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AD7" lockStructure="1"/>
  <bookViews>
    <workbookView xWindow="13620" yWindow="90" windowWidth="13080" windowHeight="10845" tabRatio="956" activeTab="1"/>
  </bookViews>
  <sheets>
    <sheet name="提出資料チェックシート" sheetId="13" r:id="rId1"/>
    <sheet name="様式第１_交付申請書" sheetId="34" r:id="rId2"/>
    <sheet name="様式第１（別紙１・２） " sheetId="40" r:id="rId3"/>
    <sheet name="様式第１（別紙３）" sheetId="5" r:id="rId4"/>
    <sheet name="補助事業概要説明書（別添１）１～４" sheetId="16" r:id="rId5"/>
    <sheet name="補助事業概要説明書（別添１）５" sheetId="42" r:id="rId6"/>
    <sheet name="専門家一覧（別紙１）" sheetId="6" r:id="rId7"/>
    <sheet name="支援中小企業等（予定）一覧（別紙２） " sheetId="29" r:id="rId8"/>
    <sheet name="支出計画書（別添２）" sheetId="41" r:id="rId9"/>
    <sheet name="人件費単価計算書（別添２-１）" sheetId="11" r:id="rId10"/>
    <sheet name="単価説明シート（別添２-２）" sheetId="12" r:id="rId11"/>
    <sheet name="健保等級単価一覧表 (2)" sheetId="32" state="hidden" r:id="rId12"/>
    <sheet name="人員テーブル" sheetId="43" state="hidden" r:id="rId13"/>
  </sheets>
  <externalReferences>
    <externalReference r:id="rId14"/>
  </externalReferences>
  <definedNames>
    <definedName name="_xlnm._FilterDatabase" localSheetId="6" hidden="1">'専門家一覧（別紙１）'!#REF!</definedName>
    <definedName name="_xlnm.Print_Area" localSheetId="7">'支援中小企業等（予定）一覧（別紙２） '!$B$2:$M$41</definedName>
    <definedName name="_xlnm.Print_Area" localSheetId="8">'支出計画書（別添２）'!$A$2:$M$215</definedName>
    <definedName name="_xlnm.Print_Area" localSheetId="9">'人件費単価計算書（別添２-１）'!$B$2:$H$64</definedName>
    <definedName name="_xlnm.Print_Area" localSheetId="6">'専門家一覧（別紙１）'!$D$2:$P$56</definedName>
    <definedName name="_xlnm.Print_Area" localSheetId="10">'単価説明シート（別添２-２）'!$C$2:$G$59</definedName>
    <definedName name="_xlnm.Print_Area" localSheetId="0">提出資料チェックシート!$A$2:$K$110</definedName>
    <definedName name="_xlnm.Print_Area" localSheetId="4">'補助事業概要説明書（別添１）１～４'!$B$2:$E$115</definedName>
    <definedName name="_xlnm.Print_Area" localSheetId="5">'補助事業概要説明書（別添１）５'!$B$2:$Q$222</definedName>
    <definedName name="_xlnm.Print_Area" localSheetId="2">'様式第１（別紙１・２） '!$B$2:$G$23</definedName>
    <definedName name="_xlnm.Print_Area" localSheetId="3">'様式第１（別紙３）'!$B$2:$J$30</definedName>
    <definedName name="_xlnm.Print_Area" localSheetId="1">様式第１_交付申請書!$B$2:$G$38</definedName>
    <definedName name="_xlnm.Print_Titles" localSheetId="7">'支援中小企業等（予定）一覧（別紙２） '!$2:$10</definedName>
    <definedName name="_xlnm.Print_Titles" localSheetId="6">'専門家一覧（別紙１）'!$10:$13</definedName>
    <definedName name="アラート" localSheetId="5">'[1]別添２（支出計画書）'!$R$1</definedName>
    <definedName name="アラート">'支出計画書（別添２）'!$R$1</definedName>
    <definedName name="ターゲット属性_１">人員テーブル!$E$10:$E$24</definedName>
    <definedName name="ターゲット属性_１０">人員テーブル!$W$10:$W$24</definedName>
    <definedName name="ターゲット属性_２">人員テーブル!$G$10:$G$24</definedName>
    <definedName name="ターゲット属性_３">人員テーブル!$I$10:$I$24</definedName>
    <definedName name="ターゲット属性_４">人員テーブル!$K$10:$K$24</definedName>
    <definedName name="ターゲット属性_５">人員テーブル!$M$10:$M$24</definedName>
    <definedName name="ターゲット属性_６">人員テーブル!$O$10:$O$24</definedName>
    <definedName name="ターゲット属性_７">人員テーブル!$Q$10:$Q$24</definedName>
    <definedName name="ターゲット属性_８">人員テーブル!$S$10:$S$24</definedName>
    <definedName name="ターゲット属性_９">人員テーブル!$U$10:$U$24</definedName>
    <definedName name="外部専門家">'専門家一覧（別紙１）'!$I$14:$I$56</definedName>
    <definedName name="支援地域">'補助事業概要説明書（別添１）１～４'!$E$14:$E$21</definedName>
    <definedName name="事業者の属性">'支出計画書（別添２）'!$T$5:$T$10</definedName>
    <definedName name="消費税の扱いを選択してください">'支出計画書（別添２）'!$R$5:$R$10</definedName>
    <definedName name="消費税を補助対象に含める">'支出計画書（別添２）'!$T$5:$T$11</definedName>
    <definedName name="消費税区分選択" localSheetId="5">'[1]別添２（支出計画書）'!$R$4:$T$4</definedName>
    <definedName name="消費税区分選択">'支出計画書（別添２）'!$R$4:$T$4</definedName>
    <definedName name="消費税抜き">'支出計画書（別添２）'!$S$5:$S$10</definedName>
    <definedName name="職員">'補助事業概要説明書（別添１）１～４'!$B$38:$B$48</definedName>
  </definedNames>
  <calcPr calcId="145621"/>
</workbook>
</file>

<file path=xl/calcChain.xml><?xml version="1.0" encoding="utf-8"?>
<calcChain xmlns="http://schemas.openxmlformats.org/spreadsheetml/2006/main">
  <c r="J208" i="41" l="1"/>
  <c r="J207" i="41"/>
  <c r="H179" i="41" l="1"/>
  <c r="F179" i="41"/>
  <c r="D179" i="41"/>
  <c r="H165" i="41"/>
  <c r="F165" i="41"/>
  <c r="D165" i="41"/>
  <c r="H151" i="41"/>
  <c r="F151" i="41"/>
  <c r="D151" i="41"/>
  <c r="H137" i="41"/>
  <c r="F137" i="41"/>
  <c r="D137" i="41"/>
  <c r="H123" i="41"/>
  <c r="F123" i="41"/>
  <c r="D123" i="41"/>
  <c r="H109" i="41"/>
  <c r="F109" i="41"/>
  <c r="D109" i="41"/>
  <c r="H95" i="41"/>
  <c r="F95" i="41"/>
  <c r="D95" i="41"/>
  <c r="H81" i="41"/>
  <c r="F81" i="41"/>
  <c r="D81" i="41"/>
  <c r="H67" i="41"/>
  <c r="F67" i="41"/>
  <c r="D67" i="41"/>
  <c r="O8" i="42" l="1"/>
  <c r="D53" i="41" l="1"/>
  <c r="F191" i="41" l="1"/>
  <c r="I191" i="41" s="1"/>
  <c r="F190" i="41"/>
  <c r="I190" i="41" s="1"/>
  <c r="F189" i="41"/>
  <c r="I189" i="41" s="1"/>
  <c r="F188" i="41"/>
  <c r="I188" i="41" s="1"/>
  <c r="F187" i="41"/>
  <c r="F186" i="41"/>
  <c r="I186" i="41" s="1"/>
  <c r="F185" i="41"/>
  <c r="I185" i="41" s="1"/>
  <c r="F184" i="41"/>
  <c r="I184" i="41" s="1"/>
  <c r="F183" i="41"/>
  <c r="I183" i="41" s="1"/>
  <c r="F182" i="41"/>
  <c r="I182" i="41" s="1"/>
  <c r="F177" i="41"/>
  <c r="I177" i="41" s="1"/>
  <c r="F176" i="41"/>
  <c r="I176" i="41" s="1"/>
  <c r="F175" i="41"/>
  <c r="I175" i="41" s="1"/>
  <c r="F174" i="41"/>
  <c r="I174" i="41" s="1"/>
  <c r="F173" i="41"/>
  <c r="I173" i="41" s="1"/>
  <c r="F172" i="41"/>
  <c r="I172" i="41" s="1"/>
  <c r="F171" i="41"/>
  <c r="I171" i="41" s="1"/>
  <c r="F170" i="41"/>
  <c r="I170" i="41" s="1"/>
  <c r="F169" i="41"/>
  <c r="I169" i="41" s="1"/>
  <c r="F168" i="41"/>
  <c r="I168" i="41" s="1"/>
  <c r="F149" i="41"/>
  <c r="I149" i="41" s="1"/>
  <c r="F148" i="41"/>
  <c r="I148" i="41" s="1"/>
  <c r="F147" i="41"/>
  <c r="I147" i="41" s="1"/>
  <c r="F146" i="41"/>
  <c r="I146" i="41" s="1"/>
  <c r="F145" i="41"/>
  <c r="I145" i="41" s="1"/>
  <c r="F144" i="41"/>
  <c r="I144" i="41" s="1"/>
  <c r="F143" i="41"/>
  <c r="I143" i="41" s="1"/>
  <c r="F142" i="41"/>
  <c r="I142" i="41" s="1"/>
  <c r="F141" i="41"/>
  <c r="I141" i="41" s="1"/>
  <c r="F140" i="41"/>
  <c r="I140" i="41" s="1"/>
  <c r="F135" i="41"/>
  <c r="I135" i="41" s="1"/>
  <c r="F134" i="41"/>
  <c r="I134" i="41" s="1"/>
  <c r="F133" i="41"/>
  <c r="I133" i="41" s="1"/>
  <c r="F132" i="41"/>
  <c r="I132" i="41" s="1"/>
  <c r="F131" i="41"/>
  <c r="I131" i="41" s="1"/>
  <c r="F130" i="41"/>
  <c r="I130" i="41" s="1"/>
  <c r="F129" i="41"/>
  <c r="F128" i="41"/>
  <c r="I128" i="41" s="1"/>
  <c r="F127" i="41"/>
  <c r="I127" i="41" s="1"/>
  <c r="F126" i="41"/>
  <c r="I126" i="41" s="1"/>
  <c r="F121" i="41"/>
  <c r="I121" i="41" s="1"/>
  <c r="F120" i="41"/>
  <c r="I120" i="41" s="1"/>
  <c r="F119" i="41"/>
  <c r="I119" i="41" s="1"/>
  <c r="F118" i="41"/>
  <c r="I118" i="41" s="1"/>
  <c r="F117" i="41"/>
  <c r="I117" i="41" s="1"/>
  <c r="F116" i="41"/>
  <c r="I116" i="41" s="1"/>
  <c r="F115" i="41"/>
  <c r="I115" i="41" s="1"/>
  <c r="F114" i="41"/>
  <c r="I114" i="41" s="1"/>
  <c r="F113" i="41"/>
  <c r="I113" i="41" s="1"/>
  <c r="F112" i="41"/>
  <c r="I112" i="41" s="1"/>
  <c r="F107" i="41"/>
  <c r="I107" i="41" s="1"/>
  <c r="F106" i="41"/>
  <c r="I106" i="41" s="1"/>
  <c r="F105" i="41"/>
  <c r="I105" i="41" s="1"/>
  <c r="F104" i="41"/>
  <c r="I104" i="41" s="1"/>
  <c r="F103" i="41"/>
  <c r="I103" i="41" s="1"/>
  <c r="F102" i="41"/>
  <c r="I102" i="41" s="1"/>
  <c r="F101" i="41"/>
  <c r="I101" i="41" s="1"/>
  <c r="F100" i="41"/>
  <c r="I100" i="41" s="1"/>
  <c r="F99" i="41"/>
  <c r="I99" i="41" s="1"/>
  <c r="F98" i="41"/>
  <c r="I98" i="41" s="1"/>
  <c r="F93" i="41"/>
  <c r="I93" i="41" s="1"/>
  <c r="F92" i="41"/>
  <c r="I92" i="41" s="1"/>
  <c r="F91" i="41"/>
  <c r="I91" i="41" s="1"/>
  <c r="F90" i="41"/>
  <c r="I90" i="41" s="1"/>
  <c r="F89" i="41"/>
  <c r="I89" i="41" s="1"/>
  <c r="F88" i="41"/>
  <c r="I88" i="41" s="1"/>
  <c r="F87" i="41"/>
  <c r="I87" i="41" s="1"/>
  <c r="F86" i="41"/>
  <c r="I86" i="41" s="1"/>
  <c r="F85" i="41"/>
  <c r="I85" i="41" s="1"/>
  <c r="F84" i="41"/>
  <c r="I84" i="41" s="1"/>
  <c r="I187" i="41"/>
  <c r="F163" i="41"/>
  <c r="I163" i="41" s="1"/>
  <c r="F162" i="41"/>
  <c r="I162" i="41" s="1"/>
  <c r="F161" i="41"/>
  <c r="I161" i="41" s="1"/>
  <c r="F160" i="41"/>
  <c r="I160" i="41" s="1"/>
  <c r="F159" i="41"/>
  <c r="I159" i="41" s="1"/>
  <c r="F158" i="41"/>
  <c r="I158" i="41" s="1"/>
  <c r="F157" i="41"/>
  <c r="I157" i="41" s="1"/>
  <c r="F156" i="41"/>
  <c r="I156" i="41" s="1"/>
  <c r="F155" i="41"/>
  <c r="I155" i="41" s="1"/>
  <c r="F154" i="41"/>
  <c r="I154" i="41" s="1"/>
  <c r="I129" i="41"/>
  <c r="F79" i="41"/>
  <c r="I79" i="41" s="1"/>
  <c r="F78" i="41"/>
  <c r="I78" i="41" s="1"/>
  <c r="F77" i="41"/>
  <c r="I77" i="41" s="1"/>
  <c r="F76" i="41"/>
  <c r="I76" i="41" s="1"/>
  <c r="F75" i="41"/>
  <c r="I75" i="41" s="1"/>
  <c r="F65" i="41"/>
  <c r="I65" i="41" s="1"/>
  <c r="F64" i="41"/>
  <c r="I64" i="41" s="1"/>
  <c r="F63" i="41"/>
  <c r="I63" i="41" s="1"/>
  <c r="F62" i="41"/>
  <c r="I62" i="41" s="1"/>
  <c r="F74" i="41"/>
  <c r="I74" i="41" s="1"/>
  <c r="F73" i="41"/>
  <c r="I73" i="41" s="1"/>
  <c r="F72" i="41"/>
  <c r="I72" i="41" s="1"/>
  <c r="F71" i="41"/>
  <c r="I71" i="41" s="1"/>
  <c r="F70" i="41"/>
  <c r="F61" i="41"/>
  <c r="F60" i="41"/>
  <c r="F59" i="41"/>
  <c r="F58" i="41"/>
  <c r="F57" i="41"/>
  <c r="F56" i="41"/>
  <c r="H53" i="41"/>
  <c r="F53" i="41"/>
  <c r="D56" i="41"/>
  <c r="D65" i="41"/>
  <c r="D64" i="41"/>
  <c r="D63" i="41"/>
  <c r="D62" i="41"/>
  <c r="D61" i="41"/>
  <c r="D60" i="41"/>
  <c r="D59" i="41"/>
  <c r="D58" i="41"/>
  <c r="D57" i="41"/>
  <c r="I70" i="41" l="1"/>
  <c r="I61" i="41"/>
  <c r="I60" i="41"/>
  <c r="I57" i="41"/>
  <c r="I58" i="41"/>
  <c r="I56" i="41"/>
  <c r="C179" i="41"/>
  <c r="C165" i="41"/>
  <c r="C151" i="41"/>
  <c r="C137" i="41"/>
  <c r="C123" i="41"/>
  <c r="C67" i="41"/>
  <c r="C109" i="41"/>
  <c r="C95" i="41"/>
  <c r="C81" i="41"/>
  <c r="C53" i="41"/>
  <c r="V7" i="43"/>
  <c r="N8" i="43"/>
  <c r="H7" i="43"/>
  <c r="F8" i="43"/>
  <c r="J8" i="43"/>
  <c r="T8" i="43"/>
  <c r="D7" i="43"/>
  <c r="N7" i="43"/>
  <c r="T7" i="43"/>
  <c r="D8" i="43"/>
  <c r="H8" i="43"/>
  <c r="P8" i="43"/>
  <c r="V8" i="43"/>
  <c r="L8" i="43"/>
  <c r="P7" i="43"/>
  <c r="R8" i="43"/>
  <c r="L7" i="43"/>
  <c r="F7" i="43"/>
  <c r="R7" i="43"/>
  <c r="J7" i="43"/>
  <c r="I59" i="41" l="1"/>
  <c r="W21" i="43"/>
  <c r="W17" i="43"/>
  <c r="W13" i="43"/>
  <c r="W24" i="43"/>
  <c r="W20" i="43"/>
  <c r="W16" i="43"/>
  <c r="W12" i="43"/>
  <c r="W23" i="43"/>
  <c r="W19" i="43"/>
  <c r="W15" i="43"/>
  <c r="W11" i="43"/>
  <c r="W22" i="43"/>
  <c r="W18" i="43"/>
  <c r="W14" i="43"/>
  <c r="U21" i="43"/>
  <c r="U17" i="43"/>
  <c r="U13" i="43"/>
  <c r="U24" i="43"/>
  <c r="U20" i="43"/>
  <c r="U16" i="43"/>
  <c r="U12" i="43"/>
  <c r="U23" i="43"/>
  <c r="U19" i="43"/>
  <c r="U15" i="43"/>
  <c r="U11" i="43"/>
  <c r="U22" i="43"/>
  <c r="U18" i="43"/>
  <c r="U14" i="43"/>
  <c r="S21" i="43"/>
  <c r="S17" i="43"/>
  <c r="S13" i="43"/>
  <c r="S24" i="43"/>
  <c r="S20" i="43"/>
  <c r="S16" i="43"/>
  <c r="S12" i="43"/>
  <c r="S23" i="43"/>
  <c r="S19" i="43"/>
  <c r="S15" i="43"/>
  <c r="S11" i="43"/>
  <c r="S22" i="43"/>
  <c r="S18" i="43"/>
  <c r="S14" i="43"/>
  <c r="Q21" i="43"/>
  <c r="Q17" i="43"/>
  <c r="Q13" i="43"/>
  <c r="Q24" i="43"/>
  <c r="Q20" i="43"/>
  <c r="Q16" i="43"/>
  <c r="Q12" i="43"/>
  <c r="Q23" i="43"/>
  <c r="Q19" i="43"/>
  <c r="Q15" i="43"/>
  <c r="Q11" i="43"/>
  <c r="Q22" i="43"/>
  <c r="Q18" i="43"/>
  <c r="Q14" i="43"/>
  <c r="O22" i="43"/>
  <c r="O18" i="43"/>
  <c r="O14" i="43"/>
  <c r="O21" i="43"/>
  <c r="O17" i="43"/>
  <c r="O13" i="43"/>
  <c r="O24" i="43"/>
  <c r="O20" i="43"/>
  <c r="O16" i="43"/>
  <c r="O12" i="43"/>
  <c r="O23" i="43"/>
  <c r="O19" i="43"/>
  <c r="O15" i="43"/>
  <c r="O11" i="43"/>
  <c r="M21" i="43"/>
  <c r="M17" i="43"/>
  <c r="M13" i="43"/>
  <c r="M24" i="43"/>
  <c r="M20" i="43"/>
  <c r="M16" i="43"/>
  <c r="M12" i="43"/>
  <c r="M23" i="43"/>
  <c r="M19" i="43"/>
  <c r="M15" i="43"/>
  <c r="M11" i="43"/>
  <c r="M22" i="43"/>
  <c r="M18" i="43"/>
  <c r="M14" i="43"/>
  <c r="K21" i="43"/>
  <c r="K17" i="43"/>
  <c r="K13" i="43"/>
  <c r="K24" i="43"/>
  <c r="K20" i="43"/>
  <c r="K16" i="43"/>
  <c r="K12" i="43"/>
  <c r="K23" i="43"/>
  <c r="K19" i="43"/>
  <c r="K15" i="43"/>
  <c r="K11" i="43"/>
  <c r="K22" i="43"/>
  <c r="K18" i="43"/>
  <c r="K14" i="43"/>
  <c r="I21" i="43"/>
  <c r="I17" i="43"/>
  <c r="I13" i="43"/>
  <c r="I24" i="43"/>
  <c r="I20" i="43"/>
  <c r="I16" i="43"/>
  <c r="I12" i="43"/>
  <c r="I23" i="43"/>
  <c r="I19" i="43"/>
  <c r="I15" i="43"/>
  <c r="I11" i="43"/>
  <c r="I22" i="43"/>
  <c r="I18" i="43"/>
  <c r="I14" i="43"/>
  <c r="G21" i="43"/>
  <c r="G24" i="43"/>
  <c r="G20" i="43"/>
  <c r="G23" i="43"/>
  <c r="G19" i="43"/>
  <c r="G22" i="43"/>
  <c r="G18" i="43"/>
  <c r="E20" i="43"/>
  <c r="E24" i="43"/>
  <c r="E17" i="43"/>
  <c r="E21" i="43"/>
  <c r="E18" i="43"/>
  <c r="E22" i="43"/>
  <c r="E19" i="43"/>
  <c r="E23" i="43"/>
  <c r="D191" i="41"/>
  <c r="D190" i="41"/>
  <c r="D189" i="41"/>
  <c r="D188" i="41"/>
  <c r="D187" i="41"/>
  <c r="D186" i="41"/>
  <c r="D185" i="41"/>
  <c r="D184" i="41"/>
  <c r="D183" i="41"/>
  <c r="D182" i="41"/>
  <c r="I181" i="41"/>
  <c r="H181" i="41"/>
  <c r="G181" i="41"/>
  <c r="L179" i="41"/>
  <c r="D177" i="41"/>
  <c r="D176" i="41"/>
  <c r="D175" i="41"/>
  <c r="D174" i="41"/>
  <c r="D173" i="41"/>
  <c r="D172" i="41"/>
  <c r="D171" i="41"/>
  <c r="D170" i="41"/>
  <c r="D169" i="41"/>
  <c r="L165" i="41"/>
  <c r="D168" i="41"/>
  <c r="I167" i="41"/>
  <c r="H167" i="41"/>
  <c r="G167" i="41"/>
  <c r="D163" i="41"/>
  <c r="D162" i="41"/>
  <c r="D161" i="41"/>
  <c r="D160" i="41"/>
  <c r="D159" i="41"/>
  <c r="D158" i="41"/>
  <c r="D157" i="41"/>
  <c r="D156" i="41"/>
  <c r="D155" i="41"/>
  <c r="D154" i="41"/>
  <c r="I153" i="41"/>
  <c r="H153" i="41"/>
  <c r="G153" i="41"/>
  <c r="L151" i="41"/>
  <c r="D149" i="41"/>
  <c r="D148" i="41"/>
  <c r="D147" i="41"/>
  <c r="D146" i="41"/>
  <c r="D145" i="41"/>
  <c r="D144" i="41"/>
  <c r="D143" i="41"/>
  <c r="D142" i="41"/>
  <c r="D141" i="41"/>
  <c r="D140" i="41"/>
  <c r="I139" i="41"/>
  <c r="H139" i="41"/>
  <c r="G139" i="41"/>
  <c r="L137" i="41"/>
  <c r="D135" i="41"/>
  <c r="D134" i="41"/>
  <c r="D133" i="41"/>
  <c r="D132" i="41"/>
  <c r="D131" i="41"/>
  <c r="D130" i="41"/>
  <c r="D129" i="41"/>
  <c r="D128" i="41"/>
  <c r="D127" i="41"/>
  <c r="D126" i="41"/>
  <c r="I125" i="41"/>
  <c r="H125" i="41"/>
  <c r="G125" i="41"/>
  <c r="L123" i="41"/>
  <c r="D121" i="41"/>
  <c r="D120" i="41"/>
  <c r="D119" i="41"/>
  <c r="D118" i="41"/>
  <c r="D117" i="41"/>
  <c r="D116" i="41"/>
  <c r="D115" i="41"/>
  <c r="D114" i="41"/>
  <c r="D113" i="41"/>
  <c r="D112" i="41"/>
  <c r="I111" i="41"/>
  <c r="H111" i="41"/>
  <c r="G111" i="41"/>
  <c r="L109" i="41"/>
  <c r="D107" i="41"/>
  <c r="D106" i="41"/>
  <c r="D105" i="41"/>
  <c r="D104" i="41"/>
  <c r="D103" i="41"/>
  <c r="D102" i="41"/>
  <c r="D101" i="41"/>
  <c r="D100" i="41"/>
  <c r="D99" i="41"/>
  <c r="D98" i="41"/>
  <c r="I97" i="41"/>
  <c r="H97" i="41"/>
  <c r="G97" i="41"/>
  <c r="L95" i="41"/>
  <c r="D93" i="41"/>
  <c r="D92" i="41"/>
  <c r="D91" i="41"/>
  <c r="D90" i="41"/>
  <c r="D89" i="41"/>
  <c r="D88" i="41"/>
  <c r="D87" i="41"/>
  <c r="D86" i="41"/>
  <c r="D85" i="41"/>
  <c r="D84" i="41"/>
  <c r="I83" i="41"/>
  <c r="H83" i="41"/>
  <c r="G83" i="41"/>
  <c r="L81" i="41"/>
  <c r="D79" i="41"/>
  <c r="D78" i="41"/>
  <c r="D77" i="41"/>
  <c r="D76" i="41"/>
  <c r="D75" i="41"/>
  <c r="D74" i="41"/>
  <c r="D73" i="41"/>
  <c r="D72" i="41"/>
  <c r="D71" i="41"/>
  <c r="L67" i="41"/>
  <c r="D70" i="41"/>
  <c r="I69" i="41"/>
  <c r="H69" i="41"/>
  <c r="G69" i="41"/>
  <c r="G14" i="43"/>
  <c r="G16" i="43"/>
  <c r="G13" i="43"/>
  <c r="G17" i="43"/>
  <c r="G15" i="43"/>
  <c r="G12" i="43"/>
  <c r="G11" i="43"/>
  <c r="E15" i="43"/>
  <c r="E14" i="43"/>
  <c r="E13" i="43"/>
  <c r="E12" i="43"/>
  <c r="E16" i="43"/>
  <c r="E11" i="43"/>
  <c r="J81" i="41" l="1"/>
  <c r="J109" i="41"/>
  <c r="J137" i="41"/>
  <c r="J179" i="41"/>
  <c r="J67" i="41"/>
  <c r="J95" i="41"/>
  <c r="J123" i="41"/>
  <c r="J151" i="41"/>
  <c r="J165" i="41"/>
  <c r="G7" i="6"/>
  <c r="P10" i="6" s="1"/>
  <c r="J209" i="41" l="1"/>
  <c r="E23" i="41" l="1"/>
  <c r="E22" i="41"/>
  <c r="E21" i="41"/>
  <c r="E20" i="41"/>
  <c r="E19" i="41"/>
  <c r="E18" i="41"/>
  <c r="E17" i="41"/>
  <c r="E16" i="41"/>
  <c r="E15" i="41"/>
  <c r="E14" i="41"/>
  <c r="D23" i="41"/>
  <c r="D22" i="41"/>
  <c r="D21" i="41"/>
  <c r="D20" i="41"/>
  <c r="D19" i="41"/>
  <c r="D18" i="41"/>
  <c r="D17" i="41"/>
  <c r="D16" i="41"/>
  <c r="D15" i="41"/>
  <c r="D14" i="41"/>
  <c r="E57" i="11" l="1"/>
  <c r="E56" i="11"/>
  <c r="E55" i="11"/>
  <c r="E54" i="11"/>
  <c r="E53" i="11"/>
  <c r="E52" i="11"/>
  <c r="E51" i="11"/>
  <c r="E50" i="11"/>
  <c r="D37" i="11"/>
  <c r="D36" i="11"/>
  <c r="D35" i="11"/>
  <c r="D34" i="11"/>
  <c r="D33" i="11"/>
  <c r="D32" i="11"/>
  <c r="E39" i="11"/>
  <c r="E38" i="11"/>
  <c r="E37" i="11"/>
  <c r="E36" i="11"/>
  <c r="E35" i="11"/>
  <c r="E34" i="11"/>
  <c r="E33" i="11"/>
  <c r="E21" i="11"/>
  <c r="E20" i="11"/>
  <c r="E19" i="11"/>
  <c r="E18" i="11"/>
  <c r="E17" i="11"/>
  <c r="E16" i="11"/>
  <c r="E15" i="11"/>
  <c r="D213" i="41"/>
  <c r="D210" i="41"/>
  <c r="D209" i="41"/>
  <c r="A22" i="6" l="1"/>
  <c r="B22" i="6" s="1"/>
  <c r="G19" i="41" l="1"/>
  <c r="G20" i="41"/>
  <c r="P74" i="42" l="1"/>
  <c r="S135" i="41" l="1"/>
  <c r="T134" i="41"/>
  <c r="U133" i="41"/>
  <c r="V132" i="41"/>
  <c r="R132" i="41"/>
  <c r="S131" i="41"/>
  <c r="T130" i="41"/>
  <c r="U129" i="41"/>
  <c r="V128" i="41"/>
  <c r="R128" i="41"/>
  <c r="S127" i="41"/>
  <c r="T126" i="41"/>
  <c r="U125" i="41"/>
  <c r="V124" i="41"/>
  <c r="R124" i="41"/>
  <c r="R135" i="41"/>
  <c r="R134" i="41"/>
  <c r="R133" i="41"/>
  <c r="V131" i="41"/>
  <c r="V130" i="41"/>
  <c r="V129" i="41"/>
  <c r="U128" i="41"/>
  <c r="U127" i="41"/>
  <c r="U126" i="41"/>
  <c r="T125" i="41"/>
  <c r="T124" i="41"/>
  <c r="U135" i="41"/>
  <c r="U134" i="41"/>
  <c r="T133" i="41"/>
  <c r="T132" i="41"/>
  <c r="T131" i="41"/>
  <c r="S130" i="41"/>
  <c r="S129" i="41"/>
  <c r="S128" i="41"/>
  <c r="R127" i="41"/>
  <c r="R126" i="41"/>
  <c r="R125" i="41"/>
  <c r="V134" i="41"/>
  <c r="U132" i="41"/>
  <c r="U130" i="41"/>
  <c r="T128" i="41"/>
  <c r="S126" i="41"/>
  <c r="S124" i="41"/>
  <c r="S134" i="41"/>
  <c r="S132" i="41"/>
  <c r="R130" i="41"/>
  <c r="V127" i="41"/>
  <c r="V125" i="41"/>
  <c r="T127" i="41"/>
  <c r="T135" i="41"/>
  <c r="R131" i="41"/>
  <c r="V126" i="41"/>
  <c r="V133" i="41"/>
  <c r="T129" i="41"/>
  <c r="S125" i="41"/>
  <c r="S133" i="41"/>
  <c r="R129" i="41"/>
  <c r="U124" i="41"/>
  <c r="V135" i="41"/>
  <c r="U131" i="41"/>
  <c r="V107" i="41"/>
  <c r="R107" i="41"/>
  <c r="S106" i="41"/>
  <c r="T105" i="41"/>
  <c r="U104" i="41"/>
  <c r="T107" i="41"/>
  <c r="U106" i="41"/>
  <c r="V105" i="41"/>
  <c r="R105" i="41"/>
  <c r="S104" i="41"/>
  <c r="T103" i="41"/>
  <c r="U102" i="41"/>
  <c r="V101" i="41"/>
  <c r="R101" i="41"/>
  <c r="S100" i="41"/>
  <c r="T99" i="41"/>
  <c r="U98" i="41"/>
  <c r="V97" i="41"/>
  <c r="R97" i="41"/>
  <c r="S96" i="41"/>
  <c r="V106" i="41"/>
  <c r="S105" i="41"/>
  <c r="V103" i="41"/>
  <c r="V102" i="41"/>
  <c r="U101" i="41"/>
  <c r="U100" i="41"/>
  <c r="U99" i="41"/>
  <c r="T98" i="41"/>
  <c r="T97" i="41"/>
  <c r="T96" i="41"/>
  <c r="T106" i="41"/>
  <c r="V104" i="41"/>
  <c r="U103" i="41"/>
  <c r="T102" i="41"/>
  <c r="T101" i="41"/>
  <c r="T100" i="41"/>
  <c r="S99" i="41"/>
  <c r="S98" i="41"/>
  <c r="S97" i="41"/>
  <c r="R96" i="41"/>
  <c r="V96" i="41"/>
  <c r="R99" i="41"/>
  <c r="U105" i="41"/>
  <c r="R103" i="41"/>
  <c r="V100" i="41"/>
  <c r="V98" i="41"/>
  <c r="U96" i="41"/>
  <c r="U107" i="41"/>
  <c r="T104" i="41"/>
  <c r="S102" i="41"/>
  <c r="R100" i="41"/>
  <c r="R98" i="41"/>
  <c r="S107" i="41"/>
  <c r="R104" i="41"/>
  <c r="R102" i="41"/>
  <c r="V99" i="41"/>
  <c r="U97" i="41"/>
  <c r="R106" i="41"/>
  <c r="S103" i="41"/>
  <c r="S101" i="41"/>
  <c r="S149" i="41"/>
  <c r="T148" i="41"/>
  <c r="U147" i="41"/>
  <c r="V146" i="41"/>
  <c r="R146" i="41"/>
  <c r="S145" i="41"/>
  <c r="T144" i="41"/>
  <c r="U143" i="41"/>
  <c r="V142" i="41"/>
  <c r="R142" i="41"/>
  <c r="S141" i="41"/>
  <c r="T140" i="41"/>
  <c r="U139" i="41"/>
  <c r="V138" i="41"/>
  <c r="R138" i="41"/>
  <c r="T149" i="41"/>
  <c r="S148" i="41"/>
  <c r="S147" i="41"/>
  <c r="S146" i="41"/>
  <c r="R145" i="41"/>
  <c r="R144" i="41"/>
  <c r="R143" i="41"/>
  <c r="V141" i="41"/>
  <c r="V140" i="41"/>
  <c r="V139" i="41"/>
  <c r="U138" i="41"/>
  <c r="V149" i="41"/>
  <c r="V148" i="41"/>
  <c r="V147" i="41"/>
  <c r="U146" i="41"/>
  <c r="U145" i="41"/>
  <c r="U144" i="41"/>
  <c r="T143" i="41"/>
  <c r="T142" i="41"/>
  <c r="T141" i="41"/>
  <c r="S140" i="41"/>
  <c r="S139" i="41"/>
  <c r="S138" i="41"/>
  <c r="R148" i="41"/>
  <c r="V145" i="41"/>
  <c r="V143" i="41"/>
  <c r="U141" i="41"/>
  <c r="T139" i="41"/>
  <c r="U149" i="41"/>
  <c r="T147" i="41"/>
  <c r="T145" i="41"/>
  <c r="S143" i="41"/>
  <c r="R141" i="41"/>
  <c r="R139" i="41"/>
  <c r="U148" i="41"/>
  <c r="S144" i="41"/>
  <c r="R140" i="41"/>
  <c r="R147" i="41"/>
  <c r="U142" i="41"/>
  <c r="T138" i="41"/>
  <c r="T146" i="41"/>
  <c r="S142" i="41"/>
  <c r="R149" i="41"/>
  <c r="V144" i="41"/>
  <c r="U140" i="41"/>
  <c r="V121" i="41"/>
  <c r="R121" i="41"/>
  <c r="S120" i="41"/>
  <c r="T119" i="41"/>
  <c r="U118" i="41"/>
  <c r="V117" i="41"/>
  <c r="R117" i="41"/>
  <c r="S116" i="41"/>
  <c r="T115" i="41"/>
  <c r="U114" i="41"/>
  <c r="V113" i="41"/>
  <c r="R113" i="41"/>
  <c r="S112" i="41"/>
  <c r="T111" i="41"/>
  <c r="U110" i="41"/>
  <c r="T121" i="41"/>
  <c r="U120" i="41"/>
  <c r="V119" i="41"/>
  <c r="R119" i="41"/>
  <c r="S118" i="41"/>
  <c r="T117" i="41"/>
  <c r="U116" i="41"/>
  <c r="V115" i="41"/>
  <c r="R115" i="41"/>
  <c r="S114" i="41"/>
  <c r="T113" i="41"/>
  <c r="U112" i="41"/>
  <c r="V111" i="41"/>
  <c r="R111" i="41"/>
  <c r="S110" i="41"/>
  <c r="U121" i="41"/>
  <c r="R120" i="41"/>
  <c r="T118" i="41"/>
  <c r="V116" i="41"/>
  <c r="S115" i="41"/>
  <c r="U113" i="41"/>
  <c r="R112" i="41"/>
  <c r="T110" i="41"/>
  <c r="S121" i="41"/>
  <c r="U119" i="41"/>
  <c r="R118" i="41"/>
  <c r="T116" i="41"/>
  <c r="V114" i="41"/>
  <c r="S113" i="41"/>
  <c r="U111" i="41"/>
  <c r="R110" i="41"/>
  <c r="V118" i="41"/>
  <c r="U115" i="41"/>
  <c r="T112" i="41"/>
  <c r="V120" i="41"/>
  <c r="U117" i="41"/>
  <c r="T114" i="41"/>
  <c r="S111" i="41"/>
  <c r="T120" i="41"/>
  <c r="S117" i="41"/>
  <c r="R114" i="41"/>
  <c r="V110" i="41"/>
  <c r="S119" i="41"/>
  <c r="R116" i="41"/>
  <c r="V112" i="41"/>
  <c r="S179" i="41"/>
  <c r="S178" i="41"/>
  <c r="S165" i="41"/>
  <c r="S164" i="41"/>
  <c r="S151" i="41"/>
  <c r="S150" i="41"/>
  <c r="S137" i="41"/>
  <c r="S136" i="41"/>
  <c r="S123" i="41"/>
  <c r="S122" i="41"/>
  <c r="U179" i="41"/>
  <c r="T178" i="41"/>
  <c r="T179" i="41"/>
  <c r="V164" i="41"/>
  <c r="V151" i="41"/>
  <c r="U150" i="41"/>
  <c r="U137" i="41"/>
  <c r="T136" i="41"/>
  <c r="T123" i="41"/>
  <c r="V109" i="41"/>
  <c r="V108" i="41"/>
  <c r="V178" i="41"/>
  <c r="V179" i="41"/>
  <c r="U178" i="41"/>
  <c r="U165" i="41"/>
  <c r="T164" i="41"/>
  <c r="T151" i="41"/>
  <c r="V136" i="41"/>
  <c r="V123" i="41"/>
  <c r="U122" i="41"/>
  <c r="T109" i="41"/>
  <c r="T108" i="41"/>
  <c r="T95" i="41"/>
  <c r="T94" i="41"/>
  <c r="T81" i="41"/>
  <c r="T80" i="41"/>
  <c r="V165" i="41"/>
  <c r="T150" i="41"/>
  <c r="T137" i="41"/>
  <c r="U108" i="41"/>
  <c r="S95" i="41"/>
  <c r="V80" i="41"/>
  <c r="U55" i="41"/>
  <c r="V54" i="41"/>
  <c r="R54" i="41"/>
  <c r="T165" i="41"/>
  <c r="U136" i="41"/>
  <c r="U123" i="41"/>
  <c r="S108" i="41"/>
  <c r="V94" i="41"/>
  <c r="V81" i="41"/>
  <c r="U80" i="41"/>
  <c r="T55" i="41"/>
  <c r="U54" i="41"/>
  <c r="U164" i="41"/>
  <c r="U151" i="41"/>
  <c r="T54" i="41"/>
  <c r="T122" i="41"/>
  <c r="S109" i="41"/>
  <c r="S94" i="41"/>
  <c r="S81" i="41"/>
  <c r="V55" i="41"/>
  <c r="S54" i="41"/>
  <c r="V95" i="41"/>
  <c r="S80" i="41"/>
  <c r="S55" i="41"/>
  <c r="V150" i="41"/>
  <c r="V137" i="41"/>
  <c r="U95" i="41"/>
  <c r="R55" i="41"/>
  <c r="V122" i="41"/>
  <c r="U109" i="41"/>
  <c r="U94" i="41"/>
  <c r="U81" i="41"/>
  <c r="T93" i="41"/>
  <c r="U92" i="41"/>
  <c r="V91" i="41"/>
  <c r="R91" i="41"/>
  <c r="S90" i="41"/>
  <c r="T89" i="41"/>
  <c r="U88" i="41"/>
  <c r="V87" i="41"/>
  <c r="R87" i="41"/>
  <c r="S86" i="41"/>
  <c r="T85" i="41"/>
  <c r="U84" i="41"/>
  <c r="V83" i="41"/>
  <c r="R83" i="41"/>
  <c r="S82" i="41"/>
  <c r="V93" i="41"/>
  <c r="V92" i="41"/>
  <c r="U91" i="41"/>
  <c r="U90" i="41"/>
  <c r="U89" i="41"/>
  <c r="T88" i="41"/>
  <c r="T87" i="41"/>
  <c r="T86" i="41"/>
  <c r="S85" i="41"/>
  <c r="S84" i="41"/>
  <c r="S83" i="41"/>
  <c r="R82" i="41"/>
  <c r="U93" i="41"/>
  <c r="T92" i="41"/>
  <c r="T91" i="41"/>
  <c r="T90" i="41"/>
  <c r="S89" i="41"/>
  <c r="S88" i="41"/>
  <c r="S87" i="41"/>
  <c r="R86" i="41"/>
  <c r="R85" i="41"/>
  <c r="R84" i="41"/>
  <c r="V82" i="41"/>
  <c r="R92" i="41"/>
  <c r="V89" i="41"/>
  <c r="U87" i="41"/>
  <c r="U85" i="41"/>
  <c r="T83" i="41"/>
  <c r="S93" i="41"/>
  <c r="S91" i="41"/>
  <c r="R89" i="41"/>
  <c r="V86" i="41"/>
  <c r="V84" i="41"/>
  <c r="U82" i="41"/>
  <c r="R93" i="41"/>
  <c r="V90" i="41"/>
  <c r="V88" i="41"/>
  <c r="U86" i="41"/>
  <c r="T84" i="41"/>
  <c r="T82" i="41"/>
  <c r="S92" i="41"/>
  <c r="R90" i="41"/>
  <c r="R88" i="41"/>
  <c r="V85" i="41"/>
  <c r="U83" i="41"/>
  <c r="S163" i="41"/>
  <c r="T162" i="41"/>
  <c r="U161" i="41"/>
  <c r="V160" i="41"/>
  <c r="R160" i="41"/>
  <c r="S159" i="41"/>
  <c r="T158" i="41"/>
  <c r="U157" i="41"/>
  <c r="V156" i="41"/>
  <c r="R156" i="41"/>
  <c r="S155" i="41"/>
  <c r="T154" i="41"/>
  <c r="U153" i="41"/>
  <c r="V152" i="41"/>
  <c r="R152" i="41"/>
  <c r="U163" i="41"/>
  <c r="U162" i="41"/>
  <c r="T161" i="41"/>
  <c r="T160" i="41"/>
  <c r="T159" i="41"/>
  <c r="S158" i="41"/>
  <c r="S157" i="41"/>
  <c r="S156" i="41"/>
  <c r="R155" i="41"/>
  <c r="R154" i="41"/>
  <c r="R153" i="41"/>
  <c r="R163" i="41"/>
  <c r="R162" i="41"/>
  <c r="R161" i="41"/>
  <c r="V159" i="41"/>
  <c r="V158" i="41"/>
  <c r="V157" i="41"/>
  <c r="U156" i="41"/>
  <c r="U155" i="41"/>
  <c r="U154" i="41"/>
  <c r="T153" i="41"/>
  <c r="T152" i="41"/>
  <c r="T163" i="41"/>
  <c r="S161" i="41"/>
  <c r="R159" i="41"/>
  <c r="R157" i="41"/>
  <c r="V154" i="41"/>
  <c r="U152" i="41"/>
  <c r="V162" i="41"/>
  <c r="U160" i="41"/>
  <c r="U158" i="41"/>
  <c r="T156" i="41"/>
  <c r="S154" i="41"/>
  <c r="S152" i="41"/>
  <c r="S162" i="41"/>
  <c r="S160" i="41"/>
  <c r="R158" i="41"/>
  <c r="V155" i="41"/>
  <c r="V153" i="41"/>
  <c r="V163" i="41"/>
  <c r="T155" i="41"/>
  <c r="V161" i="41"/>
  <c r="S153" i="41"/>
  <c r="U159" i="41"/>
  <c r="T157" i="41"/>
  <c r="T79" i="41"/>
  <c r="U78" i="41"/>
  <c r="V77" i="41"/>
  <c r="R77" i="41"/>
  <c r="S76" i="41"/>
  <c r="T75" i="41"/>
  <c r="U74" i="41"/>
  <c r="V73" i="41"/>
  <c r="R73" i="41"/>
  <c r="S72" i="41"/>
  <c r="T71" i="41"/>
  <c r="U70" i="41"/>
  <c r="V69" i="41"/>
  <c r="R69" i="41"/>
  <c r="S68" i="41"/>
  <c r="U79" i="41"/>
  <c r="T78" i="41"/>
  <c r="T77" i="41"/>
  <c r="T76" i="41"/>
  <c r="S75" i="41"/>
  <c r="S74" i="41"/>
  <c r="S73" i="41"/>
  <c r="R72" i="41"/>
  <c r="R71" i="41"/>
  <c r="R70" i="41"/>
  <c r="V68" i="41"/>
  <c r="S79" i="41"/>
  <c r="S78" i="41"/>
  <c r="S77" i="41"/>
  <c r="R76" i="41"/>
  <c r="R75" i="41"/>
  <c r="R74" i="41"/>
  <c r="V72" i="41"/>
  <c r="V71" i="41"/>
  <c r="V70" i="41"/>
  <c r="U69" i="41"/>
  <c r="U68" i="41"/>
  <c r="R79" i="41"/>
  <c r="V78" i="41"/>
  <c r="U76" i="41"/>
  <c r="T74" i="41"/>
  <c r="T72" i="41"/>
  <c r="S70" i="41"/>
  <c r="R68" i="41"/>
  <c r="R78" i="41"/>
  <c r="V75" i="41"/>
  <c r="U73" i="41"/>
  <c r="U71" i="41"/>
  <c r="T69" i="41"/>
  <c r="V79" i="41"/>
  <c r="U77" i="41"/>
  <c r="U75" i="41"/>
  <c r="T73" i="41"/>
  <c r="S71" i="41"/>
  <c r="S69" i="41"/>
  <c r="V76" i="41"/>
  <c r="V74" i="41"/>
  <c r="U72" i="41"/>
  <c r="T70" i="41"/>
  <c r="T68" i="41"/>
  <c r="S177" i="41"/>
  <c r="T176" i="41"/>
  <c r="U175" i="41"/>
  <c r="V174" i="41"/>
  <c r="R174" i="41"/>
  <c r="S173" i="41"/>
  <c r="T172" i="41"/>
  <c r="U171" i="41"/>
  <c r="V170" i="41"/>
  <c r="R170" i="41"/>
  <c r="S169" i="41"/>
  <c r="T168" i="41"/>
  <c r="U167" i="41"/>
  <c r="V166" i="41"/>
  <c r="R166" i="41"/>
  <c r="R177" i="41"/>
  <c r="R176" i="41"/>
  <c r="R175" i="41"/>
  <c r="V173" i="41"/>
  <c r="V172" i="41"/>
  <c r="V177" i="41"/>
  <c r="V176" i="41"/>
  <c r="V175" i="41"/>
  <c r="U174" i="41"/>
  <c r="U173" i="41"/>
  <c r="U172" i="41"/>
  <c r="T171" i="41"/>
  <c r="T170" i="41"/>
  <c r="T169" i="41"/>
  <c r="S168" i="41"/>
  <c r="S167" i="41"/>
  <c r="S166" i="41"/>
  <c r="U177" i="41"/>
  <c r="U176" i="41"/>
  <c r="T177" i="41"/>
  <c r="S176" i="41"/>
  <c r="S175" i="41"/>
  <c r="S174" i="41"/>
  <c r="R173" i="41"/>
  <c r="R172" i="41"/>
  <c r="R171" i="41"/>
  <c r="V169" i="41"/>
  <c r="V168" i="41"/>
  <c r="V167" i="41"/>
  <c r="U166" i="41"/>
  <c r="S171" i="41"/>
  <c r="T173" i="41"/>
  <c r="S172" i="41"/>
  <c r="S170" i="41"/>
  <c r="R168" i="41"/>
  <c r="T175" i="41"/>
  <c r="V171" i="41"/>
  <c r="U169" i="41"/>
  <c r="T167" i="41"/>
  <c r="T174" i="41"/>
  <c r="R169" i="41"/>
  <c r="R167" i="41"/>
  <c r="U170" i="41"/>
  <c r="U168" i="41"/>
  <c r="T166" i="41"/>
  <c r="U191" i="41"/>
  <c r="T191" i="41"/>
  <c r="S191" i="41"/>
  <c r="T190" i="41"/>
  <c r="U189" i="41"/>
  <c r="V188" i="41"/>
  <c r="R188" i="41"/>
  <c r="S187" i="41"/>
  <c r="T186" i="41"/>
  <c r="U185" i="41"/>
  <c r="V184" i="41"/>
  <c r="R184" i="41"/>
  <c r="S183" i="41"/>
  <c r="T182" i="41"/>
  <c r="U181" i="41"/>
  <c r="V180" i="41"/>
  <c r="R180" i="41"/>
  <c r="V191" i="41"/>
  <c r="S190" i="41"/>
  <c r="S189" i="41"/>
  <c r="S188" i="41"/>
  <c r="R187" i="41"/>
  <c r="R186" i="41"/>
  <c r="R185" i="41"/>
  <c r="V183" i="41"/>
  <c r="V182" i="41"/>
  <c r="V181" i="41"/>
  <c r="U180" i="41"/>
  <c r="R191" i="41"/>
  <c r="R190" i="41"/>
  <c r="R189" i="41"/>
  <c r="V187" i="41"/>
  <c r="V186" i="41"/>
  <c r="V185" i="41"/>
  <c r="U184" i="41"/>
  <c r="U183" i="41"/>
  <c r="U182" i="41"/>
  <c r="T181" i="41"/>
  <c r="T180" i="41"/>
  <c r="V190" i="41"/>
  <c r="V189" i="41"/>
  <c r="U188" i="41"/>
  <c r="U187" i="41"/>
  <c r="U186" i="41"/>
  <c r="T185" i="41"/>
  <c r="T184" i="41"/>
  <c r="T183" i="41"/>
  <c r="S182" i="41"/>
  <c r="S181" i="41"/>
  <c r="S180" i="41"/>
  <c r="U190" i="41"/>
  <c r="T189" i="41"/>
  <c r="T188" i="41"/>
  <c r="T187" i="41"/>
  <c r="S186" i="41"/>
  <c r="S185" i="41"/>
  <c r="S184" i="41"/>
  <c r="R183" i="41"/>
  <c r="R182" i="41"/>
  <c r="R181" i="41"/>
  <c r="P89" i="42" l="1"/>
  <c r="P75" i="42"/>
  <c r="P76" i="42" s="1"/>
  <c r="P209" i="42"/>
  <c r="P210" i="42"/>
  <c r="P195" i="42"/>
  <c r="P194" i="42"/>
  <c r="P180" i="42"/>
  <c r="P179" i="42"/>
  <c r="P165" i="42"/>
  <c r="P164" i="42"/>
  <c r="P150" i="42"/>
  <c r="P149" i="42"/>
  <c r="P135" i="42"/>
  <c r="P134" i="42"/>
  <c r="P120" i="42"/>
  <c r="P119" i="42"/>
  <c r="P105" i="42"/>
  <c r="P104" i="42"/>
  <c r="P90" i="42"/>
  <c r="E67" i="42" l="1"/>
  <c r="E61" i="42"/>
  <c r="E55" i="42"/>
  <c r="E49" i="42"/>
  <c r="E43" i="42"/>
  <c r="E36" i="42"/>
  <c r="E30" i="42"/>
  <c r="E24" i="42"/>
  <c r="E18" i="42"/>
  <c r="E12" i="42"/>
  <c r="Q208" i="42"/>
  <c r="Q193" i="42"/>
  <c r="Q178" i="42"/>
  <c r="Q163" i="42"/>
  <c r="Q148" i="42"/>
  <c r="Q133" i="42"/>
  <c r="Q118" i="42"/>
  <c r="Q103" i="42"/>
  <c r="Q88" i="42"/>
  <c r="Q73" i="42"/>
  <c r="P2" i="42"/>
  <c r="P211" i="42" l="1"/>
  <c r="U210" i="42"/>
  <c r="P196" i="42"/>
  <c r="U195" i="42"/>
  <c r="P181" i="42"/>
  <c r="U165" i="42"/>
  <c r="P166" i="42"/>
  <c r="P151" i="42"/>
  <c r="U150" i="42"/>
  <c r="P136" i="42"/>
  <c r="U135" i="42"/>
  <c r="P121" i="42"/>
  <c r="U105" i="42"/>
  <c r="P91" i="42"/>
  <c r="U90" i="42"/>
  <c r="U74" i="42"/>
  <c r="H67" i="42"/>
  <c r="H61" i="42"/>
  <c r="H55" i="42"/>
  <c r="H49" i="42"/>
  <c r="H43" i="42"/>
  <c r="H36" i="42"/>
  <c r="H30" i="42"/>
  <c r="H24" i="42"/>
  <c r="H18" i="42"/>
  <c r="H12" i="42"/>
  <c r="O7" i="42" l="1"/>
  <c r="P106" i="42"/>
  <c r="O9" i="42" s="1"/>
  <c r="U120" i="42"/>
  <c r="U180" i="42"/>
  <c r="I3" i="41"/>
  <c r="M49" i="41" s="1"/>
  <c r="I7" i="41"/>
  <c r="K5" i="41"/>
  <c r="J210" i="41"/>
  <c r="J213" i="41" l="1"/>
  <c r="G23" i="41" l="1"/>
  <c r="R1" i="41"/>
  <c r="E27" i="41"/>
  <c r="J206" i="41" l="1"/>
  <c r="D206" i="41"/>
  <c r="I55" i="41"/>
  <c r="H55" i="41"/>
  <c r="G55" i="41"/>
  <c r="E14" i="11"/>
  <c r="G22" i="41"/>
  <c r="G21" i="41"/>
  <c r="G18" i="41"/>
  <c r="G17" i="41"/>
  <c r="G16" i="41"/>
  <c r="G15" i="41"/>
  <c r="G14" i="41"/>
  <c r="V56" i="41" l="1"/>
  <c r="U56" i="41"/>
  <c r="T56" i="41"/>
  <c r="S56" i="41"/>
  <c r="R56" i="41"/>
  <c r="U60" i="41"/>
  <c r="T60" i="41"/>
  <c r="S60" i="41"/>
  <c r="R60" i="41"/>
  <c r="V60" i="41"/>
  <c r="R64" i="41"/>
  <c r="U64" i="41"/>
  <c r="S64" i="41"/>
  <c r="V64" i="41"/>
  <c r="T64" i="41"/>
  <c r="S57" i="41"/>
  <c r="R57" i="41"/>
  <c r="T57" i="41"/>
  <c r="U57" i="41"/>
  <c r="V57" i="41"/>
  <c r="T61" i="41"/>
  <c r="U61" i="41"/>
  <c r="S61" i="41"/>
  <c r="V61" i="41"/>
  <c r="R61" i="41"/>
  <c r="T65" i="41"/>
  <c r="S65" i="41"/>
  <c r="V65" i="41"/>
  <c r="U65" i="41"/>
  <c r="R65" i="41"/>
  <c r="T58" i="41"/>
  <c r="R58" i="41"/>
  <c r="U58" i="41"/>
  <c r="S58" i="41"/>
  <c r="V58" i="41"/>
  <c r="S62" i="41"/>
  <c r="U62" i="41"/>
  <c r="T62" i="41"/>
  <c r="V62" i="41"/>
  <c r="R62" i="41"/>
  <c r="R59" i="41"/>
  <c r="U59" i="41"/>
  <c r="V59" i="41"/>
  <c r="T59" i="41"/>
  <c r="S59" i="41"/>
  <c r="S63" i="41"/>
  <c r="V63" i="41"/>
  <c r="R63" i="41"/>
  <c r="U63" i="41"/>
  <c r="T63" i="41"/>
  <c r="L53" i="41"/>
  <c r="J53" i="41" s="1"/>
  <c r="D59" i="12"/>
  <c r="D58" i="12"/>
  <c r="D57" i="12"/>
  <c r="D56" i="12"/>
  <c r="D55" i="12"/>
  <c r="D54" i="12"/>
  <c r="D53" i="12"/>
  <c r="D52" i="12"/>
  <c r="D51" i="12"/>
  <c r="D50" i="12"/>
  <c r="E4" i="12"/>
  <c r="E49" i="11"/>
  <c r="E48" i="11"/>
  <c r="E40" i="11"/>
  <c r="D40" i="11"/>
  <c r="D39" i="11"/>
  <c r="D38" i="11"/>
  <c r="E32" i="11"/>
  <c r="E31" i="11"/>
  <c r="D31" i="11"/>
  <c r="E22" i="11"/>
  <c r="E13" i="11"/>
  <c r="B215" i="41"/>
  <c r="F215" i="41"/>
  <c r="D196" i="41"/>
  <c r="G13" i="41"/>
  <c r="F13" i="41"/>
  <c r="B2" i="41"/>
  <c r="D7" i="29"/>
  <c r="D6" i="29"/>
  <c r="A56" i="6"/>
  <c r="B56" i="6" s="1"/>
  <c r="D49" i="12" s="1"/>
  <c r="A55" i="6"/>
  <c r="B55" i="6" s="1"/>
  <c r="A54" i="6"/>
  <c r="B54" i="6" s="1"/>
  <c r="A53" i="6"/>
  <c r="B53" i="6" s="1"/>
  <c r="A52" i="6"/>
  <c r="B52" i="6" s="1"/>
  <c r="A51" i="6"/>
  <c r="B51" i="6" s="1"/>
  <c r="A50" i="6"/>
  <c r="B50" i="6" s="1"/>
  <c r="A49" i="6"/>
  <c r="B49" i="6" s="1"/>
  <c r="A48" i="6"/>
  <c r="B48" i="6" s="1"/>
  <c r="A47" i="6"/>
  <c r="B47" i="6" s="1"/>
  <c r="A46" i="6"/>
  <c r="B46" i="6" s="1"/>
  <c r="A45" i="6"/>
  <c r="B45" i="6" s="1"/>
  <c r="A44" i="6"/>
  <c r="B44" i="6" s="1"/>
  <c r="A43" i="6"/>
  <c r="B43" i="6" s="1"/>
  <c r="A42" i="6"/>
  <c r="B42" i="6" s="1"/>
  <c r="A41" i="6"/>
  <c r="B41" i="6" s="1"/>
  <c r="A40" i="6"/>
  <c r="B40" i="6" s="1"/>
  <c r="A39" i="6"/>
  <c r="B39" i="6" s="1"/>
  <c r="A38" i="6"/>
  <c r="B38" i="6" s="1"/>
  <c r="A37" i="6"/>
  <c r="B37" i="6" s="1"/>
  <c r="A36" i="6"/>
  <c r="B36" i="6" s="1"/>
  <c r="A35" i="6"/>
  <c r="B35" i="6" s="1"/>
  <c r="A34" i="6"/>
  <c r="B34" i="6" s="1"/>
  <c r="A33" i="6"/>
  <c r="B33" i="6" s="1"/>
  <c r="A32" i="6"/>
  <c r="B32" i="6" s="1"/>
  <c r="A31" i="6"/>
  <c r="B31" i="6" s="1"/>
  <c r="A30" i="6"/>
  <c r="B30" i="6" s="1"/>
  <c r="A29" i="6"/>
  <c r="B29" i="6" s="1"/>
  <c r="A28" i="6"/>
  <c r="B28" i="6" s="1"/>
  <c r="A27" i="6"/>
  <c r="B27" i="6" s="1"/>
  <c r="A26" i="6"/>
  <c r="B26" i="6" s="1"/>
  <c r="A25" i="6"/>
  <c r="B25" i="6" s="1"/>
  <c r="A24" i="6"/>
  <c r="B24" i="6" s="1"/>
  <c r="A23" i="6"/>
  <c r="B23" i="6" s="1"/>
  <c r="A21" i="6"/>
  <c r="B21" i="6" s="1"/>
  <c r="A20" i="6"/>
  <c r="B20" i="6" s="1"/>
  <c r="A19" i="6"/>
  <c r="B19" i="6" s="1"/>
  <c r="A18" i="6"/>
  <c r="B18" i="6" s="1"/>
  <c r="A17" i="6"/>
  <c r="B17" i="6" s="1"/>
  <c r="G6" i="6"/>
  <c r="E114" i="16"/>
  <c r="E62" i="16"/>
  <c r="E29" i="16"/>
  <c r="E13" i="16"/>
  <c r="E12" i="16"/>
  <c r="E9" i="16"/>
  <c r="E7" i="16"/>
  <c r="E5" i="16"/>
  <c r="G2" i="12" s="1"/>
  <c r="E2" i="16"/>
  <c r="D5" i="5"/>
  <c r="J2" i="5"/>
  <c r="F23" i="40"/>
  <c r="E23" i="40"/>
  <c r="D23" i="40"/>
  <c r="C23" i="40"/>
  <c r="G22" i="40"/>
  <c r="G21" i="40"/>
  <c r="G23" i="40" s="1"/>
  <c r="G2" i="40"/>
  <c r="D7" i="13"/>
  <c r="D207" i="41" l="1"/>
  <c r="D211" i="41"/>
  <c r="D208" i="41"/>
  <c r="D212" i="41"/>
  <c r="D22" i="12"/>
  <c r="D34" i="12"/>
  <c r="D38" i="12"/>
  <c r="D42" i="12"/>
  <c r="D18" i="12"/>
  <c r="D26" i="12"/>
  <c r="D48" i="12"/>
  <c r="D14" i="12"/>
  <c r="D30" i="12"/>
  <c r="D46" i="12"/>
  <c r="D39" i="12"/>
  <c r="D47" i="12"/>
  <c r="J212" i="41"/>
  <c r="J214" i="41" s="1"/>
  <c r="J211" i="41"/>
  <c r="C58" i="12"/>
  <c r="C56" i="12"/>
  <c r="C54" i="12"/>
  <c r="C52" i="12"/>
  <c r="C50" i="12"/>
  <c r="C48" i="12"/>
  <c r="C46" i="12"/>
  <c r="C44" i="12"/>
  <c r="C42" i="12"/>
  <c r="C40" i="12"/>
  <c r="C38" i="12"/>
  <c r="C36" i="12"/>
  <c r="C34" i="12"/>
  <c r="C32" i="12"/>
  <c r="C30" i="12"/>
  <c r="C28" i="12"/>
  <c r="C26" i="12"/>
  <c r="C24" i="12"/>
  <c r="C22" i="12"/>
  <c r="C20" i="12"/>
  <c r="C18" i="12"/>
  <c r="C16" i="12"/>
  <c r="C14" i="12"/>
  <c r="C12" i="12"/>
  <c r="C10" i="12"/>
  <c r="C59" i="12"/>
  <c r="C57" i="12"/>
  <c r="C55" i="12"/>
  <c r="C53" i="12"/>
  <c r="C51" i="12"/>
  <c r="C49" i="12"/>
  <c r="C47" i="12"/>
  <c r="C45" i="12"/>
  <c r="C43" i="12"/>
  <c r="C41" i="12"/>
  <c r="C39" i="12"/>
  <c r="C37" i="12"/>
  <c r="C35" i="12"/>
  <c r="C33" i="12"/>
  <c r="C31" i="12"/>
  <c r="C29" i="12"/>
  <c r="C27" i="12"/>
  <c r="C25" i="12"/>
  <c r="C23" i="12"/>
  <c r="C21" i="12"/>
  <c r="C19" i="12"/>
  <c r="C17" i="12"/>
  <c r="C15" i="12"/>
  <c r="C13" i="12"/>
  <c r="C11" i="12"/>
  <c r="D10" i="12"/>
  <c r="D15" i="12"/>
  <c r="D19" i="12"/>
  <c r="D27" i="12"/>
  <c r="D35" i="12"/>
  <c r="D43" i="12"/>
  <c r="D12" i="12"/>
  <c r="D20" i="12"/>
  <c r="D28" i="12"/>
  <c r="D36" i="12"/>
  <c r="D13" i="12"/>
  <c r="D17" i="12"/>
  <c r="D21" i="12"/>
  <c r="D25" i="12"/>
  <c r="D29" i="12"/>
  <c r="D33" i="12"/>
  <c r="D37" i="12"/>
  <c r="D41" i="12"/>
  <c r="D45" i="12"/>
  <c r="D11" i="12"/>
  <c r="D23" i="12"/>
  <c r="D31" i="12"/>
  <c r="D16" i="12"/>
  <c r="D24" i="12"/>
  <c r="D32" i="12"/>
  <c r="D40" i="12"/>
  <c r="D44" i="12"/>
  <c r="K2" i="13"/>
  <c r="H2" i="11"/>
  <c r="C8" i="40"/>
  <c r="D214" i="41" l="1"/>
  <c r="J215" i="41"/>
  <c r="F8" i="40"/>
  <c r="D8" i="40"/>
  <c r="C9" i="40"/>
  <c r="D215" i="41" l="1"/>
  <c r="F9" i="40"/>
  <c r="F10" i="40" s="1"/>
  <c r="D28" i="34" s="1"/>
  <c r="C10" i="40"/>
  <c r="D26" i="34" s="1"/>
  <c r="D9" i="40"/>
  <c r="D10" i="40" s="1"/>
  <c r="D27" i="34" s="1"/>
</calcChain>
</file>

<file path=xl/sharedStrings.xml><?xml version="1.0" encoding="utf-8"?>
<sst xmlns="http://schemas.openxmlformats.org/spreadsheetml/2006/main" count="1086" uniqueCount="589">
  <si>
    <t>（別添１）</t>
    <rPh sb="1" eb="3">
      <t>ベッテン</t>
    </rPh>
    <phoneticPr fontId="1"/>
  </si>
  <si>
    <t>補助事業概要説明書</t>
    <rPh sb="0" eb="2">
      <t>ホジョ</t>
    </rPh>
    <rPh sb="2" eb="4">
      <t>ジギョウ</t>
    </rPh>
    <rPh sb="4" eb="6">
      <t>ガイヨウ</t>
    </rPh>
    <rPh sb="6" eb="9">
      <t>セツメイショ</t>
    </rPh>
    <phoneticPr fontId="1"/>
  </si>
  <si>
    <t>本社所在地</t>
    <rPh sb="0" eb="2">
      <t>ホンシャ</t>
    </rPh>
    <rPh sb="2" eb="5">
      <t>ショザイチ</t>
    </rPh>
    <phoneticPr fontId="1"/>
  </si>
  <si>
    <t>郵便番号</t>
    <rPh sb="0" eb="2">
      <t>ユウビン</t>
    </rPh>
    <rPh sb="2" eb="4">
      <t>バンゴウ</t>
    </rPh>
    <phoneticPr fontId="1"/>
  </si>
  <si>
    <t>住所</t>
    <rPh sb="0" eb="2">
      <t>ジュウショ</t>
    </rPh>
    <phoneticPr fontId="1"/>
  </si>
  <si>
    <t>法人番号</t>
    <rPh sb="0" eb="2">
      <t>ホウジン</t>
    </rPh>
    <rPh sb="2" eb="4">
      <t>バンゴウ</t>
    </rPh>
    <phoneticPr fontId="1"/>
  </si>
  <si>
    <t>事業内容</t>
    <rPh sb="0" eb="2">
      <t>ジギョウ</t>
    </rPh>
    <rPh sb="2" eb="4">
      <t>ナイヨウ</t>
    </rPh>
    <phoneticPr fontId="1"/>
  </si>
  <si>
    <t>地域①</t>
    <rPh sb="0" eb="2">
      <t>チイキ</t>
    </rPh>
    <phoneticPr fontId="1"/>
  </si>
  <si>
    <t>地域②</t>
    <rPh sb="0" eb="2">
      <t>チイキ</t>
    </rPh>
    <phoneticPr fontId="1"/>
  </si>
  <si>
    <t>地域③</t>
    <rPh sb="0" eb="2">
      <t>チイキ</t>
    </rPh>
    <phoneticPr fontId="1"/>
  </si>
  <si>
    <t>地域④</t>
    <rPh sb="0" eb="2">
      <t>チイキ</t>
    </rPh>
    <phoneticPr fontId="1"/>
  </si>
  <si>
    <t>地域⑤</t>
    <rPh sb="0" eb="2">
      <t>チイキ</t>
    </rPh>
    <phoneticPr fontId="1"/>
  </si>
  <si>
    <t>名前</t>
    <rPh sb="0" eb="2">
      <t>ナマエ</t>
    </rPh>
    <phoneticPr fontId="1"/>
  </si>
  <si>
    <t>部署・役職</t>
    <rPh sb="0" eb="2">
      <t>ブショ</t>
    </rPh>
    <rPh sb="3" eb="5">
      <t>ヤクショク</t>
    </rPh>
    <phoneticPr fontId="1"/>
  </si>
  <si>
    <t>本事業で担う役割</t>
    <rPh sb="0" eb="1">
      <t>ホン</t>
    </rPh>
    <rPh sb="1" eb="3">
      <t>ジギョウ</t>
    </rPh>
    <rPh sb="4" eb="5">
      <t>ニナ</t>
    </rPh>
    <rPh sb="6" eb="8">
      <t>ヤクワリ</t>
    </rPh>
    <phoneticPr fontId="1"/>
  </si>
  <si>
    <t>本事業で担う業務内容</t>
    <rPh sb="0" eb="1">
      <t>ホン</t>
    </rPh>
    <rPh sb="1" eb="3">
      <t>ジギョウ</t>
    </rPh>
    <rPh sb="4" eb="5">
      <t>ニナ</t>
    </rPh>
    <rPh sb="6" eb="8">
      <t>ギョウム</t>
    </rPh>
    <rPh sb="8" eb="10">
      <t>ナイヨウ</t>
    </rPh>
    <phoneticPr fontId="1"/>
  </si>
  <si>
    <t>部署</t>
    <rPh sb="0" eb="2">
      <t>ブショ</t>
    </rPh>
    <phoneticPr fontId="1"/>
  </si>
  <si>
    <t>役職</t>
    <rPh sb="0" eb="2">
      <t>ヤクショク</t>
    </rPh>
    <phoneticPr fontId="1"/>
  </si>
  <si>
    <t>拠点名</t>
    <rPh sb="0" eb="2">
      <t>キョテン</t>
    </rPh>
    <rPh sb="2" eb="3">
      <t>メイ</t>
    </rPh>
    <phoneticPr fontId="1"/>
  </si>
  <si>
    <t>（３）体制内に含まれる自治体関係者</t>
    <rPh sb="3" eb="5">
      <t>タイセイ</t>
    </rPh>
    <rPh sb="5" eb="6">
      <t>ナイ</t>
    </rPh>
    <rPh sb="7" eb="8">
      <t>フク</t>
    </rPh>
    <rPh sb="11" eb="14">
      <t>ジチタイ</t>
    </rPh>
    <rPh sb="14" eb="17">
      <t>カンケイシャ</t>
    </rPh>
    <phoneticPr fontId="1"/>
  </si>
  <si>
    <t>自治体名</t>
    <rPh sb="0" eb="3">
      <t>ジチタイ</t>
    </rPh>
    <rPh sb="3" eb="4">
      <t>メイ</t>
    </rPh>
    <phoneticPr fontId="1"/>
  </si>
  <si>
    <t>自治体①</t>
    <rPh sb="0" eb="3">
      <t>ジチタイ</t>
    </rPh>
    <phoneticPr fontId="1"/>
  </si>
  <si>
    <t>役割
（複数選択可）</t>
    <rPh sb="4" eb="6">
      <t>フクスウ</t>
    </rPh>
    <rPh sb="6" eb="8">
      <t>センタク</t>
    </rPh>
    <rPh sb="8" eb="9">
      <t>カ</t>
    </rPh>
    <phoneticPr fontId="1"/>
  </si>
  <si>
    <t>自治体②</t>
    <rPh sb="0" eb="3">
      <t>ジチタイ</t>
    </rPh>
    <phoneticPr fontId="1"/>
  </si>
  <si>
    <t>自治体③</t>
    <rPh sb="0" eb="3">
      <t>ジチタイ</t>
    </rPh>
    <phoneticPr fontId="1"/>
  </si>
  <si>
    <t>自治体④</t>
    <rPh sb="0" eb="3">
      <t>ジチタイ</t>
    </rPh>
    <phoneticPr fontId="1"/>
  </si>
  <si>
    <t>自治体⑤</t>
    <rPh sb="0" eb="3">
      <t>ジチタイ</t>
    </rPh>
    <phoneticPr fontId="1"/>
  </si>
  <si>
    <t>備考（記載時の留意事項）</t>
    <rPh sb="0" eb="2">
      <t>ビコウ</t>
    </rPh>
    <rPh sb="3" eb="5">
      <t>キサイ</t>
    </rPh>
    <rPh sb="5" eb="6">
      <t>ジ</t>
    </rPh>
    <rPh sb="7" eb="9">
      <t>リュウイ</t>
    </rPh>
    <rPh sb="9" eb="11">
      <t>ジコウ</t>
    </rPh>
    <phoneticPr fontId="1"/>
  </si>
  <si>
    <t>記</t>
    <rPh sb="0" eb="1">
      <t>キ</t>
    </rPh>
    <phoneticPr fontId="1"/>
  </si>
  <si>
    <t>２．補助事業の目的及び内容</t>
    <phoneticPr fontId="1"/>
  </si>
  <si>
    <t>別添１　「補助事業概要説明書」による。</t>
    <phoneticPr fontId="1"/>
  </si>
  <si>
    <t>３．補助事業の実施計画</t>
    <phoneticPr fontId="1"/>
  </si>
  <si>
    <t>４．補助金交付申請額</t>
    <phoneticPr fontId="1"/>
  </si>
  <si>
    <t>（１）補助事業に要する経費</t>
    <rPh sb="3" eb="5">
      <t>ホジョ</t>
    </rPh>
    <rPh sb="5" eb="7">
      <t>ジギョウ</t>
    </rPh>
    <rPh sb="8" eb="9">
      <t>ヨウ</t>
    </rPh>
    <rPh sb="11" eb="13">
      <t>ケイヒ</t>
    </rPh>
    <phoneticPr fontId="1"/>
  </si>
  <si>
    <t>（３）補助金交付申請額</t>
    <rPh sb="3" eb="6">
      <t>ホジョキン</t>
    </rPh>
    <rPh sb="6" eb="8">
      <t>コウフ</t>
    </rPh>
    <rPh sb="8" eb="11">
      <t>シンセイガク</t>
    </rPh>
    <phoneticPr fontId="1"/>
  </si>
  <si>
    <t>（２）補助対象経費</t>
    <rPh sb="3" eb="5">
      <t>ホジョ</t>
    </rPh>
    <rPh sb="5" eb="7">
      <t>タイショウ</t>
    </rPh>
    <rPh sb="7" eb="9">
      <t>ケイヒ</t>
    </rPh>
    <phoneticPr fontId="1"/>
  </si>
  <si>
    <t>交付決定日　～</t>
    <rPh sb="0" eb="2">
      <t>コウフ</t>
    </rPh>
    <rPh sb="2" eb="5">
      <t>ケッテイビ</t>
    </rPh>
    <phoneticPr fontId="1"/>
  </si>
  <si>
    <t>印</t>
    <rPh sb="0" eb="1">
      <t>イン</t>
    </rPh>
    <phoneticPr fontId="1"/>
  </si>
  <si>
    <t>円</t>
    <rPh sb="0" eb="1">
      <t>エン</t>
    </rPh>
    <phoneticPr fontId="1"/>
  </si>
  <si>
    <t>申請日</t>
    <rPh sb="0" eb="3">
      <t>シンセイビ</t>
    </rPh>
    <phoneticPr fontId="1"/>
  </si>
  <si>
    <t>氏名カナ</t>
    <rPh sb="0" eb="2">
      <t>シメイ</t>
    </rPh>
    <phoneticPr fontId="1"/>
  </si>
  <si>
    <t>氏名漢字</t>
    <rPh sb="0" eb="2">
      <t>シメイ</t>
    </rPh>
    <rPh sb="2" eb="4">
      <t>カンジ</t>
    </rPh>
    <phoneticPr fontId="1"/>
  </si>
  <si>
    <t>生年月日</t>
    <rPh sb="0" eb="2">
      <t>セイネン</t>
    </rPh>
    <rPh sb="2" eb="4">
      <t>ガッピ</t>
    </rPh>
    <phoneticPr fontId="1"/>
  </si>
  <si>
    <t>和暦</t>
    <rPh sb="0" eb="2">
      <t>ワレキ</t>
    </rPh>
    <phoneticPr fontId="1"/>
  </si>
  <si>
    <t>年</t>
    <rPh sb="0" eb="1">
      <t>ネン</t>
    </rPh>
    <phoneticPr fontId="1"/>
  </si>
  <si>
    <t>月</t>
    <rPh sb="0" eb="1">
      <t>ガツ</t>
    </rPh>
    <phoneticPr fontId="1"/>
  </si>
  <si>
    <t>日</t>
    <rPh sb="0" eb="1">
      <t>ヒ</t>
    </rPh>
    <phoneticPr fontId="1"/>
  </si>
  <si>
    <t>性別</t>
    <rPh sb="0" eb="2">
      <t>セイベツ</t>
    </rPh>
    <phoneticPr fontId="1"/>
  </si>
  <si>
    <t>法人・団体等</t>
    <rPh sb="0" eb="2">
      <t>ホウジン</t>
    </rPh>
    <rPh sb="3" eb="5">
      <t>ダンタイ</t>
    </rPh>
    <rPh sb="5" eb="6">
      <t>トウ</t>
    </rPh>
    <phoneticPr fontId="1"/>
  </si>
  <si>
    <t>役職名</t>
    <rPh sb="0" eb="3">
      <t>ヤクショクメイ</t>
    </rPh>
    <phoneticPr fontId="1"/>
  </si>
  <si>
    <t>役員名簿</t>
    <rPh sb="0" eb="2">
      <t>ヤクイン</t>
    </rPh>
    <rPh sb="2" eb="4">
      <t>メイボ</t>
    </rPh>
    <phoneticPr fontId="1"/>
  </si>
  <si>
    <t>（別紙1）</t>
    <rPh sb="1" eb="3">
      <t>ベッシ</t>
    </rPh>
    <phoneticPr fontId="5"/>
  </si>
  <si>
    <t>補助事業の名称</t>
    <rPh sb="0" eb="2">
      <t>ホジョ</t>
    </rPh>
    <rPh sb="2" eb="4">
      <t>ジギョウ</t>
    </rPh>
    <rPh sb="5" eb="7">
      <t>メイショウ</t>
    </rPh>
    <phoneticPr fontId="5"/>
  </si>
  <si>
    <t>申請者（法人・団体等）名</t>
    <rPh sb="0" eb="3">
      <t>シンセイシャ</t>
    </rPh>
    <rPh sb="4" eb="6">
      <t>ホウジン</t>
    </rPh>
    <rPh sb="7" eb="10">
      <t>ダンタイナド</t>
    </rPh>
    <rPh sb="11" eb="12">
      <t>メイ</t>
    </rPh>
    <phoneticPr fontId="5"/>
  </si>
  <si>
    <t>　↓該当する資格を箇条書きすること（Alt+Enterでセル内改行）↓</t>
    <rPh sb="2" eb="4">
      <t>ガイトウ</t>
    </rPh>
    <rPh sb="6" eb="8">
      <t>シカク</t>
    </rPh>
    <rPh sb="9" eb="12">
      <t>カジョウガ</t>
    </rPh>
    <rPh sb="30" eb="31">
      <t>ナイ</t>
    </rPh>
    <rPh sb="31" eb="33">
      <t>カイギョウ</t>
    </rPh>
    <phoneticPr fontId="5"/>
  </si>
  <si>
    <t>Ｎｏ</t>
    <phoneticPr fontId="5"/>
  </si>
  <si>
    <t>本事業で担う役割</t>
    <rPh sb="0" eb="1">
      <t>ホン</t>
    </rPh>
    <rPh sb="1" eb="3">
      <t>ジギョウ</t>
    </rPh>
    <rPh sb="4" eb="5">
      <t>ニナ</t>
    </rPh>
    <rPh sb="6" eb="8">
      <t>ヤクワリ</t>
    </rPh>
    <phoneticPr fontId="5"/>
  </si>
  <si>
    <t>謝金辞退
（※）</t>
    <rPh sb="0" eb="2">
      <t>シャキン</t>
    </rPh>
    <rPh sb="2" eb="4">
      <t>ジタイ</t>
    </rPh>
    <phoneticPr fontId="5"/>
  </si>
  <si>
    <t>事業者名</t>
    <rPh sb="0" eb="3">
      <t>ジギョウシャ</t>
    </rPh>
    <rPh sb="3" eb="4">
      <t>メイ</t>
    </rPh>
    <phoneticPr fontId="5"/>
  </si>
  <si>
    <t>所在地</t>
    <rPh sb="0" eb="3">
      <t>ショザイチ</t>
    </rPh>
    <phoneticPr fontId="5"/>
  </si>
  <si>
    <t>基本情報</t>
    <rPh sb="0" eb="2">
      <t>キホン</t>
    </rPh>
    <rPh sb="2" eb="4">
      <t>ジョウホウ</t>
    </rPh>
    <phoneticPr fontId="5"/>
  </si>
  <si>
    <t>資格</t>
    <rPh sb="0" eb="2">
      <t>シカク</t>
    </rPh>
    <phoneticPr fontId="5"/>
  </si>
  <si>
    <t>氏名</t>
    <rPh sb="0" eb="2">
      <t>シメイ</t>
    </rPh>
    <phoneticPr fontId="5"/>
  </si>
  <si>
    <t>電話番号</t>
    <rPh sb="0" eb="2">
      <t>デンワ</t>
    </rPh>
    <rPh sb="2" eb="4">
      <t>バンゴウ</t>
    </rPh>
    <phoneticPr fontId="5"/>
  </si>
  <si>
    <t>（別紙2）</t>
    <rPh sb="1" eb="3">
      <t>ベッシ</t>
    </rPh>
    <phoneticPr fontId="5"/>
  </si>
  <si>
    <t>業種</t>
    <rPh sb="0" eb="2">
      <t>ギョウシュ</t>
    </rPh>
    <phoneticPr fontId="5"/>
  </si>
  <si>
    <t>代表者名</t>
    <rPh sb="0" eb="3">
      <t>ダイヒョウシャ</t>
    </rPh>
    <rPh sb="3" eb="4">
      <t>メイ</t>
    </rPh>
    <phoneticPr fontId="5"/>
  </si>
  <si>
    <t>現状の支援実施可能性</t>
    <rPh sb="0" eb="2">
      <t>ゲンジョウ</t>
    </rPh>
    <rPh sb="3" eb="5">
      <t>シエン</t>
    </rPh>
    <rPh sb="5" eb="7">
      <t>ジッシ</t>
    </rPh>
    <rPh sb="7" eb="10">
      <t>カノウセイ</t>
    </rPh>
    <phoneticPr fontId="5"/>
  </si>
  <si>
    <t>支援中小企業等（予定）一覧</t>
    <rPh sb="0" eb="2">
      <t>シエン</t>
    </rPh>
    <rPh sb="2" eb="4">
      <t>チュウショウ</t>
    </rPh>
    <rPh sb="4" eb="6">
      <t>キギョウ</t>
    </rPh>
    <rPh sb="6" eb="7">
      <t>トウ</t>
    </rPh>
    <rPh sb="8" eb="10">
      <t>ヨテイ</t>
    </rPh>
    <rPh sb="11" eb="13">
      <t>イチラン</t>
    </rPh>
    <phoneticPr fontId="5"/>
  </si>
  <si>
    <t>　↓同一中小企業等の複数事業所を支援する場合、全ての所在地を記載</t>
    <rPh sb="2" eb="3">
      <t>ドウ</t>
    </rPh>
    <rPh sb="3" eb="4">
      <t>イツ</t>
    </rPh>
    <rPh sb="4" eb="6">
      <t>チュウショウ</t>
    </rPh>
    <rPh sb="6" eb="8">
      <t>キギョウ</t>
    </rPh>
    <rPh sb="8" eb="9">
      <t>トウ</t>
    </rPh>
    <rPh sb="10" eb="12">
      <t>フクスウ</t>
    </rPh>
    <rPh sb="12" eb="15">
      <t>ジギョウショ</t>
    </rPh>
    <rPh sb="16" eb="18">
      <t>シエン</t>
    </rPh>
    <rPh sb="20" eb="22">
      <t>バアイ</t>
    </rPh>
    <rPh sb="23" eb="24">
      <t>スベ</t>
    </rPh>
    <rPh sb="26" eb="29">
      <t>ショザイチ</t>
    </rPh>
    <rPh sb="30" eb="32">
      <t>キサイ</t>
    </rPh>
    <phoneticPr fontId="5"/>
  </si>
  <si>
    <t>自治体との連携</t>
    <phoneticPr fontId="1"/>
  </si>
  <si>
    <t>その他団体とのネットワーク</t>
    <phoneticPr fontId="1"/>
  </si>
  <si>
    <t>専門家体制・ネットワーク</t>
    <phoneticPr fontId="1"/>
  </si>
  <si>
    <t xml:space="preserve">既に保有している体制・ネットワーク
</t>
    <rPh sb="0" eb="1">
      <t>スデ</t>
    </rPh>
    <rPh sb="2" eb="4">
      <t>ホユウ</t>
    </rPh>
    <rPh sb="8" eb="10">
      <t>タイセイ</t>
    </rPh>
    <phoneticPr fontId="1"/>
  </si>
  <si>
    <t>支出計画書</t>
    <rPh sb="0" eb="2">
      <t>シシュツ</t>
    </rPh>
    <rPh sb="2" eb="5">
      <t>ケイカクショ</t>
    </rPh>
    <phoneticPr fontId="5"/>
  </si>
  <si>
    <t>単価</t>
    <rPh sb="0" eb="2">
      <t>タンカ</t>
    </rPh>
    <phoneticPr fontId="5"/>
  </si>
  <si>
    <t>人件費単価</t>
    <rPh sb="0" eb="3">
      <t>ジンケンヒ</t>
    </rPh>
    <rPh sb="3" eb="5">
      <t>タンカ</t>
    </rPh>
    <phoneticPr fontId="5"/>
  </si>
  <si>
    <t>（別添２－１）</t>
    <rPh sb="1" eb="3">
      <t>ベッテン</t>
    </rPh>
    <phoneticPr fontId="5"/>
  </si>
  <si>
    <t>人件費単価計算書</t>
    <rPh sb="0" eb="3">
      <t>ジンケンヒ</t>
    </rPh>
    <rPh sb="3" eb="5">
      <t>タンカ</t>
    </rPh>
    <rPh sb="5" eb="8">
      <t>ケイサンショ</t>
    </rPh>
    <phoneticPr fontId="5"/>
  </si>
  <si>
    <t>１．健保等級適用者</t>
    <rPh sb="2" eb="4">
      <t>ケンポ</t>
    </rPh>
    <rPh sb="4" eb="6">
      <t>トウキュウ</t>
    </rPh>
    <rPh sb="6" eb="9">
      <t>テキヨウシャ</t>
    </rPh>
    <phoneticPr fontId="5"/>
  </si>
  <si>
    <t>賞与回数</t>
    <rPh sb="0" eb="2">
      <t>ショウヨ</t>
    </rPh>
    <rPh sb="2" eb="4">
      <t>カイスウ</t>
    </rPh>
    <phoneticPr fontId="5"/>
  </si>
  <si>
    <t>備考</t>
    <rPh sb="0" eb="2">
      <t>ビコウ</t>
    </rPh>
    <phoneticPr fontId="5"/>
  </si>
  <si>
    <t>※ 健保等級の適用にあたっては、補助事業の開始時に適用されている等級に基づく単価を使用すること。</t>
    <rPh sb="2" eb="4">
      <t>ケンポ</t>
    </rPh>
    <rPh sb="4" eb="6">
      <t>トウキュウ</t>
    </rPh>
    <rPh sb="7" eb="9">
      <t>テキヨウ</t>
    </rPh>
    <rPh sb="16" eb="18">
      <t>ホジョ</t>
    </rPh>
    <rPh sb="18" eb="20">
      <t>ジギョウ</t>
    </rPh>
    <rPh sb="21" eb="23">
      <t>カイシ</t>
    </rPh>
    <rPh sb="23" eb="24">
      <t>ジ</t>
    </rPh>
    <rPh sb="25" eb="27">
      <t>テキヨウ</t>
    </rPh>
    <rPh sb="32" eb="34">
      <t>トウキュウ</t>
    </rPh>
    <rPh sb="35" eb="36">
      <t>モト</t>
    </rPh>
    <rPh sb="38" eb="40">
      <t>タンカ</t>
    </rPh>
    <rPh sb="41" eb="43">
      <t>シヨウ</t>
    </rPh>
    <phoneticPr fontId="5"/>
  </si>
  <si>
    <t>※ 健保等級に対応する時間単価一覧表には、下記を用いること。</t>
    <rPh sb="2" eb="4">
      <t>ケンポ</t>
    </rPh>
    <rPh sb="4" eb="6">
      <t>トウキュウ</t>
    </rPh>
    <rPh sb="7" eb="9">
      <t>タイオウ</t>
    </rPh>
    <rPh sb="11" eb="13">
      <t>ジカン</t>
    </rPh>
    <rPh sb="13" eb="15">
      <t>タンカ</t>
    </rPh>
    <rPh sb="15" eb="17">
      <t>イチラン</t>
    </rPh>
    <rPh sb="17" eb="18">
      <t>ヒョウ</t>
    </rPh>
    <rPh sb="21" eb="23">
      <t>カキ</t>
    </rPh>
    <rPh sb="24" eb="25">
      <t>モチ</t>
    </rPh>
    <phoneticPr fontId="5"/>
  </si>
  <si>
    <t>２．健保等級非適用者（年俸制、月給制）</t>
    <rPh sb="2" eb="4">
      <t>ケンポ</t>
    </rPh>
    <rPh sb="4" eb="6">
      <t>トウキュウ</t>
    </rPh>
    <rPh sb="6" eb="7">
      <t>ヒ</t>
    </rPh>
    <rPh sb="7" eb="10">
      <t>テキヨウシャ</t>
    </rPh>
    <rPh sb="11" eb="14">
      <t>ネンポウセイ</t>
    </rPh>
    <rPh sb="15" eb="17">
      <t>ゲッキュウ</t>
    </rPh>
    <rPh sb="17" eb="18">
      <t>セイ</t>
    </rPh>
    <phoneticPr fontId="5"/>
  </si>
  <si>
    <t>月給額</t>
    <rPh sb="0" eb="2">
      <t>ゲッキュウ</t>
    </rPh>
    <rPh sb="2" eb="3">
      <t>ガク</t>
    </rPh>
    <phoneticPr fontId="5"/>
  </si>
  <si>
    <t>備考
（月給額の算出式を記載）</t>
    <rPh sb="0" eb="2">
      <t>ビコウ</t>
    </rPh>
    <rPh sb="4" eb="6">
      <t>ゲッキュウ</t>
    </rPh>
    <rPh sb="6" eb="7">
      <t>ガク</t>
    </rPh>
    <rPh sb="8" eb="10">
      <t>サンシュツ</t>
    </rPh>
    <rPh sb="10" eb="11">
      <t>シキ</t>
    </rPh>
    <rPh sb="12" eb="14">
      <t>キサイ</t>
    </rPh>
    <phoneticPr fontId="5"/>
  </si>
  <si>
    <t>※ 健保等級非適用者（年俸制、月給制）については、月給額を算出し、時間単価一覧表の「月給額範囲」に対応する時間単価を適用すること。</t>
    <rPh sb="2" eb="4">
      <t>ケンポ</t>
    </rPh>
    <rPh sb="4" eb="6">
      <t>トウキュウ</t>
    </rPh>
    <rPh sb="6" eb="7">
      <t>ヒ</t>
    </rPh>
    <rPh sb="7" eb="10">
      <t>テキヨウシャ</t>
    </rPh>
    <rPh sb="11" eb="14">
      <t>ネンポウセイ</t>
    </rPh>
    <rPh sb="15" eb="17">
      <t>ゲッキュウ</t>
    </rPh>
    <rPh sb="17" eb="18">
      <t>セイ</t>
    </rPh>
    <rPh sb="25" eb="27">
      <t>ゲッキュウ</t>
    </rPh>
    <rPh sb="27" eb="28">
      <t>ガク</t>
    </rPh>
    <rPh sb="29" eb="31">
      <t>サンシュツ</t>
    </rPh>
    <rPh sb="33" eb="35">
      <t>ジカン</t>
    </rPh>
    <rPh sb="35" eb="37">
      <t>タンカ</t>
    </rPh>
    <rPh sb="37" eb="39">
      <t>イチラン</t>
    </rPh>
    <rPh sb="39" eb="40">
      <t>ヒョウ</t>
    </rPh>
    <rPh sb="42" eb="44">
      <t>ゲッキュウ</t>
    </rPh>
    <rPh sb="44" eb="45">
      <t>ガク</t>
    </rPh>
    <rPh sb="45" eb="47">
      <t>ハンイ</t>
    </rPh>
    <rPh sb="49" eb="51">
      <t>タイオウ</t>
    </rPh>
    <rPh sb="53" eb="55">
      <t>ジカン</t>
    </rPh>
    <rPh sb="55" eb="57">
      <t>タンカ</t>
    </rPh>
    <rPh sb="58" eb="60">
      <t>テキヨウ</t>
    </rPh>
    <phoneticPr fontId="5"/>
  </si>
  <si>
    <t>　　なお、年俸から月給額を算出する場合には、健康保険の報酬月額の算定に準ずること。</t>
    <rPh sb="5" eb="7">
      <t>ネンポウ</t>
    </rPh>
    <rPh sb="9" eb="11">
      <t>ゲッキュウ</t>
    </rPh>
    <rPh sb="11" eb="12">
      <t>ガク</t>
    </rPh>
    <rPh sb="13" eb="15">
      <t>サンシュツ</t>
    </rPh>
    <rPh sb="17" eb="19">
      <t>バアイ</t>
    </rPh>
    <rPh sb="22" eb="24">
      <t>ケンコウ</t>
    </rPh>
    <rPh sb="24" eb="26">
      <t>ホケン</t>
    </rPh>
    <rPh sb="27" eb="29">
      <t>ホウシュウ</t>
    </rPh>
    <rPh sb="29" eb="31">
      <t>ゲツガク</t>
    </rPh>
    <rPh sb="32" eb="34">
      <t>サンテイ</t>
    </rPh>
    <rPh sb="35" eb="36">
      <t>ジュン</t>
    </rPh>
    <phoneticPr fontId="5"/>
  </si>
  <si>
    <t>３．健保等級非適用者（日給制、時給制）</t>
    <rPh sb="2" eb="4">
      <t>ケンポ</t>
    </rPh>
    <rPh sb="4" eb="6">
      <t>トウキュウ</t>
    </rPh>
    <rPh sb="6" eb="7">
      <t>ヒ</t>
    </rPh>
    <rPh sb="7" eb="10">
      <t>テキヨウシャ</t>
    </rPh>
    <rPh sb="11" eb="14">
      <t>ニッキュウセイ</t>
    </rPh>
    <rPh sb="15" eb="18">
      <t>ジキュウセイ</t>
    </rPh>
    <phoneticPr fontId="5"/>
  </si>
  <si>
    <t>※２ 就業規則又は個別の労働契約で定められた所定労働時間。</t>
    <rPh sb="3" eb="5">
      <t>シュウギョウ</t>
    </rPh>
    <rPh sb="5" eb="7">
      <t>キソク</t>
    </rPh>
    <rPh sb="7" eb="8">
      <t>マタ</t>
    </rPh>
    <rPh sb="9" eb="11">
      <t>コベツ</t>
    </rPh>
    <rPh sb="12" eb="14">
      <t>ロウドウ</t>
    </rPh>
    <rPh sb="14" eb="16">
      <t>ケイヤク</t>
    </rPh>
    <rPh sb="17" eb="18">
      <t>サダ</t>
    </rPh>
    <rPh sb="22" eb="24">
      <t>ショテイ</t>
    </rPh>
    <rPh sb="24" eb="26">
      <t>ロウドウ</t>
    </rPh>
    <rPh sb="26" eb="28">
      <t>ジカン</t>
    </rPh>
    <phoneticPr fontId="5"/>
  </si>
  <si>
    <t>住　　　　　　　所</t>
    <phoneticPr fontId="5"/>
  </si>
  <si>
    <t>法人・団体等名</t>
    <rPh sb="0" eb="2">
      <t>ホウジン</t>
    </rPh>
    <rPh sb="5" eb="6">
      <t>トウ</t>
    </rPh>
    <phoneticPr fontId="5"/>
  </si>
  <si>
    <t>代表者名又は担当部署責任者</t>
    <rPh sb="4" eb="5">
      <t>マタ</t>
    </rPh>
    <rPh sb="6" eb="8">
      <t>タントウ</t>
    </rPh>
    <rPh sb="8" eb="10">
      <t>ブショ</t>
    </rPh>
    <rPh sb="10" eb="13">
      <t>セキニンシャ</t>
    </rPh>
    <phoneticPr fontId="5"/>
  </si>
  <si>
    <t>（別添２-２）</t>
    <rPh sb="1" eb="3">
      <t>ベッテン</t>
    </rPh>
    <phoneticPr fontId="5"/>
  </si>
  <si>
    <t>単価説明シート</t>
    <rPh sb="0" eb="2">
      <t>タンカ</t>
    </rPh>
    <rPh sb="2" eb="4">
      <t>セツメイ</t>
    </rPh>
    <phoneticPr fontId="5"/>
  </si>
  <si>
    <t>申請者（法人・団体等）名：</t>
    <rPh sb="0" eb="2">
      <t>シンセイ</t>
    </rPh>
    <rPh sb="2" eb="3">
      <t>シャ</t>
    </rPh>
    <rPh sb="4" eb="6">
      <t>ホウジン</t>
    </rPh>
    <rPh sb="7" eb="9">
      <t>ダンタイ</t>
    </rPh>
    <rPh sb="9" eb="10">
      <t>トウ</t>
    </rPh>
    <rPh sb="11" eb="12">
      <t>メイ</t>
    </rPh>
    <phoneticPr fontId="5"/>
  </si>
  <si>
    <t>外部専門家
所属組織名
（法人・団体等）</t>
    <rPh sb="0" eb="2">
      <t>ガイブ</t>
    </rPh>
    <rPh sb="2" eb="5">
      <t>センモンカ</t>
    </rPh>
    <rPh sb="6" eb="8">
      <t>ショゾク</t>
    </rPh>
    <rPh sb="8" eb="10">
      <t>ソシキ</t>
    </rPh>
    <rPh sb="10" eb="11">
      <t>メイ</t>
    </rPh>
    <rPh sb="13" eb="15">
      <t>ホウジン</t>
    </rPh>
    <rPh sb="16" eb="18">
      <t>ダンタイ</t>
    </rPh>
    <rPh sb="18" eb="19">
      <t>トウ</t>
    </rPh>
    <phoneticPr fontId="5"/>
  </si>
  <si>
    <t>外部専門家氏名</t>
    <rPh sb="0" eb="2">
      <t>ガイブ</t>
    </rPh>
    <rPh sb="2" eb="5">
      <t>センモンカ</t>
    </rPh>
    <rPh sb="5" eb="7">
      <t>シメイ</t>
    </rPh>
    <phoneticPr fontId="5"/>
  </si>
  <si>
    <t>使用単価</t>
    <rPh sb="0" eb="2">
      <t>シヨウ</t>
    </rPh>
    <rPh sb="2" eb="4">
      <t>タンカ</t>
    </rPh>
    <phoneticPr fontId="5"/>
  </si>
  <si>
    <t>根拠説明　　　　　　　　　　　　　　　　　　　　　　　　　　　　　　　　　</t>
    <rPh sb="0" eb="2">
      <t>コンキョ</t>
    </rPh>
    <rPh sb="2" eb="4">
      <t>セツメイ</t>
    </rPh>
    <phoneticPr fontId="5"/>
  </si>
  <si>
    <t>根拠資料番号
（※提出する根拠資料の冒頭、
及びファイル名等に番号を付けること）</t>
    <rPh sb="0" eb="2">
      <t>コンキョ</t>
    </rPh>
    <rPh sb="2" eb="4">
      <t>シリョウ</t>
    </rPh>
    <rPh sb="4" eb="6">
      <t>バンゴウ</t>
    </rPh>
    <rPh sb="9" eb="11">
      <t>テイシュツ</t>
    </rPh>
    <rPh sb="13" eb="15">
      <t>コンキョ</t>
    </rPh>
    <rPh sb="15" eb="17">
      <t>シリョウ</t>
    </rPh>
    <rPh sb="18" eb="20">
      <t>ボウトウ</t>
    </rPh>
    <rPh sb="22" eb="23">
      <t>オヨ</t>
    </rPh>
    <rPh sb="28" eb="29">
      <t>メイ</t>
    </rPh>
    <rPh sb="29" eb="30">
      <t>トウ</t>
    </rPh>
    <rPh sb="31" eb="33">
      <t>バンゴウ</t>
    </rPh>
    <rPh sb="34" eb="35">
      <t>ツ</t>
    </rPh>
    <phoneticPr fontId="5"/>
  </si>
  <si>
    <t>提出資料チェックシート</t>
    <rPh sb="0" eb="2">
      <t>テイシュツ</t>
    </rPh>
    <phoneticPr fontId="1"/>
  </si>
  <si>
    <t>1．提出書類の有無</t>
    <rPh sb="2" eb="4">
      <t>テイシュツ</t>
    </rPh>
    <rPh sb="4" eb="6">
      <t>ショルイ</t>
    </rPh>
    <rPh sb="7" eb="9">
      <t>ウム</t>
    </rPh>
    <phoneticPr fontId="1"/>
  </si>
  <si>
    <t>提出書類</t>
  </si>
  <si>
    <t>留意点</t>
    <phoneticPr fontId="1"/>
  </si>
  <si>
    <t>チェック欄</t>
    <rPh sb="4" eb="5">
      <t>ラン</t>
    </rPh>
    <phoneticPr fontId="1"/>
  </si>
  <si>
    <t>ＮＯ</t>
    <phoneticPr fontId="1"/>
  </si>
  <si>
    <t>書類名</t>
    <phoneticPr fontId="1"/>
  </si>
  <si>
    <t>正本</t>
  </si>
  <si>
    <t>電子</t>
  </si>
  <si>
    <t>　</t>
    <phoneticPr fontId="1"/>
  </si>
  <si>
    <t>PDF</t>
    <phoneticPr fontId="1"/>
  </si>
  <si>
    <t>xls又はxlsx</t>
    <phoneticPr fontId="1"/>
  </si>
  <si>
    <t>交付申請書 （様式第１）</t>
    <rPh sb="0" eb="2">
      <t>コウフ</t>
    </rPh>
    <rPh sb="7" eb="9">
      <t>ヨウシキ</t>
    </rPh>
    <rPh sb="9" eb="10">
      <t>ダイ</t>
    </rPh>
    <phoneticPr fontId="1"/>
  </si>
  <si>
    <t>要押印</t>
  </si>
  <si>
    <t>補助事業概要説明書 （別添１）</t>
    <phoneticPr fontId="1"/>
  </si>
  <si>
    <t>専門家一覧 （別紙１）</t>
    <rPh sb="0" eb="3">
      <t>センモンカ</t>
    </rPh>
    <phoneticPr fontId="1"/>
  </si>
  <si>
    <t>支援中小企業等（予定）一覧 （別紙２）</t>
    <rPh sb="2" eb="4">
      <t>チュウショウ</t>
    </rPh>
    <rPh sb="4" eb="6">
      <t>キギョウ</t>
    </rPh>
    <rPh sb="6" eb="7">
      <t>トウ</t>
    </rPh>
    <rPh sb="8" eb="10">
      <t>ヨテイ</t>
    </rPh>
    <phoneticPr fontId="1"/>
  </si>
  <si>
    <t>人件費単価計算書 （別添２-１）</t>
    <rPh sb="5" eb="7">
      <t>ケイサン</t>
    </rPh>
    <phoneticPr fontId="1"/>
  </si>
  <si>
    <t>単価説明シート （別添２-２）</t>
    <rPh sb="0" eb="2">
      <t>タンカ</t>
    </rPh>
    <rPh sb="2" eb="4">
      <t>セツメイ</t>
    </rPh>
    <rPh sb="9" eb="11">
      <t>ベッテン</t>
    </rPh>
    <phoneticPr fontId="1"/>
  </si>
  <si>
    <t>支出計画の根拠がわかる資料
（内規等）</t>
    <rPh sb="0" eb="2">
      <t>シシュツ</t>
    </rPh>
    <rPh sb="2" eb="4">
      <t>ケイカク</t>
    </rPh>
    <rPh sb="5" eb="7">
      <t>コンキョ</t>
    </rPh>
    <rPh sb="11" eb="13">
      <t>シリョウ</t>
    </rPh>
    <rPh sb="15" eb="17">
      <t>ナイキ</t>
    </rPh>
    <rPh sb="17" eb="18">
      <t>トウ</t>
    </rPh>
    <phoneticPr fontId="1"/>
  </si>
  <si>
    <t>書類提出の手順</t>
    <rPh sb="0" eb="2">
      <t>ショルイ</t>
    </rPh>
    <rPh sb="2" eb="4">
      <t>テイシュツ</t>
    </rPh>
    <rPh sb="5" eb="7">
      <t>テジュン</t>
    </rPh>
    <phoneticPr fontId="1"/>
  </si>
  <si>
    <t>書類のまとめ方</t>
    <rPh sb="0" eb="2">
      <t>ショルイ</t>
    </rPh>
    <rPh sb="6" eb="7">
      <t>カタ</t>
    </rPh>
    <phoneticPr fontId="1"/>
  </si>
  <si>
    <t>書類の提出の仕方</t>
    <rPh sb="0" eb="2">
      <t>ショルイ</t>
    </rPh>
    <rPh sb="3" eb="5">
      <t>テイシュツ</t>
    </rPh>
    <rPh sb="6" eb="8">
      <t>シカタ</t>
    </rPh>
    <phoneticPr fontId="1"/>
  </si>
  <si>
    <t>提出先</t>
    <rPh sb="0" eb="2">
      <t>テイシュツ</t>
    </rPh>
    <rPh sb="2" eb="3">
      <t>サキ</t>
    </rPh>
    <phoneticPr fontId="1"/>
  </si>
  <si>
    <t>等級</t>
    <rPh sb="0" eb="2">
      <t>トウキュウ</t>
    </rPh>
    <phoneticPr fontId="5"/>
  </si>
  <si>
    <t>単価A</t>
    <rPh sb="0" eb="2">
      <t>タンカ</t>
    </rPh>
    <phoneticPr fontId="5"/>
  </si>
  <si>
    <t>単価B</t>
    <rPh sb="0" eb="2">
      <t>タンカ</t>
    </rPh>
    <phoneticPr fontId="5"/>
  </si>
  <si>
    <t>月給範囲下限</t>
    <rPh sb="0" eb="2">
      <t>ゲッキュウ</t>
    </rPh>
    <rPh sb="2" eb="4">
      <t>ハンイ</t>
    </rPh>
    <rPh sb="4" eb="6">
      <t>カゲン</t>
    </rPh>
    <phoneticPr fontId="5"/>
  </si>
  <si>
    <t>上限</t>
    <rPh sb="0" eb="2">
      <t>ジョウゲン</t>
    </rPh>
    <phoneticPr fontId="5"/>
  </si>
  <si>
    <t>代表者氏名</t>
    <rPh sb="0" eb="3">
      <t>ダイヒョウシャ</t>
    </rPh>
    <rPh sb="3" eb="5">
      <t>シメイ</t>
    </rPh>
    <phoneticPr fontId="1"/>
  </si>
  <si>
    <t>申請者（法人・団体名）名</t>
    <rPh sb="0" eb="3">
      <t>シンセイシャ</t>
    </rPh>
    <rPh sb="4" eb="6">
      <t>ホウジン</t>
    </rPh>
    <rPh sb="7" eb="9">
      <t>ダンタイ</t>
    </rPh>
    <rPh sb="9" eb="10">
      <t>メイ</t>
    </rPh>
    <rPh sb="11" eb="12">
      <t>メイ</t>
    </rPh>
    <phoneticPr fontId="1"/>
  </si>
  <si>
    <t>専門家一覧</t>
    <rPh sb="0" eb="3">
      <t>センモンカ</t>
    </rPh>
    <rPh sb="3" eb="5">
      <t>イチラン</t>
    </rPh>
    <phoneticPr fontId="1"/>
  </si>
  <si>
    <t>活動計画</t>
    <rPh sb="0" eb="2">
      <t>カツドウ</t>
    </rPh>
    <rPh sb="2" eb="4">
      <t>ケイカク</t>
    </rPh>
    <phoneticPr fontId="1"/>
  </si>
  <si>
    <t>　別紙１の通り</t>
    <rPh sb="1" eb="3">
      <t>ベッシ</t>
    </rPh>
    <rPh sb="5" eb="6">
      <t>トオ</t>
    </rPh>
    <phoneticPr fontId="1"/>
  </si>
  <si>
    <t>申請者名　：</t>
    <rPh sb="0" eb="3">
      <t>シンセイシャ</t>
    </rPh>
    <rPh sb="3" eb="4">
      <t>メイ</t>
    </rPh>
    <phoneticPr fontId="1"/>
  </si>
  <si>
    <t>様式第１</t>
    <rPh sb="0" eb="2">
      <t>ヨウシキ</t>
    </rPh>
    <rPh sb="2" eb="3">
      <t>ダイ</t>
    </rPh>
    <phoneticPr fontId="1"/>
  </si>
  <si>
    <t>支出計画書 （別添２-Ａ）
　　　　　 （別添２-Ｂ）</t>
    <rPh sb="0" eb="2">
      <t>シシュツ</t>
    </rPh>
    <rPh sb="2" eb="5">
      <t>ケイカクショ</t>
    </rPh>
    <phoneticPr fontId="1"/>
  </si>
  <si>
    <t>１．申請者基本情報</t>
    <phoneticPr fontId="1"/>
  </si>
  <si>
    <t>申請者（法人・団体等）名</t>
    <rPh sb="0" eb="3">
      <t>シンセイシャ</t>
    </rPh>
    <rPh sb="4" eb="6">
      <t>ホウジン</t>
    </rPh>
    <rPh sb="7" eb="9">
      <t>ダンタイ</t>
    </rPh>
    <rPh sb="9" eb="10">
      <t>ナド</t>
    </rPh>
    <rPh sb="11" eb="12">
      <t>メイ</t>
    </rPh>
    <phoneticPr fontId="1"/>
  </si>
  <si>
    <t>上記のうち省エネルギーに係る支援活動の取り組み</t>
    <phoneticPr fontId="1"/>
  </si>
  <si>
    <t>支援対象地域</t>
    <phoneticPr fontId="1"/>
  </si>
  <si>
    <t>①補助事業に従事する責任者</t>
    <phoneticPr fontId="1"/>
  </si>
  <si>
    <t>メールアドレス</t>
    <phoneticPr fontId="1"/>
  </si>
  <si>
    <t>電話番号</t>
    <phoneticPr fontId="1"/>
  </si>
  <si>
    <t>メールアドレス</t>
    <phoneticPr fontId="1"/>
  </si>
  <si>
    <r>
      <t>健保等級</t>
    </r>
    <r>
      <rPr>
        <vertAlign val="superscript"/>
        <sz val="10"/>
        <rFont val="ＭＳ 明朝"/>
        <family val="1"/>
        <charset val="128"/>
      </rPr>
      <t>※</t>
    </r>
    <rPh sb="0" eb="2">
      <t>ケンポ</t>
    </rPh>
    <rPh sb="2" eb="4">
      <t>トウキュウ</t>
    </rPh>
    <phoneticPr fontId="5"/>
  </si>
  <si>
    <r>
      <t>日給額</t>
    </r>
    <r>
      <rPr>
        <vertAlign val="superscript"/>
        <sz val="10"/>
        <rFont val="ＭＳ 明朝"/>
        <family val="1"/>
        <charset val="128"/>
      </rPr>
      <t>※1</t>
    </r>
    <rPh sb="0" eb="2">
      <t>ニッキュウ</t>
    </rPh>
    <rPh sb="2" eb="3">
      <t>ガク</t>
    </rPh>
    <phoneticPr fontId="5"/>
  </si>
  <si>
    <r>
      <t>所定労働時間</t>
    </r>
    <r>
      <rPr>
        <vertAlign val="superscript"/>
        <sz val="10"/>
        <rFont val="ＭＳ 明朝"/>
        <family val="1"/>
        <charset val="128"/>
      </rPr>
      <t>※２</t>
    </r>
    <rPh sb="0" eb="2">
      <t>ショテイ</t>
    </rPh>
    <rPh sb="2" eb="4">
      <t>ロウドウ</t>
    </rPh>
    <rPh sb="4" eb="6">
      <t>ジカン</t>
    </rPh>
    <phoneticPr fontId="5"/>
  </si>
  <si>
    <t>記</t>
    <rPh sb="0" eb="1">
      <t>キ</t>
    </rPh>
    <phoneticPr fontId="1"/>
  </si>
  <si>
    <t>都道府県</t>
    <rPh sb="0" eb="4">
      <t>トドウフケン</t>
    </rPh>
    <phoneticPr fontId="1"/>
  </si>
  <si>
    <t>支援可能業種</t>
    <rPh sb="2" eb="4">
      <t>カノウ</t>
    </rPh>
    <phoneticPr fontId="1"/>
  </si>
  <si>
    <t>都道府県以降の住所</t>
    <rPh sb="0" eb="4">
      <t>トドウフケン</t>
    </rPh>
    <rPh sb="4" eb="6">
      <t>イコウ</t>
    </rPh>
    <rPh sb="7" eb="9">
      <t>ジュウショ</t>
    </rPh>
    <phoneticPr fontId="1"/>
  </si>
  <si>
    <t>氏名</t>
    <rPh sb="0" eb="2">
      <t>シメイ</t>
    </rPh>
    <phoneticPr fontId="8"/>
  </si>
  <si>
    <t>電話番号</t>
    <rPh sb="0" eb="2">
      <t>デンワ</t>
    </rPh>
    <rPh sb="2" eb="4">
      <t>バンゴウ</t>
    </rPh>
    <phoneticPr fontId="8"/>
  </si>
  <si>
    <t>メールアドレス</t>
  </si>
  <si>
    <t>補助事業の名称</t>
    <phoneticPr fontId="1"/>
  </si>
  <si>
    <t>受付日</t>
    <rPh sb="0" eb="3">
      <t>ウケツケビ</t>
    </rPh>
    <phoneticPr fontId="1"/>
  </si>
  <si>
    <t>受付番号</t>
    <rPh sb="0" eb="2">
      <t>ウケツケ</t>
    </rPh>
    <rPh sb="2" eb="4">
      <t>バンゴウ</t>
    </rPh>
    <phoneticPr fontId="1"/>
  </si>
  <si>
    <t>事務局使用欄</t>
    <rPh sb="0" eb="3">
      <t>ジムキョク</t>
    </rPh>
    <rPh sb="3" eb="5">
      <t>シヨウ</t>
    </rPh>
    <rPh sb="5" eb="6">
      <t>ラン</t>
    </rPh>
    <phoneticPr fontId="1"/>
  </si>
  <si>
    <t xml:space="preserve">（注）
　役員名簿については、氏名カナ（半角、姓と名の間も半角で１マス空け）、氏名漢字（全角、姓と名の間も全角で１マス空け）、生年月日（半角で大正はT、昭和はS、平成はH、数字は２桁半角）、性別（半角で男性はM、女性はF）、法人・団体等名及び役職名を記載する。
　また、外国人については、氏名漢字欄にはアルファベットを、氏名カナ欄は当該アルファベットのカナ読みを記載すること。
</t>
    <rPh sb="146" eb="148">
      <t>カンジ</t>
    </rPh>
    <phoneticPr fontId="1"/>
  </si>
  <si>
    <t>※自治体が申請する場合は、本項は記載不要。複数地域で支援を行う場合には全ての自治体関係者を記載すること。
　自治体担当者に事前にコンタクトのうえ、自治体の合意のもと記載すること。</t>
    <rPh sb="54" eb="57">
      <t>ジチタイ</t>
    </rPh>
    <rPh sb="57" eb="60">
      <t>タントウシャ</t>
    </rPh>
    <rPh sb="61" eb="63">
      <t>ジゼン</t>
    </rPh>
    <phoneticPr fontId="1"/>
  </si>
  <si>
    <r>
      <t>※１ 給与支払額のうち基本給</t>
    </r>
    <r>
      <rPr>
        <sz val="12"/>
        <rFont val="ＭＳ Ｐ明朝"/>
        <family val="1"/>
        <charset val="128"/>
      </rPr>
      <t>、</t>
    </r>
    <r>
      <rPr>
        <sz val="12"/>
        <rFont val="ＭＳ 明朝"/>
        <family val="1"/>
        <charset val="128"/>
      </rPr>
      <t>家族手当</t>
    </r>
    <r>
      <rPr>
        <sz val="12"/>
        <rFont val="ＭＳ Ｐ明朝"/>
        <family val="1"/>
        <charset val="128"/>
      </rPr>
      <t>、</t>
    </r>
    <r>
      <rPr>
        <sz val="12"/>
        <rFont val="ＭＳ 明朝"/>
        <family val="1"/>
        <charset val="128"/>
      </rPr>
      <t>住居手当</t>
    </r>
    <r>
      <rPr>
        <sz val="12"/>
        <rFont val="ＭＳ Ｐ明朝"/>
        <family val="1"/>
        <charset val="128"/>
      </rPr>
      <t>、</t>
    </r>
    <r>
      <rPr>
        <sz val="12"/>
        <rFont val="ＭＳ 明朝"/>
        <family val="1"/>
        <charset val="128"/>
      </rPr>
      <t>法定福利費</t>
    </r>
    <r>
      <rPr>
        <sz val="12"/>
        <rFont val="ＭＳ Ｐ明朝"/>
        <family val="1"/>
        <charset val="128"/>
      </rPr>
      <t>（</t>
    </r>
    <r>
      <rPr>
        <sz val="12"/>
        <rFont val="ＭＳ 明朝"/>
        <family val="1"/>
        <charset val="128"/>
      </rPr>
      <t>事業主負担分</t>
    </r>
    <r>
      <rPr>
        <sz val="12"/>
        <rFont val="ＭＳ Ｐ明朝"/>
        <family val="1"/>
        <charset val="128"/>
      </rPr>
      <t>）、</t>
    </r>
    <r>
      <rPr>
        <sz val="12"/>
        <rFont val="ＭＳ 明朝"/>
        <family val="1"/>
        <charset val="128"/>
      </rPr>
      <t>管理職手当</t>
    </r>
    <r>
      <rPr>
        <sz val="12"/>
        <rFont val="ＭＳ Ｐ明朝"/>
        <family val="1"/>
        <charset val="128"/>
      </rPr>
      <t>（</t>
    </r>
    <r>
      <rPr>
        <sz val="12"/>
        <rFont val="ＭＳ 明朝"/>
        <family val="1"/>
        <charset val="128"/>
      </rPr>
      <t>技能職に対する手当を含む</t>
    </r>
    <r>
      <rPr>
        <sz val="12"/>
        <rFont val="ＭＳ Ｐ明朝"/>
        <family val="1"/>
        <charset val="128"/>
      </rPr>
      <t>）、</t>
    </r>
    <r>
      <rPr>
        <sz val="12"/>
        <rFont val="ＭＳ 明朝"/>
        <family val="1"/>
        <charset val="128"/>
      </rPr>
      <t>通勤手当</t>
    </r>
    <r>
      <rPr>
        <sz val="12"/>
        <rFont val="ＭＳ Ｐ明朝"/>
        <family val="1"/>
        <charset val="128"/>
      </rPr>
      <t>、</t>
    </r>
    <r>
      <rPr>
        <sz val="12"/>
        <rFont val="ＭＳ 明朝"/>
        <family val="1"/>
        <charset val="128"/>
      </rPr>
      <t>賞与のみの額。</t>
    </r>
    <rPh sb="3" eb="5">
      <t>キュウヨ</t>
    </rPh>
    <rPh sb="5" eb="7">
      <t>シハライ</t>
    </rPh>
    <rPh sb="7" eb="8">
      <t>ガク</t>
    </rPh>
    <rPh sb="11" eb="14">
      <t>キホンキュウ</t>
    </rPh>
    <rPh sb="15" eb="17">
      <t>カゾク</t>
    </rPh>
    <rPh sb="17" eb="19">
      <t>テアテ</t>
    </rPh>
    <rPh sb="20" eb="22">
      <t>ジュウキョ</t>
    </rPh>
    <rPh sb="22" eb="24">
      <t>テアテ</t>
    </rPh>
    <rPh sb="25" eb="27">
      <t>ホウテイ</t>
    </rPh>
    <rPh sb="27" eb="29">
      <t>フクリ</t>
    </rPh>
    <rPh sb="29" eb="30">
      <t>ヒ</t>
    </rPh>
    <rPh sb="31" eb="34">
      <t>ジギョウヌシ</t>
    </rPh>
    <rPh sb="34" eb="37">
      <t>フタンブン</t>
    </rPh>
    <rPh sb="39" eb="41">
      <t>カンリ</t>
    </rPh>
    <rPh sb="41" eb="42">
      <t>ショク</t>
    </rPh>
    <rPh sb="42" eb="44">
      <t>テアテ</t>
    </rPh>
    <phoneticPr fontId="5"/>
  </si>
  <si>
    <t xml:space="preserve">     退職金、残業手当、休日出勤手当、福利厚生要素のある食事手当等を含まない。</t>
    <rPh sb="5" eb="8">
      <t>タイショクキン</t>
    </rPh>
    <rPh sb="9" eb="11">
      <t>ザンギョウ</t>
    </rPh>
    <rPh sb="11" eb="13">
      <t>テアテ</t>
    </rPh>
    <rPh sb="14" eb="16">
      <t>キュウジツ</t>
    </rPh>
    <rPh sb="16" eb="18">
      <t>シュッキン</t>
    </rPh>
    <rPh sb="18" eb="20">
      <t>テアテ</t>
    </rPh>
    <rPh sb="21" eb="23">
      <t>フクリ</t>
    </rPh>
    <rPh sb="23" eb="25">
      <t>コウセイ</t>
    </rPh>
    <rPh sb="25" eb="27">
      <t>ヨウソ</t>
    </rPh>
    <rPh sb="30" eb="32">
      <t>ショクジ</t>
    </rPh>
    <rPh sb="32" eb="34">
      <t>テアテ</t>
    </rPh>
    <rPh sb="34" eb="35">
      <t>トウ</t>
    </rPh>
    <rPh sb="36" eb="37">
      <t>フク</t>
    </rPh>
    <phoneticPr fontId="5"/>
  </si>
  <si>
    <t>　　　</t>
    <phoneticPr fontId="1"/>
  </si>
  <si>
    <t>（注）新たに雇用する者の場合、既に合意している条件に基づく健保等級等で申請すること（原則、交付決定後に変更はできない）。</t>
    <rPh sb="1" eb="2">
      <t>チュウ</t>
    </rPh>
    <rPh sb="3" eb="4">
      <t>アラ</t>
    </rPh>
    <rPh sb="6" eb="8">
      <t>コヨウ</t>
    </rPh>
    <rPh sb="10" eb="11">
      <t>モノ</t>
    </rPh>
    <rPh sb="12" eb="14">
      <t>バアイ</t>
    </rPh>
    <rPh sb="15" eb="16">
      <t>スデ</t>
    </rPh>
    <rPh sb="17" eb="19">
      <t>ゴウイ</t>
    </rPh>
    <rPh sb="23" eb="25">
      <t>ジョウケン</t>
    </rPh>
    <rPh sb="26" eb="27">
      <t>モト</t>
    </rPh>
    <rPh sb="29" eb="31">
      <t>ケンポ</t>
    </rPh>
    <rPh sb="31" eb="33">
      <t>トウキュウ</t>
    </rPh>
    <rPh sb="33" eb="34">
      <t>トウ</t>
    </rPh>
    <rPh sb="35" eb="37">
      <t>シンセイ</t>
    </rPh>
    <rPh sb="42" eb="44">
      <t>ゲンソク</t>
    </rPh>
    <rPh sb="45" eb="47">
      <t>コウフ</t>
    </rPh>
    <rPh sb="47" eb="49">
      <t>ケッテイ</t>
    </rPh>
    <rPh sb="49" eb="50">
      <t>ゴ</t>
    </rPh>
    <rPh sb="51" eb="53">
      <t>ヘンコウ</t>
    </rPh>
    <phoneticPr fontId="5"/>
  </si>
  <si>
    <t>　</t>
    <phoneticPr fontId="1"/>
  </si>
  <si>
    <t>※ 電子媒体がない資料等は、紙面のみ正本に添付して提出してください。</t>
  </si>
  <si>
    <t>※ No.1～No.８は１つのエクセルファイルで提出してください。
　　（シートをファイル内にコピーしたり別ファイルにしないでください）</t>
    <phoneticPr fontId="1"/>
  </si>
  <si>
    <t>※ 書類の有無を確認し、チェック欄のプルダウンから「○」を選択してください。
　　（「○」を選択するとセルが青色になります）</t>
    <phoneticPr fontId="1"/>
  </si>
  <si>
    <t>※ 黒塗りの箇所の資料は提出不要です。</t>
    <phoneticPr fontId="1"/>
  </si>
  <si>
    <t>専門家資格証明資料</t>
    <rPh sb="0" eb="3">
      <t>センモンカ</t>
    </rPh>
    <rPh sb="3" eb="5">
      <t>シカク</t>
    </rPh>
    <rPh sb="5" eb="7">
      <t>ショウメイ</t>
    </rPh>
    <rPh sb="7" eb="9">
      <t>シリョウ</t>
    </rPh>
    <phoneticPr fontId="1"/>
  </si>
  <si>
    <r>
      <rPr>
        <sz val="11"/>
        <rFont val="ＭＳ 明朝"/>
        <family val="1"/>
        <charset val="128"/>
      </rPr>
      <t>申請者</t>
    </r>
    <r>
      <rPr>
        <sz val="11"/>
        <color theme="1"/>
        <rFont val="ＭＳ 明朝"/>
        <family val="1"/>
        <charset val="128"/>
      </rPr>
      <t>の機関概要がわかる資料
（パンフレット、会社案内等）</t>
    </r>
    <rPh sb="0" eb="2">
      <t>シンセイ</t>
    </rPh>
    <rPh sb="2" eb="3">
      <t>シャ</t>
    </rPh>
    <rPh sb="4" eb="6">
      <t>キカン</t>
    </rPh>
    <rPh sb="6" eb="8">
      <t>ガイヨウ</t>
    </rPh>
    <rPh sb="12" eb="14">
      <t>シリョウ</t>
    </rPh>
    <rPh sb="23" eb="25">
      <t>カイシャ</t>
    </rPh>
    <rPh sb="25" eb="27">
      <t>アンナイ</t>
    </rPh>
    <rPh sb="27" eb="28">
      <t>トウ</t>
    </rPh>
    <phoneticPr fontId="1"/>
  </si>
  <si>
    <t>拠点住所（補助事業者の事務所等以外の場合は、会社名も記載）</t>
    <rPh sb="0" eb="2">
      <t>キョテン</t>
    </rPh>
    <rPh sb="2" eb="4">
      <t>ジュウショ</t>
    </rPh>
    <rPh sb="5" eb="7">
      <t>ホジョ</t>
    </rPh>
    <rPh sb="7" eb="10">
      <t>ジギョウシャ</t>
    </rPh>
    <rPh sb="11" eb="13">
      <t>ジム</t>
    </rPh>
    <rPh sb="13" eb="15">
      <t>ショナド</t>
    </rPh>
    <rPh sb="15" eb="17">
      <t>イガイ</t>
    </rPh>
    <rPh sb="18" eb="20">
      <t>バアイ</t>
    </rPh>
    <rPh sb="22" eb="25">
      <t>カイシャメイ</t>
    </rPh>
    <rPh sb="26" eb="28">
      <t>キサイ</t>
    </rPh>
    <phoneticPr fontId="1"/>
  </si>
  <si>
    <t>（１）補助事業者</t>
    <rPh sb="3" eb="5">
      <t>ホジョ</t>
    </rPh>
    <rPh sb="5" eb="8">
      <t>ジギョウシャ</t>
    </rPh>
    <phoneticPr fontId="1"/>
  </si>
  <si>
    <t>上記に係る資金
計画等</t>
    <rPh sb="0" eb="2">
      <t>ジョウキ</t>
    </rPh>
    <rPh sb="3" eb="4">
      <t>カカ</t>
    </rPh>
    <rPh sb="5" eb="7">
      <t>シキン</t>
    </rPh>
    <rPh sb="8" eb="10">
      <t>ケイカク</t>
    </rPh>
    <rPh sb="10" eb="11">
      <t>トウ</t>
    </rPh>
    <phoneticPr fontId="1"/>
  </si>
  <si>
    <t>電話番号</t>
    <phoneticPr fontId="1"/>
  </si>
  <si>
    <t>メールアドレス</t>
    <phoneticPr fontId="1"/>
  </si>
  <si>
    <t>電話番号</t>
    <phoneticPr fontId="1"/>
  </si>
  <si>
    <t>メールアドレス</t>
    <phoneticPr fontId="1"/>
  </si>
  <si>
    <t>印　</t>
    <rPh sb="0" eb="1">
      <t>イン</t>
    </rPh>
    <phoneticPr fontId="1"/>
  </si>
  <si>
    <t>２.書類提出方法</t>
    <rPh sb="2" eb="4">
      <t>ショルイ</t>
    </rPh>
    <rPh sb="4" eb="6">
      <t>テイシュツ</t>
    </rPh>
    <rPh sb="6" eb="8">
      <t>ホウホウ</t>
    </rPh>
    <phoneticPr fontId="1"/>
  </si>
  <si>
    <t>担当部署名</t>
    <phoneticPr fontId="1"/>
  </si>
  <si>
    <t>A.エネルギー関連の国家資格
（国家資格以外のその他の資格については過去の支援実績の欄に入力してください）</t>
    <rPh sb="7" eb="9">
      <t>カンレン</t>
    </rPh>
    <rPh sb="10" eb="12">
      <t>コッカ</t>
    </rPh>
    <rPh sb="12" eb="14">
      <t>シカク</t>
    </rPh>
    <phoneticPr fontId="5"/>
  </si>
  <si>
    <t>専門家</t>
    <phoneticPr fontId="1"/>
  </si>
  <si>
    <t>支援を予定する中小企業等</t>
  </si>
  <si>
    <t>支援対象地域</t>
    <rPh sb="0" eb="2">
      <t>シエン</t>
    </rPh>
    <rPh sb="2" eb="4">
      <t>タイショウ</t>
    </rPh>
    <rPh sb="4" eb="6">
      <t>チイキ</t>
    </rPh>
    <phoneticPr fontId="5"/>
  </si>
  <si>
    <r>
      <t>人件費単価</t>
    </r>
    <r>
      <rPr>
        <vertAlign val="superscript"/>
        <sz val="10"/>
        <rFont val="ＭＳ 明朝"/>
        <family val="1"/>
        <charset val="128"/>
      </rPr>
      <t>※３</t>
    </r>
    <phoneticPr fontId="5"/>
  </si>
  <si>
    <t>※３ 時給から日給額を算出する場合には、時給額に所定労働時間を乗じ額に、※１に記載の各種手当等の額を加算して算出すること。</t>
    <rPh sb="3" eb="5">
      <t>ジキュウ</t>
    </rPh>
    <rPh sb="7" eb="9">
      <t>ニッキュウ</t>
    </rPh>
    <rPh sb="9" eb="10">
      <t>ガク</t>
    </rPh>
    <rPh sb="11" eb="13">
      <t>サンシュツ</t>
    </rPh>
    <rPh sb="15" eb="17">
      <t>バアイ</t>
    </rPh>
    <rPh sb="20" eb="22">
      <t>ジキュウ</t>
    </rPh>
    <rPh sb="22" eb="23">
      <t>ガク</t>
    </rPh>
    <rPh sb="24" eb="26">
      <t>ショテイ</t>
    </rPh>
    <rPh sb="26" eb="28">
      <t>ロウドウ</t>
    </rPh>
    <rPh sb="28" eb="30">
      <t>ジカン</t>
    </rPh>
    <rPh sb="31" eb="32">
      <t>ジョウ</t>
    </rPh>
    <rPh sb="33" eb="34">
      <t>ガク</t>
    </rPh>
    <rPh sb="39" eb="41">
      <t>キサイ</t>
    </rPh>
    <rPh sb="42" eb="44">
      <t>カクシュ</t>
    </rPh>
    <rPh sb="44" eb="46">
      <t>テアテ</t>
    </rPh>
    <rPh sb="46" eb="47">
      <t>トウ</t>
    </rPh>
    <rPh sb="48" eb="49">
      <t>ガク</t>
    </rPh>
    <rPh sb="50" eb="52">
      <t>カサン</t>
    </rPh>
    <rPh sb="54" eb="56">
      <t>サンシュツ</t>
    </rPh>
    <phoneticPr fontId="5"/>
  </si>
  <si>
    <t>●●株式会社</t>
    <rPh sb="2" eb="6">
      <t>カブシキガイシャ</t>
    </rPh>
    <phoneticPr fontId="1"/>
  </si>
  <si>
    <t>◆◆　一郎</t>
    <rPh sb="3" eb="5">
      <t>イチロウ</t>
    </rPh>
    <phoneticPr fontId="1"/>
  </si>
  <si>
    <t>○○円</t>
    <rPh sb="2" eb="3">
      <t>エン</t>
    </rPh>
    <phoneticPr fontId="1"/>
  </si>
  <si>
    <t>単価説明シートは、外部専門家ごとに１行を用いること。</t>
    <rPh sb="0" eb="2">
      <t>タンカ</t>
    </rPh>
    <rPh sb="2" eb="4">
      <t>セツメイ</t>
    </rPh>
    <rPh sb="9" eb="11">
      <t>ガイブ</t>
    </rPh>
    <rPh sb="11" eb="14">
      <t>センモンカ</t>
    </rPh>
    <rPh sb="18" eb="19">
      <t>ギョウ</t>
    </rPh>
    <rPh sb="20" eb="21">
      <t>モチ</t>
    </rPh>
    <phoneticPr fontId="1"/>
  </si>
  <si>
    <t>業種が限定される場合記載：</t>
    <rPh sb="0" eb="2">
      <t>ギョウシュ</t>
    </rPh>
    <rPh sb="3" eb="5">
      <t>ゲンテイ</t>
    </rPh>
    <rPh sb="8" eb="10">
      <t>バアイ</t>
    </rPh>
    <rPh sb="10" eb="12">
      <t>キサイ</t>
    </rPh>
    <phoneticPr fontId="1"/>
  </si>
  <si>
    <t>担当者名</t>
    <rPh sb="0" eb="3">
      <t>タントウシャ</t>
    </rPh>
    <rPh sb="3" eb="4">
      <t>メイ</t>
    </rPh>
    <phoneticPr fontId="1"/>
  </si>
  <si>
    <t>・本事業で担う役割：どのような支援を行う予定であるか、具体的に記載すること。</t>
    <rPh sb="1" eb="2">
      <t>ホン</t>
    </rPh>
    <rPh sb="2" eb="4">
      <t>ジギョウ</t>
    </rPh>
    <rPh sb="5" eb="6">
      <t>ニナ</t>
    </rPh>
    <rPh sb="7" eb="9">
      <t>ヤクワリ</t>
    </rPh>
    <rPh sb="15" eb="17">
      <t>シエン</t>
    </rPh>
    <rPh sb="18" eb="19">
      <t>オコナ</t>
    </rPh>
    <rPh sb="20" eb="22">
      <t>ヨテイ</t>
    </rPh>
    <rPh sb="27" eb="30">
      <t>グタイテキ</t>
    </rPh>
    <rPh sb="31" eb="33">
      <t>キサイ</t>
    </rPh>
    <phoneticPr fontId="1"/>
  </si>
  <si>
    <t>・事業者名：個人事業主等の場合には「個人」と記載すること。</t>
    <rPh sb="1" eb="4">
      <t>ジギョウシャ</t>
    </rPh>
    <rPh sb="4" eb="5">
      <t>メイ</t>
    </rPh>
    <rPh sb="6" eb="8">
      <t>コジン</t>
    </rPh>
    <rPh sb="8" eb="11">
      <t>ジギョウヌシ</t>
    </rPh>
    <rPh sb="11" eb="12">
      <t>トウ</t>
    </rPh>
    <rPh sb="13" eb="15">
      <t>バアイ</t>
    </rPh>
    <rPh sb="18" eb="20">
      <t>コジン</t>
    </rPh>
    <rPh sb="22" eb="24">
      <t>キサイ</t>
    </rPh>
    <phoneticPr fontId="1"/>
  </si>
  <si>
    <t>過去の支援実績等</t>
    <rPh sb="0" eb="2">
      <t>カコ</t>
    </rPh>
    <rPh sb="3" eb="5">
      <t>シエン</t>
    </rPh>
    <rPh sb="5" eb="7">
      <t>ジッセキ</t>
    </rPh>
    <rPh sb="7" eb="8">
      <t>トウ</t>
    </rPh>
    <phoneticPr fontId="5"/>
  </si>
  <si>
    <t>・過去の支援実績等：過去に中小企業等に対して支援を行った実績や、国家資格以外の資格等、専門性を説明できる内容を具体的に記載すること。</t>
    <rPh sb="1" eb="3">
      <t>カコ</t>
    </rPh>
    <rPh sb="4" eb="6">
      <t>シエン</t>
    </rPh>
    <rPh sb="6" eb="8">
      <t>ジッセキ</t>
    </rPh>
    <rPh sb="8" eb="9">
      <t>トウ</t>
    </rPh>
    <rPh sb="10" eb="12">
      <t>カコ</t>
    </rPh>
    <rPh sb="13" eb="15">
      <t>チュウショウ</t>
    </rPh>
    <rPh sb="15" eb="17">
      <t>キギョウ</t>
    </rPh>
    <rPh sb="17" eb="18">
      <t>ナド</t>
    </rPh>
    <rPh sb="19" eb="20">
      <t>タイ</t>
    </rPh>
    <rPh sb="22" eb="24">
      <t>シエン</t>
    </rPh>
    <rPh sb="25" eb="26">
      <t>オコナ</t>
    </rPh>
    <rPh sb="28" eb="30">
      <t>ジッセキ</t>
    </rPh>
    <rPh sb="32" eb="34">
      <t>コッカ</t>
    </rPh>
    <rPh sb="34" eb="36">
      <t>シカク</t>
    </rPh>
    <rPh sb="36" eb="38">
      <t>イガイ</t>
    </rPh>
    <rPh sb="39" eb="41">
      <t>シカク</t>
    </rPh>
    <rPh sb="41" eb="42">
      <t>トウ</t>
    </rPh>
    <rPh sb="43" eb="46">
      <t>センモンセイ</t>
    </rPh>
    <rPh sb="47" eb="49">
      <t>セツメイ</t>
    </rPh>
    <rPh sb="52" eb="54">
      <t>ナイヨウ</t>
    </rPh>
    <rPh sb="55" eb="58">
      <t>グタイテキ</t>
    </rPh>
    <rPh sb="59" eb="61">
      <t>キサイ</t>
    </rPh>
    <phoneticPr fontId="1"/>
  </si>
  <si>
    <t>・１行に１者を記載すること。個社未定の場合も同様に、「個社未定A」「個社未定B」のように、１行に１者を記載すること。</t>
    <rPh sb="2" eb="3">
      <t>ギョウ</t>
    </rPh>
    <rPh sb="5" eb="6">
      <t>シャ</t>
    </rPh>
    <rPh sb="7" eb="9">
      <t>キサイ</t>
    </rPh>
    <rPh sb="22" eb="24">
      <t>ドウヨウ</t>
    </rPh>
    <rPh sb="29" eb="31">
      <t>ミテイ</t>
    </rPh>
    <rPh sb="36" eb="38">
      <t>ミテイ</t>
    </rPh>
    <rPh sb="46" eb="47">
      <t>ギョウ</t>
    </rPh>
    <rPh sb="49" eb="50">
      <t>シャ</t>
    </rPh>
    <rPh sb="51" eb="53">
      <t>キサイ</t>
    </rPh>
    <phoneticPr fontId="1"/>
  </si>
  <si>
    <t>支援拠点が複数存在する場合は全て記載すること。
１拠点につき１行となるように記載すること。
１つの拠点に複数の担当者がいる場合は、１つのセル内に複数名分記載すること。
（注）担当者は、当該拠点に駐在する補助事業者の役職員であること。（事務補助員は除く）</t>
    <rPh sb="76" eb="78">
      <t>キサイ</t>
    </rPh>
    <phoneticPr fontId="1"/>
  </si>
  <si>
    <t>所在地（所属組織、個人の場合は自宅等）</t>
    <phoneticPr fontId="5"/>
  </si>
  <si>
    <r>
      <t>支援対象地域の自治体担当者と交付申請前にコンタクトのうえ、合意のもとに左記情報を記入すること。
（担当者 役職・氏名は任意。連絡先は必須）
「２．本補助事業の目的と内容」で記載した地域①～⑤に対応する順番に記載すること
※１）地域の中小企業等からの相談窓口とは
　自治体が補助事業の「相談窓口、掘り起こし」のうち、相談窓口に
　関する機能の一部を担い、地域の中小企業等から受けた相談について、
　適宜補助事業者に連携する等の役割。
※２）セミナー等による普及啓発活動とは
　自治体が補助事業の「相談窓口、掘り起こし」のうち、掘り起こしに
　関する機能の一部を担い、地域の中小企業等を対象としたセミナー等
　を共催・後援等をすることにより、中小企業等への省エネルギーに
　関する普及啓発活動を後押しする等の役割。
※３）補助事業の紹介等の中小企業等に対する具体的な支援･</t>
    </r>
    <r>
      <rPr>
        <sz val="10"/>
        <color theme="1"/>
        <rFont val="ＭＳ Ｐ明朝"/>
        <family val="1"/>
        <charset val="128"/>
      </rPr>
      <t>アドバイス</t>
    </r>
    <r>
      <rPr>
        <sz val="10"/>
        <color theme="1"/>
        <rFont val="ＭＳ 明朝"/>
        <family val="1"/>
        <charset val="128"/>
      </rPr>
      <t>とは
　自治体が補助事業のうち、「現状把握の支援」～「Actionの支援」に
　おいて、適宜当該自治体で実施する補助事業の紹介等を行い、中小企業
  等の省エネ取組PDCAの支援に直接協力する等の役割。</t>
    </r>
    <rPh sb="0" eb="2">
      <t>シエン</t>
    </rPh>
    <rPh sb="2" eb="4">
      <t>タイショウ</t>
    </rPh>
    <rPh sb="4" eb="6">
      <t>チイキ</t>
    </rPh>
    <rPh sb="7" eb="9">
      <t>ジチ</t>
    </rPh>
    <rPh sb="9" eb="10">
      <t>タイ</t>
    </rPh>
    <rPh sb="10" eb="13">
      <t>タントウシャ</t>
    </rPh>
    <rPh sb="14" eb="16">
      <t>コウフ</t>
    </rPh>
    <rPh sb="16" eb="18">
      <t>シンセイ</t>
    </rPh>
    <rPh sb="18" eb="19">
      <t>マエ</t>
    </rPh>
    <rPh sb="29" eb="31">
      <t>ゴウイ</t>
    </rPh>
    <rPh sb="35" eb="37">
      <t>サキ</t>
    </rPh>
    <rPh sb="37" eb="39">
      <t>ジョウホウ</t>
    </rPh>
    <rPh sb="40" eb="42">
      <t>キニュウ</t>
    </rPh>
    <rPh sb="49" eb="51">
      <t>タントウ</t>
    </rPh>
    <rPh sb="51" eb="52">
      <t>シャ</t>
    </rPh>
    <rPh sb="53" eb="55">
      <t>ヤクショク</t>
    </rPh>
    <rPh sb="56" eb="57">
      <t>シ</t>
    </rPh>
    <rPh sb="57" eb="58">
      <t>メイ</t>
    </rPh>
    <rPh sb="59" eb="61">
      <t>ニンイ</t>
    </rPh>
    <rPh sb="62" eb="65">
      <t>レンラクサキ</t>
    </rPh>
    <rPh sb="66" eb="68">
      <t>ヒッス</t>
    </rPh>
    <phoneticPr fontId="1"/>
  </si>
  <si>
    <t>資料①「内規（○○－０００２）」P●</t>
    <rPh sb="0" eb="2">
      <t>シリョウ</t>
    </rPh>
    <rPh sb="4" eb="6">
      <t>ナイキ</t>
    </rPh>
    <phoneticPr fontId="1"/>
  </si>
  <si>
    <t>③支援拠点と駐在する補助事業者担当者</t>
    <phoneticPr fontId="1"/>
  </si>
  <si>
    <t>B.経営相談関連の資格</t>
    <rPh sb="2" eb="4">
      <t>ケイエイ</t>
    </rPh>
    <rPh sb="4" eb="6">
      <t>ソウダン</t>
    </rPh>
    <rPh sb="6" eb="8">
      <t>カンレン</t>
    </rPh>
    <rPh sb="9" eb="11">
      <t>シカク</t>
    </rPh>
    <phoneticPr fontId="8"/>
  </si>
  <si>
    <t>・資格：該当する資格を全て記載すること。</t>
    <rPh sb="1" eb="3">
      <t>シカク</t>
    </rPh>
    <rPh sb="4" eb="6">
      <t>ガイトウ</t>
    </rPh>
    <rPh sb="8" eb="10">
      <t>シカク</t>
    </rPh>
    <rPh sb="11" eb="12">
      <t>スベ</t>
    </rPh>
    <rPh sb="13" eb="15">
      <t>キサイ</t>
    </rPh>
    <phoneticPr fontId="1"/>
  </si>
  <si>
    <t>人件費</t>
    <rPh sb="0" eb="3">
      <t>ジンケンヒ</t>
    </rPh>
    <phoneticPr fontId="1"/>
  </si>
  <si>
    <t>その他諸経費</t>
    <rPh sb="2" eb="3">
      <t>ホカ</t>
    </rPh>
    <rPh sb="3" eb="6">
      <t>ショケイヒ</t>
    </rPh>
    <phoneticPr fontId="1"/>
  </si>
  <si>
    <t>２．本補助事業の目的と内容</t>
    <phoneticPr fontId="1"/>
  </si>
  <si>
    <t>３．支援活動体制</t>
    <phoneticPr fontId="1"/>
  </si>
  <si>
    <t>掘り起し</t>
    <rPh sb="0" eb="1">
      <t>ホ</t>
    </rPh>
    <rPh sb="2" eb="3">
      <t>オコ</t>
    </rPh>
    <phoneticPr fontId="3"/>
  </si>
  <si>
    <t>中期活動計画
（平成30年度～平成32年度）</t>
    <phoneticPr fontId="1"/>
  </si>
  <si>
    <t>人員</t>
    <rPh sb="0" eb="2">
      <t>ジンイン</t>
    </rPh>
    <phoneticPr fontId="1"/>
  </si>
  <si>
    <t>役割</t>
    <rPh sb="0" eb="2">
      <t>ヤクワリ</t>
    </rPh>
    <phoneticPr fontId="1"/>
  </si>
  <si>
    <t>人員および事業運営に係る業務内容</t>
    <rPh sb="0" eb="2">
      <t>ジンイン</t>
    </rPh>
    <rPh sb="5" eb="7">
      <t>ジギョウ</t>
    </rPh>
    <rPh sb="7" eb="9">
      <t>ウンエイ</t>
    </rPh>
    <rPh sb="10" eb="11">
      <t>カカワ</t>
    </rPh>
    <rPh sb="12" eb="14">
      <t>ギョウム</t>
    </rPh>
    <rPh sb="14" eb="16">
      <t>ナイヨウ</t>
    </rPh>
    <phoneticPr fontId="1"/>
  </si>
  <si>
    <t>区分</t>
    <rPh sb="0" eb="2">
      <t>クブン</t>
    </rPh>
    <phoneticPr fontId="1"/>
  </si>
  <si>
    <t>　↓担当者が決定していないものについては、空欄で可</t>
    <rPh sb="2" eb="5">
      <t>タントウシャ</t>
    </rPh>
    <rPh sb="6" eb="8">
      <t>ケッテイ</t>
    </rPh>
    <rPh sb="21" eb="23">
      <t>クウラン</t>
    </rPh>
    <rPh sb="24" eb="25">
      <t>カ</t>
    </rPh>
    <phoneticPr fontId="5"/>
  </si>
  <si>
    <t>No</t>
    <phoneticPr fontId="5"/>
  </si>
  <si>
    <t>担当者</t>
    <rPh sb="0" eb="3">
      <t>タントウシャ</t>
    </rPh>
    <phoneticPr fontId="5"/>
  </si>
  <si>
    <t>担当者名</t>
    <rPh sb="0" eb="2">
      <t>タントウ</t>
    </rPh>
    <rPh sb="2" eb="3">
      <t>シャ</t>
    </rPh>
    <rPh sb="3" eb="4">
      <t>メイ</t>
    </rPh>
    <phoneticPr fontId="5"/>
  </si>
  <si>
    <t>メールアドレス</t>
    <phoneticPr fontId="5"/>
  </si>
  <si>
    <t>PF職員名</t>
    <rPh sb="2" eb="4">
      <t>ショクイン</t>
    </rPh>
    <rPh sb="4" eb="5">
      <t>メイ</t>
    </rPh>
    <phoneticPr fontId="1"/>
  </si>
  <si>
    <t>事業運営に係る工数　( 時間 ）</t>
    <rPh sb="0" eb="2">
      <t>ジギョウ</t>
    </rPh>
    <rPh sb="2" eb="4">
      <t>ウンエイ</t>
    </rPh>
    <rPh sb="5" eb="6">
      <t>カカワ</t>
    </rPh>
    <rPh sb="7" eb="9">
      <t>コウスウ</t>
    </rPh>
    <rPh sb="12" eb="14">
      <t>ジカン</t>
    </rPh>
    <phoneticPr fontId="1"/>
  </si>
  <si>
    <t>■事業運営に係る活動の概要</t>
    <rPh sb="8" eb="10">
      <t>カツドウ</t>
    </rPh>
    <rPh sb="11" eb="13">
      <t>ガイヨウ</t>
    </rPh>
    <phoneticPr fontId="1"/>
  </si>
  <si>
    <t>■支援活動の概要</t>
    <rPh sb="1" eb="3">
      <t>シエン</t>
    </rPh>
    <rPh sb="3" eb="5">
      <t>カツドウ</t>
    </rPh>
    <rPh sb="6" eb="8">
      <t>ガイヨウ</t>
    </rPh>
    <phoneticPr fontId="1"/>
  </si>
  <si>
    <t>ターゲット　１　の支援人回数合計</t>
    <rPh sb="14" eb="16">
      <t>ゴウケイ</t>
    </rPh>
    <phoneticPr fontId="1"/>
  </si>
  <si>
    <t>件名</t>
    <rPh sb="0" eb="2">
      <t>ケンメイ</t>
    </rPh>
    <phoneticPr fontId="1"/>
  </si>
  <si>
    <t>５．事業運営及び支援活動の概要</t>
    <rPh sb="2" eb="4">
      <t>ジギョウ</t>
    </rPh>
    <rPh sb="4" eb="6">
      <t>ウンエイ</t>
    </rPh>
    <rPh sb="6" eb="7">
      <t>オヨ</t>
    </rPh>
    <rPh sb="8" eb="10">
      <t>シエン</t>
    </rPh>
    <rPh sb="10" eb="12">
      <t>カツドウ</t>
    </rPh>
    <phoneticPr fontId="1"/>
  </si>
  <si>
    <r>
      <t>ターゲットと
する属性</t>
    </r>
    <r>
      <rPr>
        <vertAlign val="superscript"/>
        <sz val="11"/>
        <rFont val="ＭＳ Ｐ明朝"/>
        <family val="1"/>
        <charset val="128"/>
      </rPr>
      <t>※１</t>
    </r>
    <rPh sb="9" eb="11">
      <t>ゾクセイ</t>
    </rPh>
    <phoneticPr fontId="1"/>
  </si>
  <si>
    <t>５．補助事業に要する経費、補助対象経費及び補助金の配分額（別紙１）</t>
  </si>
  <si>
    <t>６．補助事業に要する経費の四半期別発生予定額（別紙２）</t>
  </si>
  <si>
    <t>（別紙１）</t>
  </si>
  <si>
    <t>補助事業に要する経費、補助対象経費及び補助金の配分額</t>
  </si>
  <si>
    <t xml:space="preserve">                                                                （単位：円）</t>
  </si>
  <si>
    <t>補助率</t>
  </si>
  <si>
    <t>（別紙２）</t>
  </si>
  <si>
    <t>補助事業に要する経費の四半期別発生予定額</t>
  </si>
  <si>
    <t>補助事業に要する経費</t>
  </si>
  <si>
    <t>合　　　　計</t>
  </si>
  <si>
    <r>
      <t xml:space="preserve"> </t>
    </r>
    <r>
      <rPr>
        <sz val="10"/>
        <color theme="1"/>
        <rFont val="ＭＳ 明朝"/>
        <family val="1"/>
        <charset val="128"/>
      </rPr>
      <t xml:space="preserve"> 第１・四半期</t>
    </r>
    <phoneticPr fontId="1"/>
  </si>
  <si>
    <r>
      <t xml:space="preserve"> </t>
    </r>
    <r>
      <rPr>
        <sz val="10"/>
        <color theme="1"/>
        <rFont val="ＭＳ 明朝"/>
        <family val="1"/>
        <charset val="128"/>
      </rPr>
      <t xml:space="preserve"> 第２・四半期</t>
    </r>
    <phoneticPr fontId="1"/>
  </si>
  <si>
    <r>
      <t xml:space="preserve"> </t>
    </r>
    <r>
      <rPr>
        <sz val="10"/>
        <color theme="1"/>
        <rFont val="ＭＳ 明朝"/>
        <family val="1"/>
        <charset val="128"/>
      </rPr>
      <t xml:space="preserve"> 第３・四半期</t>
    </r>
    <phoneticPr fontId="1"/>
  </si>
  <si>
    <r>
      <t xml:space="preserve"> </t>
    </r>
    <r>
      <rPr>
        <sz val="10"/>
        <color theme="1"/>
        <rFont val="ＭＳ 明朝"/>
        <family val="1"/>
        <charset val="128"/>
      </rPr>
      <t xml:space="preserve"> 第４・四半期</t>
    </r>
    <phoneticPr fontId="1"/>
  </si>
  <si>
    <r>
      <t xml:space="preserve"> </t>
    </r>
    <r>
      <rPr>
        <sz val="10"/>
        <color theme="1"/>
        <rFont val="ＭＳ Ｐ明朝"/>
        <family val="1"/>
        <charset val="128"/>
      </rPr>
      <t>計</t>
    </r>
    <phoneticPr fontId="1"/>
  </si>
  <si>
    <t>事業費</t>
    <rPh sb="0" eb="2">
      <t>ジギョウ</t>
    </rPh>
    <rPh sb="2" eb="3">
      <t>ヒ</t>
    </rPh>
    <phoneticPr fontId="1"/>
  </si>
  <si>
    <t>申請者</t>
    <phoneticPr fontId="1"/>
  </si>
  <si>
    <t>平成３０年度中小企業等に対する省エネルギー診断事業費補助金
（省エネルギー相談地域プラットフォーム構築事業）交付申請書</t>
    <rPh sb="54" eb="56">
      <t>コウフ</t>
    </rPh>
    <rPh sb="56" eb="59">
      <t>シンセイショ</t>
    </rPh>
    <phoneticPr fontId="1"/>
  </si>
  <si>
    <t>（別紙３）</t>
    <rPh sb="1" eb="3">
      <t>ベッシ</t>
    </rPh>
    <phoneticPr fontId="1"/>
  </si>
  <si>
    <r>
      <t>支援中小企業等
（予定）名</t>
    </r>
    <r>
      <rPr>
        <vertAlign val="superscript"/>
        <sz val="11"/>
        <rFont val="ＭＳ 明朝"/>
        <family val="1"/>
        <charset val="128"/>
      </rPr>
      <t>※２</t>
    </r>
    <rPh sb="0" eb="2">
      <t>シエン</t>
    </rPh>
    <rPh sb="2" eb="4">
      <t>チュウショウ</t>
    </rPh>
    <rPh sb="4" eb="6">
      <t>キギョウ</t>
    </rPh>
    <rPh sb="6" eb="7">
      <t>トウ</t>
    </rPh>
    <rPh sb="9" eb="11">
      <t>ヨテイ</t>
    </rPh>
    <rPh sb="12" eb="13">
      <t>メイ</t>
    </rPh>
    <phoneticPr fontId="5"/>
  </si>
  <si>
    <t>　　　（http://www.meti.go.jp/information_2/downloadfiles/30kenpo.pdf ）</t>
    <phoneticPr fontId="5"/>
  </si>
  <si>
    <t>事務補助員臨時雇用経費</t>
    <rPh sb="0" eb="2">
      <t>ジム</t>
    </rPh>
    <rPh sb="2" eb="5">
      <t>ホジョイン</t>
    </rPh>
    <rPh sb="5" eb="7">
      <t>リンジ</t>
    </rPh>
    <rPh sb="7" eb="9">
      <t>コヨウ</t>
    </rPh>
    <rPh sb="9" eb="11">
      <t>ケイヒ</t>
    </rPh>
    <phoneticPr fontId="1"/>
  </si>
  <si>
    <t>固定費合計</t>
    <rPh sb="0" eb="3">
      <t>コテイヒ</t>
    </rPh>
    <rPh sb="3" eb="5">
      <t>ゴウケイ</t>
    </rPh>
    <phoneticPr fontId="1"/>
  </si>
  <si>
    <t>変動費合計</t>
    <rPh sb="0" eb="2">
      <t>ヘンドウ</t>
    </rPh>
    <rPh sb="2" eb="3">
      <t>ヒ</t>
    </rPh>
    <rPh sb="3" eb="5">
      <t>ゴウケイ</t>
    </rPh>
    <phoneticPr fontId="1"/>
  </si>
  <si>
    <t>■集計　１</t>
    <rPh sb="1" eb="3">
      <t>シュウケイ</t>
    </rPh>
    <phoneticPr fontId="1"/>
  </si>
  <si>
    <t>■集計　２</t>
    <rPh sb="1" eb="3">
      <t>シュウケイ</t>
    </rPh>
    <phoneticPr fontId="1"/>
  </si>
  <si>
    <t>支援対象地域</t>
    <rPh sb="0" eb="2">
      <t>シエン</t>
    </rPh>
    <rPh sb="2" eb="4">
      <t>タイショウ</t>
    </rPh>
    <rPh sb="4" eb="6">
      <t>チイキ</t>
    </rPh>
    <phoneticPr fontId="1"/>
  </si>
  <si>
    <t>省エネ支援事業費</t>
    <rPh sb="0" eb="1">
      <t>ショウ</t>
    </rPh>
    <rPh sb="3" eb="5">
      <t>シエン</t>
    </rPh>
    <rPh sb="5" eb="7">
      <t>ジギョウ</t>
    </rPh>
    <rPh sb="7" eb="8">
      <t>ヒ</t>
    </rPh>
    <phoneticPr fontId="1"/>
  </si>
  <si>
    <t>職員旅費</t>
    <rPh sb="0" eb="2">
      <t>ショクイン</t>
    </rPh>
    <rPh sb="2" eb="4">
      <t>リョヒ</t>
    </rPh>
    <phoneticPr fontId="1"/>
  </si>
  <si>
    <t>細目</t>
    <rPh sb="0" eb="2">
      <t>サイモク</t>
    </rPh>
    <phoneticPr fontId="1"/>
  </si>
  <si>
    <t>一般社団法人環境共創イニシアチブ</t>
    <phoneticPr fontId="1"/>
  </si>
  <si>
    <t>代表理事  赤池　学　殿</t>
    <rPh sb="11" eb="12">
      <t>ドノ</t>
    </rPh>
    <phoneticPr fontId="1"/>
  </si>
  <si>
    <t xml:space="preserve">　中小企業等に対する省エネルギー診断事業費補助金（省エネルギー相談地域プラットフォーム構築事業）
交付規程（ＳＩＩ－３０Ｎ－規程－００１。以下「交付規程」という。）第５条の規定に基づき、下記の
とおり申請します。
　なお、補助金等に係る予算の執行の適正化に関する法律（昭和３０年法律第１７９号）、補助金等に係る
予算の執行の適正化に関する法律施行令（昭和３０年政令第２５５号）及び交付規程の定めるところに従
うことを承知の上、申請します。
</t>
    <phoneticPr fontId="1"/>
  </si>
  <si>
    <t>１．補助事業の名称</t>
    <phoneticPr fontId="1"/>
  </si>
  <si>
    <t>７．補助事業の完了予定日</t>
    <phoneticPr fontId="1"/>
  </si>
  <si>
    <r>
      <t xml:space="preserve">（注）この申請書には、以下の書面を添付すること。
</t>
    </r>
    <r>
      <rPr>
        <sz val="2"/>
        <color theme="1"/>
        <rFont val="ＭＳ 明朝"/>
        <family val="1"/>
        <charset val="128"/>
      </rPr>
      <t xml:space="preserve">
</t>
    </r>
    <r>
      <rPr>
        <sz val="10"/>
        <color theme="1"/>
        <rFont val="ＭＳ 明朝"/>
        <family val="1"/>
        <charset val="128"/>
      </rPr>
      <t xml:space="preserve">（１）　申請者が申請者以外の者と共同して補助事業を行おうとする場合にあっては、
　　　　当該事業に係る契約書の写し
</t>
    </r>
    <r>
      <rPr>
        <sz val="2"/>
        <color theme="1"/>
        <rFont val="ＭＳ 明朝"/>
        <family val="1"/>
        <charset val="128"/>
      </rPr>
      <t xml:space="preserve">　
</t>
    </r>
    <r>
      <rPr>
        <sz val="10"/>
        <color theme="1"/>
        <rFont val="ＭＳ 明朝"/>
        <family val="1"/>
        <charset val="128"/>
      </rPr>
      <t xml:space="preserve">（２）　申請者の役員等名簿（別紙３）
</t>
    </r>
    <r>
      <rPr>
        <sz val="2"/>
        <color theme="1"/>
        <rFont val="ＭＳ 明朝"/>
        <family val="1"/>
        <charset val="128"/>
      </rPr>
      <t xml:space="preserve">　
</t>
    </r>
    <r>
      <rPr>
        <sz val="10"/>
        <color theme="1"/>
        <rFont val="ＭＳ 明朝"/>
        <family val="1"/>
        <charset val="128"/>
      </rPr>
      <t xml:space="preserve">（３）　その他ＳＩＩが指示する書面
</t>
    </r>
    <phoneticPr fontId="1"/>
  </si>
  <si>
    <t>補助対象経費の区分</t>
    <phoneticPr fontId="1"/>
  </si>
  <si>
    <t>補助事業に
要する経費</t>
    <phoneticPr fontId="1"/>
  </si>
  <si>
    <t>補助対象
経費の額</t>
    <phoneticPr fontId="1"/>
  </si>
  <si>
    <t>補助金の
交付申請額</t>
    <phoneticPr fontId="1"/>
  </si>
  <si>
    <t>定額</t>
    <phoneticPr fontId="1"/>
  </si>
  <si>
    <t xml:space="preserve">代表者等名 </t>
    <rPh sb="0" eb="3">
      <t>ダイヒョウシャ</t>
    </rPh>
    <rPh sb="3" eb="4">
      <t>トウ</t>
    </rPh>
    <rPh sb="4" eb="5">
      <t>メイ</t>
    </rPh>
    <phoneticPr fontId="1"/>
  </si>
  <si>
    <t>外部専門家</t>
    <rPh sb="0" eb="2">
      <t>ガイブ</t>
    </rPh>
    <rPh sb="2" eb="5">
      <t>センモンカ</t>
    </rPh>
    <phoneticPr fontId="1"/>
  </si>
  <si>
    <t>外部専門家</t>
    <rPh sb="0" eb="2">
      <t>ガイブ</t>
    </rPh>
    <rPh sb="2" eb="5">
      <t>センモンカ</t>
    </rPh>
    <phoneticPr fontId="1"/>
  </si>
  <si>
    <t>外部専門家1</t>
    <rPh sb="0" eb="5">
      <t>ガイブセンモンカ</t>
    </rPh>
    <phoneticPr fontId="1"/>
  </si>
  <si>
    <t>外部専門家2</t>
    <rPh sb="0" eb="5">
      <t>ガイブセンモンカ</t>
    </rPh>
    <phoneticPr fontId="1"/>
  </si>
  <si>
    <t>外部専門家3</t>
    <rPh sb="0" eb="5">
      <t>ガイブセンモンカ</t>
    </rPh>
    <phoneticPr fontId="1"/>
  </si>
  <si>
    <t>外部専門家4</t>
    <rPh sb="0" eb="5">
      <t>ガイブセンモンカ</t>
    </rPh>
    <phoneticPr fontId="1"/>
  </si>
  <si>
    <t>外部専門家5</t>
    <rPh sb="0" eb="5">
      <t>ガイブセンモンカ</t>
    </rPh>
    <phoneticPr fontId="1"/>
  </si>
  <si>
    <t>外部専門家6</t>
    <rPh sb="0" eb="5">
      <t>ガイブセンモンカ</t>
    </rPh>
    <phoneticPr fontId="1"/>
  </si>
  <si>
    <t>外部専門家7</t>
    <rPh sb="0" eb="5">
      <t>ガイブセンモンカ</t>
    </rPh>
    <phoneticPr fontId="1"/>
  </si>
  <si>
    <t>外部専門家8</t>
    <rPh sb="0" eb="5">
      <t>ガイブセンモンカ</t>
    </rPh>
    <phoneticPr fontId="1"/>
  </si>
  <si>
    <t>外部専門家9</t>
    <rPh sb="0" eb="5">
      <t>ガイブセンモンカ</t>
    </rPh>
    <phoneticPr fontId="1"/>
  </si>
  <si>
    <t>外部専門家10</t>
    <rPh sb="0" eb="5">
      <t>ガイブセンモンカ</t>
    </rPh>
    <phoneticPr fontId="1"/>
  </si>
  <si>
    <t>外部専門家11</t>
    <rPh sb="0" eb="5">
      <t>ガイブセンモンカ</t>
    </rPh>
    <phoneticPr fontId="1"/>
  </si>
  <si>
    <t>外部専門家12</t>
    <rPh sb="0" eb="5">
      <t>ガイブセンモンカ</t>
    </rPh>
    <phoneticPr fontId="1"/>
  </si>
  <si>
    <t>外部専門家13</t>
    <rPh sb="0" eb="5">
      <t>ガイブセンモンカ</t>
    </rPh>
    <phoneticPr fontId="1"/>
  </si>
  <si>
    <t>外部専門家14</t>
    <rPh sb="0" eb="5">
      <t>ガイブセンモンカ</t>
    </rPh>
    <phoneticPr fontId="1"/>
  </si>
  <si>
    <t>外部専門家15</t>
    <rPh sb="0" eb="5">
      <t>ガイブセンモンカ</t>
    </rPh>
    <phoneticPr fontId="1"/>
  </si>
  <si>
    <t>外部専門家16</t>
    <rPh sb="0" eb="5">
      <t>ガイブセンモンカ</t>
    </rPh>
    <phoneticPr fontId="1"/>
  </si>
  <si>
    <t>外部専門家17</t>
    <rPh sb="0" eb="5">
      <t>ガイブセンモンカ</t>
    </rPh>
    <phoneticPr fontId="1"/>
  </si>
  <si>
    <t>外部専門家18</t>
    <rPh sb="0" eb="5">
      <t>ガイブセンモンカ</t>
    </rPh>
    <phoneticPr fontId="1"/>
  </si>
  <si>
    <t>外部専門家19</t>
    <rPh sb="0" eb="5">
      <t>ガイブセンモンカ</t>
    </rPh>
    <phoneticPr fontId="1"/>
  </si>
  <si>
    <t>外部専門家20</t>
    <rPh sb="0" eb="5">
      <t>ガイブセンモンカ</t>
    </rPh>
    <phoneticPr fontId="1"/>
  </si>
  <si>
    <t>外部専門家21</t>
    <rPh sb="0" eb="5">
      <t>ガイブセンモンカ</t>
    </rPh>
    <phoneticPr fontId="1"/>
  </si>
  <si>
    <t>外部専門家22</t>
    <rPh sb="0" eb="5">
      <t>ガイブセンモンカ</t>
    </rPh>
    <phoneticPr fontId="1"/>
  </si>
  <si>
    <t>外部専門家23</t>
    <rPh sb="0" eb="5">
      <t>ガイブセンモンカ</t>
    </rPh>
    <phoneticPr fontId="1"/>
  </si>
  <si>
    <t>外部専門家24</t>
    <rPh sb="0" eb="5">
      <t>ガイブセンモンカ</t>
    </rPh>
    <phoneticPr fontId="1"/>
  </si>
  <si>
    <t>外部専門家25</t>
    <rPh sb="0" eb="5">
      <t>ガイブセンモンカ</t>
    </rPh>
    <phoneticPr fontId="1"/>
  </si>
  <si>
    <t>外部専門家26</t>
    <rPh sb="0" eb="5">
      <t>ガイブセンモンカ</t>
    </rPh>
    <phoneticPr fontId="1"/>
  </si>
  <si>
    <t>外部専門家27</t>
    <rPh sb="0" eb="5">
      <t>ガイブセンモンカ</t>
    </rPh>
    <phoneticPr fontId="1"/>
  </si>
  <si>
    <t>外部専門家28</t>
    <rPh sb="0" eb="5">
      <t>ガイブセンモンカ</t>
    </rPh>
    <phoneticPr fontId="1"/>
  </si>
  <si>
    <t>外部専門家29</t>
    <rPh sb="0" eb="5">
      <t>ガイブセンモンカ</t>
    </rPh>
    <phoneticPr fontId="1"/>
  </si>
  <si>
    <t>外部専門家30</t>
    <rPh sb="0" eb="5">
      <t>ガイブセンモンカ</t>
    </rPh>
    <phoneticPr fontId="1"/>
  </si>
  <si>
    <t>外部専門家31</t>
    <rPh sb="0" eb="5">
      <t>ガイブセンモンカ</t>
    </rPh>
    <phoneticPr fontId="1"/>
  </si>
  <si>
    <t>外部専門家32</t>
    <rPh sb="0" eb="5">
      <t>ガイブセンモンカ</t>
    </rPh>
    <phoneticPr fontId="1"/>
  </si>
  <si>
    <t>外部専門家33</t>
    <rPh sb="0" eb="5">
      <t>ガイブセンモンカ</t>
    </rPh>
    <phoneticPr fontId="1"/>
  </si>
  <si>
    <t>外部専門家34</t>
    <rPh sb="0" eb="5">
      <t>ガイブセンモンカ</t>
    </rPh>
    <phoneticPr fontId="1"/>
  </si>
  <si>
    <t>外部専門家35</t>
    <rPh sb="0" eb="5">
      <t>ガイブセンモンカ</t>
    </rPh>
    <phoneticPr fontId="1"/>
  </si>
  <si>
    <t>外部専門家36</t>
    <rPh sb="0" eb="5">
      <t>ガイブセンモンカ</t>
    </rPh>
    <phoneticPr fontId="1"/>
  </si>
  <si>
    <t>外部専門家37</t>
    <rPh sb="0" eb="5">
      <t>ガイブセンモンカ</t>
    </rPh>
    <phoneticPr fontId="1"/>
  </si>
  <si>
    <t>外部専門家38</t>
    <rPh sb="0" eb="5">
      <t>ガイブセンモンカ</t>
    </rPh>
    <phoneticPr fontId="1"/>
  </si>
  <si>
    <t>外部専門家39</t>
    <rPh sb="0" eb="5">
      <t>ガイブセンモンカ</t>
    </rPh>
    <phoneticPr fontId="1"/>
  </si>
  <si>
    <t>外部専門家40</t>
    <rPh sb="0" eb="5">
      <t>ガイブセンモンカ</t>
    </rPh>
    <phoneticPr fontId="1"/>
  </si>
  <si>
    <t>外部専門家41</t>
    <rPh sb="0" eb="5">
      <t>ガイブセンモンカ</t>
    </rPh>
    <phoneticPr fontId="1"/>
  </si>
  <si>
    <t>外部専門家42</t>
    <rPh sb="0" eb="5">
      <t>ガイブセンモンカ</t>
    </rPh>
    <phoneticPr fontId="1"/>
  </si>
  <si>
    <t>外部専門家43</t>
    <rPh sb="0" eb="5">
      <t>ガイブセンモンカ</t>
    </rPh>
    <phoneticPr fontId="1"/>
  </si>
  <si>
    <t>外部専門家44</t>
    <rPh sb="0" eb="5">
      <t>ガイブセンモンカ</t>
    </rPh>
    <phoneticPr fontId="1"/>
  </si>
  <si>
    <t>外部専門家45</t>
    <rPh sb="0" eb="5">
      <t>ガイブセンモンカ</t>
    </rPh>
    <phoneticPr fontId="1"/>
  </si>
  <si>
    <t>外部専門家46</t>
    <rPh sb="0" eb="5">
      <t>ガイブセンモンカ</t>
    </rPh>
    <phoneticPr fontId="1"/>
  </si>
  <si>
    <t>外部専門家47</t>
    <rPh sb="0" eb="5">
      <t>ガイブセンモンカ</t>
    </rPh>
    <phoneticPr fontId="1"/>
  </si>
  <si>
    <t>外部専門家48</t>
    <rPh sb="0" eb="5">
      <t>ガイブセンモンカ</t>
    </rPh>
    <phoneticPr fontId="1"/>
  </si>
  <si>
    <t>外部専門家49</t>
    <rPh sb="0" eb="5">
      <t>ガイブセンモンカ</t>
    </rPh>
    <phoneticPr fontId="1"/>
  </si>
  <si>
    <t>外部専門家50</t>
    <rPh sb="0" eb="5">
      <t>ガイブセンモンカ</t>
    </rPh>
    <phoneticPr fontId="1"/>
  </si>
  <si>
    <t>直近２期分の会計に関する報告書
（財務諸表等）</t>
    <rPh sb="0" eb="2">
      <t>チョッキン</t>
    </rPh>
    <rPh sb="3" eb="4">
      <t>キ</t>
    </rPh>
    <rPh sb="4" eb="5">
      <t>ブン</t>
    </rPh>
    <rPh sb="6" eb="8">
      <t>カイケイ</t>
    </rPh>
    <rPh sb="9" eb="10">
      <t>カン</t>
    </rPh>
    <rPh sb="12" eb="15">
      <t>ホウコクショ</t>
    </rPh>
    <rPh sb="17" eb="19">
      <t>ザイム</t>
    </rPh>
    <rPh sb="19" eb="21">
      <t>ショヒョウ</t>
    </rPh>
    <rPh sb="21" eb="22">
      <t>トウ</t>
    </rPh>
    <phoneticPr fontId="1"/>
  </si>
  <si>
    <t>〈事業運営に係る活動の概要〉</t>
    <rPh sb="1" eb="3">
      <t>ジギョウ</t>
    </rPh>
    <rPh sb="3" eb="5">
      <t>ウンエイ</t>
    </rPh>
    <rPh sb="6" eb="7">
      <t>カカ</t>
    </rPh>
    <rPh sb="8" eb="10">
      <t>カツドウ</t>
    </rPh>
    <rPh sb="11" eb="13">
      <t>ガイヨウ</t>
    </rPh>
    <phoneticPr fontId="1"/>
  </si>
  <si>
    <t>想定支援対象者数</t>
    <rPh sb="2" eb="4">
      <t>シエン</t>
    </rPh>
    <rPh sb="4" eb="6">
      <t>タイショウ</t>
    </rPh>
    <rPh sb="6" eb="7">
      <t>シャ</t>
    </rPh>
    <phoneticPr fontId="1"/>
  </si>
  <si>
    <t>〈支援活動の概要〉</t>
    <rPh sb="1" eb="3">
      <t>シエン</t>
    </rPh>
    <rPh sb="3" eb="5">
      <t>カツドウ</t>
    </rPh>
    <rPh sb="6" eb="8">
      <t>ガイヨウ</t>
    </rPh>
    <phoneticPr fontId="1"/>
  </si>
  <si>
    <t>申請者（法人・団体）名</t>
    <rPh sb="0" eb="2">
      <t>シンセイ</t>
    </rPh>
    <rPh sb="2" eb="3">
      <t>シャ</t>
    </rPh>
    <rPh sb="4" eb="6">
      <t>ホウジン</t>
    </rPh>
    <rPh sb="7" eb="9">
      <t>ダンタイ</t>
    </rPh>
    <rPh sb="10" eb="11">
      <t>メイ</t>
    </rPh>
    <phoneticPr fontId="5"/>
  </si>
  <si>
    <t>ターゲット</t>
    <phoneticPr fontId="1"/>
  </si>
  <si>
    <t>その他諸経費は、経費の種類ごとに１行を用いること。</t>
    <rPh sb="2" eb="3">
      <t>タ</t>
    </rPh>
    <rPh sb="3" eb="6">
      <t>ショケイヒ</t>
    </rPh>
    <rPh sb="8" eb="10">
      <t>ケイヒ</t>
    </rPh>
    <rPh sb="11" eb="13">
      <t>シュルイ</t>
    </rPh>
    <rPh sb="17" eb="18">
      <t>ギョウ</t>
    </rPh>
    <rPh sb="19" eb="20">
      <t>モチ</t>
    </rPh>
    <phoneticPr fontId="1"/>
  </si>
  <si>
    <t>入力不要。申請者名は「様式第１（交付申請書）」の名称を自動反映。</t>
    <rPh sb="0" eb="2">
      <t>ニュウリョク</t>
    </rPh>
    <rPh sb="2" eb="4">
      <t>フヨウ</t>
    </rPh>
    <rPh sb="5" eb="8">
      <t>シンセイシャ</t>
    </rPh>
    <rPh sb="8" eb="9">
      <t>メイ</t>
    </rPh>
    <rPh sb="11" eb="13">
      <t>ヨウシキ</t>
    </rPh>
    <rPh sb="13" eb="14">
      <t>ダイ</t>
    </rPh>
    <rPh sb="16" eb="18">
      <t>コウフ</t>
    </rPh>
    <rPh sb="18" eb="20">
      <t>シンセイ</t>
    </rPh>
    <rPh sb="20" eb="21">
      <t>ショ</t>
    </rPh>
    <rPh sb="24" eb="26">
      <t>メイショウ</t>
    </rPh>
    <rPh sb="27" eb="29">
      <t>ジドウ</t>
    </rPh>
    <rPh sb="29" eb="31">
      <t>ハンエイ</t>
    </rPh>
    <phoneticPr fontId="1"/>
  </si>
  <si>
    <t>業種を限定する場合のみ、支援可能業種を記載すること。
（業種の分類は右記を参照すること）</t>
    <rPh sb="14" eb="16">
      <t>カノウ</t>
    </rPh>
    <rPh sb="19" eb="21">
      <t>キサイ</t>
    </rPh>
    <rPh sb="28" eb="30">
      <t>ギョウシュ</t>
    </rPh>
    <rPh sb="31" eb="33">
      <t>ブンルイ</t>
    </rPh>
    <rPh sb="34" eb="36">
      <t>ウキ</t>
    </rPh>
    <rPh sb="37" eb="39">
      <t>サンショウ</t>
    </rPh>
    <phoneticPr fontId="1"/>
  </si>
  <si>
    <t>登記上の事業内容等を簡潔に記載すること。</t>
    <rPh sb="13" eb="15">
      <t>キサイ</t>
    </rPh>
    <phoneticPr fontId="1"/>
  </si>
  <si>
    <t>過去の活動実績について、支援対象地域や、具体的な支援内容を数値も含めて記載すること。</t>
    <rPh sb="0" eb="2">
      <t>カコ</t>
    </rPh>
    <rPh sb="3" eb="5">
      <t>カツドウ</t>
    </rPh>
    <rPh sb="5" eb="7">
      <t>ジッセキ</t>
    </rPh>
    <rPh sb="16" eb="18">
      <t>チイキ</t>
    </rPh>
    <rPh sb="20" eb="23">
      <t>グタイテキ</t>
    </rPh>
    <rPh sb="24" eb="26">
      <t>シエン</t>
    </rPh>
    <rPh sb="26" eb="28">
      <t>ナイヨウ</t>
    </rPh>
    <rPh sb="29" eb="31">
      <t>スウチ</t>
    </rPh>
    <rPh sb="32" eb="33">
      <t>フク</t>
    </rPh>
    <rPh sb="35" eb="37">
      <t>キサイ</t>
    </rPh>
    <phoneticPr fontId="1"/>
  </si>
  <si>
    <t>支援中小企業等の掘り起こし等に活用する、他団体（金融機関、その他中小企業支援機関等）とのネットワークについて具体的に記載すること。</t>
    <rPh sb="2" eb="4">
      <t>チュウショウ</t>
    </rPh>
    <rPh sb="4" eb="6">
      <t>キギョウ</t>
    </rPh>
    <rPh sb="6" eb="7">
      <t>トウ</t>
    </rPh>
    <rPh sb="58" eb="60">
      <t>キサイ</t>
    </rPh>
    <phoneticPr fontId="1"/>
  </si>
  <si>
    <t>外部専門家謝金</t>
    <rPh sb="0" eb="2">
      <t>ガイブ</t>
    </rPh>
    <rPh sb="2" eb="5">
      <t>センモンカ</t>
    </rPh>
    <rPh sb="5" eb="7">
      <t>シャキン</t>
    </rPh>
    <phoneticPr fontId="1"/>
  </si>
  <si>
    <t>外部専門家旅費</t>
    <rPh sb="5" eb="7">
      <t>リョヒ</t>
    </rPh>
    <phoneticPr fontId="1"/>
  </si>
  <si>
    <t>人件費は、対象となる人員ごとに１行を用いること。</t>
    <rPh sb="0" eb="3">
      <t>ジンケンヒ</t>
    </rPh>
    <rPh sb="5" eb="7">
      <t>タイショウ</t>
    </rPh>
    <rPh sb="10" eb="12">
      <t>ジンイン</t>
    </rPh>
    <rPh sb="16" eb="17">
      <t>ギョウ</t>
    </rPh>
    <rPh sb="18" eb="19">
      <t>モチ</t>
    </rPh>
    <phoneticPr fontId="1"/>
  </si>
  <si>
    <t>・件名：計上する費用名を記載すること。</t>
    <rPh sb="1" eb="3">
      <t>ケンメイ</t>
    </rPh>
    <rPh sb="4" eb="6">
      <t>ケイジョウ</t>
    </rPh>
    <rPh sb="8" eb="10">
      <t>ヒヨウ</t>
    </rPh>
    <rPh sb="10" eb="11">
      <t>メイ</t>
    </rPh>
    <rPh sb="12" eb="14">
      <t>キサイ</t>
    </rPh>
    <phoneticPr fontId="1"/>
  </si>
  <si>
    <t>分類
（職員/
外部専門家）</t>
    <rPh sb="0" eb="2">
      <t>ブンルイ</t>
    </rPh>
    <rPh sb="4" eb="6">
      <t>ショクイン</t>
    </rPh>
    <rPh sb="8" eb="10">
      <t>ガイブ</t>
    </rPh>
    <rPh sb="10" eb="13">
      <t>センモンカ</t>
    </rPh>
    <phoneticPr fontId="1"/>
  </si>
  <si>
    <t>専門家所属</t>
    <rPh sb="0" eb="3">
      <t>センモンカ</t>
    </rPh>
    <rPh sb="3" eb="5">
      <t>ショゾク</t>
    </rPh>
    <phoneticPr fontId="1"/>
  </si>
  <si>
    <t>・現状の支援実施可能性：プルダウンより選択すること。</t>
    <rPh sb="1" eb="3">
      <t>ゲンジョウ</t>
    </rPh>
    <rPh sb="4" eb="6">
      <t>シエン</t>
    </rPh>
    <rPh sb="6" eb="8">
      <t>ジッシ</t>
    </rPh>
    <rPh sb="8" eb="11">
      <t>カノウセイ</t>
    </rPh>
    <rPh sb="19" eb="21">
      <t>センタク</t>
    </rPh>
    <phoneticPr fontId="1"/>
  </si>
  <si>
    <t>・所在地：事業所の所在地住所を記載すること。</t>
    <rPh sb="1" eb="4">
      <t>ショザイチ</t>
    </rPh>
    <rPh sb="5" eb="7">
      <t>ジギョウ</t>
    </rPh>
    <rPh sb="7" eb="8">
      <t>ショ</t>
    </rPh>
    <rPh sb="9" eb="11">
      <t>ショザイ</t>
    </rPh>
    <rPh sb="11" eb="12">
      <t>チ</t>
    </rPh>
    <rPh sb="12" eb="14">
      <t>ジュウショ</t>
    </rPh>
    <rPh sb="15" eb="17">
      <t>キサイ</t>
    </rPh>
    <phoneticPr fontId="1"/>
  </si>
  <si>
    <t>・地域：事業所の所在地エリア（例：○○県　○○市）を記載すること。</t>
    <rPh sb="1" eb="3">
      <t>チイキ</t>
    </rPh>
    <rPh sb="4" eb="7">
      <t>ジギョウショ</t>
    </rPh>
    <rPh sb="8" eb="10">
      <t>ショザイ</t>
    </rPh>
    <rPh sb="15" eb="16">
      <t>レイ</t>
    </rPh>
    <rPh sb="19" eb="20">
      <t>ケン</t>
    </rPh>
    <rPh sb="23" eb="24">
      <t>シ</t>
    </rPh>
    <rPh sb="26" eb="28">
      <t>キサイ</t>
    </rPh>
    <phoneticPr fontId="1"/>
  </si>
  <si>
    <t>・根拠資料番号：根拠となる資料の該当箇所が分かるように記載すること。</t>
    <rPh sb="1" eb="3">
      <t>コンキョ</t>
    </rPh>
    <rPh sb="3" eb="5">
      <t>シリョウ</t>
    </rPh>
    <rPh sb="5" eb="7">
      <t>バンゴウ</t>
    </rPh>
    <rPh sb="8" eb="10">
      <t>コンキョ</t>
    </rPh>
    <rPh sb="13" eb="15">
      <t>シリョウ</t>
    </rPh>
    <rPh sb="16" eb="18">
      <t>ガイトウ</t>
    </rPh>
    <rPh sb="18" eb="20">
      <t>カショ</t>
    </rPh>
    <rPh sb="21" eb="22">
      <t>ワ</t>
    </rPh>
    <rPh sb="27" eb="29">
      <t>キサイ</t>
    </rPh>
    <phoneticPr fontId="1"/>
  </si>
  <si>
    <t>・日給額と所定労働時間を記載すると、人件費単価が自動で算出。</t>
    <rPh sb="1" eb="3">
      <t>ニッキュウ</t>
    </rPh>
    <rPh sb="5" eb="7">
      <t>ショテイ</t>
    </rPh>
    <rPh sb="7" eb="9">
      <t>ロウドウ</t>
    </rPh>
    <rPh sb="9" eb="11">
      <t>ジカン</t>
    </rPh>
    <rPh sb="12" eb="14">
      <t>キサイ</t>
    </rPh>
    <phoneticPr fontId="1"/>
  </si>
  <si>
    <t>・所在地：専門家の拠点住所（職員：職員旅費の出発地住所、外部専門家：外部専門家旅費の出発地住所）を記載すること。</t>
    <rPh sb="1" eb="4">
      <t>ショザイチ</t>
    </rPh>
    <rPh sb="5" eb="8">
      <t>センモンカ</t>
    </rPh>
    <rPh sb="9" eb="11">
      <t>キョテン</t>
    </rPh>
    <rPh sb="11" eb="13">
      <t>ジュウショ</t>
    </rPh>
    <rPh sb="14" eb="16">
      <t>ショクイン</t>
    </rPh>
    <rPh sb="28" eb="30">
      <t>ガイブ</t>
    </rPh>
    <rPh sb="30" eb="33">
      <t>センモンカ</t>
    </rPh>
    <rPh sb="34" eb="36">
      <t>ガイブ</t>
    </rPh>
    <rPh sb="36" eb="39">
      <t>センモンカ</t>
    </rPh>
    <rPh sb="39" eb="41">
      <t>リョヒ</t>
    </rPh>
    <rPh sb="42" eb="45">
      <t>シュッパツチ</t>
    </rPh>
    <rPh sb="45" eb="47">
      <t>ジュウショ</t>
    </rPh>
    <rPh sb="49" eb="51">
      <t>キサイ</t>
    </rPh>
    <phoneticPr fontId="1"/>
  </si>
  <si>
    <t>自動反映。</t>
    <rPh sb="0" eb="2">
      <t>ジドウ</t>
    </rPh>
    <rPh sb="2" eb="4">
      <t>ハンエイ</t>
    </rPh>
    <phoneticPr fontId="1"/>
  </si>
  <si>
    <t>代表者名は様式第1の代表者名を自動反映。</t>
    <rPh sb="0" eb="3">
      <t>ダイヒョウシャ</t>
    </rPh>
    <rPh sb="3" eb="4">
      <t>メイ</t>
    </rPh>
    <rPh sb="5" eb="7">
      <t>ヨウシキ</t>
    </rPh>
    <rPh sb="7" eb="8">
      <t>ダイ</t>
    </rPh>
    <rPh sb="10" eb="13">
      <t>ダイヒョウシャ</t>
    </rPh>
    <rPh sb="13" eb="14">
      <t>メイ</t>
    </rPh>
    <rPh sb="15" eb="17">
      <t>ジドウ</t>
    </rPh>
    <rPh sb="17" eb="19">
      <t>ハンエイ</t>
    </rPh>
    <phoneticPr fontId="1"/>
  </si>
  <si>
    <t>本社所在地は様式第1の申請者住所を自動反映。</t>
    <rPh sb="0" eb="2">
      <t>ホンシャ</t>
    </rPh>
    <rPh sb="2" eb="5">
      <t>ショザイチ</t>
    </rPh>
    <rPh sb="6" eb="8">
      <t>ヨウシキ</t>
    </rPh>
    <rPh sb="8" eb="9">
      <t>ダイ</t>
    </rPh>
    <rPh sb="11" eb="13">
      <t>シンセイ</t>
    </rPh>
    <rPh sb="13" eb="14">
      <t>シャ</t>
    </rPh>
    <rPh sb="14" eb="16">
      <t>ジュウショ</t>
    </rPh>
    <rPh sb="17" eb="19">
      <t>ジドウ</t>
    </rPh>
    <rPh sb="19" eb="21">
      <t>ハンエイ</t>
    </rPh>
    <phoneticPr fontId="1"/>
  </si>
  <si>
    <t>プルダウンにて選択すること。</t>
    <rPh sb="7" eb="9">
      <t>センタク</t>
    </rPh>
    <phoneticPr fontId="1"/>
  </si>
  <si>
    <t>ターゲット　２　の支援人回数合計</t>
    <rPh sb="14" eb="16">
      <t>ゴウケイ</t>
    </rPh>
    <phoneticPr fontId="1"/>
  </si>
  <si>
    <t>ターゲット　３　の支援人回数合計</t>
    <rPh sb="14" eb="16">
      <t>ゴウケイ</t>
    </rPh>
    <phoneticPr fontId="1"/>
  </si>
  <si>
    <t>ターゲット　４　の支援人回数合計</t>
    <rPh sb="14" eb="16">
      <t>ゴウケイ</t>
    </rPh>
    <phoneticPr fontId="1"/>
  </si>
  <si>
    <t>ターゲット　５　の支援人回数合計</t>
    <rPh sb="14" eb="16">
      <t>ゴウケイ</t>
    </rPh>
    <phoneticPr fontId="1"/>
  </si>
  <si>
    <t>住所を手入力。総務、経理等の所在地を記載。</t>
    <rPh sb="0" eb="2">
      <t>ジュウショ</t>
    </rPh>
    <rPh sb="3" eb="4">
      <t>テ</t>
    </rPh>
    <rPh sb="4" eb="6">
      <t>ニュウリョク</t>
    </rPh>
    <rPh sb="7" eb="9">
      <t>ソウム</t>
    </rPh>
    <rPh sb="10" eb="12">
      <t>ケイリ</t>
    </rPh>
    <rPh sb="12" eb="13">
      <t>トウ</t>
    </rPh>
    <rPh sb="14" eb="17">
      <t>ショザイチ</t>
    </rPh>
    <rPh sb="18" eb="20">
      <t>キサイ</t>
    </rPh>
    <phoneticPr fontId="1"/>
  </si>
  <si>
    <t>法人・団体等名を手入力。本社・本部などが付加して記載も可。</t>
    <rPh sb="0" eb="2">
      <t>ホウジン</t>
    </rPh>
    <rPh sb="3" eb="5">
      <t>ダンタイ</t>
    </rPh>
    <rPh sb="5" eb="6">
      <t>トウ</t>
    </rPh>
    <rPh sb="6" eb="7">
      <t>メイ</t>
    </rPh>
    <rPh sb="8" eb="9">
      <t>テ</t>
    </rPh>
    <rPh sb="9" eb="11">
      <t>ニュウリョク</t>
    </rPh>
    <rPh sb="12" eb="14">
      <t>ホンシャ</t>
    </rPh>
    <rPh sb="15" eb="17">
      <t>ホンブ</t>
    </rPh>
    <rPh sb="20" eb="22">
      <t>フカ</t>
    </rPh>
    <rPh sb="24" eb="26">
      <t>キサイ</t>
    </rPh>
    <rPh sb="27" eb="28">
      <t>カ</t>
    </rPh>
    <phoneticPr fontId="1"/>
  </si>
  <si>
    <t>・健保等級と賞与回数を記入すると、人件費単価が自動で算出。</t>
    <rPh sb="1" eb="3">
      <t>ケンポ</t>
    </rPh>
    <rPh sb="3" eb="5">
      <t>トウキュウ</t>
    </rPh>
    <rPh sb="6" eb="8">
      <t>ショウヨ</t>
    </rPh>
    <rPh sb="8" eb="10">
      <t>カイスウ</t>
    </rPh>
    <rPh sb="11" eb="13">
      <t>キニュウ</t>
    </rPh>
    <rPh sb="17" eb="20">
      <t>ジンケンヒ</t>
    </rPh>
    <rPh sb="20" eb="22">
      <t>タンカ</t>
    </rPh>
    <rPh sb="23" eb="25">
      <t>ジドウ</t>
    </rPh>
    <rPh sb="26" eb="28">
      <t>サンシュツ</t>
    </rPh>
    <phoneticPr fontId="1"/>
  </si>
  <si>
    <t>・月給額を記入すると、健保等級と人件費単価が自動で算出。</t>
    <rPh sb="1" eb="3">
      <t>ゲッキュウ</t>
    </rPh>
    <rPh sb="3" eb="4">
      <t>ガク</t>
    </rPh>
    <rPh sb="5" eb="7">
      <t>キニュウ</t>
    </rPh>
    <rPh sb="11" eb="13">
      <t>ケンポ</t>
    </rPh>
    <rPh sb="13" eb="15">
      <t>トウキュウ</t>
    </rPh>
    <phoneticPr fontId="1"/>
  </si>
  <si>
    <t>定額</t>
    <phoneticPr fontId="1"/>
  </si>
  <si>
    <t>補助事業に要する
経費の区分</t>
    <phoneticPr fontId="1"/>
  </si>
  <si>
    <t>・（別紙２）の入力必須箇所は、経費の各区分（人件費、事業費）の各四半期ごとの金額のみ記載すること。
・経費の各区分（人件費、事業費）の合計及び年間の合計額は、（別紙１）の金額と整合させること。</t>
    <rPh sb="2" eb="4">
      <t>ベッシ</t>
    </rPh>
    <rPh sb="7" eb="9">
      <t>ニュウリョク</t>
    </rPh>
    <rPh sb="9" eb="11">
      <t>ヒッス</t>
    </rPh>
    <rPh sb="11" eb="13">
      <t>カショ</t>
    </rPh>
    <rPh sb="15" eb="17">
      <t>ケイヒ</t>
    </rPh>
    <rPh sb="18" eb="21">
      <t>カククブン</t>
    </rPh>
    <rPh sb="22" eb="25">
      <t>ジンケンヒ</t>
    </rPh>
    <rPh sb="26" eb="28">
      <t>ジギョウ</t>
    </rPh>
    <rPh sb="28" eb="29">
      <t>ヒ</t>
    </rPh>
    <rPh sb="31" eb="32">
      <t>カク</t>
    </rPh>
    <rPh sb="32" eb="35">
      <t>シハンキ</t>
    </rPh>
    <rPh sb="38" eb="40">
      <t>キンガク</t>
    </rPh>
    <rPh sb="42" eb="44">
      <t>キサイ</t>
    </rPh>
    <rPh sb="51" eb="53">
      <t>ケイヒ</t>
    </rPh>
    <rPh sb="54" eb="57">
      <t>カククブン</t>
    </rPh>
    <rPh sb="58" eb="61">
      <t>ジンケンヒ</t>
    </rPh>
    <rPh sb="62" eb="65">
      <t>ジギョウヒ</t>
    </rPh>
    <rPh sb="69" eb="70">
      <t>オヨ</t>
    </rPh>
    <rPh sb="71" eb="73">
      <t>ネンカン</t>
    </rPh>
    <rPh sb="74" eb="76">
      <t>ゴウケイ</t>
    </rPh>
    <rPh sb="76" eb="77">
      <t>ガク</t>
    </rPh>
    <rPh sb="80" eb="82">
      <t>ベッシ</t>
    </rPh>
    <rPh sb="85" eb="87">
      <t>キンガク</t>
    </rPh>
    <rPh sb="88" eb="90">
      <t>セイゴウ</t>
    </rPh>
    <phoneticPr fontId="1"/>
  </si>
  <si>
    <t>申請者の団体における役員を漏れなく記載すること。</t>
    <rPh sb="0" eb="3">
      <t>シンセイシャ</t>
    </rPh>
    <rPh sb="4" eb="6">
      <t>ダンタイ</t>
    </rPh>
    <rPh sb="10" eb="12">
      <t>ヤクイン</t>
    </rPh>
    <rPh sb="13" eb="14">
      <t>モ</t>
    </rPh>
    <rPh sb="17" eb="19">
      <t>キサイ</t>
    </rPh>
    <phoneticPr fontId="1"/>
  </si>
  <si>
    <t>中期活動計画における、活動資金の調達等に関する計画を記載し、補助事業によらず中長期的に活動を継続するための活動計画を有することを記載すること。</t>
    <rPh sb="0" eb="2">
      <t>チュウキ</t>
    </rPh>
    <rPh sb="2" eb="4">
      <t>カツドウ</t>
    </rPh>
    <rPh sb="4" eb="6">
      <t>ケイカク</t>
    </rPh>
    <rPh sb="11" eb="13">
      <t>カツドウ</t>
    </rPh>
    <rPh sb="13" eb="15">
      <t>シキン</t>
    </rPh>
    <rPh sb="16" eb="18">
      <t>チョウタツ</t>
    </rPh>
    <rPh sb="18" eb="19">
      <t>トウ</t>
    </rPh>
    <rPh sb="20" eb="21">
      <t>カン</t>
    </rPh>
    <rPh sb="23" eb="25">
      <t>ケイカク</t>
    </rPh>
    <rPh sb="26" eb="28">
      <t>キサイ</t>
    </rPh>
    <rPh sb="30" eb="32">
      <t>ホジョ</t>
    </rPh>
    <rPh sb="32" eb="34">
      <t>ジギョウ</t>
    </rPh>
    <rPh sb="38" eb="42">
      <t>チュウチョウキテキ</t>
    </rPh>
    <rPh sb="43" eb="45">
      <t>カツドウ</t>
    </rPh>
    <rPh sb="46" eb="48">
      <t>ケイゾク</t>
    </rPh>
    <rPh sb="53" eb="55">
      <t>カツドウ</t>
    </rPh>
    <rPh sb="55" eb="57">
      <t>ケイカク</t>
    </rPh>
    <rPh sb="58" eb="59">
      <t>ユウ</t>
    </rPh>
    <rPh sb="64" eb="66">
      <t>キサイ</t>
    </rPh>
    <phoneticPr fontId="1"/>
  </si>
  <si>
    <t>今後3年間の活動計画について、具体的に記載すること。
（各年度に予定する活動の計画も記載すること。）</t>
    <rPh sb="28" eb="31">
      <t>カクネンド</t>
    </rPh>
    <rPh sb="32" eb="34">
      <t>ヨテイ</t>
    </rPh>
    <rPh sb="36" eb="38">
      <t>カツドウ</t>
    </rPh>
    <rPh sb="39" eb="41">
      <t>ケイカク</t>
    </rPh>
    <rPh sb="42" eb="44">
      <t>キサイ</t>
    </rPh>
    <phoneticPr fontId="1"/>
  </si>
  <si>
    <t>本事業の従事責任者を記載。事業実施にあたっての連絡事項等は左記連絡先となる。</t>
    <rPh sb="0" eb="1">
      <t>ホン</t>
    </rPh>
    <rPh sb="1" eb="3">
      <t>ジギョウ</t>
    </rPh>
    <rPh sb="4" eb="6">
      <t>ジュウジ</t>
    </rPh>
    <rPh sb="6" eb="9">
      <t>セキニンシャ</t>
    </rPh>
    <rPh sb="10" eb="12">
      <t>キサイ</t>
    </rPh>
    <rPh sb="13" eb="15">
      <t>ジギョウ</t>
    </rPh>
    <rPh sb="15" eb="17">
      <t>ジッシ</t>
    </rPh>
    <rPh sb="23" eb="25">
      <t>レンラク</t>
    </rPh>
    <rPh sb="25" eb="27">
      <t>ジコウ</t>
    </rPh>
    <rPh sb="27" eb="28">
      <t>トウ</t>
    </rPh>
    <rPh sb="29" eb="31">
      <t>サキ</t>
    </rPh>
    <rPh sb="31" eb="34">
      <t>レンラクサキ</t>
    </rPh>
    <phoneticPr fontId="1"/>
  </si>
  <si>
    <t>（注） 外部専門家の場合は、専門家としての参加についてあらかじめ合意を得た者のみを記載すること。</t>
    <rPh sb="1" eb="2">
      <t>チュウ</t>
    </rPh>
    <rPh sb="4" eb="6">
      <t>ガイブ</t>
    </rPh>
    <rPh sb="6" eb="9">
      <t>センモンカ</t>
    </rPh>
    <rPh sb="10" eb="12">
      <t>バアイ</t>
    </rPh>
    <phoneticPr fontId="5"/>
  </si>
  <si>
    <t>※２ 支援を予定する中小企業等名は具体名が挙げられる場合は企業名を記載し、支援を予定する中小企業等を特定できない場合は「個社未定」と記載すること。</t>
    <rPh sb="3" eb="5">
      <t>シエン</t>
    </rPh>
    <rPh sb="6" eb="8">
      <t>ヨテイ</t>
    </rPh>
    <rPh sb="10" eb="12">
      <t>チュウショウ</t>
    </rPh>
    <rPh sb="12" eb="14">
      <t>キギョウ</t>
    </rPh>
    <rPh sb="14" eb="15">
      <t>トウ</t>
    </rPh>
    <rPh sb="15" eb="16">
      <t>メイ</t>
    </rPh>
    <rPh sb="17" eb="19">
      <t>グタイ</t>
    </rPh>
    <rPh sb="19" eb="20">
      <t>メイ</t>
    </rPh>
    <rPh sb="21" eb="22">
      <t>ア</t>
    </rPh>
    <rPh sb="26" eb="28">
      <t>バアイ</t>
    </rPh>
    <rPh sb="29" eb="31">
      <t>キギョウ</t>
    </rPh>
    <rPh sb="31" eb="32">
      <t>メイ</t>
    </rPh>
    <rPh sb="33" eb="35">
      <t>キサイ</t>
    </rPh>
    <rPh sb="37" eb="39">
      <t>シエン</t>
    </rPh>
    <rPh sb="40" eb="42">
      <t>ヨテイ</t>
    </rPh>
    <rPh sb="44" eb="46">
      <t>チュウショウ</t>
    </rPh>
    <rPh sb="46" eb="48">
      <t>キギョウ</t>
    </rPh>
    <rPh sb="48" eb="49">
      <t>トウ</t>
    </rPh>
    <rPh sb="50" eb="52">
      <t>トクテイ</t>
    </rPh>
    <rPh sb="56" eb="58">
      <t>バアイ</t>
    </rPh>
    <rPh sb="60" eb="61">
      <t>コ</t>
    </rPh>
    <rPh sb="61" eb="62">
      <t>シャ</t>
    </rPh>
    <rPh sb="62" eb="64">
      <t>ミテイ</t>
    </rPh>
    <rPh sb="66" eb="68">
      <t>キサイ</t>
    </rPh>
    <phoneticPr fontId="5"/>
  </si>
  <si>
    <t>・業種：右記表より選択し、記載すること。</t>
    <rPh sb="1" eb="3">
      <t>ギョウシュ</t>
    </rPh>
    <rPh sb="4" eb="6">
      <t>ウキ</t>
    </rPh>
    <rPh sb="6" eb="7">
      <t>ヒョウ</t>
    </rPh>
    <rPh sb="9" eb="11">
      <t>センタク</t>
    </rPh>
    <rPh sb="13" eb="15">
      <t>キサイ</t>
    </rPh>
    <phoneticPr fontId="1"/>
  </si>
  <si>
    <t>・使用単価：謝金単価額を記載すること。</t>
    <rPh sb="1" eb="3">
      <t>シヨウ</t>
    </rPh>
    <rPh sb="3" eb="5">
      <t>タンカ</t>
    </rPh>
    <rPh sb="6" eb="8">
      <t>シャキン</t>
    </rPh>
    <rPh sb="8" eb="10">
      <t>タンカ</t>
    </rPh>
    <rPh sb="10" eb="11">
      <t>ガク</t>
    </rPh>
    <rPh sb="12" eb="14">
      <t>キサイ</t>
    </rPh>
    <phoneticPr fontId="1"/>
  </si>
  <si>
    <t>・根拠説明：使用単価の選定根拠を具体的に記入すること。</t>
    <rPh sb="1" eb="3">
      <t>コンキョ</t>
    </rPh>
    <rPh sb="3" eb="5">
      <t>セツメイ</t>
    </rPh>
    <phoneticPr fontId="1"/>
  </si>
  <si>
    <t>　また上記項目の使用単価について時間、回数、日額等がわかるようにも記載すること。</t>
    <rPh sb="5" eb="7">
      <t>コウモク</t>
    </rPh>
    <rPh sb="8" eb="10">
      <t>シヨウ</t>
    </rPh>
    <rPh sb="10" eb="12">
      <t>タンカ</t>
    </rPh>
    <phoneticPr fontId="1"/>
  </si>
  <si>
    <t>ターゲット　６　の支援人回数合計</t>
    <rPh sb="14" eb="16">
      <t>ゴウケイ</t>
    </rPh>
    <phoneticPr fontId="1"/>
  </si>
  <si>
    <t>ターゲット　７　の支援人回数合計</t>
    <rPh sb="14" eb="16">
      <t>ゴウケイ</t>
    </rPh>
    <phoneticPr fontId="1"/>
  </si>
  <si>
    <t>ターゲット　８　の支援人回数合計</t>
    <rPh sb="14" eb="16">
      <t>ゴウケイ</t>
    </rPh>
    <phoneticPr fontId="1"/>
  </si>
  <si>
    <t>ターゲット　９　の支援人回数合計</t>
    <rPh sb="14" eb="16">
      <t>ゴウケイ</t>
    </rPh>
    <phoneticPr fontId="1"/>
  </si>
  <si>
    <t>ターゲット　１０　の支援人回数合計</t>
    <rPh sb="15" eb="17">
      <t>ゴウケイ</t>
    </rPh>
    <phoneticPr fontId="1"/>
  </si>
  <si>
    <t>消費税区分</t>
    <rPh sb="3" eb="5">
      <t>クブン</t>
    </rPh>
    <phoneticPr fontId="1"/>
  </si>
  <si>
    <t>「金額」、「■集計1」、「■集計2」の欄は自動反映。</t>
    <rPh sb="1" eb="3">
      <t>キンガク</t>
    </rPh>
    <rPh sb="7" eb="9">
      <t>シュウケイ</t>
    </rPh>
    <rPh sb="14" eb="16">
      <t>シュウケイ</t>
    </rPh>
    <rPh sb="19" eb="20">
      <t>ラン</t>
    </rPh>
    <rPh sb="23" eb="25">
      <t>ハンエイ</t>
    </rPh>
    <phoneticPr fontId="1"/>
  </si>
  <si>
    <t>事業期間中の
工数</t>
    <rPh sb="0" eb="2">
      <t>ジギョウ</t>
    </rPh>
    <rPh sb="1" eb="2">
      <t>コウジ</t>
    </rPh>
    <rPh sb="2" eb="4">
      <t>キカン</t>
    </rPh>
    <rPh sb="4" eb="5">
      <t>チュウ</t>
    </rPh>
    <rPh sb="7" eb="9">
      <t>コウスウ</t>
    </rPh>
    <phoneticPr fontId="1"/>
  </si>
  <si>
    <t>セミナー等開催費</t>
    <rPh sb="4" eb="5">
      <t>トウ</t>
    </rPh>
    <rPh sb="5" eb="8">
      <t>カイサイヒ</t>
    </rPh>
    <phoneticPr fontId="1"/>
  </si>
  <si>
    <t>連絡会等開催費</t>
    <rPh sb="0" eb="3">
      <t>レンラクカイ</t>
    </rPh>
    <rPh sb="3" eb="4">
      <t>トウ</t>
    </rPh>
    <rPh sb="4" eb="6">
      <t>カイサイ</t>
    </rPh>
    <phoneticPr fontId="1"/>
  </si>
  <si>
    <t>事業費合計</t>
    <phoneticPr fontId="1"/>
  </si>
  <si>
    <t>法人インフォメーション掲載の13桁の法人番号を入力（半角英数字で入力）</t>
    <rPh sb="18" eb="20">
      <t>ホウジン</t>
    </rPh>
    <rPh sb="20" eb="22">
      <t>バンゴウ</t>
    </rPh>
    <rPh sb="23" eb="25">
      <t>ニュウリョク</t>
    </rPh>
    <rPh sb="26" eb="28">
      <t>ハンカク</t>
    </rPh>
    <rPh sb="28" eb="31">
      <t>エイスウジ</t>
    </rPh>
    <rPh sb="32" eb="34">
      <t>ニュウリョク</t>
    </rPh>
    <phoneticPr fontId="1"/>
  </si>
  <si>
    <t>自治体との連携実績、及び補助事業期間中に自治体との連携を図る方法・手段、内容等について具体的に記載すること。</t>
    <rPh sb="0" eb="3">
      <t>ジチタイ</t>
    </rPh>
    <rPh sb="5" eb="7">
      <t>レンケイ</t>
    </rPh>
    <rPh sb="7" eb="9">
      <t>ジッセキ</t>
    </rPh>
    <rPh sb="10" eb="11">
      <t>オヨ</t>
    </rPh>
    <rPh sb="12" eb="14">
      <t>ホジョ</t>
    </rPh>
    <rPh sb="14" eb="16">
      <t>ジギョウ</t>
    </rPh>
    <rPh sb="16" eb="18">
      <t>キカン</t>
    </rPh>
    <rPh sb="18" eb="19">
      <t>チュウ</t>
    </rPh>
    <rPh sb="20" eb="23">
      <t>ジチタイ</t>
    </rPh>
    <rPh sb="47" eb="49">
      <t>キサイ</t>
    </rPh>
    <phoneticPr fontId="1"/>
  </si>
  <si>
    <t>補助事業者の体制や外部専門家とのネットワークの内容等を記入すること。また、その役割分担についても記載すること。</t>
    <rPh sb="0" eb="2">
      <t>ホジョ</t>
    </rPh>
    <rPh sb="2" eb="4">
      <t>ジギョウ</t>
    </rPh>
    <rPh sb="4" eb="5">
      <t>シャ</t>
    </rPh>
    <rPh sb="6" eb="8">
      <t>タイセイ</t>
    </rPh>
    <rPh sb="9" eb="11">
      <t>ガイブ</t>
    </rPh>
    <rPh sb="11" eb="13">
      <t>センモン</t>
    </rPh>
    <rPh sb="13" eb="14">
      <t>カ</t>
    </rPh>
    <rPh sb="25" eb="26">
      <t>トウ</t>
    </rPh>
    <rPh sb="27" eb="29">
      <t>キニュウ</t>
    </rPh>
    <rPh sb="39" eb="41">
      <t>ヤクワリ</t>
    </rPh>
    <rPh sb="41" eb="43">
      <t>ブンタン</t>
    </rPh>
    <rPh sb="48" eb="50">
      <t>キサイ</t>
    </rPh>
    <phoneticPr fontId="1"/>
  </si>
  <si>
    <t>※ 公務員等、就業規程上謝金を受け取れない専門家については、「謝金辞退」列（P列）において、「辞退」を選択すること。</t>
    <rPh sb="2" eb="5">
      <t>コウムイン</t>
    </rPh>
    <rPh sb="5" eb="6">
      <t>トウ</t>
    </rPh>
    <rPh sb="7" eb="9">
      <t>シュウギョウ</t>
    </rPh>
    <rPh sb="9" eb="12">
      <t>キテイジョウ</t>
    </rPh>
    <rPh sb="12" eb="14">
      <t>シャキン</t>
    </rPh>
    <rPh sb="15" eb="16">
      <t>ウ</t>
    </rPh>
    <rPh sb="17" eb="18">
      <t>ト</t>
    </rPh>
    <rPh sb="21" eb="23">
      <t>センモン</t>
    </rPh>
    <rPh sb="23" eb="24">
      <t>イエ</t>
    </rPh>
    <rPh sb="31" eb="33">
      <t>シャキン</t>
    </rPh>
    <rPh sb="33" eb="35">
      <t>ジタイ</t>
    </rPh>
    <rPh sb="36" eb="37">
      <t>レツ</t>
    </rPh>
    <rPh sb="39" eb="40">
      <t>レツ</t>
    </rPh>
    <rPh sb="47" eb="49">
      <t>ジタイ</t>
    </rPh>
    <rPh sb="51" eb="53">
      <t>センタク</t>
    </rPh>
    <phoneticPr fontId="5"/>
  </si>
  <si>
    <t>消費税の扱いを選択してください</t>
  </si>
  <si>
    <t>事業者の属性</t>
    <rPh sb="0" eb="3">
      <t>ジギョウシャ</t>
    </rPh>
    <rPh sb="4" eb="6">
      <t>ゾクセイ</t>
    </rPh>
    <phoneticPr fontId="5"/>
  </si>
  <si>
    <t>① 消費税法における納税義務者とならない者</t>
    <phoneticPr fontId="1"/>
  </si>
  <si>
    <t>③ 簡易課税事業者</t>
    <phoneticPr fontId="1"/>
  </si>
  <si>
    <t>④ 国若しくは地方公共団体（特別会計を設けて事業を行う場合に限る）、消費税法別表第３に 掲げる法人</t>
    <phoneticPr fontId="1"/>
  </si>
  <si>
    <t>⑤ 国又は地方公共団体の一般会計である者</t>
    <phoneticPr fontId="1"/>
  </si>
  <si>
    <t>⑥ 課税事業者のうち課税売上割合が低い等の理由から、消費税仕入控除税額確定後の返還を 選択する者　　</t>
    <phoneticPr fontId="1"/>
  </si>
  <si>
    <t>-</t>
    <phoneticPr fontId="1"/>
  </si>
  <si>
    <t>-</t>
    <phoneticPr fontId="1"/>
  </si>
  <si>
    <t>② 免税事業者</t>
    <phoneticPr fontId="1"/>
  </si>
  <si>
    <t>消費税を補助対象に含めない</t>
    <rPh sb="0" eb="3">
      <t>ショウヒゼイ</t>
    </rPh>
    <rPh sb="4" eb="6">
      <t>ホジョ</t>
    </rPh>
    <rPh sb="6" eb="8">
      <t>タイショウ</t>
    </rPh>
    <rPh sb="9" eb="10">
      <t>フク</t>
    </rPh>
    <phoneticPr fontId="1"/>
  </si>
  <si>
    <t>消費税を補助対象に含める</t>
    <rPh sb="0" eb="3">
      <t>ショウヒゼイ</t>
    </rPh>
    <rPh sb="4" eb="6">
      <t>ホジョ</t>
    </rPh>
    <rPh sb="6" eb="8">
      <t>タイショウ</t>
    </rPh>
    <rPh sb="9" eb="10">
      <t>フク</t>
    </rPh>
    <phoneticPr fontId="1"/>
  </si>
  <si>
    <t>消費税を補助対象に含める場合、消費税の申請区分をプルダウンで選択。
以下①～⑦のいずれかに該当する場合のみ、「消費税込」で申請可。※消費税込で申請する場合、事業者の属性を必ず選択すること。
　　　　 ① 消費税法における納税義務者とならない者
　　　　 ② 免税事業者
　　　　 ③ 簡易課税事業者
　　　　 ④ 国若しくは地方公共団体（特別会計を設けて事業を行う場合に限る）、消費税法別表第３に 掲げる法人
　　　　 ⑤ 国又は地方公共団体の一般会計である者
　　　　 ⑥ 課税事業者のうち課税売上割合が低い等の理由から、消費税仕入控除税額確定後の返還を 選択する者　　
　　　　 ⑦ 申請時において消費税等仕入控除税額が明らかでない者</t>
    <rPh sb="0" eb="3">
      <t>ショウヒゼイ</t>
    </rPh>
    <rPh sb="4" eb="6">
      <t>ホジョ</t>
    </rPh>
    <rPh sb="6" eb="8">
      <t>タイショウ</t>
    </rPh>
    <rPh sb="9" eb="10">
      <t>フク</t>
    </rPh>
    <rPh sb="12" eb="14">
      <t>バアイ</t>
    </rPh>
    <rPh sb="15" eb="18">
      <t>ショウヒゼイ</t>
    </rPh>
    <rPh sb="19" eb="21">
      <t>シンセイ</t>
    </rPh>
    <rPh sb="21" eb="23">
      <t>クブン</t>
    </rPh>
    <rPh sb="30" eb="32">
      <t>センタク</t>
    </rPh>
    <rPh sb="63" eb="64">
      <t>カ</t>
    </rPh>
    <rPh sb="66" eb="69">
      <t>ショウヒゼイ</t>
    </rPh>
    <rPh sb="69" eb="70">
      <t>コミ</t>
    </rPh>
    <rPh sb="71" eb="73">
      <t>シンセイ</t>
    </rPh>
    <rPh sb="75" eb="77">
      <t>バアイ</t>
    </rPh>
    <rPh sb="78" eb="81">
      <t>ジギョウシャ</t>
    </rPh>
    <rPh sb="82" eb="84">
      <t>ゾクセイ</t>
    </rPh>
    <rPh sb="85" eb="86">
      <t>カナラ</t>
    </rPh>
    <rPh sb="87" eb="89">
      <t>センタク</t>
    </rPh>
    <phoneticPr fontId="1"/>
  </si>
  <si>
    <t>（２）体制内に含まれる専門家</t>
    <rPh sb="3" eb="5">
      <t>タイセイ</t>
    </rPh>
    <rPh sb="5" eb="6">
      <t>ナイ</t>
    </rPh>
    <rPh sb="7" eb="8">
      <t>フク</t>
    </rPh>
    <rPh sb="11" eb="14">
      <t>センモンカ</t>
    </rPh>
    <phoneticPr fontId="1"/>
  </si>
  <si>
    <t>４．本事業に類似する取組実績等</t>
    <rPh sb="2" eb="3">
      <t>ホン</t>
    </rPh>
    <rPh sb="3" eb="5">
      <t>ジギョウ</t>
    </rPh>
    <rPh sb="6" eb="8">
      <t>ルイジ</t>
    </rPh>
    <rPh sb="10" eb="12">
      <t>トリクミ</t>
    </rPh>
    <rPh sb="12" eb="14">
      <t>ジッセキ</t>
    </rPh>
    <rPh sb="14" eb="15">
      <t>トウ</t>
    </rPh>
    <phoneticPr fontId="1"/>
  </si>
  <si>
    <t>本事業に類似する取組実績等</t>
    <rPh sb="0" eb="1">
      <t>ホン</t>
    </rPh>
    <rPh sb="1" eb="3">
      <t>ジギョウ</t>
    </rPh>
    <rPh sb="4" eb="6">
      <t>ルイジ</t>
    </rPh>
    <rPh sb="8" eb="10">
      <t>トリクミ</t>
    </rPh>
    <rPh sb="10" eb="12">
      <t>ジッセキ</t>
    </rPh>
    <rPh sb="12" eb="13">
      <t>トウ</t>
    </rPh>
    <phoneticPr fontId="1"/>
  </si>
  <si>
    <t>過去に実施してきた、本事業に類似する取組の実績（内容、期間、具体的な数値、代表的な成果等）について記載すること。
当該実績によって得られた知見・ノウハウを本事業でどう活用できるかについても可能な限り詳細に記載すること。</t>
    <rPh sb="10" eb="13">
      <t>ホンジギョウ</t>
    </rPh>
    <rPh sb="14" eb="16">
      <t>ルイジ</t>
    </rPh>
    <rPh sb="18" eb="20">
      <t>トリクミ</t>
    </rPh>
    <rPh sb="30" eb="33">
      <t>グタイテキ</t>
    </rPh>
    <rPh sb="34" eb="36">
      <t>スウチ</t>
    </rPh>
    <rPh sb="65" eb="66">
      <t>エ</t>
    </rPh>
    <rPh sb="69" eb="71">
      <t>チケン</t>
    </rPh>
    <rPh sb="83" eb="85">
      <t>カツヨウ</t>
    </rPh>
    <phoneticPr fontId="1"/>
  </si>
  <si>
    <t>（業種の限定の有無をプルダウンで選択）</t>
  </si>
  <si>
    <t>ターゲット属性　１</t>
    <rPh sb="5" eb="7">
      <t>ゾクセイ</t>
    </rPh>
    <phoneticPr fontId="1"/>
  </si>
  <si>
    <t>課題</t>
    <rPh sb="0" eb="2">
      <t>カダイ</t>
    </rPh>
    <phoneticPr fontId="1"/>
  </si>
  <si>
    <t>業務内容 1</t>
    <rPh sb="0" eb="2">
      <t>ギョウム</t>
    </rPh>
    <rPh sb="2" eb="4">
      <t>ナイヨウ</t>
    </rPh>
    <phoneticPr fontId="1"/>
  </si>
  <si>
    <t>業務内容 2</t>
    <rPh sb="0" eb="2">
      <t>ギョウム</t>
    </rPh>
    <rPh sb="2" eb="4">
      <t>ナイヨウ</t>
    </rPh>
    <phoneticPr fontId="1"/>
  </si>
  <si>
    <t>業務内容 3</t>
  </si>
  <si>
    <t>業務内容 4</t>
    <rPh sb="0" eb="2">
      <t>ギョウム</t>
    </rPh>
    <rPh sb="2" eb="4">
      <t>ナイヨウ</t>
    </rPh>
    <phoneticPr fontId="1"/>
  </si>
  <si>
    <t>業務内容 5</t>
    <rPh sb="0" eb="2">
      <t>ギョウム</t>
    </rPh>
    <rPh sb="2" eb="4">
      <t>ナイヨウ</t>
    </rPh>
    <phoneticPr fontId="1"/>
  </si>
  <si>
    <t>１支援先あたりの支援回数</t>
    <rPh sb="11" eb="12">
      <t>スウ</t>
    </rPh>
    <phoneticPr fontId="1"/>
  </si>
  <si>
    <t>エネルギー系専門家</t>
    <rPh sb="5" eb="6">
      <t>ケイ</t>
    </rPh>
    <rPh sb="6" eb="9">
      <t>センモンカ</t>
    </rPh>
    <phoneticPr fontId="1"/>
  </si>
  <si>
    <t>原単位
（支援あたりの経費）</t>
    <rPh sb="0" eb="3">
      <t>ゲンタンイ</t>
    </rPh>
    <rPh sb="5" eb="7">
      <t>シエン</t>
    </rPh>
    <rPh sb="11" eb="13">
      <t>ケイヒ</t>
    </rPh>
    <phoneticPr fontId="1"/>
  </si>
  <si>
    <t>支援人員</t>
    <rPh sb="0" eb="2">
      <t>シエン</t>
    </rPh>
    <rPh sb="2" eb="4">
      <t>ジンイン</t>
    </rPh>
    <phoneticPr fontId="1"/>
  </si>
  <si>
    <t>支援人員区分</t>
    <rPh sb="0" eb="2">
      <t>シエン</t>
    </rPh>
    <rPh sb="2" eb="4">
      <t>ジンイン</t>
    </rPh>
    <rPh sb="4" eb="6">
      <t>クブン</t>
    </rPh>
    <phoneticPr fontId="1"/>
  </si>
  <si>
    <t>職員区分</t>
    <rPh sb="0" eb="2">
      <t>ショクイン</t>
    </rPh>
    <rPh sb="2" eb="4">
      <t>クブン</t>
    </rPh>
    <phoneticPr fontId="1"/>
  </si>
  <si>
    <t>ターゲット １</t>
    <phoneticPr fontId="1"/>
  </si>
  <si>
    <t>ターゲット ２</t>
  </si>
  <si>
    <t>ターゲット ３</t>
  </si>
  <si>
    <t>ターゲット ４</t>
  </si>
  <si>
    <t>ターゲット ５</t>
  </si>
  <si>
    <t>ターゲット ６</t>
  </si>
  <si>
    <t>ターゲット ７</t>
  </si>
  <si>
    <t>ターゲット ８</t>
  </si>
  <si>
    <t>ターゲット ９</t>
  </si>
  <si>
    <t>ターゲット １０</t>
  </si>
  <si>
    <t>1者あたりの費用合計</t>
    <rPh sb="1" eb="2">
      <t>シャ</t>
    </rPh>
    <rPh sb="6" eb="8">
      <t>ヒヨウ</t>
    </rPh>
    <rPh sb="8" eb="10">
      <t>ゴウケイ</t>
    </rPh>
    <phoneticPr fontId="1"/>
  </si>
  <si>
    <t>支援区分</t>
    <rPh sb="0" eb="2">
      <t>シエン</t>
    </rPh>
    <rPh sb="2" eb="4">
      <t>クブン</t>
    </rPh>
    <phoneticPr fontId="1"/>
  </si>
  <si>
    <t>支援対象者あたりの
支援回数</t>
    <rPh sb="0" eb="2">
      <t>シエン</t>
    </rPh>
    <rPh sb="2" eb="5">
      <t>タイショウシャ</t>
    </rPh>
    <rPh sb="10" eb="12">
      <t>シエン</t>
    </rPh>
    <rPh sb="12" eb="14">
      <t>カイスウ</t>
    </rPh>
    <phoneticPr fontId="1"/>
  </si>
  <si>
    <t>想定支援対象者数</t>
    <rPh sb="0" eb="2">
      <t>ソウテイ</t>
    </rPh>
    <rPh sb="2" eb="4">
      <t>シエン</t>
    </rPh>
    <rPh sb="4" eb="6">
      <t>タイショウ</t>
    </rPh>
    <rPh sb="6" eb="7">
      <t>シャ</t>
    </rPh>
    <rPh sb="7" eb="8">
      <t>スウ</t>
    </rPh>
    <phoneticPr fontId="1"/>
  </si>
  <si>
    <t>補助対象経費</t>
    <phoneticPr fontId="1"/>
  </si>
  <si>
    <t>地域⑥</t>
    <rPh sb="0" eb="2">
      <t>チイキ</t>
    </rPh>
    <phoneticPr fontId="1"/>
  </si>
  <si>
    <t>地域⑦</t>
    <rPh sb="0" eb="2">
      <t>チイキ</t>
    </rPh>
    <phoneticPr fontId="1"/>
  </si>
  <si>
    <t>地域⑧</t>
    <rPh sb="0" eb="2">
      <t>チイキ</t>
    </rPh>
    <phoneticPr fontId="1"/>
  </si>
  <si>
    <t>その他諸経費（固定費分）</t>
    <rPh sb="2" eb="3">
      <t>タ</t>
    </rPh>
    <rPh sb="3" eb="6">
      <t>ショケイヒ</t>
    </rPh>
    <rPh sb="7" eb="9">
      <t>コテイ</t>
    </rPh>
    <rPh sb="9" eb="10">
      <t>ヒ</t>
    </rPh>
    <rPh sb="10" eb="11">
      <t>ブン</t>
    </rPh>
    <phoneticPr fontId="1"/>
  </si>
  <si>
    <t>・ＰＦ職員名：対象者の氏名をプルダウンから選択すること。</t>
    <rPh sb="3" eb="5">
      <t>ショクイン</t>
    </rPh>
    <rPh sb="5" eb="6">
      <t>メイ</t>
    </rPh>
    <rPh sb="21" eb="23">
      <t>センタク</t>
    </rPh>
    <phoneticPr fontId="1"/>
  </si>
  <si>
    <t>人件費又は謝金及び旅費の計算根拠</t>
    <rPh sb="0" eb="3">
      <t>ジンケンヒ</t>
    </rPh>
    <rPh sb="3" eb="4">
      <t>マタ</t>
    </rPh>
    <rPh sb="5" eb="7">
      <t>シャキン</t>
    </rPh>
    <rPh sb="7" eb="8">
      <t>オヨ</t>
    </rPh>
    <rPh sb="9" eb="11">
      <t>リョヒ</t>
    </rPh>
    <rPh sb="12" eb="14">
      <t>ケイサン</t>
    </rPh>
    <rPh sb="14" eb="16">
      <t>コンキョ</t>
    </rPh>
    <phoneticPr fontId="1"/>
  </si>
  <si>
    <t>セミナー・連絡会等開催費及び旅費の計算根拠
（会場借料・講師謝金・講師旅費・開催に係る諸経費・PF職員旅費）</t>
    <rPh sb="5" eb="8">
      <t>レンラクカイ</t>
    </rPh>
    <rPh sb="8" eb="9">
      <t>トウ</t>
    </rPh>
    <rPh sb="9" eb="11">
      <t>カイサイ</t>
    </rPh>
    <rPh sb="11" eb="12">
      <t>ヒ</t>
    </rPh>
    <rPh sb="12" eb="13">
      <t>オヨ</t>
    </rPh>
    <rPh sb="14" eb="16">
      <t>リョヒ</t>
    </rPh>
    <rPh sb="17" eb="19">
      <t>ケイサン</t>
    </rPh>
    <rPh sb="19" eb="21">
      <t>コンキョ</t>
    </rPh>
    <rPh sb="23" eb="25">
      <t>カイジョウ</t>
    </rPh>
    <rPh sb="25" eb="27">
      <t>シャクリョウ</t>
    </rPh>
    <rPh sb="28" eb="30">
      <t>コウシ</t>
    </rPh>
    <rPh sb="30" eb="32">
      <t>シャキン</t>
    </rPh>
    <rPh sb="33" eb="35">
      <t>コウシ</t>
    </rPh>
    <rPh sb="35" eb="37">
      <t>リョヒ</t>
    </rPh>
    <rPh sb="38" eb="40">
      <t>カイサイ</t>
    </rPh>
    <rPh sb="41" eb="42">
      <t>カカワ</t>
    </rPh>
    <rPh sb="43" eb="46">
      <t>ショケイヒ</t>
    </rPh>
    <rPh sb="49" eb="51">
      <t>ショクイン</t>
    </rPh>
    <rPh sb="51" eb="53">
      <t>リョヒ</t>
    </rPh>
    <phoneticPr fontId="1"/>
  </si>
  <si>
    <t>経費詳細・計算根拠</t>
    <rPh sb="5" eb="7">
      <t>ケイサン</t>
    </rPh>
    <rPh sb="7" eb="9">
      <t>コンキョ</t>
    </rPh>
    <phoneticPr fontId="1"/>
  </si>
  <si>
    <t>経費区分</t>
    <rPh sb="0" eb="2">
      <t>ケイヒ</t>
    </rPh>
    <rPh sb="2" eb="4">
      <t>クブン</t>
    </rPh>
    <phoneticPr fontId="1"/>
  </si>
  <si>
    <t>■ 固定費 １（人件費・事務補助員臨時雇用経費）</t>
    <rPh sb="2" eb="4">
      <t>コテイ</t>
    </rPh>
    <rPh sb="4" eb="5">
      <t>ヒ</t>
    </rPh>
    <rPh sb="8" eb="11">
      <t>ジンケンヒ</t>
    </rPh>
    <rPh sb="12" eb="14">
      <t>ジム</t>
    </rPh>
    <rPh sb="14" eb="17">
      <t>ホジョイン</t>
    </rPh>
    <rPh sb="17" eb="19">
      <t>リンジ</t>
    </rPh>
    <rPh sb="19" eb="21">
      <t>コヨウ</t>
    </rPh>
    <rPh sb="21" eb="23">
      <t>ケイヒ</t>
    </rPh>
    <phoneticPr fontId="1"/>
  </si>
  <si>
    <t>３．集計</t>
    <rPh sb="2" eb="4">
      <t>シュウケイ</t>
    </rPh>
    <phoneticPr fontId="1"/>
  </si>
  <si>
    <t xml:space="preserve">住　  　所 </t>
    <rPh sb="0" eb="1">
      <t>ズミ</t>
    </rPh>
    <rPh sb="5" eb="6">
      <t>トコロ</t>
    </rPh>
    <phoneticPr fontId="1"/>
  </si>
  <si>
    <t xml:space="preserve">名  　　称 </t>
    <rPh sb="0" eb="1">
      <t>メイ</t>
    </rPh>
    <rPh sb="5" eb="6">
      <t>ショウ</t>
    </rPh>
    <phoneticPr fontId="1"/>
  </si>
  <si>
    <t>支援者数合計</t>
    <phoneticPr fontId="1"/>
  </si>
  <si>
    <t>支援人回数合計</t>
    <phoneticPr fontId="1"/>
  </si>
  <si>
    <t>No.</t>
    <phoneticPr fontId="1"/>
  </si>
  <si>
    <t>工数の根拠</t>
    <phoneticPr fontId="1"/>
  </si>
  <si>
    <t>　例：相談窓口業務、体制構築（自治体や支援機関、専門家等との打ち合わせ）、支援する中小企業等の掘り起こし、セミナーの運営、支援に係る事務補助　…等</t>
    <rPh sb="1" eb="2">
      <t>レイ</t>
    </rPh>
    <rPh sb="3" eb="5">
      <t>ソウダン</t>
    </rPh>
    <rPh sb="5" eb="7">
      <t>マドグチ</t>
    </rPh>
    <rPh sb="7" eb="9">
      <t>ギョウム</t>
    </rPh>
    <rPh sb="10" eb="12">
      <t>タイセイ</t>
    </rPh>
    <rPh sb="12" eb="14">
      <t>コウチク</t>
    </rPh>
    <rPh sb="15" eb="18">
      <t>ジチタイ</t>
    </rPh>
    <rPh sb="19" eb="21">
      <t>シエン</t>
    </rPh>
    <rPh sb="21" eb="23">
      <t>キカン</t>
    </rPh>
    <rPh sb="24" eb="27">
      <t>センモンカ</t>
    </rPh>
    <rPh sb="27" eb="28">
      <t>トウ</t>
    </rPh>
    <rPh sb="30" eb="31">
      <t>ウ</t>
    </rPh>
    <rPh sb="32" eb="33">
      <t>ア</t>
    </rPh>
    <rPh sb="37" eb="39">
      <t>シエン</t>
    </rPh>
    <rPh sb="41" eb="43">
      <t>チュウショウ</t>
    </rPh>
    <rPh sb="43" eb="45">
      <t>キギョウ</t>
    </rPh>
    <rPh sb="45" eb="46">
      <t>トウ</t>
    </rPh>
    <rPh sb="47" eb="48">
      <t>ホ</t>
    </rPh>
    <rPh sb="49" eb="50">
      <t>オ</t>
    </rPh>
    <rPh sb="58" eb="60">
      <t>ウンエイ</t>
    </rPh>
    <rPh sb="61" eb="63">
      <t>シエン</t>
    </rPh>
    <rPh sb="64" eb="65">
      <t>カカ</t>
    </rPh>
    <rPh sb="66" eb="68">
      <t>ジム</t>
    </rPh>
    <rPh sb="68" eb="70">
      <t>ホジョ</t>
    </rPh>
    <rPh sb="72" eb="73">
      <t>トウ</t>
    </rPh>
    <phoneticPr fontId="1"/>
  </si>
  <si>
    <t>・工数の根拠：事業期間内に想定される稼働時間（その根拠）を記載すること。</t>
    <rPh sb="1" eb="3">
      <t>コウスウ</t>
    </rPh>
    <rPh sb="4" eb="6">
      <t>コンキョ</t>
    </rPh>
    <rPh sb="25" eb="27">
      <t>コンキョ</t>
    </rPh>
    <phoneticPr fontId="1"/>
  </si>
  <si>
    <t>工数の根拠</t>
    <phoneticPr fontId="1"/>
  </si>
  <si>
    <t>（記載例）</t>
    <rPh sb="1" eb="3">
      <t>キサイ</t>
    </rPh>
    <rPh sb="3" eb="4">
      <t>レイ</t>
    </rPh>
    <phoneticPr fontId="1"/>
  </si>
  <si>
    <t>No.</t>
    <phoneticPr fontId="1"/>
  </si>
  <si>
    <t>工数の根拠</t>
    <phoneticPr fontId="1"/>
  </si>
  <si>
    <t>１支援先あたりの支援人回</t>
    <phoneticPr fontId="1"/>
  </si>
  <si>
    <t>・想定支援対象者数：ターゲット毎の支援を想定する中小企業等数を記載すること。</t>
    <rPh sb="17" eb="19">
      <t>シエン</t>
    </rPh>
    <rPh sb="20" eb="22">
      <t>ソウテイ</t>
    </rPh>
    <phoneticPr fontId="1"/>
  </si>
  <si>
    <t>現状把握・Plan</t>
    <phoneticPr fontId="3"/>
  </si>
  <si>
    <t>Do・Check・Action</t>
    <phoneticPr fontId="3"/>
  </si>
  <si>
    <t>・課題：ターゲットにおける省エネ取組を進めるにあたっての課題を記載すること。</t>
    <rPh sb="1" eb="3">
      <t>カダイ</t>
    </rPh>
    <rPh sb="13" eb="14">
      <t>ショウ</t>
    </rPh>
    <rPh sb="16" eb="17">
      <t>ト</t>
    </rPh>
    <rPh sb="17" eb="18">
      <t>ク</t>
    </rPh>
    <rPh sb="19" eb="20">
      <t>スス</t>
    </rPh>
    <rPh sb="28" eb="30">
      <t>カダイ</t>
    </rPh>
    <rPh sb="31" eb="33">
      <t>キサイ</t>
    </rPh>
    <phoneticPr fontId="1"/>
  </si>
  <si>
    <t>各支援段階ごとの支援回数</t>
    <phoneticPr fontId="1"/>
  </si>
  <si>
    <t>No.</t>
    <phoneticPr fontId="1"/>
  </si>
  <si>
    <t>内容</t>
    <rPh sb="0" eb="2">
      <t>ナイヨウ</t>
    </rPh>
    <phoneticPr fontId="1"/>
  </si>
  <si>
    <t>支援前後の活動数</t>
    <rPh sb="0" eb="2">
      <t>シエン</t>
    </rPh>
    <rPh sb="2" eb="4">
      <t>ゼンゴ</t>
    </rPh>
    <rPh sb="5" eb="7">
      <t>カツドウ</t>
    </rPh>
    <rPh sb="7" eb="8">
      <t>スウ</t>
    </rPh>
    <phoneticPr fontId="1"/>
  </si>
  <si>
    <t>①</t>
    <phoneticPr fontId="1"/>
  </si>
  <si>
    <t>②</t>
    <phoneticPr fontId="1"/>
  </si>
  <si>
    <t>・人員：各段階における、区分（職員/事務補助員/外部専門家）及び氏名をプルダウンで選択すること。</t>
    <rPh sb="4" eb="7">
      <t>カクダンカイ</t>
    </rPh>
    <rPh sb="30" eb="31">
      <t>オヨ</t>
    </rPh>
    <rPh sb="32" eb="34">
      <t>シメイ</t>
    </rPh>
    <rPh sb="41" eb="43">
      <t>センタク</t>
    </rPh>
    <phoneticPr fontId="1"/>
  </si>
  <si>
    <t>③</t>
    <phoneticPr fontId="1"/>
  </si>
  <si>
    <t>・役割：各段階における、人員の活動内容（役割）を記載すること。</t>
    <rPh sb="4" eb="7">
      <t>カクダンカイ</t>
    </rPh>
    <phoneticPr fontId="1"/>
  </si>
  <si>
    <t>④</t>
    <phoneticPr fontId="1"/>
  </si>
  <si>
    <t>⑤</t>
    <phoneticPr fontId="1"/>
  </si>
  <si>
    <t>経費の種類ごとに１行を用いること。</t>
    <rPh sb="0" eb="2">
      <t>ケイヒ</t>
    </rPh>
    <rPh sb="3" eb="5">
      <t>シュルイ</t>
    </rPh>
    <rPh sb="9" eb="10">
      <t>ギョウ</t>
    </rPh>
    <rPh sb="11" eb="12">
      <t>モチ</t>
    </rPh>
    <phoneticPr fontId="1"/>
  </si>
  <si>
    <t>　　　　　　　　※複数の支援対象地域にまたがって使用する場合は、「共通」と記載すること。</t>
    <phoneticPr fontId="1"/>
  </si>
  <si>
    <t>・件名：セミナー名、連絡会名、計上する費用名等を記載すること。</t>
    <rPh sb="1" eb="3">
      <t>ケンメイ</t>
    </rPh>
    <rPh sb="8" eb="9">
      <t>メイ</t>
    </rPh>
    <rPh sb="15" eb="17">
      <t>ケイジョウ</t>
    </rPh>
    <rPh sb="19" eb="21">
      <t>ヒヨウ</t>
    </rPh>
    <rPh sb="21" eb="22">
      <t>メイ</t>
    </rPh>
    <rPh sb="22" eb="23">
      <t>トウ</t>
    </rPh>
    <rPh sb="24" eb="26">
      <t>キサイ</t>
    </rPh>
    <phoneticPr fontId="1"/>
  </si>
  <si>
    <t>〈省エネ支援事業費〉</t>
    <phoneticPr fontId="1"/>
  </si>
  <si>
    <t>・支援対象地域：計上する各経費の利用先地域を記入すること。複数の支援対象地域にまたがって使用する場合は、「共通」と記載すること。</t>
    <rPh sb="1" eb="3">
      <t>シエン</t>
    </rPh>
    <rPh sb="3" eb="5">
      <t>タイショウ</t>
    </rPh>
    <rPh sb="5" eb="7">
      <t>チイキ</t>
    </rPh>
    <rPh sb="8" eb="10">
      <t>ケイジョウ</t>
    </rPh>
    <rPh sb="12" eb="15">
      <t>カクケイヒ</t>
    </rPh>
    <rPh sb="16" eb="18">
      <t>リヨウ</t>
    </rPh>
    <rPh sb="18" eb="19">
      <t>サキ</t>
    </rPh>
    <rPh sb="19" eb="21">
      <t>チイキ</t>
    </rPh>
    <rPh sb="22" eb="24">
      <t>キニュウ</t>
    </rPh>
    <rPh sb="29" eb="31">
      <t>フクスウ</t>
    </rPh>
    <rPh sb="32" eb="34">
      <t>シエン</t>
    </rPh>
    <rPh sb="34" eb="36">
      <t>タイショウ</t>
    </rPh>
    <rPh sb="36" eb="38">
      <t>チイキ</t>
    </rPh>
    <rPh sb="44" eb="46">
      <t>シヨウ</t>
    </rPh>
    <rPh sb="48" eb="50">
      <t>バアイ</t>
    </rPh>
    <rPh sb="53" eb="55">
      <t>キョウツウ</t>
    </rPh>
    <rPh sb="57" eb="59">
      <t>キサイ</t>
    </rPh>
    <phoneticPr fontId="1"/>
  </si>
  <si>
    <t>・経費詳細・計算根拠：数量・仕様、金額の計算根拠を記載すること。</t>
    <phoneticPr fontId="1"/>
  </si>
  <si>
    <t>単価（円）</t>
    <rPh sb="0" eb="2">
      <t>タンカ</t>
    </rPh>
    <rPh sb="3" eb="4">
      <t>エン</t>
    </rPh>
    <phoneticPr fontId="1"/>
  </si>
  <si>
    <t>人員あたりの
費用合計（円）</t>
    <rPh sb="0" eb="2">
      <t>ジンイン</t>
    </rPh>
    <rPh sb="7" eb="9">
      <t>ヒヨウ</t>
    </rPh>
    <rPh sb="9" eb="11">
      <t>ゴウケイ</t>
    </rPh>
    <rPh sb="12" eb="13">
      <t>エン</t>
    </rPh>
    <phoneticPr fontId="1"/>
  </si>
  <si>
    <t>費用合計（円）</t>
    <rPh sb="0" eb="2">
      <t>ヒヨウ</t>
    </rPh>
    <rPh sb="2" eb="4">
      <t>ゴウケイ</t>
    </rPh>
    <rPh sb="5" eb="6">
      <t>エン</t>
    </rPh>
    <phoneticPr fontId="1"/>
  </si>
  <si>
    <t>補助対象経費</t>
    <phoneticPr fontId="1"/>
  </si>
  <si>
    <t>（単位：円）</t>
    <rPh sb="1" eb="3">
      <t>タンイ</t>
    </rPh>
    <rPh sb="4" eb="5">
      <t>エン</t>
    </rPh>
    <phoneticPr fontId="1"/>
  </si>
  <si>
    <t>・計算根拠：各経費における金額の計算根拠を記載すること。</t>
    <phoneticPr fontId="1"/>
  </si>
  <si>
    <t>　</t>
    <phoneticPr fontId="1"/>
  </si>
  <si>
    <t>支援対象者あたりの　支援人回（人回）</t>
    <rPh sb="0" eb="2">
      <t>シエン</t>
    </rPh>
    <rPh sb="2" eb="5">
      <t>タイショウシャ</t>
    </rPh>
    <rPh sb="10" eb="12">
      <t>シエン</t>
    </rPh>
    <rPh sb="12" eb="13">
      <t>ニン</t>
    </rPh>
    <rPh sb="13" eb="14">
      <t>カイ</t>
    </rPh>
    <rPh sb="15" eb="16">
      <t>ニン</t>
    </rPh>
    <rPh sb="16" eb="17">
      <t>カイ</t>
    </rPh>
    <phoneticPr fontId="1"/>
  </si>
  <si>
    <t>(時間)</t>
    <phoneticPr fontId="1"/>
  </si>
  <si>
    <t>・費用合計：各行における経費の合計額を記載すること。</t>
    <rPh sb="1" eb="3">
      <t>ヒヨウ</t>
    </rPh>
    <rPh sb="3" eb="5">
      <t>ゴウケイ</t>
    </rPh>
    <rPh sb="6" eb="7">
      <t>カク</t>
    </rPh>
    <rPh sb="7" eb="8">
      <t>ギョウ</t>
    </rPh>
    <rPh sb="12" eb="14">
      <t>ケイヒ</t>
    </rPh>
    <rPh sb="15" eb="17">
      <t>ゴウケイ</t>
    </rPh>
    <rPh sb="17" eb="18">
      <t>ガク</t>
    </rPh>
    <rPh sb="19" eb="21">
      <t>キサイ</t>
    </rPh>
    <phoneticPr fontId="1"/>
  </si>
  <si>
    <t>変動費〈その他諸経費〉</t>
    <rPh sb="0" eb="2">
      <t>ヘンドウ</t>
    </rPh>
    <rPh sb="2" eb="3">
      <t>ヒ</t>
    </rPh>
    <phoneticPr fontId="1"/>
  </si>
  <si>
    <t>固定費〈セミナー・連絡会等開催費、その他諸経費〉</t>
    <rPh sb="0" eb="2">
      <t>コテイ</t>
    </rPh>
    <rPh sb="9" eb="12">
      <t>レンラクカイ</t>
    </rPh>
    <rPh sb="12" eb="13">
      <t>トウ</t>
    </rPh>
    <rPh sb="13" eb="15">
      <t>カイサイ</t>
    </rPh>
    <rPh sb="15" eb="16">
      <t>ヒ</t>
    </rPh>
    <rPh sb="19" eb="20">
      <t>ホカ</t>
    </rPh>
    <rPh sb="20" eb="23">
      <t>ショケイヒ</t>
    </rPh>
    <phoneticPr fontId="1"/>
  </si>
  <si>
    <t>　　　　　　　　　　　　例：型番ABC-0123　2台　5月～9月 4ヵ月× 5,000円 + 管理費 4,000円</t>
    <rPh sb="14" eb="16">
      <t>カタバン</t>
    </rPh>
    <phoneticPr fontId="1"/>
  </si>
  <si>
    <t>　　　　　　　例：{会場費（3時間）45,000円 + 講師謝金（1回）50,000円 + 資料印刷費15,000円 + 講師旅費15,000円 + PF職員旅費(2人分)4,000円}×3回</t>
    <phoneticPr fontId="1"/>
  </si>
  <si>
    <t>固定費〈人件費・事務補助員臨時雇用経費〉</t>
    <rPh sb="0" eb="2">
      <t>コテイ</t>
    </rPh>
    <rPh sb="4" eb="7">
      <t>ジンケンヒ</t>
    </rPh>
    <phoneticPr fontId="1"/>
  </si>
  <si>
    <t>現状把握・Plan</t>
    <phoneticPr fontId="3"/>
  </si>
  <si>
    <t>・支援区分：プルダウンより「訪問支援」又は「支援前後の活動」を選択すること。</t>
    <rPh sb="1" eb="3">
      <t>シエン</t>
    </rPh>
    <rPh sb="3" eb="5">
      <t>クブン</t>
    </rPh>
    <rPh sb="14" eb="16">
      <t>ホウモン</t>
    </rPh>
    <rPh sb="16" eb="18">
      <t>シエン</t>
    </rPh>
    <rPh sb="19" eb="20">
      <t>マタ</t>
    </rPh>
    <rPh sb="22" eb="24">
      <t>シエン</t>
    </rPh>
    <rPh sb="24" eb="26">
      <t>ゼンゴ</t>
    </rPh>
    <rPh sb="27" eb="29">
      <t>カツドウ</t>
    </rPh>
    <rPh sb="31" eb="33">
      <t>センタク</t>
    </rPh>
    <phoneticPr fontId="1"/>
  </si>
  <si>
    <t>　　　　　　　訪問支援：中小企業等に赴き支援すること</t>
    <rPh sb="7" eb="9">
      <t>ホウモン</t>
    </rPh>
    <rPh sb="9" eb="11">
      <t>シエン</t>
    </rPh>
    <rPh sb="12" eb="14">
      <t>チュウショウ</t>
    </rPh>
    <rPh sb="14" eb="16">
      <t>キギョウ</t>
    </rPh>
    <rPh sb="16" eb="17">
      <t>ナド</t>
    </rPh>
    <rPh sb="18" eb="19">
      <t>オモム</t>
    </rPh>
    <rPh sb="20" eb="22">
      <t>シエン</t>
    </rPh>
    <phoneticPr fontId="1"/>
  </si>
  <si>
    <t>　　　　　　　支援前後の活動：原則支援する中小企業等の要請に応じ、支援前又は支援後に提示する説明資料、報告書等を作成すること</t>
    <rPh sb="7" eb="9">
      <t>シエン</t>
    </rPh>
    <rPh sb="9" eb="11">
      <t>ゼンゴ</t>
    </rPh>
    <rPh sb="12" eb="14">
      <t>カツドウ</t>
    </rPh>
    <rPh sb="15" eb="17">
      <t>ゲンソク</t>
    </rPh>
    <rPh sb="17" eb="19">
      <t>シエン</t>
    </rPh>
    <rPh sb="21" eb="23">
      <t>チュウショウ</t>
    </rPh>
    <rPh sb="23" eb="25">
      <t>キギョウ</t>
    </rPh>
    <rPh sb="25" eb="26">
      <t>ナド</t>
    </rPh>
    <rPh sb="27" eb="29">
      <t>ヨウセイ</t>
    </rPh>
    <rPh sb="30" eb="31">
      <t>オウ</t>
    </rPh>
    <rPh sb="33" eb="35">
      <t>シエン</t>
    </rPh>
    <rPh sb="36" eb="37">
      <t>マタ</t>
    </rPh>
    <rPh sb="38" eb="40">
      <t>シエン</t>
    </rPh>
    <rPh sb="40" eb="41">
      <t>ゴ</t>
    </rPh>
    <rPh sb="42" eb="44">
      <t>テイジ</t>
    </rPh>
    <rPh sb="56" eb="58">
      <t>サクセイ</t>
    </rPh>
    <phoneticPr fontId="1"/>
  </si>
  <si>
    <t>　　　　　　　例１（訪問支援）：単価2,500円×2時間　旅費片道1,000円×往復
　　　　　　　例２（支援前後の活動）：診断報告書作成 単価2,500円 × 8時間</t>
    <rPh sb="7" eb="8">
      <t>レイ</t>
    </rPh>
    <rPh sb="10" eb="12">
      <t>ホウモン</t>
    </rPh>
    <rPh sb="12" eb="14">
      <t>シエン</t>
    </rPh>
    <rPh sb="55" eb="57">
      <t>ゼンゴ</t>
    </rPh>
    <rPh sb="58" eb="60">
      <t>カツドウ</t>
    </rPh>
    <phoneticPr fontId="1"/>
  </si>
  <si>
    <t>・人件費又は謝金：人件費又は謝金の合計額を記載すること。</t>
    <rPh sb="1" eb="4">
      <t>ジンケンヒ</t>
    </rPh>
    <rPh sb="4" eb="5">
      <t>マタ</t>
    </rPh>
    <rPh sb="6" eb="8">
      <t>シャキン</t>
    </rPh>
    <rPh sb="9" eb="12">
      <t>ジンケンヒ</t>
    </rPh>
    <rPh sb="12" eb="13">
      <t>マタ</t>
    </rPh>
    <rPh sb="14" eb="16">
      <t>シャキン</t>
    </rPh>
    <rPh sb="17" eb="19">
      <t>ゴウケイ</t>
    </rPh>
    <rPh sb="19" eb="20">
      <t>ガク</t>
    </rPh>
    <rPh sb="21" eb="23">
      <t>キサイ</t>
    </rPh>
    <phoneticPr fontId="1"/>
  </si>
  <si>
    <t>・旅費：旅費の合計額を記載すること。</t>
    <rPh sb="1" eb="3">
      <t>リョヒ</t>
    </rPh>
    <rPh sb="4" eb="6">
      <t>リョヒ</t>
    </rPh>
    <phoneticPr fontId="1"/>
  </si>
  <si>
    <t>・単価：別添２－１「人件費単価計算書」記載の人員ごとの人件費単価を記載すること。</t>
    <rPh sb="1" eb="3">
      <t>タンカ</t>
    </rPh>
    <rPh sb="4" eb="6">
      <t>ベッテン</t>
    </rPh>
    <rPh sb="10" eb="13">
      <t>ジンケンヒ</t>
    </rPh>
    <rPh sb="13" eb="15">
      <t>タンカ</t>
    </rPh>
    <rPh sb="15" eb="18">
      <t>ケイサンショ</t>
    </rPh>
    <rPh sb="19" eb="21">
      <t>キサイ</t>
    </rPh>
    <rPh sb="22" eb="24">
      <t>ジンイン</t>
    </rPh>
    <rPh sb="27" eb="30">
      <t>ジンケンヒ</t>
    </rPh>
    <rPh sb="30" eb="32">
      <t>タンカ</t>
    </rPh>
    <rPh sb="33" eb="35">
      <t>キサイ</t>
    </rPh>
    <phoneticPr fontId="1"/>
  </si>
  <si>
    <t>・支援対象地域：セミナー・連絡会等開催費の場合は、開催する地域を記載すること。その他諸経費の場合は、利用先地域を記載すること。</t>
    <rPh sb="1" eb="3">
      <t>シエン</t>
    </rPh>
    <rPh sb="3" eb="5">
      <t>タイショウ</t>
    </rPh>
    <rPh sb="5" eb="7">
      <t>チイキ</t>
    </rPh>
    <rPh sb="13" eb="16">
      <t>レンラクカイ</t>
    </rPh>
    <rPh sb="16" eb="17">
      <t>トウ</t>
    </rPh>
    <rPh sb="17" eb="19">
      <t>カイサイ</t>
    </rPh>
    <rPh sb="19" eb="20">
      <t>ヒ</t>
    </rPh>
    <rPh sb="21" eb="23">
      <t>バアイ</t>
    </rPh>
    <rPh sb="25" eb="27">
      <t>カイサイ</t>
    </rPh>
    <rPh sb="29" eb="31">
      <t>チイキ</t>
    </rPh>
    <rPh sb="32" eb="34">
      <t>キサイ</t>
    </rPh>
    <rPh sb="41" eb="42">
      <t>ホカ</t>
    </rPh>
    <rPh sb="42" eb="45">
      <t>ショケイヒ</t>
    </rPh>
    <rPh sb="46" eb="48">
      <t>バアイ</t>
    </rPh>
    <rPh sb="50" eb="52">
      <t>リヨウ</t>
    </rPh>
    <rPh sb="52" eb="53">
      <t>サキ</t>
    </rPh>
    <rPh sb="53" eb="55">
      <t>チイキ</t>
    </rPh>
    <rPh sb="56" eb="58">
      <t>キサイ</t>
    </rPh>
    <phoneticPr fontId="1"/>
  </si>
  <si>
    <t>省エネ支援事業費は、支援対象地域におけるターゲット毎に記載すること。</t>
    <rPh sb="0" eb="1">
      <t>ショウ</t>
    </rPh>
    <rPh sb="3" eb="8">
      <t>シエンジギョウヒ</t>
    </rPh>
    <rPh sb="10" eb="12">
      <t>シエン</t>
    </rPh>
    <rPh sb="12" eb="14">
      <t>タイショウ</t>
    </rPh>
    <rPh sb="14" eb="16">
      <t>チイキ</t>
    </rPh>
    <rPh sb="25" eb="26">
      <t>ゴト</t>
    </rPh>
    <rPh sb="27" eb="29">
      <t>キサイ</t>
    </rPh>
    <phoneticPr fontId="1"/>
  </si>
  <si>
    <t>■変動費 １（人件費、省エネ支援事業費、職員旅費、事務補助員臨時雇用経費）</t>
    <rPh sb="1" eb="3">
      <t>ヘンドウ</t>
    </rPh>
    <rPh sb="3" eb="4">
      <t>ヒ</t>
    </rPh>
    <rPh sb="7" eb="10">
      <t>ジンケンヒ</t>
    </rPh>
    <rPh sb="11" eb="12">
      <t>ショウ</t>
    </rPh>
    <rPh sb="14" eb="16">
      <t>シエン</t>
    </rPh>
    <rPh sb="16" eb="18">
      <t>ジギョウ</t>
    </rPh>
    <rPh sb="18" eb="19">
      <t>ヒ</t>
    </rPh>
    <rPh sb="20" eb="22">
      <t>ショクイン</t>
    </rPh>
    <rPh sb="22" eb="24">
      <t>リョヒ</t>
    </rPh>
    <rPh sb="25" eb="27">
      <t>ジム</t>
    </rPh>
    <rPh sb="27" eb="30">
      <t>ホジョイン</t>
    </rPh>
    <rPh sb="30" eb="32">
      <t>リンジ</t>
    </rPh>
    <rPh sb="32" eb="34">
      <t>コヨウ</t>
    </rPh>
    <rPh sb="34" eb="36">
      <t>ケイヒ</t>
    </rPh>
    <phoneticPr fontId="1"/>
  </si>
  <si>
    <t>■変動費 ２（その他諸経費）</t>
    <rPh sb="1" eb="3">
      <t>ヘンドウ</t>
    </rPh>
    <rPh sb="3" eb="4">
      <t>ヒ</t>
    </rPh>
    <rPh sb="9" eb="10">
      <t>ホカ</t>
    </rPh>
    <rPh sb="10" eb="13">
      <t>ショケイヒ</t>
    </rPh>
    <phoneticPr fontId="1"/>
  </si>
  <si>
    <t>1．固定費</t>
    <rPh sb="2" eb="5">
      <t>コテイヒ</t>
    </rPh>
    <phoneticPr fontId="1"/>
  </si>
  <si>
    <t>2．変動費</t>
    <rPh sb="2" eb="4">
      <t>ヘンドウ</t>
    </rPh>
    <rPh sb="4" eb="5">
      <t>ヒ</t>
    </rPh>
    <phoneticPr fontId="1"/>
  </si>
  <si>
    <t>セミナー・連絡会等開催費</t>
    <rPh sb="5" eb="7">
      <t>レンラク</t>
    </rPh>
    <rPh sb="7" eb="8">
      <t>カイ</t>
    </rPh>
    <rPh sb="8" eb="9">
      <t>トウ</t>
    </rPh>
    <rPh sb="9" eb="11">
      <t>カイサイ</t>
    </rPh>
    <rPh sb="11" eb="12">
      <t>ヒ</t>
    </rPh>
    <phoneticPr fontId="1"/>
  </si>
  <si>
    <t>その他諸経費（変動費分）</t>
    <rPh sb="7" eb="9">
      <t>ヘンドウ</t>
    </rPh>
    <rPh sb="9" eb="10">
      <t>ヒ</t>
    </rPh>
    <rPh sb="10" eb="11">
      <t>ブン</t>
    </rPh>
    <phoneticPr fontId="1"/>
  </si>
  <si>
    <r>
      <rPr>
        <b/>
        <sz val="20"/>
        <rFont val="ＭＳ 明朝"/>
        <family val="1"/>
        <charset val="128"/>
      </rPr>
      <t>２．変動費</t>
    </r>
    <r>
      <rPr>
        <sz val="10"/>
        <rFont val="ＭＳ 明朝"/>
        <family val="1"/>
        <charset val="128"/>
      </rPr>
      <t xml:space="preserve">
・変動費は、支援の回数等に応じて増減する経費のことを指す。
</t>
    </r>
    <rPh sb="2" eb="4">
      <t>ヘンドウ</t>
    </rPh>
    <rPh sb="4" eb="5">
      <t>ヒ</t>
    </rPh>
    <rPh sb="8" eb="10">
      <t>ヘンドウ</t>
    </rPh>
    <rPh sb="10" eb="11">
      <t>ヒ</t>
    </rPh>
    <rPh sb="18" eb="19">
      <t>トウ</t>
    </rPh>
    <phoneticPr fontId="1"/>
  </si>
  <si>
    <t>■ 固定費 ２（セミナー・連絡会等開催費・その他諸経費)</t>
    <rPh sb="2" eb="4">
      <t>コテイ</t>
    </rPh>
    <rPh sb="4" eb="5">
      <t>ヒ</t>
    </rPh>
    <rPh sb="13" eb="16">
      <t>レンラクカイ</t>
    </rPh>
    <rPh sb="16" eb="17">
      <t>トウ</t>
    </rPh>
    <rPh sb="17" eb="19">
      <t>カイサイ</t>
    </rPh>
    <rPh sb="19" eb="20">
      <t>ヒ</t>
    </rPh>
    <rPh sb="23" eb="24">
      <t>タ</t>
    </rPh>
    <rPh sb="24" eb="27">
      <t>ショケイヒ</t>
    </rPh>
    <phoneticPr fontId="1"/>
  </si>
  <si>
    <t>人件費、省エネ支援事業費、職員旅費、
事務補助員臨時雇用経費</t>
    <rPh sb="0" eb="3">
      <t>ジンケンヒ</t>
    </rPh>
    <phoneticPr fontId="1"/>
  </si>
  <si>
    <t>実施事項</t>
    <rPh sb="0" eb="2">
      <t>ジッシ</t>
    </rPh>
    <rPh sb="2" eb="4">
      <t>ジコウ</t>
    </rPh>
    <phoneticPr fontId="1"/>
  </si>
  <si>
    <t>・掘り起し_内容：上記の実施事項に対する具体的な取組内容を記載すること。</t>
    <rPh sb="12" eb="14">
      <t>ジッシ</t>
    </rPh>
    <rPh sb="14" eb="16">
      <t>ジコウ</t>
    </rPh>
    <phoneticPr fontId="1"/>
  </si>
  <si>
    <t>　※支援前後の活動のカウント方法は、支援前と後を別々に数える。（例：支援前の活動数　６　（内訳：支援前 4　+　支援後　2）　）</t>
    <rPh sb="2" eb="4">
      <t>シエン</t>
    </rPh>
    <rPh sb="4" eb="6">
      <t>ゼンゴ</t>
    </rPh>
    <rPh sb="7" eb="9">
      <t>カツドウ</t>
    </rPh>
    <rPh sb="14" eb="16">
      <t>ホウホウ</t>
    </rPh>
    <rPh sb="18" eb="20">
      <t>シエン</t>
    </rPh>
    <rPh sb="20" eb="21">
      <t>ゼン</t>
    </rPh>
    <rPh sb="22" eb="23">
      <t>ゴ</t>
    </rPh>
    <rPh sb="24" eb="26">
      <t>ベツベツ</t>
    </rPh>
    <rPh sb="27" eb="28">
      <t>カゾ</t>
    </rPh>
    <rPh sb="32" eb="33">
      <t>レイ</t>
    </rPh>
    <rPh sb="34" eb="36">
      <t>シエン</t>
    </rPh>
    <rPh sb="36" eb="37">
      <t>ゼン</t>
    </rPh>
    <rPh sb="38" eb="40">
      <t>カツドウ</t>
    </rPh>
    <rPh sb="40" eb="41">
      <t>スウ</t>
    </rPh>
    <rPh sb="45" eb="47">
      <t>ウチワケ</t>
    </rPh>
    <rPh sb="48" eb="50">
      <t>シエン</t>
    </rPh>
    <rPh sb="50" eb="51">
      <t>ゼン</t>
    </rPh>
    <rPh sb="56" eb="58">
      <t>シエン</t>
    </rPh>
    <rPh sb="58" eb="59">
      <t>ノチ</t>
    </rPh>
    <phoneticPr fontId="1"/>
  </si>
  <si>
    <t>・ターゲット属性：業種、設備毎、PFとの関係性、中小企業等の省エネ取組状況、地域特性、経営課題等の属性を基に支援の計画内容が同じことが想定されるものをまとめて記載する。
（支援の内容が異なる場合、ターゲットの属性を分けて記載すること。）</t>
    <rPh sb="6" eb="8">
      <t>ゾクセイ</t>
    </rPh>
    <rPh sb="9" eb="11">
      <t>ギョウシュ</t>
    </rPh>
    <rPh sb="12" eb="14">
      <t>セツビ</t>
    </rPh>
    <rPh sb="14" eb="15">
      <t>マイ</t>
    </rPh>
    <rPh sb="20" eb="23">
      <t>カンケイセイ</t>
    </rPh>
    <rPh sb="24" eb="26">
      <t>チュウショウ</t>
    </rPh>
    <rPh sb="26" eb="28">
      <t>キギョウ</t>
    </rPh>
    <rPh sb="28" eb="29">
      <t>トウ</t>
    </rPh>
    <rPh sb="30" eb="31">
      <t>ショウ</t>
    </rPh>
    <rPh sb="33" eb="35">
      <t>トリクミ</t>
    </rPh>
    <rPh sb="35" eb="37">
      <t>ジョウキョウ</t>
    </rPh>
    <rPh sb="38" eb="40">
      <t>チイキ</t>
    </rPh>
    <rPh sb="40" eb="42">
      <t>トクセイ</t>
    </rPh>
    <rPh sb="43" eb="45">
      <t>ケイエイ</t>
    </rPh>
    <rPh sb="45" eb="47">
      <t>カダイ</t>
    </rPh>
    <rPh sb="47" eb="48">
      <t>トウ</t>
    </rPh>
    <rPh sb="49" eb="51">
      <t>ゾクセイ</t>
    </rPh>
    <rPh sb="52" eb="53">
      <t>モト</t>
    </rPh>
    <rPh sb="54" eb="56">
      <t>シエン</t>
    </rPh>
    <rPh sb="57" eb="59">
      <t>ケイカク</t>
    </rPh>
    <rPh sb="59" eb="61">
      <t>ナイヨウ</t>
    </rPh>
    <rPh sb="62" eb="63">
      <t>オナ</t>
    </rPh>
    <rPh sb="67" eb="69">
      <t>ソウテイ</t>
    </rPh>
    <rPh sb="79" eb="81">
      <t>キサイ</t>
    </rPh>
    <rPh sb="86" eb="88">
      <t>シエン</t>
    </rPh>
    <rPh sb="89" eb="91">
      <t>ナイヨウ</t>
    </rPh>
    <rPh sb="92" eb="93">
      <t>コト</t>
    </rPh>
    <rPh sb="95" eb="97">
      <t>バアイ</t>
    </rPh>
    <rPh sb="104" eb="106">
      <t>ゾクセイ</t>
    </rPh>
    <rPh sb="107" eb="108">
      <t>ワ</t>
    </rPh>
    <rPh sb="110" eb="112">
      <t>キサイ</t>
    </rPh>
    <phoneticPr fontId="1"/>
  </si>
  <si>
    <t>・各支援段階ごとの支援回数：「現状把握・Plan」及び「Do・Check・Action」の各段階における中小企業等1者あたりの支援回数を記載すること。</t>
    <rPh sb="1" eb="2">
      <t>カク</t>
    </rPh>
    <rPh sb="2" eb="4">
      <t>シエン</t>
    </rPh>
    <rPh sb="4" eb="6">
      <t>ダンカイ</t>
    </rPh>
    <rPh sb="9" eb="11">
      <t>シエン</t>
    </rPh>
    <rPh sb="11" eb="13">
      <t>カイスウ</t>
    </rPh>
    <rPh sb="15" eb="17">
      <t>ゲンジョウ</t>
    </rPh>
    <rPh sb="17" eb="19">
      <t>ハアク</t>
    </rPh>
    <rPh sb="25" eb="26">
      <t>オヨ</t>
    </rPh>
    <rPh sb="45" eb="46">
      <t>カク</t>
    </rPh>
    <rPh sb="46" eb="48">
      <t>ダンカイ</t>
    </rPh>
    <rPh sb="52" eb="54">
      <t>チュウショウ</t>
    </rPh>
    <rPh sb="54" eb="56">
      <t>キギョウ</t>
    </rPh>
    <rPh sb="56" eb="57">
      <t>トウ</t>
    </rPh>
    <rPh sb="58" eb="59">
      <t>シャ</t>
    </rPh>
    <rPh sb="63" eb="65">
      <t>シエン</t>
    </rPh>
    <rPh sb="65" eb="67">
      <t>カイスウ</t>
    </rPh>
    <rPh sb="68" eb="70">
      <t>キサイ</t>
    </rPh>
    <phoneticPr fontId="1"/>
  </si>
  <si>
    <t>・支援人回数：各段階における、中小企業等１者あたりの各人員における訪問回数を記載すること。</t>
    <rPh sb="3" eb="4">
      <t>ニン</t>
    </rPh>
    <rPh sb="7" eb="10">
      <t>カクダンカイ</t>
    </rPh>
    <rPh sb="15" eb="17">
      <t>チュウショウ</t>
    </rPh>
    <rPh sb="17" eb="19">
      <t>キギョウ</t>
    </rPh>
    <rPh sb="19" eb="20">
      <t>トウ</t>
    </rPh>
    <rPh sb="26" eb="27">
      <t>カク</t>
    </rPh>
    <rPh sb="27" eb="29">
      <t>ジンイン</t>
    </rPh>
    <phoneticPr fontId="1"/>
  </si>
  <si>
    <t>・支援前後の活動数：各段階における、中小企業等１者あたりの各人員における作成資料（事前の説明資料、報告書等）に携わる回数を記載すること。</t>
    <rPh sb="1" eb="3">
      <t>シエン</t>
    </rPh>
    <rPh sb="3" eb="5">
      <t>ゼンゴ</t>
    </rPh>
    <rPh sb="6" eb="8">
      <t>カツドウ</t>
    </rPh>
    <rPh sb="8" eb="9">
      <t>スウ</t>
    </rPh>
    <rPh sb="29" eb="32">
      <t>カクジンイン</t>
    </rPh>
    <rPh sb="36" eb="38">
      <t>サクセイ</t>
    </rPh>
    <rPh sb="38" eb="40">
      <t>シリョウ</t>
    </rPh>
    <rPh sb="41" eb="43">
      <t>ジゼン</t>
    </rPh>
    <rPh sb="44" eb="46">
      <t>セツメイ</t>
    </rPh>
    <rPh sb="46" eb="48">
      <t>シリョウ</t>
    </rPh>
    <rPh sb="49" eb="52">
      <t>ホウコクショ</t>
    </rPh>
    <rPh sb="52" eb="53">
      <t>トウ</t>
    </rPh>
    <rPh sb="55" eb="56">
      <t>タズサ</t>
    </rPh>
    <rPh sb="58" eb="60">
      <t>カイスウ</t>
    </rPh>
    <phoneticPr fontId="1"/>
  </si>
  <si>
    <t>ターゲット属性　３</t>
    <phoneticPr fontId="1"/>
  </si>
  <si>
    <t>ターゲット属性　４</t>
    <phoneticPr fontId="1"/>
  </si>
  <si>
    <t>ターゲット属性　５</t>
    <phoneticPr fontId="1"/>
  </si>
  <si>
    <t>ターゲット属性　６</t>
    <phoneticPr fontId="1"/>
  </si>
  <si>
    <t>ターゲット属性　７</t>
    <phoneticPr fontId="1"/>
  </si>
  <si>
    <t>ターゲット属性　８</t>
    <phoneticPr fontId="1"/>
  </si>
  <si>
    <t>ターゲット属性　９</t>
    <phoneticPr fontId="1"/>
  </si>
  <si>
    <t>ターゲット属性　１０</t>
    <phoneticPr fontId="1"/>
  </si>
  <si>
    <t>ターゲット属性　２</t>
    <rPh sb="5" eb="7">
      <t>ゾクセイ</t>
    </rPh>
    <phoneticPr fontId="1"/>
  </si>
  <si>
    <t>②補助事業に従事する役職員（職員、事務補助員）</t>
    <rPh sb="14" eb="16">
      <t>ショクイン</t>
    </rPh>
    <rPh sb="17" eb="19">
      <t>ジム</t>
    </rPh>
    <rPh sb="19" eb="21">
      <t>ホジョ</t>
    </rPh>
    <rPh sb="21" eb="22">
      <t>イン</t>
    </rPh>
    <phoneticPr fontId="1"/>
  </si>
  <si>
    <t>支援
人回数</t>
    <rPh sb="0" eb="2">
      <t>シエン</t>
    </rPh>
    <rPh sb="3" eb="4">
      <t>ニン</t>
    </rPh>
    <rPh sb="4" eb="5">
      <t>カイ</t>
    </rPh>
    <rPh sb="5" eb="6">
      <t>スウ</t>
    </rPh>
    <phoneticPr fontId="1"/>
  </si>
  <si>
    <t>　　※備考記載例：日給額１,１００＝日給８,０００円+１日あたり通勤手当８００円</t>
    <rPh sb="3" eb="5">
      <t>ビコウ</t>
    </rPh>
    <rPh sb="5" eb="7">
      <t>キサイ</t>
    </rPh>
    <rPh sb="7" eb="8">
      <t>レイ</t>
    </rPh>
    <phoneticPr fontId="1"/>
  </si>
  <si>
    <t>・「内規（○○－０００２）第２章第５項　外部謝金について」の「○○級」の役職単価を適用。
・使用単価：時給単価</t>
    <rPh sb="2" eb="4">
      <t>ナイキ</t>
    </rPh>
    <rPh sb="13" eb="14">
      <t>ダイ</t>
    </rPh>
    <rPh sb="15" eb="16">
      <t>ショウ</t>
    </rPh>
    <rPh sb="16" eb="17">
      <t>ダイ</t>
    </rPh>
    <rPh sb="18" eb="19">
      <t>コウ</t>
    </rPh>
    <rPh sb="20" eb="22">
      <t>ガイブ</t>
    </rPh>
    <rPh sb="22" eb="24">
      <t>シャキン</t>
    </rPh>
    <rPh sb="33" eb="34">
      <t>キュウ</t>
    </rPh>
    <rPh sb="36" eb="38">
      <t>ヤクショク</t>
    </rPh>
    <rPh sb="38" eb="40">
      <t>タンカ</t>
    </rPh>
    <rPh sb="41" eb="43">
      <t>テキヨウ</t>
    </rPh>
    <rPh sb="47" eb="49">
      <t>シヨウ</t>
    </rPh>
    <rPh sb="49" eb="51">
      <t>タンカ</t>
    </rPh>
    <rPh sb="52" eb="54">
      <t>ジキュウ</t>
    </rPh>
    <rPh sb="54" eb="56">
      <t>タンカ</t>
    </rPh>
    <phoneticPr fontId="1"/>
  </si>
  <si>
    <t>都道府県の単位で、１地域ごとに記載すること。
都道府県内の一部の市町村の場合は以下のように記載すること。
（千葉県　千葉市・柏市・松戸市）</t>
    <rPh sb="0" eb="4">
      <t>トドウフケン</t>
    </rPh>
    <rPh sb="5" eb="7">
      <t>タンイ</t>
    </rPh>
    <rPh sb="10" eb="12">
      <t>チイキ</t>
    </rPh>
    <rPh sb="15" eb="17">
      <t>キサイ</t>
    </rPh>
    <rPh sb="23" eb="27">
      <t>トドウフケン</t>
    </rPh>
    <rPh sb="27" eb="28">
      <t>ナイ</t>
    </rPh>
    <rPh sb="29" eb="31">
      <t>イチブ</t>
    </rPh>
    <rPh sb="32" eb="35">
      <t>シチョウソン</t>
    </rPh>
    <rPh sb="36" eb="38">
      <t>バアイ</t>
    </rPh>
    <rPh sb="39" eb="41">
      <t>イカ</t>
    </rPh>
    <rPh sb="45" eb="47">
      <t>キサイ</t>
    </rPh>
    <rPh sb="54" eb="57">
      <t>チバケン</t>
    </rPh>
    <rPh sb="58" eb="61">
      <t>チバシ</t>
    </rPh>
    <rPh sb="62" eb="64">
      <t>カシワシ</t>
    </rPh>
    <rPh sb="65" eb="68">
      <t>マツドシ</t>
    </rPh>
    <phoneticPr fontId="1"/>
  </si>
  <si>
    <r>
      <t>電話番号</t>
    </r>
    <r>
      <rPr>
        <b/>
        <sz val="6"/>
        <color rgb="FFFF0000"/>
        <rFont val="ＭＳ 明朝"/>
        <family val="1"/>
        <charset val="128"/>
      </rPr>
      <t>ハイフン有り</t>
    </r>
    <rPh sb="0" eb="2">
      <t>デンワ</t>
    </rPh>
    <rPh sb="2" eb="4">
      <t>バンゴウ</t>
    </rPh>
    <rPh sb="8" eb="9">
      <t>アリ</t>
    </rPh>
    <phoneticPr fontId="1"/>
  </si>
  <si>
    <t>名前</t>
    <phoneticPr fontId="1"/>
  </si>
  <si>
    <r>
      <t>ハイフン</t>
    </r>
    <r>
      <rPr>
        <b/>
        <sz val="10"/>
        <color rgb="FFFF0000"/>
        <rFont val="ＭＳ 明朝"/>
        <family val="1"/>
        <charset val="128"/>
      </rPr>
      <t>有り</t>
    </r>
    <r>
      <rPr>
        <sz val="10"/>
        <rFont val="ＭＳ 明朝"/>
        <family val="1"/>
        <charset val="128"/>
      </rPr>
      <t>、半角英数字で入力</t>
    </r>
    <r>
      <rPr>
        <sz val="10"/>
        <color theme="1"/>
        <rFont val="ＭＳ 明朝"/>
        <family val="1"/>
        <charset val="128"/>
      </rPr>
      <t>（123-4567）</t>
    </r>
    <rPh sb="4" eb="5">
      <t>アリ</t>
    </rPh>
    <phoneticPr fontId="1"/>
  </si>
  <si>
    <t>職員及び事務補助員を列挙し、それぞれ具体的な役割内容を記載すること。
（注）①補助事業に従事する責任者に記載した者も、②に記載すること。
（職員とは）
当該組織で雇用され、補助事業に直接従事する者で、中小企業等との相談窓口、専門家のコーディネート、中小企業等の支援に関する業務、その他補助事業を管理運営するにあたって必要な業務全般に従事する者を指す。
（事務補助員とは）
補助事業を実施するために必要な業務補助を行う補助員（アルバイト等）
採用予定で名前が不明な場合は「事務補助員A」等のように記載する。</t>
    <rPh sb="0" eb="2">
      <t>ショクイン</t>
    </rPh>
    <rPh sb="2" eb="3">
      <t>オヨ</t>
    </rPh>
    <rPh sb="4" eb="6">
      <t>ジム</t>
    </rPh>
    <rPh sb="6" eb="9">
      <t>ホジョイン</t>
    </rPh>
    <rPh sb="10" eb="12">
      <t>レッキョ</t>
    </rPh>
    <rPh sb="27" eb="29">
      <t>キサイ</t>
    </rPh>
    <rPh sb="36" eb="37">
      <t>チュウ</t>
    </rPh>
    <rPh sb="39" eb="41">
      <t>ホジョ</t>
    </rPh>
    <rPh sb="41" eb="43">
      <t>ジギョウ</t>
    </rPh>
    <rPh sb="44" eb="46">
      <t>ジュウジ</t>
    </rPh>
    <rPh sb="48" eb="51">
      <t>セキニンシャ</t>
    </rPh>
    <rPh sb="52" eb="54">
      <t>キサイ</t>
    </rPh>
    <rPh sb="56" eb="57">
      <t>モノ</t>
    </rPh>
    <rPh sb="61" eb="63">
      <t>キサイ</t>
    </rPh>
    <rPh sb="71" eb="73">
      <t>ショクイン</t>
    </rPh>
    <rPh sb="171" eb="172">
      <t>モノ</t>
    </rPh>
    <rPh sb="173" eb="174">
      <t>サ</t>
    </rPh>
    <rPh sb="222" eb="224">
      <t>サイヨウ</t>
    </rPh>
    <rPh sb="224" eb="226">
      <t>ヨテイ</t>
    </rPh>
    <rPh sb="227" eb="229">
      <t>ナマエ</t>
    </rPh>
    <rPh sb="230" eb="232">
      <t>フメイ</t>
    </rPh>
    <rPh sb="233" eb="235">
      <t>バアイ</t>
    </rPh>
    <rPh sb="237" eb="239">
      <t>ジム</t>
    </rPh>
    <rPh sb="239" eb="242">
      <t>ホジョイン</t>
    </rPh>
    <rPh sb="244" eb="245">
      <t>トウ</t>
    </rPh>
    <rPh sb="249" eb="251">
      <t>キサイ</t>
    </rPh>
    <phoneticPr fontId="1"/>
  </si>
  <si>
    <r>
      <t>担当者 役職・氏名</t>
    </r>
    <r>
      <rPr>
        <sz val="9"/>
        <color theme="1"/>
        <rFont val="ＭＳ Ｐ明朝"/>
        <family val="1"/>
        <charset val="128"/>
      </rPr>
      <t>（任意）</t>
    </r>
    <rPh sb="4" eb="6">
      <t>ヤクショク</t>
    </rPh>
    <rPh sb="7" eb="8">
      <t>シ</t>
    </rPh>
    <phoneticPr fontId="1"/>
  </si>
  <si>
    <t xml:space="preserve">書類の提出日を記載すること。
公募期間よりも後の日付にならないように注意。（入力可能期間：4/6～5/8）
会社概要等に記載の住所で郵送物等が届く住所を記載すること。
会社概要等に記載の名称を記載すること。
現在の代表者の氏名を記載すること。
「●●県北部地域の省エネ相談プラットフォーム事業」など、地域事業内容がわかるように記載すること。
入力不要。
４.補助金交付申請額（１）～（３）の金額は、「様式第1（別紙１）」の各金額を自動反映。
事業完了日は補助期間内（平成31年2月8日まで）に設定すること。
</t>
    <phoneticPr fontId="1"/>
  </si>
  <si>
    <t>⑦ 申請時において消費税等仕入控除税額が明らかでない者</t>
    <phoneticPr fontId="1"/>
  </si>
  <si>
    <t>人件費又は謝金
（円/回）
※1回あたりの金額</t>
    <rPh sb="0" eb="3">
      <t>ジンケンヒ</t>
    </rPh>
    <rPh sb="3" eb="4">
      <t>マタ</t>
    </rPh>
    <rPh sb="5" eb="7">
      <t>シャキン</t>
    </rPh>
    <rPh sb="9" eb="10">
      <t>エン</t>
    </rPh>
    <rPh sb="11" eb="12">
      <t>カイ</t>
    </rPh>
    <rPh sb="16" eb="17">
      <t>カイ</t>
    </rPh>
    <rPh sb="21" eb="23">
      <t>キンガク</t>
    </rPh>
    <phoneticPr fontId="1"/>
  </si>
  <si>
    <t>旅費（円/回）
※1回あたりの金額</t>
    <rPh sb="0" eb="2">
      <t>リョヒ</t>
    </rPh>
    <rPh sb="3" eb="4">
      <t>エン</t>
    </rPh>
    <rPh sb="5" eb="6">
      <t>カイ</t>
    </rPh>
    <phoneticPr fontId="1"/>
  </si>
  <si>
    <t>下記に相違ないことを証明する。</t>
    <phoneticPr fontId="1"/>
  </si>
  <si>
    <t>事業期間中の工数（時間）　　※  「工数」は、事業期間内にその業務に従事すると想定される稼働時間</t>
    <rPh sb="0" eb="2">
      <t>ジギョウ</t>
    </rPh>
    <rPh sb="1" eb="2">
      <t>コウジ</t>
    </rPh>
    <rPh sb="2" eb="4">
      <t>キカン</t>
    </rPh>
    <rPh sb="4" eb="5">
      <t>チュウ</t>
    </rPh>
    <rPh sb="6" eb="8">
      <t>コウスウ</t>
    </rPh>
    <rPh sb="9" eb="11">
      <t>ジカン</t>
    </rPh>
    <phoneticPr fontId="1"/>
  </si>
  <si>
    <t xml:space="preserve">・入力不要。
・左表の値は「支出計画書（別添２）」の金額を自動反映。値を変更したい場合は支出計画書を修正すること。上限値は800万円。
　ただし２県全域以上を支援対象とする場合は、支援対象地域１県ごとに500万円を上限として追加できる。
</t>
    <rPh sb="20" eb="22">
      <t>ベッテン</t>
    </rPh>
    <phoneticPr fontId="1"/>
  </si>
  <si>
    <t>補助対象地域：補助事業概要説明書（別添１）の「２．本補助事業の目的と内容」の「支援対象地域」を記載すること。</t>
    <rPh sb="0" eb="2">
      <t>ホジョ</t>
    </rPh>
    <rPh sb="2" eb="4">
      <t>タイショウ</t>
    </rPh>
    <rPh sb="25" eb="26">
      <t>ホン</t>
    </rPh>
    <rPh sb="26" eb="28">
      <t>ホジョ</t>
    </rPh>
    <rPh sb="28" eb="30">
      <t>ジギョウ</t>
    </rPh>
    <rPh sb="31" eb="33">
      <t>モクテキ</t>
    </rPh>
    <rPh sb="34" eb="36">
      <t>ナイヨウ</t>
    </rPh>
    <rPh sb="39" eb="41">
      <t>シエン</t>
    </rPh>
    <rPh sb="41" eb="43">
      <t>タイショウ</t>
    </rPh>
    <rPh sb="43" eb="45">
      <t>チイキ</t>
    </rPh>
    <rPh sb="47" eb="49">
      <t>キサイ</t>
    </rPh>
    <phoneticPr fontId="1"/>
  </si>
  <si>
    <t>入力不要。補助事業の名称は「補助事業概要説明書（別添1）」の申請者（法人・団体等）名を自動反映。</t>
    <phoneticPr fontId="1"/>
  </si>
  <si>
    <t>入力不要。申請者（法人・団体等）名は「補助事業概要説明書（別添1）」の申請者（法人・団体等）名を自動反映。</t>
    <phoneticPr fontId="1"/>
  </si>
  <si>
    <t>※１ 補助事業概要説明書（別添１）の「５．事業運営及び支援活動の概要」の「ターゲットとする属性」に記載する内容と整合させて記載すること。</t>
    <rPh sb="13" eb="15">
      <t>ベッテン</t>
    </rPh>
    <rPh sb="21" eb="23">
      <t>ジギョウ</t>
    </rPh>
    <rPh sb="23" eb="25">
      <t>ウンエイ</t>
    </rPh>
    <rPh sb="25" eb="26">
      <t>オヨ</t>
    </rPh>
    <rPh sb="27" eb="29">
      <t>シエン</t>
    </rPh>
    <rPh sb="29" eb="31">
      <t>カツドウ</t>
    </rPh>
    <rPh sb="32" eb="34">
      <t>ガイヨウ</t>
    </rPh>
    <rPh sb="45" eb="47">
      <t>ゾクセイ</t>
    </rPh>
    <rPh sb="49" eb="51">
      <t>キサイ</t>
    </rPh>
    <rPh sb="53" eb="55">
      <t>ナイヨウ</t>
    </rPh>
    <rPh sb="56" eb="58">
      <t>セイゴウ</t>
    </rPh>
    <rPh sb="61" eb="63">
      <t>キサイ</t>
    </rPh>
    <phoneticPr fontId="5"/>
  </si>
  <si>
    <t>入力不要。補助事業の名称は「補助事業概要説明書（別添1）」の申請者（法人・団体等）名を自動反映。</t>
    <phoneticPr fontId="1"/>
  </si>
  <si>
    <t>・費用合計：補助事業概要説明書（別添1）５の各シートの「実施事項」に関わる内容と整合させた上、当表の各行における経費の合計額を記載すること。</t>
    <rPh sb="1" eb="3">
      <t>ヒヨウ</t>
    </rPh>
    <rPh sb="3" eb="5">
      <t>ゴウケイ</t>
    </rPh>
    <rPh sb="6" eb="8">
      <t>ホジョ</t>
    </rPh>
    <rPh sb="8" eb="10">
      <t>ジギョウ</t>
    </rPh>
    <rPh sb="10" eb="12">
      <t>ガイヨウ</t>
    </rPh>
    <rPh sb="12" eb="15">
      <t>セツメイショ</t>
    </rPh>
    <rPh sb="16" eb="18">
      <t>ベッテン</t>
    </rPh>
    <rPh sb="22" eb="23">
      <t>カク</t>
    </rPh>
    <rPh sb="28" eb="30">
      <t>ジッシ</t>
    </rPh>
    <rPh sb="30" eb="32">
      <t>ジコウ</t>
    </rPh>
    <rPh sb="34" eb="35">
      <t>カカ</t>
    </rPh>
    <rPh sb="37" eb="39">
      <t>ナイヨウ</t>
    </rPh>
    <rPh sb="40" eb="42">
      <t>セイゴウ</t>
    </rPh>
    <rPh sb="45" eb="46">
      <t>ウエ</t>
    </rPh>
    <rPh sb="47" eb="48">
      <t>トウ</t>
    </rPh>
    <rPh sb="48" eb="49">
      <t>ヒョウ</t>
    </rPh>
    <rPh sb="50" eb="52">
      <t>カクギョウ</t>
    </rPh>
    <rPh sb="56" eb="58">
      <t>ケイヒ</t>
    </rPh>
    <rPh sb="59" eb="61">
      <t>ゴウケイ</t>
    </rPh>
    <rPh sb="61" eb="62">
      <t>ガク</t>
    </rPh>
    <rPh sb="63" eb="65">
      <t>キサイ</t>
    </rPh>
    <phoneticPr fontId="1"/>
  </si>
  <si>
    <t>下記の「支援対象者あたりの支援人回」、「人件費又は謝金」、「旅費」は、補助事業概要説明書（別添1）５の各シートの支援対象者1者あたりの中小企業等の支援に関わる各支援人員の数値となる</t>
    <rPh sb="0" eb="2">
      <t>カキ</t>
    </rPh>
    <rPh sb="4" eb="6">
      <t>シエン</t>
    </rPh>
    <rPh sb="6" eb="9">
      <t>タイショウシャ</t>
    </rPh>
    <rPh sb="13" eb="15">
      <t>シエン</t>
    </rPh>
    <rPh sb="15" eb="16">
      <t>ニン</t>
    </rPh>
    <rPh sb="16" eb="17">
      <t>カイ</t>
    </rPh>
    <rPh sb="20" eb="23">
      <t>ジンケンヒ</t>
    </rPh>
    <rPh sb="23" eb="24">
      <t>マタ</t>
    </rPh>
    <rPh sb="25" eb="27">
      <t>シャキン</t>
    </rPh>
    <rPh sb="30" eb="32">
      <t>リョヒ</t>
    </rPh>
    <rPh sb="35" eb="37">
      <t>ホジョ</t>
    </rPh>
    <rPh sb="37" eb="39">
      <t>ジギョウ</t>
    </rPh>
    <rPh sb="39" eb="41">
      <t>ガイヨウ</t>
    </rPh>
    <rPh sb="41" eb="44">
      <t>セツメイショ</t>
    </rPh>
    <rPh sb="67" eb="69">
      <t>チュウショウ</t>
    </rPh>
    <rPh sb="69" eb="71">
      <t>キギョウ</t>
    </rPh>
    <rPh sb="71" eb="72">
      <t>トウ</t>
    </rPh>
    <rPh sb="85" eb="87">
      <t>スウチ</t>
    </rPh>
    <phoneticPr fontId="1"/>
  </si>
  <si>
    <t>・外部専門家所属組織名：入力不要。専門家一覧（別紙１）の情報を自動反映。</t>
    <rPh sb="1" eb="3">
      <t>ガイブ</t>
    </rPh>
    <rPh sb="3" eb="6">
      <t>センモンカ</t>
    </rPh>
    <rPh sb="6" eb="8">
      <t>ショゾク</t>
    </rPh>
    <rPh sb="8" eb="11">
      <t>ソシキメイ</t>
    </rPh>
    <rPh sb="12" eb="14">
      <t>ニュウリョク</t>
    </rPh>
    <rPh sb="23" eb="25">
      <t>ベッシ</t>
    </rPh>
    <rPh sb="28" eb="30">
      <t>ジョウホウ</t>
    </rPh>
    <rPh sb="31" eb="33">
      <t>ジドウ</t>
    </rPh>
    <rPh sb="33" eb="35">
      <t>ハンエイ</t>
    </rPh>
    <phoneticPr fontId="1"/>
  </si>
  <si>
    <t>・外部専門家氏名：入力不要。専門家一覧（別紙１）の情報を自動反映。</t>
    <rPh sb="1" eb="6">
      <t>セン</t>
    </rPh>
    <rPh sb="6" eb="8">
      <t>シメイ</t>
    </rPh>
    <rPh sb="25" eb="27">
      <t>ジョウホウ</t>
    </rPh>
    <rPh sb="28" eb="30">
      <t>ジドウ</t>
    </rPh>
    <rPh sb="30" eb="32">
      <t>ハンエイ</t>
    </rPh>
    <phoneticPr fontId="1"/>
  </si>
  <si>
    <t>　※補助事業概要説明書（別添1）５のターゲット毎の掘り起しの「実施事項」欄に記載の表記と整合させること。</t>
    <rPh sb="2" eb="4">
      <t>ホジョ</t>
    </rPh>
    <rPh sb="4" eb="6">
      <t>ジギョウ</t>
    </rPh>
    <rPh sb="6" eb="8">
      <t>ガイヨウ</t>
    </rPh>
    <rPh sb="8" eb="11">
      <t>セツメイショ</t>
    </rPh>
    <rPh sb="31" eb="33">
      <t>ジッシ</t>
    </rPh>
    <rPh sb="41" eb="43">
      <t>ヒョウキ</t>
    </rPh>
    <rPh sb="44" eb="46">
      <t>セイゴウ</t>
    </rPh>
    <phoneticPr fontId="1"/>
  </si>
  <si>
    <t>・支援人員：補助事業概要説明書（別添1）５のターゲット毎の各支援段階の人員欄に記載の氏名と整合させること。</t>
    <rPh sb="1" eb="3">
      <t>シエン</t>
    </rPh>
    <rPh sb="3" eb="5">
      <t>ジンイン</t>
    </rPh>
    <rPh sb="6" eb="8">
      <t>ホジョ</t>
    </rPh>
    <rPh sb="8" eb="10">
      <t>ジギョウ</t>
    </rPh>
    <rPh sb="10" eb="12">
      <t>ガイヨウ</t>
    </rPh>
    <rPh sb="12" eb="15">
      <t>セツメイショ</t>
    </rPh>
    <rPh sb="29" eb="30">
      <t>カク</t>
    </rPh>
    <rPh sb="30" eb="32">
      <t>シエン</t>
    </rPh>
    <rPh sb="32" eb="34">
      <t>ダンカイ</t>
    </rPh>
    <rPh sb="35" eb="37">
      <t>ジンイン</t>
    </rPh>
    <rPh sb="37" eb="38">
      <t>ラン</t>
    </rPh>
    <rPh sb="39" eb="41">
      <t>キサイ</t>
    </rPh>
    <rPh sb="42" eb="44">
      <t>シメイ</t>
    </rPh>
    <rPh sb="45" eb="47">
      <t>セイゴウ</t>
    </rPh>
    <phoneticPr fontId="1"/>
  </si>
  <si>
    <t>職員人件費</t>
    <rPh sb="0" eb="2">
      <t>ショクイン</t>
    </rPh>
    <rPh sb="2" eb="5">
      <t>ジンケンヒ</t>
    </rPh>
    <phoneticPr fontId="1"/>
  </si>
  <si>
    <t>例：ﾔﾏﾓﾄ ﾀﾛｳ／山本　太郎／S40／10／1／M／
        /一般社団法人●●エコソリューション／取締役</t>
    <rPh sb="0" eb="1">
      <t>レイ</t>
    </rPh>
    <rPh sb="11" eb="13">
      <t>ヤマモト</t>
    </rPh>
    <rPh sb="14" eb="16">
      <t>タロウ</t>
    </rPh>
    <rPh sb="38" eb="40">
      <t>イッパン</t>
    </rPh>
    <rPh sb="40" eb="42">
      <t>シャダン</t>
    </rPh>
    <rPh sb="42" eb="43">
      <t>ホウ</t>
    </rPh>
    <rPh sb="43" eb="44">
      <t>ヒト</t>
    </rPh>
    <rPh sb="56" eb="59">
      <t>トリシマリヤク</t>
    </rPh>
    <phoneticPr fontId="1"/>
  </si>
  <si>
    <t>入力不要。補助事業の名称は「補助事業概要説明書（別添1）」の申請者（法人・団体等）名を自動反映。</t>
    <phoneticPr fontId="1"/>
  </si>
  <si>
    <t>DCA</t>
    <phoneticPr fontId="1"/>
  </si>
  <si>
    <t>掘り起しP</t>
    <rPh sb="0" eb="1">
      <t>ホ</t>
    </rPh>
    <rPh sb="2" eb="3">
      <t>オコ</t>
    </rPh>
    <phoneticPr fontId="1"/>
  </si>
  <si>
    <t>基準</t>
    <rPh sb="0" eb="2">
      <t>キジュン</t>
    </rPh>
    <phoneticPr fontId="1"/>
  </si>
  <si>
    <t>ターゲット属性　３</t>
    <rPh sb="5" eb="7">
      <t>ゾクセイ</t>
    </rPh>
    <phoneticPr fontId="1"/>
  </si>
  <si>
    <t>ターゲット属性　４</t>
    <rPh sb="5" eb="7">
      <t>ゾクセイ</t>
    </rPh>
    <phoneticPr fontId="1"/>
  </si>
  <si>
    <t>ターゲット属性　５</t>
    <rPh sb="5" eb="7">
      <t>ゾクセイ</t>
    </rPh>
    <phoneticPr fontId="1"/>
  </si>
  <si>
    <t>ターゲット属性　６</t>
    <rPh sb="5" eb="7">
      <t>ゾクセイ</t>
    </rPh>
    <phoneticPr fontId="1"/>
  </si>
  <si>
    <t>ターゲット属性　７</t>
    <rPh sb="5" eb="7">
      <t>ゾクセイ</t>
    </rPh>
    <phoneticPr fontId="1"/>
  </si>
  <si>
    <t>ターゲット属性　８</t>
    <rPh sb="5" eb="7">
      <t>ゾクセイ</t>
    </rPh>
    <phoneticPr fontId="1"/>
  </si>
  <si>
    <t>ターゲット属性　９</t>
    <rPh sb="5" eb="7">
      <t>ゾクセイ</t>
    </rPh>
    <phoneticPr fontId="1"/>
  </si>
  <si>
    <t>ターゲット属性　１０</t>
    <rPh sb="5" eb="7">
      <t>ゾクセイ</t>
    </rPh>
    <phoneticPr fontId="1"/>
  </si>
  <si>
    <t>経営系専門家</t>
    <rPh sb="0" eb="2">
      <t>ケイエイ</t>
    </rPh>
    <rPh sb="2" eb="3">
      <t>ケイ</t>
    </rPh>
    <rPh sb="3" eb="6">
      <t>センモンカ</t>
    </rPh>
    <phoneticPr fontId="1"/>
  </si>
  <si>
    <t>本シート作成前に、補助事業概要説明書(別添１)及び専門家一覧（別紙１）を記載すること。</t>
    <rPh sb="23" eb="24">
      <t>オヨ</t>
    </rPh>
    <rPh sb="25" eb="28">
      <t>センモンカ</t>
    </rPh>
    <rPh sb="28" eb="30">
      <t>イチラン</t>
    </rPh>
    <rPh sb="31" eb="33">
      <t>ベッシ</t>
    </rPh>
    <phoneticPr fontId="1"/>
  </si>
  <si>
    <t>・業務内容：本事業の運営に係る業務であって、支援の回数に依らず必要な業務（事業運営、セミナー・連絡会等に係る業務）を列挙すること。</t>
    <rPh sb="1" eb="3">
      <t>ギョウム</t>
    </rPh>
    <rPh sb="3" eb="5">
      <t>ナイヨウ</t>
    </rPh>
    <rPh sb="6" eb="7">
      <t>ホン</t>
    </rPh>
    <rPh sb="7" eb="9">
      <t>ジギョウ</t>
    </rPh>
    <rPh sb="10" eb="12">
      <t>ウンエイ</t>
    </rPh>
    <rPh sb="13" eb="14">
      <t>カカ</t>
    </rPh>
    <rPh sb="15" eb="17">
      <t>ギョウム</t>
    </rPh>
    <rPh sb="22" eb="24">
      <t>シエン</t>
    </rPh>
    <rPh sb="25" eb="27">
      <t>カイスウ</t>
    </rPh>
    <rPh sb="28" eb="29">
      <t>ヨ</t>
    </rPh>
    <rPh sb="31" eb="33">
      <t>ヒツヨウ</t>
    </rPh>
    <rPh sb="34" eb="36">
      <t>ギョウム</t>
    </rPh>
    <rPh sb="37" eb="39">
      <t>ジギョウ</t>
    </rPh>
    <rPh sb="39" eb="41">
      <t>ウンエイ</t>
    </rPh>
    <rPh sb="47" eb="49">
      <t>レンラク</t>
    </rPh>
    <rPh sb="49" eb="50">
      <t>カイ</t>
    </rPh>
    <rPh sb="50" eb="51">
      <t>トウ</t>
    </rPh>
    <rPh sb="52" eb="53">
      <t>カカ</t>
    </rPh>
    <rPh sb="54" eb="56">
      <t>ギョウム</t>
    </rPh>
    <rPh sb="58" eb="60">
      <t>レッキョ</t>
    </rPh>
    <phoneticPr fontId="1"/>
  </si>
  <si>
    <t>・各業務内容の工数：事業期間内にその業務に従事すると想定される稼働時間を記載すること。</t>
    <rPh sb="1" eb="4">
      <t>カクギョウム</t>
    </rPh>
    <rPh sb="4" eb="6">
      <t>ナイヨウ</t>
    </rPh>
    <rPh sb="7" eb="9">
      <t>コウスウ</t>
    </rPh>
    <rPh sb="36" eb="38">
      <t>キサイ</t>
    </rPh>
    <phoneticPr fontId="1"/>
  </si>
  <si>
    <t xml:space="preserve">
・省エネ取組のPDCAの段階（公募要領p4参照）毎に、当該ターゲットにどういった活動をするのかを具体的に記載すること。
　　掘り起し：ターゲットごとの課題等から導き出したアプローチ方法や体制、独自の工夫などについて具体的に記載
　　現状把握・Plan：ターゲットの現状把握・省エネ実施計画内容（提案内容、人員数、支援時間等）を具体的に記載
　　Do・Check・Action ：ターゲットのDo以降の計画とスケジュール等を具体的に記載
・掘り起し_実施事項：掘り起しの実施する事項の種類ごとに記載すること。</t>
    <rPh sb="3" eb="4">
      <t>ショウ</t>
    </rPh>
    <rPh sb="6" eb="8">
      <t>トリクミ</t>
    </rPh>
    <rPh sb="14" eb="16">
      <t>ダンカイ</t>
    </rPh>
    <rPh sb="17" eb="19">
      <t>コウボ</t>
    </rPh>
    <rPh sb="19" eb="21">
      <t>ヨウリョウ</t>
    </rPh>
    <rPh sb="23" eb="25">
      <t>サンショウ</t>
    </rPh>
    <rPh sb="26" eb="27">
      <t>ゴト</t>
    </rPh>
    <rPh sb="29" eb="31">
      <t>トウガイ</t>
    </rPh>
    <rPh sb="42" eb="44">
      <t>カツドウ</t>
    </rPh>
    <rPh sb="50" eb="53">
      <t>グタイテキ</t>
    </rPh>
    <rPh sb="54" eb="56">
      <t>キサイ</t>
    </rPh>
    <rPh sb="229" eb="231">
      <t>ジッシ</t>
    </rPh>
    <phoneticPr fontId="1"/>
  </si>
  <si>
    <t>本シート作成前に、補助事業概要説明書(別添１)及び専門家一覧（別紙１）を記載すること。</t>
    <phoneticPr fontId="1"/>
  </si>
  <si>
    <r>
      <t xml:space="preserve">１．固定費
</t>
    </r>
    <r>
      <rPr>
        <sz val="14"/>
        <rFont val="ＭＳ 明朝"/>
        <family val="1"/>
        <charset val="128"/>
      </rPr>
      <t xml:space="preserve">
</t>
    </r>
    <r>
      <rPr>
        <sz val="12"/>
        <rFont val="ＭＳ 明朝"/>
        <family val="1"/>
        <charset val="128"/>
      </rPr>
      <t>・固定費は、支援の回数等に依らず事業運営に必要な経費のことを指す。
・交付申請時の支出計画書において申請した固定費の総額を、確定時に超えた場合、
  超過分については補助対象とならない。
・本シート作成前に、補助事業概要説明書(別添１)及び専門家一覧（別紙１）を記載すること。</t>
    </r>
    <rPh sb="2" eb="4">
      <t>コテイ</t>
    </rPh>
    <rPh sb="4" eb="5">
      <t>ヒ</t>
    </rPh>
    <phoneticPr fontId="1"/>
  </si>
  <si>
    <t>・本シート作成前に、補助事業概要説明書(別添１)及び専門家一覧（別紙１）を記載すること。</t>
    <phoneticPr fontId="1"/>
  </si>
  <si>
    <t>・支援対象地域：補助事業概要説明書（別添1）の「２．本補助事業の目的と内容　支援対象地域」に記載した地域を選択すること。</t>
    <rPh sb="1" eb="3">
      <t>シエン</t>
    </rPh>
    <rPh sb="3" eb="5">
      <t>タイショウ</t>
    </rPh>
    <rPh sb="5" eb="7">
      <t>チイキ</t>
    </rPh>
    <rPh sb="8" eb="10">
      <t>ホジョ</t>
    </rPh>
    <rPh sb="10" eb="12">
      <t>ジギョウ</t>
    </rPh>
    <rPh sb="12" eb="14">
      <t>ガイヨウ</t>
    </rPh>
    <rPh sb="14" eb="17">
      <t>セツメイショ</t>
    </rPh>
    <rPh sb="18" eb="20">
      <t>ベッテン</t>
    </rPh>
    <rPh sb="26" eb="27">
      <t>ホン</t>
    </rPh>
    <rPh sb="27" eb="29">
      <t>ホジョ</t>
    </rPh>
    <rPh sb="29" eb="31">
      <t>ジギョウ</t>
    </rPh>
    <rPh sb="32" eb="34">
      <t>モクテキ</t>
    </rPh>
    <rPh sb="35" eb="37">
      <t>ナイヨウ</t>
    </rPh>
    <rPh sb="38" eb="40">
      <t>シエン</t>
    </rPh>
    <rPh sb="40" eb="42">
      <t>タイショウ</t>
    </rPh>
    <rPh sb="42" eb="44">
      <t>チイキ</t>
    </rPh>
    <rPh sb="46" eb="48">
      <t>キサイ</t>
    </rPh>
    <rPh sb="50" eb="52">
      <t>チイキ</t>
    </rPh>
    <rPh sb="53" eb="55">
      <t>センタク</t>
    </rPh>
    <phoneticPr fontId="1"/>
  </si>
  <si>
    <t>・人員：上記で選択した地域の人員を選択すること。</t>
    <rPh sb="1" eb="3">
      <t>ジンイン</t>
    </rPh>
    <rPh sb="4" eb="6">
      <t>ジョウキ</t>
    </rPh>
    <rPh sb="7" eb="9">
      <t>センタク</t>
    </rPh>
    <rPh sb="11" eb="13">
      <t>チイキ</t>
    </rPh>
    <rPh sb="14" eb="16">
      <t>ジンイン</t>
    </rPh>
    <rPh sb="17" eb="19">
      <t>センタク</t>
    </rPh>
    <phoneticPr fontId="1"/>
  </si>
  <si>
    <t>・経費区分：上記件名に属する各細目を選択すること。</t>
    <rPh sb="1" eb="3">
      <t>ケイヒ</t>
    </rPh>
    <rPh sb="3" eb="5">
      <t>クブン</t>
    </rPh>
    <rPh sb="6" eb="8">
      <t>ジョウキ</t>
    </rPh>
    <rPh sb="8" eb="10">
      <t>ケンメイ</t>
    </rPh>
    <rPh sb="11" eb="12">
      <t>ゾク</t>
    </rPh>
    <rPh sb="14" eb="17">
      <t>カクサイモク</t>
    </rPh>
    <rPh sb="18" eb="20">
      <t>センタク</t>
    </rPh>
    <phoneticPr fontId="1"/>
  </si>
  <si>
    <t xml:space="preserve">　※ 記載する数字は、必ず原単位（支援1回あたりに係る経費）とすること。各費用における単価額ではない。
</t>
    <rPh sb="11" eb="12">
      <t>カナラ</t>
    </rPh>
    <rPh sb="36" eb="37">
      <t>カク</t>
    </rPh>
    <rPh sb="37" eb="39">
      <t>ヒヨウ</t>
    </rPh>
    <rPh sb="45" eb="46">
      <t>ガク</t>
    </rPh>
    <phoneticPr fontId="1"/>
  </si>
  <si>
    <t>支援対象地域：単一都道府県</t>
    <rPh sb="0" eb="2">
      <t>シエン</t>
    </rPh>
    <rPh sb="2" eb="4">
      <t>タイショウ</t>
    </rPh>
    <rPh sb="4" eb="6">
      <t>チイキ</t>
    </rPh>
    <rPh sb="7" eb="9">
      <t>タンイツ</t>
    </rPh>
    <rPh sb="9" eb="13">
      <t>トドウフケン</t>
    </rPh>
    <phoneticPr fontId="1"/>
  </si>
  <si>
    <t>固定費1</t>
    <rPh sb="0" eb="3">
      <t>コテイヒ</t>
    </rPh>
    <phoneticPr fontId="1"/>
  </si>
  <si>
    <t>固定費2</t>
    <rPh sb="0" eb="3">
      <t>コテイヒ</t>
    </rPh>
    <phoneticPr fontId="1"/>
  </si>
  <si>
    <t>変動費１</t>
    <rPh sb="0" eb="2">
      <t>ヘンドウ</t>
    </rPh>
    <rPh sb="2" eb="3">
      <t>ヒ</t>
    </rPh>
    <phoneticPr fontId="1"/>
  </si>
  <si>
    <t>変動費2</t>
    <rPh sb="0" eb="2">
      <t>ヘンドウ</t>
    </rPh>
    <rPh sb="2" eb="3">
      <t>ヒ</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</si>
</sst>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 "/>
    <numFmt numFmtId="178" formatCode="&quot;合計　：　　&quot;#,##0;[Red]\-#,##0"/>
  </numFmts>
  <fonts count="8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10"/>
      <color theme="1"/>
      <name val="ＭＳ 明朝"/>
      <family val="1"/>
      <charset val="128"/>
    </font>
    <font>
      <sz val="2"/>
      <color theme="1"/>
      <name val="ＭＳ 明朝"/>
      <family val="1"/>
      <charset val="128"/>
    </font>
    <font>
      <sz val="10"/>
      <name val="ＭＳ 明朝"/>
      <family val="1"/>
      <charset val="128"/>
    </font>
    <font>
      <sz val="11"/>
      <name val="ＭＳ 明朝"/>
      <family val="1"/>
      <charset val="128"/>
    </font>
    <font>
      <sz val="14"/>
      <color theme="1"/>
      <name val="ＭＳ 明朝"/>
      <family val="1"/>
      <charset val="128"/>
    </font>
    <font>
      <sz val="10"/>
      <color indexed="8"/>
      <name val="ＭＳ 明朝"/>
      <family val="1"/>
      <charset val="128"/>
    </font>
    <font>
      <b/>
      <sz val="20"/>
      <color theme="1"/>
      <name val="ＭＳ 明朝"/>
      <family val="1"/>
      <charset val="128"/>
    </font>
    <font>
      <sz val="11"/>
      <color theme="1"/>
      <name val="ＭＳ 明朝"/>
      <family val="1"/>
      <charset val="128"/>
    </font>
    <font>
      <b/>
      <u/>
      <sz val="14"/>
      <color theme="1"/>
      <name val="ＭＳ 明朝"/>
      <family val="1"/>
      <charset val="128"/>
    </font>
    <font>
      <b/>
      <sz val="12"/>
      <color theme="1"/>
      <name val="ＭＳ 明朝"/>
      <family val="1"/>
      <charset val="128"/>
    </font>
    <font>
      <sz val="11"/>
      <color rgb="FFFF0000"/>
      <name val="ＭＳ 明朝"/>
      <family val="1"/>
      <charset val="128"/>
    </font>
    <font>
      <b/>
      <sz val="12"/>
      <color rgb="FF000000"/>
      <name val="ＭＳ 明朝"/>
      <family val="1"/>
      <charset val="128"/>
    </font>
    <font>
      <b/>
      <sz val="10.5"/>
      <color rgb="FF000000"/>
      <name val="ＭＳ 明朝"/>
      <family val="1"/>
      <charset val="128"/>
    </font>
    <font>
      <sz val="7"/>
      <color theme="1"/>
      <name val="ＭＳ 明朝"/>
      <family val="1"/>
      <charset val="128"/>
    </font>
    <font>
      <b/>
      <sz val="14"/>
      <color theme="1"/>
      <name val="ＭＳ 明朝"/>
      <family val="1"/>
      <charset val="128"/>
    </font>
    <font>
      <sz val="12"/>
      <color theme="1"/>
      <name val="ＭＳ 明朝"/>
      <family val="1"/>
      <charset val="128"/>
    </font>
    <font>
      <sz val="10"/>
      <color theme="0"/>
      <name val="ＭＳ 明朝"/>
      <family val="1"/>
      <charset val="128"/>
    </font>
    <font>
      <b/>
      <sz val="11"/>
      <color theme="1"/>
      <name val="ＭＳ 明朝"/>
      <family val="1"/>
      <charset val="128"/>
    </font>
    <font>
      <b/>
      <sz val="10"/>
      <color theme="1"/>
      <name val="ＭＳ 明朝"/>
      <family val="1"/>
      <charset val="128"/>
    </font>
    <font>
      <sz val="8"/>
      <color theme="1"/>
      <name val="ＭＳ 明朝"/>
      <family val="1"/>
      <charset val="128"/>
    </font>
    <font>
      <sz val="10"/>
      <color rgb="FFFF0000"/>
      <name val="ＭＳ 明朝"/>
      <family val="1"/>
      <charset val="128"/>
    </font>
    <font>
      <b/>
      <sz val="10"/>
      <name val="ＭＳ 明朝"/>
      <family val="1"/>
      <charset val="128"/>
    </font>
    <font>
      <sz val="16"/>
      <color indexed="8"/>
      <name val="ＭＳ 明朝"/>
      <family val="1"/>
      <charset val="128"/>
    </font>
    <font>
      <sz val="11"/>
      <color indexed="8"/>
      <name val="ＭＳ 明朝"/>
      <family val="1"/>
      <charset val="128"/>
    </font>
    <font>
      <sz val="14"/>
      <color indexed="8"/>
      <name val="ＭＳ 明朝"/>
      <family val="1"/>
      <charset val="128"/>
    </font>
    <font>
      <sz val="16"/>
      <name val="ＭＳ 明朝"/>
      <family val="1"/>
      <charset val="128"/>
    </font>
    <font>
      <sz val="14"/>
      <color rgb="FFFF0000"/>
      <name val="ＭＳ 明朝"/>
      <family val="1"/>
      <charset val="128"/>
    </font>
    <font>
      <b/>
      <sz val="18"/>
      <name val="ＭＳ 明朝"/>
      <family val="1"/>
      <charset val="128"/>
    </font>
    <font>
      <sz val="14"/>
      <name val="ＭＳ 明朝"/>
      <family val="1"/>
      <charset val="128"/>
    </font>
    <font>
      <sz val="12"/>
      <name val="ＭＳ 明朝"/>
      <family val="1"/>
      <charset val="128"/>
    </font>
    <font>
      <b/>
      <sz val="20"/>
      <name val="ＭＳ 明朝"/>
      <family val="1"/>
      <charset val="128"/>
    </font>
    <font>
      <sz val="10"/>
      <color rgb="FF0000FF"/>
      <name val="ＭＳ 明朝"/>
      <family val="1"/>
      <charset val="128"/>
    </font>
    <font>
      <sz val="12"/>
      <color indexed="8"/>
      <name val="ＭＳ 明朝"/>
      <family val="1"/>
      <charset val="128"/>
    </font>
    <font>
      <b/>
      <sz val="18"/>
      <color theme="1"/>
      <name val="ＭＳ 明朝"/>
      <family val="1"/>
      <charset val="128"/>
    </font>
    <font>
      <b/>
      <sz val="22"/>
      <name val="ＭＳ 明朝"/>
      <family val="1"/>
      <charset val="128"/>
    </font>
    <font>
      <sz val="22"/>
      <name val="ＭＳ 明朝"/>
      <family val="1"/>
      <charset val="128"/>
    </font>
    <font>
      <u/>
      <sz val="16"/>
      <name val="ＭＳ 明朝"/>
      <family val="1"/>
      <charset val="128"/>
    </font>
    <font>
      <vertAlign val="superscript"/>
      <sz val="10"/>
      <name val="ＭＳ 明朝"/>
      <family val="1"/>
      <charset val="128"/>
    </font>
    <font>
      <b/>
      <sz val="14"/>
      <color rgb="FFC00000"/>
      <name val="ＭＳ 明朝"/>
      <family val="1"/>
      <charset val="128"/>
    </font>
    <font>
      <sz val="10"/>
      <color theme="1"/>
      <name val="ＭＳ Ｐゴシック"/>
      <family val="2"/>
      <charset val="128"/>
      <scheme val="minor"/>
    </font>
    <font>
      <sz val="10"/>
      <color theme="0" tint="-0.34998626667073579"/>
      <name val="ＭＳ 明朝"/>
      <family val="1"/>
      <charset val="128"/>
    </font>
    <font>
      <sz val="11"/>
      <color theme="0" tint="-0.34998626667073579"/>
      <name val="ＭＳ 明朝"/>
      <family val="1"/>
      <charset val="128"/>
    </font>
    <font>
      <sz val="16"/>
      <color theme="0" tint="-0.34998626667073579"/>
      <name val="ＭＳ 明朝"/>
      <family val="1"/>
      <charset val="128"/>
    </font>
    <font>
      <sz val="20"/>
      <color theme="0" tint="-0.34998626667073579"/>
      <name val="ＭＳ 明朝"/>
      <family val="1"/>
      <charset val="128"/>
    </font>
    <font>
      <sz val="12"/>
      <name val="ＭＳ Ｐ明朝"/>
      <family val="1"/>
      <charset val="128"/>
    </font>
    <font>
      <sz val="10"/>
      <name val="ＭＳ Ｐ明朝"/>
      <family val="1"/>
      <charset val="128"/>
    </font>
    <font>
      <sz val="20"/>
      <color theme="1"/>
      <name val="ＭＳ Ｐ明朝"/>
      <family val="1"/>
      <charset val="128"/>
    </font>
    <font>
      <b/>
      <u/>
      <sz val="24"/>
      <color theme="1"/>
      <name val="ＭＳ 明朝"/>
      <family val="1"/>
      <charset val="128"/>
    </font>
    <font>
      <sz val="10"/>
      <color theme="1"/>
      <name val="ＭＳ Ｐ明朝"/>
      <family val="1"/>
      <charset val="128"/>
    </font>
    <font>
      <sz val="18"/>
      <color theme="1"/>
      <name val="ＭＳ 明朝"/>
      <family val="1"/>
      <charset val="128"/>
    </font>
    <font>
      <sz val="18"/>
      <name val="ＭＳ 明朝"/>
      <family val="1"/>
      <charset val="128"/>
    </font>
    <font>
      <sz val="11"/>
      <color theme="1"/>
      <name val="ＭＳ Ｐ明朝"/>
      <family val="1"/>
      <charset val="128"/>
    </font>
    <font>
      <vertAlign val="superscript"/>
      <sz val="11"/>
      <name val="ＭＳ 明朝"/>
      <family val="1"/>
      <charset val="128"/>
    </font>
    <font>
      <vertAlign val="superscript"/>
      <sz val="11"/>
      <name val="ＭＳ Ｐ明朝"/>
      <family val="1"/>
      <charset val="128"/>
    </font>
    <font>
      <sz val="10"/>
      <color theme="1"/>
      <name val="Century"/>
      <family val="1"/>
    </font>
    <font>
      <u/>
      <sz val="11"/>
      <name val="ＭＳ 明朝"/>
      <family val="1"/>
      <charset val="128"/>
    </font>
    <font>
      <sz val="14"/>
      <color theme="0" tint="-0.34998626667073579"/>
      <name val="ＭＳ 明朝"/>
      <family val="1"/>
      <charset val="128"/>
    </font>
    <font>
      <sz val="9"/>
      <name val="ＭＳ 明朝"/>
      <family val="1"/>
      <charset val="128"/>
    </font>
    <font>
      <sz val="10"/>
      <color theme="0" tint="-0.249977111117893"/>
      <name val="ＭＳ 明朝"/>
      <family val="1"/>
      <charset val="128"/>
    </font>
    <font>
      <b/>
      <sz val="14"/>
      <color theme="1"/>
      <name val="ＭＳ Ｐゴシック"/>
      <family val="3"/>
      <charset val="128"/>
      <scheme val="minor"/>
    </font>
    <font>
      <sz val="11"/>
      <name val="ＭＳ Ｐゴシック"/>
      <family val="3"/>
      <charset val="128"/>
      <scheme val="minor"/>
    </font>
    <font>
      <b/>
      <sz val="16"/>
      <color rgb="FFFF0000"/>
      <name val="ＭＳ Ｐゴシック"/>
      <family val="3"/>
      <charset val="128"/>
      <scheme val="minor"/>
    </font>
    <font>
      <sz val="20"/>
      <name val="HGP創英角ｺﾞｼｯｸUB"/>
      <family val="3"/>
      <charset val="128"/>
    </font>
    <font>
      <b/>
      <sz val="18"/>
      <color rgb="FFFF0000"/>
      <name val="ＭＳ Ｐゴシック"/>
      <family val="3"/>
      <charset val="128"/>
    </font>
    <font>
      <b/>
      <u/>
      <sz val="16"/>
      <color rgb="FFFF0000"/>
      <name val="ＭＳ 明朝"/>
      <family val="1"/>
      <charset val="128"/>
    </font>
    <font>
      <sz val="16"/>
      <color theme="1"/>
      <name val="ＭＳ 明朝"/>
      <family val="1"/>
      <charset val="128"/>
    </font>
    <font>
      <sz val="9"/>
      <color theme="1"/>
      <name val="ＭＳ 明朝"/>
      <family val="1"/>
      <charset val="128"/>
    </font>
    <font>
      <b/>
      <sz val="10"/>
      <color rgb="FFFF0000"/>
      <name val="ＭＳ 明朝"/>
      <family val="1"/>
      <charset val="128"/>
    </font>
    <font>
      <b/>
      <sz val="6"/>
      <color rgb="FFFF0000"/>
      <name val="ＭＳ 明朝"/>
      <family val="1"/>
      <charset val="128"/>
    </font>
    <font>
      <sz val="9"/>
      <color theme="1"/>
      <name val="ＭＳ Ｐ明朝"/>
      <family val="1"/>
      <charset val="128"/>
    </font>
    <font>
      <sz val="12"/>
      <color theme="0"/>
      <name val="ＭＳ 明朝"/>
      <family val="1"/>
      <charset val="128"/>
    </font>
    <font>
      <sz val="9"/>
      <color theme="1"/>
      <name val="ＭＳ Ｐゴシック"/>
      <family val="2"/>
      <charset val="128"/>
      <scheme val="minor"/>
    </font>
    <font>
      <sz val="9"/>
      <color theme="1"/>
      <name val="ＭＳ Ｐゴシック"/>
      <family val="3"/>
      <charset val="128"/>
      <scheme val="minor"/>
    </font>
    <font>
      <b/>
      <sz val="14"/>
      <color rgb="FFFF0000"/>
      <name val="ＭＳ 明朝"/>
      <family val="1"/>
      <charset val="128"/>
    </font>
    <font>
      <b/>
      <sz val="12"/>
      <color rgb="FFFF0000"/>
      <name val="ＭＳ 明朝"/>
      <family val="1"/>
      <charset val="128"/>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2060"/>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1" tint="0.249977111117893"/>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tint="-0.249977111117893"/>
        <bgColor indexed="64"/>
      </patternFill>
    </fill>
  </fills>
  <borders count="1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bottom style="medium">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bottom style="hair">
        <color indexed="64"/>
      </bottom>
      <diagonal/>
    </border>
    <border>
      <left style="dashed">
        <color indexed="64"/>
      </left>
      <right style="dashed">
        <color indexed="64"/>
      </right>
      <top/>
      <bottom style="hair">
        <color indexed="64"/>
      </bottom>
      <diagonal/>
    </border>
    <border>
      <left style="thin">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hair">
        <color indexed="64"/>
      </bottom>
      <diagonal/>
    </border>
    <border>
      <left style="thin">
        <color indexed="64"/>
      </left>
      <right style="dashed">
        <color indexed="64"/>
      </right>
      <top style="hair">
        <color indexed="64"/>
      </top>
      <bottom style="thin">
        <color indexed="64"/>
      </bottom>
      <diagonal/>
    </border>
    <border>
      <left style="hair">
        <color theme="0" tint="-0.499984740745262"/>
      </left>
      <right style="hair">
        <color theme="0" tint="-0.499984740745262"/>
      </right>
      <top style="thin">
        <color theme="0" tint="-0.499984740745262"/>
      </top>
      <bottom style="hair">
        <color theme="0" tint="-0.499984740745262"/>
      </bottom>
      <diagonal/>
    </border>
    <border>
      <left style="hair">
        <color theme="0" tint="-0.499984740745262"/>
      </left>
      <right style="thin">
        <color theme="0" tint="-0.499984740745262"/>
      </right>
      <top style="thin">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hair">
        <color theme="0" tint="-0.499984740745262"/>
      </top>
      <bottom style="thin">
        <color theme="0" tint="-0.499984740745262"/>
      </bottom>
      <diagonal/>
    </border>
    <border>
      <left style="thin">
        <color theme="0" tint="-0.499984740745262"/>
      </left>
      <right/>
      <top style="thin">
        <color theme="0" tint="-0.499984740745262"/>
      </top>
      <bottom style="hair">
        <color theme="0" tint="-0.499984740745262"/>
      </bottom>
      <diagonal/>
    </border>
    <border>
      <left/>
      <right style="hair">
        <color theme="0" tint="-0.499984740745262"/>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dashed">
        <color indexed="64"/>
      </right>
      <top style="thin">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right/>
      <top style="hair">
        <color indexed="64"/>
      </top>
      <bottom style="hair">
        <color indexed="64"/>
      </bottom>
      <diagonal/>
    </border>
    <border>
      <left style="hair">
        <color auto="1"/>
      </left>
      <right/>
      <top style="hair">
        <color indexed="64"/>
      </top>
      <bottom style="hair">
        <color indexed="64"/>
      </bottom>
      <diagonal/>
    </border>
    <border>
      <left style="thin">
        <color theme="0"/>
      </left>
      <right style="thin">
        <color theme="0"/>
      </right>
      <top style="thin">
        <color theme="0"/>
      </top>
      <bottom style="thin">
        <color theme="0"/>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style="thin">
        <color theme="0" tint="-0.34998626667073579"/>
      </left>
      <right style="thin">
        <color theme="0" tint="-0.34998626667073579"/>
      </right>
      <top style="thin">
        <color theme="0" tint="-0.34998626667073579"/>
      </top>
      <bottom style="hair">
        <color theme="0" tint="-0.34998626667073579"/>
      </bottom>
      <diagonal/>
    </border>
    <border>
      <left style="thin">
        <color theme="0" tint="-0.34998626667073579"/>
      </left>
      <right style="thin">
        <color theme="0" tint="-0.34998626667073579"/>
      </right>
      <top style="hair">
        <color theme="0" tint="-0.34998626667073579"/>
      </top>
      <bottom style="hair">
        <color theme="0" tint="-0.34998626667073579"/>
      </bottom>
      <diagonal/>
    </border>
    <border>
      <left style="thin">
        <color theme="0" tint="-0.34998626667073579"/>
      </left>
      <right style="thin">
        <color theme="0" tint="-0.34998626667073579"/>
      </right>
      <top style="hair">
        <color theme="0" tint="-0.34998626667073579"/>
      </top>
      <bottom style="thin">
        <color theme="0" tint="-0.34998626667073579"/>
      </bottom>
      <diagonal/>
    </border>
    <border>
      <left style="thin">
        <color theme="0" tint="-0.34998626667073579"/>
      </left>
      <right style="thin">
        <color theme="0" tint="-0.34998626667073579"/>
      </right>
      <top/>
      <bottom style="hair">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hair">
        <color theme="0" tint="-0.34998626667073579"/>
      </top>
      <bottom style="hair">
        <color theme="0" tint="-0.34998626667073579"/>
      </bottom>
      <diagonal/>
    </border>
    <border>
      <left style="thin">
        <color theme="0" tint="-0.34998626667073579"/>
      </left>
      <right/>
      <top style="hair">
        <color theme="0" tint="-0.34998626667073579"/>
      </top>
      <bottom style="hair">
        <color theme="0" tint="-0.34998626667073579"/>
      </bottom>
      <diagonal/>
    </border>
    <border>
      <left style="thin">
        <color theme="0" tint="-0.34998626667073579"/>
      </left>
      <right/>
      <top style="hair">
        <color theme="0" tint="-0.34998626667073579"/>
      </top>
      <bottom style="double">
        <color theme="0" tint="-0.34998626667073579"/>
      </bottom>
      <diagonal/>
    </border>
    <border>
      <left/>
      <right style="thin">
        <color theme="0" tint="-0.34998626667073579"/>
      </right>
      <top/>
      <bottom style="double">
        <color theme="0" tint="-0.34998626667073579"/>
      </bottom>
      <diagonal/>
    </border>
    <border>
      <left style="thin">
        <color theme="0" tint="-0.34998626667073579"/>
      </left>
      <right style="thin">
        <color theme="0" tint="-0.34998626667073579"/>
      </right>
      <top style="hair">
        <color theme="0" tint="-0.34998626667073579"/>
      </top>
      <bottom style="double">
        <color theme="0" tint="-0.34998626667073579"/>
      </bottom>
      <diagonal/>
    </border>
    <border>
      <left/>
      <right style="thin">
        <color theme="0" tint="-0.34998626667073579"/>
      </right>
      <top style="thin">
        <color theme="0" tint="-0.34998626667073579"/>
      </top>
      <bottom style="hair">
        <color theme="0" tint="-0.34998626667073579"/>
      </bottom>
      <diagonal/>
    </border>
    <border>
      <left style="thin">
        <color theme="0" tint="-0.34998626667073579"/>
      </left>
      <right/>
      <top style="hair">
        <color theme="0" tint="-0.34998626667073579"/>
      </top>
      <bottom style="thin">
        <color theme="0" tint="-0.34998626667073579"/>
      </bottom>
      <diagonal/>
    </border>
    <border>
      <left/>
      <right/>
      <top style="hair">
        <color theme="0" tint="-0.34998626667073579"/>
      </top>
      <bottom style="thin">
        <color theme="0" tint="-0.34998626667073579"/>
      </bottom>
      <diagonal/>
    </border>
    <border>
      <left/>
      <right style="thin">
        <color theme="0" tint="-0.34998626667073579"/>
      </right>
      <top style="hair">
        <color theme="0" tint="-0.34998626667073579"/>
      </top>
      <bottom style="thin">
        <color theme="0" tint="-0.34998626667073579"/>
      </bottom>
      <diagonal/>
    </border>
    <border>
      <left/>
      <right/>
      <top style="hair">
        <color theme="0" tint="-0.34998626667073579"/>
      </top>
      <bottom style="hair">
        <color theme="0" tint="-0.34998626667073579"/>
      </bottom>
      <diagonal/>
    </border>
    <border>
      <left style="thin">
        <color theme="0" tint="-0.34998626667073579"/>
      </left>
      <right/>
      <top style="thin">
        <color theme="0" tint="-0.34998626667073579"/>
      </top>
      <bottom style="hair">
        <color theme="0" tint="-0.34998626667073579"/>
      </bottom>
      <diagonal/>
    </border>
    <border>
      <left/>
      <right/>
      <top style="thin">
        <color theme="0" tint="-0.34998626667073579"/>
      </top>
      <bottom style="hair">
        <color theme="0" tint="-0.34998626667073579"/>
      </bottom>
      <diagonal/>
    </border>
    <border>
      <left/>
      <right/>
      <top/>
      <bottom style="thin">
        <color theme="0" tint="-0.34998626667073579"/>
      </bottom>
      <diagonal/>
    </border>
    <border>
      <left/>
      <right style="thin">
        <color theme="0" tint="-0.34998626667073579"/>
      </right>
      <top style="hair">
        <color theme="0" tint="-0.34998626667073579"/>
      </top>
      <bottom style="double">
        <color theme="0" tint="-0.34998626667073579"/>
      </bottom>
      <diagonal/>
    </border>
    <border>
      <left style="thin">
        <color theme="0" tint="-0.34998626667073579"/>
      </left>
      <right/>
      <top style="double">
        <color theme="0" tint="-0.34998626667073579"/>
      </top>
      <bottom style="thin">
        <color theme="0" tint="-0.34998626667073579"/>
      </bottom>
      <diagonal/>
    </border>
    <border>
      <left/>
      <right style="thin">
        <color theme="0" tint="-0.34998626667073579"/>
      </right>
      <top style="double">
        <color theme="0" tint="-0.34998626667073579"/>
      </top>
      <bottom style="thin">
        <color theme="0" tint="-0.34998626667073579"/>
      </bottom>
      <diagonal/>
    </border>
    <border>
      <left style="hair">
        <color auto="1"/>
      </left>
      <right/>
      <top style="hair">
        <color auto="1"/>
      </top>
      <bottom style="thin">
        <color auto="1"/>
      </bottom>
      <diagonal/>
    </border>
    <border>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auto="1"/>
      </left>
      <right style="hair">
        <color auto="1"/>
      </right>
      <top style="hair">
        <color auto="1"/>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hair">
        <color indexed="64"/>
      </left>
      <right style="thin">
        <color auto="1"/>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theme="0" tint="-0.34998626667073579"/>
      </left>
      <right style="thin">
        <color theme="0" tint="-0.34998626667073579"/>
      </right>
      <top style="hair">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style="thin">
        <color theme="0" tint="-0.34998626667073579"/>
      </right>
      <top/>
      <bottom style="thin">
        <color theme="0" tint="-0.34998626667073579"/>
      </bottom>
      <diagonal/>
    </border>
    <border>
      <left/>
      <right style="thin">
        <color theme="0" tint="-0.34998626667073579"/>
      </right>
      <top/>
      <bottom/>
      <diagonal/>
    </border>
    <border>
      <left style="thin">
        <color theme="0" tint="-0.34998626667073579"/>
      </left>
      <right/>
      <top/>
      <bottom style="hair">
        <color theme="0" tint="-0.34998626667073579"/>
      </bottom>
      <diagonal/>
    </border>
    <border>
      <left/>
      <right/>
      <top style="hair">
        <color theme="0" tint="-0.34998626667073579"/>
      </top>
      <bottom/>
      <diagonal/>
    </border>
    <border>
      <left/>
      <right/>
      <top/>
      <bottom style="hair">
        <color theme="0" tint="-0.34998626667073579"/>
      </bottom>
      <diagonal/>
    </border>
    <border>
      <left style="thin">
        <color theme="0" tint="-0.34998626667073579"/>
      </left>
      <right style="thin">
        <color theme="0" tint="-0.34998626667073579"/>
      </right>
      <top/>
      <bottom style="double">
        <color theme="0" tint="-0.34998626667073579"/>
      </bottom>
      <diagonal/>
    </border>
    <border>
      <left/>
      <right/>
      <top style="hair">
        <color theme="0" tint="-0.34998626667073579"/>
      </top>
      <bottom style="double">
        <color theme="0" tint="-0.34998626667073579"/>
      </bottom>
      <diagonal/>
    </border>
    <border>
      <left style="thin">
        <color theme="0" tint="-0.34998626667073579"/>
      </left>
      <right style="thin">
        <color theme="0" tint="-0.34998626667073579"/>
      </right>
      <top style="double">
        <color theme="0" tint="-0.34998626667073579"/>
      </top>
      <bottom style="thin">
        <color theme="0" tint="-0.34998626667073579"/>
      </bottom>
      <diagonal/>
    </border>
    <border>
      <left style="thin">
        <color theme="0" tint="-0.34998626667073579"/>
      </left>
      <right style="thin">
        <color theme="0" tint="-0.34998626667073579"/>
      </right>
      <top style="double">
        <color theme="0" tint="-0.34998626667073579"/>
      </top>
      <bottom/>
      <diagonal/>
    </border>
    <border>
      <left/>
      <right/>
      <top style="medium">
        <color indexed="64"/>
      </top>
      <bottom/>
      <diagonal/>
    </border>
    <border>
      <left style="dashed">
        <color indexed="64"/>
      </left>
      <right style="dashed">
        <color indexed="64"/>
      </right>
      <top style="thin">
        <color indexed="64"/>
      </top>
      <bottom style="thin">
        <color indexed="64"/>
      </bottom>
      <diagonal/>
    </border>
    <border>
      <left/>
      <right/>
      <top style="thin">
        <color theme="0"/>
      </top>
      <bottom style="thin">
        <color theme="0"/>
      </bottom>
      <diagonal/>
    </border>
    <border>
      <left/>
      <right/>
      <top style="thin">
        <color theme="0"/>
      </top>
      <bottom/>
      <diagonal/>
    </border>
    <border>
      <left style="dashed">
        <color indexed="64"/>
      </left>
      <right style="dashed">
        <color indexed="64"/>
      </right>
      <top style="hair">
        <color indexed="64"/>
      </top>
      <bottom style="thin">
        <color indexed="64"/>
      </bottom>
      <diagonal/>
    </border>
    <border>
      <left style="thin">
        <color theme="0" tint="-0.34998626667073579"/>
      </left>
      <right style="hair">
        <color theme="0" tint="-0.34998626667073579"/>
      </right>
      <top style="thin">
        <color theme="0" tint="-0.34998626667073579"/>
      </top>
      <bottom style="hair">
        <color theme="0" tint="-0.34998626667073579"/>
      </bottom>
      <diagonal/>
    </border>
    <border>
      <left style="hair">
        <color theme="0" tint="-0.34998626667073579"/>
      </left>
      <right/>
      <top style="thin">
        <color theme="0" tint="-0.34998626667073579"/>
      </top>
      <bottom style="hair">
        <color theme="0" tint="-0.34998626667073579"/>
      </bottom>
      <diagonal/>
    </border>
    <border>
      <left style="thin">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style="thin">
        <color theme="0" tint="-0.34998626667073579"/>
      </left>
      <right style="hair">
        <color theme="0" tint="-0.34998626667073579"/>
      </right>
      <top style="hair">
        <color theme="0" tint="-0.34998626667073579"/>
      </top>
      <bottom style="thin">
        <color theme="0" tint="-0.34998626667073579"/>
      </bottom>
      <diagonal/>
    </border>
    <border>
      <left style="hair">
        <color theme="0" tint="-0.34998626667073579"/>
      </left>
      <right/>
      <top style="hair">
        <color theme="0" tint="-0.34998626667073579"/>
      </top>
      <bottom style="thin">
        <color theme="0" tint="-0.34998626667073579"/>
      </bottom>
      <diagonal/>
    </border>
    <border>
      <left style="thin">
        <color theme="0" tint="-0.34998626667073579"/>
      </left>
      <right/>
      <top style="double">
        <color theme="0" tint="-0.34998626667073579"/>
      </top>
      <bottom/>
      <diagonal/>
    </border>
    <border>
      <left/>
      <right/>
      <top style="double">
        <color theme="0" tint="-0.34998626667073579"/>
      </top>
      <bottom/>
      <diagonal/>
    </border>
    <border>
      <left/>
      <right style="thin">
        <color theme="0" tint="-0.34998626667073579"/>
      </right>
      <top style="double">
        <color theme="0" tint="-0.34998626667073579"/>
      </top>
      <bottom/>
      <diagonal/>
    </border>
  </borders>
  <cellStyleXfs count="7">
    <xf numFmtId="0" fontId="0"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5" fillId="0" borderId="0">
      <alignment vertical="center"/>
    </xf>
    <xf numFmtId="38" fontId="45" fillId="0" borderId="0" applyFont="0" applyFill="0" applyBorder="0" applyAlignment="0" applyProtection="0">
      <alignment vertical="center"/>
    </xf>
  </cellStyleXfs>
  <cellXfs count="937">
    <xf numFmtId="0" fontId="0" fillId="0" borderId="0" xfId="0">
      <alignment vertical="center"/>
    </xf>
    <xf numFmtId="0" fontId="0" fillId="0" borderId="0" xfId="0" applyProtection="1">
      <alignment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6" fillId="0" borderId="0" xfId="0" applyFont="1" applyProtection="1">
      <alignment vertical="center"/>
    </xf>
    <xf numFmtId="0" fontId="11" fillId="0" borderId="0" xfId="2" applyFont="1" applyBorder="1" applyAlignment="1" applyProtection="1">
      <alignment horizontal="right" vertical="top"/>
    </xf>
    <xf numFmtId="0" fontId="12" fillId="0" borderId="0" xfId="0" applyFont="1" applyProtection="1">
      <alignment vertical="center"/>
    </xf>
    <xf numFmtId="0" fontId="6" fillId="0" borderId="0" xfId="0" applyFont="1" applyBorder="1" applyAlignment="1" applyProtection="1">
      <alignment wrapText="1"/>
    </xf>
    <xf numFmtId="0" fontId="13" fillId="0" borderId="0" xfId="0" applyFont="1" applyBorder="1" applyAlignment="1" applyProtection="1">
      <alignment horizontal="right" vertical="center" wrapText="1"/>
    </xf>
    <xf numFmtId="0" fontId="13" fillId="0" borderId="0" xfId="0" applyFont="1" applyProtection="1">
      <alignment vertical="center"/>
    </xf>
    <xf numFmtId="0" fontId="10" fillId="0" borderId="0" xfId="0" applyFont="1" applyBorder="1" applyAlignment="1" applyProtection="1">
      <alignment horizontal="right" vertical="center" indent="1"/>
    </xf>
    <xf numFmtId="0" fontId="14" fillId="0" borderId="0" xfId="0" applyFont="1" applyAlignment="1" applyProtection="1"/>
    <xf numFmtId="0" fontId="6" fillId="0" borderId="0" xfId="0" applyFont="1" applyFill="1" applyBorder="1" applyAlignment="1" applyProtection="1">
      <alignment vertical="center" wrapText="1"/>
    </xf>
    <xf numFmtId="0" fontId="13" fillId="0" borderId="1" xfId="0" applyFont="1" applyBorder="1" applyAlignment="1" applyProtection="1">
      <alignment horizontal="center" vertical="center" wrapText="1"/>
    </xf>
    <xf numFmtId="0" fontId="13" fillId="0" borderId="1" xfId="0" applyFont="1" applyBorder="1" applyAlignment="1" applyProtection="1">
      <alignment horizontal="left" vertical="center" wrapText="1"/>
    </xf>
    <xf numFmtId="0" fontId="13" fillId="0" borderId="1" xfId="0" applyFont="1" applyBorder="1" applyAlignment="1" applyProtection="1">
      <alignment horizontal="justify" vertical="center" wrapText="1"/>
    </xf>
    <xf numFmtId="0" fontId="13" fillId="7" borderId="1" xfId="0" applyFont="1" applyFill="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13" fillId="0" borderId="3" xfId="0" applyFont="1" applyBorder="1" applyAlignment="1" applyProtection="1">
      <alignment vertical="center" wrapText="1"/>
    </xf>
    <xf numFmtId="0" fontId="13" fillId="0" borderId="4" xfId="0" applyFont="1" applyBorder="1" applyAlignment="1" applyProtection="1">
      <alignment horizontal="left" vertical="center" wrapText="1"/>
    </xf>
    <xf numFmtId="0" fontId="13" fillId="0" borderId="4" xfId="0" applyFont="1" applyBorder="1" applyAlignment="1" applyProtection="1">
      <alignment horizontal="justify" vertical="center" wrapText="1"/>
    </xf>
    <xf numFmtId="0" fontId="13" fillId="7" borderId="1"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13" fillId="0" borderId="4" xfId="0" applyFont="1" applyBorder="1" applyAlignment="1" applyProtection="1">
      <alignment horizontal="center" vertical="center" wrapText="1"/>
    </xf>
    <xf numFmtId="0" fontId="17" fillId="0" borderId="22" xfId="0" applyFont="1" applyBorder="1" applyProtection="1">
      <alignment vertical="center"/>
    </xf>
    <xf numFmtId="0" fontId="6" fillId="0" borderId="22" xfId="0" applyFont="1" applyBorder="1" applyProtection="1">
      <alignment vertical="center"/>
    </xf>
    <xf numFmtId="0" fontId="18" fillId="0" borderId="22" xfId="0" applyFont="1" applyBorder="1" applyProtection="1">
      <alignment vertical="center"/>
    </xf>
    <xf numFmtId="0" fontId="20" fillId="0" borderId="0" xfId="0" applyFont="1" applyProtection="1">
      <alignment vertical="center"/>
    </xf>
    <xf numFmtId="0" fontId="6" fillId="0" borderId="1" xfId="0" applyFont="1" applyBorder="1" applyAlignment="1" applyProtection="1">
      <alignment vertical="center" wrapText="1"/>
      <protection locked="0"/>
    </xf>
    <xf numFmtId="0" fontId="28" fillId="0" borderId="0" xfId="2" applyFont="1" applyProtection="1">
      <alignment vertical="center"/>
    </xf>
    <xf numFmtId="0" fontId="29" fillId="0" borderId="0" xfId="2" applyFont="1" applyProtection="1">
      <alignment vertical="center"/>
    </xf>
    <xf numFmtId="38" fontId="29" fillId="0" borderId="0" xfId="3" applyFont="1" applyProtection="1">
      <alignment vertical="center"/>
    </xf>
    <xf numFmtId="0" fontId="13" fillId="0" borderId="0" xfId="2" applyFont="1" applyProtection="1">
      <alignment vertical="center"/>
    </xf>
    <xf numFmtId="0" fontId="30" fillId="0" borderId="0" xfId="2" applyFont="1" applyAlignment="1" applyProtection="1">
      <alignment horizontal="left" vertical="center"/>
    </xf>
    <xf numFmtId="0" fontId="29" fillId="0" borderId="0" xfId="2" applyFont="1" applyAlignment="1" applyProtection="1">
      <alignment horizontal="center" vertical="center"/>
    </xf>
    <xf numFmtId="38" fontId="29" fillId="0" borderId="0" xfId="3" applyFont="1" applyAlignment="1" applyProtection="1">
      <alignment horizontal="right" vertical="center"/>
    </xf>
    <xf numFmtId="0" fontId="29" fillId="0" borderId="0" xfId="2" applyFont="1" applyBorder="1" applyAlignment="1" applyProtection="1">
      <alignment horizontal="center" vertical="center"/>
    </xf>
    <xf numFmtId="0" fontId="16" fillId="0" borderId="0" xfId="2" applyFont="1" applyBorder="1" applyAlignment="1" applyProtection="1">
      <alignment horizontal="left" vertical="center"/>
    </xf>
    <xf numFmtId="0" fontId="32" fillId="0" borderId="0" xfId="2" applyFont="1" applyAlignment="1" applyProtection="1">
      <alignment horizontal="left" vertical="center"/>
    </xf>
    <xf numFmtId="0" fontId="29" fillId="0" borderId="0" xfId="2" applyFont="1" applyAlignment="1" applyProtection="1">
      <alignment vertical="center"/>
    </xf>
    <xf numFmtId="0" fontId="28" fillId="0" borderId="0" xfId="2" applyFont="1" applyBorder="1" applyProtection="1">
      <alignment vertical="center"/>
    </xf>
    <xf numFmtId="0" fontId="29" fillId="0" borderId="0" xfId="2" applyFont="1" applyBorder="1" applyProtection="1">
      <alignment vertical="center"/>
    </xf>
    <xf numFmtId="0" fontId="13" fillId="0" borderId="0" xfId="2" applyFont="1" applyBorder="1" applyProtection="1">
      <alignment vertical="center"/>
    </xf>
    <xf numFmtId="0" fontId="9" fillId="0" borderId="0" xfId="2" applyFont="1" applyProtection="1">
      <alignment vertical="center"/>
    </xf>
    <xf numFmtId="0" fontId="33" fillId="0" borderId="0" xfId="2" applyFont="1" applyBorder="1" applyAlignment="1" applyProtection="1">
      <alignment horizontal="left" vertical="center"/>
    </xf>
    <xf numFmtId="0" fontId="31" fillId="0" borderId="0" xfId="2" applyFont="1" applyBorder="1" applyAlignment="1" applyProtection="1">
      <alignment horizontal="left" vertical="center"/>
    </xf>
    <xf numFmtId="0" fontId="34" fillId="0" borderId="0" xfId="2" applyFont="1" applyBorder="1" applyAlignment="1" applyProtection="1">
      <alignment horizontal="center" vertical="center"/>
    </xf>
    <xf numFmtId="0" fontId="9" fillId="0" borderId="0" xfId="2" applyFont="1" applyBorder="1" applyProtection="1">
      <alignment vertical="center"/>
    </xf>
    <xf numFmtId="0" fontId="9" fillId="0" borderId="0" xfId="2" applyFont="1" applyBorder="1" applyAlignment="1" applyProtection="1">
      <alignment horizontal="left" vertical="center"/>
    </xf>
    <xf numFmtId="0" fontId="34" fillId="0" borderId="0" xfId="2" applyFont="1" applyBorder="1" applyAlignment="1" applyProtection="1">
      <alignment horizontal="left" vertical="center"/>
    </xf>
    <xf numFmtId="0" fontId="9" fillId="0" borderId="0" xfId="2" applyFont="1" applyBorder="1" applyAlignment="1" applyProtection="1">
      <alignment horizontal="center" vertical="center"/>
    </xf>
    <xf numFmtId="0" fontId="9" fillId="0" borderId="0" xfId="2" applyFont="1" applyAlignment="1" applyProtection="1">
      <alignment vertical="center"/>
    </xf>
    <xf numFmtId="0" fontId="8" fillId="0" borderId="0" xfId="2" applyFont="1" applyProtection="1">
      <alignment vertical="center"/>
    </xf>
    <xf numFmtId="0" fontId="8" fillId="0" borderId="0" xfId="2" applyFont="1" applyAlignment="1" applyProtection="1">
      <alignment vertical="center"/>
    </xf>
    <xf numFmtId="0" fontId="8" fillId="0" borderId="0" xfId="2" applyFont="1" applyAlignment="1" applyProtection="1">
      <alignment horizontal="left" vertical="center"/>
    </xf>
    <xf numFmtId="0" fontId="8" fillId="3" borderId="0" xfId="2" applyFont="1" applyFill="1" applyProtection="1">
      <alignment vertical="center"/>
    </xf>
    <xf numFmtId="0" fontId="8" fillId="0" borderId="0" xfId="2" applyFont="1" applyFill="1" applyProtection="1">
      <alignment vertical="center"/>
    </xf>
    <xf numFmtId="0" fontId="27" fillId="3" borderId="0" xfId="2" applyFont="1" applyFill="1" applyAlignment="1" applyProtection="1">
      <alignment horizontal="left" vertical="center"/>
    </xf>
    <xf numFmtId="0" fontId="9" fillId="2" borderId="5" xfId="2" applyFont="1" applyFill="1" applyBorder="1" applyAlignment="1" applyProtection="1">
      <alignment vertical="center"/>
    </xf>
    <xf numFmtId="0" fontId="9" fillId="2" borderId="6" xfId="2" applyFont="1" applyFill="1" applyBorder="1" applyAlignment="1" applyProtection="1">
      <alignment vertical="center"/>
    </xf>
    <xf numFmtId="0" fontId="9" fillId="2" borderId="2" xfId="2" applyFont="1" applyFill="1" applyBorder="1" applyAlignment="1" applyProtection="1">
      <alignment vertical="center"/>
    </xf>
    <xf numFmtId="0" fontId="38" fillId="0" borderId="0" xfId="2" applyFont="1" applyBorder="1" applyProtection="1">
      <alignment vertical="center"/>
    </xf>
    <xf numFmtId="0" fontId="8" fillId="0" borderId="0" xfId="2" applyFont="1" applyAlignment="1" applyProtection="1">
      <alignment horizontal="right" vertical="top"/>
    </xf>
    <xf numFmtId="0" fontId="34" fillId="0" borderId="0" xfId="2" applyFont="1" applyAlignment="1" applyProtection="1">
      <alignment horizontal="left" vertical="center"/>
    </xf>
    <xf numFmtId="0" fontId="35" fillId="0" borderId="0" xfId="2" applyFont="1" applyAlignment="1" applyProtection="1">
      <alignment horizontal="right" vertical="top"/>
    </xf>
    <xf numFmtId="0" fontId="34" fillId="0" borderId="0" xfId="2" applyFont="1" applyAlignment="1" applyProtection="1">
      <alignment horizontal="right" vertical="center" indent="1"/>
    </xf>
    <xf numFmtId="0" fontId="31" fillId="0" borderId="0" xfId="2" applyFont="1" applyAlignment="1" applyProtection="1">
      <alignment horizontal="right" vertical="center" indent="1"/>
    </xf>
    <xf numFmtId="0" fontId="42" fillId="0" borderId="0" xfId="2" applyFont="1" applyProtection="1">
      <alignment vertical="center"/>
    </xf>
    <xf numFmtId="0" fontId="8" fillId="0" borderId="0" xfId="2" applyFont="1" applyAlignment="1" applyProtection="1">
      <alignment horizontal="right"/>
    </xf>
    <xf numFmtId="0" fontId="8" fillId="0" borderId="0" xfId="2" applyFont="1" applyBorder="1" applyProtection="1">
      <alignment vertical="center"/>
    </xf>
    <xf numFmtId="0" fontId="8" fillId="2" borderId="20" xfId="2" applyFont="1" applyFill="1" applyBorder="1" applyAlignment="1" applyProtection="1">
      <alignment horizontal="center" vertical="center"/>
    </xf>
    <xf numFmtId="0" fontId="8" fillId="0" borderId="0" xfId="2" applyFont="1" applyAlignment="1" applyProtection="1">
      <alignment vertical="center" wrapText="1"/>
    </xf>
    <xf numFmtId="0" fontId="35" fillId="0" borderId="0" xfId="2" applyFont="1" applyProtection="1">
      <alignment vertical="center"/>
    </xf>
    <xf numFmtId="0" fontId="8" fillId="0" borderId="0" xfId="2" applyFont="1" applyAlignment="1" applyProtection="1">
      <alignment horizontal="left" vertical="center" wrapText="1"/>
    </xf>
    <xf numFmtId="0" fontId="8" fillId="2" borderId="3" xfId="2" applyFont="1" applyFill="1" applyBorder="1" applyAlignment="1" applyProtection="1">
      <alignment horizontal="center" vertical="center"/>
    </xf>
    <xf numFmtId="0" fontId="34" fillId="0" borderId="0" xfId="2" applyFont="1" applyProtection="1">
      <alignment vertical="center"/>
    </xf>
    <xf numFmtId="0" fontId="8" fillId="0" borderId="0" xfId="2" applyFont="1" applyAlignment="1" applyProtection="1"/>
    <xf numFmtId="0" fontId="34" fillId="0" borderId="0" xfId="2" applyFont="1" applyAlignment="1" applyProtection="1"/>
    <xf numFmtId="0" fontId="8" fillId="0" borderId="0" xfId="2" applyFont="1" applyFill="1" applyAlignment="1" applyProtection="1"/>
    <xf numFmtId="0" fontId="44" fillId="0" borderId="0" xfId="2" applyFont="1" applyProtection="1">
      <alignment vertical="center"/>
    </xf>
    <xf numFmtId="0" fontId="31" fillId="0" borderId="0" xfId="2" applyFont="1" applyAlignment="1" applyProtection="1">
      <alignment horizontal="left" vertical="center"/>
    </xf>
    <xf numFmtId="0" fontId="29" fillId="0" borderId="9" xfId="2" applyFont="1" applyBorder="1" applyProtection="1">
      <alignment vertical="center"/>
    </xf>
    <xf numFmtId="0" fontId="9" fillId="2" borderId="23" xfId="2" applyFont="1" applyFill="1" applyBorder="1" applyAlignment="1" applyProtection="1">
      <alignment horizontal="center" vertical="center"/>
    </xf>
    <xf numFmtId="38" fontId="29" fillId="2" borderId="4" xfId="3" applyFont="1" applyFill="1" applyBorder="1" applyAlignment="1" applyProtection="1">
      <alignment horizontal="center" vertical="center" wrapText="1"/>
    </xf>
    <xf numFmtId="0" fontId="13" fillId="8" borderId="1" xfId="0" applyFont="1" applyFill="1" applyBorder="1" applyAlignment="1" applyProtection="1">
      <alignment horizontal="center" vertical="center" wrapText="1"/>
      <protection locked="0"/>
    </xf>
    <xf numFmtId="0" fontId="6" fillId="0" borderId="0" xfId="0" applyFont="1" applyBorder="1" applyAlignment="1" applyProtection="1">
      <alignment horizontal="center" wrapText="1"/>
    </xf>
    <xf numFmtId="0" fontId="13" fillId="0" borderId="0" xfId="0" applyFont="1" applyBorder="1" applyAlignment="1" applyProtection="1">
      <alignment horizontal="center" vertical="center" wrapText="1"/>
    </xf>
    <xf numFmtId="0" fontId="48" fillId="0" borderId="29" xfId="0" applyFont="1" applyBorder="1" applyAlignment="1" applyProtection="1">
      <alignment horizontal="center" vertical="center" wrapText="1"/>
    </xf>
    <xf numFmtId="0" fontId="10" fillId="0" borderId="37" xfId="0" applyFont="1" applyBorder="1" applyAlignment="1" applyProtection="1">
      <alignment horizontal="right" vertical="center" indent="1"/>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left" vertical="center"/>
      <protection locked="0"/>
    </xf>
    <xf numFmtId="49" fontId="6" fillId="0" borderId="1" xfId="0" applyNumberFormat="1" applyFont="1" applyBorder="1" applyAlignment="1" applyProtection="1">
      <alignment horizontal="left" vertical="center"/>
      <protection locked="0"/>
    </xf>
    <xf numFmtId="0" fontId="6" fillId="0" borderId="1" xfId="0" applyFont="1" applyBorder="1" applyAlignment="1" applyProtection="1">
      <alignment horizontal="left" vertical="center" wrapText="1"/>
      <protection locked="0"/>
    </xf>
    <xf numFmtId="0" fontId="6" fillId="0" borderId="1" xfId="0" applyFont="1" applyBorder="1" applyAlignment="1" applyProtection="1">
      <alignment horizontal="left" vertical="center" shrinkToFit="1"/>
      <protection locked="0"/>
    </xf>
    <xf numFmtId="0" fontId="29" fillId="2" borderId="40" xfId="2" applyFont="1" applyFill="1" applyBorder="1" applyAlignment="1" applyProtection="1">
      <alignment horizontal="center" vertical="center"/>
    </xf>
    <xf numFmtId="0" fontId="53" fillId="0" borderId="0" xfId="0" applyFont="1" applyAlignment="1" applyProtection="1"/>
    <xf numFmtId="0" fontId="9" fillId="0" borderId="16" xfId="2" applyNumberFormat="1" applyFont="1" applyFill="1" applyBorder="1" applyAlignment="1" applyProtection="1">
      <alignment horizontal="center" vertical="center" wrapText="1"/>
      <protection locked="0"/>
    </xf>
    <xf numFmtId="0" fontId="29" fillId="0" borderId="0" xfId="2" applyFont="1" applyAlignment="1" applyProtection="1">
      <alignment vertical="center" wrapText="1"/>
    </xf>
    <xf numFmtId="0" fontId="19" fillId="3" borderId="0" xfId="0" applyFont="1" applyFill="1" applyAlignment="1" applyProtection="1">
      <alignment horizontal="right" vertical="center"/>
    </xf>
    <xf numFmtId="0" fontId="13" fillId="3" borderId="0" xfId="0" applyFont="1" applyFill="1" applyProtection="1">
      <alignment vertical="center"/>
    </xf>
    <xf numFmtId="0" fontId="21" fillId="3" borderId="0" xfId="0" applyFont="1" applyFill="1" applyAlignment="1" applyProtection="1">
      <alignment horizontal="right" vertical="center"/>
    </xf>
    <xf numFmtId="0" fontId="21" fillId="0" borderId="0" xfId="0" applyFont="1" applyFill="1" applyBorder="1" applyAlignment="1" applyProtection="1">
      <alignment vertical="center" shrinkToFit="1"/>
    </xf>
    <xf numFmtId="0" fontId="22" fillId="4" borderId="1" xfId="0" applyFont="1" applyFill="1" applyBorder="1" applyProtection="1">
      <alignment vertical="center"/>
    </xf>
    <xf numFmtId="0" fontId="6" fillId="6" borderId="1" xfId="0" applyFont="1" applyFill="1" applyBorder="1" applyAlignment="1" applyProtection="1">
      <alignment horizontal="center" vertical="center"/>
    </xf>
    <xf numFmtId="0" fontId="23" fillId="0" borderId="0" xfId="0" applyFont="1" applyBorder="1" applyProtection="1">
      <alignment vertical="center"/>
    </xf>
    <xf numFmtId="0" fontId="24" fillId="0" borderId="0" xfId="0" applyFont="1" applyBorder="1" applyProtection="1">
      <alignment vertical="center"/>
    </xf>
    <xf numFmtId="0" fontId="6" fillId="0" borderId="0" xfId="0" applyFont="1" applyBorder="1" applyProtection="1">
      <alignment vertical="center"/>
    </xf>
    <xf numFmtId="0" fontId="14" fillId="0" borderId="19" xfId="0" applyFont="1" applyBorder="1" applyProtection="1">
      <alignment vertical="center"/>
    </xf>
    <xf numFmtId="0" fontId="6" fillId="0" borderId="19" xfId="0" applyFont="1" applyBorder="1" applyProtection="1">
      <alignment vertical="center"/>
    </xf>
    <xf numFmtId="0" fontId="14" fillId="0" borderId="0" xfId="0" applyFont="1" applyProtection="1">
      <alignment vertical="center"/>
    </xf>
    <xf numFmtId="0" fontId="13" fillId="0" borderId="0" xfId="0" applyFont="1" applyBorder="1" applyAlignment="1" applyProtection="1">
      <alignment horizontal="left" vertical="center"/>
    </xf>
    <xf numFmtId="0" fontId="13" fillId="0" borderId="0" xfId="0" applyFont="1" applyAlignment="1" applyProtection="1">
      <alignment horizontal="left" vertical="center"/>
    </xf>
    <xf numFmtId="0" fontId="23" fillId="0" borderId="0" xfId="0" applyFont="1" applyProtection="1">
      <alignment vertical="center"/>
    </xf>
    <xf numFmtId="0" fontId="6" fillId="0" borderId="0" xfId="0" applyFont="1" applyAlignment="1" applyProtection="1">
      <alignment horizontal="left" vertical="center"/>
    </xf>
    <xf numFmtId="0" fontId="15" fillId="0" borderId="0" xfId="0" applyFont="1" applyBorder="1" applyProtection="1">
      <alignment vertical="center"/>
    </xf>
    <xf numFmtId="0" fontId="6" fillId="0" borderId="0" xfId="0" applyFont="1" applyBorder="1" applyAlignment="1" applyProtection="1">
      <alignment horizontal="left" vertical="center"/>
    </xf>
    <xf numFmtId="0" fontId="13" fillId="0" borderId="0" xfId="0" applyFont="1" applyBorder="1" applyProtection="1">
      <alignment vertical="center"/>
    </xf>
    <xf numFmtId="0" fontId="15" fillId="0" borderId="0" xfId="0" applyFont="1" applyProtection="1">
      <alignment vertical="center"/>
    </xf>
    <xf numFmtId="0" fontId="24" fillId="0" borderId="0" xfId="0" applyFont="1" applyProtection="1">
      <alignment vertical="center"/>
    </xf>
    <xf numFmtId="0" fontId="29" fillId="0" borderId="16" xfId="2" applyFont="1" applyBorder="1" applyAlignment="1" applyProtection="1">
      <alignment horizontal="center" vertical="center" wrapText="1"/>
      <protection locked="0"/>
    </xf>
    <xf numFmtId="0" fontId="34" fillId="3" borderId="0" xfId="2" applyFont="1" applyFill="1" applyAlignment="1" applyProtection="1">
      <alignment horizontal="right" vertical="center"/>
    </xf>
    <xf numFmtId="0" fontId="40" fillId="3" borderId="0" xfId="2" applyFont="1" applyFill="1" applyAlignment="1" applyProtection="1">
      <alignment horizontal="left" vertical="center"/>
    </xf>
    <xf numFmtId="0" fontId="9" fillId="2" borderId="1" xfId="2" applyFont="1" applyFill="1" applyBorder="1" applyAlignment="1" applyProtection="1">
      <alignment horizontal="center" vertical="center" wrapText="1"/>
    </xf>
    <xf numFmtId="0" fontId="6" fillId="0" borderId="4" xfId="0" applyFont="1" applyFill="1" applyBorder="1" applyAlignment="1" applyProtection="1">
      <alignment horizontal="left" vertical="center" wrapText="1"/>
      <protection locked="0"/>
    </xf>
    <xf numFmtId="0" fontId="6" fillId="0" borderId="18" xfId="0" applyFont="1" applyFill="1" applyBorder="1" applyAlignment="1" applyProtection="1">
      <alignment vertical="center" wrapText="1"/>
      <protection locked="0"/>
    </xf>
    <xf numFmtId="0" fontId="6" fillId="0" borderId="18" xfId="0" applyFont="1" applyFill="1" applyBorder="1" applyAlignment="1" applyProtection="1">
      <alignment horizontal="left" vertical="center" wrapText="1"/>
      <protection locked="0"/>
    </xf>
    <xf numFmtId="0" fontId="34" fillId="0" borderId="0" xfId="2" applyFont="1" applyAlignment="1" applyProtection="1">
      <alignment vertical="center"/>
    </xf>
    <xf numFmtId="0" fontId="34" fillId="0" borderId="0" xfId="2" applyFont="1" applyAlignment="1" applyProtection="1">
      <alignment vertical="center" wrapText="1"/>
    </xf>
    <xf numFmtId="0" fontId="6" fillId="0" borderId="1" xfId="0" applyFont="1" applyBorder="1" applyAlignment="1" applyProtection="1">
      <alignment horizontal="left" vertical="center" wrapText="1" shrinkToFit="1"/>
      <protection locked="0"/>
    </xf>
    <xf numFmtId="0" fontId="54" fillId="2" borderId="1" xfId="0" applyFont="1" applyFill="1" applyBorder="1" applyProtection="1">
      <alignment vertical="center"/>
    </xf>
    <xf numFmtId="0" fontId="56" fillId="0" borderId="0" xfId="2" applyFont="1" applyAlignment="1" applyProtection="1">
      <alignment vertical="center" wrapText="1"/>
    </xf>
    <xf numFmtId="0" fontId="56" fillId="0" borderId="0" xfId="2" applyFont="1" applyProtection="1">
      <alignment vertical="center"/>
    </xf>
    <xf numFmtId="0" fontId="55" fillId="0" borderId="0" xfId="0" applyFont="1" applyProtection="1">
      <alignment vertical="center"/>
    </xf>
    <xf numFmtId="0" fontId="9" fillId="0" borderId="0" xfId="2" applyFont="1" applyAlignment="1" applyProtection="1">
      <alignment vertical="center" wrapText="1"/>
    </xf>
    <xf numFmtId="0" fontId="29" fillId="0" borderId="18" xfId="2" applyFont="1" applyBorder="1" applyAlignment="1" applyProtection="1">
      <alignment horizontal="center" vertical="center" wrapText="1"/>
      <protection locked="0"/>
    </xf>
    <xf numFmtId="38" fontId="57" fillId="2" borderId="1" xfId="3" applyFont="1" applyFill="1" applyBorder="1" applyAlignment="1" applyProtection="1">
      <alignment horizontal="center" vertical="center" wrapText="1"/>
    </xf>
    <xf numFmtId="0" fontId="9" fillId="0" borderId="0" xfId="2" applyFont="1" applyAlignment="1" applyProtection="1">
      <alignment vertical="center" wrapText="1"/>
    </xf>
    <xf numFmtId="0" fontId="40" fillId="0" borderId="0" xfId="0" applyFont="1" applyProtection="1">
      <alignment vertical="center"/>
    </xf>
    <xf numFmtId="0" fontId="61" fillId="0" borderId="0" xfId="2" applyFont="1" applyBorder="1" applyAlignment="1" applyProtection="1">
      <alignment horizontal="left" vertical="center"/>
    </xf>
    <xf numFmtId="0" fontId="40" fillId="0" borderId="0" xfId="2" applyFont="1" applyAlignment="1" applyProtection="1">
      <alignment horizontal="center" vertical="center"/>
    </xf>
    <xf numFmtId="38" fontId="6" fillId="9" borderId="0" xfId="1" applyFont="1" applyFill="1" applyProtection="1">
      <alignment vertical="center"/>
    </xf>
    <xf numFmtId="0" fontId="21" fillId="0" borderId="0" xfId="0" applyFont="1" applyAlignment="1" applyProtection="1">
      <alignment horizontal="left" vertical="center"/>
    </xf>
    <xf numFmtId="0" fontId="60" fillId="0" borderId="0" xfId="0" applyFont="1" applyAlignment="1" applyProtection="1">
      <alignment horizontal="left" vertical="center"/>
    </xf>
    <xf numFmtId="0" fontId="0" fillId="0" borderId="0" xfId="0" applyFont="1" applyAlignment="1" applyProtection="1">
      <alignment horizontal="center" vertical="center"/>
    </xf>
    <xf numFmtId="0" fontId="54" fillId="0" borderId="15" xfId="0" applyFont="1" applyBorder="1" applyAlignment="1" applyProtection="1">
      <alignment horizontal="center" vertical="center" wrapText="1"/>
    </xf>
    <xf numFmtId="38" fontId="6" fillId="9" borderId="15" xfId="1" applyFont="1" applyFill="1" applyBorder="1" applyAlignment="1" applyProtection="1">
      <alignment horizontal="right" vertical="center" wrapText="1"/>
    </xf>
    <xf numFmtId="0" fontId="6" fillId="0" borderId="15" xfId="0" applyFont="1" applyBorder="1" applyAlignment="1" applyProtection="1">
      <alignment horizontal="center" vertical="center" wrapText="1"/>
    </xf>
    <xf numFmtId="0" fontId="54" fillId="0" borderId="18" xfId="0" applyFont="1" applyBorder="1" applyAlignment="1" applyProtection="1">
      <alignment horizontal="center" vertical="center" wrapText="1"/>
    </xf>
    <xf numFmtId="38" fontId="6" fillId="9" borderId="18" xfId="1" applyFont="1" applyFill="1" applyBorder="1" applyAlignment="1" applyProtection="1">
      <alignment horizontal="right" vertical="center" wrapText="1"/>
    </xf>
    <xf numFmtId="0" fontId="6" fillId="0" borderId="18" xfId="0" applyFont="1" applyBorder="1" applyAlignment="1" applyProtection="1">
      <alignment horizontal="center" vertical="center" wrapText="1"/>
    </xf>
    <xf numFmtId="38" fontId="6" fillId="9" borderId="1" xfId="1" applyFont="1" applyFill="1" applyBorder="1" applyAlignment="1" applyProtection="1">
      <alignment horizontal="right" vertical="center" wrapText="1"/>
    </xf>
    <xf numFmtId="0" fontId="6" fillId="0" borderId="1" xfId="0" applyFont="1" applyBorder="1" applyAlignment="1" applyProtection="1">
      <alignment horizontal="left" vertical="center" wrapText="1"/>
    </xf>
    <xf numFmtId="0" fontId="60" fillId="0" borderId="1" xfId="0" applyFont="1" applyBorder="1" applyAlignment="1" applyProtection="1">
      <alignment horizontal="center" vertical="center" wrapText="1"/>
    </xf>
    <xf numFmtId="0" fontId="31" fillId="0" borderId="0" xfId="2" applyFont="1" applyAlignment="1" applyProtection="1">
      <alignment vertical="center" wrapText="1"/>
    </xf>
    <xf numFmtId="0" fontId="46" fillId="0" borderId="0" xfId="2" applyFont="1" applyProtection="1">
      <alignment vertical="center"/>
    </xf>
    <xf numFmtId="0" fontId="62" fillId="0" borderId="0" xfId="2" applyFont="1" applyProtection="1">
      <alignment vertical="center"/>
    </xf>
    <xf numFmtId="0" fontId="8" fillId="0" borderId="0" xfId="2" applyFont="1" applyProtection="1">
      <alignment vertical="center"/>
      <protection locked="0"/>
    </xf>
    <xf numFmtId="0" fontId="13" fillId="5" borderId="5" xfId="0" applyFont="1" applyFill="1" applyBorder="1" applyAlignment="1" applyProtection="1">
      <alignment horizontal="center" vertical="center" wrapText="1"/>
    </xf>
    <xf numFmtId="0" fontId="52" fillId="0" borderId="0" xfId="0" applyFont="1" applyFill="1" applyBorder="1" applyAlignment="1" applyProtection="1">
      <alignment vertical="center" wrapText="1"/>
    </xf>
    <xf numFmtId="0" fontId="13" fillId="5" borderId="1" xfId="0" applyFont="1" applyFill="1" applyBorder="1" applyAlignment="1" applyProtection="1">
      <alignment horizontal="center" vertical="center" wrapText="1"/>
    </xf>
    <xf numFmtId="0" fontId="13" fillId="8" borderId="3" xfId="0" applyFont="1" applyFill="1" applyBorder="1" applyAlignment="1" applyProtection="1">
      <alignment horizontal="center" vertical="center" wrapText="1"/>
      <protection locked="0"/>
    </xf>
    <xf numFmtId="0" fontId="13" fillId="8" borderId="4"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xf>
    <xf numFmtId="0" fontId="6" fillId="3" borderId="0" xfId="0" applyFont="1" applyFill="1" applyProtection="1">
      <alignment vertical="center"/>
    </xf>
    <xf numFmtId="0" fontId="62" fillId="0" borderId="0" xfId="2" applyFont="1" applyProtection="1">
      <alignment vertical="center"/>
      <protection locked="0"/>
    </xf>
    <xf numFmtId="0" fontId="0" fillId="0" borderId="0" xfId="0" applyFill="1" applyProtection="1">
      <alignment vertical="center"/>
    </xf>
    <xf numFmtId="0" fontId="2" fillId="0" borderId="0" xfId="0" applyFont="1" applyFill="1" applyProtection="1">
      <alignment vertical="center"/>
    </xf>
    <xf numFmtId="176" fontId="2" fillId="0" borderId="0" xfId="0" applyNumberFormat="1" applyFont="1" applyFill="1" applyAlignment="1" applyProtection="1">
      <alignment horizontal="right" vertical="center"/>
    </xf>
    <xf numFmtId="0" fontId="2" fillId="0" borderId="0" xfId="0" applyFont="1" applyFill="1" applyAlignment="1" applyProtection="1">
      <alignment vertical="center"/>
    </xf>
    <xf numFmtId="0" fontId="2" fillId="0" borderId="0" xfId="0" applyFont="1" applyFill="1" applyAlignment="1" applyProtection="1">
      <alignment horizontal="center" vertical="center"/>
    </xf>
    <xf numFmtId="0" fontId="2" fillId="0" borderId="0" xfId="0" applyFont="1" applyFill="1" applyAlignment="1" applyProtection="1">
      <alignment horizontal="center" vertical="center" wrapText="1"/>
    </xf>
    <xf numFmtId="0" fontId="9" fillId="0" borderId="0" xfId="0" applyFont="1" applyProtection="1">
      <alignment vertical="center"/>
    </xf>
    <xf numFmtId="0" fontId="0" fillId="3" borderId="0" xfId="0" applyFont="1" applyFill="1" applyAlignment="1" applyProtection="1">
      <alignment horizontal="left" vertical="center"/>
    </xf>
    <xf numFmtId="0" fontId="8" fillId="0" borderId="0" xfId="2" applyFont="1" applyProtection="1">
      <alignment vertical="center"/>
    </xf>
    <xf numFmtId="0" fontId="8" fillId="3" borderId="0" xfId="2" applyFont="1" applyFill="1" applyProtection="1">
      <alignment vertical="center"/>
    </xf>
    <xf numFmtId="0" fontId="27" fillId="3" borderId="0" xfId="2" applyFont="1" applyFill="1" applyAlignment="1" applyProtection="1">
      <alignment horizontal="left" vertical="center"/>
    </xf>
    <xf numFmtId="0" fontId="22" fillId="4" borderId="1" xfId="0" applyFont="1" applyFill="1" applyBorder="1" applyProtection="1">
      <alignment vertical="center"/>
    </xf>
    <xf numFmtId="38" fontId="8" fillId="0" borderId="0" xfId="3" applyFont="1" applyProtection="1">
      <alignment vertical="center"/>
    </xf>
    <xf numFmtId="38" fontId="8" fillId="3" borderId="0" xfId="3" applyFont="1" applyFill="1" applyProtection="1">
      <alignment vertical="center"/>
    </xf>
    <xf numFmtId="0" fontId="36" fillId="3" borderId="0" xfId="2" applyFont="1" applyFill="1" applyAlignment="1" applyProtection="1">
      <alignment horizontal="left" vertical="center"/>
    </xf>
    <xf numFmtId="38" fontId="9" fillId="3" borderId="0" xfId="3" applyFont="1" applyFill="1" applyAlignment="1" applyProtection="1">
      <alignment horizontal="right" vertical="center"/>
    </xf>
    <xf numFmtId="0" fontId="8" fillId="3" borderId="0" xfId="2" applyFont="1" applyFill="1" applyAlignment="1" applyProtection="1">
      <alignment vertical="center" wrapText="1"/>
    </xf>
    <xf numFmtId="0" fontId="8" fillId="0" borderId="0" xfId="2" applyFont="1" applyBorder="1" applyAlignment="1" applyProtection="1">
      <alignment vertical="center" wrapText="1"/>
    </xf>
    <xf numFmtId="0" fontId="8" fillId="3" borderId="0" xfId="2" applyFont="1" applyFill="1" applyBorder="1" applyAlignment="1" applyProtection="1">
      <alignment horizontal="left" vertical="center" wrapText="1"/>
    </xf>
    <xf numFmtId="0" fontId="64" fillId="0" borderId="0" xfId="2" applyFont="1" applyBorder="1" applyProtection="1">
      <alignment vertical="center"/>
    </xf>
    <xf numFmtId="0" fontId="64" fillId="0" borderId="0" xfId="2" applyFont="1" applyBorder="1" applyAlignment="1" applyProtection="1">
      <alignment horizontal="center" vertical="center"/>
    </xf>
    <xf numFmtId="0" fontId="23" fillId="3" borderId="0" xfId="2" applyFont="1" applyFill="1" applyAlignment="1" applyProtection="1">
      <alignment horizontal="left" vertical="center"/>
    </xf>
    <xf numFmtId="0" fontId="66" fillId="0" borderId="0" xfId="2" applyFont="1" applyAlignment="1">
      <alignment horizontal="center" vertical="center"/>
    </xf>
    <xf numFmtId="0" fontId="66" fillId="0" borderId="0" xfId="2" applyFont="1">
      <alignment vertical="center"/>
    </xf>
    <xf numFmtId="0" fontId="66" fillId="0" borderId="0" xfId="2" applyFont="1" applyFill="1">
      <alignment vertical="center"/>
    </xf>
    <xf numFmtId="38" fontId="66" fillId="0" borderId="0" xfId="3" applyFont="1">
      <alignment vertical="center"/>
    </xf>
    <xf numFmtId="0" fontId="13" fillId="0" borderId="0" xfId="0" applyFont="1" applyProtection="1">
      <alignment vertical="center"/>
    </xf>
    <xf numFmtId="0" fontId="8" fillId="0" borderId="0" xfId="2" applyFont="1" applyProtection="1">
      <alignment vertical="center"/>
    </xf>
    <xf numFmtId="0" fontId="8" fillId="0" borderId="0" xfId="2" applyFont="1" applyBorder="1" applyProtection="1">
      <alignment vertical="center"/>
    </xf>
    <xf numFmtId="0" fontId="8" fillId="0" borderId="0" xfId="2" applyFont="1" applyAlignment="1" applyProtection="1">
      <alignment vertical="center" wrapText="1"/>
    </xf>
    <xf numFmtId="0" fontId="8" fillId="0" borderId="0" xfId="2" applyFont="1" applyAlignment="1" applyProtection="1"/>
    <xf numFmtId="0" fontId="6" fillId="0" borderId="1" xfId="0" applyFont="1" applyBorder="1" applyAlignment="1" applyProtection="1">
      <alignment horizontal="left" vertical="center"/>
      <protection locked="0"/>
    </xf>
    <xf numFmtId="0" fontId="29" fillId="0" borderId="0" xfId="2" applyFont="1" applyAlignment="1" applyProtection="1">
      <alignment vertical="center" wrapText="1"/>
    </xf>
    <xf numFmtId="0" fontId="29" fillId="0" borderId="15" xfId="2" applyFont="1" applyBorder="1" applyAlignment="1" applyProtection="1">
      <alignment horizontal="center" vertical="center" wrapText="1"/>
      <protection locked="0"/>
    </xf>
    <xf numFmtId="0" fontId="56" fillId="0" borderId="0" xfId="2" applyFont="1" applyAlignment="1" applyProtection="1">
      <alignment vertical="center" wrapText="1"/>
    </xf>
    <xf numFmtId="0" fontId="56" fillId="0" borderId="0" xfId="2" applyFont="1" applyProtection="1">
      <alignment vertical="center"/>
    </xf>
    <xf numFmtId="0" fontId="8" fillId="0" borderId="16" xfId="2" applyFont="1" applyFill="1" applyBorder="1" applyAlignment="1" applyProtection="1">
      <alignment horizontal="left" vertical="center" wrapText="1"/>
      <protection locked="0"/>
    </xf>
    <xf numFmtId="0" fontId="8" fillId="0" borderId="15" xfId="2" applyFont="1" applyFill="1" applyBorder="1" applyAlignment="1" applyProtection="1">
      <alignment horizontal="left" vertical="center" wrapText="1"/>
      <protection locked="0"/>
    </xf>
    <xf numFmtId="0" fontId="8" fillId="0" borderId="15" xfId="2" applyFont="1" applyFill="1" applyBorder="1" applyAlignment="1" applyProtection="1">
      <alignment horizontal="left" vertical="center" shrinkToFit="1"/>
      <protection locked="0"/>
    </xf>
    <xf numFmtId="0" fontId="8" fillId="0" borderId="45" xfId="2" applyFont="1" applyFill="1" applyBorder="1" applyAlignment="1" applyProtection="1">
      <alignment horizontal="left" vertical="center" shrinkToFit="1"/>
      <protection locked="0"/>
    </xf>
    <xf numFmtId="0" fontId="8" fillId="0" borderId="41" xfId="2" applyFont="1" applyFill="1" applyBorder="1" applyAlignment="1" applyProtection="1">
      <alignment horizontal="left" vertical="center" shrinkToFit="1"/>
      <protection locked="0"/>
    </xf>
    <xf numFmtId="0" fontId="6" fillId="2" borderId="1" xfId="0" applyFont="1" applyFill="1" applyBorder="1" applyProtection="1">
      <alignment vertical="center"/>
      <protection locked="0"/>
    </xf>
    <xf numFmtId="49" fontId="8" fillId="0" borderId="15" xfId="2" applyNumberFormat="1" applyFont="1" applyFill="1" applyBorder="1" applyAlignment="1" applyProtection="1">
      <alignment horizontal="left" vertical="center" shrinkToFit="1"/>
      <protection locked="0"/>
    </xf>
    <xf numFmtId="0" fontId="8" fillId="8" borderId="15" xfId="2" applyFont="1" applyFill="1" applyBorder="1" applyAlignment="1" applyProtection="1">
      <alignment horizontal="left" vertical="center" wrapText="1"/>
      <protection locked="0"/>
    </xf>
    <xf numFmtId="0" fontId="31" fillId="0" borderId="0" xfId="2" applyFont="1" applyAlignment="1" applyProtection="1">
      <alignment vertical="center" wrapText="1"/>
    </xf>
    <xf numFmtId="38" fontId="9" fillId="0" borderId="0" xfId="3" applyFont="1" applyAlignment="1" applyProtection="1">
      <alignment horizontal="right" vertical="top"/>
    </xf>
    <xf numFmtId="0" fontId="31" fillId="0" borderId="0" xfId="2" applyFont="1" applyAlignment="1" applyProtection="1">
      <alignment horizontal="right"/>
    </xf>
    <xf numFmtId="0" fontId="34" fillId="0" borderId="0" xfId="2" applyFont="1" applyAlignment="1" applyProtection="1">
      <alignment horizontal="right"/>
    </xf>
    <xf numFmtId="38" fontId="10" fillId="3" borderId="0" xfId="1" applyFont="1" applyFill="1" applyBorder="1" applyAlignment="1" applyProtection="1"/>
    <xf numFmtId="0" fontId="8" fillId="0" borderId="0" xfId="2" applyFont="1" applyBorder="1" applyAlignment="1" applyProtection="1">
      <alignment vertical="top" wrapText="1"/>
    </xf>
    <xf numFmtId="0" fontId="8" fillId="3" borderId="0" xfId="2" applyFont="1" applyFill="1" applyBorder="1" applyAlignment="1" applyProtection="1">
      <alignment vertical="top" wrapText="1"/>
    </xf>
    <xf numFmtId="0" fontId="36" fillId="3" borderId="0" xfId="2" applyFont="1" applyFill="1" applyAlignment="1" applyProtection="1">
      <alignment vertical="center" wrapText="1"/>
    </xf>
    <xf numFmtId="0" fontId="10" fillId="0" borderId="0" xfId="5" applyFont="1" applyProtection="1">
      <alignment vertical="center"/>
    </xf>
    <xf numFmtId="0" fontId="34" fillId="0" borderId="0" xfId="5" applyFont="1" applyProtection="1">
      <alignment vertical="center"/>
    </xf>
    <xf numFmtId="0" fontId="32" fillId="0" borderId="0" xfId="5" applyFont="1" applyProtection="1">
      <alignment vertical="center"/>
    </xf>
    <xf numFmtId="0" fontId="6" fillId="0" borderId="0" xfId="5" applyFont="1" applyProtection="1">
      <alignment vertical="center"/>
    </xf>
    <xf numFmtId="0" fontId="63" fillId="2" borderId="70" xfId="5" applyFont="1" applyFill="1" applyBorder="1" applyAlignment="1" applyProtection="1">
      <alignment horizontal="center" vertical="center" wrapText="1"/>
    </xf>
    <xf numFmtId="0" fontId="8" fillId="2" borderId="70" xfId="5" applyFont="1" applyFill="1" applyBorder="1" applyAlignment="1" applyProtection="1">
      <alignment horizontal="center" vertical="center"/>
    </xf>
    <xf numFmtId="0" fontId="8" fillId="0" borderId="0" xfId="5" applyFont="1" applyBorder="1" applyProtection="1">
      <alignment vertical="center"/>
    </xf>
    <xf numFmtId="0" fontId="8" fillId="0" borderId="0" xfId="5" applyFont="1" applyProtection="1">
      <alignment vertical="center"/>
    </xf>
    <xf numFmtId="0" fontId="6" fillId="0" borderId="0" xfId="5" applyFont="1" applyBorder="1" applyProtection="1">
      <alignment vertical="center"/>
    </xf>
    <xf numFmtId="0" fontId="8" fillId="2" borderId="71" xfId="5" applyFont="1" applyFill="1" applyBorder="1" applyAlignment="1" applyProtection="1">
      <alignment horizontal="center" vertical="center" wrapText="1"/>
    </xf>
    <xf numFmtId="0" fontId="8" fillId="2" borderId="71" xfId="5" applyFont="1" applyFill="1" applyBorder="1" applyAlignment="1" applyProtection="1">
      <alignment horizontal="center" vertical="center"/>
    </xf>
    <xf numFmtId="38" fontId="8" fillId="0" borderId="0" xfId="5" applyNumberFormat="1" applyFont="1" applyBorder="1" applyProtection="1">
      <alignment vertical="center"/>
    </xf>
    <xf numFmtId="0" fontId="8" fillId="0" borderId="0" xfId="5" applyFont="1" applyBorder="1" applyAlignment="1" applyProtection="1">
      <alignment vertical="center"/>
    </xf>
    <xf numFmtId="38" fontId="9" fillId="0" borderId="0" xfId="6" applyFont="1" applyBorder="1" applyProtection="1">
      <alignment vertical="center"/>
    </xf>
    <xf numFmtId="38" fontId="9" fillId="0" borderId="0" xfId="6" applyFont="1" applyFill="1" applyBorder="1" applyProtection="1">
      <alignment vertical="center"/>
    </xf>
    <xf numFmtId="0" fontId="8" fillId="2" borderId="70" xfId="5" applyFont="1" applyFill="1" applyBorder="1" applyAlignment="1" applyProtection="1">
      <alignment horizontal="center" vertical="center" wrapText="1"/>
    </xf>
    <xf numFmtId="0" fontId="46" fillId="0" borderId="68" xfId="5" applyFont="1" applyFill="1" applyBorder="1" applyAlignment="1" applyProtection="1">
      <alignment horizontal="center" vertical="center" wrapText="1"/>
    </xf>
    <xf numFmtId="0" fontId="8" fillId="2" borderId="79" xfId="5" applyFont="1" applyFill="1" applyBorder="1" applyAlignment="1" applyProtection="1">
      <alignment horizontal="center" vertical="top"/>
    </xf>
    <xf numFmtId="0" fontId="6" fillId="0" borderId="0" xfId="5" applyFont="1" applyAlignment="1" applyProtection="1">
      <alignment vertical="top"/>
    </xf>
    <xf numFmtId="38" fontId="46" fillId="0" borderId="68" xfId="1" applyFont="1" applyFill="1" applyBorder="1" applyProtection="1">
      <alignment vertical="center"/>
    </xf>
    <xf numFmtId="38" fontId="9" fillId="0" borderId="0" xfId="6" applyFont="1" applyFill="1" applyBorder="1" applyAlignment="1" applyProtection="1">
      <alignment vertical="center" wrapText="1"/>
    </xf>
    <xf numFmtId="38" fontId="9" fillId="0" borderId="0" xfId="6" applyFont="1" applyFill="1" applyBorder="1" applyAlignment="1" applyProtection="1">
      <alignment horizontal="center" vertical="center"/>
    </xf>
    <xf numFmtId="0" fontId="8" fillId="0" borderId="0" xfId="5" applyFont="1" applyAlignment="1" applyProtection="1">
      <alignment horizontal="right" vertical="center"/>
    </xf>
    <xf numFmtId="0" fontId="25" fillId="0" borderId="0" xfId="5" applyFont="1" applyAlignment="1" applyProtection="1">
      <alignment horizontal="right" vertical="center"/>
    </xf>
    <xf numFmtId="0" fontId="34" fillId="0" borderId="0" xfId="5" applyFont="1" applyBorder="1" applyProtection="1">
      <alignment vertical="center"/>
    </xf>
    <xf numFmtId="0" fontId="10" fillId="0" borderId="0" xfId="5" applyFont="1" applyBorder="1" applyProtection="1">
      <alignment vertical="center"/>
    </xf>
    <xf numFmtId="38" fontId="6" fillId="0" borderId="0" xfId="5" applyNumberFormat="1" applyFont="1" applyProtection="1">
      <alignment vertical="center"/>
    </xf>
    <xf numFmtId="0" fontId="6" fillId="2" borderId="86" xfId="5" applyFont="1" applyFill="1" applyBorder="1" applyAlignment="1" applyProtection="1">
      <alignment vertical="center"/>
    </xf>
    <xf numFmtId="0" fontId="6" fillId="2" borderId="83" xfId="5" applyFont="1" applyFill="1" applyBorder="1" applyAlignment="1" applyProtection="1">
      <alignment horizontal="left" vertical="center"/>
    </xf>
    <xf numFmtId="0" fontId="6" fillId="0" borderId="78" xfId="5" applyFont="1" applyBorder="1" applyAlignment="1" applyProtection="1">
      <alignment vertical="center"/>
      <protection locked="0"/>
    </xf>
    <xf numFmtId="0" fontId="6" fillId="0" borderId="90" xfId="5" applyFont="1" applyBorder="1" applyAlignment="1" applyProtection="1">
      <alignment vertical="center"/>
      <protection locked="0"/>
    </xf>
    <xf numFmtId="0" fontId="6" fillId="0" borderId="76" xfId="5" applyFont="1" applyBorder="1" applyAlignment="1" applyProtection="1">
      <alignment vertical="center"/>
      <protection locked="0"/>
    </xf>
    <xf numFmtId="0" fontId="6" fillId="0" borderId="81" xfId="5" applyFont="1" applyBorder="1" applyAlignment="1" applyProtection="1">
      <alignment vertical="center"/>
      <protection locked="0"/>
    </xf>
    <xf numFmtId="0" fontId="6" fillId="0" borderId="77" xfId="5" applyFont="1" applyBorder="1" applyAlignment="1" applyProtection="1">
      <alignment vertical="center"/>
      <protection locked="0"/>
    </xf>
    <xf numFmtId="0" fontId="6" fillId="0" borderId="86" xfId="5" applyFont="1" applyBorder="1" applyAlignment="1" applyProtection="1">
      <alignment vertical="center"/>
      <protection locked="0"/>
    </xf>
    <xf numFmtId="0" fontId="6" fillId="0" borderId="0" xfId="5" applyFont="1" applyProtection="1">
      <alignment vertical="center"/>
      <protection locked="0"/>
    </xf>
    <xf numFmtId="38" fontId="9" fillId="0" borderId="0" xfId="6" applyFont="1" applyFill="1" applyBorder="1" applyProtection="1">
      <alignment vertical="center"/>
      <protection locked="0"/>
    </xf>
    <xf numFmtId="0" fontId="8" fillId="0" borderId="0" xfId="2" applyFont="1" applyBorder="1" applyProtection="1">
      <alignment vertical="center"/>
      <protection locked="0"/>
    </xf>
    <xf numFmtId="0" fontId="6" fillId="0" borderId="0" xfId="5" applyFont="1" applyBorder="1" applyProtection="1">
      <alignment vertical="center"/>
      <protection locked="0"/>
    </xf>
    <xf numFmtId="0" fontId="8" fillId="0" borderId="0" xfId="5" applyFont="1" applyProtection="1">
      <alignment vertical="center"/>
      <protection locked="0"/>
    </xf>
    <xf numFmtId="0" fontId="8" fillId="0" borderId="0" xfId="5" applyFont="1" applyBorder="1" applyProtection="1">
      <alignment vertical="center"/>
      <protection locked="0"/>
    </xf>
    <xf numFmtId="0" fontId="26" fillId="0" borderId="0" xfId="2" applyFont="1" applyBorder="1" applyProtection="1">
      <alignment vertical="center"/>
      <protection locked="0"/>
    </xf>
    <xf numFmtId="38" fontId="8" fillId="0" borderId="0" xfId="5" applyNumberFormat="1" applyFont="1" applyBorder="1" applyProtection="1">
      <alignment vertical="center"/>
      <protection locked="0"/>
    </xf>
    <xf numFmtId="0" fontId="6" fillId="0" borderId="3" xfId="0" applyFont="1" applyBorder="1" applyAlignment="1" applyProtection="1">
      <alignment horizontal="left" vertical="center"/>
      <protection locked="0"/>
    </xf>
    <xf numFmtId="0" fontId="6" fillId="0" borderId="16" xfId="2" applyFont="1" applyFill="1" applyBorder="1" applyAlignment="1" applyProtection="1">
      <alignment horizontal="left" vertical="center" wrapText="1"/>
      <protection locked="0"/>
    </xf>
    <xf numFmtId="0" fontId="6" fillId="0" borderId="17" xfId="2" applyFont="1" applyFill="1" applyBorder="1" applyAlignment="1" applyProtection="1">
      <alignment horizontal="left" vertical="center" wrapText="1"/>
      <protection locked="0"/>
    </xf>
    <xf numFmtId="0" fontId="6" fillId="0" borderId="16" xfId="2" applyFont="1" applyFill="1" applyBorder="1" applyAlignment="1" applyProtection="1">
      <alignment horizontal="left" vertical="center" shrinkToFit="1"/>
      <protection locked="0"/>
    </xf>
    <xf numFmtId="0" fontId="6" fillId="0" borderId="24" xfId="2" applyFont="1" applyFill="1" applyBorder="1" applyAlignment="1" applyProtection="1">
      <alignment horizontal="left" vertical="center" shrinkToFit="1"/>
      <protection locked="0"/>
    </xf>
    <xf numFmtId="49" fontId="6" fillId="0" borderId="16" xfId="2" applyNumberFormat="1" applyFont="1" applyFill="1" applyBorder="1" applyAlignment="1" applyProtection="1">
      <alignment horizontal="left" vertical="center" shrinkToFit="1"/>
      <protection locked="0"/>
    </xf>
    <xf numFmtId="0" fontId="6" fillId="0" borderId="17" xfId="2" applyFont="1" applyFill="1" applyBorder="1" applyAlignment="1" applyProtection="1">
      <alignment horizontal="left" vertical="center" shrinkToFit="1"/>
      <protection locked="0"/>
    </xf>
    <xf numFmtId="49" fontId="6" fillId="0" borderId="17" xfId="2" applyNumberFormat="1" applyFont="1" applyFill="1" applyBorder="1" applyAlignment="1" applyProtection="1">
      <alignment horizontal="left" vertical="center" shrinkToFit="1"/>
      <protection locked="0"/>
    </xf>
    <xf numFmtId="0" fontId="6" fillId="0" borderId="26" xfId="2" applyFont="1" applyFill="1" applyBorder="1" applyAlignment="1" applyProtection="1">
      <alignment horizontal="left" vertical="center" shrinkToFit="1"/>
      <protection locked="0"/>
    </xf>
    <xf numFmtId="0" fontId="6" fillId="0" borderId="18" xfId="2" applyFont="1" applyFill="1" applyBorder="1" applyAlignment="1" applyProtection="1">
      <alignment horizontal="left" vertical="center" wrapText="1"/>
      <protection locked="0"/>
    </xf>
    <xf numFmtId="0" fontId="6" fillId="0" borderId="18" xfId="2" applyFont="1" applyFill="1" applyBorder="1" applyAlignment="1" applyProtection="1">
      <alignment horizontal="left" vertical="center" shrinkToFit="1"/>
      <protection locked="0"/>
    </xf>
    <xf numFmtId="0" fontId="6" fillId="0" borderId="28" xfId="2" applyFont="1" applyFill="1" applyBorder="1" applyAlignment="1" applyProtection="1">
      <alignment horizontal="left" vertical="center" shrinkToFit="1"/>
      <protection locked="0"/>
    </xf>
    <xf numFmtId="49" fontId="6" fillId="0" borderId="18" xfId="2" applyNumberFormat="1" applyFont="1" applyFill="1" applyBorder="1" applyAlignment="1" applyProtection="1">
      <alignment horizontal="left" vertical="center" shrinkToFit="1"/>
      <protection locked="0"/>
    </xf>
    <xf numFmtId="38" fontId="8" fillId="10" borderId="1" xfId="2" applyNumberFormat="1" applyFont="1" applyFill="1" applyBorder="1" applyAlignment="1" applyProtection="1">
      <alignment horizontal="left" vertical="center" wrapText="1" shrinkToFit="1"/>
      <protection locked="0"/>
    </xf>
    <xf numFmtId="38" fontId="8" fillId="10" borderId="1" xfId="2" applyNumberFormat="1" applyFont="1" applyFill="1" applyBorder="1" applyAlignment="1" applyProtection="1">
      <alignment horizontal="right" vertical="center" shrinkToFit="1"/>
      <protection locked="0"/>
    </xf>
    <xf numFmtId="38" fontId="8" fillId="10" borderId="1" xfId="2" applyNumberFormat="1" applyFont="1" applyFill="1" applyBorder="1" applyAlignment="1" applyProtection="1">
      <alignment horizontal="left" vertical="center" wrapText="1"/>
      <protection locked="0"/>
    </xf>
    <xf numFmtId="0" fontId="6" fillId="3" borderId="0" xfId="0" applyFont="1" applyFill="1" applyProtection="1">
      <alignment vertical="center"/>
    </xf>
    <xf numFmtId="0" fontId="6" fillId="3" borderId="0" xfId="0" applyFont="1" applyFill="1" applyAlignment="1" applyProtection="1">
      <alignment horizontal="center" vertical="center"/>
    </xf>
    <xf numFmtId="0" fontId="0" fillId="0" borderId="0" xfId="0" applyFont="1" applyAlignment="1" applyProtection="1">
      <alignment horizontal="left" vertical="center"/>
    </xf>
    <xf numFmtId="0" fontId="6" fillId="0" borderId="1" xfId="0" applyFont="1" applyBorder="1" applyAlignment="1" applyProtection="1">
      <alignment horizontal="center" vertical="center" wrapText="1"/>
    </xf>
    <xf numFmtId="0" fontId="6" fillId="2" borderId="1" xfId="0" applyFont="1" applyFill="1" applyBorder="1" applyProtection="1">
      <alignment vertical="center"/>
    </xf>
    <xf numFmtId="0" fontId="39" fillId="0" borderId="0" xfId="0" applyFont="1" applyBorder="1" applyAlignment="1" applyProtection="1">
      <alignment horizontal="center" vertical="center"/>
    </xf>
    <xf numFmtId="0" fontId="6" fillId="2" borderId="1" xfId="0" applyFont="1" applyFill="1" applyBorder="1" applyAlignment="1" applyProtection="1">
      <alignment vertical="center" wrapText="1"/>
    </xf>
    <xf numFmtId="0" fontId="6" fillId="2" borderId="1" xfId="0" applyFont="1" applyFill="1" applyBorder="1" applyAlignment="1" applyProtection="1">
      <alignment horizontal="left" vertical="center"/>
    </xf>
    <xf numFmtId="0" fontId="6" fillId="0" borderId="78" xfId="5" applyFont="1" applyBorder="1" applyProtection="1">
      <alignment vertical="center"/>
      <protection locked="0"/>
    </xf>
    <xf numFmtId="0" fontId="6" fillId="2" borderId="70" xfId="5" applyFont="1" applyFill="1" applyBorder="1" applyAlignment="1" applyProtection="1">
      <alignment horizontal="center" vertical="center"/>
    </xf>
    <xf numFmtId="0" fontId="6" fillId="2" borderId="79" xfId="5" applyFont="1" applyFill="1" applyBorder="1" applyAlignment="1" applyProtection="1">
      <alignment horizontal="center" vertical="center"/>
    </xf>
    <xf numFmtId="0" fontId="6" fillId="0" borderId="76" xfId="5" applyFont="1" applyBorder="1" applyProtection="1">
      <alignment vertical="center"/>
      <protection locked="0"/>
    </xf>
    <xf numFmtId="0" fontId="6" fillId="0" borderId="77" xfId="5" applyFont="1" applyBorder="1" applyProtection="1">
      <alignment vertical="center"/>
      <protection locked="0"/>
    </xf>
    <xf numFmtId="0" fontId="27" fillId="3" borderId="0" xfId="2" applyFont="1" applyFill="1" applyBorder="1" applyAlignment="1" applyProtection="1">
      <alignment horizontal="left" vertical="center"/>
    </xf>
    <xf numFmtId="0" fontId="70" fillId="3" borderId="0" xfId="2" applyFont="1" applyFill="1" applyBorder="1" applyAlignment="1" applyProtection="1">
      <alignment horizontal="left" vertical="center"/>
    </xf>
    <xf numFmtId="0" fontId="13" fillId="0" borderId="0" xfId="0" applyFont="1" applyAlignment="1" applyProtection="1">
      <alignment horizontal="center" vertical="center"/>
    </xf>
    <xf numFmtId="0" fontId="6" fillId="2" borderId="1" xfId="0" applyFont="1" applyFill="1" applyBorder="1" applyAlignment="1" applyProtection="1">
      <alignment horizontal="left" vertical="center"/>
    </xf>
    <xf numFmtId="0" fontId="29" fillId="2" borderId="4" xfId="2" applyFont="1" applyFill="1" applyBorder="1" applyAlignment="1" applyProtection="1">
      <alignment horizontal="center" vertical="center"/>
    </xf>
    <xf numFmtId="38" fontId="6" fillId="9" borderId="1" xfId="2" applyNumberFormat="1" applyFont="1" applyFill="1" applyBorder="1" applyAlignment="1" applyProtection="1">
      <alignment horizontal="left" vertical="center" wrapText="1" shrinkToFit="1"/>
    </xf>
    <xf numFmtId="38" fontId="6" fillId="3" borderId="1" xfId="2" applyNumberFormat="1" applyFont="1" applyFill="1" applyBorder="1" applyAlignment="1" applyProtection="1">
      <alignment horizontal="right" vertical="center" shrinkToFit="1"/>
      <protection locked="0"/>
    </xf>
    <xf numFmtId="38" fontId="6" fillId="3" borderId="1" xfId="2" applyNumberFormat="1" applyFont="1" applyFill="1" applyBorder="1" applyAlignment="1" applyProtection="1">
      <alignment horizontal="left" vertical="center" wrapText="1"/>
      <protection locked="0"/>
    </xf>
    <xf numFmtId="38" fontId="6" fillId="0" borderId="21" xfId="2" applyNumberFormat="1" applyFont="1" applyBorder="1" applyAlignment="1" applyProtection="1">
      <alignment vertical="center" shrinkToFit="1"/>
      <protection locked="0"/>
    </xf>
    <xf numFmtId="38" fontId="6" fillId="9" borderId="1" xfId="2" applyNumberFormat="1" applyFont="1" applyFill="1" applyBorder="1" applyAlignment="1" applyProtection="1">
      <alignment vertical="center" wrapText="1"/>
    </xf>
    <xf numFmtId="38" fontId="6" fillId="0" borderId="1" xfId="2" applyNumberFormat="1" applyFont="1" applyBorder="1" applyAlignment="1" applyProtection="1">
      <alignment vertical="center" shrinkToFit="1"/>
      <protection locked="0"/>
    </xf>
    <xf numFmtId="38" fontId="6" fillId="0" borderId="4" xfId="2" applyNumberFormat="1" applyFont="1" applyBorder="1" applyAlignment="1" applyProtection="1">
      <alignment vertical="center" shrinkToFit="1"/>
      <protection locked="0"/>
    </xf>
    <xf numFmtId="38" fontId="6" fillId="9" borderId="21" xfId="2" applyNumberFormat="1" applyFont="1" applyFill="1" applyBorder="1" applyAlignment="1" applyProtection="1">
      <alignment vertical="center" wrapText="1"/>
    </xf>
    <xf numFmtId="0" fontId="6" fillId="0" borderId="75" xfId="5" applyFont="1" applyBorder="1" applyAlignment="1" applyProtection="1">
      <alignment vertical="center"/>
      <protection locked="0"/>
    </xf>
    <xf numFmtId="0" fontId="6" fillId="0" borderId="90" xfId="5" applyFont="1" applyBorder="1" applyAlignment="1" applyProtection="1">
      <alignment horizontal="left" vertical="center"/>
      <protection locked="0"/>
    </xf>
    <xf numFmtId="38" fontId="13" fillId="0" borderId="75" xfId="6" applyFont="1" applyBorder="1" applyProtection="1">
      <alignment vertical="center"/>
      <protection locked="0"/>
    </xf>
    <xf numFmtId="38" fontId="13" fillId="9" borderId="75" xfId="6" applyFont="1" applyFill="1" applyBorder="1" applyProtection="1">
      <alignment vertical="center"/>
    </xf>
    <xf numFmtId="38" fontId="13" fillId="0" borderId="75" xfId="6" applyFont="1" applyFill="1" applyBorder="1" applyProtection="1">
      <alignment vertical="center"/>
      <protection locked="0"/>
    </xf>
    <xf numFmtId="0" fontId="6" fillId="0" borderId="81" xfId="5" applyFont="1" applyBorder="1" applyAlignment="1" applyProtection="1">
      <alignment horizontal="left" vertical="center"/>
      <protection locked="0"/>
    </xf>
    <xf numFmtId="38" fontId="13" fillId="0" borderId="76" xfId="6" applyFont="1" applyBorder="1" applyProtection="1">
      <alignment vertical="center"/>
      <protection locked="0"/>
    </xf>
    <xf numFmtId="38" fontId="13" fillId="0" borderId="76" xfId="6" applyFont="1" applyFill="1" applyBorder="1" applyProtection="1">
      <alignment vertical="center"/>
      <protection locked="0"/>
    </xf>
    <xf numFmtId="38" fontId="13" fillId="0" borderId="77" xfId="6" applyFont="1" applyBorder="1" applyProtection="1">
      <alignment vertical="center"/>
      <protection locked="0"/>
    </xf>
    <xf numFmtId="38" fontId="13" fillId="0" borderId="77" xfId="6" applyFont="1" applyFill="1" applyBorder="1" applyProtection="1">
      <alignment vertical="center"/>
      <protection locked="0"/>
    </xf>
    <xf numFmtId="0" fontId="6" fillId="0" borderId="116" xfId="5" applyFont="1" applyBorder="1" applyAlignment="1" applyProtection="1">
      <alignment vertical="center"/>
      <protection locked="0"/>
    </xf>
    <xf numFmtId="0" fontId="6" fillId="0" borderId="116" xfId="5" applyFont="1" applyBorder="1" applyAlignment="1" applyProtection="1">
      <alignment vertical="center" wrapText="1"/>
      <protection locked="0"/>
    </xf>
    <xf numFmtId="38" fontId="13" fillId="0" borderId="78" xfId="6" applyFont="1" applyFill="1" applyBorder="1" applyProtection="1">
      <alignment vertical="center"/>
      <protection locked="0"/>
    </xf>
    <xf numFmtId="0" fontId="6" fillId="0" borderId="77" xfId="5" applyFont="1" applyBorder="1" applyAlignment="1" applyProtection="1">
      <alignment vertical="center" wrapText="1"/>
      <protection locked="0"/>
    </xf>
    <xf numFmtId="0" fontId="6" fillId="2" borderId="70" xfId="5" applyFont="1" applyFill="1" applyBorder="1" applyAlignment="1" applyProtection="1">
      <alignment horizontal="center" wrapText="1"/>
    </xf>
    <xf numFmtId="0" fontId="6" fillId="2" borderId="79" xfId="5" applyFont="1" applyFill="1" applyBorder="1" applyAlignment="1" applyProtection="1">
      <alignment horizontal="center" vertical="top"/>
    </xf>
    <xf numFmtId="0" fontId="6" fillId="9" borderId="118" xfId="5" applyFont="1" applyFill="1" applyBorder="1" applyProtection="1">
      <alignment vertical="center"/>
    </xf>
    <xf numFmtId="0" fontId="6" fillId="0" borderId="78" xfId="5" applyFont="1" applyBorder="1" applyAlignment="1" applyProtection="1">
      <alignment vertical="center" wrapText="1"/>
      <protection locked="0"/>
    </xf>
    <xf numFmtId="38" fontId="13" fillId="9" borderId="78" xfId="6" applyFont="1" applyFill="1" applyBorder="1" applyProtection="1">
      <alignment vertical="center"/>
    </xf>
    <xf numFmtId="38" fontId="13" fillId="9" borderId="76" xfId="6" applyFont="1" applyFill="1" applyBorder="1" applyProtection="1">
      <alignment vertical="center"/>
    </xf>
    <xf numFmtId="0" fontId="6" fillId="9" borderId="89" xfId="5" applyFont="1" applyFill="1" applyBorder="1" applyProtection="1">
      <alignment vertical="center"/>
    </xf>
    <xf numFmtId="0" fontId="6" fillId="9" borderId="117" xfId="5" applyFont="1" applyFill="1" applyBorder="1" applyProtection="1">
      <alignment vertical="center"/>
    </xf>
    <xf numFmtId="38" fontId="13" fillId="0" borderId="108" xfId="6" applyFont="1" applyFill="1" applyBorder="1" applyProtection="1">
      <alignment vertical="center"/>
      <protection locked="0"/>
    </xf>
    <xf numFmtId="38" fontId="13" fillId="9" borderId="108" xfId="6" applyFont="1" applyFill="1" applyBorder="1" applyProtection="1">
      <alignment vertical="center"/>
    </xf>
    <xf numFmtId="0" fontId="6" fillId="0" borderId="84" xfId="5" applyFont="1" applyBorder="1" applyAlignment="1" applyProtection="1">
      <alignment vertical="center"/>
      <protection locked="0"/>
    </xf>
    <xf numFmtId="0" fontId="6" fillId="9" borderId="120" xfId="5" applyFont="1" applyFill="1" applyBorder="1" applyProtection="1">
      <alignment vertical="center"/>
    </xf>
    <xf numFmtId="0" fontId="6" fillId="0" borderId="84" xfId="5" applyFont="1" applyBorder="1" applyAlignment="1" applyProtection="1">
      <alignment vertical="center" wrapText="1"/>
      <protection locked="0"/>
    </xf>
    <xf numFmtId="38" fontId="13" fillId="0" borderId="84" xfId="6" applyFont="1" applyFill="1" applyBorder="1" applyProtection="1">
      <alignment vertical="center"/>
      <protection locked="0"/>
    </xf>
    <xf numFmtId="38" fontId="13" fillId="9" borderId="84" xfId="6" applyFont="1" applyFill="1" applyBorder="1" applyProtection="1">
      <alignment vertical="center"/>
    </xf>
    <xf numFmtId="38" fontId="13" fillId="9" borderId="77" xfId="6" applyFont="1" applyFill="1" applyBorder="1" applyProtection="1">
      <alignment vertical="center"/>
    </xf>
    <xf numFmtId="0" fontId="6" fillId="2" borderId="69" xfId="5" applyFont="1" applyFill="1" applyBorder="1" applyProtection="1">
      <alignment vertical="center"/>
    </xf>
    <xf numFmtId="38" fontId="6" fillId="9" borderId="69" xfId="5" applyNumberFormat="1" applyFont="1" applyFill="1" applyBorder="1" applyAlignment="1" applyProtection="1">
      <alignment vertical="center"/>
    </xf>
    <xf numFmtId="38" fontId="6" fillId="9" borderId="75" xfId="5" applyNumberFormat="1" applyFont="1" applyFill="1" applyBorder="1" applyAlignment="1" applyProtection="1">
      <alignment vertical="center"/>
    </xf>
    <xf numFmtId="0" fontId="6" fillId="2" borderId="75" xfId="5" applyFont="1" applyFill="1" applyBorder="1" applyProtection="1">
      <alignment vertical="center"/>
    </xf>
    <xf numFmtId="38" fontId="6" fillId="9" borderId="76" xfId="5" applyNumberFormat="1" applyFont="1" applyFill="1" applyBorder="1" applyAlignment="1" applyProtection="1">
      <alignment vertical="center"/>
    </xf>
    <xf numFmtId="0" fontId="6" fillId="2" borderId="76" xfId="5" applyFont="1" applyFill="1" applyBorder="1" applyProtection="1">
      <alignment vertical="center"/>
    </xf>
    <xf numFmtId="0" fontId="25" fillId="2" borderId="76" xfId="5" applyFont="1" applyFill="1" applyBorder="1" applyProtection="1">
      <alignment vertical="center"/>
    </xf>
    <xf numFmtId="0" fontId="6" fillId="2" borderId="77" xfId="5" applyFont="1" applyFill="1" applyBorder="1" applyProtection="1">
      <alignment vertical="center"/>
    </xf>
    <xf numFmtId="38" fontId="6" fillId="9" borderId="77" xfId="5" applyNumberFormat="1" applyFont="1" applyFill="1" applyBorder="1" applyAlignment="1" applyProtection="1">
      <alignment vertical="center"/>
    </xf>
    <xf numFmtId="38" fontId="6" fillId="9" borderId="121" xfId="5" applyNumberFormat="1" applyFont="1" applyFill="1" applyBorder="1" applyAlignment="1" applyProtection="1">
      <alignment vertical="center"/>
    </xf>
    <xf numFmtId="38" fontId="6" fillId="0" borderId="16" xfId="3" applyFont="1" applyFill="1" applyBorder="1" applyAlignment="1" applyProtection="1">
      <alignment horizontal="left" vertical="center" shrinkToFit="1"/>
      <protection locked="0"/>
    </xf>
    <xf numFmtId="0" fontId="6" fillId="0" borderId="17" xfId="2" applyFont="1" applyBorder="1" applyAlignment="1" applyProtection="1">
      <alignment horizontal="left" vertical="center" shrinkToFit="1"/>
      <protection locked="0"/>
    </xf>
    <xf numFmtId="0" fontId="23" fillId="0" borderId="0" xfId="0" applyFont="1" applyBorder="1" applyAlignment="1" applyProtection="1">
      <alignment horizontal="left" vertical="center"/>
    </xf>
    <xf numFmtId="0" fontId="25" fillId="0" borderId="0" xfId="0" applyFont="1" applyBorder="1" applyAlignment="1" applyProtection="1">
      <alignment horizontal="right" vertical="top"/>
    </xf>
    <xf numFmtId="0" fontId="25" fillId="3" borderId="0" xfId="0" applyFont="1" applyFill="1" applyAlignment="1" applyProtection="1">
      <alignment horizontal="right" vertical="center"/>
    </xf>
    <xf numFmtId="0" fontId="25" fillId="0" borderId="0" xfId="0" applyFont="1" applyFill="1" applyBorder="1" applyAlignment="1" applyProtection="1">
      <alignment horizontal="right" vertical="center"/>
    </xf>
    <xf numFmtId="0" fontId="0" fillId="0" borderId="0" xfId="0" applyFont="1" applyProtection="1">
      <alignment vertical="center"/>
    </xf>
    <xf numFmtId="0" fontId="39" fillId="0" borderId="0" xfId="0" applyFont="1" applyBorder="1" applyAlignment="1" applyProtection="1">
      <alignment horizontal="left" vertical="center"/>
    </xf>
    <xf numFmtId="0" fontId="13" fillId="0" borderId="0" xfId="0" applyFont="1" applyFill="1" applyBorder="1" applyProtection="1">
      <alignment vertical="center"/>
    </xf>
    <xf numFmtId="0" fontId="14" fillId="0" borderId="0" xfId="0" applyFont="1" applyAlignment="1" applyProtection="1">
      <alignment horizontal="left" vertical="center"/>
    </xf>
    <xf numFmtId="0" fontId="25" fillId="0" borderId="0" xfId="0" applyFont="1" applyAlignment="1" applyProtection="1">
      <alignment horizontal="right" vertical="center"/>
    </xf>
    <xf numFmtId="0" fontId="13" fillId="0" borderId="39" xfId="0" applyFont="1" applyBorder="1" applyAlignment="1" applyProtection="1">
      <alignment vertical="center"/>
      <protection locked="0"/>
    </xf>
    <xf numFmtId="38" fontId="13" fillId="9" borderId="1" xfId="0" applyNumberFormat="1" applyFont="1" applyFill="1" applyBorder="1" applyProtection="1">
      <alignment vertical="center"/>
    </xf>
    <xf numFmtId="0" fontId="13" fillId="9" borderId="1" xfId="1" applyNumberFormat="1" applyFont="1" applyFill="1" applyBorder="1" applyProtection="1">
      <alignment vertical="center"/>
    </xf>
    <xf numFmtId="0" fontId="0" fillId="0" borderId="0" xfId="0" applyFont="1" applyBorder="1" applyProtection="1">
      <alignment vertical="center"/>
    </xf>
    <xf numFmtId="0" fontId="0" fillId="0" borderId="0" xfId="0" applyFont="1" applyBorder="1" applyAlignment="1" applyProtection="1">
      <alignment horizontal="left" indent="1"/>
    </xf>
    <xf numFmtId="0" fontId="13" fillId="9" borderId="1" xfId="0" applyFont="1" applyFill="1" applyBorder="1" applyProtection="1">
      <alignment vertical="center"/>
    </xf>
    <xf numFmtId="0" fontId="0" fillId="0" borderId="0" xfId="0" applyFont="1" applyFill="1" applyBorder="1" applyAlignment="1" applyProtection="1">
      <alignment horizontal="left" indent="1"/>
    </xf>
    <xf numFmtId="0" fontId="2" fillId="0" borderId="0" xfId="5" applyFont="1" applyBorder="1" applyAlignment="1" applyProtection="1">
      <alignment vertical="center"/>
    </xf>
    <xf numFmtId="0" fontId="2" fillId="0" borderId="0" xfId="5" applyFont="1" applyFill="1" applyBorder="1" applyAlignment="1" applyProtection="1">
      <alignment vertical="center"/>
    </xf>
    <xf numFmtId="0" fontId="10" fillId="0" borderId="0" xfId="0" applyFont="1" applyProtection="1">
      <alignment vertical="center"/>
    </xf>
    <xf numFmtId="0" fontId="13" fillId="2" borderId="60" xfId="0" applyFont="1" applyFill="1" applyBorder="1" applyAlignment="1" applyProtection="1">
      <alignment vertical="center"/>
    </xf>
    <xf numFmtId="0" fontId="13" fillId="0" borderId="0" xfId="0" applyFont="1" applyBorder="1" applyAlignment="1" applyProtection="1">
      <alignment vertical="center"/>
    </xf>
    <xf numFmtId="0" fontId="13" fillId="2" borderId="1" xfId="0" applyFont="1" applyFill="1" applyBorder="1" applyAlignment="1" applyProtection="1">
      <alignment vertical="center"/>
    </xf>
    <xf numFmtId="0" fontId="13" fillId="0" borderId="13" xfId="0" applyFont="1" applyFill="1" applyBorder="1" applyAlignment="1" applyProtection="1">
      <alignment vertical="center"/>
    </xf>
    <xf numFmtId="0" fontId="0" fillId="0" borderId="0" xfId="0" applyFont="1" applyAlignment="1" applyProtection="1">
      <alignment vertical="center" wrapText="1"/>
    </xf>
    <xf numFmtId="0" fontId="13" fillId="0" borderId="0" xfId="0" applyFont="1" applyBorder="1" applyAlignment="1" applyProtection="1">
      <alignment vertical="top" wrapText="1"/>
    </xf>
    <xf numFmtId="0" fontId="13" fillId="2" borderId="1" xfId="0" applyFont="1" applyFill="1" applyBorder="1" applyAlignment="1" applyProtection="1">
      <alignment vertical="center" wrapText="1"/>
    </xf>
    <xf numFmtId="0" fontId="13" fillId="0" borderId="0" xfId="0" applyFont="1" applyFill="1" applyBorder="1" applyAlignment="1" applyProtection="1">
      <alignment horizontal="center" vertical="center"/>
    </xf>
    <xf numFmtId="0" fontId="13" fillId="0" borderId="10" xfId="0" applyFont="1" applyFill="1" applyBorder="1" applyAlignment="1" applyProtection="1">
      <alignment horizontal="left" vertical="top"/>
    </xf>
    <xf numFmtId="0" fontId="13" fillId="0" borderId="19" xfId="0" applyFont="1" applyBorder="1" applyAlignment="1" applyProtection="1">
      <alignment horizontal="left" vertical="top" wrapText="1"/>
    </xf>
    <xf numFmtId="0" fontId="13" fillId="0" borderId="19" xfId="0" applyFont="1" applyBorder="1" applyAlignment="1" applyProtection="1">
      <alignment horizontal="left" vertical="top"/>
    </xf>
    <xf numFmtId="0" fontId="13" fillId="0" borderId="48" xfId="0" applyFont="1" applyBorder="1" applyAlignment="1" applyProtection="1">
      <alignment vertical="center" wrapText="1"/>
      <protection locked="0"/>
    </xf>
    <xf numFmtId="0" fontId="13" fillId="0" borderId="10" xfId="0" applyFont="1" applyFill="1" applyBorder="1" applyAlignment="1" applyProtection="1">
      <alignment vertical="top" wrapText="1"/>
    </xf>
    <xf numFmtId="0" fontId="13" fillId="0" borderId="13" xfId="0" applyFont="1" applyFill="1" applyBorder="1" applyAlignment="1" applyProtection="1">
      <alignment vertical="center" wrapText="1"/>
    </xf>
    <xf numFmtId="0" fontId="6" fillId="0" borderId="7" xfId="0" applyFont="1" applyFill="1" applyBorder="1" applyAlignment="1" applyProtection="1">
      <alignment horizontal="center" vertical="center" wrapText="1"/>
      <protection locked="0"/>
    </xf>
    <xf numFmtId="0" fontId="13" fillId="0" borderId="15" xfId="0" applyFont="1" applyBorder="1" applyAlignment="1" applyProtection="1">
      <alignment vertical="center" wrapText="1"/>
      <protection locked="0"/>
    </xf>
    <xf numFmtId="0" fontId="6" fillId="0" borderId="61" xfId="0" applyFont="1" applyBorder="1" applyAlignment="1" applyProtection="1">
      <alignment vertical="center" wrapText="1"/>
      <protection locked="0"/>
    </xf>
    <xf numFmtId="0" fontId="13" fillId="0" borderId="49" xfId="0" applyFont="1" applyBorder="1" applyProtection="1">
      <alignment vertical="center"/>
      <protection locked="0"/>
    </xf>
    <xf numFmtId="0" fontId="13" fillId="0" borderId="104" xfId="0" applyFont="1" applyBorder="1" applyProtection="1">
      <alignment vertical="center"/>
      <protection locked="0"/>
    </xf>
    <xf numFmtId="0" fontId="13" fillId="0" borderId="50" xfId="0" applyFont="1" applyBorder="1" applyAlignment="1" applyProtection="1">
      <alignment vertical="center" wrapText="1"/>
      <protection locked="0"/>
    </xf>
    <xf numFmtId="0" fontId="13" fillId="0" borderId="10" xfId="0" applyFont="1" applyFill="1" applyBorder="1" applyProtection="1">
      <alignment vertical="center"/>
      <protection locked="0"/>
    </xf>
    <xf numFmtId="0" fontId="0" fillId="0" borderId="0" xfId="0" applyFont="1" applyProtection="1">
      <alignment vertical="center"/>
      <protection locked="0"/>
    </xf>
    <xf numFmtId="0" fontId="6" fillId="0" borderId="56" xfId="0" applyFont="1" applyBorder="1" applyAlignment="1" applyProtection="1">
      <alignment horizontal="center" vertical="center" wrapText="1"/>
      <protection locked="0"/>
    </xf>
    <xf numFmtId="0" fontId="13" fillId="0" borderId="16" xfId="0" applyFont="1" applyBorder="1" applyAlignment="1" applyProtection="1">
      <alignment vertical="center" wrapText="1"/>
      <protection locked="0"/>
    </xf>
    <xf numFmtId="0" fontId="6" fillId="0" borderId="51" xfId="0" applyFont="1" applyBorder="1" applyAlignment="1" applyProtection="1">
      <alignment vertical="center" wrapText="1"/>
      <protection locked="0"/>
    </xf>
    <xf numFmtId="0" fontId="13" fillId="0" borderId="52" xfId="0" applyFont="1" applyBorder="1" applyProtection="1">
      <alignment vertical="center"/>
      <protection locked="0"/>
    </xf>
    <xf numFmtId="0" fontId="13" fillId="0" borderId="51" xfId="0" applyFont="1" applyBorder="1" applyProtection="1">
      <alignment vertical="center"/>
      <protection locked="0"/>
    </xf>
    <xf numFmtId="0" fontId="13" fillId="0" borderId="52" xfId="0" applyFont="1" applyFill="1" applyBorder="1" applyAlignment="1" applyProtection="1">
      <alignment vertical="center" wrapText="1"/>
      <protection locked="0"/>
    </xf>
    <xf numFmtId="0" fontId="13" fillId="0" borderId="17" xfId="0" applyFont="1" applyBorder="1" applyAlignment="1" applyProtection="1">
      <alignment vertical="center" wrapText="1"/>
      <protection locked="0"/>
    </xf>
    <xf numFmtId="0" fontId="13" fillId="0" borderId="51" xfId="0" applyFont="1" applyFill="1" applyBorder="1" applyProtection="1">
      <alignment vertical="center"/>
      <protection locked="0"/>
    </xf>
    <xf numFmtId="0" fontId="6" fillId="0" borderId="57" xfId="0" applyFont="1" applyBorder="1" applyAlignment="1" applyProtection="1">
      <alignment horizontal="center" vertical="center" wrapText="1"/>
      <protection locked="0"/>
    </xf>
    <xf numFmtId="0" fontId="13" fillId="0" borderId="18" xfId="0" applyFont="1" applyBorder="1" applyAlignment="1" applyProtection="1">
      <alignment vertical="center" wrapText="1"/>
      <protection locked="0"/>
    </xf>
    <xf numFmtId="0" fontId="6" fillId="0" borderId="53" xfId="0" applyFont="1" applyBorder="1" applyAlignment="1" applyProtection="1">
      <alignment vertical="center" wrapText="1"/>
      <protection locked="0"/>
    </xf>
    <xf numFmtId="0" fontId="13" fillId="0" borderId="54" xfId="0" applyFont="1" applyBorder="1" applyProtection="1">
      <alignment vertical="center"/>
      <protection locked="0"/>
    </xf>
    <xf numFmtId="0" fontId="13" fillId="0" borderId="53" xfId="0" applyFont="1" applyBorder="1" applyProtection="1">
      <alignment vertical="center"/>
      <protection locked="0"/>
    </xf>
    <xf numFmtId="0" fontId="13" fillId="0" borderId="0" xfId="0" applyFont="1" applyBorder="1" applyAlignment="1" applyProtection="1">
      <alignment vertical="center" wrapText="1"/>
    </xf>
    <xf numFmtId="0" fontId="13" fillId="0" borderId="0" xfId="0" applyFont="1" applyFill="1" applyBorder="1" applyAlignment="1" applyProtection="1">
      <alignment vertical="center"/>
    </xf>
    <xf numFmtId="0" fontId="13" fillId="0" borderId="0" xfId="0" applyFont="1" applyFill="1" applyBorder="1" applyAlignment="1" applyProtection="1">
      <alignment horizontal="left" vertical="top"/>
    </xf>
    <xf numFmtId="0" fontId="13" fillId="0" borderId="0" xfId="0" applyFont="1" applyFill="1" applyBorder="1" applyProtection="1">
      <alignment vertical="center"/>
      <protection locked="0"/>
    </xf>
    <xf numFmtId="0" fontId="13" fillId="0" borderId="0" xfId="0" applyFont="1" applyProtection="1">
      <alignment vertical="center"/>
      <protection locked="0"/>
    </xf>
    <xf numFmtId="0" fontId="13" fillId="9" borderId="0" xfId="0" applyFont="1" applyFill="1" applyProtection="1">
      <alignment vertical="center"/>
    </xf>
    <xf numFmtId="0" fontId="6" fillId="0" borderId="0" xfId="0" applyFont="1" applyBorder="1" applyAlignment="1" applyProtection="1">
      <alignment vertical="center" wrapText="1"/>
    </xf>
    <xf numFmtId="0" fontId="23" fillId="0" borderId="0" xfId="0" applyFont="1" applyAlignment="1" applyProtection="1">
      <alignment horizontal="left" vertical="center"/>
    </xf>
    <xf numFmtId="0" fontId="6" fillId="2" borderId="1" xfId="0" applyFont="1" applyFill="1" applyBorder="1" applyAlignment="1" applyProtection="1">
      <alignment horizontal="left" vertical="center" wrapText="1"/>
    </xf>
    <xf numFmtId="0" fontId="0" fillId="3" borderId="0" xfId="0" applyFont="1" applyFill="1" applyAlignment="1" applyProtection="1">
      <alignment horizontal="center" vertical="center"/>
    </xf>
    <xf numFmtId="0" fontId="6" fillId="3" borderId="0" xfId="0" applyFont="1" applyFill="1" applyAlignment="1" applyProtection="1">
      <alignment horizontal="left" vertical="center" indent="5"/>
    </xf>
    <xf numFmtId="0" fontId="0" fillId="0" borderId="66" xfId="0" applyFont="1" applyBorder="1" applyProtection="1">
      <alignment vertical="center"/>
    </xf>
    <xf numFmtId="0" fontId="6" fillId="0" borderId="67" xfId="0" applyFont="1" applyBorder="1" applyProtection="1">
      <alignment vertical="center"/>
    </xf>
    <xf numFmtId="176" fontId="6" fillId="3" borderId="0" xfId="0" applyNumberFormat="1" applyFont="1" applyFill="1" applyAlignment="1" applyProtection="1">
      <alignment horizontal="left" vertical="center"/>
    </xf>
    <xf numFmtId="176" fontId="6" fillId="3" borderId="0" xfId="0" applyNumberFormat="1" applyFont="1" applyFill="1" applyAlignment="1" applyProtection="1">
      <alignment vertical="center"/>
      <protection locked="0"/>
    </xf>
    <xf numFmtId="0" fontId="22" fillId="4" borderId="2" xfId="0" applyFont="1" applyFill="1" applyBorder="1" applyProtection="1">
      <alignment vertical="center"/>
    </xf>
    <xf numFmtId="0" fontId="76" fillId="4" borderId="1" xfId="0" applyFont="1" applyFill="1" applyBorder="1" applyProtection="1">
      <alignment vertical="center"/>
    </xf>
    <xf numFmtId="0" fontId="29" fillId="0" borderId="17" xfId="2" applyFont="1" applyBorder="1" applyAlignment="1" applyProtection="1">
      <alignment horizontal="center" vertical="center" wrapText="1"/>
      <protection locked="0"/>
    </xf>
    <xf numFmtId="0" fontId="29" fillId="2" borderId="23" xfId="2" applyFont="1" applyFill="1" applyBorder="1" applyAlignment="1" applyProtection="1">
      <alignment horizontal="center" vertical="center"/>
    </xf>
    <xf numFmtId="0" fontId="29" fillId="2" borderId="124" xfId="2" applyFont="1" applyFill="1" applyBorder="1" applyAlignment="1" applyProtection="1">
      <alignment horizontal="center" vertical="center"/>
    </xf>
    <xf numFmtId="38" fontId="9" fillId="2" borderId="1" xfId="3" applyFont="1" applyFill="1" applyBorder="1" applyAlignment="1" applyProtection="1">
      <alignment horizontal="center" vertical="center" wrapText="1"/>
    </xf>
    <xf numFmtId="0" fontId="9" fillId="0" borderId="14" xfId="2" applyFont="1" applyBorder="1" applyProtection="1">
      <alignment vertical="center"/>
    </xf>
    <xf numFmtId="0" fontId="6" fillId="2" borderId="109" xfId="5" applyFont="1" applyFill="1" applyBorder="1" applyAlignment="1" applyProtection="1">
      <alignment horizontal="center" vertical="center"/>
    </xf>
    <xf numFmtId="38" fontId="8" fillId="9" borderId="69" xfId="5" applyNumberFormat="1" applyFont="1" applyFill="1" applyBorder="1" applyAlignment="1" applyProtection="1">
      <alignment vertical="center"/>
    </xf>
    <xf numFmtId="38" fontId="8" fillId="9" borderId="75" xfId="5" applyNumberFormat="1" applyFont="1" applyFill="1" applyBorder="1" applyAlignment="1" applyProtection="1">
      <alignment vertical="center"/>
    </xf>
    <xf numFmtId="38" fontId="8" fillId="9" borderId="76" xfId="5" applyNumberFormat="1" applyFont="1" applyFill="1" applyBorder="1" applyAlignment="1" applyProtection="1">
      <alignment vertical="center"/>
    </xf>
    <xf numFmtId="38" fontId="8" fillId="9" borderId="77" xfId="5" applyNumberFormat="1" applyFont="1" applyFill="1" applyBorder="1" applyAlignment="1" applyProtection="1">
      <alignment vertical="center"/>
    </xf>
    <xf numFmtId="38" fontId="8" fillId="9" borderId="119" xfId="5" applyNumberFormat="1" applyFont="1" applyFill="1" applyBorder="1" applyAlignment="1" applyProtection="1">
      <alignment vertical="center"/>
    </xf>
    <xf numFmtId="38" fontId="8" fillId="9" borderId="121" xfId="5" applyNumberFormat="1" applyFont="1" applyFill="1" applyBorder="1" applyAlignment="1" applyProtection="1">
      <alignment vertical="center"/>
    </xf>
    <xf numFmtId="0" fontId="56" fillId="0" borderId="0" xfId="2" applyFont="1" applyAlignment="1" applyProtection="1">
      <alignment vertical="center"/>
    </xf>
    <xf numFmtId="0" fontId="41" fillId="0" borderId="0" xfId="2" applyFont="1" applyAlignment="1" applyProtection="1">
      <alignment vertical="center"/>
    </xf>
    <xf numFmtId="0" fontId="13" fillId="2" borderId="62" xfId="0" applyFont="1" applyFill="1" applyBorder="1" applyAlignment="1" applyProtection="1">
      <alignment horizontal="center" vertical="center" wrapText="1"/>
    </xf>
    <xf numFmtId="0" fontId="13" fillId="2" borderId="105"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13" fillId="0" borderId="0" xfId="0" applyFont="1" applyAlignment="1" applyProtection="1">
      <alignment horizontal="center" vertical="center"/>
    </xf>
    <xf numFmtId="0" fontId="39" fillId="0" borderId="0" xfId="0" applyFont="1" applyBorder="1" applyAlignment="1" applyProtection="1">
      <alignment horizontal="center" vertical="center"/>
    </xf>
    <xf numFmtId="0" fontId="13" fillId="2" borderId="1" xfId="0" applyFont="1" applyFill="1" applyBorder="1" applyAlignment="1" applyProtection="1">
      <alignment horizontal="center" vertical="center"/>
    </xf>
    <xf numFmtId="0" fontId="13" fillId="2" borderId="5" xfId="0" applyFont="1" applyFill="1" applyBorder="1" applyAlignment="1" applyProtection="1">
      <alignment horizontal="center" vertical="center"/>
    </xf>
    <xf numFmtId="0" fontId="13" fillId="0" borderId="52" xfId="0" applyFont="1" applyBorder="1" applyAlignment="1" applyProtection="1">
      <alignment vertical="center" wrapText="1"/>
      <protection locked="0"/>
    </xf>
    <xf numFmtId="0" fontId="13" fillId="0" borderId="54" xfId="0" applyFont="1" applyBorder="1" applyAlignment="1" applyProtection="1">
      <alignment vertical="center" wrapText="1"/>
      <protection locked="0"/>
    </xf>
    <xf numFmtId="0" fontId="13" fillId="0" borderId="0" xfId="0" applyFont="1" applyBorder="1" applyAlignment="1" applyProtection="1">
      <alignment horizontal="left" indent="1"/>
    </xf>
    <xf numFmtId="0" fontId="6" fillId="2" borderId="1" xfId="5" applyFont="1" applyFill="1" applyBorder="1" applyAlignment="1" applyProtection="1">
      <alignment horizontal="center" vertical="center" wrapText="1"/>
    </xf>
    <xf numFmtId="0" fontId="13" fillId="2" borderId="60" xfId="5" applyFont="1" applyFill="1" applyBorder="1" applyAlignment="1" applyProtection="1">
      <alignment vertical="center"/>
    </xf>
    <xf numFmtId="0" fontId="21" fillId="0" borderId="63" xfId="0" applyFont="1" applyFill="1" applyBorder="1" applyAlignment="1" applyProtection="1">
      <alignment vertical="center"/>
      <protection locked="0"/>
    </xf>
    <xf numFmtId="178" fontId="13" fillId="9" borderId="1" xfId="6" applyNumberFormat="1" applyFont="1" applyFill="1" applyBorder="1" applyProtection="1">
      <alignment vertical="center"/>
    </xf>
    <xf numFmtId="0" fontId="6" fillId="2" borderId="49" xfId="5" applyFont="1" applyFill="1" applyBorder="1" applyAlignment="1" applyProtection="1">
      <alignment vertical="center"/>
    </xf>
    <xf numFmtId="38" fontId="13" fillId="0" borderId="15" xfId="6" applyFont="1" applyBorder="1" applyProtection="1">
      <alignment vertical="center"/>
      <protection locked="0"/>
    </xf>
    <xf numFmtId="0" fontId="6" fillId="2" borderId="51" xfId="5" applyFont="1" applyFill="1" applyBorder="1" applyAlignment="1" applyProtection="1">
      <alignment vertical="center"/>
    </xf>
    <xf numFmtId="38" fontId="13" fillId="0" borderId="17" xfId="6" applyFont="1" applyBorder="1" applyProtection="1">
      <alignment vertical="center"/>
      <protection locked="0"/>
    </xf>
    <xf numFmtId="0" fontId="6" fillId="2" borderId="99" xfId="5" applyFont="1" applyFill="1" applyBorder="1" applyAlignment="1" applyProtection="1">
      <alignment vertical="center"/>
    </xf>
    <xf numFmtId="38" fontId="13" fillId="0" borderId="98" xfId="6" applyFont="1" applyBorder="1" applyProtection="1">
      <alignment vertical="center"/>
      <protection locked="0"/>
    </xf>
    <xf numFmtId="0" fontId="6" fillId="2" borderId="53" xfId="5" applyFont="1" applyFill="1" applyBorder="1" applyAlignment="1" applyProtection="1">
      <alignment vertical="center"/>
    </xf>
    <xf numFmtId="38" fontId="13" fillId="0" borderId="18" xfId="6" applyFont="1" applyBorder="1" applyProtection="1">
      <alignment vertical="center"/>
      <protection locked="0"/>
    </xf>
    <xf numFmtId="0" fontId="13" fillId="0" borderId="0" xfId="0" applyFont="1" applyAlignment="1" applyProtection="1">
      <alignment horizontal="center" vertical="center"/>
    </xf>
    <xf numFmtId="0" fontId="6" fillId="2" borderId="109" xfId="5" applyFont="1" applyFill="1" applyBorder="1" applyAlignment="1" applyProtection="1">
      <alignment horizontal="center" vertical="center"/>
    </xf>
    <xf numFmtId="0" fontId="22" fillId="0" borderId="1" xfId="0" applyFont="1" applyBorder="1" applyAlignment="1" applyProtection="1">
      <alignment horizontal="right" vertical="center" wrapText="1"/>
      <protection locked="0"/>
    </xf>
    <xf numFmtId="0" fontId="22" fillId="0" borderId="3" xfId="0" applyFont="1" applyFill="1" applyBorder="1" applyAlignment="1" applyProtection="1">
      <alignment horizontal="right" vertical="center" wrapText="1"/>
      <protection locked="0"/>
    </xf>
    <xf numFmtId="0" fontId="13" fillId="0" borderId="0" xfId="2" applyFont="1" applyAlignment="1" applyProtection="1">
      <alignment horizontal="right" vertical="center"/>
    </xf>
    <xf numFmtId="38" fontId="6" fillId="0" borderId="15" xfId="1" applyFont="1" applyBorder="1" applyAlignment="1" applyProtection="1">
      <alignment horizontal="right" vertical="center"/>
      <protection locked="0"/>
    </xf>
    <xf numFmtId="38" fontId="6" fillId="0" borderId="18" xfId="1" applyFont="1" applyBorder="1" applyAlignment="1" applyProtection="1">
      <alignment horizontal="right" vertical="center"/>
      <protection locked="0"/>
    </xf>
    <xf numFmtId="0" fontId="6" fillId="9" borderId="1" xfId="0" applyFont="1" applyFill="1" applyBorder="1" applyAlignment="1" applyProtection="1">
      <alignment horizontal="left" vertical="center" wrapText="1"/>
    </xf>
    <xf numFmtId="0" fontId="6" fillId="9" borderId="1" xfId="0" applyFont="1" applyFill="1" applyBorder="1" applyAlignment="1" applyProtection="1">
      <alignment horizontal="left" vertical="center"/>
    </xf>
    <xf numFmtId="0" fontId="13" fillId="0" borderId="13" xfId="0" applyFont="1" applyBorder="1" applyAlignment="1" applyProtection="1">
      <alignment vertical="center"/>
      <protection locked="0"/>
    </xf>
    <xf numFmtId="0" fontId="6" fillId="0" borderId="43" xfId="2" applyFont="1" applyFill="1" applyBorder="1" applyAlignment="1" applyProtection="1">
      <alignment horizontal="left" vertical="center" wrapText="1"/>
      <protection locked="0"/>
    </xf>
    <xf numFmtId="0" fontId="6" fillId="0" borderId="42" xfId="2" applyFont="1" applyFill="1" applyBorder="1" applyAlignment="1" applyProtection="1">
      <alignment horizontal="left" vertical="center" wrapText="1"/>
      <protection locked="0"/>
    </xf>
    <xf numFmtId="0" fontId="6" fillId="0" borderId="44" xfId="2" applyFont="1" applyFill="1" applyBorder="1" applyAlignment="1" applyProtection="1">
      <alignment horizontal="left" vertical="center" wrapText="1"/>
      <protection locked="0"/>
    </xf>
    <xf numFmtId="0" fontId="6" fillId="0" borderId="16" xfId="2" applyFont="1" applyBorder="1" applyAlignment="1" applyProtection="1">
      <alignment horizontal="left" vertical="center" wrapText="1"/>
      <protection locked="0"/>
    </xf>
    <xf numFmtId="0" fontId="6" fillId="0" borderId="25" xfId="2" applyFont="1" applyFill="1" applyBorder="1" applyAlignment="1" applyProtection="1">
      <alignment horizontal="left" vertical="center" wrapText="1"/>
      <protection locked="0"/>
    </xf>
    <xf numFmtId="0" fontId="6" fillId="0" borderId="27" xfId="2" applyFont="1" applyFill="1" applyBorder="1" applyAlignment="1" applyProtection="1">
      <alignment horizontal="left" vertical="center" wrapText="1"/>
      <protection locked="0"/>
    </xf>
    <xf numFmtId="0" fontId="69" fillId="3" borderId="0" xfId="2" applyFont="1" applyFill="1" applyBorder="1" applyAlignment="1" applyProtection="1">
      <alignment vertical="center" wrapText="1"/>
    </xf>
    <xf numFmtId="0" fontId="9" fillId="6" borderId="3" xfId="0" applyFont="1" applyFill="1" applyBorder="1" applyProtection="1">
      <alignment vertical="center"/>
    </xf>
    <xf numFmtId="0" fontId="13" fillId="0" borderId="0" xfId="0" applyFont="1" applyFill="1" applyProtection="1">
      <alignment vertical="center"/>
    </xf>
    <xf numFmtId="0" fontId="19" fillId="0" borderId="0" xfId="0" applyFont="1" applyFill="1" applyAlignment="1" applyProtection="1">
      <alignment horizontal="right" vertical="center"/>
    </xf>
    <xf numFmtId="0" fontId="6" fillId="0" borderId="0" xfId="0" applyFont="1" applyFill="1" applyBorder="1" applyAlignment="1" applyProtection="1">
      <alignment vertical="center"/>
    </xf>
    <xf numFmtId="0" fontId="6" fillId="6" borderId="1" xfId="0" applyFont="1" applyFill="1" applyBorder="1" applyProtection="1">
      <alignment vertical="center"/>
    </xf>
    <xf numFmtId="0" fontId="6" fillId="6" borderId="1" xfId="0" applyFont="1" applyFill="1" applyBorder="1" applyAlignment="1" applyProtection="1">
      <alignment vertical="center" wrapText="1"/>
    </xf>
    <xf numFmtId="0" fontId="13" fillId="6" borderId="4" xfId="0" applyFont="1" applyFill="1" applyBorder="1" applyProtection="1">
      <alignment vertical="center"/>
    </xf>
    <xf numFmtId="0" fontId="13" fillId="6" borderId="3" xfId="0" applyFont="1" applyFill="1" applyBorder="1" applyProtection="1">
      <alignment vertical="center"/>
    </xf>
    <xf numFmtId="0" fontId="13" fillId="6" borderId="13" xfId="0" applyFont="1" applyFill="1" applyBorder="1" applyProtection="1">
      <alignment vertical="center"/>
    </xf>
    <xf numFmtId="0" fontId="0" fillId="6" borderId="13" xfId="0" applyFont="1" applyFill="1" applyBorder="1" applyProtection="1">
      <alignment vertical="center"/>
    </xf>
    <xf numFmtId="0" fontId="0" fillId="6" borderId="4" xfId="0" applyFont="1" applyFill="1" applyBorder="1" applyProtection="1">
      <alignment vertical="center"/>
    </xf>
    <xf numFmtId="0" fontId="13" fillId="6" borderId="13" xfId="0" applyFont="1" applyFill="1" applyBorder="1" applyAlignment="1" applyProtection="1">
      <alignment vertical="center" wrapText="1"/>
    </xf>
    <xf numFmtId="0" fontId="13" fillId="6" borderId="13" xfId="0" applyFont="1" applyFill="1" applyBorder="1" applyAlignment="1" applyProtection="1">
      <alignment vertical="top" wrapText="1"/>
    </xf>
    <xf numFmtId="0" fontId="13" fillId="6" borderId="13" xfId="0" applyFont="1" applyFill="1" applyBorder="1" applyAlignment="1" applyProtection="1">
      <alignment vertical="center" wrapText="1"/>
      <protection locked="0"/>
    </xf>
    <xf numFmtId="0" fontId="13" fillId="6" borderId="13" xfId="0" applyFont="1" applyFill="1" applyBorder="1" applyProtection="1">
      <alignment vertical="center"/>
      <protection locked="0"/>
    </xf>
    <xf numFmtId="0" fontId="13" fillId="6" borderId="4" xfId="0" applyFont="1" applyFill="1" applyBorder="1" applyAlignment="1" applyProtection="1">
      <alignment vertical="top" wrapText="1"/>
      <protection locked="0"/>
    </xf>
    <xf numFmtId="0" fontId="9" fillId="6" borderId="7" xfId="2" applyFont="1" applyFill="1" applyBorder="1" applyProtection="1">
      <alignment vertical="center"/>
    </xf>
    <xf numFmtId="0" fontId="9" fillId="6" borderId="14" xfId="2" applyFont="1" applyFill="1" applyBorder="1" applyProtection="1">
      <alignment vertical="center"/>
    </xf>
    <xf numFmtId="0" fontId="29" fillId="6" borderId="14" xfId="2" applyFont="1" applyFill="1" applyBorder="1" applyProtection="1">
      <alignment vertical="center"/>
    </xf>
    <xf numFmtId="0" fontId="29" fillId="6" borderId="8" xfId="2" applyFont="1" applyFill="1" applyBorder="1" applyProtection="1">
      <alignment vertical="center"/>
    </xf>
    <xf numFmtId="0" fontId="9" fillId="6" borderId="9" xfId="2" applyFont="1" applyFill="1" applyBorder="1" applyProtection="1">
      <alignment vertical="center"/>
    </xf>
    <xf numFmtId="0" fontId="9" fillId="6" borderId="0" xfId="2" applyFont="1" applyFill="1" applyBorder="1" applyProtection="1">
      <alignment vertical="center"/>
    </xf>
    <xf numFmtId="0" fontId="29" fillId="6" borderId="0" xfId="2" applyFont="1" applyFill="1" applyBorder="1" applyProtection="1">
      <alignment vertical="center"/>
    </xf>
    <xf numFmtId="0" fontId="29" fillId="6" borderId="10" xfId="2" applyFont="1" applyFill="1" applyBorder="1" applyProtection="1">
      <alignment vertical="center"/>
    </xf>
    <xf numFmtId="0" fontId="29" fillId="6" borderId="9" xfId="2" applyFont="1" applyFill="1" applyBorder="1" applyAlignment="1" applyProtection="1">
      <alignment vertical="center" wrapText="1"/>
    </xf>
    <xf numFmtId="0" fontId="9" fillId="6" borderId="0" xfId="2" applyFont="1" applyFill="1" applyBorder="1" applyAlignment="1" applyProtection="1">
      <alignment vertical="center" wrapText="1"/>
    </xf>
    <xf numFmtId="0" fontId="29" fillId="6" borderId="0" xfId="2" applyFont="1" applyFill="1" applyBorder="1" applyAlignment="1" applyProtection="1">
      <alignment vertical="center" wrapText="1"/>
    </xf>
    <xf numFmtId="0" fontId="29" fillId="6" borderId="10" xfId="2" applyFont="1" applyFill="1" applyBorder="1" applyAlignment="1" applyProtection="1">
      <alignment vertical="center" wrapText="1"/>
    </xf>
    <xf numFmtId="0" fontId="9" fillId="6" borderId="9" xfId="2" applyFont="1" applyFill="1" applyBorder="1" applyAlignment="1" applyProtection="1">
      <alignment vertical="center" wrapText="1"/>
    </xf>
    <xf numFmtId="0" fontId="9" fillId="6" borderId="9" xfId="2" applyFont="1" applyFill="1" applyBorder="1" applyAlignment="1" applyProtection="1">
      <alignment vertical="center"/>
    </xf>
    <xf numFmtId="0" fontId="9" fillId="6" borderId="11" xfId="2" applyFont="1" applyFill="1" applyBorder="1" applyAlignment="1" applyProtection="1">
      <alignment vertical="center"/>
    </xf>
    <xf numFmtId="0" fontId="9" fillId="6" borderId="19" xfId="2" applyFont="1" applyFill="1" applyBorder="1" applyAlignment="1" applyProtection="1">
      <alignment vertical="center" wrapText="1"/>
    </xf>
    <xf numFmtId="0" fontId="29" fillId="6" borderId="19" xfId="2" applyFont="1" applyFill="1" applyBorder="1" applyAlignment="1" applyProtection="1">
      <alignment vertical="center" wrapText="1"/>
    </xf>
    <xf numFmtId="0" fontId="29" fillId="6" borderId="12" xfId="2" applyFont="1" applyFill="1" applyBorder="1" applyAlignment="1" applyProtection="1">
      <alignment vertical="center" wrapText="1"/>
    </xf>
    <xf numFmtId="0" fontId="9" fillId="6" borderId="8" xfId="2" applyFont="1" applyFill="1" applyBorder="1" applyProtection="1">
      <alignment vertical="center"/>
    </xf>
    <xf numFmtId="0" fontId="9" fillId="6" borderId="10" xfId="2" applyFont="1" applyFill="1" applyBorder="1" applyProtection="1">
      <alignment vertical="center"/>
    </xf>
    <xf numFmtId="0" fontId="9" fillId="6" borderId="10" xfId="2" applyFont="1" applyFill="1" applyBorder="1" applyAlignment="1" applyProtection="1">
      <alignment vertical="center" wrapText="1"/>
    </xf>
    <xf numFmtId="0" fontId="9" fillId="6" borderId="11" xfId="2" applyFont="1" applyFill="1" applyBorder="1" applyAlignment="1" applyProtection="1">
      <alignment vertical="center" wrapText="1"/>
    </xf>
    <xf numFmtId="0" fontId="9" fillId="6" borderId="12" xfId="2" applyFont="1" applyFill="1" applyBorder="1" applyAlignment="1" applyProtection="1">
      <alignment vertical="center" wrapText="1"/>
    </xf>
    <xf numFmtId="0" fontId="8" fillId="6" borderId="13" xfId="2" applyFont="1" applyFill="1" applyBorder="1" applyProtection="1">
      <alignment vertical="center"/>
    </xf>
    <xf numFmtId="0" fontId="8" fillId="6" borderId="13" xfId="2" applyFont="1" applyFill="1" applyBorder="1" applyProtection="1">
      <alignment vertical="center"/>
      <protection locked="0"/>
    </xf>
    <xf numFmtId="0" fontId="8" fillId="6" borderId="4" xfId="2" applyFont="1" applyFill="1" applyBorder="1" applyProtection="1">
      <alignment vertical="center"/>
      <protection locked="0"/>
    </xf>
    <xf numFmtId="0" fontId="8" fillId="6" borderId="3" xfId="2" applyFont="1" applyFill="1" applyBorder="1" applyAlignment="1" applyProtection="1">
      <alignment vertical="center"/>
    </xf>
    <xf numFmtId="0" fontId="8" fillId="6" borderId="13" xfId="2" applyFont="1" applyFill="1" applyBorder="1" applyAlignment="1" applyProtection="1">
      <alignment vertical="center" wrapText="1"/>
    </xf>
    <xf numFmtId="0" fontId="8" fillId="6" borderId="13" xfId="2" applyFont="1" applyFill="1" applyBorder="1" applyAlignment="1" applyProtection="1">
      <alignment vertical="center" wrapText="1"/>
      <protection locked="0"/>
    </xf>
    <xf numFmtId="0" fontId="8" fillId="6" borderId="13" xfId="2" applyFont="1" applyFill="1" applyBorder="1" applyAlignment="1" applyProtection="1">
      <alignment vertical="top" wrapText="1"/>
      <protection locked="0"/>
    </xf>
    <xf numFmtId="0" fontId="8" fillId="6" borderId="13" xfId="5" applyFont="1" applyFill="1" applyBorder="1" applyProtection="1">
      <alignment vertical="center"/>
      <protection locked="0"/>
    </xf>
    <xf numFmtId="0" fontId="8" fillId="6" borderId="4" xfId="5" applyFont="1" applyFill="1" applyBorder="1" applyAlignment="1" applyProtection="1">
      <alignment vertical="center" wrapText="1"/>
      <protection locked="0"/>
    </xf>
    <xf numFmtId="0" fontId="8" fillId="6" borderId="3" xfId="5" applyFont="1" applyFill="1" applyBorder="1" applyProtection="1">
      <alignment vertical="center"/>
    </xf>
    <xf numFmtId="0" fontId="8" fillId="6" borderId="13" xfId="5" applyFont="1" applyFill="1" applyBorder="1" applyAlignment="1" applyProtection="1">
      <alignment vertical="top" wrapText="1"/>
    </xf>
    <xf numFmtId="0" fontId="8" fillId="6" borderId="13" xfId="5" applyFont="1" applyFill="1" applyBorder="1" applyProtection="1">
      <alignment vertical="center"/>
    </xf>
    <xf numFmtId="0" fontId="8" fillId="6" borderId="13" xfId="5" applyFont="1" applyFill="1" applyBorder="1" applyAlignment="1" applyProtection="1">
      <alignment vertical="center"/>
    </xf>
    <xf numFmtId="0" fontId="8" fillId="6" borderId="13" xfId="5" applyFont="1" applyFill="1" applyBorder="1" applyAlignment="1" applyProtection="1">
      <alignment vertical="top"/>
    </xf>
    <xf numFmtId="0" fontId="8" fillId="6" borderId="13" xfId="5" applyFont="1" applyFill="1" applyBorder="1" applyAlignment="1" applyProtection="1">
      <alignment horizontal="left" vertical="center"/>
    </xf>
    <xf numFmtId="0" fontId="8" fillId="6" borderId="4" xfId="2" applyFont="1" applyFill="1" applyBorder="1" applyAlignment="1" applyProtection="1">
      <alignment vertical="top" wrapText="1"/>
    </xf>
    <xf numFmtId="0" fontId="8" fillId="6" borderId="4" xfId="5" applyFont="1" applyFill="1" applyBorder="1" applyAlignment="1" applyProtection="1">
      <alignment vertical="top"/>
      <protection locked="0"/>
    </xf>
    <xf numFmtId="0" fontId="8" fillId="6" borderId="7" xfId="2" applyFont="1" applyFill="1" applyBorder="1" applyAlignment="1" applyProtection="1">
      <alignment vertical="center"/>
    </xf>
    <xf numFmtId="0" fontId="8" fillId="6" borderId="14" xfId="2" applyFont="1" applyFill="1" applyBorder="1" applyAlignment="1" applyProtection="1">
      <alignment vertical="center"/>
    </xf>
    <xf numFmtId="0" fontId="8" fillId="6" borderId="8" xfId="2" applyFont="1" applyFill="1" applyBorder="1" applyAlignment="1" applyProtection="1">
      <alignment vertical="center"/>
    </xf>
    <xf numFmtId="0" fontId="8" fillId="6" borderId="9" xfId="2" applyFont="1" applyFill="1" applyBorder="1" applyAlignment="1" applyProtection="1">
      <alignment vertical="center"/>
    </xf>
    <xf numFmtId="0" fontId="8" fillId="6" borderId="0" xfId="2" applyFont="1" applyFill="1" applyBorder="1" applyAlignment="1" applyProtection="1">
      <alignment vertical="center"/>
    </xf>
    <xf numFmtId="0" fontId="8" fillId="6" borderId="10" xfId="2" applyFont="1" applyFill="1" applyBorder="1" applyAlignment="1" applyProtection="1">
      <alignment vertical="center"/>
    </xf>
    <xf numFmtId="0" fontId="37" fillId="6" borderId="9" xfId="2" applyFont="1" applyFill="1" applyBorder="1" applyAlignment="1" applyProtection="1">
      <alignment vertical="center"/>
    </xf>
    <xf numFmtId="0" fontId="37" fillId="6" borderId="9" xfId="2" applyFont="1" applyFill="1" applyBorder="1" applyAlignment="1" applyProtection="1"/>
    <xf numFmtId="0" fontId="8" fillId="6" borderId="0" xfId="2" applyFont="1" applyFill="1" applyBorder="1" applyAlignment="1" applyProtection="1"/>
    <xf numFmtId="0" fontId="8" fillId="6" borderId="10" xfId="2" applyFont="1" applyFill="1" applyBorder="1" applyAlignment="1" applyProtection="1"/>
    <xf numFmtId="0" fontId="8" fillId="6" borderId="9" xfId="2" applyFont="1" applyFill="1" applyBorder="1" applyProtection="1">
      <alignment vertical="center"/>
    </xf>
    <xf numFmtId="0" fontId="8" fillId="6" borderId="0" xfId="2" applyFont="1" applyFill="1" applyBorder="1" applyProtection="1">
      <alignment vertical="center"/>
    </xf>
    <xf numFmtId="0" fontId="8" fillId="6" borderId="10" xfId="2" applyFont="1" applyFill="1" applyBorder="1" applyProtection="1">
      <alignment vertical="center"/>
    </xf>
    <xf numFmtId="0" fontId="8" fillId="6" borderId="0" xfId="2" applyFont="1" applyFill="1" applyBorder="1" applyAlignment="1" applyProtection="1">
      <alignment vertical="center" wrapText="1"/>
    </xf>
    <xf numFmtId="0" fontId="8" fillId="6" borderId="10" xfId="2" applyFont="1" applyFill="1" applyBorder="1" applyAlignment="1" applyProtection="1">
      <alignment vertical="center" wrapText="1"/>
    </xf>
    <xf numFmtId="0" fontId="8" fillId="6" borderId="9" xfId="2" applyFont="1" applyFill="1" applyBorder="1" applyAlignment="1" applyProtection="1">
      <alignment vertical="center" wrapText="1"/>
    </xf>
    <xf numFmtId="0" fontId="8" fillId="6" borderId="0" xfId="2" applyFont="1" applyFill="1" applyBorder="1" applyAlignment="1" applyProtection="1">
      <alignment wrapText="1"/>
    </xf>
    <xf numFmtId="0" fontId="8" fillId="6" borderId="11" xfId="2" applyFont="1" applyFill="1" applyBorder="1" applyProtection="1">
      <alignment vertical="center"/>
    </xf>
    <xf numFmtId="0" fontId="8" fillId="6" borderId="19" xfId="2" applyFont="1" applyFill="1" applyBorder="1" applyProtection="1">
      <alignment vertical="center"/>
    </xf>
    <xf numFmtId="0" fontId="8" fillId="6" borderId="12" xfId="2" applyFont="1" applyFill="1" applyBorder="1" applyProtection="1">
      <alignment vertical="center"/>
    </xf>
    <xf numFmtId="0" fontId="8" fillId="6" borderId="7" xfId="2" applyFont="1" applyFill="1" applyBorder="1" applyProtection="1">
      <alignment vertical="center"/>
    </xf>
    <xf numFmtId="0" fontId="8" fillId="6" borderId="14" xfId="2" applyFont="1" applyFill="1" applyBorder="1" applyProtection="1">
      <alignment vertical="center"/>
    </xf>
    <xf numFmtId="0" fontId="8" fillId="6" borderId="8" xfId="2" applyFont="1" applyFill="1" applyBorder="1" applyProtection="1">
      <alignment vertical="center"/>
    </xf>
    <xf numFmtId="0" fontId="21" fillId="9" borderId="74" xfId="5" applyFont="1" applyFill="1" applyBorder="1" applyAlignment="1" applyProtection="1">
      <alignment vertical="center"/>
      <protection locked="0"/>
    </xf>
    <xf numFmtId="0" fontId="77" fillId="0" borderId="0" xfId="0" applyFont="1">
      <alignment vertical="center"/>
    </xf>
    <xf numFmtId="0" fontId="78" fillId="0" borderId="0" xfId="0" applyFont="1" applyAlignment="1">
      <alignment vertical="center"/>
    </xf>
    <xf numFmtId="0" fontId="6" fillId="2" borderId="1" xfId="0" applyFont="1" applyFill="1" applyBorder="1" applyAlignment="1" applyProtection="1">
      <alignment horizontal="left" vertical="center"/>
    </xf>
    <xf numFmtId="0" fontId="6" fillId="0" borderId="1" xfId="0" applyFont="1" applyBorder="1" applyAlignment="1" applyProtection="1">
      <alignment vertical="center" shrinkToFit="1"/>
      <protection locked="0"/>
    </xf>
    <xf numFmtId="0" fontId="79" fillId="6" borderId="13" xfId="0" applyFont="1" applyFill="1" applyBorder="1" applyProtection="1">
      <alignment vertical="center"/>
    </xf>
    <xf numFmtId="0" fontId="22" fillId="4" borderId="1" xfId="0" applyFont="1" applyFill="1" applyBorder="1" applyAlignment="1" applyProtection="1">
      <alignment vertical="center" wrapText="1"/>
    </xf>
    <xf numFmtId="0" fontId="79" fillId="0" borderId="1" xfId="0" applyFont="1" applyFill="1" applyBorder="1" applyAlignment="1" applyProtection="1">
      <alignment vertical="center" wrapText="1"/>
    </xf>
    <xf numFmtId="0" fontId="34" fillId="0" borderId="19" xfId="5" applyFont="1" applyBorder="1" applyProtection="1">
      <alignment vertical="center"/>
    </xf>
    <xf numFmtId="0" fontId="8" fillId="6" borderId="13" xfId="2" applyFont="1" applyFill="1" applyBorder="1" applyAlignment="1" applyProtection="1">
      <alignment vertical="top" wrapText="1"/>
    </xf>
    <xf numFmtId="0" fontId="13" fillId="0" borderId="1" xfId="0" applyFont="1" applyBorder="1" applyAlignment="1" applyProtection="1">
      <alignment vertical="center" wrapText="1"/>
      <protection locked="0"/>
    </xf>
    <xf numFmtId="0" fontId="9" fillId="0" borderId="18" xfId="2" applyNumberFormat="1" applyFont="1" applyFill="1" applyBorder="1" applyAlignment="1" applyProtection="1">
      <alignment horizontal="center" vertical="center" wrapText="1"/>
      <protection locked="0"/>
    </xf>
    <xf numFmtId="0" fontId="6" fillId="0" borderId="18" xfId="2" applyFont="1" applyBorder="1" applyAlignment="1" applyProtection="1">
      <alignment horizontal="left" vertical="center" shrinkToFit="1"/>
      <protection locked="0"/>
    </xf>
    <xf numFmtId="0" fontId="6" fillId="0" borderId="18" xfId="2" applyFont="1" applyBorder="1" applyAlignment="1" applyProtection="1">
      <alignment horizontal="left" vertical="center" wrapText="1"/>
      <protection locked="0"/>
    </xf>
    <xf numFmtId="0" fontId="6" fillId="0" borderId="127" xfId="2" applyFont="1" applyFill="1" applyBorder="1" applyAlignment="1" applyProtection="1">
      <alignment horizontal="left" vertical="center" wrapText="1"/>
      <protection locked="0"/>
    </xf>
    <xf numFmtId="0" fontId="6" fillId="2" borderId="70" xfId="5" applyFont="1" applyFill="1" applyBorder="1" applyAlignment="1" applyProtection="1">
      <alignment horizontal="center" vertical="center"/>
    </xf>
    <xf numFmtId="0" fontId="6" fillId="2" borderId="79" xfId="5" applyFont="1" applyFill="1" applyBorder="1" applyAlignment="1" applyProtection="1">
      <alignment horizontal="center" vertical="center"/>
    </xf>
    <xf numFmtId="0" fontId="6" fillId="2" borderId="90" xfId="5" applyFont="1" applyFill="1" applyBorder="1" applyAlignment="1" applyProtection="1">
      <alignment vertical="center" wrapText="1"/>
    </xf>
    <xf numFmtId="38" fontId="6" fillId="9" borderId="71" xfId="5" applyNumberFormat="1" applyFont="1" applyFill="1" applyBorder="1" applyAlignment="1" applyProtection="1">
      <alignment vertical="center"/>
    </xf>
    <xf numFmtId="0" fontId="6" fillId="0" borderId="1" xfId="2" applyNumberFormat="1" applyFont="1" applyBorder="1" applyAlignment="1" applyProtection="1">
      <alignment vertical="center" shrinkToFit="1"/>
      <protection locked="0"/>
    </xf>
    <xf numFmtId="0" fontId="13" fillId="8" borderId="3" xfId="0" applyFont="1" applyFill="1" applyBorder="1" applyAlignment="1" applyProtection="1">
      <alignment horizontal="center" vertical="center" wrapText="1"/>
      <protection locked="0"/>
    </xf>
    <xf numFmtId="0" fontId="13" fillId="8" borderId="13" xfId="0" applyFont="1" applyFill="1" applyBorder="1" applyAlignment="1" applyProtection="1">
      <alignment horizontal="center" vertical="center" wrapText="1"/>
      <protection locked="0"/>
    </xf>
    <xf numFmtId="0" fontId="13" fillId="8" borderId="4"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xf>
    <xf numFmtId="0" fontId="52" fillId="0" borderId="0" xfId="0" applyFont="1" applyFill="1" applyBorder="1" applyAlignment="1" applyProtection="1">
      <alignment vertical="center" wrapText="1"/>
    </xf>
    <xf numFmtId="0" fontId="13" fillId="5" borderId="3" xfId="0" applyFont="1" applyFill="1" applyBorder="1" applyAlignment="1" applyProtection="1">
      <alignment horizontal="center" vertical="center" wrapText="1"/>
    </xf>
    <xf numFmtId="0" fontId="13" fillId="5" borderId="4" xfId="0" applyFont="1" applyFill="1" applyBorder="1" applyAlignment="1" applyProtection="1">
      <alignment horizontal="center" vertical="center" wrapText="1"/>
    </xf>
    <xf numFmtId="0" fontId="13" fillId="5" borderId="5" xfId="0" applyFont="1" applyFill="1" applyBorder="1" applyAlignment="1" applyProtection="1">
      <alignment horizontal="center" vertical="center" wrapText="1"/>
    </xf>
    <xf numFmtId="0" fontId="13" fillId="5" borderId="6" xfId="0" applyFont="1" applyFill="1" applyBorder="1" applyAlignment="1" applyProtection="1">
      <alignment horizontal="center" vertical="center" wrapText="1"/>
    </xf>
    <xf numFmtId="0" fontId="13" fillId="5" borderId="2" xfId="0" applyFont="1" applyFill="1" applyBorder="1" applyAlignment="1" applyProtection="1">
      <alignment horizontal="center" vertical="center" wrapText="1"/>
    </xf>
    <xf numFmtId="0" fontId="6" fillId="0" borderId="0" xfId="0" applyFont="1" applyAlignment="1" applyProtection="1">
      <alignment horizontal="center" vertical="center"/>
    </xf>
    <xf numFmtId="0" fontId="10" fillId="9" borderId="38" xfId="0" applyFont="1" applyFill="1" applyBorder="1" applyAlignment="1" applyProtection="1">
      <alignment horizontal="left" vertical="center" shrinkToFit="1"/>
    </xf>
    <xf numFmtId="0" fontId="10" fillId="9" borderId="39" xfId="0" applyFont="1" applyFill="1" applyBorder="1" applyAlignment="1" applyProtection="1">
      <alignment horizontal="left" vertical="center" shrinkToFit="1"/>
    </xf>
    <xf numFmtId="0" fontId="47" fillId="0" borderId="29" xfId="0" applyFont="1" applyBorder="1" applyAlignment="1" applyProtection="1">
      <alignment horizontal="center" vertical="center" wrapText="1"/>
    </xf>
    <xf numFmtId="0" fontId="47" fillId="0" borderId="30" xfId="0" applyFont="1" applyBorder="1" applyAlignment="1" applyProtection="1">
      <alignment horizontal="center" vertical="center" wrapText="1"/>
    </xf>
    <xf numFmtId="0" fontId="48" fillId="0" borderId="31" xfId="0" applyFont="1" applyBorder="1" applyAlignment="1" applyProtection="1">
      <alignment horizontal="center" vertical="center" wrapText="1"/>
    </xf>
    <xf numFmtId="0" fontId="48" fillId="0" borderId="32" xfId="0" applyFont="1" applyBorder="1" applyAlignment="1" applyProtection="1">
      <alignment horizontal="center" vertical="center" wrapText="1"/>
    </xf>
    <xf numFmtId="0" fontId="46" fillId="0" borderId="32" xfId="0" applyFont="1" applyBorder="1" applyAlignment="1" applyProtection="1">
      <alignment horizontal="center" vertical="center"/>
    </xf>
    <xf numFmtId="0" fontId="46" fillId="0" borderId="33" xfId="0" applyFont="1" applyBorder="1" applyAlignment="1" applyProtection="1">
      <alignment horizontal="center" vertical="center"/>
    </xf>
    <xf numFmtId="0" fontId="49" fillId="0" borderId="34" xfId="0" applyFont="1" applyBorder="1" applyAlignment="1" applyProtection="1">
      <alignment horizontal="center" vertical="center" wrapText="1"/>
    </xf>
    <xf numFmtId="0" fontId="49" fillId="0" borderId="36" xfId="0" applyFont="1" applyBorder="1" applyAlignment="1" applyProtection="1">
      <alignment horizontal="center" vertical="center" wrapText="1"/>
    </xf>
    <xf numFmtId="0" fontId="49" fillId="0" borderId="35" xfId="0" applyFont="1" applyBorder="1" applyAlignment="1" applyProtection="1">
      <alignment horizontal="center" vertical="center" wrapText="1"/>
    </xf>
    <xf numFmtId="0" fontId="13" fillId="5" borderId="1" xfId="0" applyFont="1" applyFill="1" applyBorder="1" applyAlignment="1" applyProtection="1">
      <alignment horizontal="center" vertical="center" wrapText="1"/>
    </xf>
    <xf numFmtId="0" fontId="13" fillId="2" borderId="3" xfId="0" applyFont="1" applyFill="1" applyBorder="1" applyAlignment="1" applyProtection="1">
      <alignment horizontal="center" vertical="center" wrapText="1"/>
    </xf>
    <xf numFmtId="0" fontId="13" fillId="2" borderId="13" xfId="0" applyFont="1" applyFill="1" applyBorder="1" applyAlignment="1" applyProtection="1">
      <alignment horizontal="center" vertical="center" wrapText="1"/>
    </xf>
    <xf numFmtId="0" fontId="13" fillId="2" borderId="4" xfId="0" applyFont="1" applyFill="1" applyBorder="1" applyAlignment="1" applyProtection="1">
      <alignment horizontal="center" vertical="center" wrapText="1"/>
    </xf>
    <xf numFmtId="0" fontId="0" fillId="6" borderId="3" xfId="0" applyFill="1" applyBorder="1" applyAlignment="1" applyProtection="1">
      <alignment vertical="top" wrapText="1"/>
    </xf>
    <xf numFmtId="0" fontId="0" fillId="6" borderId="13" xfId="0" applyFill="1" applyBorder="1" applyAlignment="1" applyProtection="1">
      <alignment vertical="top"/>
    </xf>
    <xf numFmtId="0" fontId="0" fillId="6" borderId="4" xfId="0" applyFill="1" applyBorder="1" applyAlignment="1" applyProtection="1">
      <alignment vertical="top"/>
    </xf>
    <xf numFmtId="0" fontId="6" fillId="0" borderId="0" xfId="0" applyFont="1" applyFill="1" applyAlignment="1" applyProtection="1">
      <alignment vertical="center" wrapText="1"/>
      <protection locked="0"/>
    </xf>
    <xf numFmtId="176" fontId="6" fillId="0" borderId="0" xfId="0" applyNumberFormat="1" applyFont="1" applyFill="1" applyAlignment="1" applyProtection="1">
      <alignment horizontal="left" vertical="center"/>
      <protection locked="0"/>
    </xf>
    <xf numFmtId="0" fontId="6" fillId="3" borderId="0" xfId="0" applyFont="1" applyFill="1" applyAlignment="1" applyProtection="1">
      <alignment vertical="center" wrapText="1"/>
    </xf>
    <xf numFmtId="0" fontId="6" fillId="3" borderId="0" xfId="0" applyFont="1" applyFill="1" applyProtection="1">
      <alignment vertical="center"/>
    </xf>
    <xf numFmtId="0" fontId="6" fillId="0" borderId="67" xfId="0" applyFont="1" applyFill="1" applyBorder="1" applyAlignment="1" applyProtection="1">
      <alignment horizontal="left" vertical="center" wrapText="1"/>
      <protection locked="0"/>
    </xf>
    <xf numFmtId="0" fontId="6" fillId="0" borderId="125" xfId="0" applyFont="1" applyFill="1" applyBorder="1" applyAlignment="1" applyProtection="1">
      <alignment horizontal="left" vertical="center" wrapText="1"/>
      <protection locked="0"/>
    </xf>
    <xf numFmtId="0" fontId="6" fillId="0" borderId="126" xfId="0" applyFont="1" applyFill="1" applyBorder="1" applyAlignment="1" applyProtection="1">
      <alignment horizontal="left" vertical="center"/>
      <protection locked="0"/>
    </xf>
    <xf numFmtId="0" fontId="6" fillId="3" borderId="0" xfId="0" applyFont="1" applyFill="1" applyAlignment="1" applyProtection="1">
      <alignment horizontal="center" vertical="top" wrapText="1"/>
    </xf>
    <xf numFmtId="0" fontId="13" fillId="3" borderId="0" xfId="0" applyFont="1" applyFill="1" applyAlignment="1" applyProtection="1">
      <alignment horizontal="left" vertical="center" wrapText="1"/>
    </xf>
    <xf numFmtId="0" fontId="13" fillId="3" borderId="0" xfId="0" applyFont="1" applyFill="1" applyAlignment="1" applyProtection="1">
      <alignment horizontal="left" vertical="center"/>
    </xf>
    <xf numFmtId="0" fontId="6" fillId="3" borderId="0" xfId="0" applyFont="1" applyFill="1" applyAlignment="1" applyProtection="1">
      <alignment horizontal="center" vertical="center"/>
    </xf>
    <xf numFmtId="0" fontId="13" fillId="6" borderId="3" xfId="0" applyFont="1" applyFill="1" applyBorder="1" applyAlignment="1" applyProtection="1">
      <alignment horizontal="left" vertical="center" wrapText="1"/>
    </xf>
    <xf numFmtId="0" fontId="13" fillId="6" borderId="4" xfId="0" applyFont="1" applyFill="1" applyBorder="1" applyAlignment="1" applyProtection="1">
      <alignment horizontal="left" vertical="center" wrapText="1"/>
    </xf>
    <xf numFmtId="0" fontId="13" fillId="0" borderId="0" xfId="0" applyFont="1" applyAlignment="1" applyProtection="1">
      <alignment horizontal="center" vertical="center"/>
    </xf>
    <xf numFmtId="0" fontId="6" fillId="0" borderId="19" xfId="0" applyFont="1" applyBorder="1" applyAlignment="1" applyProtection="1">
      <alignment horizontal="right" vertical="center"/>
    </xf>
    <xf numFmtId="0" fontId="13" fillId="6" borderId="13" xfId="0" applyFont="1" applyFill="1" applyBorder="1" applyAlignment="1" applyProtection="1">
      <alignment horizontal="left" vertical="center"/>
    </xf>
    <xf numFmtId="0" fontId="13" fillId="6" borderId="4" xfId="0" applyFont="1" applyFill="1" applyBorder="1" applyAlignment="1" applyProtection="1">
      <alignment horizontal="left" vertical="center"/>
    </xf>
    <xf numFmtId="0" fontId="6" fillId="0" borderId="1" xfId="0" applyFont="1" applyBorder="1" applyAlignment="1" applyProtection="1">
      <alignment horizontal="center" vertical="center" wrapText="1"/>
    </xf>
    <xf numFmtId="0" fontId="13" fillId="6" borderId="13" xfId="0" applyFont="1" applyFill="1" applyBorder="1" applyAlignment="1" applyProtection="1">
      <alignment vertical="center" wrapText="1"/>
    </xf>
    <xf numFmtId="0" fontId="13" fillId="6" borderId="4" xfId="0" applyFont="1" applyFill="1" applyBorder="1" applyAlignment="1" applyProtection="1">
      <alignment vertical="center" wrapText="1"/>
    </xf>
    <xf numFmtId="0" fontId="21" fillId="9" borderId="19" xfId="0" applyFont="1" applyFill="1" applyBorder="1" applyAlignment="1" applyProtection="1">
      <alignment horizontal="left" vertical="center" shrinkToFit="1"/>
    </xf>
    <xf numFmtId="0" fontId="6" fillId="6" borderId="3" xfId="0" applyFont="1" applyFill="1" applyBorder="1" applyAlignment="1" applyProtection="1">
      <alignment horizontal="center" vertical="center"/>
    </xf>
    <xf numFmtId="0" fontId="6" fillId="6" borderId="4" xfId="0" applyFont="1" applyFill="1" applyBorder="1" applyAlignment="1" applyProtection="1">
      <alignment horizontal="center" vertical="center"/>
    </xf>
    <xf numFmtId="0" fontId="6" fillId="6" borderId="5" xfId="0" applyFont="1" applyFill="1" applyBorder="1" applyAlignment="1" applyProtection="1">
      <alignment horizontal="center" vertical="center"/>
    </xf>
    <xf numFmtId="0" fontId="6" fillId="6" borderId="6" xfId="0" applyFont="1" applyFill="1" applyBorder="1" applyAlignment="1" applyProtection="1">
      <alignment horizontal="center" vertical="center"/>
    </xf>
    <xf numFmtId="0" fontId="6" fillId="6" borderId="2" xfId="0" applyFont="1" applyFill="1" applyBorder="1" applyAlignment="1" applyProtection="1">
      <alignment horizontal="center" vertical="center"/>
    </xf>
    <xf numFmtId="0" fontId="6" fillId="2" borderId="1" xfId="0" applyFont="1" applyFill="1" applyBorder="1" applyProtection="1">
      <alignment vertical="center"/>
    </xf>
    <xf numFmtId="0" fontId="6" fillId="0" borderId="5" xfId="0" applyFont="1" applyBorder="1" applyAlignment="1" applyProtection="1">
      <alignment horizontal="left" vertical="center" shrinkToFit="1"/>
      <protection locked="0"/>
    </xf>
    <xf numFmtId="0" fontId="6" fillId="0" borderId="2" xfId="0" applyFont="1" applyBorder="1" applyAlignment="1" applyProtection="1">
      <alignment horizontal="left" vertical="center" shrinkToFit="1"/>
      <protection locked="0"/>
    </xf>
    <xf numFmtId="0" fontId="6" fillId="2" borderId="5" xfId="0" applyFont="1" applyFill="1" applyBorder="1" applyAlignment="1" applyProtection="1">
      <alignment horizontal="left" vertical="center"/>
    </xf>
    <xf numFmtId="0" fontId="6" fillId="2" borderId="2" xfId="0" applyFont="1" applyFill="1" applyBorder="1" applyAlignment="1" applyProtection="1">
      <alignment horizontal="left" vertical="center"/>
    </xf>
    <xf numFmtId="0" fontId="6" fillId="2" borderId="7"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6" fillId="2" borderId="9"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2" borderId="3"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39" fillId="0" borderId="0" xfId="0" applyFont="1" applyBorder="1" applyAlignment="1" applyProtection="1">
      <alignment horizontal="center" vertical="center"/>
    </xf>
    <xf numFmtId="0" fontId="6" fillId="0" borderId="0" xfId="0" applyFont="1" applyBorder="1" applyAlignment="1" applyProtection="1">
      <alignment vertical="center"/>
    </xf>
    <xf numFmtId="0" fontId="6" fillId="0" borderId="19" xfId="0" applyFont="1" applyBorder="1" applyAlignment="1" applyProtection="1">
      <alignment horizontal="left" vertical="center" wrapText="1"/>
    </xf>
    <xf numFmtId="0" fontId="6" fillId="2" borderId="1" xfId="0" applyFont="1" applyFill="1" applyBorder="1" applyAlignment="1" applyProtection="1">
      <alignment vertical="center" wrapText="1"/>
    </xf>
    <xf numFmtId="0" fontId="6" fillId="2" borderId="6" xfId="0" applyFont="1" applyFill="1" applyBorder="1" applyAlignment="1" applyProtection="1">
      <alignment horizontal="left" vertical="center"/>
    </xf>
    <xf numFmtId="0" fontId="6" fillId="2" borderId="1" xfId="0" applyFont="1" applyFill="1" applyBorder="1" applyAlignment="1" applyProtection="1">
      <alignment horizontal="left" vertical="center"/>
    </xf>
    <xf numFmtId="0" fontId="6" fillId="2" borderId="5" xfId="0" applyFont="1" applyFill="1" applyBorder="1" applyProtection="1">
      <alignment vertical="center"/>
    </xf>
    <xf numFmtId="0" fontId="6" fillId="2" borderId="6" xfId="0" applyFont="1" applyFill="1" applyBorder="1" applyProtection="1">
      <alignment vertical="center"/>
    </xf>
    <xf numFmtId="0" fontId="6" fillId="2" borderId="2" xfId="0" applyFont="1" applyFill="1" applyBorder="1" applyProtection="1">
      <alignment vertical="center"/>
    </xf>
    <xf numFmtId="0" fontId="6" fillId="0" borderId="14" xfId="0" applyFont="1" applyFill="1" applyBorder="1" applyAlignment="1" applyProtection="1">
      <alignment horizontal="center" vertical="center"/>
    </xf>
    <xf numFmtId="0" fontId="6" fillId="6" borderId="3" xfId="0" applyFont="1" applyFill="1" applyBorder="1" applyAlignment="1" applyProtection="1">
      <alignment vertical="center" wrapText="1"/>
    </xf>
    <xf numFmtId="0" fontId="6" fillId="6" borderId="13" xfId="0" applyFont="1" applyFill="1" applyBorder="1" applyAlignment="1" applyProtection="1">
      <alignment vertical="center" wrapText="1"/>
    </xf>
    <xf numFmtId="0" fontId="6" fillId="6" borderId="4" xfId="0" applyFont="1" applyFill="1" applyBorder="1" applyAlignment="1" applyProtection="1">
      <alignment vertical="center" wrapText="1"/>
    </xf>
    <xf numFmtId="0" fontId="72" fillId="6" borderId="3" xfId="0" applyFont="1" applyFill="1" applyBorder="1" applyAlignment="1" applyProtection="1">
      <alignment vertical="center" wrapText="1"/>
    </xf>
    <xf numFmtId="0" fontId="72" fillId="6" borderId="13" xfId="0" applyFont="1" applyFill="1" applyBorder="1" applyAlignment="1" applyProtection="1">
      <alignment vertical="center" wrapText="1"/>
    </xf>
    <xf numFmtId="0" fontId="72" fillId="6" borderId="4" xfId="0" applyFont="1" applyFill="1" applyBorder="1" applyAlignment="1" applyProtection="1">
      <alignment vertical="center" wrapText="1"/>
    </xf>
    <xf numFmtId="0" fontId="6" fillId="6" borderId="3" xfId="0" applyFont="1" applyFill="1" applyBorder="1" applyAlignment="1" applyProtection="1">
      <alignment vertical="top" wrapText="1"/>
    </xf>
    <xf numFmtId="0" fontId="6" fillId="6" borderId="13" xfId="0" applyFont="1" applyFill="1" applyBorder="1" applyAlignment="1" applyProtection="1">
      <alignment vertical="top" wrapText="1"/>
    </xf>
    <xf numFmtId="0" fontId="6" fillId="6" borderId="4" xfId="0" applyFont="1" applyFill="1" applyBorder="1" applyAlignment="1" applyProtection="1">
      <alignment vertical="top" wrapText="1"/>
    </xf>
    <xf numFmtId="0" fontId="6" fillId="6" borderId="13" xfId="0" applyFont="1" applyFill="1" applyBorder="1" applyProtection="1">
      <alignment vertical="center"/>
    </xf>
    <xf numFmtId="0" fontId="6" fillId="6" borderId="4" xfId="0" applyFont="1" applyFill="1" applyBorder="1" applyProtection="1">
      <alignment vertical="center"/>
    </xf>
    <xf numFmtId="0" fontId="6" fillId="2" borderId="7" xfId="0" applyFont="1" applyFill="1" applyBorder="1" applyAlignment="1" applyProtection="1">
      <alignment vertical="center" wrapText="1"/>
    </xf>
    <xf numFmtId="0" fontId="6" fillId="2" borderId="8" xfId="0" applyFont="1" applyFill="1" applyBorder="1" applyAlignment="1" applyProtection="1">
      <alignment vertical="center" wrapText="1"/>
    </xf>
    <xf numFmtId="0" fontId="6" fillId="2" borderId="9" xfId="0" applyFont="1" applyFill="1" applyBorder="1" applyAlignment="1" applyProtection="1">
      <alignment vertical="center" wrapText="1"/>
    </xf>
    <xf numFmtId="0" fontId="6" fillId="2" borderId="10" xfId="0" applyFont="1" applyFill="1" applyBorder="1" applyAlignment="1" applyProtection="1">
      <alignment vertical="center" wrapText="1"/>
    </xf>
    <xf numFmtId="0" fontId="6" fillId="2" borderId="11" xfId="0" applyFont="1" applyFill="1" applyBorder="1" applyAlignment="1" applyProtection="1">
      <alignment vertical="center" wrapText="1"/>
    </xf>
    <xf numFmtId="0" fontId="6" fillId="2" borderId="12" xfId="0" applyFont="1" applyFill="1" applyBorder="1" applyAlignment="1" applyProtection="1">
      <alignment vertical="center" wrapText="1"/>
    </xf>
    <xf numFmtId="0" fontId="6" fillId="2" borderId="14" xfId="0" applyFont="1" applyFill="1" applyBorder="1" applyProtection="1">
      <alignment vertical="center"/>
    </xf>
    <xf numFmtId="0" fontId="6" fillId="2" borderId="11" xfId="0" applyFont="1" applyFill="1" applyBorder="1" applyProtection="1">
      <alignment vertical="center"/>
    </xf>
    <xf numFmtId="0" fontId="6" fillId="2" borderId="19" xfId="0" applyFont="1" applyFill="1" applyBorder="1" applyProtection="1">
      <alignment vertical="center"/>
    </xf>
    <xf numFmtId="0" fontId="13" fillId="0" borderId="56" xfId="0" applyFont="1" applyBorder="1" applyAlignment="1" applyProtection="1">
      <alignment vertical="center" wrapText="1"/>
      <protection locked="0"/>
    </xf>
    <xf numFmtId="0" fontId="13" fillId="0" borderId="64" xfId="0" applyFont="1" applyBorder="1" applyAlignment="1" applyProtection="1">
      <alignment vertical="center" wrapText="1"/>
      <protection locked="0"/>
    </xf>
    <xf numFmtId="0" fontId="13" fillId="0" borderId="43" xfId="0" applyFont="1" applyBorder="1" applyAlignment="1" applyProtection="1">
      <alignment vertical="center" wrapText="1"/>
      <protection locked="0"/>
    </xf>
    <xf numFmtId="0" fontId="13" fillId="0" borderId="57" xfId="0" applyFont="1" applyBorder="1" applyAlignment="1" applyProtection="1">
      <alignment vertical="center" wrapText="1"/>
      <protection locked="0"/>
    </xf>
    <xf numFmtId="0" fontId="13" fillId="0" borderId="101" xfId="0" applyFont="1" applyBorder="1" applyAlignment="1" applyProtection="1">
      <alignment vertical="center" wrapText="1"/>
      <protection locked="0"/>
    </xf>
    <xf numFmtId="0" fontId="13" fillId="0" borderId="44" xfId="0" applyFont="1" applyBorder="1" applyAlignment="1" applyProtection="1">
      <alignment vertical="center" wrapText="1"/>
      <protection locked="0"/>
    </xf>
    <xf numFmtId="0" fontId="13" fillId="0" borderId="55" xfId="0" applyFont="1" applyBorder="1" applyAlignment="1" applyProtection="1">
      <alignment vertical="center" wrapText="1"/>
      <protection locked="0"/>
    </xf>
    <xf numFmtId="0" fontId="13" fillId="0" borderId="100" xfId="0" applyFont="1" applyBorder="1" applyAlignment="1" applyProtection="1">
      <alignment vertical="center" wrapText="1"/>
      <protection locked="0"/>
    </xf>
    <xf numFmtId="0" fontId="13" fillId="0" borderId="41" xfId="0" applyFont="1" applyBorder="1" applyAlignment="1" applyProtection="1">
      <alignment vertical="center" wrapText="1"/>
      <protection locked="0"/>
    </xf>
    <xf numFmtId="0" fontId="13" fillId="2" borderId="46" xfId="0" applyFont="1" applyFill="1" applyBorder="1" applyAlignment="1" applyProtection="1">
      <alignment horizontal="center" vertical="center"/>
    </xf>
    <xf numFmtId="0" fontId="13" fillId="2" borderId="47" xfId="0" applyFont="1" applyFill="1" applyBorder="1" applyAlignment="1" applyProtection="1">
      <alignment horizontal="center" vertical="center"/>
    </xf>
    <xf numFmtId="0" fontId="13" fillId="2" borderId="48" xfId="0" applyFont="1" applyFill="1" applyBorder="1" applyAlignment="1" applyProtection="1">
      <alignment horizontal="center" vertical="center"/>
    </xf>
    <xf numFmtId="0" fontId="13" fillId="2" borderId="5" xfId="0" applyFont="1" applyFill="1" applyBorder="1" applyAlignment="1" applyProtection="1">
      <alignment horizontal="center" vertical="center"/>
    </xf>
    <xf numFmtId="0" fontId="13" fillId="2" borderId="6" xfId="0" applyFont="1" applyFill="1" applyBorder="1" applyAlignment="1" applyProtection="1">
      <alignment horizontal="center" vertical="center"/>
    </xf>
    <xf numFmtId="0" fontId="13" fillId="2" borderId="2" xfId="0" applyFont="1" applyFill="1" applyBorder="1" applyAlignment="1" applyProtection="1">
      <alignment horizontal="center" vertical="center"/>
    </xf>
    <xf numFmtId="0" fontId="13" fillId="2" borderId="1" xfId="0" applyFont="1" applyFill="1" applyBorder="1" applyAlignment="1" applyProtection="1">
      <alignment horizontal="center" vertical="center"/>
    </xf>
    <xf numFmtId="0" fontId="13" fillId="2" borderId="11" xfId="0" applyFont="1" applyFill="1" applyBorder="1" applyAlignment="1" applyProtection="1">
      <alignment horizontal="center" vertical="center"/>
    </xf>
    <xf numFmtId="0" fontId="13" fillId="2" borderId="12" xfId="0" applyFont="1" applyFill="1" applyBorder="1" applyAlignment="1" applyProtection="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7" xfId="0" applyFont="1" applyBorder="1" applyAlignment="1" applyProtection="1">
      <alignment vertical="top" wrapText="1"/>
      <protection locked="0"/>
    </xf>
    <xf numFmtId="0" fontId="13" fillId="0" borderId="14" xfId="0" applyFont="1" applyBorder="1" applyAlignment="1" applyProtection="1">
      <alignment vertical="top" wrapText="1"/>
      <protection locked="0"/>
    </xf>
    <xf numFmtId="0" fontId="13" fillId="0" borderId="8" xfId="0" applyFont="1" applyBorder="1" applyAlignment="1" applyProtection="1">
      <alignment vertical="top" wrapText="1"/>
      <protection locked="0"/>
    </xf>
    <xf numFmtId="0" fontId="13" fillId="0" borderId="11"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12" xfId="0" applyFont="1" applyBorder="1" applyAlignment="1" applyProtection="1">
      <alignment vertical="top" wrapText="1"/>
      <protection locked="0"/>
    </xf>
    <xf numFmtId="0" fontId="13" fillId="9" borderId="5" xfId="0" applyFont="1" applyFill="1" applyBorder="1" applyAlignment="1" applyProtection="1">
      <alignment vertical="center"/>
    </xf>
    <xf numFmtId="0" fontId="13" fillId="9" borderId="2" xfId="0" applyFont="1" applyFill="1" applyBorder="1" applyAlignment="1" applyProtection="1">
      <alignment vertical="center"/>
    </xf>
    <xf numFmtId="0" fontId="13" fillId="2" borderId="61" xfId="0" applyFont="1" applyFill="1" applyBorder="1" applyAlignment="1" applyProtection="1">
      <alignment horizontal="center" vertical="center" textRotation="255" wrapText="1"/>
    </xf>
    <xf numFmtId="0" fontId="13" fillId="2" borderId="62" xfId="0" applyFont="1" applyFill="1" applyBorder="1" applyAlignment="1" applyProtection="1">
      <alignment horizontal="center" vertical="center" textRotation="255" wrapText="1"/>
    </xf>
    <xf numFmtId="0" fontId="13" fillId="9" borderId="1" xfId="0" applyFont="1" applyFill="1" applyBorder="1" applyAlignment="1" applyProtection="1">
      <alignment vertical="center"/>
    </xf>
    <xf numFmtId="0" fontId="13" fillId="2" borderId="5" xfId="0" applyFont="1" applyFill="1" applyBorder="1" applyAlignment="1" applyProtection="1">
      <alignment vertical="center"/>
    </xf>
    <xf numFmtId="0" fontId="13" fillId="2" borderId="2" xfId="0" applyFont="1" applyFill="1" applyBorder="1" applyAlignment="1" applyProtection="1">
      <alignment vertical="center"/>
    </xf>
    <xf numFmtId="0" fontId="13" fillId="0" borderId="5" xfId="0" applyFont="1" applyBorder="1" applyAlignment="1" applyProtection="1">
      <alignment vertical="center" wrapText="1"/>
      <protection locked="0"/>
    </xf>
    <xf numFmtId="0" fontId="13" fillId="0" borderId="6"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3" fillId="0" borderId="63"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106" xfId="0" applyFont="1" applyBorder="1" applyAlignment="1" applyProtection="1">
      <alignment horizontal="left" vertical="top" wrapText="1"/>
      <protection locked="0"/>
    </xf>
    <xf numFmtId="0" fontId="13" fillId="0" borderId="14"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07" xfId="0" applyFont="1" applyBorder="1" applyAlignment="1" applyProtection="1">
      <alignment horizontal="left" vertical="top" wrapText="1"/>
      <protection locked="0"/>
    </xf>
    <xf numFmtId="0" fontId="13" fillId="0" borderId="19"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6" fillId="0" borderId="96" xfId="5" applyFont="1" applyFill="1" applyBorder="1" applyAlignment="1" applyProtection="1">
      <alignment vertical="center" wrapText="1"/>
      <protection locked="0"/>
    </xf>
    <xf numFmtId="0" fontId="6" fillId="0" borderId="101" xfId="5" applyFont="1" applyFill="1" applyBorder="1" applyAlignment="1" applyProtection="1">
      <alignment vertical="center" wrapText="1"/>
      <protection locked="0"/>
    </xf>
    <xf numFmtId="0" fontId="6" fillId="0" borderId="44" xfId="5" applyFont="1" applyFill="1" applyBorder="1" applyAlignment="1" applyProtection="1">
      <alignment vertical="center" wrapText="1"/>
      <protection locked="0"/>
    </xf>
    <xf numFmtId="0" fontId="6" fillId="2" borderId="3" xfId="5" applyFont="1" applyFill="1" applyBorder="1" applyAlignment="1" applyProtection="1">
      <alignment horizontal="center" vertical="center" wrapText="1"/>
    </xf>
    <xf numFmtId="0" fontId="6" fillId="2" borderId="13" xfId="5" applyFont="1" applyFill="1" applyBorder="1" applyAlignment="1" applyProtection="1">
      <alignment horizontal="center" vertical="center" wrapText="1"/>
    </xf>
    <xf numFmtId="0" fontId="6" fillId="2" borderId="4" xfId="5" applyFont="1" applyFill="1" applyBorder="1" applyAlignment="1" applyProtection="1">
      <alignment horizontal="center" vertical="center" wrapText="1"/>
    </xf>
    <xf numFmtId="0" fontId="6" fillId="9" borderId="5" xfId="5" applyFont="1" applyFill="1" applyBorder="1" applyAlignment="1" applyProtection="1">
      <alignment horizontal="center" vertical="center"/>
    </xf>
    <xf numFmtId="0" fontId="6" fillId="9" borderId="6" xfId="5" applyFont="1" applyFill="1" applyBorder="1" applyAlignment="1" applyProtection="1">
      <alignment horizontal="center" vertical="center"/>
    </xf>
    <xf numFmtId="0" fontId="6" fillId="9" borderId="2" xfId="5" applyFont="1" applyFill="1" applyBorder="1" applyAlignment="1" applyProtection="1">
      <alignment horizontal="center" vertical="center"/>
    </xf>
    <xf numFmtId="0" fontId="6" fillId="2" borderId="5" xfId="5" applyFont="1" applyFill="1" applyBorder="1" applyAlignment="1" applyProtection="1">
      <alignment horizontal="center" vertical="center" wrapText="1"/>
    </xf>
    <xf numFmtId="0" fontId="6" fillId="2" borderId="6" xfId="5" applyFont="1" applyFill="1" applyBorder="1" applyAlignment="1" applyProtection="1">
      <alignment horizontal="center" vertical="center" wrapText="1"/>
    </xf>
    <xf numFmtId="0" fontId="6" fillId="2" borderId="2" xfId="5" applyFont="1" applyFill="1" applyBorder="1" applyAlignment="1" applyProtection="1">
      <alignment horizontal="center" vertical="center" wrapText="1"/>
    </xf>
    <xf numFmtId="0" fontId="6" fillId="0" borderId="65" xfId="5" applyFont="1" applyFill="1" applyBorder="1" applyAlignment="1" applyProtection="1">
      <alignment vertical="center" wrapText="1"/>
      <protection locked="0"/>
    </xf>
    <xf numFmtId="0" fontId="6" fillId="0" borderId="64" xfId="5" applyFont="1" applyFill="1" applyBorder="1" applyAlignment="1" applyProtection="1">
      <alignment vertical="center" wrapText="1"/>
      <protection locked="0"/>
    </xf>
    <xf numFmtId="0" fontId="6" fillId="0" borderId="43" xfId="5" applyFont="1" applyFill="1" applyBorder="1" applyAlignment="1" applyProtection="1">
      <alignment vertical="center" wrapText="1"/>
      <protection locked="0"/>
    </xf>
    <xf numFmtId="0" fontId="13" fillId="0" borderId="102" xfId="0" applyFont="1" applyBorder="1" applyAlignment="1" applyProtection="1">
      <alignment vertical="center" wrapText="1"/>
      <protection locked="0"/>
    </xf>
    <xf numFmtId="0" fontId="13" fillId="0" borderId="103" xfId="0" applyFont="1" applyBorder="1" applyAlignment="1" applyProtection="1">
      <alignment vertical="center" wrapText="1"/>
      <protection locked="0"/>
    </xf>
    <xf numFmtId="0" fontId="13" fillId="0" borderId="42" xfId="0" applyFont="1" applyBorder="1" applyAlignment="1" applyProtection="1">
      <alignment vertical="center" wrapText="1"/>
      <protection locked="0"/>
    </xf>
    <xf numFmtId="0" fontId="6" fillId="2" borderId="5" xfId="5" applyFont="1" applyFill="1" applyBorder="1" applyAlignment="1" applyProtection="1">
      <alignment horizontal="center" vertical="center"/>
    </xf>
    <xf numFmtId="0" fontId="6" fillId="2" borderId="2" xfId="5" applyFont="1" applyFill="1" applyBorder="1" applyAlignment="1" applyProtection="1">
      <alignment horizontal="center" vertical="center"/>
    </xf>
    <xf numFmtId="0" fontId="6" fillId="2" borderId="1" xfId="5" applyFont="1" applyFill="1" applyBorder="1" applyAlignment="1" applyProtection="1">
      <alignment horizontal="center" vertical="center" wrapText="1"/>
    </xf>
    <xf numFmtId="0" fontId="6" fillId="2" borderId="5" xfId="5" applyFont="1" applyFill="1" applyBorder="1" applyAlignment="1" applyProtection="1">
      <alignment horizontal="left" vertical="center" wrapText="1"/>
    </xf>
    <xf numFmtId="0" fontId="6" fillId="2" borderId="6" xfId="5" applyFont="1" applyFill="1" applyBorder="1" applyAlignment="1" applyProtection="1">
      <alignment horizontal="left" vertical="center" wrapText="1"/>
    </xf>
    <xf numFmtId="0" fontId="6" fillId="2" borderId="2" xfId="5" applyFont="1" applyFill="1" applyBorder="1" applyAlignment="1" applyProtection="1">
      <alignment horizontal="left" vertical="center" wrapText="1"/>
    </xf>
    <xf numFmtId="0" fontId="15" fillId="0" borderId="58" xfId="0" applyFont="1" applyFill="1" applyBorder="1" applyAlignment="1" applyProtection="1">
      <alignment horizontal="center" vertical="center"/>
    </xf>
    <xf numFmtId="0" fontId="15" fillId="0" borderId="59" xfId="0" applyFont="1" applyFill="1" applyBorder="1" applyAlignment="1" applyProtection="1">
      <alignment horizontal="center" vertical="center"/>
    </xf>
    <xf numFmtId="0" fontId="13" fillId="0" borderId="5" xfId="0" applyFont="1" applyBorder="1" applyAlignment="1" applyProtection="1">
      <alignment vertical="center"/>
    </xf>
    <xf numFmtId="0" fontId="13" fillId="0" borderId="6" xfId="0" applyFont="1" applyBorder="1" applyAlignment="1" applyProtection="1">
      <alignment vertical="center"/>
    </xf>
    <xf numFmtId="0" fontId="13" fillId="0" borderId="2" xfId="0" applyFont="1" applyBorder="1" applyAlignment="1" applyProtection="1">
      <alignment vertical="center"/>
    </xf>
    <xf numFmtId="0" fontId="13" fillId="0" borderId="5" xfId="0" applyFont="1" applyBorder="1" applyAlignment="1" applyProtection="1">
      <alignment vertical="center" wrapText="1"/>
    </xf>
    <xf numFmtId="0" fontId="13" fillId="0" borderId="6" xfId="0" applyFont="1" applyBorder="1" applyAlignment="1" applyProtection="1">
      <alignment vertical="center" wrapText="1"/>
    </xf>
    <xf numFmtId="0" fontId="13" fillId="0" borderId="2" xfId="0" applyFont="1" applyBorder="1" applyAlignment="1" applyProtection="1">
      <alignment vertical="center" wrapText="1"/>
    </xf>
    <xf numFmtId="0" fontId="10" fillId="0" borderId="0" xfId="0" applyFont="1" applyAlignment="1" applyProtection="1">
      <alignment horizontal="left" vertical="center"/>
    </xf>
    <xf numFmtId="0" fontId="10" fillId="0" borderId="19" xfId="0" applyFont="1" applyBorder="1" applyAlignment="1" applyProtection="1">
      <alignment horizontal="left" vertical="center"/>
    </xf>
    <xf numFmtId="0" fontId="80" fillId="0" borderId="0" xfId="0" applyFont="1" applyFill="1" applyBorder="1" applyAlignment="1" applyProtection="1">
      <alignment horizontal="left" vertical="center" wrapText="1"/>
    </xf>
    <xf numFmtId="0" fontId="29" fillId="2" borderId="3" xfId="2" applyFont="1" applyFill="1" applyBorder="1" applyAlignment="1" applyProtection="1">
      <alignment horizontal="center" vertical="center" wrapText="1"/>
    </xf>
    <xf numFmtId="0" fontId="29" fillId="2" borderId="13" xfId="2" applyFont="1" applyFill="1" applyBorder="1" applyAlignment="1" applyProtection="1">
      <alignment horizontal="center" vertical="center" wrapText="1"/>
    </xf>
    <xf numFmtId="0" fontId="29" fillId="2" borderId="4" xfId="2" applyFont="1" applyFill="1" applyBorder="1" applyAlignment="1" applyProtection="1">
      <alignment horizontal="center" vertical="center" wrapText="1"/>
    </xf>
    <xf numFmtId="0" fontId="29" fillId="2" borderId="5" xfId="2" applyFont="1" applyFill="1" applyBorder="1" applyAlignment="1" applyProtection="1">
      <alignment horizontal="center" vertical="center"/>
    </xf>
    <xf numFmtId="0" fontId="29" fillId="2" borderId="6" xfId="2" applyFont="1" applyFill="1" applyBorder="1" applyAlignment="1" applyProtection="1">
      <alignment horizontal="center" vertical="center"/>
    </xf>
    <xf numFmtId="0" fontId="29" fillId="2" borderId="2" xfId="2" applyFont="1" applyFill="1" applyBorder="1" applyAlignment="1" applyProtection="1">
      <alignment horizontal="center"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9" fillId="2" borderId="2" xfId="2" applyFont="1" applyFill="1" applyBorder="1" applyAlignment="1" applyProtection="1">
      <alignment horizontal="center" vertical="center"/>
    </xf>
    <xf numFmtId="0" fontId="76" fillId="4" borderId="11" xfId="0" applyFont="1" applyFill="1" applyBorder="1" applyAlignment="1" applyProtection="1">
      <alignment vertical="center"/>
    </xf>
    <xf numFmtId="0" fontId="76" fillId="4" borderId="19" xfId="0" applyFont="1" applyFill="1" applyBorder="1" applyAlignment="1" applyProtection="1">
      <alignment vertical="center"/>
    </xf>
    <xf numFmtId="0" fontId="9" fillId="6" borderId="9" xfId="2" applyFont="1" applyFill="1" applyBorder="1" applyAlignment="1" applyProtection="1">
      <alignment vertical="center" wrapText="1"/>
    </xf>
    <xf numFmtId="0" fontId="9" fillId="6" borderId="0" xfId="2" applyFont="1" applyFill="1" applyBorder="1" applyAlignment="1" applyProtection="1">
      <alignment vertical="center" wrapText="1"/>
    </xf>
    <xf numFmtId="0" fontId="29" fillId="2" borderId="3" xfId="2" applyFont="1" applyFill="1" applyBorder="1" applyAlignment="1" applyProtection="1">
      <alignment horizontal="center" vertical="center"/>
    </xf>
    <xf numFmtId="0" fontId="29" fillId="2" borderId="13" xfId="2" applyFont="1" applyFill="1" applyBorder="1" applyAlignment="1" applyProtection="1">
      <alignment horizontal="center" vertical="center"/>
    </xf>
    <xf numFmtId="0" fontId="29" fillId="2" borderId="4" xfId="2" applyFont="1" applyFill="1" applyBorder="1" applyAlignment="1" applyProtection="1">
      <alignment horizontal="center" vertical="center"/>
    </xf>
    <xf numFmtId="0" fontId="34" fillId="2" borderId="5" xfId="2" applyFont="1" applyFill="1" applyBorder="1" applyAlignment="1" applyProtection="1">
      <alignment horizontal="center" vertical="center"/>
    </xf>
    <xf numFmtId="0" fontId="34" fillId="2" borderId="6" xfId="2" applyFont="1" applyFill="1" applyBorder="1" applyAlignment="1" applyProtection="1">
      <alignment horizontal="center" vertical="center"/>
    </xf>
    <xf numFmtId="0" fontId="34" fillId="2" borderId="2" xfId="2" applyFont="1" applyFill="1" applyBorder="1" applyAlignment="1" applyProtection="1">
      <alignment horizontal="center" vertical="center"/>
    </xf>
    <xf numFmtId="0" fontId="29" fillId="2" borderId="5" xfId="2" applyFont="1" applyFill="1" applyBorder="1" applyAlignment="1" applyProtection="1">
      <alignment horizontal="center" vertical="center" wrapText="1"/>
    </xf>
    <xf numFmtId="0" fontId="29" fillId="2" borderId="2" xfId="2" applyFont="1" applyFill="1" applyBorder="1" applyAlignment="1" applyProtection="1">
      <alignment horizontal="center" vertical="center" wrapText="1"/>
    </xf>
    <xf numFmtId="0" fontId="9" fillId="2" borderId="3" xfId="2" applyFont="1" applyFill="1" applyBorder="1" applyAlignment="1" applyProtection="1">
      <alignment horizontal="center" vertical="center" wrapText="1"/>
    </xf>
    <xf numFmtId="0" fontId="9" fillId="2" borderId="4" xfId="2" applyFont="1" applyFill="1" applyBorder="1" applyAlignment="1" applyProtection="1">
      <alignment horizontal="center" vertical="center" wrapText="1"/>
    </xf>
    <xf numFmtId="0" fontId="10" fillId="9" borderId="5" xfId="2" applyFont="1" applyFill="1" applyBorder="1" applyAlignment="1" applyProtection="1">
      <alignment horizontal="left" vertical="center" wrapText="1" shrinkToFit="1"/>
    </xf>
    <xf numFmtId="0" fontId="10" fillId="9" borderId="6" xfId="2" applyFont="1" applyFill="1" applyBorder="1" applyAlignment="1" applyProtection="1">
      <alignment horizontal="left" vertical="center" wrapText="1" shrinkToFit="1"/>
    </xf>
    <xf numFmtId="0" fontId="10" fillId="9" borderId="2" xfId="2" applyFont="1" applyFill="1" applyBorder="1" applyAlignment="1" applyProtection="1">
      <alignment horizontal="left" vertical="center" wrapText="1" shrinkToFit="1"/>
    </xf>
    <xf numFmtId="0" fontId="71" fillId="9" borderId="5" xfId="2" applyFont="1" applyFill="1" applyBorder="1" applyAlignment="1" applyProtection="1">
      <alignment horizontal="left" vertical="center" shrinkToFit="1"/>
    </xf>
    <xf numFmtId="0" fontId="71" fillId="9" borderId="6" xfId="2" applyFont="1" applyFill="1" applyBorder="1" applyAlignment="1" applyProtection="1">
      <alignment horizontal="left" vertical="center" shrinkToFit="1"/>
    </xf>
    <xf numFmtId="0" fontId="71" fillId="9" borderId="2" xfId="2" applyFont="1" applyFill="1" applyBorder="1" applyAlignment="1" applyProtection="1">
      <alignment horizontal="left" vertical="center" shrinkToFit="1"/>
    </xf>
    <xf numFmtId="0" fontId="9" fillId="2" borderId="3" xfId="2" applyFont="1" applyFill="1" applyBorder="1" applyAlignment="1" applyProtection="1">
      <alignment horizontal="center" vertical="center"/>
    </xf>
    <xf numFmtId="0" fontId="9" fillId="2" borderId="4" xfId="2" applyFont="1" applyFill="1" applyBorder="1" applyAlignment="1" applyProtection="1">
      <alignment horizontal="center" vertical="center"/>
    </xf>
    <xf numFmtId="38" fontId="9" fillId="2" borderId="3" xfId="3" applyFont="1" applyFill="1" applyBorder="1" applyAlignment="1" applyProtection="1">
      <alignment horizontal="center" vertical="center" wrapText="1"/>
    </xf>
    <xf numFmtId="38" fontId="9" fillId="2" borderId="4" xfId="3" applyFont="1" applyFill="1" applyBorder="1" applyAlignment="1" applyProtection="1">
      <alignment horizontal="center" vertical="center" wrapText="1"/>
    </xf>
    <xf numFmtId="0" fontId="9" fillId="2" borderId="1" xfId="2" applyFont="1" applyFill="1" applyBorder="1" applyAlignment="1" applyProtection="1">
      <alignment horizontal="center" vertical="center"/>
    </xf>
    <xf numFmtId="0" fontId="35" fillId="2" borderId="5" xfId="2" applyFont="1" applyFill="1" applyBorder="1" applyAlignment="1" applyProtection="1">
      <alignment horizontal="left" vertical="center"/>
    </xf>
    <xf numFmtId="0" fontId="35" fillId="2" borderId="2" xfId="2" applyFont="1" applyFill="1" applyBorder="1" applyAlignment="1" applyProtection="1">
      <alignment horizontal="left" vertical="center"/>
    </xf>
    <xf numFmtId="0" fontId="50" fillId="2" borderId="5" xfId="2" applyFont="1" applyFill="1" applyBorder="1" applyAlignment="1" applyProtection="1">
      <alignment horizontal="left" vertical="center"/>
    </xf>
    <xf numFmtId="0" fontId="50" fillId="2" borderId="2" xfId="2" applyFont="1" applyFill="1" applyBorder="1" applyAlignment="1" applyProtection="1">
      <alignment horizontal="left" vertical="center"/>
    </xf>
    <xf numFmtId="0" fontId="9" fillId="2" borderId="13" xfId="2" applyFont="1" applyFill="1" applyBorder="1" applyAlignment="1" applyProtection="1">
      <alignment horizontal="center" vertical="center" wrapText="1"/>
    </xf>
    <xf numFmtId="0" fontId="9" fillId="2" borderId="13" xfId="2" applyFont="1" applyFill="1" applyBorder="1" applyAlignment="1" applyProtection="1">
      <alignment horizontal="center" vertical="center"/>
    </xf>
    <xf numFmtId="0" fontId="21" fillId="9" borderId="109" xfId="5" applyFont="1" applyFill="1" applyBorder="1" applyAlignment="1" applyProtection="1">
      <alignment vertical="center" wrapText="1"/>
      <protection locked="0"/>
    </xf>
    <xf numFmtId="0" fontId="21" fillId="9" borderId="111" xfId="5" applyFont="1" applyFill="1" applyBorder="1" applyAlignment="1" applyProtection="1">
      <alignment vertical="center" wrapText="1"/>
      <protection locked="0"/>
    </xf>
    <xf numFmtId="0" fontId="21" fillId="9" borderId="109" xfId="5" applyFont="1" applyFill="1" applyBorder="1" applyAlignment="1" applyProtection="1">
      <alignment vertical="center"/>
    </xf>
    <xf numFmtId="0" fontId="21" fillId="9" borderId="111" xfId="5" applyFont="1" applyFill="1" applyBorder="1" applyAlignment="1" applyProtection="1">
      <alignment vertical="center"/>
    </xf>
    <xf numFmtId="0" fontId="6" fillId="2" borderId="70" xfId="5" applyFont="1" applyFill="1" applyBorder="1" applyAlignment="1" applyProtection="1">
      <alignment horizontal="center" vertical="center"/>
    </xf>
    <xf numFmtId="0" fontId="6" fillId="2" borderId="79" xfId="5" applyFont="1" applyFill="1" applyBorder="1" applyAlignment="1" applyProtection="1">
      <alignment horizontal="center" vertical="center"/>
    </xf>
    <xf numFmtId="0" fontId="67" fillId="0" borderId="123" xfId="2" applyFont="1" applyBorder="1" applyAlignment="1" applyProtection="1">
      <alignment horizontal="center" vertical="center" wrapText="1"/>
    </xf>
    <xf numFmtId="0" fontId="67" fillId="0" borderId="19" xfId="2" applyFont="1" applyBorder="1" applyAlignment="1" applyProtection="1">
      <alignment horizontal="center" vertical="center" wrapText="1"/>
    </xf>
    <xf numFmtId="0" fontId="6" fillId="2" borderId="75" xfId="5" applyFont="1" applyFill="1" applyBorder="1" applyAlignment="1" applyProtection="1">
      <alignment horizontal="center" vertical="center"/>
    </xf>
    <xf numFmtId="0" fontId="6" fillId="2" borderId="77" xfId="5" applyFont="1" applyFill="1" applyBorder="1" applyAlignment="1" applyProtection="1">
      <alignment horizontal="center" vertical="center"/>
    </xf>
    <xf numFmtId="0" fontId="6" fillId="0" borderId="78" xfId="5" applyFont="1" applyBorder="1" applyAlignment="1" applyProtection="1">
      <alignment vertical="center" wrapText="1"/>
      <protection locked="0"/>
    </xf>
    <xf numFmtId="0" fontId="6" fillId="2" borderId="122" xfId="5" applyFont="1" applyFill="1" applyBorder="1" applyAlignment="1" applyProtection="1">
      <alignment horizontal="center" vertical="center"/>
    </xf>
    <xf numFmtId="0" fontId="6" fillId="2" borderId="71" xfId="5" applyFont="1" applyFill="1" applyBorder="1" applyAlignment="1" applyProtection="1">
      <alignment horizontal="center" vertical="center"/>
    </xf>
    <xf numFmtId="0" fontId="6" fillId="2" borderId="119" xfId="5" applyFont="1" applyFill="1" applyBorder="1" applyAlignment="1" applyProtection="1">
      <alignment horizontal="center" vertical="center"/>
    </xf>
    <xf numFmtId="0" fontId="6" fillId="2" borderId="109" xfId="5" applyFont="1" applyFill="1" applyBorder="1" applyAlignment="1" applyProtection="1">
      <alignment horizontal="center" vertical="center"/>
    </xf>
    <xf numFmtId="0" fontId="6" fillId="2" borderId="111" xfId="5" applyFont="1" applyFill="1" applyBorder="1" applyAlignment="1" applyProtection="1">
      <alignment horizontal="center" vertical="center"/>
    </xf>
    <xf numFmtId="0" fontId="6" fillId="2" borderId="111" xfId="5" applyFont="1" applyFill="1" applyBorder="1" applyAlignment="1" applyProtection="1">
      <alignment horizontal="center" vertical="center" wrapText="1"/>
    </xf>
    <xf numFmtId="0" fontId="6" fillId="2" borderId="69" xfId="5" applyFont="1" applyFill="1" applyBorder="1" applyAlignment="1" applyProtection="1">
      <alignment horizontal="center" vertical="center" wrapText="1"/>
    </xf>
    <xf numFmtId="0" fontId="6" fillId="2" borderId="109" xfId="5" applyFont="1" applyFill="1" applyBorder="1" applyAlignment="1" applyProtection="1">
      <alignment horizontal="center" vertical="center" wrapText="1"/>
    </xf>
    <xf numFmtId="0" fontId="6" fillId="2" borderId="110" xfId="5" applyFont="1" applyFill="1" applyBorder="1" applyAlignment="1" applyProtection="1">
      <alignment horizontal="center" vertical="center" wrapText="1"/>
    </xf>
    <xf numFmtId="0" fontId="6" fillId="2" borderId="70" xfId="5" applyFont="1" applyFill="1" applyBorder="1" applyAlignment="1" applyProtection="1">
      <alignment horizontal="center" vertical="center" wrapText="1"/>
    </xf>
    <xf numFmtId="0" fontId="6" fillId="2" borderId="79" xfId="5" applyFont="1" applyFill="1" applyBorder="1" applyAlignment="1" applyProtection="1">
      <alignment horizontal="center" vertical="center" wrapText="1"/>
    </xf>
    <xf numFmtId="0" fontId="6" fillId="0" borderId="0" xfId="5" applyFont="1" applyBorder="1" applyProtection="1">
      <alignment vertical="center"/>
    </xf>
    <xf numFmtId="38" fontId="21" fillId="9" borderId="73" xfId="5" applyNumberFormat="1" applyFont="1" applyFill="1" applyBorder="1" applyProtection="1">
      <alignment vertical="center"/>
    </xf>
    <xf numFmtId="38" fontId="21" fillId="9" borderId="115" xfId="5" applyNumberFormat="1" applyFont="1" applyFill="1" applyBorder="1" applyProtection="1">
      <alignment vertical="center"/>
    </xf>
    <xf numFmtId="38" fontId="13" fillId="0" borderId="82" xfId="6" applyFont="1" applyFill="1" applyBorder="1" applyAlignment="1" applyProtection="1">
      <alignment vertical="center" wrapText="1"/>
      <protection locked="0"/>
    </xf>
    <xf numFmtId="38" fontId="13" fillId="0" borderId="120" xfId="6" applyFont="1" applyFill="1" applyBorder="1" applyAlignment="1" applyProtection="1">
      <alignment vertical="center" wrapText="1"/>
      <protection locked="0"/>
    </xf>
    <xf numFmtId="38" fontId="13" fillId="0" borderId="93" xfId="6" applyFont="1" applyFill="1" applyBorder="1" applyAlignment="1" applyProtection="1">
      <alignment vertical="center" wrapText="1"/>
      <protection locked="0"/>
    </xf>
    <xf numFmtId="38" fontId="13" fillId="0" borderId="81" xfId="6" applyFont="1" applyFill="1" applyBorder="1" applyAlignment="1" applyProtection="1">
      <alignment vertical="center" wrapText="1"/>
      <protection locked="0"/>
    </xf>
    <xf numFmtId="38" fontId="13" fillId="0" borderId="89" xfId="6" applyFont="1" applyFill="1" applyBorder="1" applyAlignment="1" applyProtection="1">
      <alignment vertical="center" wrapText="1"/>
      <protection locked="0"/>
    </xf>
    <xf numFmtId="38" fontId="13" fillId="0" borderId="80" xfId="6" applyFont="1" applyFill="1" applyBorder="1" applyAlignment="1" applyProtection="1">
      <alignment vertical="center" wrapText="1"/>
      <protection locked="0"/>
    </xf>
    <xf numFmtId="0" fontId="6" fillId="2" borderId="94" xfId="5" applyFont="1" applyFill="1" applyBorder="1" applyAlignment="1" applyProtection="1">
      <alignment horizontal="left" vertical="center"/>
    </xf>
    <xf numFmtId="0" fontId="6" fillId="2" borderId="95" xfId="5" applyFont="1" applyFill="1" applyBorder="1" applyAlignment="1" applyProtection="1">
      <alignment horizontal="left" vertical="center"/>
    </xf>
    <xf numFmtId="0" fontId="6" fillId="2" borderId="75" xfId="5" applyFont="1" applyFill="1" applyBorder="1" applyAlignment="1" applyProtection="1">
      <alignment vertical="center"/>
    </xf>
    <xf numFmtId="0" fontId="6" fillId="2" borderId="76" xfId="5" applyFont="1" applyFill="1" applyBorder="1" applyAlignment="1" applyProtection="1">
      <alignment vertical="center"/>
    </xf>
    <xf numFmtId="0" fontId="6" fillId="2" borderId="82" xfId="5" applyFont="1" applyFill="1" applyBorder="1" applyAlignment="1" applyProtection="1">
      <alignment vertical="center"/>
    </xf>
    <xf numFmtId="0" fontId="6" fillId="0" borderId="76" xfId="5" applyFont="1" applyBorder="1" applyAlignment="1" applyProtection="1">
      <alignment vertical="center" wrapText="1"/>
      <protection locked="0"/>
    </xf>
    <xf numFmtId="0" fontId="6" fillId="0" borderId="77" xfId="5" applyFont="1" applyBorder="1" applyAlignment="1" applyProtection="1">
      <alignment vertical="center" wrapText="1"/>
      <protection locked="0"/>
    </xf>
    <xf numFmtId="0" fontId="6" fillId="2" borderId="72" xfId="5" applyFont="1" applyFill="1" applyBorder="1" applyAlignment="1" applyProtection="1">
      <alignment horizontal="left" vertical="center" wrapText="1"/>
    </xf>
    <xf numFmtId="0" fontId="6" fillId="2" borderId="73" xfId="5" applyFont="1" applyFill="1" applyBorder="1" applyAlignment="1" applyProtection="1">
      <alignment horizontal="left" vertical="center" wrapText="1"/>
    </xf>
    <xf numFmtId="0" fontId="6" fillId="2" borderId="73" xfId="5" applyFont="1" applyFill="1" applyBorder="1" applyAlignment="1" applyProtection="1">
      <alignment vertical="center"/>
    </xf>
    <xf numFmtId="0" fontId="6" fillId="2" borderId="74" xfId="5" applyFont="1" applyFill="1" applyBorder="1" applyAlignment="1" applyProtection="1">
      <alignment vertical="center"/>
    </xf>
    <xf numFmtId="38" fontId="13" fillId="0" borderId="90" xfId="6" applyFont="1" applyFill="1" applyBorder="1" applyAlignment="1" applyProtection="1">
      <alignment vertical="center" wrapText="1"/>
      <protection locked="0"/>
    </xf>
    <xf numFmtId="38" fontId="13" fillId="0" borderId="91" xfId="6" applyFont="1" applyFill="1" applyBorder="1" applyAlignment="1" applyProtection="1">
      <alignment vertical="center" wrapText="1"/>
      <protection locked="0"/>
    </xf>
    <xf numFmtId="38" fontId="13" fillId="0" borderId="85" xfId="6" applyFont="1" applyFill="1" applyBorder="1" applyAlignment="1" applyProtection="1">
      <alignment vertical="center" wrapText="1"/>
      <protection locked="0"/>
    </xf>
    <xf numFmtId="38" fontId="21" fillId="9" borderId="109" xfId="6" applyFont="1" applyFill="1" applyBorder="1" applyAlignment="1" applyProtection="1">
      <alignment vertical="center"/>
    </xf>
    <xf numFmtId="38" fontId="21" fillId="9" borderId="111" xfId="6" applyFont="1" applyFill="1" applyBorder="1" applyAlignment="1" applyProtection="1">
      <alignment vertical="center"/>
    </xf>
    <xf numFmtId="0" fontId="68" fillId="0" borderId="0" xfId="2" applyFont="1" applyFill="1" applyAlignment="1" applyProtection="1">
      <alignment horizontal="center" vertical="center" wrapText="1"/>
    </xf>
    <xf numFmtId="0" fontId="8" fillId="2" borderId="70" xfId="5" applyFont="1" applyFill="1" applyBorder="1" applyAlignment="1" applyProtection="1">
      <alignment horizontal="center" vertical="center"/>
    </xf>
    <xf numFmtId="0" fontId="8" fillId="2" borderId="79" xfId="5" applyFont="1" applyFill="1" applyBorder="1" applyAlignment="1" applyProtection="1">
      <alignment horizontal="center" vertical="center"/>
    </xf>
    <xf numFmtId="0" fontId="8" fillId="2" borderId="72" xfId="5" applyFont="1" applyFill="1" applyBorder="1" applyAlignment="1" applyProtection="1">
      <alignment horizontal="center" vertical="center" wrapText="1"/>
    </xf>
    <xf numFmtId="0" fontId="8" fillId="2" borderId="112" xfId="5" applyFont="1" applyFill="1" applyBorder="1" applyAlignment="1" applyProtection="1">
      <alignment horizontal="center" vertical="center" wrapText="1"/>
    </xf>
    <xf numFmtId="0" fontId="8" fillId="2" borderId="113" xfId="5" applyFont="1" applyFill="1" applyBorder="1" applyAlignment="1" applyProtection="1">
      <alignment horizontal="center" vertical="center" wrapText="1"/>
    </xf>
    <xf numFmtId="0" fontId="8" fillId="2" borderId="74" xfId="5" applyFont="1" applyFill="1" applyBorder="1" applyAlignment="1" applyProtection="1">
      <alignment horizontal="center" vertical="center" wrapText="1"/>
    </xf>
    <xf numFmtId="0" fontId="8" fillId="2" borderId="92" xfId="5" applyFont="1" applyFill="1" applyBorder="1" applyAlignment="1" applyProtection="1">
      <alignment horizontal="center" vertical="center" wrapText="1"/>
    </xf>
    <xf numFmtId="0" fontId="8" fillId="2" borderId="114" xfId="5" applyFont="1" applyFill="1" applyBorder="1" applyAlignment="1" applyProtection="1">
      <alignment horizontal="center" vertical="center" wrapText="1"/>
    </xf>
    <xf numFmtId="0" fontId="8" fillId="3" borderId="0" xfId="2" applyFont="1" applyFill="1" applyAlignment="1" applyProtection="1">
      <alignment horizontal="left" wrapText="1"/>
    </xf>
    <xf numFmtId="0" fontId="35" fillId="2" borderId="7" xfId="2" applyFont="1" applyFill="1" applyBorder="1" applyAlignment="1" applyProtection="1">
      <alignment horizontal="center" vertical="center" wrapText="1"/>
    </xf>
    <xf numFmtId="0" fontId="35" fillId="2" borderId="8" xfId="2" applyFont="1" applyFill="1" applyBorder="1" applyAlignment="1" applyProtection="1">
      <alignment horizontal="center" vertical="center" wrapText="1"/>
    </xf>
    <xf numFmtId="0" fontId="65" fillId="2" borderId="58" xfId="2" applyFont="1" applyFill="1" applyBorder="1" applyAlignment="1" applyProtection="1">
      <alignment horizontal="center" vertical="center" shrinkToFit="1"/>
      <protection locked="0"/>
    </xf>
    <xf numFmtId="0" fontId="65" fillId="2" borderId="97" xfId="2" applyFont="1" applyFill="1" applyBorder="1" applyAlignment="1" applyProtection="1">
      <alignment horizontal="center" vertical="center" shrinkToFit="1"/>
      <protection locked="0"/>
    </xf>
    <xf numFmtId="0" fontId="8" fillId="2" borderId="71" xfId="5" applyFont="1" applyFill="1" applyBorder="1" applyAlignment="1" applyProtection="1">
      <alignment horizontal="center" vertical="center"/>
    </xf>
    <xf numFmtId="0" fontId="8" fillId="6" borderId="3" xfId="2" applyFont="1" applyFill="1" applyBorder="1" applyAlignment="1" applyProtection="1">
      <alignment horizontal="left" vertical="top" wrapText="1"/>
    </xf>
    <xf numFmtId="0" fontId="8" fillId="6" borderId="13" xfId="2" applyFont="1" applyFill="1" applyBorder="1" applyAlignment="1" applyProtection="1">
      <alignment horizontal="left" vertical="top" wrapText="1"/>
    </xf>
    <xf numFmtId="0" fontId="8" fillId="6" borderId="4" xfId="2" applyFont="1" applyFill="1" applyBorder="1" applyAlignment="1" applyProtection="1">
      <alignment horizontal="left" vertical="top" wrapText="1"/>
    </xf>
    <xf numFmtId="0" fontId="35" fillId="2" borderId="5" xfId="2" applyFont="1" applyFill="1" applyBorder="1" applyAlignment="1" applyProtection="1">
      <alignment horizontal="center" vertical="center"/>
    </xf>
    <xf numFmtId="0" fontId="35" fillId="2" borderId="6" xfId="2" applyFont="1" applyFill="1" applyBorder="1" applyAlignment="1" applyProtection="1">
      <alignment horizontal="center" vertical="center"/>
    </xf>
    <xf numFmtId="0" fontId="35" fillId="2" borderId="2" xfId="2" applyFont="1" applyFill="1" applyBorder="1" applyAlignment="1" applyProtection="1">
      <alignment horizontal="center" vertical="center"/>
    </xf>
    <xf numFmtId="0" fontId="10" fillId="9" borderId="5" xfId="2" applyFont="1" applyFill="1" applyBorder="1" applyAlignment="1" applyProtection="1">
      <alignment horizontal="center" vertical="center" wrapText="1"/>
    </xf>
    <xf numFmtId="0" fontId="10" fillId="9" borderId="6" xfId="2" applyFont="1" applyFill="1" applyBorder="1" applyAlignment="1" applyProtection="1">
      <alignment horizontal="center" vertical="center" wrapText="1"/>
    </xf>
    <xf numFmtId="0" fontId="10" fillId="9" borderId="2" xfId="2" applyFont="1" applyFill="1" applyBorder="1" applyAlignment="1" applyProtection="1">
      <alignment horizontal="center" vertical="center" wrapText="1"/>
    </xf>
    <xf numFmtId="0" fontId="69" fillId="3" borderId="0" xfId="2" applyFont="1" applyFill="1" applyBorder="1" applyAlignment="1" applyProtection="1">
      <alignment horizontal="left" vertical="center" wrapText="1"/>
    </xf>
    <xf numFmtId="0" fontId="35" fillId="2" borderId="5" xfId="2" applyFont="1" applyFill="1" applyBorder="1" applyAlignment="1" applyProtection="1">
      <alignment horizontal="center" vertical="center" wrapText="1"/>
    </xf>
    <xf numFmtId="0" fontId="35" fillId="2" borderId="6" xfId="2" applyFont="1" applyFill="1" applyBorder="1" applyAlignment="1" applyProtection="1">
      <alignment horizontal="center" vertical="center" wrapText="1"/>
    </xf>
    <xf numFmtId="0" fontId="35" fillId="2" borderId="2" xfId="2" applyFont="1" applyFill="1" applyBorder="1" applyAlignment="1" applyProtection="1">
      <alignment horizontal="center" vertical="center" wrapText="1"/>
    </xf>
    <xf numFmtId="0" fontId="21" fillId="3" borderId="5" xfId="2" applyFont="1" applyFill="1" applyBorder="1" applyAlignment="1" applyProtection="1">
      <alignment horizontal="left" vertical="center" wrapText="1"/>
      <protection locked="0"/>
    </xf>
    <xf numFmtId="0" fontId="21" fillId="3" borderId="6" xfId="2" applyFont="1" applyFill="1" applyBorder="1" applyAlignment="1" applyProtection="1">
      <alignment horizontal="left" vertical="center" wrapText="1"/>
      <protection locked="0"/>
    </xf>
    <xf numFmtId="0" fontId="21" fillId="3" borderId="2" xfId="2" applyFont="1" applyFill="1" applyBorder="1" applyAlignment="1" applyProtection="1">
      <alignment horizontal="left" vertical="center" wrapText="1"/>
      <protection locked="0"/>
    </xf>
    <xf numFmtId="0" fontId="6" fillId="0" borderId="81" xfId="5" applyFont="1" applyBorder="1" applyAlignment="1" applyProtection="1">
      <alignment vertical="center"/>
      <protection locked="0"/>
    </xf>
    <xf numFmtId="0" fontId="6" fillId="0" borderId="89" xfId="5" applyFont="1" applyBorder="1" applyAlignment="1" applyProtection="1">
      <alignment vertical="center"/>
      <protection locked="0"/>
    </xf>
    <xf numFmtId="0" fontId="6" fillId="0" borderId="80" xfId="5" applyFont="1" applyBorder="1" applyAlignment="1" applyProtection="1">
      <alignment vertical="center"/>
      <protection locked="0"/>
    </xf>
    <xf numFmtId="0" fontId="6" fillId="0" borderId="86" xfId="5" applyFont="1" applyBorder="1" applyAlignment="1" applyProtection="1">
      <alignment vertical="center"/>
      <protection locked="0"/>
    </xf>
    <xf numFmtId="0" fontId="6" fillId="0" borderId="87" xfId="5" applyFont="1" applyBorder="1" applyAlignment="1" applyProtection="1">
      <alignment vertical="center"/>
      <protection locked="0"/>
    </xf>
    <xf numFmtId="0" fontId="6" fillId="0" borderId="88" xfId="5" applyFont="1" applyBorder="1" applyAlignment="1" applyProtection="1">
      <alignment vertical="center"/>
      <protection locked="0"/>
    </xf>
    <xf numFmtId="0" fontId="36" fillId="3" borderId="0" xfId="2" applyFont="1" applyFill="1" applyAlignment="1" applyProtection="1">
      <alignment vertical="center" wrapText="1"/>
    </xf>
    <xf numFmtId="0" fontId="8" fillId="0" borderId="0" xfId="5" applyFont="1" applyAlignment="1" applyProtection="1">
      <alignment vertical="center" wrapText="1"/>
    </xf>
    <xf numFmtId="0" fontId="8" fillId="0" borderId="0" xfId="5" applyFont="1" applyAlignment="1" applyProtection="1">
      <alignment vertical="center"/>
    </xf>
    <xf numFmtId="0" fontId="12" fillId="0" borderId="0" xfId="5" applyFont="1" applyAlignment="1" applyProtection="1">
      <alignment vertical="center" wrapText="1"/>
    </xf>
    <xf numFmtId="0" fontId="6" fillId="0" borderId="0" xfId="5" applyFont="1" applyAlignment="1" applyProtection="1">
      <alignment vertical="center"/>
    </xf>
    <xf numFmtId="0" fontId="6" fillId="2" borderId="0" xfId="5" applyFont="1" applyFill="1" applyBorder="1" applyAlignment="1" applyProtection="1">
      <alignment vertical="center"/>
    </xf>
    <xf numFmtId="0" fontId="6" fillId="2" borderId="115" xfId="5" applyFont="1" applyFill="1" applyBorder="1" applyAlignment="1" applyProtection="1">
      <alignment vertical="center"/>
    </xf>
    <xf numFmtId="0" fontId="6" fillId="2" borderId="134" xfId="5" applyFont="1" applyFill="1" applyBorder="1" applyAlignment="1" applyProtection="1">
      <alignment vertical="center"/>
    </xf>
    <xf numFmtId="0" fontId="6" fillId="2" borderId="135" xfId="5" applyFont="1" applyFill="1" applyBorder="1" applyAlignment="1" applyProtection="1">
      <alignment vertical="center"/>
    </xf>
    <xf numFmtId="0" fontId="6" fillId="2" borderId="136" xfId="5" applyFont="1" applyFill="1" applyBorder="1" applyAlignment="1" applyProtection="1">
      <alignment vertical="center"/>
    </xf>
    <xf numFmtId="0" fontId="6" fillId="2" borderId="72" xfId="5" applyFont="1" applyFill="1" applyBorder="1" applyAlignment="1" applyProtection="1">
      <alignment horizontal="center" vertical="center"/>
    </xf>
    <xf numFmtId="0" fontId="6" fillId="2" borderId="112" xfId="5" applyFont="1" applyFill="1" applyBorder="1" applyAlignment="1" applyProtection="1">
      <alignment horizontal="center" vertical="center"/>
    </xf>
    <xf numFmtId="0" fontId="6" fillId="2" borderId="113" xfId="5" applyFont="1" applyFill="1" applyBorder="1" applyAlignment="1" applyProtection="1">
      <alignment horizontal="center" vertical="center"/>
    </xf>
    <xf numFmtId="0" fontId="6" fillId="2" borderId="74" xfId="5" applyFont="1" applyFill="1" applyBorder="1" applyAlignment="1" applyProtection="1">
      <alignment horizontal="center" vertical="center"/>
    </xf>
    <xf numFmtId="0" fontId="6" fillId="2" borderId="92" xfId="5" applyFont="1" applyFill="1" applyBorder="1" applyAlignment="1" applyProtection="1">
      <alignment horizontal="center" vertical="center"/>
    </xf>
    <xf numFmtId="0" fontId="6" fillId="2" borderId="114" xfId="5" applyFont="1" applyFill="1" applyBorder="1" applyAlignment="1" applyProtection="1">
      <alignment horizontal="center" vertical="center"/>
    </xf>
    <xf numFmtId="0" fontId="6" fillId="2" borderId="128" xfId="5" applyFont="1" applyFill="1" applyBorder="1" applyAlignment="1" applyProtection="1">
      <alignment horizontal="left" vertical="center"/>
    </xf>
    <xf numFmtId="0" fontId="6" fillId="2" borderId="130" xfId="5" applyFont="1" applyFill="1" applyBorder="1" applyAlignment="1" applyProtection="1">
      <alignment horizontal="left" vertical="center"/>
    </xf>
    <xf numFmtId="0" fontId="6" fillId="2" borderId="132" xfId="5" applyFont="1" applyFill="1" applyBorder="1" applyAlignment="1" applyProtection="1">
      <alignment horizontal="left" vertical="center"/>
    </xf>
    <xf numFmtId="0" fontId="6" fillId="2" borderId="129" xfId="5" applyFont="1" applyFill="1" applyBorder="1" applyAlignment="1" applyProtection="1">
      <alignment vertical="center" wrapText="1"/>
    </xf>
    <xf numFmtId="0" fontId="6" fillId="2" borderId="85" xfId="5" applyFont="1" applyFill="1" applyBorder="1" applyAlignment="1" applyProtection="1">
      <alignment vertical="center" wrapText="1"/>
    </xf>
    <xf numFmtId="0" fontId="6" fillId="2" borderId="131" xfId="5" applyFont="1" applyFill="1" applyBorder="1" applyAlignment="1" applyProtection="1">
      <alignment vertical="center" wrapText="1"/>
    </xf>
    <xf numFmtId="0" fontId="6" fillId="2" borderId="80" xfId="5" applyFont="1" applyFill="1" applyBorder="1" applyAlignment="1" applyProtection="1">
      <alignment vertical="center" wrapText="1"/>
    </xf>
    <xf numFmtId="0" fontId="6" fillId="2" borderId="133" xfId="5" applyFont="1" applyFill="1" applyBorder="1" applyAlignment="1" applyProtection="1">
      <alignment vertical="center" wrapText="1"/>
    </xf>
    <xf numFmtId="0" fontId="6" fillId="2" borderId="88" xfId="5" applyFont="1" applyFill="1" applyBorder="1" applyAlignment="1" applyProtection="1">
      <alignment vertical="center" wrapText="1"/>
    </xf>
    <xf numFmtId="0" fontId="6" fillId="2" borderId="110" xfId="5" applyFont="1" applyFill="1" applyBorder="1" applyAlignment="1" applyProtection="1">
      <alignment horizontal="center" vertical="center"/>
    </xf>
    <xf numFmtId="0" fontId="6" fillId="2" borderId="91" xfId="5" applyFont="1" applyFill="1" applyBorder="1" applyAlignment="1" applyProtection="1">
      <alignment vertical="center" wrapText="1"/>
    </xf>
    <xf numFmtId="0" fontId="6" fillId="2" borderId="87" xfId="5" applyFont="1" applyFill="1" applyBorder="1" applyAlignment="1" applyProtection="1">
      <alignment vertical="center"/>
    </xf>
    <xf numFmtId="0" fontId="6" fillId="2" borderId="88" xfId="5" applyFont="1" applyFill="1" applyBorder="1" applyAlignment="1" applyProtection="1">
      <alignment vertical="center"/>
    </xf>
    <xf numFmtId="0" fontId="22" fillId="4" borderId="9" xfId="0" applyFont="1" applyFill="1" applyBorder="1" applyAlignment="1" applyProtection="1">
      <alignment vertical="center"/>
    </xf>
    <xf numFmtId="0" fontId="22" fillId="4" borderId="0" xfId="0" applyFont="1" applyFill="1" applyBorder="1" applyAlignment="1" applyProtection="1">
      <alignment vertical="center"/>
    </xf>
    <xf numFmtId="38" fontId="6" fillId="0" borderId="1" xfId="2" applyNumberFormat="1" applyFont="1" applyBorder="1" applyAlignment="1" applyProtection="1">
      <alignment vertical="center" wrapText="1"/>
      <protection locked="0"/>
    </xf>
    <xf numFmtId="0" fontId="51" fillId="2" borderId="20" xfId="2" applyFont="1" applyFill="1" applyBorder="1" applyAlignment="1" applyProtection="1">
      <alignment horizontal="center" vertical="center" wrapText="1"/>
    </xf>
    <xf numFmtId="38" fontId="6" fillId="0" borderId="4" xfId="2" applyNumberFormat="1" applyFont="1" applyBorder="1" applyAlignment="1" applyProtection="1">
      <alignment vertical="center" wrapText="1"/>
      <protection locked="0"/>
    </xf>
    <xf numFmtId="0" fontId="35" fillId="0" borderId="0" xfId="2" applyFont="1" applyAlignment="1" applyProtection="1">
      <alignment vertical="center" wrapText="1"/>
    </xf>
    <xf numFmtId="0" fontId="35" fillId="0" borderId="0" xfId="2" applyFont="1" applyAlignment="1" applyProtection="1">
      <alignment horizontal="left" vertical="center" wrapText="1"/>
    </xf>
    <xf numFmtId="38" fontId="10" fillId="0" borderId="19" xfId="1" applyFont="1" applyFill="1" applyBorder="1" applyAlignment="1" applyProtection="1">
      <alignment vertical="center" wrapText="1"/>
      <protection locked="0"/>
    </xf>
    <xf numFmtId="0" fontId="8" fillId="2" borderId="46" xfId="2" applyFont="1" applyFill="1" applyBorder="1" applyAlignment="1" applyProtection="1">
      <alignment horizontal="center" vertical="center"/>
    </xf>
    <xf numFmtId="0" fontId="8" fillId="2" borderId="47" xfId="2" applyFont="1" applyFill="1" applyBorder="1" applyAlignment="1" applyProtection="1">
      <alignment horizontal="center" vertical="center"/>
    </xf>
    <xf numFmtId="0" fontId="8" fillId="2" borderId="48" xfId="2" applyFont="1" applyFill="1" applyBorder="1" applyAlignment="1" applyProtection="1">
      <alignment horizontal="center" vertical="center"/>
    </xf>
    <xf numFmtId="38" fontId="6" fillId="0" borderId="11" xfId="2" applyNumberFormat="1" applyFont="1" applyBorder="1" applyAlignment="1" applyProtection="1">
      <alignment horizontal="center" vertical="center" wrapText="1"/>
      <protection locked="0"/>
    </xf>
    <xf numFmtId="38" fontId="6" fillId="0" borderId="19" xfId="2" applyNumberFormat="1" applyFont="1" applyBorder="1" applyAlignment="1" applyProtection="1">
      <alignment horizontal="center" vertical="center" wrapText="1"/>
      <protection locked="0"/>
    </xf>
    <xf numFmtId="38" fontId="6" fillId="0" borderId="12" xfId="2" applyNumberFormat="1" applyFont="1" applyBorder="1" applyAlignment="1" applyProtection="1">
      <alignment horizontal="center" vertical="center" wrapText="1"/>
      <protection locked="0"/>
    </xf>
    <xf numFmtId="38" fontId="6" fillId="0" borderId="5" xfId="2" applyNumberFormat="1" applyFont="1" applyBorder="1" applyAlignment="1" applyProtection="1">
      <alignment vertical="center" wrapText="1"/>
      <protection locked="0"/>
    </xf>
    <xf numFmtId="38" fontId="6" fillId="0" borderId="6" xfId="2" applyNumberFormat="1" applyFont="1" applyBorder="1" applyAlignment="1" applyProtection="1">
      <alignment vertical="center" wrapText="1"/>
      <protection locked="0"/>
    </xf>
    <xf numFmtId="38" fontId="6" fillId="0" borderId="2" xfId="2" applyNumberFormat="1" applyFont="1" applyBorder="1" applyAlignment="1" applyProtection="1">
      <alignment vertical="center" wrapText="1"/>
      <protection locked="0"/>
    </xf>
    <xf numFmtId="0" fontId="8" fillId="2" borderId="20" xfId="2" applyFont="1" applyFill="1" applyBorder="1" applyAlignment="1" applyProtection="1">
      <alignment horizontal="center" vertical="center" wrapText="1"/>
    </xf>
    <xf numFmtId="38" fontId="10" fillId="3" borderId="19" xfId="1" applyFont="1" applyFill="1" applyBorder="1" applyAlignment="1" applyProtection="1">
      <alignment vertical="center" wrapText="1"/>
      <protection locked="0"/>
    </xf>
    <xf numFmtId="0" fontId="40" fillId="0" borderId="0" xfId="2" applyFont="1" applyAlignment="1" applyProtection="1">
      <alignment horizontal="center" vertical="center"/>
    </xf>
    <xf numFmtId="0" fontId="41" fillId="0" borderId="0" xfId="2" applyFont="1" applyAlignment="1" applyProtection="1">
      <alignment horizontal="center" vertical="center"/>
    </xf>
    <xf numFmtId="38" fontId="55" fillId="3" borderId="14" xfId="1" applyFont="1" applyFill="1" applyBorder="1" applyAlignment="1" applyProtection="1">
      <alignment horizontal="right" vertical="center"/>
    </xf>
    <xf numFmtId="38" fontId="55" fillId="3" borderId="0" xfId="1" applyFont="1" applyFill="1" applyBorder="1" applyAlignment="1" applyProtection="1">
      <alignment horizontal="right" vertical="center"/>
    </xf>
    <xf numFmtId="0" fontId="8" fillId="6" borderId="9" xfId="2" applyFont="1" applyFill="1" applyBorder="1" applyProtection="1">
      <alignment vertical="center"/>
    </xf>
    <xf numFmtId="0" fontId="8" fillId="6" borderId="0" xfId="2" applyFont="1" applyFill="1" applyBorder="1" applyProtection="1">
      <alignment vertical="center"/>
    </xf>
    <xf numFmtId="0" fontId="8" fillId="6" borderId="10" xfId="2" applyFont="1" applyFill="1" applyBorder="1" applyProtection="1">
      <alignment vertical="center"/>
    </xf>
    <xf numFmtId="0" fontId="8" fillId="6" borderId="11" xfId="2" applyFont="1" applyFill="1" applyBorder="1" applyProtection="1">
      <alignment vertical="center"/>
    </xf>
    <xf numFmtId="0" fontId="8" fillId="6" borderId="19" xfId="2" applyFont="1" applyFill="1" applyBorder="1" applyProtection="1">
      <alignment vertical="center"/>
    </xf>
    <xf numFmtId="0" fontId="8" fillId="6" borderId="12" xfId="2" applyFont="1" applyFill="1" applyBorder="1" applyProtection="1">
      <alignment vertical="center"/>
    </xf>
    <xf numFmtId="0" fontId="8" fillId="6" borderId="9" xfId="2" applyFont="1" applyFill="1" applyBorder="1" applyAlignment="1" applyProtection="1">
      <alignment vertical="center"/>
    </xf>
    <xf numFmtId="0" fontId="8" fillId="6" borderId="0" xfId="2" applyFont="1" applyFill="1" applyBorder="1" applyAlignment="1" applyProtection="1">
      <alignment vertical="center"/>
    </xf>
    <xf numFmtId="0" fontId="8" fillId="6" borderId="10" xfId="2" applyFont="1" applyFill="1" applyBorder="1" applyAlignment="1" applyProtection="1">
      <alignment vertical="center"/>
    </xf>
    <xf numFmtId="0" fontId="8" fillId="6" borderId="9" xfId="2" applyFont="1" applyFill="1" applyBorder="1" applyAlignment="1" applyProtection="1">
      <alignment vertical="center"/>
      <protection locked="0"/>
    </xf>
    <xf numFmtId="0" fontId="8" fillId="6" borderId="0" xfId="2" applyFont="1" applyFill="1" applyBorder="1" applyAlignment="1" applyProtection="1">
      <alignment vertical="center"/>
      <protection locked="0"/>
    </xf>
    <xf numFmtId="0" fontId="8" fillId="6" borderId="10" xfId="2" applyFont="1" applyFill="1" applyBorder="1" applyAlignment="1" applyProtection="1">
      <alignment vertical="center"/>
      <protection locked="0"/>
    </xf>
    <xf numFmtId="0" fontId="34" fillId="9" borderId="19" xfId="2" applyFont="1" applyFill="1" applyBorder="1" applyAlignment="1" applyProtection="1">
      <alignment horizontal="left" vertical="center" shrinkToFit="1"/>
    </xf>
    <xf numFmtId="0" fontId="9" fillId="6" borderId="10" xfId="2" applyFont="1" applyFill="1" applyBorder="1" applyAlignment="1" applyProtection="1">
      <alignment vertical="center" wrapText="1"/>
    </xf>
  </cellXfs>
  <cellStyles count="7">
    <cellStyle name="パーセント 2" xfId="4"/>
    <cellStyle name="桁区切り" xfId="1" builtinId="6"/>
    <cellStyle name="桁区切り 2" xfId="3"/>
    <cellStyle name="桁区切り 3" xfId="6"/>
    <cellStyle name="標準" xfId="0" builtinId="0"/>
    <cellStyle name="標準 2" xfId="2"/>
    <cellStyle name="標準 3" xfId="5"/>
  </cellStyles>
  <dxfs count="152">
    <dxf>
      <fill>
        <patternFill>
          <bgColor theme="2" tint="-9.9948118533890809E-2"/>
        </patternFill>
      </fill>
    </dxf>
    <dxf>
      <font>
        <color rgb="FFFFFFCC"/>
      </font>
    </dxf>
    <dxf>
      <font>
        <color rgb="FFFFFFCC"/>
      </font>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theme="0"/>
      </font>
      <fill>
        <patternFill>
          <bgColor theme="1"/>
        </patternFill>
      </fill>
    </dxf>
    <dxf>
      <fill>
        <patternFill>
          <bgColor theme="2" tint="-9.9948118533890809E-2"/>
        </patternFill>
      </fill>
    </dxf>
    <dxf>
      <font>
        <color theme="0"/>
      </font>
      <fill>
        <patternFill>
          <bgColor theme="1"/>
        </patternFill>
      </fill>
    </dxf>
    <dxf>
      <fill>
        <patternFill>
          <bgColor theme="2" tint="-9.9948118533890809E-2"/>
        </patternFill>
      </fill>
    </dxf>
    <dxf>
      <font>
        <color theme="0"/>
      </font>
      <fill>
        <patternFill>
          <bgColor theme="1"/>
        </patternFill>
      </fill>
    </dxf>
    <dxf>
      <fill>
        <patternFill>
          <bgColor theme="2" tint="-9.9948118533890809E-2"/>
        </patternFill>
      </fill>
    </dxf>
    <dxf>
      <font>
        <color theme="0"/>
      </font>
      <fill>
        <patternFill>
          <bgColor theme="1"/>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rgb="FFFF0000"/>
      </font>
      <fill>
        <patternFill>
          <bgColor rgb="FFFFFF00"/>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2" tint="-9.9948118533890809E-2"/>
        </patternFill>
      </fill>
    </dxf>
    <dxf>
      <font>
        <color theme="0"/>
      </font>
      <fill>
        <patternFill>
          <bgColor theme="1"/>
        </patternFill>
      </fill>
    </dxf>
    <dxf>
      <font>
        <color rgb="FFFF0000"/>
      </font>
      <fill>
        <patternFill>
          <bgColor theme="2" tint="-9.9948118533890809E-2"/>
        </patternFill>
      </fill>
    </dxf>
    <dxf>
      <font>
        <color rgb="FFFFFFCC"/>
      </font>
    </dxf>
    <dxf>
      <font>
        <color rgb="FFFFFFCC"/>
      </font>
    </dxf>
    <dxf>
      <font>
        <color rgb="FFFFFFCC"/>
      </font>
    </dxf>
    <dxf>
      <fill>
        <patternFill>
          <bgColor theme="2" tint="-9.9948118533890809E-2"/>
        </patternFill>
      </fill>
    </dxf>
    <dxf>
      <fill>
        <patternFill>
          <bgColor theme="2" tint="-9.9948118533890809E-2"/>
        </patternFill>
      </fill>
    </dxf>
    <dxf>
      <font>
        <color rgb="FFFFFFCC"/>
      </font>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patternType="none">
          <bgColor auto="1"/>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0000"/>
        </patternFill>
      </fill>
    </dxf>
    <dxf>
      <font>
        <color rgb="FF9C0006"/>
      </font>
      <fill>
        <patternFill>
          <bgColor rgb="FFFFC7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ont>
        <color theme="2" tint="-9.9948118533890809E-2"/>
      </font>
      <fill>
        <patternFill>
          <bgColor theme="2" tint="-9.9948118533890809E-2"/>
        </patternFill>
      </fill>
    </dxf>
    <dxf>
      <font>
        <color theme="0" tint="-0.499984740745262"/>
      </font>
      <fill>
        <patternFill>
          <bgColor theme="2" tint="-9.9948118533890809E-2"/>
        </patternFill>
      </fill>
    </dxf>
    <dxf>
      <font>
        <color rgb="FFFFFFCC"/>
      </font>
    </dxf>
    <dxf>
      <font>
        <color rgb="FFFFFFCC"/>
      </font>
    </dxf>
    <dxf>
      <fill>
        <patternFill>
          <bgColor theme="2" tint="-9.9948118533890809E-2"/>
        </patternFill>
      </fill>
    </dxf>
    <dxf>
      <fill>
        <patternFill>
          <bgColor rgb="FFDDD9C4"/>
        </patternFill>
      </fill>
    </dxf>
    <dxf>
      <fill>
        <patternFill>
          <bgColor theme="2" tint="-9.9948118533890809E-2"/>
        </patternFill>
      </fill>
    </dxf>
    <dxf>
      <font>
        <color rgb="FFFFFFCC"/>
      </font>
    </dxf>
    <dxf>
      <font>
        <color theme="3" tint="-0.24994659260841701"/>
      </font>
      <fill>
        <patternFill>
          <bgColor theme="3" tint="0.59996337778862885"/>
        </patternFill>
      </fill>
    </dxf>
    <dxf>
      <font>
        <color rgb="FFFFFFCC"/>
      </font>
    </dxf>
    <dxf>
      <font>
        <color theme="3" tint="-0.24994659260841701"/>
      </font>
      <fill>
        <patternFill>
          <bgColor theme="3" tint="0.59996337778862885"/>
        </patternFill>
      </fill>
    </dxf>
    <dxf>
      <font>
        <color theme="3" tint="-0.24994659260841701"/>
      </font>
      <fill>
        <patternFill>
          <bgColor theme="3" tint="0.59996337778862885"/>
        </patternFill>
      </fill>
    </dxf>
  </dxfs>
  <tableStyles count="0" defaultTableStyle="TableStyleMedium2" defaultPivotStyle="PivotStyleLight16"/>
  <colors>
    <mruColors>
      <color rgb="FFFFFFCC"/>
      <color rgb="FF0000FF"/>
      <color rgb="FF0000CC"/>
      <color rgb="FFCC0000"/>
      <color rgb="FF006600"/>
      <color rgb="FFDDD9C4"/>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E$112" lockText="1" noThreeD="1"/>
</file>

<file path=xl/ctrlProps/ctrlProp10.xml><?xml version="1.0" encoding="utf-8"?>
<formControlPr xmlns="http://schemas.microsoft.com/office/spreadsheetml/2009/9/main" objectType="CheckBox" fmlaLink="$E$91" lockText="1" noThreeD="1"/>
</file>

<file path=xl/ctrlProps/ctrlProp11.xml><?xml version="1.0" encoding="utf-8"?>
<formControlPr xmlns="http://schemas.microsoft.com/office/spreadsheetml/2009/9/main" objectType="CheckBox" fmlaLink="$E$90" lockText="1" noThreeD="1"/>
</file>

<file path=xl/ctrlProps/ctrlProp12.xml><?xml version="1.0" encoding="utf-8"?>
<formControlPr xmlns="http://schemas.microsoft.com/office/spreadsheetml/2009/9/main" objectType="CheckBox" fmlaLink="$E$89" lockText="1" noThreeD="1"/>
</file>

<file path=xl/ctrlProps/ctrlProp13.xml><?xml version="1.0" encoding="utf-8"?>
<formControlPr xmlns="http://schemas.microsoft.com/office/spreadsheetml/2009/9/main" objectType="CheckBox" fmlaLink="$E$102" lockText="1" noThreeD="1"/>
</file>

<file path=xl/ctrlProps/ctrlProp14.xml><?xml version="1.0" encoding="utf-8"?>
<formControlPr xmlns="http://schemas.microsoft.com/office/spreadsheetml/2009/9/main" objectType="CheckBox" fmlaLink="$E$101" lockText="1" noThreeD="1"/>
</file>

<file path=xl/ctrlProps/ctrlProp15.xml><?xml version="1.0" encoding="utf-8"?>
<formControlPr xmlns="http://schemas.microsoft.com/office/spreadsheetml/2009/9/main" objectType="CheckBox" fmlaLink="$E$100" lockText="1" noThreeD="1"/>
</file>

<file path=xl/ctrlProps/ctrlProp16.xml><?xml version="1.0" encoding="utf-8"?>
<formControlPr xmlns="http://schemas.microsoft.com/office/spreadsheetml/2009/9/main" objectType="CheckBox" fmlaLink="$E$99" lockText="1" noThreeD="1"/>
</file>

<file path=xl/ctrlProps/ctrlProp17.xml><?xml version="1.0" encoding="utf-8"?>
<formControlPr xmlns="http://schemas.microsoft.com/office/spreadsheetml/2009/9/main" objectType="CheckBox" fmlaLink="$E$72" lockText="1" noThreeD="1"/>
</file>

<file path=xl/ctrlProps/ctrlProp18.xml><?xml version="1.0" encoding="utf-8"?>
<formControlPr xmlns="http://schemas.microsoft.com/office/spreadsheetml/2009/9/main" objectType="CheckBox" fmlaLink="$E$71" lockText="1" noThreeD="1"/>
</file>

<file path=xl/ctrlProps/ctrlProp19.xml><?xml version="1.0" encoding="utf-8"?>
<formControlPr xmlns="http://schemas.microsoft.com/office/spreadsheetml/2009/9/main" objectType="CheckBox" fmlaLink="$E$70" lockText="1" noThreeD="1"/>
</file>

<file path=xl/ctrlProps/ctrlProp2.xml><?xml version="1.0" encoding="utf-8"?>
<formControlPr xmlns="http://schemas.microsoft.com/office/spreadsheetml/2009/9/main" objectType="CheckBox" fmlaLink="$E$111" lockText="1" noThreeD="1"/>
</file>

<file path=xl/ctrlProps/ctrlProp20.xml><?xml version="1.0" encoding="utf-8"?>
<formControlPr xmlns="http://schemas.microsoft.com/office/spreadsheetml/2009/9/main" objectType="CheckBox" fmlaLink="$E$69" lockText="1" noThreeD="1"/>
</file>

<file path=xl/ctrlProps/ctrlProp3.xml><?xml version="1.0" encoding="utf-8"?>
<formControlPr xmlns="http://schemas.microsoft.com/office/spreadsheetml/2009/9/main" objectType="CheckBox" fmlaLink="$E$110" lockText="1" noThreeD="1"/>
</file>

<file path=xl/ctrlProps/ctrlProp4.xml><?xml version="1.0" encoding="utf-8"?>
<formControlPr xmlns="http://schemas.microsoft.com/office/spreadsheetml/2009/9/main" objectType="CheckBox" fmlaLink="$E$109" lockText="1" noThreeD="1"/>
</file>

<file path=xl/ctrlProps/ctrlProp5.xml><?xml version="1.0" encoding="utf-8"?>
<formControlPr xmlns="http://schemas.microsoft.com/office/spreadsheetml/2009/9/main" objectType="CheckBox" fmlaLink="$E$82" lockText="1" noThreeD="1"/>
</file>

<file path=xl/ctrlProps/ctrlProp6.xml><?xml version="1.0" encoding="utf-8"?>
<formControlPr xmlns="http://schemas.microsoft.com/office/spreadsheetml/2009/9/main" objectType="CheckBox" fmlaLink="$E$81" lockText="1" noThreeD="1"/>
</file>

<file path=xl/ctrlProps/ctrlProp7.xml><?xml version="1.0" encoding="utf-8"?>
<formControlPr xmlns="http://schemas.microsoft.com/office/spreadsheetml/2009/9/main" objectType="CheckBox" fmlaLink="$E$80" lockText="1" noThreeD="1"/>
</file>

<file path=xl/ctrlProps/ctrlProp8.xml><?xml version="1.0" encoding="utf-8"?>
<formControlPr xmlns="http://schemas.microsoft.com/office/spreadsheetml/2009/9/main" objectType="CheckBox" fmlaLink="$E$79" lockText="1" noThreeD="1"/>
</file>

<file path=xl/ctrlProps/ctrlProp9.xml><?xml version="1.0" encoding="utf-8"?>
<formControlPr xmlns="http://schemas.microsoft.com/office/spreadsheetml/2009/9/main" objectType="CheckBox" fmlaLink="$E$92"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www.google.co.jp/url?sa=i&amp;rct=j&amp;q=&amp;esrc=s&amp;source=images&amp;cd=&amp;cad=rja&amp;uact=8&amp;ved=0ahUKEwjAjY_h3O_LAhUFUZQKHbxDCVsQjRwIBw&amp;url=http://illpop.com/gadget01.htm&amp;psig=AFQjCNHCyIMJoSzmktcCFXPVj75lrBpT3Q&amp;ust=1459678612998013" TargetMode="External"/></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emf"/><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4</xdr:col>
      <xdr:colOff>497854</xdr:colOff>
      <xdr:row>67</xdr:row>
      <xdr:rowOff>131119</xdr:rowOff>
    </xdr:from>
    <xdr:to>
      <xdr:col>6</xdr:col>
      <xdr:colOff>145008</xdr:colOff>
      <xdr:row>77</xdr:row>
      <xdr:rowOff>3497</xdr:rowOff>
    </xdr:to>
    <xdr:grpSp>
      <xdr:nvGrpSpPr>
        <xdr:cNvPr id="3" name="グループ化 2">
          <a:extLst>
            <a:ext uri="{FF2B5EF4-FFF2-40B4-BE49-F238E27FC236}">
              <a16:creationId xmlns:a16="http://schemas.microsoft.com/office/drawing/2014/main" xmlns="" id="{00000000-0008-0000-0000-000003000000}"/>
            </a:ext>
          </a:extLst>
        </xdr:cNvPr>
        <xdr:cNvGrpSpPr/>
      </xdr:nvGrpSpPr>
      <xdr:grpSpPr>
        <a:xfrm>
          <a:off x="4660279" y="22352944"/>
          <a:ext cx="1685504" cy="1396378"/>
          <a:chOff x="1925001" y="5063018"/>
          <a:chExt cx="1090613" cy="1071082"/>
        </a:xfrm>
      </xdr:grpSpPr>
      <xdr:sp macro="" textlink="">
        <xdr:nvSpPr>
          <xdr:cNvPr id="39" name="フローチャート: データ 38">
            <a:extLst>
              <a:ext uri="{FF2B5EF4-FFF2-40B4-BE49-F238E27FC236}">
                <a16:creationId xmlns:a16="http://schemas.microsoft.com/office/drawing/2014/main" xmlns="" id="{00000000-0008-0000-0000-000027000000}"/>
              </a:ext>
            </a:extLst>
          </xdr:cNvPr>
          <xdr:cNvSpPr/>
        </xdr:nvSpPr>
        <xdr:spPr bwMode="auto">
          <a:xfrm>
            <a:off x="1925001" y="5372100"/>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40" name="フローチャート: データ 39">
            <a:extLst>
              <a:ext uri="{FF2B5EF4-FFF2-40B4-BE49-F238E27FC236}">
                <a16:creationId xmlns:a16="http://schemas.microsoft.com/office/drawing/2014/main" xmlns="" id="{00000000-0008-0000-0000-000028000000}"/>
              </a:ext>
            </a:extLst>
          </xdr:cNvPr>
          <xdr:cNvSpPr/>
        </xdr:nvSpPr>
        <xdr:spPr bwMode="auto">
          <a:xfrm>
            <a:off x="1925001" y="5323521"/>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41" name="フローチャート: データ 40">
            <a:extLst>
              <a:ext uri="{FF2B5EF4-FFF2-40B4-BE49-F238E27FC236}">
                <a16:creationId xmlns:a16="http://schemas.microsoft.com/office/drawing/2014/main" xmlns="" id="{00000000-0008-0000-0000-000029000000}"/>
              </a:ext>
            </a:extLst>
          </xdr:cNvPr>
          <xdr:cNvSpPr/>
        </xdr:nvSpPr>
        <xdr:spPr bwMode="auto">
          <a:xfrm>
            <a:off x="1925001" y="5274944"/>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42" name="フローチャート: データ 41">
            <a:extLst>
              <a:ext uri="{FF2B5EF4-FFF2-40B4-BE49-F238E27FC236}">
                <a16:creationId xmlns:a16="http://schemas.microsoft.com/office/drawing/2014/main" xmlns="" id="{00000000-0008-0000-0000-00002A000000}"/>
              </a:ext>
            </a:extLst>
          </xdr:cNvPr>
          <xdr:cNvSpPr/>
        </xdr:nvSpPr>
        <xdr:spPr bwMode="auto">
          <a:xfrm>
            <a:off x="1925001" y="5226366"/>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43" name="フローチャート: データ 42">
            <a:extLst>
              <a:ext uri="{FF2B5EF4-FFF2-40B4-BE49-F238E27FC236}">
                <a16:creationId xmlns:a16="http://schemas.microsoft.com/office/drawing/2014/main" xmlns="" id="{00000000-0008-0000-0000-00002B000000}"/>
              </a:ext>
            </a:extLst>
          </xdr:cNvPr>
          <xdr:cNvSpPr/>
        </xdr:nvSpPr>
        <xdr:spPr bwMode="auto">
          <a:xfrm>
            <a:off x="1925001" y="5177789"/>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44" name="フローチャート: データ 43">
            <a:extLst>
              <a:ext uri="{FF2B5EF4-FFF2-40B4-BE49-F238E27FC236}">
                <a16:creationId xmlns:a16="http://schemas.microsoft.com/office/drawing/2014/main" xmlns="" id="{00000000-0008-0000-0000-00002C000000}"/>
              </a:ext>
            </a:extLst>
          </xdr:cNvPr>
          <xdr:cNvSpPr/>
        </xdr:nvSpPr>
        <xdr:spPr bwMode="auto">
          <a:xfrm>
            <a:off x="1925001" y="5129212"/>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45" name="フローチャート: データ 44">
            <a:extLst>
              <a:ext uri="{FF2B5EF4-FFF2-40B4-BE49-F238E27FC236}">
                <a16:creationId xmlns:a16="http://schemas.microsoft.com/office/drawing/2014/main" xmlns="" id="{00000000-0008-0000-0000-00002D000000}"/>
              </a:ext>
            </a:extLst>
          </xdr:cNvPr>
          <xdr:cNvSpPr/>
        </xdr:nvSpPr>
        <xdr:spPr bwMode="auto">
          <a:xfrm>
            <a:off x="1925001" y="5080635"/>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pic>
        <xdr:nvPicPr>
          <xdr:cNvPr id="46" name="Picture 2" descr="http://illpop.com/img_illust/gadget/clip07.png">
            <a:hlinkClick xmlns:r="http://schemas.openxmlformats.org/officeDocument/2006/relationships" r:id="rId1"/>
            <a:extLst>
              <a:ext uri="{FF2B5EF4-FFF2-40B4-BE49-F238E27FC236}">
                <a16:creationId xmlns:a16="http://schemas.microsoft.com/office/drawing/2014/main" xmlns="" id="{00000000-0008-0000-0000-00002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a:off x="2195132" y="5063018"/>
            <a:ext cx="172156" cy="229541"/>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6</xdr:col>
      <xdr:colOff>943239</xdr:colOff>
      <xdr:row>65</xdr:row>
      <xdr:rowOff>47119</xdr:rowOff>
    </xdr:from>
    <xdr:to>
      <xdr:col>10</xdr:col>
      <xdr:colOff>485775</xdr:colOff>
      <xdr:row>79</xdr:row>
      <xdr:rowOff>3085</xdr:rowOff>
    </xdr:to>
    <xdr:sp macro="" textlink="">
      <xdr:nvSpPr>
        <xdr:cNvPr id="4" name="正方形/長方形 3">
          <a:extLst>
            <a:ext uri="{FF2B5EF4-FFF2-40B4-BE49-F238E27FC236}">
              <a16:creationId xmlns:a16="http://schemas.microsoft.com/office/drawing/2014/main" xmlns="" id="{00000000-0008-0000-0000-000004000000}"/>
            </a:ext>
          </a:extLst>
        </xdr:cNvPr>
        <xdr:cNvSpPr/>
      </xdr:nvSpPr>
      <xdr:spPr>
        <a:xfrm>
          <a:off x="6862346" y="22322012"/>
          <a:ext cx="3815179" cy="1901787"/>
        </a:xfrm>
        <a:prstGeom prst="rect">
          <a:avLst/>
        </a:prstGeom>
      </xdr:spPr>
      <xdr:txBody>
        <a:bodyPr wrap="square">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nSpc>
              <a:spcPts val="1300"/>
            </a:lnSpc>
          </a:pPr>
          <a:r>
            <a:rPr lang="ja-JP" altLang="en-US" sz="900" b="0">
              <a:solidFill>
                <a:sysClr val="windowText" lastClr="000000"/>
              </a:solidFill>
              <a:latin typeface="HGPｺﾞｼｯｸM" panose="020B0600000000000000" pitchFamily="50" charset="-128"/>
              <a:ea typeface="HGPｺﾞｼｯｸM" panose="020B0600000000000000" pitchFamily="50" charset="-128"/>
            </a:rPr>
            <a:t>① 提出資料チェックシート</a:t>
          </a:r>
          <a:endParaRPr lang="en-US" altLang="ja-JP" sz="900" b="0">
            <a:solidFill>
              <a:sysClr val="windowText" lastClr="000000"/>
            </a:solidFill>
            <a:latin typeface="HGPｺﾞｼｯｸM" panose="020B0600000000000000" pitchFamily="50" charset="-128"/>
            <a:ea typeface="HGPｺﾞｼｯｸM" panose="020B0600000000000000" pitchFamily="50" charset="-128"/>
          </a:endParaRPr>
        </a:p>
        <a:p>
          <a:pPr>
            <a:lnSpc>
              <a:spcPts val="1300"/>
            </a:lnSpc>
          </a:pPr>
          <a:r>
            <a:rPr lang="ja-JP" altLang="en-US" sz="900" b="0">
              <a:solidFill>
                <a:sysClr val="windowText" lastClr="000000"/>
              </a:solidFill>
              <a:latin typeface="HGPｺﾞｼｯｸM" panose="020B0600000000000000" pitchFamily="50" charset="-128"/>
              <a:ea typeface="HGPｺﾞｼｯｸM" panose="020B0600000000000000" pitchFamily="50" charset="-128"/>
            </a:rPr>
            <a:t>② 交付申請書 （様式第１）</a:t>
          </a:r>
          <a:endParaRPr lang="en-US" altLang="ja-JP" sz="900" b="0" strike="dblStrike">
            <a:solidFill>
              <a:sysClr val="windowText" lastClr="000000"/>
            </a:solidFill>
            <a:latin typeface="HGPｺﾞｼｯｸM" panose="020B0600000000000000" pitchFamily="50" charset="-128"/>
            <a:ea typeface="HGPｺﾞｼｯｸM" panose="020B0600000000000000" pitchFamily="50" charset="-128"/>
          </a:endParaRPr>
        </a:p>
        <a:p>
          <a:pPr>
            <a:lnSpc>
              <a:spcPts val="1300"/>
            </a:lnSpc>
          </a:pPr>
          <a:r>
            <a:rPr lang="ja-JP" altLang="en-US" sz="900" b="0">
              <a:solidFill>
                <a:sysClr val="windowText" lastClr="000000"/>
              </a:solidFill>
              <a:latin typeface="HGPｺﾞｼｯｸM" panose="020B0600000000000000" pitchFamily="50" charset="-128"/>
              <a:ea typeface="HGPｺﾞｼｯｸM" panose="020B0600000000000000" pitchFamily="50" charset="-128"/>
            </a:rPr>
            <a:t>③ 補助事業概要説明書 （別添１）</a:t>
          </a:r>
          <a:endParaRPr lang="en-US" altLang="ja-JP" sz="900" b="0">
            <a:solidFill>
              <a:sysClr val="windowText" lastClr="000000"/>
            </a:solidFill>
            <a:latin typeface="HGPｺﾞｼｯｸM" panose="020B0600000000000000" pitchFamily="50" charset="-128"/>
            <a:ea typeface="HGPｺﾞｼｯｸM" panose="020B0600000000000000" pitchFamily="50" charset="-128"/>
          </a:endParaRPr>
        </a:p>
        <a:p>
          <a:pPr>
            <a:lnSpc>
              <a:spcPts val="1300"/>
            </a:lnSpc>
          </a:pPr>
          <a:r>
            <a:rPr lang="ja-JP" altLang="en-US" sz="900" b="0">
              <a:solidFill>
                <a:sysClr val="windowText" lastClr="000000"/>
              </a:solidFill>
              <a:latin typeface="HGPｺﾞｼｯｸM" panose="020B0600000000000000" pitchFamily="50" charset="-128"/>
              <a:ea typeface="HGPｺﾞｼｯｸM" panose="020B0600000000000000" pitchFamily="50" charset="-128"/>
            </a:rPr>
            <a:t>④ 専門家一覧 （別紙１）</a:t>
          </a:r>
          <a:endParaRPr lang="en-US" altLang="ja-JP" sz="900" b="0">
            <a:solidFill>
              <a:sysClr val="windowText" lastClr="000000"/>
            </a:solidFill>
            <a:latin typeface="HGPｺﾞｼｯｸM" panose="020B0600000000000000" pitchFamily="50" charset="-128"/>
            <a:ea typeface="HGPｺﾞｼｯｸM" panose="020B0600000000000000" pitchFamily="50" charset="-128"/>
          </a:endParaRPr>
        </a:p>
        <a:p>
          <a:pPr>
            <a:lnSpc>
              <a:spcPts val="1300"/>
            </a:lnSpc>
          </a:pPr>
          <a:r>
            <a:rPr lang="ja-JP" altLang="en-US" sz="900" b="0">
              <a:solidFill>
                <a:sysClr val="windowText" lastClr="000000"/>
              </a:solidFill>
              <a:latin typeface="HGPｺﾞｼｯｸM" panose="020B0600000000000000" pitchFamily="50" charset="-128"/>
              <a:ea typeface="HGPｺﾞｼｯｸM" panose="020B0600000000000000" pitchFamily="50" charset="-128"/>
            </a:rPr>
            <a:t>⑤ 支援中小企業等（予定）一覧 （別紙２）</a:t>
          </a:r>
          <a:endParaRPr lang="en-US" altLang="ja-JP" sz="900" b="0">
            <a:solidFill>
              <a:sysClr val="windowText" lastClr="000000"/>
            </a:solidFill>
            <a:latin typeface="HGPｺﾞｼｯｸM" panose="020B0600000000000000" pitchFamily="50" charset="-128"/>
            <a:ea typeface="HGPｺﾞｼｯｸM" panose="020B0600000000000000" pitchFamily="50" charset="-128"/>
          </a:endParaRPr>
        </a:p>
        <a:p>
          <a:pPr>
            <a:lnSpc>
              <a:spcPts val="1300"/>
            </a:lnSpc>
          </a:pPr>
          <a:r>
            <a:rPr lang="ja-JP" altLang="en-US" sz="900" b="0">
              <a:solidFill>
                <a:sysClr val="windowText" lastClr="000000"/>
              </a:solidFill>
              <a:latin typeface="HGPｺﾞｼｯｸM" panose="020B0600000000000000" pitchFamily="50" charset="-128"/>
              <a:ea typeface="HGPｺﾞｼｯｸM" panose="020B0600000000000000" pitchFamily="50" charset="-128"/>
            </a:rPr>
            <a:t>⑥ 支出計画書 （別添２）</a:t>
          </a:r>
          <a:endParaRPr lang="en-US" altLang="ja-JP" sz="900" b="0">
            <a:solidFill>
              <a:sysClr val="windowText" lastClr="000000"/>
            </a:solidFill>
            <a:latin typeface="HGPｺﾞｼｯｸM" panose="020B0600000000000000" pitchFamily="50" charset="-128"/>
            <a:ea typeface="HGPｺﾞｼｯｸM" panose="020B0600000000000000" pitchFamily="50" charset="-128"/>
          </a:endParaRPr>
        </a:p>
        <a:p>
          <a:pPr>
            <a:lnSpc>
              <a:spcPts val="1300"/>
            </a:lnSpc>
          </a:pPr>
          <a:r>
            <a:rPr lang="ja-JP" altLang="en-US" sz="900" b="0">
              <a:solidFill>
                <a:sysClr val="windowText" lastClr="000000"/>
              </a:solidFill>
              <a:latin typeface="HGPｺﾞｼｯｸM" panose="020B0600000000000000" pitchFamily="50" charset="-128"/>
              <a:ea typeface="HGPｺﾞｼｯｸM" panose="020B0600000000000000" pitchFamily="50" charset="-128"/>
            </a:rPr>
            <a:t>⑦ 人件費単価計算書 （別添２－１）</a:t>
          </a:r>
        </a:p>
        <a:p>
          <a:pPr>
            <a:lnSpc>
              <a:spcPts val="1300"/>
            </a:lnSpc>
          </a:pPr>
          <a:r>
            <a:rPr lang="ja-JP" altLang="en-US" sz="900" b="0">
              <a:solidFill>
                <a:sysClr val="windowText" lastClr="000000"/>
              </a:solidFill>
              <a:latin typeface="HGPｺﾞｼｯｸM" panose="020B0600000000000000" pitchFamily="50" charset="-128"/>
              <a:ea typeface="HGPｺﾞｼｯｸM" panose="020B0600000000000000" pitchFamily="50" charset="-128"/>
            </a:rPr>
            <a:t>⑧ 単価説明シート （別添２－２）</a:t>
          </a:r>
          <a:endParaRPr lang="en-US" altLang="ja-JP" sz="900" b="0">
            <a:solidFill>
              <a:sysClr val="windowText" lastClr="000000"/>
            </a:solidFill>
            <a:latin typeface="HGPｺﾞｼｯｸM" panose="020B0600000000000000" pitchFamily="50" charset="-128"/>
            <a:ea typeface="HGPｺﾞｼｯｸM" panose="020B0600000000000000" pitchFamily="50" charset="-128"/>
          </a:endParaRPr>
        </a:p>
        <a:p>
          <a:pPr>
            <a:lnSpc>
              <a:spcPts val="1300"/>
            </a:lnSpc>
          </a:pPr>
          <a:r>
            <a:rPr lang="ja-JP" altLang="en-US" sz="900" b="0">
              <a:solidFill>
                <a:sysClr val="windowText" lastClr="000000"/>
              </a:solidFill>
              <a:effectLst/>
              <a:latin typeface="HGPｺﾞｼｯｸM" panose="020B0600000000000000" pitchFamily="50" charset="-128"/>
              <a:ea typeface="HGPｺﾞｼｯｸM" panose="020B0600000000000000" pitchFamily="50" charset="-128"/>
            </a:rPr>
            <a:t>⑨ 支出計画の根拠がわかる資料</a:t>
          </a:r>
          <a:endParaRPr lang="en-US" altLang="ja-JP" sz="900" b="0">
            <a:solidFill>
              <a:sysClr val="windowText" lastClr="000000"/>
            </a:solidFill>
            <a:effectLst/>
            <a:latin typeface="HGPｺﾞｼｯｸM" panose="020B0600000000000000" pitchFamily="50" charset="-128"/>
            <a:ea typeface="HGPｺﾞｼｯｸM" panose="020B0600000000000000" pitchFamily="50" charset="-128"/>
          </a:endParaRPr>
        </a:p>
        <a:p>
          <a:pPr>
            <a:lnSpc>
              <a:spcPts val="1300"/>
            </a:lnSpc>
          </a:pPr>
          <a:r>
            <a:rPr lang="ja-JP" altLang="en-US" sz="900" b="0">
              <a:solidFill>
                <a:sysClr val="windowText" lastClr="000000"/>
              </a:solidFill>
              <a:effectLst/>
              <a:latin typeface="HGPｺﾞｼｯｸM" panose="020B0600000000000000" pitchFamily="50" charset="-128"/>
              <a:ea typeface="HGPｺﾞｼｯｸM" panose="020B0600000000000000" pitchFamily="50" charset="-128"/>
            </a:rPr>
            <a:t>⑩ 専門家資格証明資料</a:t>
          </a:r>
          <a:endParaRPr lang="en-US" altLang="ja-JP" sz="900" b="0">
            <a:solidFill>
              <a:sysClr val="windowText" lastClr="000000"/>
            </a:solidFill>
            <a:effectLst/>
            <a:latin typeface="HGPｺﾞｼｯｸM" panose="020B0600000000000000" pitchFamily="50" charset="-128"/>
            <a:ea typeface="HGPｺﾞｼｯｸM" panose="020B0600000000000000" pitchFamily="50" charset="-128"/>
          </a:endParaRPr>
        </a:p>
        <a:p>
          <a:pPr>
            <a:lnSpc>
              <a:spcPts val="1300"/>
            </a:lnSpc>
          </a:pPr>
          <a:r>
            <a:rPr lang="ja-JP" altLang="en-US" sz="900" b="0">
              <a:solidFill>
                <a:sysClr val="windowText" lastClr="000000"/>
              </a:solidFill>
              <a:effectLst/>
              <a:latin typeface="HGPｺﾞｼｯｸM" panose="020B0600000000000000" pitchFamily="50" charset="-128"/>
              <a:ea typeface="HGPｺﾞｼｯｸM" panose="020B0600000000000000" pitchFamily="50" charset="-128"/>
            </a:rPr>
            <a:t>⑪ 直近２期分の会計に関する報告書</a:t>
          </a:r>
          <a:endParaRPr lang="en-US" altLang="ja-JP" sz="900" b="0">
            <a:solidFill>
              <a:sysClr val="windowText" lastClr="000000"/>
            </a:solidFill>
            <a:effectLst/>
            <a:latin typeface="HGPｺﾞｼｯｸM" panose="020B0600000000000000" pitchFamily="50" charset="-128"/>
            <a:ea typeface="HGPｺﾞｼｯｸM" panose="020B0600000000000000" pitchFamily="50" charset="-128"/>
          </a:endParaRPr>
        </a:p>
        <a:p>
          <a:pPr>
            <a:lnSpc>
              <a:spcPts val="1300"/>
            </a:lnSpc>
          </a:pPr>
          <a:r>
            <a:rPr lang="ja-JP" altLang="en-US" sz="900" b="0">
              <a:solidFill>
                <a:sysClr val="windowText" lastClr="000000"/>
              </a:solidFill>
              <a:effectLst/>
              <a:latin typeface="HGPｺﾞｼｯｸM" panose="020B0600000000000000" pitchFamily="50" charset="-128"/>
              <a:ea typeface="HGPｺﾞｼｯｸM" panose="020B0600000000000000" pitchFamily="50" charset="-128"/>
            </a:rPr>
            <a:t>⑫ 申請者の機関概要がわかる資料</a:t>
          </a:r>
          <a:endParaRPr lang="ja-JP" altLang="ja-JP" sz="900" b="0">
            <a:solidFill>
              <a:sysClr val="windowText" lastClr="000000"/>
            </a:solidFill>
            <a:effectLst/>
            <a:latin typeface="HGPｺﾞｼｯｸM" panose="020B0600000000000000" pitchFamily="50" charset="-128"/>
            <a:ea typeface="HGPｺﾞｼｯｸM" panose="020B0600000000000000" pitchFamily="50" charset="-128"/>
          </a:endParaRPr>
        </a:p>
        <a:p>
          <a:pPr>
            <a:lnSpc>
              <a:spcPts val="1300"/>
            </a:lnSpc>
          </a:pPr>
          <a:endParaRPr lang="ja-JP" altLang="en-US" sz="900" b="0" strike="dblStrike">
            <a:solidFill>
              <a:sysClr val="windowText" lastClr="000000"/>
            </a:solidFill>
            <a:latin typeface="HGPｺﾞｼｯｸM" panose="020B0600000000000000" pitchFamily="50" charset="-128"/>
            <a:ea typeface="HGPｺﾞｼｯｸM" panose="020B0600000000000000" pitchFamily="50" charset="-128"/>
          </a:endParaRPr>
        </a:p>
      </xdr:txBody>
    </xdr:sp>
    <xdr:clientData/>
  </xdr:twoCellAnchor>
  <xdr:twoCellAnchor>
    <xdr:from>
      <xdr:col>6</xdr:col>
      <xdr:colOff>555525</xdr:colOff>
      <xdr:row>65</xdr:row>
      <xdr:rowOff>127180</xdr:rowOff>
    </xdr:from>
    <xdr:to>
      <xdr:col>6</xdr:col>
      <xdr:colOff>871103</xdr:colOff>
      <xdr:row>79</xdr:row>
      <xdr:rowOff>15634</xdr:rowOff>
    </xdr:to>
    <xdr:sp macro="" textlink="">
      <xdr:nvSpPr>
        <xdr:cNvPr id="5" name="右矢印 4">
          <a:extLst>
            <a:ext uri="{FF2B5EF4-FFF2-40B4-BE49-F238E27FC236}">
              <a16:creationId xmlns:a16="http://schemas.microsoft.com/office/drawing/2014/main" xmlns="" id="{00000000-0008-0000-0000-000005000000}"/>
            </a:ext>
          </a:extLst>
        </xdr:cNvPr>
        <xdr:cNvSpPr/>
      </xdr:nvSpPr>
      <xdr:spPr bwMode="auto">
        <a:xfrm rot="5400000">
          <a:off x="5715283" y="23161422"/>
          <a:ext cx="1834275" cy="315578"/>
        </a:xfrm>
        <a:prstGeom prst="rightArrow">
          <a:avLst/>
        </a:prstGeom>
        <a:no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clientData/>
  </xdr:twoCellAnchor>
  <xdr:twoCellAnchor>
    <xdr:from>
      <xdr:col>6</xdr:col>
      <xdr:colOff>111545</xdr:colOff>
      <xdr:row>63</xdr:row>
      <xdr:rowOff>105591</xdr:rowOff>
    </xdr:from>
    <xdr:to>
      <xdr:col>7</xdr:col>
      <xdr:colOff>533999</xdr:colOff>
      <xdr:row>65</xdr:row>
      <xdr:rowOff>88075</xdr:rowOff>
    </xdr:to>
    <xdr:sp macro="" textlink="">
      <xdr:nvSpPr>
        <xdr:cNvPr id="6" name="正方形/長方形 5">
          <a:extLst>
            <a:ext uri="{FF2B5EF4-FFF2-40B4-BE49-F238E27FC236}">
              <a16:creationId xmlns:a16="http://schemas.microsoft.com/office/drawing/2014/main" xmlns="" id="{00000000-0008-0000-0000-000006000000}"/>
            </a:ext>
          </a:extLst>
        </xdr:cNvPr>
        <xdr:cNvSpPr/>
      </xdr:nvSpPr>
      <xdr:spPr>
        <a:xfrm>
          <a:off x="6030652" y="22081127"/>
          <a:ext cx="1483811" cy="281841"/>
        </a:xfrm>
        <a:prstGeom prst="rect">
          <a:avLst/>
        </a:prstGeom>
      </xdr:spPr>
      <xdr:txBody>
        <a:bodyPr wrap="square">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r>
            <a:rPr lang="ja-JP" altLang="en-US" sz="1000" b="1">
              <a:solidFill>
                <a:prstClr val="black"/>
              </a:solidFill>
              <a:latin typeface="HGPｺﾞｼｯｸM" panose="020B0600000000000000" pitchFamily="50" charset="-128"/>
              <a:ea typeface="HGPｺﾞｼｯｸM" panose="020B0600000000000000" pitchFamily="50" charset="-128"/>
            </a:rPr>
            <a:t>揃える順番</a:t>
          </a:r>
          <a:endParaRPr lang="ja-JP" altLang="en-US" b="1"/>
        </a:p>
      </xdr:txBody>
    </xdr:sp>
    <xdr:clientData/>
  </xdr:twoCellAnchor>
  <xdr:twoCellAnchor>
    <xdr:from>
      <xdr:col>2</xdr:col>
      <xdr:colOff>2197100</xdr:colOff>
      <xdr:row>63</xdr:row>
      <xdr:rowOff>85821</xdr:rowOff>
    </xdr:from>
    <xdr:to>
      <xdr:col>4</xdr:col>
      <xdr:colOff>561352</xdr:colOff>
      <xdr:row>69</xdr:row>
      <xdr:rowOff>90074</xdr:rowOff>
    </xdr:to>
    <xdr:sp macro="" textlink="">
      <xdr:nvSpPr>
        <xdr:cNvPr id="7" name="四角形吹き出し 6">
          <a:extLst>
            <a:ext uri="{FF2B5EF4-FFF2-40B4-BE49-F238E27FC236}">
              <a16:creationId xmlns:a16="http://schemas.microsoft.com/office/drawing/2014/main" xmlns="" id="{00000000-0008-0000-0000-000007000000}"/>
            </a:ext>
          </a:extLst>
        </xdr:cNvPr>
        <xdr:cNvSpPr/>
      </xdr:nvSpPr>
      <xdr:spPr bwMode="auto">
        <a:xfrm>
          <a:off x="2755900" y="25092121"/>
          <a:ext cx="1844052" cy="918653"/>
        </a:xfrm>
        <a:prstGeom prst="wedgeRectCallout">
          <a:avLst>
            <a:gd name="adj1" fmla="val 67365"/>
            <a:gd name="adj2" fmla="val 37667"/>
          </a:avLst>
        </a:prstGeom>
        <a:no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clientData/>
  </xdr:twoCellAnchor>
  <xdr:twoCellAnchor>
    <xdr:from>
      <xdr:col>2</xdr:col>
      <xdr:colOff>2247899</xdr:colOff>
      <xdr:row>63</xdr:row>
      <xdr:rowOff>124970</xdr:rowOff>
    </xdr:from>
    <xdr:to>
      <xdr:col>4</xdr:col>
      <xdr:colOff>586750</xdr:colOff>
      <xdr:row>69</xdr:row>
      <xdr:rowOff>34470</xdr:rowOff>
    </xdr:to>
    <xdr:sp macro="" textlink="">
      <xdr:nvSpPr>
        <xdr:cNvPr id="8" name="正方形/長方形 7">
          <a:extLst>
            <a:ext uri="{FF2B5EF4-FFF2-40B4-BE49-F238E27FC236}">
              <a16:creationId xmlns:a16="http://schemas.microsoft.com/office/drawing/2014/main" xmlns="" id="{00000000-0008-0000-0000-000008000000}"/>
            </a:ext>
          </a:extLst>
        </xdr:cNvPr>
        <xdr:cNvSpPr/>
      </xdr:nvSpPr>
      <xdr:spPr>
        <a:xfrm>
          <a:off x="2806699" y="23035770"/>
          <a:ext cx="1678951" cy="823900"/>
        </a:xfrm>
        <a:prstGeom prst="rect">
          <a:avLst/>
        </a:prstGeom>
      </xdr:spPr>
      <xdr:txBody>
        <a:bodyPr wrap="square">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lvl="0"/>
          <a:r>
            <a:rPr lang="ja-JP" altLang="en-US" sz="1000">
              <a:solidFill>
                <a:prstClr val="black"/>
              </a:solidFill>
              <a:latin typeface="HGPｺﾞｼｯｸM" panose="020B0600000000000000" pitchFamily="50" charset="-128"/>
              <a:ea typeface="HGPｺﾞｼｯｸM" panose="020B0600000000000000" pitchFamily="50" charset="-128"/>
            </a:rPr>
            <a:t>左上をダブルクリップ、ホッチキス等で束ねる。</a:t>
          </a:r>
          <a:endParaRPr lang="en-US" altLang="ja-JP" sz="1000">
            <a:solidFill>
              <a:prstClr val="black"/>
            </a:solidFill>
            <a:latin typeface="HGPｺﾞｼｯｸM" panose="020B0600000000000000" pitchFamily="50" charset="-128"/>
            <a:ea typeface="HGPｺﾞｼｯｸM" panose="020B0600000000000000" pitchFamily="50" charset="-128"/>
          </a:endParaRPr>
        </a:p>
        <a:p>
          <a:pPr lvl="0"/>
          <a:r>
            <a:rPr lang="ja-JP" altLang="en-US" sz="1000">
              <a:solidFill>
                <a:prstClr val="black"/>
              </a:solidFill>
              <a:latin typeface="HGPｺﾞｼｯｸM" panose="020B0600000000000000" pitchFamily="50" charset="-128"/>
              <a:ea typeface="HGPｺﾞｼｯｸM" panose="020B0600000000000000" pitchFamily="50" charset="-128"/>
            </a:rPr>
            <a:t>書類が厚くなる場合はファイル等に綴じることも可。</a:t>
          </a:r>
          <a:endParaRPr lang="ja-JP" altLang="en-US">
            <a:latin typeface="HGPｺﾞｼｯｸM" panose="020B0600000000000000" pitchFamily="50" charset="-128"/>
            <a:ea typeface="HGPｺﾞｼｯｸM" panose="020B0600000000000000" pitchFamily="50" charset="-128"/>
          </a:endParaRPr>
        </a:p>
      </xdr:txBody>
    </xdr:sp>
    <xdr:clientData/>
  </xdr:twoCellAnchor>
  <xdr:twoCellAnchor>
    <xdr:from>
      <xdr:col>2</xdr:col>
      <xdr:colOff>676275</xdr:colOff>
      <xdr:row>62</xdr:row>
      <xdr:rowOff>114294</xdr:rowOff>
    </xdr:from>
    <xdr:to>
      <xdr:col>3</xdr:col>
      <xdr:colOff>743541</xdr:colOff>
      <xdr:row>65</xdr:row>
      <xdr:rowOff>80304</xdr:rowOff>
    </xdr:to>
    <xdr:sp macro="" textlink="">
      <xdr:nvSpPr>
        <xdr:cNvPr id="9" name="正方形/長方形 8">
          <a:extLst>
            <a:ext uri="{FF2B5EF4-FFF2-40B4-BE49-F238E27FC236}">
              <a16:creationId xmlns:a16="http://schemas.microsoft.com/office/drawing/2014/main" xmlns="" id="{00000000-0008-0000-0000-000009000000}"/>
            </a:ext>
          </a:extLst>
        </xdr:cNvPr>
        <xdr:cNvSpPr/>
      </xdr:nvSpPr>
      <xdr:spPr>
        <a:xfrm>
          <a:off x="1234168" y="21912937"/>
          <a:ext cx="2407694" cy="442260"/>
        </a:xfrm>
        <a:prstGeom prst="rect">
          <a:avLst/>
        </a:prstGeom>
      </xdr:spPr>
      <xdr:txBody>
        <a:bodyPr wrap="square">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endParaRPr lang="ja-JP" altLang="en-US" sz="2000" b="1"/>
        </a:p>
      </xdr:txBody>
    </xdr:sp>
    <xdr:clientData/>
  </xdr:twoCellAnchor>
  <xdr:twoCellAnchor>
    <xdr:from>
      <xdr:col>3</xdr:col>
      <xdr:colOff>809682</xdr:colOff>
      <xdr:row>84</xdr:row>
      <xdr:rowOff>78573</xdr:rowOff>
    </xdr:from>
    <xdr:to>
      <xdr:col>4</xdr:col>
      <xdr:colOff>619596</xdr:colOff>
      <xdr:row>89</xdr:row>
      <xdr:rowOff>4839</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3952932" y="24929298"/>
          <a:ext cx="829089" cy="688266"/>
          <a:chOff x="1925001" y="5063018"/>
          <a:chExt cx="1090613" cy="1071082"/>
        </a:xfrm>
      </xdr:grpSpPr>
      <xdr:sp macro="" textlink="">
        <xdr:nvSpPr>
          <xdr:cNvPr id="31" name="フローチャート: データ 30">
            <a:extLst>
              <a:ext uri="{FF2B5EF4-FFF2-40B4-BE49-F238E27FC236}">
                <a16:creationId xmlns:a16="http://schemas.microsoft.com/office/drawing/2014/main" xmlns="" id="{00000000-0008-0000-0000-00001F000000}"/>
              </a:ext>
            </a:extLst>
          </xdr:cNvPr>
          <xdr:cNvSpPr/>
        </xdr:nvSpPr>
        <xdr:spPr bwMode="auto">
          <a:xfrm>
            <a:off x="1925001" y="5372100"/>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32" name="フローチャート: データ 31">
            <a:extLst>
              <a:ext uri="{FF2B5EF4-FFF2-40B4-BE49-F238E27FC236}">
                <a16:creationId xmlns:a16="http://schemas.microsoft.com/office/drawing/2014/main" xmlns="" id="{00000000-0008-0000-0000-000020000000}"/>
              </a:ext>
            </a:extLst>
          </xdr:cNvPr>
          <xdr:cNvSpPr/>
        </xdr:nvSpPr>
        <xdr:spPr bwMode="auto">
          <a:xfrm>
            <a:off x="1925001" y="5323521"/>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33" name="フローチャート: データ 32">
            <a:extLst>
              <a:ext uri="{FF2B5EF4-FFF2-40B4-BE49-F238E27FC236}">
                <a16:creationId xmlns:a16="http://schemas.microsoft.com/office/drawing/2014/main" xmlns="" id="{00000000-0008-0000-0000-000021000000}"/>
              </a:ext>
            </a:extLst>
          </xdr:cNvPr>
          <xdr:cNvSpPr/>
        </xdr:nvSpPr>
        <xdr:spPr bwMode="auto">
          <a:xfrm>
            <a:off x="1925001" y="5274944"/>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34" name="フローチャート: データ 33">
            <a:extLst>
              <a:ext uri="{FF2B5EF4-FFF2-40B4-BE49-F238E27FC236}">
                <a16:creationId xmlns:a16="http://schemas.microsoft.com/office/drawing/2014/main" xmlns="" id="{00000000-0008-0000-0000-000022000000}"/>
              </a:ext>
            </a:extLst>
          </xdr:cNvPr>
          <xdr:cNvSpPr/>
        </xdr:nvSpPr>
        <xdr:spPr bwMode="auto">
          <a:xfrm>
            <a:off x="1925001" y="5226366"/>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35" name="フローチャート: データ 34">
            <a:extLst>
              <a:ext uri="{FF2B5EF4-FFF2-40B4-BE49-F238E27FC236}">
                <a16:creationId xmlns:a16="http://schemas.microsoft.com/office/drawing/2014/main" xmlns="" id="{00000000-0008-0000-0000-000023000000}"/>
              </a:ext>
            </a:extLst>
          </xdr:cNvPr>
          <xdr:cNvSpPr/>
        </xdr:nvSpPr>
        <xdr:spPr bwMode="auto">
          <a:xfrm>
            <a:off x="1925001" y="5177789"/>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36" name="フローチャート: データ 35">
            <a:extLst>
              <a:ext uri="{FF2B5EF4-FFF2-40B4-BE49-F238E27FC236}">
                <a16:creationId xmlns:a16="http://schemas.microsoft.com/office/drawing/2014/main" xmlns="" id="{00000000-0008-0000-0000-000024000000}"/>
              </a:ext>
            </a:extLst>
          </xdr:cNvPr>
          <xdr:cNvSpPr/>
        </xdr:nvSpPr>
        <xdr:spPr bwMode="auto">
          <a:xfrm>
            <a:off x="1925001" y="5129212"/>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37" name="フローチャート: データ 36">
            <a:extLst>
              <a:ext uri="{FF2B5EF4-FFF2-40B4-BE49-F238E27FC236}">
                <a16:creationId xmlns:a16="http://schemas.microsoft.com/office/drawing/2014/main" xmlns="" id="{00000000-0008-0000-0000-000025000000}"/>
              </a:ext>
            </a:extLst>
          </xdr:cNvPr>
          <xdr:cNvSpPr/>
        </xdr:nvSpPr>
        <xdr:spPr bwMode="auto">
          <a:xfrm>
            <a:off x="1925001" y="5080635"/>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pic>
        <xdr:nvPicPr>
          <xdr:cNvPr id="38" name="Picture 2" descr="http://illpop.com/img_illust/gadget/clip07.png">
            <a:hlinkClick xmlns:r="http://schemas.openxmlformats.org/officeDocument/2006/relationships" r:id="rId1"/>
            <a:extLst>
              <a:ext uri="{FF2B5EF4-FFF2-40B4-BE49-F238E27FC236}">
                <a16:creationId xmlns:a16="http://schemas.microsoft.com/office/drawing/2014/main" xmlns="" id="{00000000-0008-0000-0000-00002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rot="10800000">
            <a:off x="2195132" y="5063018"/>
            <a:ext cx="172156" cy="229541"/>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3</xdr:col>
      <xdr:colOff>796636</xdr:colOff>
      <xdr:row>89</xdr:row>
      <xdr:rowOff>34636</xdr:rowOff>
    </xdr:from>
    <xdr:to>
      <xdr:col>4</xdr:col>
      <xdr:colOff>796265</xdr:colOff>
      <xdr:row>92</xdr:row>
      <xdr:rowOff>143666</xdr:rowOff>
    </xdr:to>
    <xdr:sp macro="" textlink="">
      <xdr:nvSpPr>
        <xdr:cNvPr id="12" name="正方形/長方形 11">
          <a:extLst>
            <a:ext uri="{FF2B5EF4-FFF2-40B4-BE49-F238E27FC236}">
              <a16:creationId xmlns:a16="http://schemas.microsoft.com/office/drawing/2014/main" xmlns="" id="{00000000-0008-0000-0000-00000C000000}"/>
            </a:ext>
          </a:extLst>
        </xdr:cNvPr>
        <xdr:cNvSpPr/>
      </xdr:nvSpPr>
      <xdr:spPr>
        <a:xfrm>
          <a:off x="3948545" y="25752136"/>
          <a:ext cx="1021402" cy="576621"/>
        </a:xfrm>
        <a:prstGeom prst="rect">
          <a:avLst/>
        </a:prstGeom>
      </xdr:spPr>
      <xdr:txBody>
        <a:bodyPr wrap="square">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lvl="0"/>
          <a:r>
            <a:rPr lang="ja-JP" altLang="en-US" sz="900" b="1">
              <a:solidFill>
                <a:prstClr val="black"/>
              </a:solidFill>
              <a:latin typeface="HGPｺﾞｼｯｸM" panose="020B0600000000000000" pitchFamily="50" charset="-128"/>
              <a:ea typeface="HGPｺﾞｼｯｸM" panose="020B0600000000000000" pitchFamily="50" charset="-128"/>
            </a:rPr>
            <a:t>正本１部</a:t>
          </a:r>
          <a:endParaRPr lang="en-US" altLang="ja-JP" sz="900" b="1">
            <a:solidFill>
              <a:prstClr val="black"/>
            </a:solidFill>
            <a:latin typeface="HGPｺﾞｼｯｸM" panose="020B0600000000000000" pitchFamily="50" charset="-128"/>
            <a:ea typeface="HGPｺﾞｼｯｸM" panose="020B0600000000000000" pitchFamily="50" charset="-128"/>
          </a:endParaRPr>
        </a:p>
        <a:p>
          <a:pPr lvl="0"/>
          <a:r>
            <a:rPr lang="ja-JP" altLang="en-US" sz="900">
              <a:solidFill>
                <a:prstClr val="black"/>
              </a:solidFill>
              <a:latin typeface="HGPｺﾞｼｯｸM" panose="020B0600000000000000" pitchFamily="50" charset="-128"/>
              <a:ea typeface="HGPｺﾞｼｯｸM" panose="020B0600000000000000" pitchFamily="50" charset="-128"/>
            </a:rPr>
            <a:t>・押印必須</a:t>
          </a:r>
          <a:endParaRPr lang="en-US" altLang="ja-JP" sz="900">
            <a:solidFill>
              <a:prstClr val="black"/>
            </a:solidFill>
            <a:latin typeface="HGPｺﾞｼｯｸM" panose="020B0600000000000000" pitchFamily="50" charset="-128"/>
            <a:ea typeface="HGPｺﾞｼｯｸM" panose="020B0600000000000000" pitchFamily="50" charset="-128"/>
          </a:endParaRPr>
        </a:p>
        <a:p>
          <a:pPr lvl="0"/>
          <a:r>
            <a:rPr lang="ja-JP" altLang="en-US" sz="900">
              <a:solidFill>
                <a:prstClr val="black"/>
              </a:solidFill>
              <a:latin typeface="HGPｺﾞｼｯｸM" panose="020B0600000000000000" pitchFamily="50" charset="-128"/>
              <a:ea typeface="HGPｺﾞｼｯｸM" panose="020B0600000000000000" pitchFamily="50" charset="-128"/>
            </a:rPr>
            <a:t>・片面印刷</a:t>
          </a:r>
          <a:endParaRPr lang="ja-JP" altLang="en-US" sz="1800">
            <a:latin typeface="HGPｺﾞｼｯｸM" panose="020B0600000000000000" pitchFamily="50" charset="-128"/>
            <a:ea typeface="HGPｺﾞｼｯｸM" panose="020B0600000000000000" pitchFamily="50" charset="-128"/>
          </a:endParaRPr>
        </a:p>
      </xdr:txBody>
    </xdr:sp>
    <xdr:clientData/>
  </xdr:twoCellAnchor>
  <xdr:twoCellAnchor>
    <xdr:from>
      <xdr:col>2</xdr:col>
      <xdr:colOff>1707941</xdr:colOff>
      <xdr:row>81</xdr:row>
      <xdr:rowOff>123477</xdr:rowOff>
    </xdr:from>
    <xdr:to>
      <xdr:col>4</xdr:col>
      <xdr:colOff>333711</xdr:colOff>
      <xdr:row>83</xdr:row>
      <xdr:rowOff>114769</xdr:rowOff>
    </xdr:to>
    <xdr:sp macro="" textlink="">
      <xdr:nvSpPr>
        <xdr:cNvPr id="13" name="正方形/長方形 12">
          <a:extLst>
            <a:ext uri="{FF2B5EF4-FFF2-40B4-BE49-F238E27FC236}">
              <a16:creationId xmlns:a16="http://schemas.microsoft.com/office/drawing/2014/main" xmlns="" id="{00000000-0008-0000-0000-00000D000000}"/>
            </a:ext>
          </a:extLst>
        </xdr:cNvPr>
        <xdr:cNvSpPr/>
      </xdr:nvSpPr>
      <xdr:spPr>
        <a:xfrm>
          <a:off x="2265834" y="24670763"/>
          <a:ext cx="1973127" cy="290649"/>
        </a:xfrm>
        <a:prstGeom prst="rect">
          <a:avLst/>
        </a:prstGeom>
      </xdr:spPr>
      <xdr:txBody>
        <a:bodyPr wrap="square">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r>
            <a:rPr lang="ja-JP" altLang="en-US" sz="1050" b="1" u="sng">
              <a:solidFill>
                <a:prstClr val="black"/>
              </a:solidFill>
              <a:latin typeface="HGPｺﾞｼｯｸM" panose="020B0600000000000000" pitchFamily="50" charset="-128"/>
              <a:ea typeface="HGPｺﾞｼｯｸM" panose="020B0600000000000000" pitchFamily="50" charset="-128"/>
            </a:rPr>
            <a:t>ＳＩＩへの提出物一式</a:t>
          </a:r>
          <a:endParaRPr lang="ja-JP" altLang="en-US" sz="2000" b="1" u="sng"/>
        </a:p>
      </xdr:txBody>
    </xdr:sp>
    <xdr:clientData/>
  </xdr:twoCellAnchor>
  <xdr:twoCellAnchor>
    <xdr:from>
      <xdr:col>5</xdr:col>
      <xdr:colOff>499620</xdr:colOff>
      <xdr:row>84</xdr:row>
      <xdr:rowOff>87027</xdr:rowOff>
    </xdr:from>
    <xdr:to>
      <xdr:col>6</xdr:col>
      <xdr:colOff>484779</xdr:colOff>
      <xdr:row>88</xdr:row>
      <xdr:rowOff>123916</xdr:rowOff>
    </xdr:to>
    <xdr:grpSp>
      <xdr:nvGrpSpPr>
        <xdr:cNvPr id="15" name="グループ化 14">
          <a:extLst>
            <a:ext uri="{FF2B5EF4-FFF2-40B4-BE49-F238E27FC236}">
              <a16:creationId xmlns:a16="http://schemas.microsoft.com/office/drawing/2014/main" xmlns="" id="{00000000-0008-0000-0000-00000F000000}"/>
            </a:ext>
          </a:extLst>
        </xdr:cNvPr>
        <xdr:cNvGrpSpPr/>
      </xdr:nvGrpSpPr>
      <xdr:grpSpPr>
        <a:xfrm>
          <a:off x="5681220" y="24937752"/>
          <a:ext cx="1004334" cy="646489"/>
          <a:chOff x="4629150" y="8006199"/>
          <a:chExt cx="887812" cy="756801"/>
        </a:xfrm>
      </xdr:grpSpPr>
      <xdr:sp macro="" textlink="">
        <xdr:nvSpPr>
          <xdr:cNvPr id="20" name="円/楕円 19">
            <a:extLst>
              <a:ext uri="{FF2B5EF4-FFF2-40B4-BE49-F238E27FC236}">
                <a16:creationId xmlns:a16="http://schemas.microsoft.com/office/drawing/2014/main" xmlns="" id="{00000000-0008-0000-0000-000014000000}"/>
              </a:ext>
            </a:extLst>
          </xdr:cNvPr>
          <xdr:cNvSpPr/>
        </xdr:nvSpPr>
        <xdr:spPr bwMode="auto">
          <a:xfrm>
            <a:off x="4629150" y="8006199"/>
            <a:ext cx="887812" cy="756801"/>
          </a:xfrm>
          <a:prstGeom prst="ellipse">
            <a:avLst/>
          </a:prstGeom>
          <a:no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21" name="円/楕円 20">
            <a:extLst>
              <a:ext uri="{FF2B5EF4-FFF2-40B4-BE49-F238E27FC236}">
                <a16:creationId xmlns:a16="http://schemas.microsoft.com/office/drawing/2014/main" xmlns="" id="{00000000-0008-0000-0000-000015000000}"/>
              </a:ext>
            </a:extLst>
          </xdr:cNvPr>
          <xdr:cNvSpPr/>
        </xdr:nvSpPr>
        <xdr:spPr bwMode="auto">
          <a:xfrm>
            <a:off x="4986446" y="8315120"/>
            <a:ext cx="192541" cy="161176"/>
          </a:xfrm>
          <a:prstGeom prst="ellipse">
            <a:avLst/>
          </a:prstGeom>
          <a:no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a:xfrm>
            <a:off x="4711642" y="8090382"/>
            <a:ext cx="770350" cy="293260"/>
          </a:xfrm>
          <a:prstGeom prst="rect">
            <a:avLst/>
          </a:prstGeom>
        </xdr:spPr>
        <xdr:txBody>
          <a:bodyPr wrap="square">
            <a:sp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r>
              <a:rPr lang="ja-JP" altLang="en-US" sz="400">
                <a:solidFill>
                  <a:prstClr val="black"/>
                </a:solidFill>
                <a:latin typeface="HGPｺﾞｼｯｸM" panose="020B0600000000000000" pitchFamily="50" charset="-128"/>
                <a:ea typeface="HGPｺﾞｼｯｸM" panose="020B0600000000000000" pitchFamily="50" charset="-128"/>
              </a:rPr>
              <a:t>（社）○</a:t>
            </a:r>
            <a:r>
              <a:rPr lang="en-US" altLang="ja-JP" sz="400">
                <a:solidFill>
                  <a:prstClr val="black"/>
                </a:solidFill>
                <a:latin typeface="HGPｺﾞｼｯｸM" panose="020B0600000000000000" pitchFamily="50" charset="-128"/>
                <a:ea typeface="HGPｺﾞｼｯｸM" panose="020B0600000000000000" pitchFamily="50" charset="-128"/>
              </a:rPr>
              <a:t>×</a:t>
            </a:r>
          </a:p>
          <a:p>
            <a:r>
              <a:rPr lang="ja-JP" altLang="en-US" sz="400">
                <a:solidFill>
                  <a:prstClr val="black"/>
                </a:solidFill>
                <a:latin typeface="HGPｺﾞｼｯｸM" panose="020B0600000000000000" pitchFamily="50" charset="-128"/>
                <a:ea typeface="HGPｺﾞｼｯｸM" panose="020B0600000000000000" pitchFamily="50" charset="-128"/>
              </a:rPr>
              <a:t>「△□事業」</a:t>
            </a:r>
            <a:endParaRPr lang="ja-JP" altLang="en-US" sz="1050"/>
          </a:p>
        </xdr:txBody>
      </xdr:sp>
    </xdr:grpSp>
    <xdr:clientData/>
  </xdr:twoCellAnchor>
  <xdr:twoCellAnchor>
    <xdr:from>
      <xdr:col>5</xdr:col>
      <xdr:colOff>320107</xdr:colOff>
      <xdr:row>89</xdr:row>
      <xdr:rowOff>24923</xdr:rowOff>
    </xdr:from>
    <xdr:to>
      <xdr:col>7</xdr:col>
      <xdr:colOff>487192</xdr:colOff>
      <xdr:row>93</xdr:row>
      <xdr:rowOff>17822</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5232286" y="25769637"/>
          <a:ext cx="2235370" cy="591614"/>
        </a:xfrm>
        <a:prstGeom prst="rect">
          <a:avLst/>
        </a:prstGeom>
      </xdr:spPr>
      <xdr:txBody>
        <a:bodyPr wrap="square">
          <a:no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lvl="0"/>
          <a:r>
            <a:rPr lang="ja-JP" altLang="en-US" sz="900" b="1">
              <a:solidFill>
                <a:prstClr val="black"/>
              </a:solidFill>
              <a:latin typeface="HGPｺﾞｼｯｸM" panose="020B0600000000000000" pitchFamily="50" charset="-128"/>
              <a:ea typeface="HGPｺﾞｼｯｸM" panose="020B0600000000000000" pitchFamily="50" charset="-128"/>
            </a:rPr>
            <a:t>ＣＤ</a:t>
          </a:r>
          <a:r>
            <a:rPr lang="en-US" altLang="ja-JP" sz="900" b="1">
              <a:solidFill>
                <a:prstClr val="black"/>
              </a:solidFill>
              <a:latin typeface="HGPｺﾞｼｯｸM" panose="020B0600000000000000" pitchFamily="50" charset="-128"/>
              <a:ea typeface="HGPｺﾞｼｯｸM" panose="020B0600000000000000" pitchFamily="50" charset="-128"/>
            </a:rPr>
            <a:t>-</a:t>
          </a:r>
          <a:r>
            <a:rPr lang="ja-JP" altLang="en-US" sz="900" b="1">
              <a:solidFill>
                <a:prstClr val="black"/>
              </a:solidFill>
              <a:latin typeface="HGPｺﾞｼｯｸM" panose="020B0600000000000000" pitchFamily="50" charset="-128"/>
              <a:ea typeface="HGPｺﾞｼｯｸM" panose="020B0600000000000000" pitchFamily="50" charset="-128"/>
            </a:rPr>
            <a:t>Ｒ（ＤＶＤ</a:t>
          </a:r>
          <a:r>
            <a:rPr lang="en-US" altLang="ja-JP" sz="900" b="1">
              <a:solidFill>
                <a:prstClr val="black"/>
              </a:solidFill>
              <a:latin typeface="HGPｺﾞｼｯｸM" panose="020B0600000000000000" pitchFamily="50" charset="-128"/>
              <a:ea typeface="HGPｺﾞｼｯｸM" panose="020B0600000000000000" pitchFamily="50" charset="-128"/>
            </a:rPr>
            <a:t>-</a:t>
          </a:r>
          <a:r>
            <a:rPr lang="ja-JP" altLang="en-US" sz="900" b="1">
              <a:solidFill>
                <a:prstClr val="black"/>
              </a:solidFill>
              <a:latin typeface="HGPｺﾞｼｯｸM" panose="020B0600000000000000" pitchFamily="50" charset="-128"/>
              <a:ea typeface="HGPｺﾞｼｯｸM" panose="020B0600000000000000" pitchFamily="50" charset="-128"/>
            </a:rPr>
            <a:t>Ｒ）１枚</a:t>
          </a:r>
          <a:endParaRPr lang="en-US" altLang="ja-JP" sz="900" b="1">
            <a:solidFill>
              <a:prstClr val="black"/>
            </a:solidFill>
            <a:latin typeface="HGPｺﾞｼｯｸM" panose="020B0600000000000000" pitchFamily="50" charset="-128"/>
            <a:ea typeface="HGPｺﾞｼｯｸM" panose="020B0600000000000000" pitchFamily="50" charset="-128"/>
          </a:endParaRPr>
        </a:p>
        <a:p>
          <a:pPr lvl="0"/>
          <a:r>
            <a:rPr lang="ja-JP" altLang="en-US" sz="900">
              <a:solidFill>
                <a:prstClr val="black"/>
              </a:solidFill>
              <a:latin typeface="HGPｺﾞｼｯｸM" panose="020B0600000000000000" pitchFamily="50" charset="-128"/>
              <a:ea typeface="HGPｺﾞｼｯｸM" panose="020B0600000000000000" pitchFamily="50" charset="-128"/>
            </a:rPr>
            <a:t>・法人・団体等名を明記</a:t>
          </a:r>
          <a:endParaRPr lang="en-US" altLang="ja-JP" sz="900">
            <a:solidFill>
              <a:prstClr val="black"/>
            </a:solidFill>
            <a:latin typeface="HGPｺﾞｼｯｸM" panose="020B0600000000000000" pitchFamily="50" charset="-128"/>
            <a:ea typeface="HGPｺﾞｼｯｸM" panose="020B0600000000000000" pitchFamily="50" charset="-128"/>
          </a:endParaRPr>
        </a:p>
        <a:p>
          <a:pPr lvl="0"/>
          <a:r>
            <a:rPr lang="ja-JP" altLang="en-US" sz="900">
              <a:solidFill>
                <a:prstClr val="black"/>
              </a:solidFill>
              <a:latin typeface="HGPｺﾞｼｯｸM" panose="020B0600000000000000" pitchFamily="50" charset="-128"/>
              <a:ea typeface="HGPｺﾞｼｯｸM" panose="020B0600000000000000" pitchFamily="50" charset="-128"/>
            </a:rPr>
            <a:t>・事業名を明記</a:t>
          </a:r>
          <a:endParaRPr lang="ja-JP" altLang="en-US" sz="1800">
            <a:latin typeface="HGPｺﾞｼｯｸM" panose="020B0600000000000000" pitchFamily="50" charset="-128"/>
            <a:ea typeface="HGPｺﾞｼｯｸM" panose="020B0600000000000000" pitchFamily="50" charset="-128"/>
          </a:endParaRPr>
        </a:p>
      </xdr:txBody>
    </xdr:sp>
    <xdr:clientData/>
  </xdr:twoCellAnchor>
  <xdr:twoCellAnchor>
    <xdr:from>
      <xdr:col>2</xdr:col>
      <xdr:colOff>1559259</xdr:colOff>
      <xdr:row>81</xdr:row>
      <xdr:rowOff>66124</xdr:rowOff>
    </xdr:from>
    <xdr:to>
      <xdr:col>7</xdr:col>
      <xdr:colOff>312965</xdr:colOff>
      <xdr:row>93</xdr:row>
      <xdr:rowOff>143419</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bwMode="auto">
        <a:xfrm>
          <a:off x="2117152" y="24613410"/>
          <a:ext cx="5176277" cy="1873438"/>
        </a:xfrm>
        <a:prstGeom prst="rect">
          <a:avLst/>
        </a:prstGeom>
        <a:no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clientData/>
  </xdr:twoCellAnchor>
  <xdr:twoCellAnchor>
    <xdr:from>
      <xdr:col>2</xdr:col>
      <xdr:colOff>1539875</xdr:colOff>
      <xdr:row>96</xdr:row>
      <xdr:rowOff>34925</xdr:rowOff>
    </xdr:from>
    <xdr:to>
      <xdr:col>7</xdr:col>
      <xdr:colOff>317500</xdr:colOff>
      <xdr:row>109</xdr:row>
      <xdr:rowOff>17837</xdr:rowOff>
    </xdr:to>
    <xdr:sp macro="" textlink="">
      <xdr:nvSpPr>
        <xdr:cNvPr id="47" name="Rectangle 52">
          <a:extLst>
            <a:ext uri="{FF2B5EF4-FFF2-40B4-BE49-F238E27FC236}">
              <a16:creationId xmlns:a16="http://schemas.microsoft.com/office/drawing/2014/main" xmlns="" id="{00000000-0008-0000-0000-00002F000000}"/>
            </a:ext>
          </a:extLst>
        </xdr:cNvPr>
        <xdr:cNvSpPr>
          <a:spLocks noChangeArrowheads="1"/>
        </xdr:cNvSpPr>
      </xdr:nvSpPr>
      <xdr:spPr bwMode="auto">
        <a:xfrm>
          <a:off x="2097768" y="26514425"/>
          <a:ext cx="5445125" cy="1928733"/>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horz" wrap="square" lIns="0" tIns="0" rIns="0" bIns="0" numCol="1" anchor="t" anchorCtr="0" compatLnSpc="1">
          <a:prstTxWarp prst="textNoShape">
            <a:avLst/>
          </a:prstTxWarp>
          <a:sp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endParaRPr kumimoji="1" lang="en-US" altLang="ja-JP" sz="1100" b="0" i="0" u="none" strike="noStrike" cap="none" normalizeH="0" baseline="0">
            <a:ln>
              <a:noFill/>
            </a:ln>
            <a:effectLst/>
            <a:latin typeface="ＭＳ Ｐ明朝" panose="02020600040205080304" pitchFamily="18" charset="-128"/>
            <a:ea typeface="ＭＳ Ｐ明朝" panose="02020600040205080304" pitchFamily="18" charset="-128"/>
            <a:cs typeface="ＭＳ Ｐゴシック" pitchFamily="50" charset="-128"/>
          </a:endParaRPr>
        </a:p>
        <a:p>
          <a:r>
            <a:rPr lang="ja-JP" altLang="en-US" sz="1100">
              <a:latin typeface="ＭＳ Ｐ明朝" panose="02020600040205080304" pitchFamily="18" charset="-128"/>
              <a:ea typeface="ＭＳ Ｐ明朝" panose="02020600040205080304" pitchFamily="18" charset="-128"/>
              <a:cs typeface="ＭＳ Ｐゴシック" pitchFamily="50" charset="-128"/>
            </a:rPr>
            <a:t>　　　</a:t>
          </a:r>
          <a:r>
            <a:rPr kumimoji="1" lang="ja-JP" altLang="ja-JP" sz="1100" b="0" i="0" u="none" strike="noStrike" cap="none" normalizeH="0" baseline="0">
              <a:ln>
                <a:noFill/>
              </a:ln>
              <a:effectLst/>
              <a:latin typeface="ＭＳ Ｐ明朝" panose="02020600040205080304" pitchFamily="18" charset="-128"/>
              <a:ea typeface="ＭＳ Ｐ明朝" panose="02020600040205080304" pitchFamily="18" charset="-128"/>
              <a:cs typeface="ＭＳ Ｐゴシック" pitchFamily="50" charset="-128"/>
            </a:rPr>
            <a:t>〒</a:t>
          </a:r>
          <a:r>
            <a:rPr kumimoji="1" lang="ja-JP" altLang="en-US" sz="1100" b="0" i="0" u="none" strike="noStrike" cap="none" normalizeH="0" baseline="0">
              <a:ln>
                <a:noFill/>
              </a:ln>
              <a:effectLst/>
              <a:latin typeface="ＭＳ Ｐ明朝" panose="02020600040205080304" pitchFamily="18" charset="-128"/>
              <a:ea typeface="ＭＳ Ｐ明朝" panose="02020600040205080304" pitchFamily="18" charset="-128"/>
              <a:cs typeface="ＭＳ Ｐゴシック" pitchFamily="50" charset="-128"/>
            </a:rPr>
            <a:t>１０４</a:t>
          </a:r>
          <a:r>
            <a:rPr kumimoji="1" lang="en-US" altLang="ja-JP" sz="1100" b="0" i="0" u="none" strike="noStrike" cap="none" normalizeH="0" baseline="0">
              <a:ln>
                <a:noFill/>
              </a:ln>
              <a:effectLst/>
              <a:latin typeface="ＭＳ Ｐ明朝" panose="02020600040205080304" pitchFamily="18" charset="-128"/>
              <a:ea typeface="ＭＳ Ｐ明朝" panose="02020600040205080304" pitchFamily="18" charset="-128"/>
              <a:cs typeface="ＭＳ Ｐゴシック" pitchFamily="50" charset="-128"/>
            </a:rPr>
            <a:t>‐</a:t>
          </a:r>
          <a:r>
            <a:rPr kumimoji="1" lang="ja-JP" altLang="en-US" sz="1100" b="0" i="0" u="none" strike="noStrike" cap="none" normalizeH="0" baseline="0">
              <a:ln>
                <a:noFill/>
              </a:ln>
              <a:effectLst/>
              <a:latin typeface="ＭＳ Ｐ明朝" panose="02020600040205080304" pitchFamily="18" charset="-128"/>
              <a:ea typeface="ＭＳ Ｐ明朝" panose="02020600040205080304" pitchFamily="18" charset="-128"/>
              <a:cs typeface="ＭＳ Ｐゴシック" pitchFamily="50" charset="-128"/>
            </a:rPr>
            <a:t>００６１</a:t>
          </a:r>
          <a:endParaRPr lang="en-US" altLang="ja-JP" sz="1100">
            <a:latin typeface="ＭＳ Ｐ明朝" panose="02020600040205080304" pitchFamily="18" charset="-128"/>
            <a:ea typeface="ＭＳ Ｐ明朝" panose="02020600040205080304" pitchFamily="18" charset="-128"/>
          </a:endParaRPr>
        </a:p>
        <a:p>
          <a:r>
            <a:rPr lang="ja-JP" altLang="en-US" sz="1100">
              <a:latin typeface="ＭＳ Ｐ明朝" panose="02020600040205080304" pitchFamily="18" charset="-128"/>
              <a:ea typeface="ＭＳ Ｐ明朝" panose="02020600040205080304" pitchFamily="18" charset="-128"/>
            </a:rPr>
            <a:t>　　　東京都中央区銀座２</a:t>
          </a:r>
          <a:r>
            <a:rPr lang="en-US" altLang="ja-JP" sz="1100">
              <a:latin typeface="ＭＳ Ｐ明朝" panose="02020600040205080304" pitchFamily="18" charset="-128"/>
              <a:ea typeface="ＭＳ Ｐ明朝" panose="02020600040205080304" pitchFamily="18" charset="-128"/>
            </a:rPr>
            <a:t>‐</a:t>
          </a:r>
          <a:r>
            <a:rPr lang="ja-JP" altLang="en-US" sz="1100">
              <a:latin typeface="ＭＳ Ｐ明朝" panose="02020600040205080304" pitchFamily="18" charset="-128"/>
              <a:ea typeface="ＭＳ Ｐ明朝" panose="02020600040205080304" pitchFamily="18" charset="-128"/>
            </a:rPr>
            <a:t>１６</a:t>
          </a:r>
          <a:r>
            <a:rPr lang="en-US" altLang="ja-JP" sz="1100">
              <a:latin typeface="ＭＳ Ｐ明朝" panose="02020600040205080304" pitchFamily="18" charset="-128"/>
              <a:ea typeface="ＭＳ Ｐ明朝" panose="02020600040205080304" pitchFamily="18" charset="-128"/>
            </a:rPr>
            <a:t>‐</a:t>
          </a:r>
          <a:r>
            <a:rPr lang="ja-JP" altLang="en-US" sz="1100">
              <a:latin typeface="ＭＳ Ｐ明朝" panose="02020600040205080304" pitchFamily="18" charset="-128"/>
              <a:ea typeface="ＭＳ Ｐ明朝" panose="02020600040205080304" pitchFamily="18" charset="-128"/>
            </a:rPr>
            <a:t>７　恒産第３ビル７階</a:t>
          </a:r>
        </a:p>
        <a:p>
          <a:endParaRPr lang="en-US" altLang="ja-JP" sz="1100">
            <a:latin typeface="ＭＳ Ｐ明朝" panose="02020600040205080304" pitchFamily="18" charset="-128"/>
            <a:ea typeface="ＭＳ Ｐ明朝" panose="02020600040205080304" pitchFamily="18" charset="-128"/>
          </a:endParaRPr>
        </a:p>
        <a:p>
          <a:r>
            <a:rPr lang="ja-JP" altLang="en-US" sz="1100">
              <a:latin typeface="ＭＳ Ｐ明朝" panose="02020600040205080304" pitchFamily="18" charset="-128"/>
              <a:ea typeface="ＭＳ Ｐ明朝" panose="02020600040205080304" pitchFamily="18" charset="-128"/>
            </a:rPr>
            <a:t>　　　一般社団法人　環境共創イニシアチブ　</a:t>
          </a:r>
        </a:p>
        <a:p>
          <a:r>
            <a:rPr lang="ja-JP" altLang="en-US" sz="1100">
              <a:latin typeface="ＭＳ Ｐ明朝" panose="02020600040205080304" pitchFamily="18" charset="-128"/>
              <a:ea typeface="ＭＳ Ｐ明朝" panose="02020600040205080304" pitchFamily="18" charset="-128"/>
            </a:rPr>
            <a:t>　　　省エネルギー相談地域プラットフォーム担当　宛</a:t>
          </a:r>
          <a:endParaRPr lang="en-US" altLang="ja-JP" sz="1100">
            <a:latin typeface="ＭＳ Ｐ明朝" panose="02020600040205080304" pitchFamily="18" charset="-128"/>
            <a:ea typeface="ＭＳ Ｐ明朝" panose="02020600040205080304" pitchFamily="18" charset="-128"/>
          </a:endParaRPr>
        </a:p>
        <a:p>
          <a:endParaRPr lang="en-US" altLang="ja-JP" sz="1100">
            <a:latin typeface="ＭＳ Ｐ明朝" panose="02020600040205080304" pitchFamily="18" charset="-128"/>
            <a:ea typeface="ＭＳ Ｐ明朝" panose="02020600040205080304" pitchFamily="18" charset="-128"/>
          </a:endParaRPr>
        </a:p>
        <a:p>
          <a:pPr>
            <a:lnSpc>
              <a:spcPts val="1800"/>
            </a:lnSpc>
          </a:pPr>
          <a:r>
            <a:rPr lang="ja-JP" altLang="en-US" sz="1100">
              <a:solidFill>
                <a:srgbClr val="FF0000"/>
              </a:solidFill>
              <a:latin typeface="ＭＳ Ｐ明朝" panose="02020600040205080304" pitchFamily="18" charset="-128"/>
              <a:ea typeface="ＭＳ Ｐ明朝" panose="02020600040205080304" pitchFamily="18" charset="-128"/>
            </a:rPr>
            <a:t>　　　　「平成３０年度　省エネルギー相談地域プラットフォーム構築事業」</a:t>
          </a:r>
          <a:endParaRPr lang="en-US" altLang="ja-JP" sz="1100">
            <a:solidFill>
              <a:srgbClr val="FF0000"/>
            </a:solidFill>
            <a:latin typeface="ＭＳ Ｐ明朝" panose="02020600040205080304" pitchFamily="18" charset="-128"/>
            <a:ea typeface="ＭＳ Ｐ明朝" panose="02020600040205080304" pitchFamily="18" charset="-128"/>
          </a:endParaRPr>
        </a:p>
        <a:p>
          <a:pPr>
            <a:lnSpc>
              <a:spcPts val="1800"/>
            </a:lnSpc>
          </a:pPr>
          <a:r>
            <a:rPr lang="ja-JP" altLang="en-US" sz="1100">
              <a:solidFill>
                <a:srgbClr val="FF0000"/>
              </a:solidFill>
              <a:latin typeface="ＭＳ Ｐ明朝" panose="02020600040205080304" pitchFamily="18" charset="-128"/>
              <a:ea typeface="ＭＳ Ｐ明朝" panose="02020600040205080304" pitchFamily="18" charset="-128"/>
            </a:rPr>
            <a:t>　　　　　</a:t>
          </a:r>
          <a:r>
            <a:rPr lang="ja-JP" altLang="en-US" sz="1100" u="sng">
              <a:solidFill>
                <a:srgbClr val="FF0000"/>
              </a:solidFill>
              <a:latin typeface="ＭＳ Ｐ明朝" panose="02020600040205080304" pitchFamily="18" charset="-128"/>
              <a:ea typeface="ＭＳ Ｐ明朝" panose="02020600040205080304" pitchFamily="18" charset="-128"/>
            </a:rPr>
            <a:t>交付申請書類在中</a:t>
          </a:r>
          <a:endParaRPr lang="en-US" altLang="ja-JP" sz="1100" u="sng">
            <a:solidFill>
              <a:srgbClr val="FF0000"/>
            </a:solidFill>
            <a:latin typeface="ＭＳ Ｐ明朝" panose="02020600040205080304" pitchFamily="18" charset="-128"/>
            <a:ea typeface="ＭＳ Ｐ明朝" panose="02020600040205080304" pitchFamily="18" charset="-128"/>
          </a:endParaRPr>
        </a:p>
        <a:p>
          <a:endParaRPr lang="en-US" altLang="ja-JP" sz="1100">
            <a:latin typeface="ＭＳ Ｐ明朝" panose="02020600040205080304" pitchFamily="18" charset="-128"/>
            <a:ea typeface="ＭＳ Ｐ明朝" panose="02020600040205080304" pitchFamily="18" charset="-128"/>
          </a:endParaRPr>
        </a:p>
      </xdr:txBody>
    </xdr:sp>
    <xdr:clientData/>
  </xdr:twoCellAnchor>
  <xdr:twoCellAnchor>
    <xdr:from>
      <xdr:col>2</xdr:col>
      <xdr:colOff>1676197</xdr:colOff>
      <xdr:row>44</xdr:row>
      <xdr:rowOff>28574</xdr:rowOff>
    </xdr:from>
    <xdr:to>
      <xdr:col>2</xdr:col>
      <xdr:colOff>2181225</xdr:colOff>
      <xdr:row>54</xdr:row>
      <xdr:rowOff>150019</xdr:rowOff>
    </xdr:to>
    <xdr:sp macro="" textlink="">
      <xdr:nvSpPr>
        <xdr:cNvPr id="48" name="正方形/長方形 47">
          <a:extLst>
            <a:ext uri="{FF2B5EF4-FFF2-40B4-BE49-F238E27FC236}">
              <a16:creationId xmlns:a16="http://schemas.microsoft.com/office/drawing/2014/main" xmlns="" id="{00000000-0008-0000-0000-000030000000}"/>
            </a:ext>
          </a:extLst>
        </xdr:cNvPr>
        <xdr:cNvSpPr/>
      </xdr:nvSpPr>
      <xdr:spPr bwMode="auto">
        <a:xfrm>
          <a:off x="2228647" y="18087974"/>
          <a:ext cx="505028" cy="1645445"/>
        </a:xfrm>
        <a:prstGeom prst="rect">
          <a:avLst/>
        </a:prstGeom>
        <a:solidFill>
          <a:schemeClr val="bg1">
            <a:lumMod val="85000"/>
          </a:schemeClr>
        </a:solid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1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ＳＩＩホームページから</a:t>
          </a:r>
          <a:endParaRPr kumimoji="1" lang="en-US" altLang="ja-JP" sz="11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endParaRPr>
        </a:p>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1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書類をダウンロード</a:t>
          </a:r>
        </a:p>
      </xdr:txBody>
    </xdr:sp>
    <xdr:clientData/>
  </xdr:twoCellAnchor>
  <xdr:twoCellAnchor>
    <xdr:from>
      <xdr:col>3</xdr:col>
      <xdr:colOff>218669</xdr:colOff>
      <xdr:row>44</xdr:row>
      <xdr:rowOff>28575</xdr:rowOff>
    </xdr:from>
    <xdr:to>
      <xdr:col>3</xdr:col>
      <xdr:colOff>578709</xdr:colOff>
      <xdr:row>54</xdr:row>
      <xdr:rowOff>150019</xdr:rowOff>
    </xdr:to>
    <xdr:sp macro="" textlink="">
      <xdr:nvSpPr>
        <xdr:cNvPr id="49" name="正方形/長方形 48">
          <a:extLst>
            <a:ext uri="{FF2B5EF4-FFF2-40B4-BE49-F238E27FC236}">
              <a16:creationId xmlns:a16="http://schemas.microsoft.com/office/drawing/2014/main" xmlns="" id="{00000000-0008-0000-0000-000031000000}"/>
            </a:ext>
          </a:extLst>
        </xdr:cNvPr>
        <xdr:cNvSpPr/>
      </xdr:nvSpPr>
      <xdr:spPr bwMode="auto">
        <a:xfrm>
          <a:off x="3104744" y="18087975"/>
          <a:ext cx="360040" cy="1645444"/>
        </a:xfrm>
        <a:prstGeom prst="rect">
          <a:avLst/>
        </a:prstGeom>
        <a:solidFill>
          <a:schemeClr val="bg1">
            <a:lumMod val="85000"/>
          </a:schemeClr>
        </a:solid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1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必要書類の収集・作成</a:t>
          </a:r>
        </a:p>
      </xdr:txBody>
    </xdr:sp>
    <xdr:clientData/>
  </xdr:twoCellAnchor>
  <xdr:twoCellAnchor>
    <xdr:from>
      <xdr:col>4</xdr:col>
      <xdr:colOff>94641</xdr:colOff>
      <xdr:row>44</xdr:row>
      <xdr:rowOff>28575</xdr:rowOff>
    </xdr:from>
    <xdr:to>
      <xdr:col>4</xdr:col>
      <xdr:colOff>454681</xdr:colOff>
      <xdr:row>55</xdr:row>
      <xdr:rowOff>1</xdr:rowOff>
    </xdr:to>
    <xdr:sp macro="" textlink="">
      <xdr:nvSpPr>
        <xdr:cNvPr id="50" name="正方形/長方形 49">
          <a:extLst>
            <a:ext uri="{FF2B5EF4-FFF2-40B4-BE49-F238E27FC236}">
              <a16:creationId xmlns:a16="http://schemas.microsoft.com/office/drawing/2014/main" xmlns="" id="{00000000-0008-0000-0000-000032000000}"/>
            </a:ext>
          </a:extLst>
        </xdr:cNvPr>
        <xdr:cNvSpPr/>
      </xdr:nvSpPr>
      <xdr:spPr bwMode="auto">
        <a:xfrm>
          <a:off x="3980841" y="18087975"/>
          <a:ext cx="360040" cy="1647826"/>
        </a:xfrm>
        <a:prstGeom prst="rect">
          <a:avLst/>
        </a:prstGeom>
        <a:solidFill>
          <a:schemeClr val="bg1">
            <a:lumMod val="85000"/>
          </a:schemeClr>
        </a:solid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2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自己チェック</a:t>
          </a:r>
        </a:p>
      </xdr:txBody>
    </xdr:sp>
    <xdr:clientData/>
  </xdr:twoCellAnchor>
  <xdr:twoCellAnchor>
    <xdr:from>
      <xdr:col>6</xdr:col>
      <xdr:colOff>151184</xdr:colOff>
      <xdr:row>44</xdr:row>
      <xdr:rowOff>28573</xdr:rowOff>
    </xdr:from>
    <xdr:to>
      <xdr:col>6</xdr:col>
      <xdr:colOff>511224</xdr:colOff>
      <xdr:row>54</xdr:row>
      <xdr:rowOff>150019</xdr:rowOff>
    </xdr:to>
    <xdr:sp macro="" textlink="">
      <xdr:nvSpPr>
        <xdr:cNvPr id="51" name="正方形/長方形 50">
          <a:extLst>
            <a:ext uri="{FF2B5EF4-FFF2-40B4-BE49-F238E27FC236}">
              <a16:creationId xmlns:a16="http://schemas.microsoft.com/office/drawing/2014/main" xmlns="" id="{00000000-0008-0000-0000-000033000000}"/>
            </a:ext>
          </a:extLst>
        </xdr:cNvPr>
        <xdr:cNvSpPr/>
      </xdr:nvSpPr>
      <xdr:spPr bwMode="auto">
        <a:xfrm>
          <a:off x="6037634" y="18087973"/>
          <a:ext cx="360040" cy="1645446"/>
        </a:xfrm>
        <a:prstGeom prst="rect">
          <a:avLst/>
        </a:prstGeom>
        <a:solidFill>
          <a:schemeClr val="bg1">
            <a:lumMod val="85000"/>
          </a:schemeClr>
        </a:solid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2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書類の提出（郵送）</a:t>
          </a:r>
        </a:p>
      </xdr:txBody>
    </xdr:sp>
    <xdr:clientData/>
  </xdr:twoCellAnchor>
  <xdr:twoCellAnchor>
    <xdr:from>
      <xdr:col>3</xdr:col>
      <xdr:colOff>800101</xdr:colOff>
      <xdr:row>56</xdr:row>
      <xdr:rowOff>4764</xdr:rowOff>
    </xdr:from>
    <xdr:to>
      <xdr:col>4</xdr:col>
      <xdr:colOff>704850</xdr:colOff>
      <xdr:row>61</xdr:row>
      <xdr:rowOff>114300</xdr:rowOff>
    </xdr:to>
    <xdr:sp macro="" textlink="">
      <xdr:nvSpPr>
        <xdr:cNvPr id="52" name="テキスト ボックス 92">
          <a:extLst>
            <a:ext uri="{FF2B5EF4-FFF2-40B4-BE49-F238E27FC236}">
              <a16:creationId xmlns:a16="http://schemas.microsoft.com/office/drawing/2014/main" xmlns="" id="{00000000-0008-0000-0000-000034000000}"/>
            </a:ext>
          </a:extLst>
        </xdr:cNvPr>
        <xdr:cNvSpPr txBox="1"/>
      </xdr:nvSpPr>
      <xdr:spPr bwMode="auto">
        <a:xfrm>
          <a:off x="3686176" y="19892964"/>
          <a:ext cx="904874" cy="871536"/>
        </a:xfrm>
        <a:prstGeom prst="rect">
          <a:avLst/>
        </a:prstGeom>
        <a:solidFill>
          <a:schemeClr val="bg1">
            <a:lumMod val="85000"/>
          </a:schemeClr>
        </a:solidFill>
        <a:ln w="9525">
          <a:noFill/>
          <a:miter lim="800000"/>
          <a:headEnd/>
          <a:tailEnd/>
        </a:ln>
      </xdr:spPr>
      <xdr:txBody>
        <a:bodyPr wrap="square" lIns="0" tIns="0" rIns="0" bIns="0" rtlCol="0" anchor="t">
          <a:noAutofit/>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algn="l" eaLnBrk="0" hangingPunct="0"/>
          <a:r>
            <a:rPr kumimoji="0" lang="en-US" altLang="ja-JP" sz="900">
              <a:latin typeface="ＭＳ Ｐ明朝" panose="02020600040205080304" pitchFamily="18" charset="-128"/>
              <a:ea typeface="ＭＳ Ｐ明朝" panose="02020600040205080304" pitchFamily="18" charset="-128"/>
            </a:rPr>
            <a:t>※</a:t>
          </a:r>
          <a:r>
            <a:rPr kumimoji="0" lang="ja-JP" altLang="en-US" sz="900">
              <a:latin typeface="ＭＳ Ｐ明朝" panose="02020600040205080304" pitchFamily="18" charset="-128"/>
              <a:ea typeface="ＭＳ Ｐ明朝" panose="02020600040205080304" pitchFamily="18" charset="-128"/>
            </a:rPr>
            <a:t>提出資料チェックシートを用いて自己点検すること</a:t>
          </a:r>
          <a:endParaRPr kumimoji="0" lang="en-US" altLang="ja-JP" sz="900">
            <a:latin typeface="ＭＳ Ｐ明朝" panose="02020600040205080304" pitchFamily="18" charset="-128"/>
            <a:ea typeface="ＭＳ Ｐ明朝" panose="02020600040205080304" pitchFamily="18" charset="-128"/>
          </a:endParaRPr>
        </a:p>
      </xdr:txBody>
    </xdr:sp>
    <xdr:clientData/>
  </xdr:twoCellAnchor>
  <xdr:twoCellAnchor>
    <xdr:from>
      <xdr:col>6</xdr:col>
      <xdr:colOff>73819</xdr:colOff>
      <xdr:row>56</xdr:row>
      <xdr:rowOff>9525</xdr:rowOff>
    </xdr:from>
    <xdr:to>
      <xdr:col>6</xdr:col>
      <xdr:colOff>845344</xdr:colOff>
      <xdr:row>62</xdr:row>
      <xdr:rowOff>9525</xdr:rowOff>
    </xdr:to>
    <xdr:sp macro="" textlink="">
      <xdr:nvSpPr>
        <xdr:cNvPr id="53" name="テキスト ボックス 93">
          <a:extLst>
            <a:ext uri="{FF2B5EF4-FFF2-40B4-BE49-F238E27FC236}">
              <a16:creationId xmlns:a16="http://schemas.microsoft.com/office/drawing/2014/main" xmlns="" id="{00000000-0008-0000-0000-000035000000}"/>
            </a:ext>
          </a:extLst>
        </xdr:cNvPr>
        <xdr:cNvSpPr txBox="1"/>
      </xdr:nvSpPr>
      <xdr:spPr bwMode="auto">
        <a:xfrm>
          <a:off x="5960269" y="19897725"/>
          <a:ext cx="771525" cy="914400"/>
        </a:xfrm>
        <a:prstGeom prst="rect">
          <a:avLst/>
        </a:prstGeom>
        <a:solidFill>
          <a:schemeClr val="bg1">
            <a:lumMod val="85000"/>
          </a:schemeClr>
        </a:solidFill>
        <a:ln w="9525">
          <a:noFill/>
          <a:miter lim="800000"/>
          <a:headEnd/>
          <a:tailEnd/>
        </a:ln>
      </xdr:spPr>
      <xdr:txBody>
        <a:bodyPr wrap="square" lIns="0" tIns="0" rIns="0" bIns="0" rtlCol="0" anchor="t">
          <a:noAutofit/>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algn="l" eaLnBrk="0" hangingPunct="0"/>
          <a:r>
            <a:rPr kumimoji="0" lang="en-US" altLang="ja-JP" sz="900">
              <a:latin typeface="ＭＳ Ｐ明朝" panose="02020600040205080304" pitchFamily="18" charset="-128"/>
              <a:ea typeface="ＭＳ Ｐ明朝" panose="02020600040205080304" pitchFamily="18" charset="-128"/>
            </a:rPr>
            <a:t>※</a:t>
          </a:r>
          <a:r>
            <a:rPr kumimoji="0" lang="ja-JP" altLang="en-US" sz="900">
              <a:latin typeface="ＭＳ Ｐ明朝" panose="02020600040205080304" pitchFamily="18" charset="-128"/>
              <a:ea typeface="ＭＳ Ｐ明朝" panose="02020600040205080304" pitchFamily="18" charset="-128"/>
            </a:rPr>
            <a:t>提出資料一式を郵送にて提出</a:t>
          </a:r>
          <a:endParaRPr kumimoji="0" lang="en-US" altLang="ja-JP" sz="900">
            <a:latin typeface="ＭＳ Ｐ明朝" panose="02020600040205080304" pitchFamily="18" charset="-128"/>
            <a:ea typeface="ＭＳ Ｐ明朝" panose="02020600040205080304" pitchFamily="18" charset="-128"/>
          </a:endParaRPr>
        </a:p>
      </xdr:txBody>
    </xdr:sp>
    <xdr:clientData/>
  </xdr:twoCellAnchor>
  <xdr:twoCellAnchor>
    <xdr:from>
      <xdr:col>2</xdr:col>
      <xdr:colOff>2181225</xdr:colOff>
      <xdr:row>49</xdr:row>
      <xdr:rowOff>89297</xdr:rowOff>
    </xdr:from>
    <xdr:to>
      <xdr:col>3</xdr:col>
      <xdr:colOff>218669</xdr:colOff>
      <xdr:row>49</xdr:row>
      <xdr:rowOff>89297</xdr:rowOff>
    </xdr:to>
    <xdr:cxnSp macro="">
      <xdr:nvCxnSpPr>
        <xdr:cNvPr id="54" name="直線矢印コネクタ 53">
          <a:extLst>
            <a:ext uri="{FF2B5EF4-FFF2-40B4-BE49-F238E27FC236}">
              <a16:creationId xmlns:a16="http://schemas.microsoft.com/office/drawing/2014/main" xmlns="" id="{00000000-0008-0000-0000-000036000000}"/>
            </a:ext>
          </a:extLst>
        </xdr:cNvPr>
        <xdr:cNvCxnSpPr>
          <a:stCxn id="48" idx="3"/>
          <a:endCxn id="49" idx="1"/>
        </xdr:cNvCxnSpPr>
      </xdr:nvCxnSpPr>
      <xdr:spPr bwMode="auto">
        <a:xfrm>
          <a:off x="2733675" y="18910697"/>
          <a:ext cx="371069" cy="0"/>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twoCellAnchor>
    <xdr:from>
      <xdr:col>3</xdr:col>
      <xdr:colOff>578709</xdr:colOff>
      <xdr:row>49</xdr:row>
      <xdr:rowOff>89297</xdr:rowOff>
    </xdr:from>
    <xdr:to>
      <xdr:col>4</xdr:col>
      <xdr:colOff>94641</xdr:colOff>
      <xdr:row>49</xdr:row>
      <xdr:rowOff>90488</xdr:rowOff>
    </xdr:to>
    <xdr:cxnSp macro="">
      <xdr:nvCxnSpPr>
        <xdr:cNvPr id="55" name="直線矢印コネクタ 54">
          <a:extLst>
            <a:ext uri="{FF2B5EF4-FFF2-40B4-BE49-F238E27FC236}">
              <a16:creationId xmlns:a16="http://schemas.microsoft.com/office/drawing/2014/main" xmlns="" id="{00000000-0008-0000-0000-000037000000}"/>
            </a:ext>
          </a:extLst>
        </xdr:cNvPr>
        <xdr:cNvCxnSpPr>
          <a:stCxn id="49" idx="3"/>
          <a:endCxn id="50" idx="1"/>
        </xdr:cNvCxnSpPr>
      </xdr:nvCxnSpPr>
      <xdr:spPr bwMode="auto">
        <a:xfrm>
          <a:off x="3464784" y="18910697"/>
          <a:ext cx="516057" cy="1191"/>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twoCellAnchor>
    <xdr:from>
      <xdr:col>2</xdr:col>
      <xdr:colOff>1178987</xdr:colOff>
      <xdr:row>49</xdr:row>
      <xdr:rowOff>85725</xdr:rowOff>
    </xdr:from>
    <xdr:to>
      <xdr:col>2</xdr:col>
      <xdr:colOff>1676197</xdr:colOff>
      <xdr:row>49</xdr:row>
      <xdr:rowOff>89297</xdr:rowOff>
    </xdr:to>
    <xdr:cxnSp macro="">
      <xdr:nvCxnSpPr>
        <xdr:cNvPr id="56" name="直線矢印コネクタ 55">
          <a:extLst>
            <a:ext uri="{FF2B5EF4-FFF2-40B4-BE49-F238E27FC236}">
              <a16:creationId xmlns:a16="http://schemas.microsoft.com/office/drawing/2014/main" xmlns="" id="{00000000-0008-0000-0000-000038000000}"/>
            </a:ext>
          </a:extLst>
        </xdr:cNvPr>
        <xdr:cNvCxnSpPr>
          <a:stCxn id="59" idx="3"/>
          <a:endCxn id="48" idx="1"/>
        </xdr:cNvCxnSpPr>
      </xdr:nvCxnSpPr>
      <xdr:spPr bwMode="auto">
        <a:xfrm>
          <a:off x="1731437" y="18907125"/>
          <a:ext cx="497210" cy="3572"/>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twoCellAnchor>
    <xdr:from>
      <xdr:col>5</xdr:col>
      <xdr:colOff>483256</xdr:colOff>
      <xdr:row>49</xdr:row>
      <xdr:rowOff>89296</xdr:rowOff>
    </xdr:from>
    <xdr:to>
      <xdr:col>6</xdr:col>
      <xdr:colOff>151184</xdr:colOff>
      <xdr:row>49</xdr:row>
      <xdr:rowOff>90487</xdr:rowOff>
    </xdr:to>
    <xdr:cxnSp macro="">
      <xdr:nvCxnSpPr>
        <xdr:cNvPr id="57" name="直線矢印コネクタ 56">
          <a:extLst>
            <a:ext uri="{FF2B5EF4-FFF2-40B4-BE49-F238E27FC236}">
              <a16:creationId xmlns:a16="http://schemas.microsoft.com/office/drawing/2014/main" xmlns="" id="{00000000-0008-0000-0000-000039000000}"/>
            </a:ext>
          </a:extLst>
        </xdr:cNvPr>
        <xdr:cNvCxnSpPr>
          <a:stCxn id="61" idx="3"/>
          <a:endCxn id="51" idx="1"/>
        </xdr:cNvCxnSpPr>
      </xdr:nvCxnSpPr>
      <xdr:spPr bwMode="auto">
        <a:xfrm flipV="1">
          <a:off x="5369581" y="18910696"/>
          <a:ext cx="668053" cy="1191"/>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twoCellAnchor>
    <xdr:from>
      <xdr:col>2</xdr:col>
      <xdr:colOff>818947</xdr:colOff>
      <xdr:row>44</xdr:row>
      <xdr:rowOff>19049</xdr:rowOff>
    </xdr:from>
    <xdr:to>
      <xdr:col>2</xdr:col>
      <xdr:colOff>1178987</xdr:colOff>
      <xdr:row>55</xdr:row>
      <xdr:rowOff>0</xdr:rowOff>
    </xdr:to>
    <xdr:sp macro="" textlink="">
      <xdr:nvSpPr>
        <xdr:cNvPr id="59" name="正方形/長方形 58">
          <a:extLst>
            <a:ext uri="{FF2B5EF4-FFF2-40B4-BE49-F238E27FC236}">
              <a16:creationId xmlns:a16="http://schemas.microsoft.com/office/drawing/2014/main" xmlns="" id="{00000000-0008-0000-0000-00003B000000}"/>
            </a:ext>
          </a:extLst>
        </xdr:cNvPr>
        <xdr:cNvSpPr/>
      </xdr:nvSpPr>
      <xdr:spPr bwMode="auto">
        <a:xfrm>
          <a:off x="1371397" y="18078449"/>
          <a:ext cx="360040" cy="1657351"/>
        </a:xfrm>
        <a:prstGeom prst="rect">
          <a:avLst/>
        </a:prstGeom>
        <a:solidFill>
          <a:schemeClr val="bg1">
            <a:lumMod val="85000"/>
          </a:schemeClr>
        </a:solid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2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公募要領の確認</a:t>
          </a:r>
        </a:p>
      </xdr:txBody>
    </xdr:sp>
    <xdr:clientData/>
  </xdr:twoCellAnchor>
  <xdr:twoCellAnchor>
    <xdr:from>
      <xdr:col>4</xdr:col>
      <xdr:colOff>878084</xdr:colOff>
      <xdr:row>56</xdr:row>
      <xdr:rowOff>13285</xdr:rowOff>
    </xdr:from>
    <xdr:to>
      <xdr:col>5</xdr:col>
      <xdr:colOff>864392</xdr:colOff>
      <xdr:row>61</xdr:row>
      <xdr:rowOff>142875</xdr:rowOff>
    </xdr:to>
    <xdr:sp macro="" textlink="">
      <xdr:nvSpPr>
        <xdr:cNvPr id="60" name="テキスト ボックス 92">
          <a:extLst>
            <a:ext uri="{FF2B5EF4-FFF2-40B4-BE49-F238E27FC236}">
              <a16:creationId xmlns:a16="http://schemas.microsoft.com/office/drawing/2014/main" xmlns="" id="{00000000-0008-0000-0000-00003C000000}"/>
            </a:ext>
          </a:extLst>
        </xdr:cNvPr>
        <xdr:cNvSpPr txBox="1"/>
      </xdr:nvSpPr>
      <xdr:spPr bwMode="auto">
        <a:xfrm>
          <a:off x="4764284" y="19901485"/>
          <a:ext cx="986433" cy="891590"/>
        </a:xfrm>
        <a:prstGeom prst="rect">
          <a:avLst/>
        </a:prstGeom>
        <a:solidFill>
          <a:schemeClr val="bg1">
            <a:lumMod val="85000"/>
          </a:schemeClr>
        </a:solidFill>
        <a:ln w="9525">
          <a:noFill/>
          <a:miter lim="800000"/>
          <a:headEnd/>
          <a:tailEnd/>
        </a:ln>
      </xdr:spPr>
      <xdr:txBody>
        <a:bodyPr wrap="square" lIns="0" tIns="0" rIns="0" bIns="0" rtlCol="0" anchor="t">
          <a:noAutofit/>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algn="l" eaLnBrk="0" hangingPunct="0"/>
          <a:r>
            <a:rPr kumimoji="0" lang="en-US" altLang="ja-JP" sz="900">
              <a:latin typeface="ＭＳ Ｐ明朝" panose="02020600040205080304" pitchFamily="18" charset="-128"/>
              <a:ea typeface="ＭＳ Ｐ明朝" panose="02020600040205080304" pitchFamily="18" charset="-128"/>
            </a:rPr>
            <a:t>※</a:t>
          </a:r>
          <a:r>
            <a:rPr kumimoji="0" lang="ja-JP" altLang="en-US" sz="900">
              <a:latin typeface="ＭＳ Ｐ明朝" panose="02020600040205080304" pitchFamily="18" charset="-128"/>
              <a:ea typeface="ＭＳ Ｐ明朝" panose="02020600040205080304" pitchFamily="18" charset="-128"/>
            </a:rPr>
            <a:t>正本１部及び電子ファイルを記録したＣＤ－Ｒ又はＤＶＤ－Ｒを用意する。</a:t>
          </a:r>
          <a:endParaRPr kumimoji="0" lang="en-US" altLang="ja-JP" sz="900">
            <a:latin typeface="ＭＳ Ｐ明朝" panose="02020600040205080304" pitchFamily="18" charset="-128"/>
            <a:ea typeface="ＭＳ Ｐ明朝" panose="02020600040205080304" pitchFamily="18" charset="-128"/>
          </a:endParaRPr>
        </a:p>
      </xdr:txBody>
    </xdr:sp>
    <xdr:clientData/>
  </xdr:twoCellAnchor>
  <xdr:twoCellAnchor>
    <xdr:from>
      <xdr:col>5</xdr:col>
      <xdr:colOff>123216</xdr:colOff>
      <xdr:row>44</xdr:row>
      <xdr:rowOff>28574</xdr:rowOff>
    </xdr:from>
    <xdr:to>
      <xdr:col>5</xdr:col>
      <xdr:colOff>483256</xdr:colOff>
      <xdr:row>55</xdr:row>
      <xdr:rowOff>0</xdr:rowOff>
    </xdr:to>
    <xdr:sp macro="" textlink="">
      <xdr:nvSpPr>
        <xdr:cNvPr id="61" name="正方形/長方形 60">
          <a:extLst>
            <a:ext uri="{FF2B5EF4-FFF2-40B4-BE49-F238E27FC236}">
              <a16:creationId xmlns:a16="http://schemas.microsoft.com/office/drawing/2014/main" xmlns="" id="{00000000-0008-0000-0000-00003D000000}"/>
            </a:ext>
          </a:extLst>
        </xdr:cNvPr>
        <xdr:cNvSpPr/>
      </xdr:nvSpPr>
      <xdr:spPr bwMode="auto">
        <a:xfrm>
          <a:off x="5009541" y="18087974"/>
          <a:ext cx="360040" cy="1647826"/>
        </a:xfrm>
        <a:prstGeom prst="rect">
          <a:avLst/>
        </a:prstGeom>
        <a:solidFill>
          <a:schemeClr val="bg1">
            <a:lumMod val="85000"/>
          </a:schemeClr>
        </a:solid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2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必要書類の用意</a:t>
          </a:r>
        </a:p>
      </xdr:txBody>
    </xdr:sp>
    <xdr:clientData/>
  </xdr:twoCellAnchor>
  <xdr:twoCellAnchor>
    <xdr:from>
      <xdr:col>4</xdr:col>
      <xdr:colOff>454681</xdr:colOff>
      <xdr:row>49</xdr:row>
      <xdr:rowOff>90487</xdr:rowOff>
    </xdr:from>
    <xdr:to>
      <xdr:col>5</xdr:col>
      <xdr:colOff>123216</xdr:colOff>
      <xdr:row>49</xdr:row>
      <xdr:rowOff>90488</xdr:rowOff>
    </xdr:to>
    <xdr:cxnSp macro="">
      <xdr:nvCxnSpPr>
        <xdr:cNvPr id="62" name="直線矢印コネクタ 61">
          <a:extLst>
            <a:ext uri="{FF2B5EF4-FFF2-40B4-BE49-F238E27FC236}">
              <a16:creationId xmlns:a16="http://schemas.microsoft.com/office/drawing/2014/main" xmlns="" id="{00000000-0008-0000-0000-00003E000000}"/>
            </a:ext>
          </a:extLst>
        </xdr:cNvPr>
        <xdr:cNvCxnSpPr>
          <a:stCxn id="50" idx="3"/>
          <a:endCxn id="61" idx="1"/>
        </xdr:cNvCxnSpPr>
      </xdr:nvCxnSpPr>
      <xdr:spPr bwMode="auto">
        <a:xfrm flipV="1">
          <a:off x="4340881" y="18911887"/>
          <a:ext cx="668660" cy="1"/>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twoCellAnchor>
    <xdr:from>
      <xdr:col>7</xdr:col>
      <xdr:colOff>433759</xdr:colOff>
      <xdr:row>44</xdr:row>
      <xdr:rowOff>19048</xdr:rowOff>
    </xdr:from>
    <xdr:to>
      <xdr:col>7</xdr:col>
      <xdr:colOff>793799</xdr:colOff>
      <xdr:row>54</xdr:row>
      <xdr:rowOff>152399</xdr:rowOff>
    </xdr:to>
    <xdr:sp macro="" textlink="">
      <xdr:nvSpPr>
        <xdr:cNvPr id="63" name="正方形/長方形 62">
          <a:extLst>
            <a:ext uri="{FF2B5EF4-FFF2-40B4-BE49-F238E27FC236}">
              <a16:creationId xmlns:a16="http://schemas.microsoft.com/office/drawing/2014/main" xmlns="" id="{00000000-0008-0000-0000-00003F000000}"/>
            </a:ext>
          </a:extLst>
        </xdr:cNvPr>
        <xdr:cNvSpPr/>
      </xdr:nvSpPr>
      <xdr:spPr bwMode="auto">
        <a:xfrm>
          <a:off x="7387009" y="18078448"/>
          <a:ext cx="360040" cy="1657351"/>
        </a:xfrm>
        <a:prstGeom prst="rect">
          <a:avLst/>
        </a:prstGeom>
        <a:no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2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審査</a:t>
          </a:r>
        </a:p>
      </xdr:txBody>
    </xdr:sp>
    <xdr:clientData/>
  </xdr:twoCellAnchor>
  <xdr:twoCellAnchor>
    <xdr:from>
      <xdr:col>6</xdr:col>
      <xdr:colOff>511224</xdr:colOff>
      <xdr:row>49</xdr:row>
      <xdr:rowOff>85724</xdr:rowOff>
    </xdr:from>
    <xdr:to>
      <xdr:col>7</xdr:col>
      <xdr:colOff>433759</xdr:colOff>
      <xdr:row>49</xdr:row>
      <xdr:rowOff>89296</xdr:rowOff>
    </xdr:to>
    <xdr:cxnSp macro="">
      <xdr:nvCxnSpPr>
        <xdr:cNvPr id="64" name="直線矢印コネクタ 63">
          <a:extLst>
            <a:ext uri="{FF2B5EF4-FFF2-40B4-BE49-F238E27FC236}">
              <a16:creationId xmlns:a16="http://schemas.microsoft.com/office/drawing/2014/main" xmlns="" id="{00000000-0008-0000-0000-000040000000}"/>
            </a:ext>
          </a:extLst>
        </xdr:cNvPr>
        <xdr:cNvCxnSpPr>
          <a:stCxn id="51" idx="3"/>
          <a:endCxn id="63" idx="1"/>
        </xdr:cNvCxnSpPr>
      </xdr:nvCxnSpPr>
      <xdr:spPr bwMode="auto">
        <a:xfrm flipV="1">
          <a:off x="6397674" y="18907124"/>
          <a:ext cx="989335" cy="3572"/>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twoCellAnchor>
    <xdr:from>
      <xdr:col>9</xdr:col>
      <xdr:colOff>751259</xdr:colOff>
      <xdr:row>44</xdr:row>
      <xdr:rowOff>9523</xdr:rowOff>
    </xdr:from>
    <xdr:to>
      <xdr:col>9</xdr:col>
      <xdr:colOff>1111299</xdr:colOff>
      <xdr:row>55</xdr:row>
      <xdr:rowOff>0</xdr:rowOff>
    </xdr:to>
    <xdr:sp macro="" textlink="">
      <xdr:nvSpPr>
        <xdr:cNvPr id="65" name="正方形/長方形 64">
          <a:extLst>
            <a:ext uri="{FF2B5EF4-FFF2-40B4-BE49-F238E27FC236}">
              <a16:creationId xmlns:a16="http://schemas.microsoft.com/office/drawing/2014/main" xmlns="" id="{00000000-0008-0000-0000-000041000000}"/>
            </a:ext>
          </a:extLst>
        </xdr:cNvPr>
        <xdr:cNvSpPr/>
      </xdr:nvSpPr>
      <xdr:spPr bwMode="auto">
        <a:xfrm>
          <a:off x="8742734" y="18068923"/>
          <a:ext cx="360040" cy="1666877"/>
        </a:xfrm>
        <a:prstGeom prst="rect">
          <a:avLst/>
        </a:prstGeom>
        <a:noFill/>
        <a:ln w="9525" cap="flat" cmpd="sng" algn="ctr">
          <a:solidFill>
            <a:schemeClr val="tx1"/>
          </a:solidFill>
          <a:prstDash val="solid"/>
          <a:round/>
          <a:headEnd type="none" w="med" len="med"/>
          <a:tailEnd type="none" w="med" len="med"/>
        </a:ln>
        <a:effectLst/>
      </xdr:spPr>
      <xdr:txBody>
        <a:bodyPr vert="eaVert" wrap="square" lIns="91440" tIns="45720" rIns="91440" bIns="45720" numCol="1" rtlCol="0" anchor="ctr" anchorCtr="0" compatLnSpc="1">
          <a:prstTxWarp prst="textNoShape">
            <a:avLst/>
          </a:prstTxWarp>
        </a:bodyPr>
        <a:lstStyle>
          <a:defPPr>
            <a:defRPr lang="ja-JP"/>
          </a:defPPr>
          <a:lvl1pPr algn="ctr" rtl="0" fontAlgn="base">
            <a:spcBef>
              <a:spcPct val="0"/>
            </a:spcBef>
            <a:spcAft>
              <a:spcPct val="0"/>
            </a:spcAft>
            <a:defRPr kumimoji="1" sz="1200" kern="1200">
              <a:solidFill>
                <a:schemeClr val="tx1"/>
              </a:solidFill>
              <a:latin typeface="Arial" charset="0"/>
              <a:ea typeface="ＭＳ Ｐゴシック" charset="-128"/>
              <a:cs typeface="+mn-cs"/>
            </a:defRPr>
          </a:lvl1pPr>
          <a:lvl2pPr marL="457200" algn="ctr" rtl="0" fontAlgn="base">
            <a:spcBef>
              <a:spcPct val="0"/>
            </a:spcBef>
            <a:spcAft>
              <a:spcPct val="0"/>
            </a:spcAft>
            <a:defRPr kumimoji="1" sz="1200" kern="1200">
              <a:solidFill>
                <a:schemeClr val="tx1"/>
              </a:solidFill>
              <a:latin typeface="Arial" charset="0"/>
              <a:ea typeface="ＭＳ Ｐゴシック" charset="-128"/>
              <a:cs typeface="+mn-cs"/>
            </a:defRPr>
          </a:lvl2pPr>
          <a:lvl3pPr marL="914400" algn="ctr" rtl="0" fontAlgn="base">
            <a:spcBef>
              <a:spcPct val="0"/>
            </a:spcBef>
            <a:spcAft>
              <a:spcPct val="0"/>
            </a:spcAft>
            <a:defRPr kumimoji="1" sz="1200" kern="1200">
              <a:solidFill>
                <a:schemeClr val="tx1"/>
              </a:solidFill>
              <a:latin typeface="Arial" charset="0"/>
              <a:ea typeface="ＭＳ Ｐゴシック" charset="-128"/>
              <a:cs typeface="+mn-cs"/>
            </a:defRPr>
          </a:lvl3pPr>
          <a:lvl4pPr marL="1371600" algn="ctr" rtl="0" fontAlgn="base">
            <a:spcBef>
              <a:spcPct val="0"/>
            </a:spcBef>
            <a:spcAft>
              <a:spcPct val="0"/>
            </a:spcAft>
            <a:defRPr kumimoji="1" sz="1200" kern="1200">
              <a:solidFill>
                <a:schemeClr val="tx1"/>
              </a:solidFill>
              <a:latin typeface="Arial" charset="0"/>
              <a:ea typeface="ＭＳ Ｐゴシック" charset="-128"/>
              <a:cs typeface="+mn-cs"/>
            </a:defRPr>
          </a:lvl4pPr>
          <a:lvl5pPr marL="1828800" algn="ctr" rtl="0" fontAlgn="base">
            <a:spcBef>
              <a:spcPct val="0"/>
            </a:spcBef>
            <a:spcAft>
              <a:spcPct val="0"/>
            </a:spcAft>
            <a:defRPr kumimoji="1" sz="1200" kern="1200">
              <a:solidFill>
                <a:schemeClr val="tx1"/>
              </a:solidFill>
              <a:latin typeface="Arial" charset="0"/>
              <a:ea typeface="ＭＳ Ｐゴシック" charset="-128"/>
              <a:cs typeface="+mn-cs"/>
            </a:defRPr>
          </a:lvl5pPr>
          <a:lvl6pPr marL="2286000" algn="l" defTabSz="914400" rtl="0" eaLnBrk="1" latinLnBrk="0" hangingPunct="1">
            <a:defRPr kumimoji="1" sz="1200" kern="1200">
              <a:solidFill>
                <a:schemeClr val="tx1"/>
              </a:solidFill>
              <a:latin typeface="Arial" charset="0"/>
              <a:ea typeface="ＭＳ Ｐゴシック" charset="-128"/>
              <a:cs typeface="+mn-cs"/>
            </a:defRPr>
          </a:lvl6pPr>
          <a:lvl7pPr marL="2743200" algn="l" defTabSz="914400" rtl="0" eaLnBrk="1" latinLnBrk="0" hangingPunct="1">
            <a:defRPr kumimoji="1" sz="1200" kern="1200">
              <a:solidFill>
                <a:schemeClr val="tx1"/>
              </a:solidFill>
              <a:latin typeface="Arial" charset="0"/>
              <a:ea typeface="ＭＳ Ｐゴシック" charset="-128"/>
              <a:cs typeface="+mn-cs"/>
            </a:defRPr>
          </a:lvl7pPr>
          <a:lvl8pPr marL="3200400" algn="l" defTabSz="914400" rtl="0" eaLnBrk="1" latinLnBrk="0" hangingPunct="1">
            <a:defRPr kumimoji="1" sz="1200" kern="1200">
              <a:solidFill>
                <a:schemeClr val="tx1"/>
              </a:solidFill>
              <a:latin typeface="Arial" charset="0"/>
              <a:ea typeface="ＭＳ Ｐゴシック" charset="-128"/>
              <a:cs typeface="+mn-cs"/>
            </a:defRPr>
          </a:lvl8pPr>
          <a:lvl9pPr marL="3657600" algn="l" defTabSz="914400" rtl="0" eaLnBrk="1" latinLnBrk="0" hangingPunct="1">
            <a:defRPr kumimoji="1" sz="1200" kern="1200">
              <a:solidFill>
                <a:schemeClr val="tx1"/>
              </a:solidFill>
              <a:latin typeface="Arial" charset="0"/>
              <a:ea typeface="ＭＳ Ｐゴシック" charset="-128"/>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pPr>
          <a:r>
            <a:rPr kumimoji="1" lang="ja-JP" altLang="en-US" sz="1200" b="0" i="0" u="none" strike="noStrike" cap="none" normalizeH="0" baseline="0">
              <a:ln>
                <a:noFill/>
              </a:ln>
              <a:solidFill>
                <a:schemeClr val="tx1"/>
              </a:solidFill>
              <a:effectLst/>
              <a:latin typeface="ＭＳ Ｐ明朝" panose="02020600040205080304" pitchFamily="18" charset="-128"/>
              <a:ea typeface="ＭＳ Ｐ明朝" panose="02020600040205080304" pitchFamily="18" charset="-128"/>
            </a:rPr>
            <a:t>交付決定</a:t>
          </a:r>
        </a:p>
      </xdr:txBody>
    </xdr:sp>
    <xdr:clientData/>
  </xdr:twoCellAnchor>
  <xdr:twoCellAnchor>
    <xdr:from>
      <xdr:col>7</xdr:col>
      <xdr:colOff>793799</xdr:colOff>
      <xdr:row>49</xdr:row>
      <xdr:rowOff>80962</xdr:rowOff>
    </xdr:from>
    <xdr:to>
      <xdr:col>9</xdr:col>
      <xdr:colOff>751259</xdr:colOff>
      <xdr:row>49</xdr:row>
      <xdr:rowOff>85724</xdr:rowOff>
    </xdr:to>
    <xdr:cxnSp macro="">
      <xdr:nvCxnSpPr>
        <xdr:cNvPr id="66" name="直線矢印コネクタ 65">
          <a:extLst>
            <a:ext uri="{FF2B5EF4-FFF2-40B4-BE49-F238E27FC236}">
              <a16:creationId xmlns:a16="http://schemas.microsoft.com/office/drawing/2014/main" xmlns="" id="{00000000-0008-0000-0000-000042000000}"/>
            </a:ext>
          </a:extLst>
        </xdr:cNvPr>
        <xdr:cNvCxnSpPr>
          <a:stCxn id="63" idx="3"/>
          <a:endCxn id="65" idx="1"/>
        </xdr:cNvCxnSpPr>
      </xdr:nvCxnSpPr>
      <xdr:spPr bwMode="auto">
        <a:xfrm flipV="1">
          <a:off x="7747049" y="18902362"/>
          <a:ext cx="995685" cy="4762"/>
        </a:xfrm>
        <a:prstGeom prst="straightConnector1">
          <a:avLst/>
        </a:prstGeom>
        <a:noFill/>
        <a:ln w="9525" cap="flat" cmpd="sng" algn="ctr">
          <a:solidFill>
            <a:schemeClr val="tx1"/>
          </a:solidFill>
          <a:prstDash val="solid"/>
          <a:round/>
          <a:headEnd type="none" w="med" len="med"/>
          <a:tailEnd type="arrow"/>
        </a:ln>
        <a:effectLst/>
      </xdr:spPr>
    </xdr:cxnSp>
    <xdr:clientData/>
  </xdr:twoCellAnchor>
  <xdr:twoCellAnchor>
    <xdr:from>
      <xdr:col>9</xdr:col>
      <xdr:colOff>832126</xdr:colOff>
      <xdr:row>71</xdr:row>
      <xdr:rowOff>12483</xdr:rowOff>
    </xdr:from>
    <xdr:to>
      <xdr:col>10</xdr:col>
      <xdr:colOff>676480</xdr:colOff>
      <xdr:row>75</xdr:row>
      <xdr:rowOff>49372</xdr:rowOff>
    </xdr:to>
    <xdr:grpSp>
      <xdr:nvGrpSpPr>
        <xdr:cNvPr id="72" name="グループ化 71">
          <a:extLst>
            <a:ext uri="{FF2B5EF4-FFF2-40B4-BE49-F238E27FC236}">
              <a16:creationId xmlns:a16="http://schemas.microsoft.com/office/drawing/2014/main" xmlns="" id="{00000000-0008-0000-0000-000048000000}"/>
            </a:ext>
          </a:extLst>
        </xdr:cNvPr>
        <xdr:cNvGrpSpPr/>
      </xdr:nvGrpSpPr>
      <xdr:grpSpPr>
        <a:xfrm>
          <a:off x="10357126" y="22843908"/>
          <a:ext cx="987354" cy="646489"/>
          <a:chOff x="4629150" y="8006199"/>
          <a:chExt cx="887812" cy="756801"/>
        </a:xfrm>
      </xdr:grpSpPr>
      <xdr:sp macro="" textlink="">
        <xdr:nvSpPr>
          <xdr:cNvPr id="73" name="円/楕円 72">
            <a:extLst>
              <a:ext uri="{FF2B5EF4-FFF2-40B4-BE49-F238E27FC236}">
                <a16:creationId xmlns:a16="http://schemas.microsoft.com/office/drawing/2014/main" xmlns="" id="{00000000-0008-0000-0000-000049000000}"/>
              </a:ext>
            </a:extLst>
          </xdr:cNvPr>
          <xdr:cNvSpPr/>
        </xdr:nvSpPr>
        <xdr:spPr bwMode="auto">
          <a:xfrm>
            <a:off x="4629150" y="8006199"/>
            <a:ext cx="887812" cy="756801"/>
          </a:xfrm>
          <a:prstGeom prst="ellipse">
            <a:avLst/>
          </a:prstGeom>
          <a:no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74" name="円/楕円 73">
            <a:extLst>
              <a:ext uri="{FF2B5EF4-FFF2-40B4-BE49-F238E27FC236}">
                <a16:creationId xmlns:a16="http://schemas.microsoft.com/office/drawing/2014/main" xmlns="" id="{00000000-0008-0000-0000-00004A000000}"/>
              </a:ext>
            </a:extLst>
          </xdr:cNvPr>
          <xdr:cNvSpPr/>
        </xdr:nvSpPr>
        <xdr:spPr bwMode="auto">
          <a:xfrm>
            <a:off x="4986446" y="8315120"/>
            <a:ext cx="192541" cy="161176"/>
          </a:xfrm>
          <a:prstGeom prst="ellipse">
            <a:avLst/>
          </a:prstGeom>
          <a:no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75" name="正方形/長方形 74">
            <a:extLst>
              <a:ext uri="{FF2B5EF4-FFF2-40B4-BE49-F238E27FC236}">
                <a16:creationId xmlns:a16="http://schemas.microsoft.com/office/drawing/2014/main" xmlns="" id="{00000000-0008-0000-0000-00004B000000}"/>
              </a:ext>
            </a:extLst>
          </xdr:cNvPr>
          <xdr:cNvSpPr/>
        </xdr:nvSpPr>
        <xdr:spPr>
          <a:xfrm>
            <a:off x="4711642" y="8090382"/>
            <a:ext cx="770350" cy="293260"/>
          </a:xfrm>
          <a:prstGeom prst="rect">
            <a:avLst/>
          </a:prstGeom>
        </xdr:spPr>
        <xdr:txBody>
          <a:bodyPr wrap="square">
            <a:spAutoFit/>
          </a:bodyP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r>
              <a:rPr lang="ja-JP" altLang="en-US" sz="400">
                <a:solidFill>
                  <a:prstClr val="black"/>
                </a:solidFill>
                <a:latin typeface="HGPｺﾞｼｯｸM" panose="020B0600000000000000" pitchFamily="50" charset="-128"/>
                <a:ea typeface="HGPｺﾞｼｯｸM" panose="020B0600000000000000" pitchFamily="50" charset="-128"/>
              </a:rPr>
              <a:t>（社）○</a:t>
            </a:r>
            <a:r>
              <a:rPr lang="en-US" altLang="ja-JP" sz="400">
                <a:solidFill>
                  <a:prstClr val="black"/>
                </a:solidFill>
                <a:latin typeface="HGPｺﾞｼｯｸM" panose="020B0600000000000000" pitchFamily="50" charset="-128"/>
                <a:ea typeface="HGPｺﾞｼｯｸM" panose="020B0600000000000000" pitchFamily="50" charset="-128"/>
              </a:rPr>
              <a:t>×</a:t>
            </a:r>
          </a:p>
          <a:p>
            <a:r>
              <a:rPr lang="ja-JP" altLang="en-US" sz="400">
                <a:solidFill>
                  <a:prstClr val="black"/>
                </a:solidFill>
                <a:latin typeface="HGPｺﾞｼｯｸM" panose="020B0600000000000000" pitchFamily="50" charset="-128"/>
                <a:ea typeface="HGPｺﾞｼｯｸM" panose="020B0600000000000000" pitchFamily="50" charset="-128"/>
              </a:rPr>
              <a:t>「△□事業」</a:t>
            </a:r>
            <a:endParaRPr lang="ja-JP" altLang="en-US" sz="1050"/>
          </a:p>
        </xdr:txBody>
      </xdr:sp>
    </xdr:grpSp>
    <xdr:clientData/>
  </xdr:twoCellAnchor>
  <xdr:twoCellAnchor>
    <xdr:from>
      <xdr:col>8</xdr:col>
      <xdr:colOff>1033929</xdr:colOff>
      <xdr:row>70</xdr:row>
      <xdr:rowOff>81722</xdr:rowOff>
    </xdr:from>
    <xdr:to>
      <xdr:col>9</xdr:col>
      <xdr:colOff>641723</xdr:colOff>
      <xdr:row>76</xdr:row>
      <xdr:rowOff>139700</xdr:rowOff>
    </xdr:to>
    <xdr:sp macro="" textlink="">
      <xdr:nvSpPr>
        <xdr:cNvPr id="11" name="右矢印 10">
          <a:extLst>
            <a:ext uri="{FF2B5EF4-FFF2-40B4-BE49-F238E27FC236}">
              <a16:creationId xmlns:a16="http://schemas.microsoft.com/office/drawing/2014/main" xmlns="" id="{00000000-0008-0000-0000-00000B000000}"/>
            </a:ext>
          </a:extLst>
        </xdr:cNvPr>
        <xdr:cNvSpPr/>
      </xdr:nvSpPr>
      <xdr:spPr>
        <a:xfrm>
          <a:off x="9449547" y="22885693"/>
          <a:ext cx="762000" cy="9992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rIns="0" rtlCol="0" anchor="ctr"/>
        <a:lstStyle/>
        <a:p>
          <a:pPr algn="ctr"/>
          <a:r>
            <a:rPr kumimoji="1" lang="ja-JP" altLang="en-US" sz="1000" b="1"/>
            <a:t>データ</a:t>
          </a:r>
          <a:endParaRPr kumimoji="1" lang="en-US" altLang="ja-JP" sz="1000" b="1"/>
        </a:p>
        <a:p>
          <a:pPr algn="ctr"/>
          <a:r>
            <a:rPr kumimoji="1" lang="ja-JP" altLang="en-US" sz="1000" b="1"/>
            <a:t>格納</a:t>
          </a:r>
        </a:p>
      </xdr:txBody>
    </xdr:sp>
    <xdr:clientData/>
  </xdr:twoCellAnchor>
  <xdr:twoCellAnchor>
    <xdr:from>
      <xdr:col>2</xdr:col>
      <xdr:colOff>2273300</xdr:colOff>
      <xdr:row>71</xdr:row>
      <xdr:rowOff>3314</xdr:rowOff>
    </xdr:from>
    <xdr:to>
      <xdr:col>3</xdr:col>
      <xdr:colOff>977900</xdr:colOff>
      <xdr:row>77</xdr:row>
      <xdr:rowOff>0</xdr:rowOff>
    </xdr:to>
    <xdr:sp macro="" textlink="">
      <xdr:nvSpPr>
        <xdr:cNvPr id="76" name="右矢印 75">
          <a:extLst>
            <a:ext uri="{FF2B5EF4-FFF2-40B4-BE49-F238E27FC236}">
              <a16:creationId xmlns:a16="http://schemas.microsoft.com/office/drawing/2014/main" xmlns="" id="{00000000-0008-0000-0000-00004C000000}"/>
            </a:ext>
          </a:extLst>
        </xdr:cNvPr>
        <xdr:cNvSpPr/>
      </xdr:nvSpPr>
      <xdr:spPr>
        <a:xfrm flipH="1">
          <a:off x="2832100" y="26228814"/>
          <a:ext cx="1181100" cy="911086"/>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t>コピーを保管</a:t>
          </a:r>
        </a:p>
      </xdr:txBody>
    </xdr:sp>
    <xdr:clientData/>
  </xdr:twoCellAnchor>
  <xdr:twoCellAnchor>
    <xdr:from>
      <xdr:col>2</xdr:col>
      <xdr:colOff>212932</xdr:colOff>
      <xdr:row>67</xdr:row>
      <xdr:rowOff>54919</xdr:rowOff>
    </xdr:from>
    <xdr:to>
      <xdr:col>2</xdr:col>
      <xdr:colOff>1864477</xdr:colOff>
      <xdr:row>77</xdr:row>
      <xdr:rowOff>79698</xdr:rowOff>
    </xdr:to>
    <xdr:grpSp>
      <xdr:nvGrpSpPr>
        <xdr:cNvPr id="77" name="グループ化 76">
          <a:extLst>
            <a:ext uri="{FF2B5EF4-FFF2-40B4-BE49-F238E27FC236}">
              <a16:creationId xmlns:a16="http://schemas.microsoft.com/office/drawing/2014/main" xmlns="" id="{00000000-0008-0000-0000-00004D000000}"/>
            </a:ext>
          </a:extLst>
        </xdr:cNvPr>
        <xdr:cNvGrpSpPr/>
      </xdr:nvGrpSpPr>
      <xdr:grpSpPr>
        <a:xfrm>
          <a:off x="765382" y="22276744"/>
          <a:ext cx="1651545" cy="1548779"/>
          <a:chOff x="1925001" y="5063018"/>
          <a:chExt cx="1090613" cy="1071082"/>
        </a:xfrm>
      </xdr:grpSpPr>
      <xdr:sp macro="" textlink="">
        <xdr:nvSpPr>
          <xdr:cNvPr id="78" name="フローチャート: データ 77">
            <a:extLst>
              <a:ext uri="{FF2B5EF4-FFF2-40B4-BE49-F238E27FC236}">
                <a16:creationId xmlns:a16="http://schemas.microsoft.com/office/drawing/2014/main" xmlns="" id="{00000000-0008-0000-0000-00004E000000}"/>
              </a:ext>
            </a:extLst>
          </xdr:cNvPr>
          <xdr:cNvSpPr/>
        </xdr:nvSpPr>
        <xdr:spPr bwMode="auto">
          <a:xfrm>
            <a:off x="1925001" y="5372100"/>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79" name="フローチャート: データ 78">
            <a:extLst>
              <a:ext uri="{FF2B5EF4-FFF2-40B4-BE49-F238E27FC236}">
                <a16:creationId xmlns:a16="http://schemas.microsoft.com/office/drawing/2014/main" xmlns="" id="{00000000-0008-0000-0000-00004F000000}"/>
              </a:ext>
            </a:extLst>
          </xdr:cNvPr>
          <xdr:cNvSpPr/>
        </xdr:nvSpPr>
        <xdr:spPr bwMode="auto">
          <a:xfrm>
            <a:off x="1925001" y="5323521"/>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80" name="フローチャート: データ 79">
            <a:extLst>
              <a:ext uri="{FF2B5EF4-FFF2-40B4-BE49-F238E27FC236}">
                <a16:creationId xmlns:a16="http://schemas.microsoft.com/office/drawing/2014/main" xmlns="" id="{00000000-0008-0000-0000-000050000000}"/>
              </a:ext>
            </a:extLst>
          </xdr:cNvPr>
          <xdr:cNvSpPr/>
        </xdr:nvSpPr>
        <xdr:spPr bwMode="auto">
          <a:xfrm>
            <a:off x="1925001" y="5274944"/>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81" name="フローチャート: データ 80">
            <a:extLst>
              <a:ext uri="{FF2B5EF4-FFF2-40B4-BE49-F238E27FC236}">
                <a16:creationId xmlns:a16="http://schemas.microsoft.com/office/drawing/2014/main" xmlns="" id="{00000000-0008-0000-0000-000051000000}"/>
              </a:ext>
            </a:extLst>
          </xdr:cNvPr>
          <xdr:cNvSpPr/>
        </xdr:nvSpPr>
        <xdr:spPr bwMode="auto">
          <a:xfrm>
            <a:off x="1925001" y="5226366"/>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82" name="フローチャート: データ 81">
            <a:extLst>
              <a:ext uri="{FF2B5EF4-FFF2-40B4-BE49-F238E27FC236}">
                <a16:creationId xmlns:a16="http://schemas.microsoft.com/office/drawing/2014/main" xmlns="" id="{00000000-0008-0000-0000-000052000000}"/>
              </a:ext>
            </a:extLst>
          </xdr:cNvPr>
          <xdr:cNvSpPr/>
        </xdr:nvSpPr>
        <xdr:spPr bwMode="auto">
          <a:xfrm>
            <a:off x="1925001" y="5177789"/>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83" name="フローチャート: データ 82">
            <a:extLst>
              <a:ext uri="{FF2B5EF4-FFF2-40B4-BE49-F238E27FC236}">
                <a16:creationId xmlns:a16="http://schemas.microsoft.com/office/drawing/2014/main" xmlns="" id="{00000000-0008-0000-0000-000053000000}"/>
              </a:ext>
            </a:extLst>
          </xdr:cNvPr>
          <xdr:cNvSpPr/>
        </xdr:nvSpPr>
        <xdr:spPr bwMode="auto">
          <a:xfrm>
            <a:off x="1925001" y="5129212"/>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sp macro="" textlink="">
        <xdr:nvSpPr>
          <xdr:cNvPr id="84" name="フローチャート: データ 83">
            <a:extLst>
              <a:ext uri="{FF2B5EF4-FFF2-40B4-BE49-F238E27FC236}">
                <a16:creationId xmlns:a16="http://schemas.microsoft.com/office/drawing/2014/main" xmlns="" id="{00000000-0008-0000-0000-000054000000}"/>
              </a:ext>
            </a:extLst>
          </xdr:cNvPr>
          <xdr:cNvSpPr/>
        </xdr:nvSpPr>
        <xdr:spPr bwMode="auto">
          <a:xfrm>
            <a:off x="1925001" y="5080635"/>
            <a:ext cx="1090613" cy="762000"/>
          </a:xfrm>
          <a:prstGeom prst="flowChartInputOutput">
            <a:avLst/>
          </a:prstGeom>
          <a:solidFill>
            <a:schemeClr val="bg1"/>
          </a:solidFill>
          <a:ln w="6350">
            <a:solidFill>
              <a:schemeClr val="tx1"/>
            </a:solidFill>
            <a:round/>
            <a:headEnd/>
            <a:tailEnd/>
          </a:ln>
        </xdr:spPr>
        <xdr:txBody>
          <a:bodyPr wrap="square" rtlCol="0" anchor="ctr"/>
          <a:lstStyle>
            <a:defPPr>
              <a:defRPr lang="ja-JP"/>
            </a:defPPr>
            <a:lvl1pPr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1pPr>
            <a:lvl2pPr marL="477838" indent="-2063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2pPr>
            <a:lvl3pPr marL="957263" indent="-42863"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3pPr>
            <a:lvl4pPr marL="1436688" indent="-65088"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4pPr>
            <a:lvl5pPr marL="1914525" indent="-85725" algn="l" defTabSz="957263" rtl="0" fontAlgn="base">
              <a:spcBef>
                <a:spcPct val="0"/>
              </a:spcBef>
              <a:spcAft>
                <a:spcPct val="0"/>
              </a:spcAft>
              <a:defRPr kumimoji="1" sz="1900" kern="1200">
                <a:solidFill>
                  <a:schemeClr val="tx1"/>
                </a:solidFill>
                <a:latin typeface="Arial" charset="0"/>
                <a:ea typeface="ＭＳ Ｐゴシック" pitchFamily="50" charset="-128"/>
                <a:cs typeface="+mn-cs"/>
              </a:defRPr>
            </a:lvl5pPr>
            <a:lvl6pPr marL="2286000" algn="l" defTabSz="914400" rtl="0" eaLnBrk="1" latinLnBrk="0" hangingPunct="1">
              <a:defRPr kumimoji="1" sz="1900" kern="1200">
                <a:solidFill>
                  <a:schemeClr val="tx1"/>
                </a:solidFill>
                <a:latin typeface="Arial" charset="0"/>
                <a:ea typeface="ＭＳ Ｐゴシック" pitchFamily="50" charset="-128"/>
                <a:cs typeface="+mn-cs"/>
              </a:defRPr>
            </a:lvl6pPr>
            <a:lvl7pPr marL="2743200" algn="l" defTabSz="914400" rtl="0" eaLnBrk="1" latinLnBrk="0" hangingPunct="1">
              <a:defRPr kumimoji="1" sz="1900" kern="1200">
                <a:solidFill>
                  <a:schemeClr val="tx1"/>
                </a:solidFill>
                <a:latin typeface="Arial" charset="0"/>
                <a:ea typeface="ＭＳ Ｐゴシック" pitchFamily="50" charset="-128"/>
                <a:cs typeface="+mn-cs"/>
              </a:defRPr>
            </a:lvl7pPr>
            <a:lvl8pPr marL="3200400" algn="l" defTabSz="914400" rtl="0" eaLnBrk="1" latinLnBrk="0" hangingPunct="1">
              <a:defRPr kumimoji="1" sz="1900" kern="1200">
                <a:solidFill>
                  <a:schemeClr val="tx1"/>
                </a:solidFill>
                <a:latin typeface="Arial" charset="0"/>
                <a:ea typeface="ＭＳ Ｐゴシック" pitchFamily="50" charset="-128"/>
                <a:cs typeface="+mn-cs"/>
              </a:defRPr>
            </a:lvl8pPr>
            <a:lvl9pPr marL="3657600" algn="l" defTabSz="914400" rtl="0" eaLnBrk="1" latinLnBrk="0" hangingPunct="1">
              <a:defRPr kumimoji="1" sz="1900" kern="1200">
                <a:solidFill>
                  <a:schemeClr val="tx1"/>
                </a:solidFill>
                <a:latin typeface="Arial" charset="0"/>
                <a:ea typeface="ＭＳ Ｐゴシック" pitchFamily="50" charset="-128"/>
                <a:cs typeface="+mn-cs"/>
              </a:defRPr>
            </a:lvl9pPr>
          </a:lstStyle>
          <a:p>
            <a:pPr algn="ctr"/>
            <a:endParaRPr kumimoji="1" lang="ja-JP" altLang="en-US" sz="900" b="1">
              <a:solidFill>
                <a:srgbClr val="FF0000"/>
              </a:solidFill>
              <a:latin typeface="+mn-ea"/>
            </a:endParaRPr>
          </a:p>
        </xdr:txBody>
      </xdr:sp>
      <xdr:pic>
        <xdr:nvPicPr>
          <xdr:cNvPr id="85" name="Picture 2" descr="http://illpop.com/img_illust/gadget/clip07.png">
            <a:hlinkClick xmlns:r="http://schemas.openxmlformats.org/officeDocument/2006/relationships" r:id="rId1"/>
            <a:extLst>
              <a:ext uri="{FF2B5EF4-FFF2-40B4-BE49-F238E27FC236}">
                <a16:creationId xmlns:a16="http://schemas.microsoft.com/office/drawing/2014/main" xmlns="" id="{00000000-0008-0000-0000-00005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a:off x="2195132" y="5063018"/>
            <a:ext cx="172156" cy="229541"/>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1</xdr:col>
      <xdr:colOff>155867</xdr:colOff>
      <xdr:row>0</xdr:row>
      <xdr:rowOff>155865</xdr:rowOff>
    </xdr:from>
    <xdr:to>
      <xdr:col>10</xdr:col>
      <xdr:colOff>952499</xdr:colOff>
      <xdr:row>0</xdr:row>
      <xdr:rowOff>935183</xdr:rowOff>
    </xdr:to>
    <xdr:grpSp>
      <xdr:nvGrpSpPr>
        <xdr:cNvPr id="24" name="グループ化 23">
          <a:extLst>
            <a:ext uri="{FF2B5EF4-FFF2-40B4-BE49-F238E27FC236}">
              <a16:creationId xmlns:a16="http://schemas.microsoft.com/office/drawing/2014/main" xmlns="" id="{00000000-0008-0000-0000-000018000000}"/>
            </a:ext>
          </a:extLst>
        </xdr:cNvPr>
        <xdr:cNvGrpSpPr/>
      </xdr:nvGrpSpPr>
      <xdr:grpSpPr>
        <a:xfrm>
          <a:off x="393992" y="155865"/>
          <a:ext cx="11226507" cy="779318"/>
          <a:chOff x="9386454" y="5784273"/>
          <a:chExt cx="11776365" cy="588819"/>
        </a:xfrm>
      </xdr:grpSpPr>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2800" b="1"/>
              <a:t>　　　　　　　のセルの値は自動計算となっていますので編集不要です。</a:t>
            </a:r>
          </a:p>
        </xdr:txBody>
      </xdr:sp>
      <xdr:sp macro="" textlink="">
        <xdr:nvSpPr>
          <xdr:cNvPr id="19" name="正方形/長方形 18">
            <a:extLst>
              <a:ext uri="{FF2B5EF4-FFF2-40B4-BE49-F238E27FC236}">
                <a16:creationId xmlns:a16="http://schemas.microsoft.com/office/drawing/2014/main" xmlns="" id="{00000000-0008-0000-0000-000013000000}"/>
              </a:ext>
            </a:extLst>
          </xdr:cNvPr>
          <xdr:cNvSpPr/>
        </xdr:nvSpPr>
        <xdr:spPr>
          <a:xfrm>
            <a:off x="9611591" y="5836229"/>
            <a:ext cx="1420091" cy="5022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400">
                <a:solidFill>
                  <a:sysClr val="windowText" lastClr="000000"/>
                </a:solidFill>
              </a:rPr>
              <a:t>黄色</a:t>
            </a:r>
          </a:p>
        </xdr:txBody>
      </xdr:sp>
    </xdr:grpSp>
    <xdr:clientData fPrintsWithSheet="0"/>
  </xdr:twoCellAnchor>
  <xdr:twoCellAnchor>
    <xdr:from>
      <xdr:col>0</xdr:col>
      <xdr:colOff>68036</xdr:colOff>
      <xdr:row>8</xdr:row>
      <xdr:rowOff>163285</xdr:rowOff>
    </xdr:from>
    <xdr:to>
      <xdr:col>10</xdr:col>
      <xdr:colOff>1088571</xdr:colOff>
      <xdr:row>8</xdr:row>
      <xdr:rowOff>830035</xdr:rowOff>
    </xdr:to>
    <xdr:sp macro="" textlink="">
      <xdr:nvSpPr>
        <xdr:cNvPr id="86" name="正方形/長方形 85">
          <a:extLst>
            <a:ext uri="{FF2B5EF4-FFF2-40B4-BE49-F238E27FC236}">
              <a16:creationId xmlns:a16="http://schemas.microsoft.com/office/drawing/2014/main" xmlns="" id="{00000000-0008-0000-0000-000056000000}"/>
            </a:ext>
          </a:extLst>
        </xdr:cNvPr>
        <xdr:cNvSpPr/>
      </xdr:nvSpPr>
      <xdr:spPr>
        <a:xfrm>
          <a:off x="68036" y="4423558"/>
          <a:ext cx="10669237" cy="666750"/>
        </a:xfrm>
        <a:prstGeom prst="rect">
          <a:avLst/>
        </a:prstGeom>
        <a:ln w="57150"/>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2500" b="1"/>
            <a:t>ご提出前に本チェックシートにて書類の不足・不備等がないかをご確認ください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40822</xdr:colOff>
      <xdr:row>0</xdr:row>
      <xdr:rowOff>95252</xdr:rowOff>
    </xdr:from>
    <xdr:to>
      <xdr:col>8</xdr:col>
      <xdr:colOff>0</xdr:colOff>
      <xdr:row>0</xdr:row>
      <xdr:rowOff>874569</xdr:rowOff>
    </xdr:to>
    <xdr:grpSp>
      <xdr:nvGrpSpPr>
        <xdr:cNvPr id="5" name="グループ化 4">
          <a:extLst>
            <a:ext uri="{FF2B5EF4-FFF2-40B4-BE49-F238E27FC236}">
              <a16:creationId xmlns:a16="http://schemas.microsoft.com/office/drawing/2014/main" xmlns="" id="{00000000-0008-0000-0800-000005000000}"/>
            </a:ext>
          </a:extLst>
        </xdr:cNvPr>
        <xdr:cNvGrpSpPr/>
      </xdr:nvGrpSpPr>
      <xdr:grpSpPr>
        <a:xfrm>
          <a:off x="126547" y="95252"/>
          <a:ext cx="11541578" cy="779317"/>
          <a:chOff x="9386454" y="5784273"/>
          <a:chExt cx="11776365" cy="588819"/>
        </a:xfrm>
      </xdr:grpSpPr>
      <xdr:sp macro="" textlink="">
        <xdr:nvSpPr>
          <xdr:cNvPr id="6" name="テキスト ボックス 5">
            <a:extLst>
              <a:ext uri="{FF2B5EF4-FFF2-40B4-BE49-F238E27FC236}">
                <a16:creationId xmlns:a16="http://schemas.microsoft.com/office/drawing/2014/main" xmlns="" id="{00000000-0008-0000-0800-000006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2800" b="1"/>
              <a:t>　　　　　　　のセルの値は自動計算となっていますので編集不要です。</a:t>
            </a:r>
          </a:p>
        </xdr:txBody>
      </xdr:sp>
      <xdr:sp macro="" textlink="">
        <xdr:nvSpPr>
          <xdr:cNvPr id="7" name="正方形/長方形 6">
            <a:extLst>
              <a:ext uri="{FF2B5EF4-FFF2-40B4-BE49-F238E27FC236}">
                <a16:creationId xmlns:a16="http://schemas.microsoft.com/office/drawing/2014/main" xmlns="" id="{00000000-0008-0000-0800-000007000000}"/>
              </a:ext>
            </a:extLst>
          </xdr:cNvPr>
          <xdr:cNvSpPr/>
        </xdr:nvSpPr>
        <xdr:spPr>
          <a:xfrm>
            <a:off x="9611591" y="5836229"/>
            <a:ext cx="1420091" cy="5022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400">
                <a:solidFill>
                  <a:sysClr val="windowText" lastClr="000000"/>
                </a:solidFill>
              </a:rPr>
              <a:t>黄色</a:t>
            </a:r>
          </a:p>
        </xdr:txBody>
      </xdr:sp>
    </xdr:grp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2</xdr:col>
      <xdr:colOff>56029</xdr:colOff>
      <xdr:row>0</xdr:row>
      <xdr:rowOff>100851</xdr:rowOff>
    </xdr:from>
    <xdr:to>
      <xdr:col>7</xdr:col>
      <xdr:colOff>11206</xdr:colOff>
      <xdr:row>0</xdr:row>
      <xdr:rowOff>767880</xdr:rowOff>
    </xdr:to>
    <xdr:grpSp>
      <xdr:nvGrpSpPr>
        <xdr:cNvPr id="3" name="グループ化 2">
          <a:extLst>
            <a:ext uri="{FF2B5EF4-FFF2-40B4-BE49-F238E27FC236}">
              <a16:creationId xmlns:a16="http://schemas.microsoft.com/office/drawing/2014/main" xmlns="" id="{00000000-0008-0000-0900-000003000000}"/>
            </a:ext>
          </a:extLst>
        </xdr:cNvPr>
        <xdr:cNvGrpSpPr/>
      </xdr:nvGrpSpPr>
      <xdr:grpSpPr>
        <a:xfrm>
          <a:off x="322729" y="100851"/>
          <a:ext cx="9794502" cy="667029"/>
          <a:chOff x="9386454" y="5784273"/>
          <a:chExt cx="11776365" cy="588819"/>
        </a:xfrm>
      </xdr:grpSpPr>
      <xdr:sp macro="" textlink="">
        <xdr:nvSpPr>
          <xdr:cNvPr id="4" name="テキスト ボックス 3">
            <a:extLst>
              <a:ext uri="{FF2B5EF4-FFF2-40B4-BE49-F238E27FC236}">
                <a16:creationId xmlns:a16="http://schemas.microsoft.com/office/drawing/2014/main" xmlns="" id="{00000000-0008-0000-0900-000004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2400" b="1"/>
              <a:t>　　　　　　　のセルの値は自動計算となっていますので編集不要です。</a:t>
            </a:r>
          </a:p>
        </xdr:txBody>
      </xdr:sp>
      <xdr:sp macro="" textlink="">
        <xdr:nvSpPr>
          <xdr:cNvPr id="5" name="正方形/長方形 4">
            <a:extLst>
              <a:ext uri="{FF2B5EF4-FFF2-40B4-BE49-F238E27FC236}">
                <a16:creationId xmlns:a16="http://schemas.microsoft.com/office/drawing/2014/main" xmlns="" id="{00000000-0008-0000-0900-000005000000}"/>
              </a:ext>
            </a:extLst>
          </xdr:cNvPr>
          <xdr:cNvSpPr/>
        </xdr:nvSpPr>
        <xdr:spPr>
          <a:xfrm>
            <a:off x="9611591" y="5836229"/>
            <a:ext cx="1420091" cy="5022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000">
                <a:solidFill>
                  <a:sysClr val="windowText" lastClr="000000"/>
                </a:solidFill>
              </a:rPr>
              <a:t>黄色</a:t>
            </a:r>
          </a:p>
        </xdr:txBody>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xdr:col>
      <xdr:colOff>82830</xdr:colOff>
      <xdr:row>0</xdr:row>
      <xdr:rowOff>91113</xdr:rowOff>
    </xdr:from>
    <xdr:to>
      <xdr:col>6</xdr:col>
      <xdr:colOff>701127</xdr:colOff>
      <xdr:row>0</xdr:row>
      <xdr:rowOff>506072</xdr:rowOff>
    </xdr:to>
    <xdr:grpSp>
      <xdr:nvGrpSpPr>
        <xdr:cNvPr id="2" name="グループ化 1">
          <a:extLst>
            <a:ext uri="{FF2B5EF4-FFF2-40B4-BE49-F238E27FC236}">
              <a16:creationId xmlns:a16="http://schemas.microsoft.com/office/drawing/2014/main" xmlns="" id="{00000000-0008-0000-0200-000003000000}"/>
            </a:ext>
          </a:extLst>
        </xdr:cNvPr>
        <xdr:cNvGrpSpPr/>
      </xdr:nvGrpSpPr>
      <xdr:grpSpPr>
        <a:xfrm>
          <a:off x="311430" y="91113"/>
          <a:ext cx="6561897" cy="414959"/>
          <a:chOff x="9386454" y="5784273"/>
          <a:chExt cx="11776365" cy="588819"/>
        </a:xfrm>
      </xdr:grpSpPr>
      <xdr:sp macro="" textlink="">
        <xdr:nvSpPr>
          <xdr:cNvPr id="3" name="テキスト ボックス 2">
            <a:extLst>
              <a:ext uri="{FF2B5EF4-FFF2-40B4-BE49-F238E27FC236}">
                <a16:creationId xmlns:a16="http://schemas.microsoft.com/office/drawing/2014/main" xmlns="" id="{00000000-0008-0000-0200-000004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600" b="1"/>
              <a:t>　　　　　　　のセルの値は自動計算となっていますので編集不要です。</a:t>
            </a:r>
          </a:p>
        </xdr:txBody>
      </xdr:sp>
      <xdr:sp macro="" textlink="">
        <xdr:nvSpPr>
          <xdr:cNvPr id="4" name="正方形/長方形 3">
            <a:extLst>
              <a:ext uri="{FF2B5EF4-FFF2-40B4-BE49-F238E27FC236}">
                <a16:creationId xmlns:a16="http://schemas.microsoft.com/office/drawing/2014/main" xmlns="" id="{00000000-0008-0000-0200-000005000000}"/>
              </a:ext>
            </a:extLst>
          </xdr:cNvPr>
          <xdr:cNvSpPr/>
        </xdr:nvSpPr>
        <xdr:spPr>
          <a:xfrm>
            <a:off x="9611591" y="5836229"/>
            <a:ext cx="1420091" cy="5022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400">
                <a:solidFill>
                  <a:sysClr val="windowText" lastClr="000000"/>
                </a:solidFill>
              </a:rPr>
              <a:t>黄色</a:t>
            </a:r>
          </a:p>
        </xdr:txBody>
      </xdr:sp>
    </xdr:grp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143715</xdr:colOff>
      <xdr:row>0</xdr:row>
      <xdr:rowOff>73716</xdr:rowOff>
    </xdr:from>
    <xdr:to>
      <xdr:col>6</xdr:col>
      <xdr:colOff>786860</xdr:colOff>
      <xdr:row>0</xdr:row>
      <xdr:rowOff>488675</xdr:rowOff>
    </xdr:to>
    <xdr:grpSp>
      <xdr:nvGrpSpPr>
        <xdr:cNvPr id="2" name="グループ化 1">
          <a:extLst>
            <a:ext uri="{FF2B5EF4-FFF2-40B4-BE49-F238E27FC236}">
              <a16:creationId xmlns:a16="http://schemas.microsoft.com/office/drawing/2014/main" xmlns="" id="{00000000-0008-0000-0200-000003000000}"/>
            </a:ext>
          </a:extLst>
        </xdr:cNvPr>
        <xdr:cNvGrpSpPr/>
      </xdr:nvGrpSpPr>
      <xdr:grpSpPr>
        <a:xfrm>
          <a:off x="343740" y="73716"/>
          <a:ext cx="6558170" cy="414959"/>
          <a:chOff x="9386454" y="5784273"/>
          <a:chExt cx="11776365" cy="588819"/>
        </a:xfrm>
      </xdr:grpSpPr>
      <xdr:sp macro="" textlink="">
        <xdr:nvSpPr>
          <xdr:cNvPr id="3" name="テキスト ボックス 2">
            <a:extLst>
              <a:ext uri="{FF2B5EF4-FFF2-40B4-BE49-F238E27FC236}">
                <a16:creationId xmlns:a16="http://schemas.microsoft.com/office/drawing/2014/main" xmlns="" id="{00000000-0008-0000-0200-000004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600" b="1"/>
              <a:t>　　　　　　　のセルの値は自動計算となっていますので編集不要です。</a:t>
            </a:r>
          </a:p>
        </xdr:txBody>
      </xdr:sp>
      <xdr:sp macro="" textlink="">
        <xdr:nvSpPr>
          <xdr:cNvPr id="4" name="正方形/長方形 3">
            <a:extLst>
              <a:ext uri="{FF2B5EF4-FFF2-40B4-BE49-F238E27FC236}">
                <a16:creationId xmlns:a16="http://schemas.microsoft.com/office/drawing/2014/main" xmlns="" id="{00000000-0008-0000-0200-000005000000}"/>
              </a:ext>
            </a:extLst>
          </xdr:cNvPr>
          <xdr:cNvSpPr/>
        </xdr:nvSpPr>
        <xdr:spPr>
          <a:xfrm>
            <a:off x="9611591" y="5836229"/>
            <a:ext cx="1420091" cy="5022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400">
                <a:solidFill>
                  <a:sysClr val="windowText" lastClr="000000"/>
                </a:solidFill>
              </a:rPr>
              <a:t>黄色</a:t>
            </a:r>
          </a:p>
        </xdr:txBody>
      </xdr:sp>
    </xdr:grp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57150</xdr:rowOff>
    </xdr:from>
    <xdr:to>
      <xdr:col>10</xdr:col>
      <xdr:colOff>50223</xdr:colOff>
      <xdr:row>0</xdr:row>
      <xdr:rowOff>490105</xdr:rowOff>
    </xdr:to>
    <xdr:grpSp>
      <xdr:nvGrpSpPr>
        <xdr:cNvPr id="3" name="グループ化 2">
          <a:extLst>
            <a:ext uri="{FF2B5EF4-FFF2-40B4-BE49-F238E27FC236}">
              <a16:creationId xmlns:a16="http://schemas.microsoft.com/office/drawing/2014/main" xmlns="" id="{00000000-0008-0000-0200-000003000000}"/>
            </a:ext>
          </a:extLst>
        </xdr:cNvPr>
        <xdr:cNvGrpSpPr/>
      </xdr:nvGrpSpPr>
      <xdr:grpSpPr>
        <a:xfrm>
          <a:off x="76200" y="57150"/>
          <a:ext cx="6508173" cy="432955"/>
          <a:chOff x="9386454" y="5784273"/>
          <a:chExt cx="11776365" cy="588819"/>
        </a:xfrm>
      </xdr:grpSpPr>
      <xdr:sp macro="" textlink="">
        <xdr:nvSpPr>
          <xdr:cNvPr id="4" name="テキスト ボックス 3">
            <a:extLst>
              <a:ext uri="{FF2B5EF4-FFF2-40B4-BE49-F238E27FC236}">
                <a16:creationId xmlns:a16="http://schemas.microsoft.com/office/drawing/2014/main" xmlns="" id="{00000000-0008-0000-0200-000004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600" b="1"/>
              <a:t>　　　　　　　のセルの値は自動計算となっていますので編集不要です。</a:t>
            </a:r>
          </a:p>
        </xdr:txBody>
      </xdr:sp>
      <xdr:sp macro="" textlink="">
        <xdr:nvSpPr>
          <xdr:cNvPr id="5" name="正方形/長方形 4">
            <a:extLst>
              <a:ext uri="{FF2B5EF4-FFF2-40B4-BE49-F238E27FC236}">
                <a16:creationId xmlns:a16="http://schemas.microsoft.com/office/drawing/2014/main" xmlns="" id="{00000000-0008-0000-0200-000005000000}"/>
              </a:ext>
            </a:extLst>
          </xdr:cNvPr>
          <xdr:cNvSpPr/>
        </xdr:nvSpPr>
        <xdr:spPr>
          <a:xfrm>
            <a:off x="9611591" y="5836229"/>
            <a:ext cx="1420091" cy="5022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400">
                <a:solidFill>
                  <a:sysClr val="windowText" lastClr="000000"/>
                </a:solidFill>
              </a:rPr>
              <a:t>黄色</a:t>
            </a:r>
          </a:p>
        </xdr:txBody>
      </xdr:sp>
    </xdr:grp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4</xdr:col>
      <xdr:colOff>296493</xdr:colOff>
      <xdr:row>68</xdr:row>
      <xdr:rowOff>32194</xdr:rowOff>
    </xdr:from>
    <xdr:ext cx="2354985" cy="216000"/>
    <xdr:sp macro="" textlink="">
      <xdr:nvSpPr>
        <xdr:cNvPr id="6" name="テキスト ボックス 5">
          <a:extLst>
            <a:ext uri="{FF2B5EF4-FFF2-40B4-BE49-F238E27FC236}">
              <a16:creationId xmlns:a16="http://schemas.microsoft.com/office/drawing/2014/main" xmlns="" id="{00000000-0008-0000-0300-000006000000}"/>
            </a:ext>
          </a:extLst>
        </xdr:cNvPr>
        <xdr:cNvSpPr txBox="1"/>
      </xdr:nvSpPr>
      <xdr:spPr>
        <a:xfrm>
          <a:off x="4216397" y="31728463"/>
          <a:ext cx="23549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地域の中小企業等からの相談窓口（</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１）</a:t>
          </a:r>
        </a:p>
      </xdr:txBody>
    </xdr:sp>
    <xdr:clientData/>
  </xdr:oneCellAnchor>
  <xdr:oneCellAnchor>
    <xdr:from>
      <xdr:col>4</xdr:col>
      <xdr:colOff>296493</xdr:colOff>
      <xdr:row>69</xdr:row>
      <xdr:rowOff>29179</xdr:rowOff>
    </xdr:from>
    <xdr:ext cx="2153585" cy="216000"/>
    <xdr:sp macro="" textlink="">
      <xdr:nvSpPr>
        <xdr:cNvPr id="7" name="テキスト ボックス 6">
          <a:extLst>
            <a:ext uri="{FF2B5EF4-FFF2-40B4-BE49-F238E27FC236}">
              <a16:creationId xmlns:a16="http://schemas.microsoft.com/office/drawing/2014/main" xmlns="" id="{00000000-0008-0000-0300-000007000000}"/>
            </a:ext>
          </a:extLst>
        </xdr:cNvPr>
        <xdr:cNvSpPr txBox="1"/>
      </xdr:nvSpPr>
      <xdr:spPr>
        <a:xfrm>
          <a:off x="4216397" y="31989217"/>
          <a:ext cx="21535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セミナー等による普及啓発活動（</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２）</a:t>
          </a:r>
        </a:p>
      </xdr:txBody>
    </xdr:sp>
    <xdr:clientData/>
  </xdr:oneCellAnchor>
  <xdr:oneCellAnchor>
    <xdr:from>
      <xdr:col>4</xdr:col>
      <xdr:colOff>296493</xdr:colOff>
      <xdr:row>70</xdr:row>
      <xdr:rowOff>29274</xdr:rowOff>
    </xdr:from>
    <xdr:ext cx="4099759" cy="216000"/>
    <xdr:sp macro="" textlink="">
      <xdr:nvSpPr>
        <xdr:cNvPr id="8" name="テキスト ボックス 7">
          <a:extLst>
            <a:ext uri="{FF2B5EF4-FFF2-40B4-BE49-F238E27FC236}">
              <a16:creationId xmlns:a16="http://schemas.microsoft.com/office/drawing/2014/main" xmlns="" id="{00000000-0008-0000-0300-000008000000}"/>
            </a:ext>
          </a:extLst>
        </xdr:cNvPr>
        <xdr:cNvSpPr txBox="1"/>
      </xdr:nvSpPr>
      <xdr:spPr>
        <a:xfrm>
          <a:off x="4216397" y="32253082"/>
          <a:ext cx="4099759"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補助事業の紹介等の中小企業等に対する具体的な支援・アドバイス（</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３）</a:t>
          </a:r>
        </a:p>
      </xdr:txBody>
    </xdr:sp>
    <xdr:clientData/>
  </xdr:oneCellAnchor>
  <xdr:oneCellAnchor>
    <xdr:from>
      <xdr:col>4</xdr:col>
      <xdr:colOff>296493</xdr:colOff>
      <xdr:row>71</xdr:row>
      <xdr:rowOff>24833</xdr:rowOff>
    </xdr:from>
    <xdr:ext cx="2221680" cy="216000"/>
    <xdr:sp macro="" textlink="">
      <xdr:nvSpPr>
        <xdr:cNvPr id="9" name="テキスト ボックス 8">
          <a:extLst>
            <a:ext uri="{FF2B5EF4-FFF2-40B4-BE49-F238E27FC236}">
              <a16:creationId xmlns:a16="http://schemas.microsoft.com/office/drawing/2014/main" xmlns="" id="{00000000-0008-0000-0300-000009000000}"/>
            </a:ext>
          </a:extLst>
        </xdr:cNvPr>
        <xdr:cNvSpPr txBox="1"/>
      </xdr:nvSpPr>
      <xdr:spPr>
        <a:xfrm>
          <a:off x="4216397" y="32512410"/>
          <a:ext cx="222168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その他　（下のセルに内容を記載）　　　</a:t>
          </a:r>
        </a:p>
      </xdr:txBody>
    </xdr:sp>
    <xdr:clientData/>
  </xdr:oneCellAnchor>
  <mc:AlternateContent xmlns:mc="http://schemas.openxmlformats.org/markup-compatibility/2006">
    <mc:Choice xmlns:a14="http://schemas.microsoft.com/office/drawing/2010/main" Requires="a14">
      <xdr:twoCellAnchor editAs="oneCell">
        <xdr:from>
          <xdr:col>4</xdr:col>
          <xdr:colOff>66675</xdr:colOff>
          <xdr:row>111</xdr:row>
          <xdr:rowOff>38100</xdr:rowOff>
        </xdr:from>
        <xdr:to>
          <xdr:col>4</xdr:col>
          <xdr:colOff>676275</xdr:colOff>
          <xdr:row>111</xdr:row>
          <xdr:rowOff>228600</xdr:rowOff>
        </xdr:to>
        <xdr:sp macro="" textlink="">
          <xdr:nvSpPr>
            <xdr:cNvPr id="14341" name="Check Box 5" hidden="1">
              <a:extLst>
                <a:ext uri="{63B3BB69-23CF-44E3-9099-C40C66FF867C}">
                  <a14:compatExt spid="_x0000_s14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110</xdr:row>
          <xdr:rowOff>19050</xdr:rowOff>
        </xdr:from>
        <xdr:to>
          <xdr:col>4</xdr:col>
          <xdr:colOff>676275</xdr:colOff>
          <xdr:row>110</xdr:row>
          <xdr:rowOff>228600</xdr:rowOff>
        </xdr:to>
        <xdr:sp macro="" textlink="">
          <xdr:nvSpPr>
            <xdr:cNvPr id="14342" name="Check Box 6" hidden="1">
              <a:extLst>
                <a:ext uri="{63B3BB69-23CF-44E3-9099-C40C66FF867C}">
                  <a14:compatExt spid="_x0000_s14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109</xdr:row>
          <xdr:rowOff>19050</xdr:rowOff>
        </xdr:from>
        <xdr:to>
          <xdr:col>4</xdr:col>
          <xdr:colOff>676275</xdr:colOff>
          <xdr:row>109</xdr:row>
          <xdr:rowOff>219075</xdr:rowOff>
        </xdr:to>
        <xdr:sp macro="" textlink="">
          <xdr:nvSpPr>
            <xdr:cNvPr id="14343" name="Check Box 7" hidden="1">
              <a:extLst>
                <a:ext uri="{63B3BB69-23CF-44E3-9099-C40C66FF867C}">
                  <a14:compatExt spid="_x0000_s14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108</xdr:row>
          <xdr:rowOff>19050</xdr:rowOff>
        </xdr:from>
        <xdr:to>
          <xdr:col>4</xdr:col>
          <xdr:colOff>676275</xdr:colOff>
          <xdr:row>108</xdr:row>
          <xdr:rowOff>228600</xdr:rowOff>
        </xdr:to>
        <xdr:sp macro="" textlink="">
          <xdr:nvSpPr>
            <xdr:cNvPr id="14344" name="Check Box 8" hidden="1">
              <a:extLst>
                <a:ext uri="{63B3BB69-23CF-44E3-9099-C40C66FF867C}">
                  <a14:compatExt spid="_x0000_s14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81</xdr:row>
          <xdr:rowOff>19050</xdr:rowOff>
        </xdr:from>
        <xdr:to>
          <xdr:col>4</xdr:col>
          <xdr:colOff>666750</xdr:colOff>
          <xdr:row>81</xdr:row>
          <xdr:rowOff>219075</xdr:rowOff>
        </xdr:to>
        <xdr:sp macro="" textlink="">
          <xdr:nvSpPr>
            <xdr:cNvPr id="14345" name="Check Box 9" hidden="1">
              <a:extLst>
                <a:ext uri="{63B3BB69-23CF-44E3-9099-C40C66FF867C}">
                  <a14:compatExt spid="_x0000_s14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80</xdr:row>
          <xdr:rowOff>28575</xdr:rowOff>
        </xdr:from>
        <xdr:to>
          <xdr:col>4</xdr:col>
          <xdr:colOff>666750</xdr:colOff>
          <xdr:row>80</xdr:row>
          <xdr:rowOff>219075</xdr:rowOff>
        </xdr:to>
        <xdr:sp macro="" textlink="">
          <xdr:nvSpPr>
            <xdr:cNvPr id="14346" name="Check Box 10" hidden="1">
              <a:extLst>
                <a:ext uri="{63B3BB69-23CF-44E3-9099-C40C66FF867C}">
                  <a14:compatExt spid="_x0000_s14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79</xdr:row>
          <xdr:rowOff>19050</xdr:rowOff>
        </xdr:from>
        <xdr:to>
          <xdr:col>4</xdr:col>
          <xdr:colOff>666750</xdr:colOff>
          <xdr:row>79</xdr:row>
          <xdr:rowOff>219075</xdr:rowOff>
        </xdr:to>
        <xdr:sp macro="" textlink="">
          <xdr:nvSpPr>
            <xdr:cNvPr id="14347" name="Check Box 11" hidden="1">
              <a:extLst>
                <a:ext uri="{63B3BB69-23CF-44E3-9099-C40C66FF867C}">
                  <a14:compatExt spid="_x0000_s14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78</xdr:row>
          <xdr:rowOff>19050</xdr:rowOff>
        </xdr:from>
        <xdr:to>
          <xdr:col>4</xdr:col>
          <xdr:colOff>666750</xdr:colOff>
          <xdr:row>78</xdr:row>
          <xdr:rowOff>219075</xdr:rowOff>
        </xdr:to>
        <xdr:sp macro="" textlink="">
          <xdr:nvSpPr>
            <xdr:cNvPr id="14348" name="Check Box 12" hidden="1">
              <a:extLst>
                <a:ext uri="{63B3BB69-23CF-44E3-9099-C40C66FF867C}">
                  <a14:compatExt spid="_x0000_s14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91</xdr:row>
          <xdr:rowOff>19050</xdr:rowOff>
        </xdr:from>
        <xdr:to>
          <xdr:col>4</xdr:col>
          <xdr:colOff>676275</xdr:colOff>
          <xdr:row>91</xdr:row>
          <xdr:rowOff>228600</xdr:rowOff>
        </xdr:to>
        <xdr:sp macro="" textlink="">
          <xdr:nvSpPr>
            <xdr:cNvPr id="14349" name="Check Box 13" hidden="1">
              <a:extLst>
                <a:ext uri="{63B3BB69-23CF-44E3-9099-C40C66FF867C}">
                  <a14:compatExt spid="_x0000_s14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90</xdr:row>
          <xdr:rowOff>9525</xdr:rowOff>
        </xdr:from>
        <xdr:to>
          <xdr:col>4</xdr:col>
          <xdr:colOff>676275</xdr:colOff>
          <xdr:row>90</xdr:row>
          <xdr:rowOff>219075</xdr:rowOff>
        </xdr:to>
        <xdr:sp macro="" textlink="">
          <xdr:nvSpPr>
            <xdr:cNvPr id="14350" name="Check Box 14" hidden="1">
              <a:extLst>
                <a:ext uri="{63B3BB69-23CF-44E3-9099-C40C66FF867C}">
                  <a14:compatExt spid="_x0000_s14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89</xdr:row>
          <xdr:rowOff>9525</xdr:rowOff>
        </xdr:from>
        <xdr:to>
          <xdr:col>4</xdr:col>
          <xdr:colOff>676275</xdr:colOff>
          <xdr:row>89</xdr:row>
          <xdr:rowOff>219075</xdr:rowOff>
        </xdr:to>
        <xdr:sp macro="" textlink="">
          <xdr:nvSpPr>
            <xdr:cNvPr id="14351" name="Check Box 15" hidden="1">
              <a:extLst>
                <a:ext uri="{63B3BB69-23CF-44E3-9099-C40C66FF867C}">
                  <a14:compatExt spid="_x0000_s14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88</xdr:row>
          <xdr:rowOff>19050</xdr:rowOff>
        </xdr:from>
        <xdr:to>
          <xdr:col>4</xdr:col>
          <xdr:colOff>676275</xdr:colOff>
          <xdr:row>88</xdr:row>
          <xdr:rowOff>219075</xdr:rowOff>
        </xdr:to>
        <xdr:sp macro="" textlink="">
          <xdr:nvSpPr>
            <xdr:cNvPr id="14352" name="Check Box 16" hidden="1">
              <a:extLst>
                <a:ext uri="{63B3BB69-23CF-44E3-9099-C40C66FF867C}">
                  <a14:compatExt spid="_x0000_s14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101</xdr:row>
          <xdr:rowOff>28575</xdr:rowOff>
        </xdr:from>
        <xdr:to>
          <xdr:col>4</xdr:col>
          <xdr:colOff>685800</xdr:colOff>
          <xdr:row>101</xdr:row>
          <xdr:rowOff>219075</xdr:rowOff>
        </xdr:to>
        <xdr:sp macro="" textlink="">
          <xdr:nvSpPr>
            <xdr:cNvPr id="14353" name="Check Box 17" hidden="1">
              <a:extLst>
                <a:ext uri="{63B3BB69-23CF-44E3-9099-C40C66FF867C}">
                  <a14:compatExt spid="_x0000_s14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100</xdr:row>
          <xdr:rowOff>19050</xdr:rowOff>
        </xdr:from>
        <xdr:to>
          <xdr:col>4</xdr:col>
          <xdr:colOff>685800</xdr:colOff>
          <xdr:row>100</xdr:row>
          <xdr:rowOff>219075</xdr:rowOff>
        </xdr:to>
        <xdr:sp macro="" textlink="">
          <xdr:nvSpPr>
            <xdr:cNvPr id="14354" name="Check Box 18" hidden="1">
              <a:extLst>
                <a:ext uri="{63B3BB69-23CF-44E3-9099-C40C66FF867C}">
                  <a14:compatExt spid="_x0000_s14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99</xdr:row>
          <xdr:rowOff>28575</xdr:rowOff>
        </xdr:from>
        <xdr:to>
          <xdr:col>4</xdr:col>
          <xdr:colOff>685800</xdr:colOff>
          <xdr:row>99</xdr:row>
          <xdr:rowOff>219075</xdr:rowOff>
        </xdr:to>
        <xdr:sp macro="" textlink="">
          <xdr:nvSpPr>
            <xdr:cNvPr id="14355" name="Check Box 19" hidden="1">
              <a:extLst>
                <a:ext uri="{63B3BB69-23CF-44E3-9099-C40C66FF867C}">
                  <a14:compatExt spid="_x0000_s14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98</xdr:row>
          <xdr:rowOff>19050</xdr:rowOff>
        </xdr:from>
        <xdr:to>
          <xdr:col>4</xdr:col>
          <xdr:colOff>685800</xdr:colOff>
          <xdr:row>98</xdr:row>
          <xdr:rowOff>209550</xdr:rowOff>
        </xdr:to>
        <xdr:sp macro="" textlink="">
          <xdr:nvSpPr>
            <xdr:cNvPr id="14356" name="Check Box 20" hidden="1">
              <a:extLst>
                <a:ext uri="{63B3BB69-23CF-44E3-9099-C40C66FF867C}">
                  <a14:compatExt spid="_x0000_s14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71</xdr:row>
          <xdr:rowOff>9525</xdr:rowOff>
        </xdr:from>
        <xdr:to>
          <xdr:col>4</xdr:col>
          <xdr:colOff>676275</xdr:colOff>
          <xdr:row>71</xdr:row>
          <xdr:rowOff>228600</xdr:rowOff>
        </xdr:to>
        <xdr:sp macro="" textlink="">
          <xdr:nvSpPr>
            <xdr:cNvPr id="14412" name="Check Box 76" hidden="1">
              <a:extLst>
                <a:ext uri="{63B3BB69-23CF-44E3-9099-C40C66FF867C}">
                  <a14:compatExt spid="_x0000_s144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70</xdr:row>
          <xdr:rowOff>19050</xdr:rowOff>
        </xdr:from>
        <xdr:to>
          <xdr:col>4</xdr:col>
          <xdr:colOff>676275</xdr:colOff>
          <xdr:row>70</xdr:row>
          <xdr:rowOff>219075</xdr:rowOff>
        </xdr:to>
        <xdr:sp macro="" textlink="">
          <xdr:nvSpPr>
            <xdr:cNvPr id="14413" name="Check Box 77" hidden="1">
              <a:extLst>
                <a:ext uri="{63B3BB69-23CF-44E3-9099-C40C66FF867C}">
                  <a14:compatExt spid="_x0000_s144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69</xdr:row>
          <xdr:rowOff>9525</xdr:rowOff>
        </xdr:from>
        <xdr:to>
          <xdr:col>4</xdr:col>
          <xdr:colOff>676275</xdr:colOff>
          <xdr:row>69</xdr:row>
          <xdr:rowOff>219075</xdr:rowOff>
        </xdr:to>
        <xdr:sp macro="" textlink="">
          <xdr:nvSpPr>
            <xdr:cNvPr id="14414" name="Check Box 78" hidden="1">
              <a:extLst>
                <a:ext uri="{63B3BB69-23CF-44E3-9099-C40C66FF867C}">
                  <a14:compatExt spid="_x0000_s144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68</xdr:row>
          <xdr:rowOff>9525</xdr:rowOff>
        </xdr:from>
        <xdr:to>
          <xdr:col>4</xdr:col>
          <xdr:colOff>676275</xdr:colOff>
          <xdr:row>68</xdr:row>
          <xdr:rowOff>219075</xdr:rowOff>
        </xdr:to>
        <xdr:sp macro="" textlink="">
          <xdr:nvSpPr>
            <xdr:cNvPr id="14415" name="Check Box 79" hidden="1">
              <a:extLst>
                <a:ext uri="{63B3BB69-23CF-44E3-9099-C40C66FF867C}">
                  <a14:compatExt spid="_x0000_s14415"/>
                </a:ext>
              </a:extLst>
            </xdr:cNvPr>
            <xdr:cNvSpPr/>
          </xdr:nvSpPr>
          <xdr:spPr>
            <a:xfrm>
              <a:off x="0" y="0"/>
              <a:ext cx="0" cy="0"/>
            </a:xfrm>
            <a:prstGeom prst="rect">
              <a:avLst/>
            </a:prstGeom>
          </xdr:spPr>
        </xdr:sp>
        <xdr:clientData/>
      </xdr:twoCellAnchor>
    </mc:Choice>
    <mc:Fallback/>
  </mc:AlternateContent>
  <xdr:twoCellAnchor>
    <xdr:from>
      <xdr:col>7</xdr:col>
      <xdr:colOff>627529</xdr:colOff>
      <xdr:row>13</xdr:row>
      <xdr:rowOff>145677</xdr:rowOff>
    </xdr:from>
    <xdr:to>
      <xdr:col>10</xdr:col>
      <xdr:colOff>111366</xdr:colOff>
      <xdr:row>26</xdr:row>
      <xdr:rowOff>0</xdr:rowOff>
    </xdr:to>
    <xdr:sp macro="" textlink="" fLocksText="0">
      <xdr:nvSpPr>
        <xdr:cNvPr id="47" name="正方形/長方形 46">
          <a:extLst>
            <a:ext uri="{FF2B5EF4-FFF2-40B4-BE49-F238E27FC236}">
              <a16:creationId xmlns:a16="http://schemas.microsoft.com/office/drawing/2014/main" xmlns="" id="{00000000-0008-0000-0300-00002F000000}"/>
            </a:ext>
          </a:extLst>
        </xdr:cNvPr>
        <xdr:cNvSpPr/>
      </xdr:nvSpPr>
      <xdr:spPr>
        <a:xfrm>
          <a:off x="14287500" y="6420971"/>
          <a:ext cx="3047307" cy="3729959"/>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400" b="1">
              <a:solidFill>
                <a:sysClr val="windowText" lastClr="000000"/>
              </a:solidFill>
            </a:rPr>
            <a:t>業種区分</a:t>
          </a:r>
        </a:p>
        <a:p>
          <a:pPr algn="l"/>
          <a:r>
            <a:rPr kumimoji="1" lang="ja-JP" altLang="en-US" sz="1100"/>
            <a:t>農業</a:t>
          </a:r>
          <a:r>
            <a:rPr kumimoji="1" lang="en-US" altLang="ja-JP" sz="1100"/>
            <a:t>､</a:t>
          </a:r>
          <a:r>
            <a:rPr kumimoji="1" lang="ja-JP" altLang="en-US" sz="1100"/>
            <a:t>林業</a:t>
          </a:r>
        </a:p>
        <a:p>
          <a:pPr algn="l"/>
          <a:r>
            <a:rPr kumimoji="1" lang="ja-JP" altLang="en-US" sz="1100"/>
            <a:t>漁業</a:t>
          </a:r>
        </a:p>
        <a:p>
          <a:pPr algn="l"/>
          <a:r>
            <a:rPr kumimoji="1" lang="ja-JP" altLang="en-US" sz="1100"/>
            <a:t>鉱業、採石業、砂利採取業</a:t>
          </a:r>
        </a:p>
        <a:p>
          <a:pPr algn="l"/>
          <a:r>
            <a:rPr kumimoji="1" lang="ja-JP" altLang="en-US" sz="1100"/>
            <a:t>建設業</a:t>
          </a:r>
        </a:p>
        <a:p>
          <a:pPr algn="l"/>
          <a:r>
            <a:rPr kumimoji="1" lang="ja-JP" altLang="en-US" sz="1100"/>
            <a:t>製造業</a:t>
          </a:r>
        </a:p>
        <a:p>
          <a:pPr algn="l"/>
          <a:r>
            <a:rPr kumimoji="1" lang="ja-JP" altLang="en-US" sz="1100"/>
            <a:t>電気･ガス･熱供給･水道業</a:t>
          </a:r>
        </a:p>
        <a:p>
          <a:pPr algn="l"/>
          <a:r>
            <a:rPr kumimoji="1" lang="ja-JP" altLang="en-US" sz="1100"/>
            <a:t>情報通信業</a:t>
          </a:r>
        </a:p>
        <a:p>
          <a:pPr algn="l"/>
          <a:r>
            <a:rPr kumimoji="1" lang="ja-JP" altLang="en-US" sz="1100"/>
            <a:t>運輸業</a:t>
          </a:r>
          <a:r>
            <a:rPr kumimoji="1" lang="en-US" altLang="ja-JP" sz="1100"/>
            <a:t>､</a:t>
          </a:r>
          <a:r>
            <a:rPr kumimoji="1" lang="ja-JP" altLang="en-US" sz="1100"/>
            <a:t>郵便業</a:t>
          </a:r>
        </a:p>
        <a:p>
          <a:pPr algn="l"/>
          <a:r>
            <a:rPr kumimoji="1" lang="ja-JP" altLang="en-US" sz="1100"/>
            <a:t>卸売業</a:t>
          </a:r>
          <a:r>
            <a:rPr kumimoji="1" lang="en-US" altLang="ja-JP" sz="1100"/>
            <a:t>､</a:t>
          </a:r>
          <a:r>
            <a:rPr kumimoji="1" lang="ja-JP" altLang="en-US" sz="1100"/>
            <a:t>小売業</a:t>
          </a:r>
        </a:p>
        <a:p>
          <a:pPr algn="l"/>
          <a:r>
            <a:rPr kumimoji="1" lang="ja-JP" altLang="en-US" sz="1100"/>
            <a:t>金融業</a:t>
          </a:r>
          <a:r>
            <a:rPr kumimoji="1" lang="en-US" altLang="ja-JP" sz="1100"/>
            <a:t>､</a:t>
          </a:r>
          <a:r>
            <a:rPr kumimoji="1" lang="ja-JP" altLang="en-US" sz="1100"/>
            <a:t>保険業</a:t>
          </a:r>
        </a:p>
        <a:p>
          <a:pPr algn="l"/>
          <a:r>
            <a:rPr kumimoji="1" lang="ja-JP" altLang="en-US" sz="1100"/>
            <a:t>不動産業</a:t>
          </a:r>
          <a:r>
            <a:rPr kumimoji="1" lang="en-US" altLang="ja-JP" sz="1100"/>
            <a:t>､</a:t>
          </a:r>
          <a:r>
            <a:rPr kumimoji="1" lang="ja-JP" altLang="en-US" sz="1100"/>
            <a:t>物品賃貸業</a:t>
          </a:r>
        </a:p>
        <a:p>
          <a:pPr algn="l"/>
          <a:r>
            <a:rPr kumimoji="1" lang="ja-JP" altLang="en-US" sz="1100"/>
            <a:t>学術研究</a:t>
          </a:r>
          <a:r>
            <a:rPr kumimoji="1" lang="en-US" altLang="ja-JP" sz="1100"/>
            <a:t>､</a:t>
          </a:r>
          <a:r>
            <a:rPr kumimoji="1" lang="ja-JP" altLang="en-US" sz="1100"/>
            <a:t>専門･技術サービス業</a:t>
          </a:r>
        </a:p>
        <a:p>
          <a:pPr algn="l"/>
          <a:r>
            <a:rPr kumimoji="1" lang="ja-JP" altLang="en-US" sz="1100"/>
            <a:t>宿泊業</a:t>
          </a:r>
          <a:r>
            <a:rPr kumimoji="1" lang="en-US" altLang="ja-JP" sz="1100"/>
            <a:t>､</a:t>
          </a:r>
          <a:r>
            <a:rPr kumimoji="1" lang="ja-JP" altLang="en-US" sz="1100"/>
            <a:t>飲食サービス業</a:t>
          </a:r>
        </a:p>
        <a:p>
          <a:pPr algn="l"/>
          <a:r>
            <a:rPr kumimoji="1" lang="ja-JP" altLang="en-US" sz="1100"/>
            <a:t>生活関連サービス業</a:t>
          </a:r>
          <a:r>
            <a:rPr kumimoji="1" lang="en-US" altLang="ja-JP" sz="1100"/>
            <a:t>､</a:t>
          </a:r>
          <a:r>
            <a:rPr kumimoji="1" lang="ja-JP" altLang="en-US" sz="1100"/>
            <a:t>娯楽業</a:t>
          </a:r>
        </a:p>
        <a:p>
          <a:pPr algn="l"/>
          <a:r>
            <a:rPr kumimoji="1" lang="ja-JP" altLang="en-US" sz="1100"/>
            <a:t>教育</a:t>
          </a:r>
          <a:r>
            <a:rPr kumimoji="1" lang="en-US" altLang="ja-JP" sz="1100"/>
            <a:t>､</a:t>
          </a:r>
          <a:r>
            <a:rPr kumimoji="1" lang="ja-JP" altLang="en-US" sz="1100"/>
            <a:t>学習支援業</a:t>
          </a:r>
        </a:p>
        <a:p>
          <a:pPr algn="l"/>
          <a:r>
            <a:rPr kumimoji="1" lang="ja-JP" altLang="en-US" sz="1100"/>
            <a:t>医療</a:t>
          </a:r>
          <a:r>
            <a:rPr kumimoji="1" lang="en-US" altLang="ja-JP" sz="1100"/>
            <a:t>､</a:t>
          </a:r>
          <a:r>
            <a:rPr kumimoji="1" lang="ja-JP" altLang="en-US" sz="1100"/>
            <a:t>福祉</a:t>
          </a:r>
        </a:p>
        <a:p>
          <a:pPr algn="l"/>
          <a:r>
            <a:rPr kumimoji="1" lang="ja-JP" altLang="en-US" sz="1100"/>
            <a:t>複合サービス事業</a:t>
          </a:r>
        </a:p>
        <a:p>
          <a:pPr algn="l"/>
          <a:r>
            <a:rPr kumimoji="1" lang="ja-JP" altLang="en-US" sz="1100"/>
            <a:t>サービス業</a:t>
          </a:r>
          <a:r>
            <a:rPr kumimoji="1" lang="en-US" altLang="ja-JP" sz="1100"/>
            <a:t>(</a:t>
          </a:r>
          <a:r>
            <a:rPr kumimoji="1" lang="ja-JP" altLang="en-US" sz="1100"/>
            <a:t>他に分類されないもの</a:t>
          </a:r>
          <a:r>
            <a:rPr kumimoji="1" lang="en-US" altLang="ja-JP" sz="1100"/>
            <a:t>)</a:t>
          </a:r>
          <a:endParaRPr kumimoji="1" lang="ja-JP" altLang="en-US" sz="1100"/>
        </a:p>
      </xdr:txBody>
    </xdr:sp>
    <xdr:clientData fLocksWithSheet="0" fPrintsWithSheet="0"/>
  </xdr:twoCellAnchor>
  <xdr:oneCellAnchor>
    <xdr:from>
      <xdr:col>4</xdr:col>
      <xdr:colOff>296493</xdr:colOff>
      <xdr:row>78</xdr:row>
      <xdr:rowOff>32194</xdr:rowOff>
    </xdr:from>
    <xdr:ext cx="2354985" cy="216000"/>
    <xdr:sp macro="" textlink="">
      <xdr:nvSpPr>
        <xdr:cNvPr id="48" name="テキスト ボックス 47">
          <a:extLst>
            <a:ext uri="{FF2B5EF4-FFF2-40B4-BE49-F238E27FC236}">
              <a16:creationId xmlns:a16="http://schemas.microsoft.com/office/drawing/2014/main" xmlns="" id="{00000000-0008-0000-0300-000030000000}"/>
            </a:ext>
          </a:extLst>
        </xdr:cNvPr>
        <xdr:cNvSpPr txBox="1"/>
      </xdr:nvSpPr>
      <xdr:spPr>
        <a:xfrm>
          <a:off x="4220793" y="34198369"/>
          <a:ext cx="23549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地域の中小企業等からの相談窓口（</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１）</a:t>
          </a:r>
        </a:p>
      </xdr:txBody>
    </xdr:sp>
    <xdr:clientData/>
  </xdr:oneCellAnchor>
  <xdr:oneCellAnchor>
    <xdr:from>
      <xdr:col>4</xdr:col>
      <xdr:colOff>296493</xdr:colOff>
      <xdr:row>79</xdr:row>
      <xdr:rowOff>29179</xdr:rowOff>
    </xdr:from>
    <xdr:ext cx="2153585" cy="216000"/>
    <xdr:sp macro="" textlink="">
      <xdr:nvSpPr>
        <xdr:cNvPr id="49" name="テキスト ボックス 48">
          <a:extLst>
            <a:ext uri="{FF2B5EF4-FFF2-40B4-BE49-F238E27FC236}">
              <a16:creationId xmlns:a16="http://schemas.microsoft.com/office/drawing/2014/main" xmlns="" id="{00000000-0008-0000-0300-000031000000}"/>
            </a:ext>
          </a:extLst>
        </xdr:cNvPr>
        <xdr:cNvSpPr txBox="1"/>
      </xdr:nvSpPr>
      <xdr:spPr>
        <a:xfrm>
          <a:off x="4220793" y="34462054"/>
          <a:ext cx="21535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セミナー等による普及啓発活動（</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２）</a:t>
          </a:r>
        </a:p>
      </xdr:txBody>
    </xdr:sp>
    <xdr:clientData/>
  </xdr:oneCellAnchor>
  <xdr:oneCellAnchor>
    <xdr:from>
      <xdr:col>4</xdr:col>
      <xdr:colOff>296493</xdr:colOff>
      <xdr:row>80</xdr:row>
      <xdr:rowOff>29274</xdr:rowOff>
    </xdr:from>
    <xdr:ext cx="4099759" cy="216000"/>
    <xdr:sp macro="" textlink="">
      <xdr:nvSpPr>
        <xdr:cNvPr id="50" name="テキスト ボックス 49">
          <a:extLst>
            <a:ext uri="{FF2B5EF4-FFF2-40B4-BE49-F238E27FC236}">
              <a16:creationId xmlns:a16="http://schemas.microsoft.com/office/drawing/2014/main" xmlns="" id="{00000000-0008-0000-0300-000032000000}"/>
            </a:ext>
          </a:extLst>
        </xdr:cNvPr>
        <xdr:cNvSpPr txBox="1"/>
      </xdr:nvSpPr>
      <xdr:spPr>
        <a:xfrm>
          <a:off x="4220793" y="34728849"/>
          <a:ext cx="4099759"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補助事業の紹介等の中小企業等に対する具体的な支援・アドバイス（</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３）</a:t>
          </a:r>
        </a:p>
      </xdr:txBody>
    </xdr:sp>
    <xdr:clientData/>
  </xdr:oneCellAnchor>
  <xdr:oneCellAnchor>
    <xdr:from>
      <xdr:col>4</xdr:col>
      <xdr:colOff>296493</xdr:colOff>
      <xdr:row>81</xdr:row>
      <xdr:rowOff>24833</xdr:rowOff>
    </xdr:from>
    <xdr:ext cx="2221680" cy="216000"/>
    <xdr:sp macro="" textlink="">
      <xdr:nvSpPr>
        <xdr:cNvPr id="51" name="テキスト ボックス 50">
          <a:extLst>
            <a:ext uri="{FF2B5EF4-FFF2-40B4-BE49-F238E27FC236}">
              <a16:creationId xmlns:a16="http://schemas.microsoft.com/office/drawing/2014/main" xmlns="" id="{00000000-0008-0000-0300-000033000000}"/>
            </a:ext>
          </a:extLst>
        </xdr:cNvPr>
        <xdr:cNvSpPr txBox="1"/>
      </xdr:nvSpPr>
      <xdr:spPr>
        <a:xfrm>
          <a:off x="4220793" y="34991108"/>
          <a:ext cx="222168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その他　（下のセルに内容を記載）　　　</a:t>
          </a:r>
        </a:p>
      </xdr:txBody>
    </xdr:sp>
    <xdr:clientData/>
  </xdr:oneCellAnchor>
  <xdr:oneCellAnchor>
    <xdr:from>
      <xdr:col>4</xdr:col>
      <xdr:colOff>296493</xdr:colOff>
      <xdr:row>88</xdr:row>
      <xdr:rowOff>32194</xdr:rowOff>
    </xdr:from>
    <xdr:ext cx="2354985" cy="216000"/>
    <xdr:sp macro="" textlink="">
      <xdr:nvSpPr>
        <xdr:cNvPr id="52" name="テキスト ボックス 51">
          <a:extLst>
            <a:ext uri="{FF2B5EF4-FFF2-40B4-BE49-F238E27FC236}">
              <a16:creationId xmlns:a16="http://schemas.microsoft.com/office/drawing/2014/main" xmlns="" id="{00000000-0008-0000-0300-000034000000}"/>
            </a:ext>
          </a:extLst>
        </xdr:cNvPr>
        <xdr:cNvSpPr txBox="1"/>
      </xdr:nvSpPr>
      <xdr:spPr>
        <a:xfrm>
          <a:off x="4220793" y="36579619"/>
          <a:ext cx="23549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地域の中小企業等からの相談窓口（</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１）</a:t>
          </a:r>
        </a:p>
      </xdr:txBody>
    </xdr:sp>
    <xdr:clientData/>
  </xdr:oneCellAnchor>
  <xdr:oneCellAnchor>
    <xdr:from>
      <xdr:col>4</xdr:col>
      <xdr:colOff>296493</xdr:colOff>
      <xdr:row>89</xdr:row>
      <xdr:rowOff>29179</xdr:rowOff>
    </xdr:from>
    <xdr:ext cx="2153585" cy="216000"/>
    <xdr:sp macro="" textlink="">
      <xdr:nvSpPr>
        <xdr:cNvPr id="53" name="テキスト ボックス 52">
          <a:extLst>
            <a:ext uri="{FF2B5EF4-FFF2-40B4-BE49-F238E27FC236}">
              <a16:creationId xmlns:a16="http://schemas.microsoft.com/office/drawing/2014/main" xmlns="" id="{00000000-0008-0000-0300-000035000000}"/>
            </a:ext>
          </a:extLst>
        </xdr:cNvPr>
        <xdr:cNvSpPr txBox="1"/>
      </xdr:nvSpPr>
      <xdr:spPr>
        <a:xfrm>
          <a:off x="4220793" y="36843304"/>
          <a:ext cx="21535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セミナー等による普及啓発活動（</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２）</a:t>
          </a:r>
        </a:p>
      </xdr:txBody>
    </xdr:sp>
    <xdr:clientData/>
  </xdr:oneCellAnchor>
  <xdr:oneCellAnchor>
    <xdr:from>
      <xdr:col>4</xdr:col>
      <xdr:colOff>296493</xdr:colOff>
      <xdr:row>90</xdr:row>
      <xdr:rowOff>29274</xdr:rowOff>
    </xdr:from>
    <xdr:ext cx="4099759" cy="216000"/>
    <xdr:sp macro="" textlink="">
      <xdr:nvSpPr>
        <xdr:cNvPr id="54" name="テキスト ボックス 53">
          <a:extLst>
            <a:ext uri="{FF2B5EF4-FFF2-40B4-BE49-F238E27FC236}">
              <a16:creationId xmlns:a16="http://schemas.microsoft.com/office/drawing/2014/main" xmlns="" id="{00000000-0008-0000-0300-000036000000}"/>
            </a:ext>
          </a:extLst>
        </xdr:cNvPr>
        <xdr:cNvSpPr txBox="1"/>
      </xdr:nvSpPr>
      <xdr:spPr>
        <a:xfrm>
          <a:off x="4220793" y="37110099"/>
          <a:ext cx="4099759"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補助事業の紹介等の中小企業等に対する具体的な支援・アドバイス（</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３）</a:t>
          </a:r>
        </a:p>
      </xdr:txBody>
    </xdr:sp>
    <xdr:clientData/>
  </xdr:oneCellAnchor>
  <xdr:oneCellAnchor>
    <xdr:from>
      <xdr:col>4</xdr:col>
      <xdr:colOff>296493</xdr:colOff>
      <xdr:row>91</xdr:row>
      <xdr:rowOff>24833</xdr:rowOff>
    </xdr:from>
    <xdr:ext cx="2221680" cy="216000"/>
    <xdr:sp macro="" textlink="">
      <xdr:nvSpPr>
        <xdr:cNvPr id="55" name="テキスト ボックス 54">
          <a:extLst>
            <a:ext uri="{FF2B5EF4-FFF2-40B4-BE49-F238E27FC236}">
              <a16:creationId xmlns:a16="http://schemas.microsoft.com/office/drawing/2014/main" xmlns="" id="{00000000-0008-0000-0300-000037000000}"/>
            </a:ext>
          </a:extLst>
        </xdr:cNvPr>
        <xdr:cNvSpPr txBox="1"/>
      </xdr:nvSpPr>
      <xdr:spPr>
        <a:xfrm>
          <a:off x="4220793" y="37372358"/>
          <a:ext cx="222168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その他　（下のセルに内容を記載）　　　</a:t>
          </a:r>
        </a:p>
      </xdr:txBody>
    </xdr:sp>
    <xdr:clientData/>
  </xdr:oneCellAnchor>
  <xdr:oneCellAnchor>
    <xdr:from>
      <xdr:col>4</xdr:col>
      <xdr:colOff>296493</xdr:colOff>
      <xdr:row>98</xdr:row>
      <xdr:rowOff>32194</xdr:rowOff>
    </xdr:from>
    <xdr:ext cx="2354985" cy="216000"/>
    <xdr:sp macro="" textlink="">
      <xdr:nvSpPr>
        <xdr:cNvPr id="56" name="テキスト ボックス 55">
          <a:extLst>
            <a:ext uri="{FF2B5EF4-FFF2-40B4-BE49-F238E27FC236}">
              <a16:creationId xmlns:a16="http://schemas.microsoft.com/office/drawing/2014/main" xmlns="" id="{00000000-0008-0000-0300-000038000000}"/>
            </a:ext>
          </a:extLst>
        </xdr:cNvPr>
        <xdr:cNvSpPr txBox="1"/>
      </xdr:nvSpPr>
      <xdr:spPr>
        <a:xfrm>
          <a:off x="4220793" y="38960869"/>
          <a:ext cx="23549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地域の中小企業等からの相談窓口（</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１）</a:t>
          </a:r>
        </a:p>
      </xdr:txBody>
    </xdr:sp>
    <xdr:clientData/>
  </xdr:oneCellAnchor>
  <xdr:oneCellAnchor>
    <xdr:from>
      <xdr:col>4</xdr:col>
      <xdr:colOff>296493</xdr:colOff>
      <xdr:row>99</xdr:row>
      <xdr:rowOff>29179</xdr:rowOff>
    </xdr:from>
    <xdr:ext cx="2153585" cy="216000"/>
    <xdr:sp macro="" textlink="">
      <xdr:nvSpPr>
        <xdr:cNvPr id="57" name="テキスト ボックス 56">
          <a:extLst>
            <a:ext uri="{FF2B5EF4-FFF2-40B4-BE49-F238E27FC236}">
              <a16:creationId xmlns:a16="http://schemas.microsoft.com/office/drawing/2014/main" xmlns="" id="{00000000-0008-0000-0300-000039000000}"/>
            </a:ext>
          </a:extLst>
        </xdr:cNvPr>
        <xdr:cNvSpPr txBox="1"/>
      </xdr:nvSpPr>
      <xdr:spPr>
        <a:xfrm>
          <a:off x="4220793" y="39224554"/>
          <a:ext cx="21535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セミナー等による普及啓発活動（</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２）</a:t>
          </a:r>
        </a:p>
      </xdr:txBody>
    </xdr:sp>
    <xdr:clientData/>
  </xdr:oneCellAnchor>
  <xdr:oneCellAnchor>
    <xdr:from>
      <xdr:col>4</xdr:col>
      <xdr:colOff>296493</xdr:colOff>
      <xdr:row>100</xdr:row>
      <xdr:rowOff>29274</xdr:rowOff>
    </xdr:from>
    <xdr:ext cx="4099759" cy="216000"/>
    <xdr:sp macro="" textlink="">
      <xdr:nvSpPr>
        <xdr:cNvPr id="58" name="テキスト ボックス 57">
          <a:extLst>
            <a:ext uri="{FF2B5EF4-FFF2-40B4-BE49-F238E27FC236}">
              <a16:creationId xmlns:a16="http://schemas.microsoft.com/office/drawing/2014/main" xmlns="" id="{00000000-0008-0000-0300-00003A000000}"/>
            </a:ext>
          </a:extLst>
        </xdr:cNvPr>
        <xdr:cNvSpPr txBox="1"/>
      </xdr:nvSpPr>
      <xdr:spPr>
        <a:xfrm>
          <a:off x="4220793" y="39491349"/>
          <a:ext cx="4099759"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補助事業の紹介等の中小企業等に対する具体的な支援・アドバイス（</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３）</a:t>
          </a:r>
        </a:p>
      </xdr:txBody>
    </xdr:sp>
    <xdr:clientData/>
  </xdr:oneCellAnchor>
  <xdr:oneCellAnchor>
    <xdr:from>
      <xdr:col>4</xdr:col>
      <xdr:colOff>296493</xdr:colOff>
      <xdr:row>101</xdr:row>
      <xdr:rowOff>24833</xdr:rowOff>
    </xdr:from>
    <xdr:ext cx="2221680" cy="216000"/>
    <xdr:sp macro="" textlink="">
      <xdr:nvSpPr>
        <xdr:cNvPr id="59" name="テキスト ボックス 58">
          <a:extLst>
            <a:ext uri="{FF2B5EF4-FFF2-40B4-BE49-F238E27FC236}">
              <a16:creationId xmlns:a16="http://schemas.microsoft.com/office/drawing/2014/main" xmlns="" id="{00000000-0008-0000-0300-00003B000000}"/>
            </a:ext>
          </a:extLst>
        </xdr:cNvPr>
        <xdr:cNvSpPr txBox="1"/>
      </xdr:nvSpPr>
      <xdr:spPr>
        <a:xfrm>
          <a:off x="4220793" y="39753608"/>
          <a:ext cx="222168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その他　（下のセルに内容を記載）　　　</a:t>
          </a:r>
        </a:p>
      </xdr:txBody>
    </xdr:sp>
    <xdr:clientData/>
  </xdr:oneCellAnchor>
  <xdr:oneCellAnchor>
    <xdr:from>
      <xdr:col>4</xdr:col>
      <xdr:colOff>296493</xdr:colOff>
      <xdr:row>108</xdr:row>
      <xdr:rowOff>32194</xdr:rowOff>
    </xdr:from>
    <xdr:ext cx="2354985" cy="216000"/>
    <xdr:sp macro="" textlink="">
      <xdr:nvSpPr>
        <xdr:cNvPr id="60" name="テキスト ボックス 59">
          <a:extLst>
            <a:ext uri="{FF2B5EF4-FFF2-40B4-BE49-F238E27FC236}">
              <a16:creationId xmlns:a16="http://schemas.microsoft.com/office/drawing/2014/main" xmlns="" id="{00000000-0008-0000-0300-00003C000000}"/>
            </a:ext>
          </a:extLst>
        </xdr:cNvPr>
        <xdr:cNvSpPr txBox="1"/>
      </xdr:nvSpPr>
      <xdr:spPr>
        <a:xfrm>
          <a:off x="4220793" y="41342119"/>
          <a:ext cx="23549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地域の中小企業等からの相談窓口（</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１）</a:t>
          </a:r>
        </a:p>
      </xdr:txBody>
    </xdr:sp>
    <xdr:clientData/>
  </xdr:oneCellAnchor>
  <xdr:oneCellAnchor>
    <xdr:from>
      <xdr:col>4</xdr:col>
      <xdr:colOff>296493</xdr:colOff>
      <xdr:row>109</xdr:row>
      <xdr:rowOff>29179</xdr:rowOff>
    </xdr:from>
    <xdr:ext cx="2153585" cy="216000"/>
    <xdr:sp macro="" textlink="">
      <xdr:nvSpPr>
        <xdr:cNvPr id="61" name="テキスト ボックス 60">
          <a:extLst>
            <a:ext uri="{FF2B5EF4-FFF2-40B4-BE49-F238E27FC236}">
              <a16:creationId xmlns:a16="http://schemas.microsoft.com/office/drawing/2014/main" xmlns="" id="{00000000-0008-0000-0300-00003D000000}"/>
            </a:ext>
          </a:extLst>
        </xdr:cNvPr>
        <xdr:cNvSpPr txBox="1"/>
      </xdr:nvSpPr>
      <xdr:spPr>
        <a:xfrm>
          <a:off x="4220793" y="41605804"/>
          <a:ext cx="2153585"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セミナー等による普及啓発活動（</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２）</a:t>
          </a:r>
        </a:p>
      </xdr:txBody>
    </xdr:sp>
    <xdr:clientData/>
  </xdr:oneCellAnchor>
  <xdr:oneCellAnchor>
    <xdr:from>
      <xdr:col>4</xdr:col>
      <xdr:colOff>296493</xdr:colOff>
      <xdr:row>110</xdr:row>
      <xdr:rowOff>29274</xdr:rowOff>
    </xdr:from>
    <xdr:ext cx="4099759" cy="216000"/>
    <xdr:sp macro="" textlink="">
      <xdr:nvSpPr>
        <xdr:cNvPr id="62" name="テキスト ボックス 61">
          <a:extLst>
            <a:ext uri="{FF2B5EF4-FFF2-40B4-BE49-F238E27FC236}">
              <a16:creationId xmlns:a16="http://schemas.microsoft.com/office/drawing/2014/main" xmlns="" id="{00000000-0008-0000-0300-00003E000000}"/>
            </a:ext>
          </a:extLst>
        </xdr:cNvPr>
        <xdr:cNvSpPr txBox="1"/>
      </xdr:nvSpPr>
      <xdr:spPr>
        <a:xfrm>
          <a:off x="4220793" y="41872599"/>
          <a:ext cx="4099759"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補助事業の紹介等の中小企業等に対する具体的な支援・アドバイス（</a:t>
          </a:r>
          <a:r>
            <a:rPr kumimoji="1" lang="en-US" altLang="ja-JP" sz="1000">
              <a:latin typeface="ＭＳ Ｐ明朝" panose="02020600040205080304" pitchFamily="18" charset="-128"/>
              <a:ea typeface="ＭＳ Ｐ明朝" panose="02020600040205080304" pitchFamily="18" charset="-128"/>
            </a:rPr>
            <a:t>※</a:t>
          </a:r>
          <a:r>
            <a:rPr kumimoji="1" lang="ja-JP" altLang="en-US" sz="1000">
              <a:latin typeface="ＭＳ Ｐ明朝" panose="02020600040205080304" pitchFamily="18" charset="-128"/>
              <a:ea typeface="ＭＳ Ｐ明朝" panose="02020600040205080304" pitchFamily="18" charset="-128"/>
            </a:rPr>
            <a:t>３）</a:t>
          </a:r>
        </a:p>
      </xdr:txBody>
    </xdr:sp>
    <xdr:clientData/>
  </xdr:oneCellAnchor>
  <xdr:oneCellAnchor>
    <xdr:from>
      <xdr:col>4</xdr:col>
      <xdr:colOff>296493</xdr:colOff>
      <xdr:row>111</xdr:row>
      <xdr:rowOff>24833</xdr:rowOff>
    </xdr:from>
    <xdr:ext cx="2221680" cy="216000"/>
    <xdr:sp macro="" textlink="">
      <xdr:nvSpPr>
        <xdr:cNvPr id="63" name="テキスト ボックス 62">
          <a:extLst>
            <a:ext uri="{FF2B5EF4-FFF2-40B4-BE49-F238E27FC236}">
              <a16:creationId xmlns:a16="http://schemas.microsoft.com/office/drawing/2014/main" xmlns="" id="{00000000-0008-0000-0300-00003F000000}"/>
            </a:ext>
          </a:extLst>
        </xdr:cNvPr>
        <xdr:cNvSpPr txBox="1"/>
      </xdr:nvSpPr>
      <xdr:spPr>
        <a:xfrm>
          <a:off x="4220793" y="42134858"/>
          <a:ext cx="2221680" cy="216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72000" tIns="36000" rIns="72000" bIns="36000" rtlCol="0" anchor="t">
          <a:spAutoFit/>
        </a:bodyPr>
        <a:lstStyle/>
        <a:p>
          <a:r>
            <a:rPr kumimoji="1" lang="ja-JP" altLang="en-US" sz="1000">
              <a:latin typeface="ＭＳ Ｐ明朝" panose="02020600040205080304" pitchFamily="18" charset="-128"/>
              <a:ea typeface="ＭＳ Ｐ明朝" panose="02020600040205080304" pitchFamily="18" charset="-128"/>
            </a:rPr>
            <a:t>その他　（下のセルに内容を記載）　　　</a:t>
          </a:r>
        </a:p>
      </xdr:txBody>
    </xdr:sp>
    <xdr:clientData/>
  </xdr:oneCellAnchor>
  <xdr:twoCellAnchor>
    <xdr:from>
      <xdr:col>1</xdr:col>
      <xdr:colOff>267594</xdr:colOff>
      <xdr:row>0</xdr:row>
      <xdr:rowOff>68853</xdr:rowOff>
    </xdr:from>
    <xdr:to>
      <xdr:col>4</xdr:col>
      <xdr:colOff>4118890</xdr:colOff>
      <xdr:row>0</xdr:row>
      <xdr:rowOff>508758</xdr:rowOff>
    </xdr:to>
    <xdr:grpSp>
      <xdr:nvGrpSpPr>
        <xdr:cNvPr id="43" name="グループ化 42">
          <a:extLst>
            <a:ext uri="{FF2B5EF4-FFF2-40B4-BE49-F238E27FC236}">
              <a16:creationId xmlns:a16="http://schemas.microsoft.com/office/drawing/2014/main" xmlns="" id="{00000000-0008-0000-0000-000018000000}"/>
            </a:ext>
          </a:extLst>
        </xdr:cNvPr>
        <xdr:cNvGrpSpPr/>
      </xdr:nvGrpSpPr>
      <xdr:grpSpPr>
        <a:xfrm>
          <a:off x="372369" y="68853"/>
          <a:ext cx="7670821" cy="439905"/>
          <a:chOff x="9386454" y="5784273"/>
          <a:chExt cx="11776365" cy="588819"/>
        </a:xfrm>
      </xdr:grpSpPr>
      <xdr:sp macro="" textlink="">
        <xdr:nvSpPr>
          <xdr:cNvPr id="44" name="テキスト ボックス 43">
            <a:extLst>
              <a:ext uri="{FF2B5EF4-FFF2-40B4-BE49-F238E27FC236}">
                <a16:creationId xmlns:a16="http://schemas.microsoft.com/office/drawing/2014/main" xmlns="" id="{00000000-0008-0000-0000-000012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2000" b="1"/>
              <a:t>　　　　　　　のセルの値は自動計算となっていますので編集不要です。</a:t>
            </a:r>
          </a:p>
        </xdr:txBody>
      </xdr:sp>
      <xdr:sp macro="" textlink="">
        <xdr:nvSpPr>
          <xdr:cNvPr id="45" name="正方形/長方形 44">
            <a:extLst>
              <a:ext uri="{FF2B5EF4-FFF2-40B4-BE49-F238E27FC236}">
                <a16:creationId xmlns:a16="http://schemas.microsoft.com/office/drawing/2014/main" xmlns="" id="{00000000-0008-0000-0000-000013000000}"/>
              </a:ext>
            </a:extLst>
          </xdr:cNvPr>
          <xdr:cNvSpPr/>
        </xdr:nvSpPr>
        <xdr:spPr>
          <a:xfrm>
            <a:off x="9611591" y="5836229"/>
            <a:ext cx="1420091" cy="5022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800">
                <a:solidFill>
                  <a:sysClr val="windowText" lastClr="000000"/>
                </a:solidFill>
              </a:rPr>
              <a:t>黄色</a:t>
            </a:r>
          </a:p>
        </xdr:txBody>
      </xdr:sp>
    </xdr:grpSp>
    <xdr:clientData fPrintsWithSheet="0"/>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57150</xdr:colOff>
          <xdr:row>74</xdr:row>
          <xdr:rowOff>9525</xdr:rowOff>
        </xdr:from>
        <xdr:to>
          <xdr:col>14</xdr:col>
          <xdr:colOff>390525</xdr:colOff>
          <xdr:row>74</xdr:row>
          <xdr:rowOff>390525</xdr:rowOff>
        </xdr:to>
        <xdr:pic>
          <xdr:nvPicPr>
            <xdr:cNvPr id="2" name="図 1"/>
            <xdr:cNvPicPr>
              <a:picLocks noChangeAspect="1" noChangeArrowheads="1"/>
              <a:extLst>
                <a:ext uri="{84589F7E-364E-4C9E-8A38-B11213B215E9}">
                  <a14:cameraTool cellRange="$U$74" spid="_x0000_s46408"/>
                </a:ext>
              </a:extLst>
            </xdr:cNvPicPr>
          </xdr:nvPicPr>
          <xdr:blipFill>
            <a:blip xmlns:r="http://schemas.openxmlformats.org/officeDocument/2006/relationships" r:embed="rId1"/>
            <a:srcRect/>
            <a:stretch>
              <a:fillRect/>
            </a:stretch>
          </xdr:blipFill>
          <xdr:spPr bwMode="auto">
            <a:xfrm>
              <a:off x="12844463" y="18630900"/>
              <a:ext cx="1381125" cy="381000"/>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xdr:colOff>
          <xdr:row>89</xdr:row>
          <xdr:rowOff>0</xdr:rowOff>
        </xdr:from>
        <xdr:to>
          <xdr:col>14</xdr:col>
          <xdr:colOff>333376</xdr:colOff>
          <xdr:row>90</xdr:row>
          <xdr:rowOff>0</xdr:rowOff>
        </xdr:to>
        <xdr:pic>
          <xdr:nvPicPr>
            <xdr:cNvPr id="3" name="図 2"/>
            <xdr:cNvPicPr>
              <a:picLocks noChangeAspect="1" noChangeArrowheads="1"/>
              <a:extLst>
                <a:ext uri="{84589F7E-364E-4C9E-8A38-B11213B215E9}">
                  <a14:cameraTool cellRange="$U$90" spid="_x0000_s46409"/>
                </a:ext>
              </a:extLst>
            </xdr:cNvPicPr>
          </xdr:nvPicPr>
          <xdr:blipFill>
            <a:blip xmlns:r="http://schemas.openxmlformats.org/officeDocument/2006/relationships" r:embed="rId2"/>
            <a:srcRect/>
            <a:stretch>
              <a:fillRect/>
            </a:stretch>
          </xdr:blipFill>
          <xdr:spPr bwMode="auto">
            <a:xfrm>
              <a:off x="12787314" y="25431750"/>
              <a:ext cx="1381125" cy="381000"/>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104</xdr:row>
          <xdr:rowOff>1</xdr:rowOff>
        </xdr:from>
        <xdr:to>
          <xdr:col>14</xdr:col>
          <xdr:colOff>333375</xdr:colOff>
          <xdr:row>105</xdr:row>
          <xdr:rowOff>1</xdr:rowOff>
        </xdr:to>
        <xdr:pic>
          <xdr:nvPicPr>
            <xdr:cNvPr id="4" name="図 3"/>
            <xdr:cNvPicPr>
              <a:picLocks noChangeAspect="1" noChangeArrowheads="1"/>
              <a:extLst>
                <a:ext uri="{84589F7E-364E-4C9E-8A38-B11213B215E9}">
                  <a14:cameraTool cellRange="$U$105" spid="_x0000_s46410"/>
                </a:ext>
              </a:extLst>
            </xdr:cNvPicPr>
          </xdr:nvPicPr>
          <xdr:blipFill>
            <a:blip xmlns:r="http://schemas.openxmlformats.org/officeDocument/2006/relationships" r:embed="rId2"/>
            <a:srcRect/>
            <a:stretch>
              <a:fillRect/>
            </a:stretch>
          </xdr:blipFill>
          <xdr:spPr bwMode="auto">
            <a:xfrm>
              <a:off x="12787313" y="30980064"/>
              <a:ext cx="1381125" cy="381000"/>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119</xdr:row>
          <xdr:rowOff>0</xdr:rowOff>
        </xdr:from>
        <xdr:to>
          <xdr:col>14</xdr:col>
          <xdr:colOff>333375</xdr:colOff>
          <xdr:row>120</xdr:row>
          <xdr:rowOff>0</xdr:rowOff>
        </xdr:to>
        <xdr:pic>
          <xdr:nvPicPr>
            <xdr:cNvPr id="5" name="図 4"/>
            <xdr:cNvPicPr>
              <a:picLocks noChangeAspect="1" noChangeArrowheads="1"/>
              <a:extLst>
                <a:ext uri="{84589F7E-364E-4C9E-8A38-B11213B215E9}">
                  <a14:cameraTool cellRange="$U$120" spid="_x0000_s46411"/>
                </a:ext>
              </a:extLst>
            </xdr:cNvPicPr>
          </xdr:nvPicPr>
          <xdr:blipFill>
            <a:blip xmlns:r="http://schemas.openxmlformats.org/officeDocument/2006/relationships" r:embed="rId2"/>
            <a:srcRect/>
            <a:stretch>
              <a:fillRect/>
            </a:stretch>
          </xdr:blipFill>
          <xdr:spPr bwMode="auto">
            <a:xfrm>
              <a:off x="12787313" y="36599813"/>
              <a:ext cx="1381125" cy="381000"/>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134</xdr:row>
          <xdr:rowOff>1</xdr:rowOff>
        </xdr:from>
        <xdr:to>
          <xdr:col>14</xdr:col>
          <xdr:colOff>333375</xdr:colOff>
          <xdr:row>135</xdr:row>
          <xdr:rowOff>1</xdr:rowOff>
        </xdr:to>
        <xdr:pic>
          <xdr:nvPicPr>
            <xdr:cNvPr id="6" name="図 5"/>
            <xdr:cNvPicPr>
              <a:picLocks noChangeAspect="1" noChangeArrowheads="1"/>
              <a:extLst>
                <a:ext uri="{84589F7E-364E-4C9E-8A38-B11213B215E9}">
                  <a14:cameraTool cellRange="$U$135" spid="_x0000_s46412"/>
                </a:ext>
              </a:extLst>
            </xdr:cNvPicPr>
          </xdr:nvPicPr>
          <xdr:blipFill>
            <a:blip xmlns:r="http://schemas.openxmlformats.org/officeDocument/2006/relationships" r:embed="rId2"/>
            <a:srcRect/>
            <a:stretch>
              <a:fillRect/>
            </a:stretch>
          </xdr:blipFill>
          <xdr:spPr bwMode="auto">
            <a:xfrm>
              <a:off x="12787313" y="42219564"/>
              <a:ext cx="1381125" cy="381000"/>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0</xdr:rowOff>
        </xdr:from>
        <xdr:to>
          <xdr:col>14</xdr:col>
          <xdr:colOff>333375</xdr:colOff>
          <xdr:row>150</xdr:row>
          <xdr:rowOff>0</xdr:rowOff>
        </xdr:to>
        <xdr:pic>
          <xdr:nvPicPr>
            <xdr:cNvPr id="7" name="図 6"/>
            <xdr:cNvPicPr>
              <a:picLocks noChangeAspect="1" noChangeArrowheads="1"/>
              <a:extLst>
                <a:ext uri="{84589F7E-364E-4C9E-8A38-B11213B215E9}">
                  <a14:cameraTool cellRange="$U$150" spid="_x0000_s46413"/>
                </a:ext>
              </a:extLst>
            </xdr:cNvPicPr>
          </xdr:nvPicPr>
          <xdr:blipFill>
            <a:blip xmlns:r="http://schemas.openxmlformats.org/officeDocument/2006/relationships" r:embed="rId2"/>
            <a:srcRect/>
            <a:stretch>
              <a:fillRect/>
            </a:stretch>
          </xdr:blipFill>
          <xdr:spPr bwMode="auto">
            <a:xfrm>
              <a:off x="12787313" y="47839313"/>
              <a:ext cx="1381125" cy="381000"/>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164</xdr:row>
          <xdr:rowOff>1</xdr:rowOff>
        </xdr:from>
        <xdr:to>
          <xdr:col>14</xdr:col>
          <xdr:colOff>333375</xdr:colOff>
          <xdr:row>165</xdr:row>
          <xdr:rowOff>1</xdr:rowOff>
        </xdr:to>
        <xdr:pic>
          <xdr:nvPicPr>
            <xdr:cNvPr id="8" name="図 7"/>
            <xdr:cNvPicPr>
              <a:picLocks noChangeAspect="1" noChangeArrowheads="1"/>
              <a:extLst>
                <a:ext uri="{84589F7E-364E-4C9E-8A38-B11213B215E9}">
                  <a14:cameraTool cellRange="$U$165" spid="_x0000_s46414"/>
                </a:ext>
              </a:extLst>
            </xdr:cNvPicPr>
          </xdr:nvPicPr>
          <xdr:blipFill>
            <a:blip xmlns:r="http://schemas.openxmlformats.org/officeDocument/2006/relationships" r:embed="rId2"/>
            <a:srcRect/>
            <a:stretch>
              <a:fillRect/>
            </a:stretch>
          </xdr:blipFill>
          <xdr:spPr bwMode="auto">
            <a:xfrm>
              <a:off x="12787313" y="53459064"/>
              <a:ext cx="1381125" cy="381000"/>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179</xdr:row>
          <xdr:rowOff>0</xdr:rowOff>
        </xdr:from>
        <xdr:to>
          <xdr:col>14</xdr:col>
          <xdr:colOff>333375</xdr:colOff>
          <xdr:row>180</xdr:row>
          <xdr:rowOff>0</xdr:rowOff>
        </xdr:to>
        <xdr:pic>
          <xdr:nvPicPr>
            <xdr:cNvPr id="9" name="図 8"/>
            <xdr:cNvPicPr>
              <a:picLocks noChangeAspect="1" noChangeArrowheads="1"/>
              <a:extLst>
                <a:ext uri="{84589F7E-364E-4C9E-8A38-B11213B215E9}">
                  <a14:cameraTool cellRange="$U$180" spid="_x0000_s46415"/>
                </a:ext>
              </a:extLst>
            </xdr:cNvPicPr>
          </xdr:nvPicPr>
          <xdr:blipFill>
            <a:blip xmlns:r="http://schemas.openxmlformats.org/officeDocument/2006/relationships" r:embed="rId2"/>
            <a:srcRect/>
            <a:stretch>
              <a:fillRect/>
            </a:stretch>
          </xdr:blipFill>
          <xdr:spPr bwMode="auto">
            <a:xfrm>
              <a:off x="12787313" y="59078813"/>
              <a:ext cx="1381125" cy="381000"/>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194</xdr:row>
          <xdr:rowOff>1</xdr:rowOff>
        </xdr:from>
        <xdr:to>
          <xdr:col>14</xdr:col>
          <xdr:colOff>333375</xdr:colOff>
          <xdr:row>195</xdr:row>
          <xdr:rowOff>1</xdr:rowOff>
        </xdr:to>
        <xdr:pic>
          <xdr:nvPicPr>
            <xdr:cNvPr id="10" name="図 9"/>
            <xdr:cNvPicPr>
              <a:picLocks noChangeAspect="1" noChangeArrowheads="1"/>
              <a:extLst>
                <a:ext uri="{84589F7E-364E-4C9E-8A38-B11213B215E9}">
                  <a14:cameraTool cellRange="$U$195" spid="_x0000_s46416"/>
                </a:ext>
              </a:extLst>
            </xdr:cNvPicPr>
          </xdr:nvPicPr>
          <xdr:blipFill>
            <a:blip xmlns:r="http://schemas.openxmlformats.org/officeDocument/2006/relationships" r:embed="rId2"/>
            <a:srcRect/>
            <a:stretch>
              <a:fillRect/>
            </a:stretch>
          </xdr:blipFill>
          <xdr:spPr bwMode="auto">
            <a:xfrm>
              <a:off x="12787313" y="64698564"/>
              <a:ext cx="1381125" cy="381000"/>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209</xdr:row>
          <xdr:rowOff>0</xdr:rowOff>
        </xdr:from>
        <xdr:to>
          <xdr:col>14</xdr:col>
          <xdr:colOff>333375</xdr:colOff>
          <xdr:row>210</xdr:row>
          <xdr:rowOff>0</xdr:rowOff>
        </xdr:to>
        <xdr:pic>
          <xdr:nvPicPr>
            <xdr:cNvPr id="11" name="図 10"/>
            <xdr:cNvPicPr>
              <a:picLocks noChangeAspect="1" noChangeArrowheads="1"/>
              <a:extLst>
                <a:ext uri="{84589F7E-364E-4C9E-8A38-B11213B215E9}">
                  <a14:cameraTool cellRange="$U$210" spid="_x0000_s46417"/>
                </a:ext>
              </a:extLst>
            </xdr:cNvPicPr>
          </xdr:nvPicPr>
          <xdr:blipFill>
            <a:blip xmlns:r="http://schemas.openxmlformats.org/officeDocument/2006/relationships" r:embed="rId2"/>
            <a:srcRect/>
            <a:stretch>
              <a:fillRect/>
            </a:stretch>
          </xdr:blipFill>
          <xdr:spPr bwMode="auto">
            <a:xfrm>
              <a:off x="12787313" y="70318313"/>
              <a:ext cx="1381125" cy="381000"/>
            </a:xfrm>
            <a:prstGeom prst="rect">
              <a:avLst/>
            </a:prstGeom>
            <a:noFill/>
            <a:ln>
              <a:noFill/>
            </a:ln>
            <a:extLst>
              <a:ext uri="{909E8E84-426E-40DD-AFC4-6F175D3DCCD1}">
                <a14:hiddenFill>
                  <a:solidFill>
                    <a:srgbClr val="FFFFFF"/>
                  </a:solidFill>
                </a14:hiddenFill>
              </a:ext>
            </a:extLst>
          </xdr:spPr>
        </xdr:pic>
        <xdr:clientData/>
      </xdr:twoCellAnchor>
    </mc:Choice>
    <mc:Fallback/>
  </mc:AlternateContent>
  <xdr:twoCellAnchor editAs="oneCell">
    <xdr:from>
      <xdr:col>18</xdr:col>
      <xdr:colOff>85644</xdr:colOff>
      <xdr:row>21</xdr:row>
      <xdr:rowOff>64832</xdr:rowOff>
    </xdr:from>
    <xdr:to>
      <xdr:col>18</xdr:col>
      <xdr:colOff>10910527</xdr:colOff>
      <xdr:row>27</xdr:row>
      <xdr:rowOff>165685</xdr:rowOff>
    </xdr:to>
    <xdr:pic>
      <xdr:nvPicPr>
        <xdr:cNvPr id="12" name="図 11"/>
        <xdr:cNvPicPr>
          <a:picLocks noChangeAspect="1"/>
        </xdr:cNvPicPr>
      </xdr:nvPicPr>
      <xdr:blipFill rotWithShape="1">
        <a:blip xmlns:r="http://schemas.openxmlformats.org/officeDocument/2006/relationships" r:embed="rId3"/>
        <a:srcRect l="1961" t="34536" r="38840" b="50103"/>
        <a:stretch/>
      </xdr:blipFill>
      <xdr:spPr>
        <a:xfrm>
          <a:off x="19026787" y="5752618"/>
          <a:ext cx="10824883" cy="1570424"/>
        </a:xfrm>
        <a:prstGeom prst="rect">
          <a:avLst/>
        </a:prstGeom>
      </xdr:spPr>
    </xdr:pic>
    <xdr:clientData/>
  </xdr:twoCellAnchor>
  <xdr:twoCellAnchor>
    <xdr:from>
      <xdr:col>2</xdr:col>
      <xdr:colOff>326570</xdr:colOff>
      <xdr:row>0</xdr:row>
      <xdr:rowOff>163286</xdr:rowOff>
    </xdr:from>
    <xdr:to>
      <xdr:col>8</xdr:col>
      <xdr:colOff>353784</xdr:colOff>
      <xdr:row>0</xdr:row>
      <xdr:rowOff>657392</xdr:rowOff>
    </xdr:to>
    <xdr:grpSp>
      <xdr:nvGrpSpPr>
        <xdr:cNvPr id="13" name="グループ化 12">
          <a:extLst>
            <a:ext uri="{FF2B5EF4-FFF2-40B4-BE49-F238E27FC236}">
              <a16:creationId xmlns:a16="http://schemas.microsoft.com/office/drawing/2014/main" xmlns="" id="{00000000-0008-0000-0400-000006000000}"/>
            </a:ext>
          </a:extLst>
        </xdr:cNvPr>
        <xdr:cNvGrpSpPr/>
      </xdr:nvGrpSpPr>
      <xdr:grpSpPr>
        <a:xfrm>
          <a:off x="945695" y="163286"/>
          <a:ext cx="7704364" cy="494106"/>
          <a:chOff x="9386454" y="5784273"/>
          <a:chExt cx="15072621" cy="588819"/>
        </a:xfrm>
      </xdr:grpSpPr>
      <xdr:sp macro="" textlink="">
        <xdr:nvSpPr>
          <xdr:cNvPr id="14" name="テキスト ボックス 13">
            <a:extLst>
              <a:ext uri="{FF2B5EF4-FFF2-40B4-BE49-F238E27FC236}">
                <a16:creationId xmlns:a16="http://schemas.microsoft.com/office/drawing/2014/main" xmlns="" id="{00000000-0008-0000-0400-000007000000}"/>
              </a:ext>
            </a:extLst>
          </xdr:cNvPr>
          <xdr:cNvSpPr txBox="1"/>
        </xdr:nvSpPr>
        <xdr:spPr>
          <a:xfrm>
            <a:off x="9386454" y="5784273"/>
            <a:ext cx="15072621"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1"/>
              <a:t>　　　　　　　のセルの値は自動計算となっていますので編集不要です。</a:t>
            </a:r>
          </a:p>
        </xdr:txBody>
      </xdr:sp>
      <xdr:sp macro="" textlink="">
        <xdr:nvSpPr>
          <xdr:cNvPr id="15" name="正方形/長方形 14">
            <a:extLst>
              <a:ext uri="{FF2B5EF4-FFF2-40B4-BE49-F238E27FC236}">
                <a16:creationId xmlns:a16="http://schemas.microsoft.com/office/drawing/2014/main" xmlns="" id="{00000000-0008-0000-0400-000008000000}"/>
              </a:ext>
            </a:extLst>
          </xdr:cNvPr>
          <xdr:cNvSpPr/>
        </xdr:nvSpPr>
        <xdr:spPr>
          <a:xfrm>
            <a:off x="9611591" y="5836229"/>
            <a:ext cx="1420091" cy="5022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600">
                <a:solidFill>
                  <a:sysClr val="windowText" lastClr="000000"/>
                </a:solidFill>
              </a:rPr>
              <a:t>黄色</a:t>
            </a:r>
          </a:p>
        </xdr:txBody>
      </xdr:sp>
    </xdr:grp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9</xdr:col>
      <xdr:colOff>381000</xdr:colOff>
      <xdr:row>0</xdr:row>
      <xdr:rowOff>81642</xdr:rowOff>
    </xdr:from>
    <xdr:to>
      <xdr:col>13</xdr:col>
      <xdr:colOff>285750</xdr:colOff>
      <xdr:row>0</xdr:row>
      <xdr:rowOff>575748</xdr:rowOff>
    </xdr:to>
    <xdr:grpSp>
      <xdr:nvGrpSpPr>
        <xdr:cNvPr id="6" name="グループ化 5">
          <a:extLst>
            <a:ext uri="{FF2B5EF4-FFF2-40B4-BE49-F238E27FC236}">
              <a16:creationId xmlns:a16="http://schemas.microsoft.com/office/drawing/2014/main" xmlns="" id="{00000000-0008-0000-0400-000006000000}"/>
            </a:ext>
          </a:extLst>
        </xdr:cNvPr>
        <xdr:cNvGrpSpPr/>
      </xdr:nvGrpSpPr>
      <xdr:grpSpPr>
        <a:xfrm>
          <a:off x="8610600" y="81642"/>
          <a:ext cx="7286625" cy="494106"/>
          <a:chOff x="9386454" y="5784273"/>
          <a:chExt cx="15072621" cy="588819"/>
        </a:xfrm>
      </xdr:grpSpPr>
      <xdr:sp macro="" textlink="">
        <xdr:nvSpPr>
          <xdr:cNvPr id="7" name="テキスト ボックス 6">
            <a:extLst>
              <a:ext uri="{FF2B5EF4-FFF2-40B4-BE49-F238E27FC236}">
                <a16:creationId xmlns:a16="http://schemas.microsoft.com/office/drawing/2014/main" xmlns="" id="{00000000-0008-0000-0400-000007000000}"/>
              </a:ext>
            </a:extLst>
          </xdr:cNvPr>
          <xdr:cNvSpPr txBox="1"/>
        </xdr:nvSpPr>
        <xdr:spPr>
          <a:xfrm>
            <a:off x="9386454" y="5784273"/>
            <a:ext cx="15072621"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1"/>
              <a:t>　　　　　　　のセルの値は自動計算となっていますので編集不要です。</a:t>
            </a:r>
          </a:p>
        </xdr:txBody>
      </xdr:sp>
      <xdr:sp macro="" textlink="">
        <xdr:nvSpPr>
          <xdr:cNvPr id="8" name="正方形/長方形 7">
            <a:extLst>
              <a:ext uri="{FF2B5EF4-FFF2-40B4-BE49-F238E27FC236}">
                <a16:creationId xmlns:a16="http://schemas.microsoft.com/office/drawing/2014/main" xmlns="" id="{00000000-0008-0000-0400-000008000000}"/>
              </a:ext>
            </a:extLst>
          </xdr:cNvPr>
          <xdr:cNvSpPr/>
        </xdr:nvSpPr>
        <xdr:spPr>
          <a:xfrm>
            <a:off x="9611591" y="5836229"/>
            <a:ext cx="1420091" cy="5022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600">
                <a:solidFill>
                  <a:sysClr val="windowText" lastClr="000000"/>
                </a:solidFill>
              </a:rPr>
              <a:t>黄色</a:t>
            </a:r>
          </a:p>
        </xdr:txBody>
      </xdr:sp>
    </xdr:grpSp>
    <xdr:clientData fPrintsWithSheet="0"/>
  </xdr:twoCellAnchor>
  <xdr:twoCellAnchor>
    <xdr:from>
      <xdr:col>17</xdr:col>
      <xdr:colOff>183450</xdr:colOff>
      <xdr:row>7</xdr:row>
      <xdr:rowOff>27293</xdr:rowOff>
    </xdr:from>
    <xdr:to>
      <xdr:col>22</xdr:col>
      <xdr:colOff>244684</xdr:colOff>
      <xdr:row>20</xdr:row>
      <xdr:rowOff>99732</xdr:rowOff>
    </xdr:to>
    <xdr:sp macro="" textlink="" fLocksText="0">
      <xdr:nvSpPr>
        <xdr:cNvPr id="9" name="正方形/長方形 8">
          <a:extLst>
            <a:ext uri="{FF2B5EF4-FFF2-40B4-BE49-F238E27FC236}">
              <a16:creationId xmlns:a16="http://schemas.microsoft.com/office/drawing/2014/main" xmlns="" id="{00000000-0008-0000-0400-00000C000000}"/>
            </a:ext>
          </a:extLst>
        </xdr:cNvPr>
        <xdr:cNvSpPr/>
      </xdr:nvSpPr>
      <xdr:spPr>
        <a:xfrm>
          <a:off x="23119650" y="2837168"/>
          <a:ext cx="3442609" cy="4949239"/>
        </a:xfrm>
        <a:prstGeom prst="rect">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rtl="0" fontAlgn="base"/>
          <a:r>
            <a:rPr kumimoji="1" lang="ja-JP" altLang="ja-JP" sz="1100" b="1">
              <a:solidFill>
                <a:sysClr val="windowText" lastClr="000000"/>
              </a:solidFill>
              <a:effectLst/>
              <a:latin typeface="+mn-lt"/>
              <a:ea typeface="+mn-ea"/>
              <a:cs typeface="+mn-cs"/>
            </a:rPr>
            <a:t>省エネルギーに関する専門家は下記</a:t>
          </a:r>
          <a:r>
            <a:rPr kumimoji="1" lang="en-US" altLang="ja-JP" sz="1100" b="1">
              <a:solidFill>
                <a:sysClr val="windowText" lastClr="000000"/>
              </a:solidFill>
              <a:effectLst/>
              <a:latin typeface="+mn-lt"/>
              <a:ea typeface="+mn-ea"/>
              <a:cs typeface="+mn-cs"/>
            </a:rPr>
            <a:t>A</a:t>
          </a:r>
          <a:r>
            <a:rPr kumimoji="1" lang="ja-JP" altLang="ja-JP" sz="1100" b="1">
              <a:solidFill>
                <a:sysClr val="windowText" lastClr="000000"/>
              </a:solidFill>
              <a:effectLst/>
              <a:latin typeface="+mn-lt"/>
              <a:ea typeface="+mn-ea"/>
              <a:cs typeface="+mn-cs"/>
            </a:rPr>
            <a:t>、経営相談に関する専門家は下記</a:t>
          </a:r>
          <a:r>
            <a:rPr kumimoji="1" lang="en-US" altLang="ja-JP" sz="1100" b="1">
              <a:solidFill>
                <a:sysClr val="windowText" lastClr="000000"/>
              </a:solidFill>
              <a:effectLst/>
              <a:latin typeface="+mn-lt"/>
              <a:ea typeface="+mn-ea"/>
              <a:cs typeface="+mn-cs"/>
            </a:rPr>
            <a:t>B</a:t>
          </a:r>
          <a:r>
            <a:rPr kumimoji="1" lang="ja-JP" altLang="ja-JP" sz="1100" b="1">
              <a:solidFill>
                <a:sysClr val="windowText" lastClr="000000"/>
              </a:solidFill>
              <a:effectLst/>
              <a:latin typeface="+mn-lt"/>
              <a:ea typeface="+mn-ea"/>
              <a:cs typeface="+mn-cs"/>
            </a:rPr>
            <a:t>に該当する資格を有する者であること。ただし、下記資格を有しないものの、有資格者と同等の能力を有することが、業務経歴書や所属法人からの証明書等により判断ができる場合に限り、認める場合がある。</a:t>
          </a:r>
          <a:endParaRPr kumimoji="1" lang="en-US" altLang="ja-JP" sz="1100" b="1">
            <a:solidFill>
              <a:sysClr val="windowText" lastClr="000000"/>
            </a:solidFill>
            <a:effectLst/>
            <a:latin typeface="+mn-lt"/>
            <a:ea typeface="+mn-ea"/>
            <a:cs typeface="+mn-cs"/>
          </a:endParaRPr>
        </a:p>
        <a:p>
          <a:pPr rtl="0" fontAlgn="base"/>
          <a:endParaRPr lang="ja-JP" altLang="ja-JP" b="1">
            <a:solidFill>
              <a:sysClr val="windowText" lastClr="000000"/>
            </a:solidFill>
            <a:effectLst/>
          </a:endParaRPr>
        </a:p>
        <a:p>
          <a:pPr rtl="0" fontAlgn="base"/>
          <a:r>
            <a:rPr kumimoji="1" lang="en-US" altLang="ja-JP" sz="1100">
              <a:solidFill>
                <a:sysClr val="windowText" lastClr="000000"/>
              </a:solidFill>
              <a:effectLst/>
              <a:latin typeface="+mn-lt"/>
              <a:ea typeface="+mn-ea"/>
              <a:cs typeface="+mn-cs"/>
            </a:rPr>
            <a:t>【A. </a:t>
          </a:r>
          <a:r>
            <a:rPr kumimoji="1" lang="ja-JP" altLang="ja-JP" sz="1100">
              <a:solidFill>
                <a:sysClr val="windowText" lastClr="000000"/>
              </a:solidFill>
              <a:effectLst/>
              <a:latin typeface="+mn-lt"/>
              <a:ea typeface="+mn-ea"/>
              <a:cs typeface="+mn-cs"/>
            </a:rPr>
            <a:t>エネルギー関連の国家資格</a:t>
          </a:r>
          <a:r>
            <a:rPr kumimoji="1" lang="en-US" altLang="ja-JP" sz="1100">
              <a:solidFill>
                <a:sysClr val="windowText" lastClr="000000"/>
              </a:solidFill>
              <a:effectLst/>
              <a:latin typeface="+mn-lt"/>
              <a:ea typeface="+mn-ea"/>
              <a:cs typeface="+mn-cs"/>
            </a:rPr>
            <a:t>】</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エネルギー管理士</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技術士</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建築士</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ガス主任技術者</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電気主任技術者 </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ボイラー・タービン主任技術者</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その他上記に類する関連国家資格</a:t>
          </a:r>
          <a:endParaRPr kumimoji="1" lang="en-US" altLang="ja-JP" sz="1100">
            <a:solidFill>
              <a:sysClr val="windowText" lastClr="000000"/>
            </a:solidFill>
            <a:effectLst/>
            <a:latin typeface="+mn-lt"/>
            <a:ea typeface="+mn-ea"/>
            <a:cs typeface="+mn-cs"/>
          </a:endParaRPr>
        </a:p>
        <a:p>
          <a:pPr rtl="0" fontAlgn="base"/>
          <a:endParaRPr kumimoji="1" lang="en-US" altLang="ja-JP" sz="1100">
            <a:solidFill>
              <a:sysClr val="windowText" lastClr="000000"/>
            </a:solidFill>
            <a:effectLst/>
            <a:latin typeface="+mn-lt"/>
            <a:ea typeface="+mn-ea"/>
            <a:cs typeface="+mn-cs"/>
          </a:endParaRPr>
        </a:p>
        <a:p>
          <a:pPr rtl="0" fontAlgn="base"/>
          <a:r>
            <a:rPr kumimoji="1" lang="en-US" altLang="ja-JP" sz="1100">
              <a:solidFill>
                <a:sysClr val="windowText" lastClr="000000"/>
              </a:solidFill>
              <a:effectLst/>
              <a:latin typeface="+mn-lt"/>
              <a:ea typeface="+mn-ea"/>
              <a:cs typeface="+mn-cs"/>
            </a:rPr>
            <a:t>【B</a:t>
          </a:r>
          <a:r>
            <a:rPr kumimoji="1" lang="ja-JP" altLang="ja-JP" sz="1100">
              <a:solidFill>
                <a:sysClr val="windowText" lastClr="000000"/>
              </a:solidFill>
              <a:effectLst/>
              <a:latin typeface="+mn-lt"/>
              <a:ea typeface="+mn-ea"/>
              <a:cs typeface="+mn-cs"/>
            </a:rPr>
            <a:t>．経営相談関連の資格</a:t>
          </a:r>
          <a:r>
            <a:rPr kumimoji="1" lang="en-US" altLang="ja-JP" sz="1100">
              <a:solidFill>
                <a:sysClr val="windowText" lastClr="000000"/>
              </a:solidFill>
              <a:effectLst/>
              <a:latin typeface="+mn-lt"/>
              <a:ea typeface="+mn-ea"/>
              <a:cs typeface="+mn-cs"/>
            </a:rPr>
            <a:t>】</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公認会計士</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中小企業診断士</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経営士</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税理士</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社会保険労務士</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ファイナンシャルプランニング技能士</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行政書士</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司法書士</a:t>
          </a:r>
          <a:endParaRPr lang="ja-JP" altLang="ja-JP">
            <a:solidFill>
              <a:sysClr val="windowText" lastClr="000000"/>
            </a:solidFill>
            <a:effectLst/>
          </a:endParaRPr>
        </a:p>
        <a:p>
          <a:pPr rtl="0" fontAlgn="base"/>
          <a:r>
            <a:rPr kumimoji="1" lang="ja-JP" altLang="ja-JP" sz="1100">
              <a:solidFill>
                <a:sysClr val="windowText" lastClr="000000"/>
              </a:solidFill>
              <a:effectLst/>
              <a:latin typeface="+mn-lt"/>
              <a:ea typeface="+mn-ea"/>
              <a:cs typeface="+mn-cs"/>
            </a:rPr>
            <a:t>　・ その他上記に類する関連資格</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fLocksWithSheet="0"/>
  </xdr:twoCellAnchor>
</xdr:wsDr>
</file>

<file path=xl/drawings/drawing8.xml><?xml version="1.0" encoding="utf-8"?>
<xdr:wsDr xmlns:xdr="http://schemas.openxmlformats.org/drawingml/2006/spreadsheetDrawing" xmlns:a="http://schemas.openxmlformats.org/drawingml/2006/main">
  <xdr:twoCellAnchor>
    <xdr:from>
      <xdr:col>5</xdr:col>
      <xdr:colOff>524291</xdr:colOff>
      <xdr:row>0</xdr:row>
      <xdr:rowOff>108860</xdr:rowOff>
    </xdr:from>
    <xdr:to>
      <xdr:col>9</xdr:col>
      <xdr:colOff>1338317</xdr:colOff>
      <xdr:row>0</xdr:row>
      <xdr:rowOff>557895</xdr:rowOff>
    </xdr:to>
    <xdr:grpSp>
      <xdr:nvGrpSpPr>
        <xdr:cNvPr id="2" name="グループ化 1">
          <a:extLst>
            <a:ext uri="{FF2B5EF4-FFF2-40B4-BE49-F238E27FC236}">
              <a16:creationId xmlns:a16="http://schemas.microsoft.com/office/drawing/2014/main" xmlns="" id="{00000000-0008-0000-0500-000006000000}"/>
            </a:ext>
          </a:extLst>
        </xdr:cNvPr>
        <xdr:cNvGrpSpPr/>
      </xdr:nvGrpSpPr>
      <xdr:grpSpPr>
        <a:xfrm>
          <a:off x="5467766" y="108860"/>
          <a:ext cx="7271976" cy="449035"/>
          <a:chOff x="9386454" y="5784273"/>
          <a:chExt cx="11776365" cy="588819"/>
        </a:xfrm>
      </xdr:grpSpPr>
      <xdr:sp macro="" textlink="">
        <xdr:nvSpPr>
          <xdr:cNvPr id="3" name="テキスト ボックス 2">
            <a:extLst>
              <a:ext uri="{FF2B5EF4-FFF2-40B4-BE49-F238E27FC236}">
                <a16:creationId xmlns:a16="http://schemas.microsoft.com/office/drawing/2014/main" xmlns="" id="{00000000-0008-0000-0500-000007000000}"/>
              </a:ext>
            </a:extLst>
          </xdr:cNvPr>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1800" b="1"/>
              <a:t>　　　　　　　のセルの値は自動計算となっていますので編集不要です。</a:t>
            </a:r>
          </a:p>
        </xdr:txBody>
      </xdr:sp>
      <xdr:sp macro="" textlink="">
        <xdr:nvSpPr>
          <xdr:cNvPr id="4" name="正方形/長方形 3">
            <a:extLst>
              <a:ext uri="{FF2B5EF4-FFF2-40B4-BE49-F238E27FC236}">
                <a16:creationId xmlns:a16="http://schemas.microsoft.com/office/drawing/2014/main" xmlns="" id="{00000000-0008-0000-0500-000008000000}"/>
              </a:ext>
            </a:extLst>
          </xdr:cNvPr>
          <xdr:cNvSpPr/>
        </xdr:nvSpPr>
        <xdr:spPr>
          <a:xfrm>
            <a:off x="9611591" y="5836229"/>
            <a:ext cx="1420091" cy="5022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1600">
                <a:solidFill>
                  <a:sysClr val="windowText" lastClr="000000"/>
                </a:solidFill>
              </a:rPr>
              <a:t>黄色</a:t>
            </a:r>
          </a:p>
        </xdr:txBody>
      </xdr:sp>
    </xdr:grpSp>
    <xdr:clientData fPrintsWithSheet="0"/>
  </xdr:twoCellAnchor>
  <xdr:twoCellAnchor>
    <xdr:from>
      <xdr:col>14</xdr:col>
      <xdr:colOff>47809</xdr:colOff>
      <xdr:row>21</xdr:row>
      <xdr:rowOff>108858</xdr:rowOff>
    </xdr:from>
    <xdr:to>
      <xdr:col>18</xdr:col>
      <xdr:colOff>363844</xdr:colOff>
      <xdr:row>34</xdr:row>
      <xdr:rowOff>183173</xdr:rowOff>
    </xdr:to>
    <xdr:sp macro="" textlink="" fLocksText="0">
      <xdr:nvSpPr>
        <xdr:cNvPr id="5" name="正方形/長方形 4">
          <a:extLst>
            <a:ext uri="{FF2B5EF4-FFF2-40B4-BE49-F238E27FC236}">
              <a16:creationId xmlns:a16="http://schemas.microsoft.com/office/drawing/2014/main" xmlns="" id="{00000000-0008-0000-0300-00002F000000}"/>
            </a:ext>
          </a:extLst>
        </xdr:cNvPr>
        <xdr:cNvSpPr/>
      </xdr:nvSpPr>
      <xdr:spPr>
        <a:xfrm>
          <a:off x="18450597" y="6874050"/>
          <a:ext cx="3002574" cy="3725565"/>
        </a:xfrm>
        <a:prstGeom prst="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400" b="1">
              <a:solidFill>
                <a:sysClr val="windowText" lastClr="000000"/>
              </a:solidFill>
            </a:rPr>
            <a:t>業種区分</a:t>
          </a:r>
        </a:p>
        <a:p>
          <a:pPr algn="l"/>
          <a:r>
            <a:rPr kumimoji="1" lang="ja-JP" altLang="en-US" sz="1100"/>
            <a:t>農業</a:t>
          </a:r>
          <a:r>
            <a:rPr kumimoji="1" lang="en-US" altLang="ja-JP" sz="1100"/>
            <a:t>､</a:t>
          </a:r>
          <a:r>
            <a:rPr kumimoji="1" lang="ja-JP" altLang="en-US" sz="1100"/>
            <a:t>林業</a:t>
          </a:r>
        </a:p>
        <a:p>
          <a:pPr algn="l"/>
          <a:r>
            <a:rPr kumimoji="1" lang="ja-JP" altLang="en-US" sz="1100"/>
            <a:t>漁業</a:t>
          </a:r>
        </a:p>
        <a:p>
          <a:pPr algn="l"/>
          <a:r>
            <a:rPr kumimoji="1" lang="ja-JP" altLang="en-US" sz="1100"/>
            <a:t>鉱業、採石業、砂利採取業</a:t>
          </a:r>
        </a:p>
        <a:p>
          <a:pPr algn="l"/>
          <a:r>
            <a:rPr kumimoji="1" lang="ja-JP" altLang="en-US" sz="1100"/>
            <a:t>建設業</a:t>
          </a:r>
        </a:p>
        <a:p>
          <a:pPr algn="l"/>
          <a:r>
            <a:rPr kumimoji="1" lang="ja-JP" altLang="en-US" sz="1100"/>
            <a:t>製造業</a:t>
          </a:r>
        </a:p>
        <a:p>
          <a:pPr algn="l"/>
          <a:r>
            <a:rPr kumimoji="1" lang="ja-JP" altLang="en-US" sz="1100"/>
            <a:t>電気･ガス･熱供給･水道業</a:t>
          </a:r>
        </a:p>
        <a:p>
          <a:pPr algn="l"/>
          <a:r>
            <a:rPr kumimoji="1" lang="ja-JP" altLang="en-US" sz="1100"/>
            <a:t>情報通信業</a:t>
          </a:r>
        </a:p>
        <a:p>
          <a:pPr algn="l"/>
          <a:r>
            <a:rPr kumimoji="1" lang="ja-JP" altLang="en-US" sz="1100"/>
            <a:t>運輸業</a:t>
          </a:r>
          <a:r>
            <a:rPr kumimoji="1" lang="en-US" altLang="ja-JP" sz="1100"/>
            <a:t>､</a:t>
          </a:r>
          <a:r>
            <a:rPr kumimoji="1" lang="ja-JP" altLang="en-US" sz="1100"/>
            <a:t>郵便業</a:t>
          </a:r>
        </a:p>
        <a:p>
          <a:pPr algn="l"/>
          <a:r>
            <a:rPr kumimoji="1" lang="ja-JP" altLang="en-US" sz="1100"/>
            <a:t>卸売業</a:t>
          </a:r>
          <a:r>
            <a:rPr kumimoji="1" lang="en-US" altLang="ja-JP" sz="1100"/>
            <a:t>､</a:t>
          </a:r>
          <a:r>
            <a:rPr kumimoji="1" lang="ja-JP" altLang="en-US" sz="1100"/>
            <a:t>小売業</a:t>
          </a:r>
        </a:p>
        <a:p>
          <a:pPr algn="l"/>
          <a:r>
            <a:rPr kumimoji="1" lang="ja-JP" altLang="en-US" sz="1100"/>
            <a:t>金融業</a:t>
          </a:r>
          <a:r>
            <a:rPr kumimoji="1" lang="en-US" altLang="ja-JP" sz="1100"/>
            <a:t>､</a:t>
          </a:r>
          <a:r>
            <a:rPr kumimoji="1" lang="ja-JP" altLang="en-US" sz="1100"/>
            <a:t>保険業</a:t>
          </a:r>
        </a:p>
        <a:p>
          <a:pPr algn="l"/>
          <a:r>
            <a:rPr kumimoji="1" lang="ja-JP" altLang="en-US" sz="1100"/>
            <a:t>不動産業</a:t>
          </a:r>
          <a:r>
            <a:rPr kumimoji="1" lang="en-US" altLang="ja-JP" sz="1100"/>
            <a:t>､</a:t>
          </a:r>
          <a:r>
            <a:rPr kumimoji="1" lang="ja-JP" altLang="en-US" sz="1100"/>
            <a:t>物品賃貸業</a:t>
          </a:r>
        </a:p>
        <a:p>
          <a:pPr algn="l"/>
          <a:r>
            <a:rPr kumimoji="1" lang="ja-JP" altLang="en-US" sz="1100"/>
            <a:t>学術研究</a:t>
          </a:r>
          <a:r>
            <a:rPr kumimoji="1" lang="en-US" altLang="ja-JP" sz="1100"/>
            <a:t>､</a:t>
          </a:r>
          <a:r>
            <a:rPr kumimoji="1" lang="ja-JP" altLang="en-US" sz="1100"/>
            <a:t>専門･技術サービス業</a:t>
          </a:r>
        </a:p>
        <a:p>
          <a:pPr algn="l"/>
          <a:r>
            <a:rPr kumimoji="1" lang="ja-JP" altLang="en-US" sz="1100"/>
            <a:t>宿泊業</a:t>
          </a:r>
          <a:r>
            <a:rPr kumimoji="1" lang="en-US" altLang="ja-JP" sz="1100"/>
            <a:t>､</a:t>
          </a:r>
          <a:r>
            <a:rPr kumimoji="1" lang="ja-JP" altLang="en-US" sz="1100"/>
            <a:t>飲食サービス業</a:t>
          </a:r>
        </a:p>
        <a:p>
          <a:pPr algn="l"/>
          <a:r>
            <a:rPr kumimoji="1" lang="ja-JP" altLang="en-US" sz="1100"/>
            <a:t>生活関連サービス業</a:t>
          </a:r>
          <a:r>
            <a:rPr kumimoji="1" lang="en-US" altLang="ja-JP" sz="1100"/>
            <a:t>､</a:t>
          </a:r>
          <a:r>
            <a:rPr kumimoji="1" lang="ja-JP" altLang="en-US" sz="1100"/>
            <a:t>娯楽業</a:t>
          </a:r>
        </a:p>
        <a:p>
          <a:pPr algn="l"/>
          <a:r>
            <a:rPr kumimoji="1" lang="ja-JP" altLang="en-US" sz="1100"/>
            <a:t>教育</a:t>
          </a:r>
          <a:r>
            <a:rPr kumimoji="1" lang="en-US" altLang="ja-JP" sz="1100"/>
            <a:t>､</a:t>
          </a:r>
          <a:r>
            <a:rPr kumimoji="1" lang="ja-JP" altLang="en-US" sz="1100"/>
            <a:t>学習支援業</a:t>
          </a:r>
        </a:p>
        <a:p>
          <a:pPr algn="l"/>
          <a:r>
            <a:rPr kumimoji="1" lang="ja-JP" altLang="en-US" sz="1100"/>
            <a:t>医療</a:t>
          </a:r>
          <a:r>
            <a:rPr kumimoji="1" lang="en-US" altLang="ja-JP" sz="1100"/>
            <a:t>､</a:t>
          </a:r>
          <a:r>
            <a:rPr kumimoji="1" lang="ja-JP" altLang="en-US" sz="1100"/>
            <a:t>福祉</a:t>
          </a:r>
        </a:p>
        <a:p>
          <a:pPr algn="l"/>
          <a:r>
            <a:rPr kumimoji="1" lang="ja-JP" altLang="en-US" sz="1100"/>
            <a:t>複合サービス事業</a:t>
          </a:r>
        </a:p>
        <a:p>
          <a:pPr algn="l"/>
          <a:r>
            <a:rPr kumimoji="1" lang="ja-JP" altLang="en-US" sz="1100"/>
            <a:t>サービス業</a:t>
          </a:r>
          <a:r>
            <a:rPr kumimoji="1" lang="en-US" altLang="ja-JP" sz="1100"/>
            <a:t>(</a:t>
          </a:r>
          <a:r>
            <a:rPr kumimoji="1" lang="ja-JP" altLang="en-US" sz="1100"/>
            <a:t>他に分類されないもの</a:t>
          </a:r>
          <a:r>
            <a:rPr kumimoji="1" lang="en-US" altLang="ja-JP" sz="1100"/>
            <a:t>)</a:t>
          </a:r>
          <a:endParaRPr kumimoji="1" lang="ja-JP" altLang="en-US" sz="1100"/>
        </a:p>
      </xdr:txBody>
    </xdr:sp>
    <xdr:clientData fLocksWithSheet="0" fPrintsWithSheet="0"/>
  </xdr:twoCellAnchor>
</xdr:wsDr>
</file>

<file path=xl/drawings/drawing9.xml><?xml version="1.0" encoding="utf-8"?>
<xdr:wsDr xmlns:xdr="http://schemas.openxmlformats.org/drawingml/2006/spreadsheetDrawing" xmlns:a="http://schemas.openxmlformats.org/drawingml/2006/main">
  <xdr:twoCellAnchor>
    <xdr:from>
      <xdr:col>2</xdr:col>
      <xdr:colOff>384149</xdr:colOff>
      <xdr:row>0</xdr:row>
      <xdr:rowOff>88900</xdr:rowOff>
    </xdr:from>
    <xdr:to>
      <xdr:col>11</xdr:col>
      <xdr:colOff>470647</xdr:colOff>
      <xdr:row>0</xdr:row>
      <xdr:rowOff>728382</xdr:rowOff>
    </xdr:to>
    <xdr:grpSp>
      <xdr:nvGrpSpPr>
        <xdr:cNvPr id="2" name="グループ化 1"/>
        <xdr:cNvGrpSpPr/>
      </xdr:nvGrpSpPr>
      <xdr:grpSpPr>
        <a:xfrm>
          <a:off x="1708124" y="88900"/>
          <a:ext cx="12621398" cy="639482"/>
          <a:chOff x="9377560" y="5784273"/>
          <a:chExt cx="11785259" cy="588819"/>
        </a:xfrm>
      </xdr:grpSpPr>
      <xdr:sp macro="" textlink="">
        <xdr:nvSpPr>
          <xdr:cNvPr id="3" name="テキスト ボックス 2"/>
          <xdr:cNvSpPr txBox="1"/>
        </xdr:nvSpPr>
        <xdr:spPr>
          <a:xfrm>
            <a:off x="9386454" y="5784273"/>
            <a:ext cx="11776365" cy="5888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2400" b="1"/>
              <a:t>　　　　　　　のセルの値は自動計算となっていますので編集不要です。</a:t>
            </a:r>
          </a:p>
        </xdr:txBody>
      </xdr:sp>
      <xdr:sp macro="" textlink="">
        <xdr:nvSpPr>
          <xdr:cNvPr id="4" name="正方形/長方形 3"/>
          <xdr:cNvSpPr/>
        </xdr:nvSpPr>
        <xdr:spPr>
          <a:xfrm>
            <a:off x="9377560" y="5826892"/>
            <a:ext cx="1420091" cy="502226"/>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000">
                <a:solidFill>
                  <a:sysClr val="windowText" lastClr="000000"/>
                </a:solidFill>
              </a:rPr>
              <a:t>黄色</a:t>
            </a:r>
          </a:p>
        </xdr:txBody>
      </xdr:sp>
    </xdr:grpSp>
    <xdr:clientData fPrintsWithSheet="0"/>
  </xdr:twoCellAnchor>
  <mc:AlternateContent xmlns:mc="http://schemas.openxmlformats.org/markup-compatibility/2006">
    <mc:Choice xmlns:a14="http://schemas.microsoft.com/office/drawing/2010/main" Requires="a14">
      <xdr:twoCellAnchor editAs="oneCell">
        <xdr:from>
          <xdr:col>4</xdr:col>
          <xdr:colOff>1439102</xdr:colOff>
          <xdr:row>11</xdr:row>
          <xdr:rowOff>28196</xdr:rowOff>
        </xdr:from>
        <xdr:to>
          <xdr:col>7</xdr:col>
          <xdr:colOff>545</xdr:colOff>
          <xdr:row>12</xdr:row>
          <xdr:rowOff>192903</xdr:rowOff>
        </xdr:to>
        <xdr:pic>
          <xdr:nvPicPr>
            <xdr:cNvPr id="5" name="図 4"/>
            <xdr:cNvPicPr>
              <a:picLocks noChangeAspect="1" noChangeArrowheads="1"/>
              <a:extLst>
                <a:ext uri="{84589F7E-364E-4C9E-8A38-B11213B215E9}">
                  <a14:cameraTool cellRange="アラート" spid="_x0000_s25887"/>
                </a:ext>
              </a:extLst>
            </xdr:cNvPicPr>
          </xdr:nvPicPr>
          <xdr:blipFill>
            <a:blip xmlns:r="http://schemas.openxmlformats.org/officeDocument/2006/relationships" r:embed="rId1"/>
            <a:srcRect/>
            <a:stretch>
              <a:fillRect/>
            </a:stretch>
          </xdr:blipFill>
          <xdr:spPr bwMode="auto">
            <a:xfrm>
              <a:off x="5876631" y="4824314"/>
              <a:ext cx="2931738" cy="48967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7</xdr:col>
      <xdr:colOff>231321</xdr:colOff>
      <xdr:row>14</xdr:row>
      <xdr:rowOff>110378</xdr:rowOff>
    </xdr:from>
    <xdr:to>
      <xdr:col>12</xdr:col>
      <xdr:colOff>938892</xdr:colOff>
      <xdr:row>20</xdr:row>
      <xdr:rowOff>275053</xdr:rowOff>
    </xdr:to>
    <xdr:sp macro="" textlink="">
      <xdr:nvSpPr>
        <xdr:cNvPr id="7" name="正方形/長方形 6"/>
        <xdr:cNvSpPr/>
      </xdr:nvSpPr>
      <xdr:spPr>
        <a:xfrm>
          <a:off x="9035142" y="5757342"/>
          <a:ext cx="6803571" cy="2124104"/>
        </a:xfrm>
        <a:prstGeom prst="rect">
          <a:avLst/>
        </a:prstGeom>
        <a:ln>
          <a:solidFill>
            <a:schemeClr val="bg1"/>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１ 消費税等は原則補助対象経費として認めない。ただし、申請者が公募要領Ｐ１２（２）①～⑦のいずれかに</a:t>
          </a:r>
          <a:endParaRPr kumimoji="1" lang="en-US" altLang="ja-JP" sz="1000">
            <a:latin typeface="ＭＳ 明朝" panose="02020609040205080304" pitchFamily="17" charset="-128"/>
            <a:ea typeface="ＭＳ 明朝" panose="02020609040205080304" pitchFamily="17" charset="-128"/>
          </a:endParaRPr>
        </a:p>
        <a:p>
          <a:pPr algn="l"/>
          <a:r>
            <a:rPr kumimoji="1" lang="ja-JP" altLang="en-US" sz="1000">
              <a:latin typeface="ＭＳ 明朝" panose="02020609040205080304" pitchFamily="17" charset="-128"/>
              <a:ea typeface="ＭＳ 明朝" panose="02020609040205080304" pitchFamily="17" charset="-128"/>
            </a:rPr>
            <a:t>該当する場合には、</a:t>
          </a:r>
          <a:endParaRPr kumimoji="1" lang="en-US" altLang="ja-JP" sz="1000">
            <a:latin typeface="ＭＳ 明朝" panose="02020609040205080304" pitchFamily="17" charset="-128"/>
            <a:ea typeface="ＭＳ 明朝" panose="02020609040205080304" pitchFamily="17" charset="-128"/>
          </a:endParaRPr>
        </a:p>
        <a:p>
          <a:pPr algn="l"/>
          <a:r>
            <a:rPr kumimoji="1" lang="ja-JP" altLang="en-US" sz="1000">
              <a:latin typeface="ＭＳ 明朝" panose="02020609040205080304" pitchFamily="17" charset="-128"/>
              <a:ea typeface="ＭＳ 明朝" panose="02020609040205080304" pitchFamily="17" charset="-128"/>
            </a:rPr>
            <a:t>消費税等を補助対象経費に含めることができる。</a:t>
          </a:r>
          <a:r>
            <a:rPr kumimoji="1" lang="ja-JP" altLang="en-US" sz="1000">
              <a:solidFill>
                <a:schemeClr val="tx1"/>
              </a:solidFill>
              <a:latin typeface="ＭＳ 明朝" panose="02020609040205080304" pitchFamily="17" charset="-128"/>
              <a:ea typeface="ＭＳ 明朝" panose="02020609040205080304" pitchFamily="17" charset="-128"/>
            </a:rPr>
            <a:t>この場合、消費税区分は「消費税込み」を選択して申請を行うこと。</a:t>
          </a:r>
          <a:endParaRPr kumimoji="1" lang="en-US" altLang="ja-JP" sz="1000">
            <a:solidFill>
              <a:schemeClr val="tx1"/>
            </a:solidFill>
            <a:latin typeface="ＭＳ 明朝" panose="02020609040205080304" pitchFamily="17" charset="-128"/>
            <a:ea typeface="ＭＳ 明朝" panose="02020609040205080304" pitchFamily="17" charset="-128"/>
          </a:endParaRPr>
        </a:p>
        <a:p>
          <a:pPr algn="l"/>
          <a:endParaRPr kumimoji="1" lang="en-US" altLang="ja-JP" sz="1000">
            <a:latin typeface="ＭＳ 明朝" panose="02020609040205080304" pitchFamily="17" charset="-128"/>
            <a:ea typeface="ＭＳ 明朝" panose="02020609040205080304" pitchFamily="17" charset="-128"/>
          </a:endParaRPr>
        </a:p>
        <a:p>
          <a:pPr algn="l"/>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 人件費、事務補助員臨時雇用経費の対象者は、別添１「３．支援活動体制（１）補助事業者」に記入している者とすること。</a:t>
          </a:r>
          <a:endParaRPr kumimoji="1" lang="en-US" altLang="ja-JP" sz="1000">
            <a:latin typeface="ＭＳ 明朝" panose="02020609040205080304" pitchFamily="17" charset="-128"/>
            <a:ea typeface="ＭＳ 明朝" panose="02020609040205080304" pitchFamily="17" charset="-128"/>
          </a:endParaRPr>
        </a:p>
        <a:p>
          <a:pPr algn="l"/>
          <a:endParaRPr kumimoji="1" lang="en-US" altLang="ja-JP" sz="1000">
            <a:latin typeface="ＭＳ 明朝" panose="02020609040205080304" pitchFamily="17" charset="-128"/>
            <a:ea typeface="ＭＳ 明朝" panose="02020609040205080304" pitchFamily="17" charset="-128"/>
          </a:endParaRPr>
        </a:p>
        <a:p>
          <a:pPr algn="l"/>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３ 外部専門家等謝金の計上にあたって使用している単価については、それぞれ別添２</a:t>
          </a:r>
          <a:r>
            <a:rPr kumimoji="1" lang="en-US" altLang="ja-JP" sz="1000">
              <a:latin typeface="ＭＳ 明朝" panose="02020609040205080304" pitchFamily="17" charset="-128"/>
              <a:ea typeface="ＭＳ 明朝" panose="02020609040205080304" pitchFamily="17" charset="-128"/>
            </a:rPr>
            <a:t>-</a:t>
          </a:r>
          <a:r>
            <a:rPr kumimoji="1" lang="ja-JP" altLang="en-US" sz="1000">
              <a:latin typeface="ＭＳ 明朝" panose="02020609040205080304" pitchFamily="17" charset="-128"/>
              <a:ea typeface="ＭＳ 明朝" panose="02020609040205080304" pitchFamily="17" charset="-128"/>
            </a:rPr>
            <a:t>２「単価説明シート」で</a:t>
          </a:r>
          <a:endParaRPr kumimoji="1" lang="en-US" altLang="ja-JP" sz="1000">
            <a:latin typeface="ＭＳ 明朝" panose="02020609040205080304" pitchFamily="17" charset="-128"/>
            <a:ea typeface="ＭＳ 明朝" panose="02020609040205080304" pitchFamily="17" charset="-128"/>
          </a:endParaRPr>
        </a:p>
        <a:p>
          <a:pPr algn="l"/>
          <a:r>
            <a:rPr kumimoji="1" lang="ja-JP" altLang="en-US" sz="1000">
              <a:latin typeface="ＭＳ 明朝" panose="02020609040205080304" pitchFamily="17" charset="-128"/>
              <a:ea typeface="ＭＳ 明朝" panose="02020609040205080304" pitchFamily="17" charset="-128"/>
            </a:rPr>
            <a:t>根拠を説明すること。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ii264\Desktop\&#20462;&#27491;&#20013;_&#20132;&#20184;&#30003;&#35531;&#26360;&#19968;&#24335;&#26696;_20180409_2100_yam&#25913;&#20462;&#20013;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出資料チェックシート"/>
      <sheetName val="様式第１（交付申請書）"/>
      <sheetName val="様式第１（別紙１・２） "/>
      <sheetName val="様式第１（別紙３）"/>
      <sheetName val="別添１-１～４（補助事業概要説明書）"/>
      <sheetName val="別添１-５（事業運営及び支援活動の概要) "/>
      <sheetName val="【別紙１】専門家一覧"/>
      <sheetName val="【別紙２】支援中小企業等（予定）一覧 "/>
      <sheetName val="別添２（支出計画書）"/>
      <sheetName val="【別添２-１】人件費単価計算書"/>
      <sheetName val="【別添２-２】単価説明シート"/>
      <sheetName val="健保等級単価一覧表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R1" t="str">
            <v/>
          </cell>
        </row>
        <row r="4">
          <cell r="R4" t="str">
            <v>消費税の扱いを選択してください</v>
          </cell>
          <cell r="S4" t="str">
            <v>消費税を補助対象に含めない</v>
          </cell>
          <cell r="T4" t="str">
            <v>消費税を補助対象に含める</v>
          </cell>
        </row>
      </sheetData>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95"/>
  <sheetViews>
    <sheetView showGridLines="0" zoomScaleNormal="100" zoomScaleSheetLayoutView="70" workbookViewId="0">
      <selection activeCell="E24" sqref="E24"/>
    </sheetView>
  </sheetViews>
  <sheetFormatPr defaultColWidth="9" defaultRowHeight="12"/>
  <cols>
    <col min="1" max="1" width="3.125" style="4" customWidth="1"/>
    <col min="2" max="2" width="4.125" style="4" customWidth="1"/>
    <col min="3" max="3" width="34" style="4" customWidth="1"/>
    <col min="4" max="7" width="13.375" style="4" customWidth="1"/>
    <col min="8" max="9" width="15.125" style="4" customWidth="1"/>
    <col min="10" max="11" width="15" style="4" customWidth="1"/>
    <col min="12" max="12" width="4" style="4" customWidth="1"/>
    <col min="13" max="13" width="72" style="4" customWidth="1"/>
    <col min="14" max="16384" width="9" style="4"/>
  </cols>
  <sheetData>
    <row r="1" spans="2:11" ht="87" customHeight="1"/>
    <row r="2" spans="2:11">
      <c r="H2" s="577"/>
      <c r="K2" s="5" t="str">
        <f>IF('補助事業概要説明書（別添１）１～４'!E5="","",'補助事業概要説明書（別添１）１～４'!E5)</f>
        <v/>
      </c>
    </row>
    <row r="3" spans="2:11" ht="24">
      <c r="B3" s="6" t="s">
        <v>102</v>
      </c>
      <c r="F3" s="7"/>
      <c r="G3" s="7"/>
      <c r="H3" s="577"/>
      <c r="I3" s="7"/>
      <c r="J3" s="7"/>
      <c r="K3" s="7"/>
    </row>
    <row r="4" spans="2:11" ht="57.75" customHeight="1">
      <c r="B4" s="6"/>
      <c r="E4" s="586" t="s">
        <v>160</v>
      </c>
      <c r="F4" s="587"/>
      <c r="G4" s="588"/>
      <c r="H4" s="87" t="s">
        <v>158</v>
      </c>
      <c r="I4" s="580"/>
      <c r="J4" s="580"/>
      <c r="K4" s="581"/>
    </row>
    <row r="5" spans="2:11" ht="57.75" customHeight="1">
      <c r="B5" s="6"/>
      <c r="E5" s="582" t="s">
        <v>159</v>
      </c>
      <c r="F5" s="583"/>
      <c r="G5" s="584"/>
      <c r="H5" s="584"/>
      <c r="I5" s="584"/>
      <c r="J5" s="584"/>
      <c r="K5" s="585"/>
    </row>
    <row r="6" spans="2:11" ht="13.5" customHeight="1" thickBot="1">
      <c r="B6" s="6"/>
      <c r="F6" s="7"/>
      <c r="G6" s="85"/>
      <c r="H6" s="8"/>
      <c r="J6" s="86"/>
      <c r="K6" s="86"/>
    </row>
    <row r="7" spans="2:11" ht="54" customHeight="1" thickBot="1">
      <c r="C7" s="88" t="s">
        <v>132</v>
      </c>
      <c r="D7" s="578" t="str">
        <f>IF(様式第１_交付申請書!F9="","",様式第１_交付申請書!F9)</f>
        <v/>
      </c>
      <c r="E7" s="578"/>
      <c r="F7" s="578"/>
      <c r="G7" s="578"/>
      <c r="H7" s="578"/>
      <c r="I7" s="578"/>
      <c r="J7" s="579"/>
    </row>
    <row r="8" spans="2:11" ht="29.25" customHeight="1">
      <c r="C8" s="10"/>
      <c r="D8" s="10"/>
      <c r="E8" s="10"/>
      <c r="F8" s="10"/>
      <c r="G8" s="10"/>
      <c r="H8" s="10"/>
      <c r="I8" s="10"/>
      <c r="J8" s="10"/>
    </row>
    <row r="9" spans="2:11" ht="74.25" customHeight="1">
      <c r="C9" s="571" t="s">
        <v>167</v>
      </c>
      <c r="D9" s="571"/>
      <c r="E9" s="571"/>
      <c r="F9" s="571"/>
      <c r="G9" s="571"/>
      <c r="H9" s="571"/>
      <c r="I9" s="571"/>
      <c r="J9" s="571"/>
      <c r="K9" s="571"/>
    </row>
    <row r="10" spans="2:11" ht="74.25" customHeight="1">
      <c r="C10" s="158"/>
      <c r="D10" s="158"/>
      <c r="E10" s="158"/>
      <c r="F10" s="158"/>
      <c r="G10" s="158"/>
      <c r="H10" s="158"/>
      <c r="I10" s="158"/>
      <c r="J10" s="158"/>
      <c r="K10" s="158"/>
    </row>
    <row r="11" spans="2:11" ht="34.5" customHeight="1">
      <c r="B11" s="95" t="s">
        <v>103</v>
      </c>
      <c r="F11" s="9"/>
      <c r="G11" s="10"/>
      <c r="H11" s="162"/>
      <c r="I11" s="162"/>
      <c r="J11" s="162"/>
      <c r="K11" s="162"/>
    </row>
    <row r="12" spans="2:11" ht="9.75" customHeight="1">
      <c r="B12" s="95"/>
      <c r="F12" s="9"/>
      <c r="G12" s="10"/>
      <c r="H12" s="162"/>
      <c r="I12" s="162"/>
      <c r="J12" s="162"/>
      <c r="K12" s="162"/>
    </row>
    <row r="13" spans="2:11" ht="51" customHeight="1">
      <c r="C13" s="571" t="s">
        <v>170</v>
      </c>
      <c r="D13" s="571"/>
      <c r="E13" s="571"/>
      <c r="F13" s="571"/>
      <c r="G13" s="571"/>
      <c r="H13" s="571"/>
      <c r="I13" s="571"/>
      <c r="J13" s="571"/>
      <c r="K13" s="571"/>
    </row>
    <row r="14" spans="2:11" ht="12" customHeight="1">
      <c r="C14" s="571" t="s">
        <v>167</v>
      </c>
      <c r="D14" s="571"/>
      <c r="E14" s="571"/>
      <c r="F14" s="571"/>
      <c r="G14" s="571"/>
      <c r="H14" s="571"/>
      <c r="I14" s="571"/>
      <c r="J14" s="571"/>
      <c r="K14" s="571"/>
    </row>
    <row r="15" spans="2:11" ht="24">
      <c r="C15" s="571" t="s">
        <v>171</v>
      </c>
      <c r="D15" s="571"/>
      <c r="E15" s="571"/>
      <c r="F15" s="571"/>
      <c r="G15" s="571"/>
      <c r="H15" s="571"/>
      <c r="I15" s="571"/>
      <c r="J15" s="571"/>
      <c r="K15" s="571"/>
    </row>
    <row r="16" spans="2:11" ht="12" customHeight="1">
      <c r="C16" s="158"/>
      <c r="D16" s="158"/>
      <c r="E16" s="158"/>
      <c r="F16" s="158"/>
      <c r="G16" s="158"/>
      <c r="H16" s="158"/>
      <c r="I16" s="158"/>
      <c r="J16" s="158"/>
      <c r="K16" s="158"/>
    </row>
    <row r="17" spans="2:14" ht="24">
      <c r="C17" s="571" t="s">
        <v>168</v>
      </c>
      <c r="D17" s="571"/>
      <c r="E17" s="571"/>
      <c r="F17" s="571"/>
      <c r="G17" s="571"/>
      <c r="H17" s="571"/>
      <c r="I17" s="571"/>
      <c r="J17" s="571"/>
      <c r="K17" s="571"/>
    </row>
    <row r="18" spans="2:14" ht="12" customHeight="1">
      <c r="C18" s="158"/>
      <c r="D18" s="158"/>
      <c r="E18" s="158"/>
      <c r="F18" s="158"/>
      <c r="G18" s="158"/>
      <c r="H18" s="158"/>
      <c r="I18" s="158"/>
      <c r="J18" s="158"/>
      <c r="K18" s="158"/>
    </row>
    <row r="19" spans="2:14" ht="50.25" customHeight="1">
      <c r="C19" s="571" t="s">
        <v>169</v>
      </c>
      <c r="D19" s="571"/>
      <c r="E19" s="571"/>
      <c r="F19" s="571"/>
      <c r="G19" s="571"/>
      <c r="H19" s="571"/>
      <c r="I19" s="571"/>
      <c r="J19" s="571"/>
      <c r="K19" s="571"/>
    </row>
    <row r="20" spans="2:14" ht="12" customHeight="1">
      <c r="B20" s="11"/>
    </row>
    <row r="21" spans="2:14" ht="24" customHeight="1">
      <c r="B21" s="589" t="s">
        <v>104</v>
      </c>
      <c r="C21" s="589"/>
      <c r="D21" s="590" t="s">
        <v>105</v>
      </c>
      <c r="E21" s="574" t="s">
        <v>106</v>
      </c>
      <c r="F21" s="575"/>
      <c r="G21" s="576"/>
      <c r="I21" s="162"/>
      <c r="J21" s="12"/>
      <c r="K21" s="12"/>
    </row>
    <row r="22" spans="2:14" ht="25.5" customHeight="1">
      <c r="B22" s="572" t="s">
        <v>107</v>
      </c>
      <c r="C22" s="572" t="s">
        <v>108</v>
      </c>
      <c r="D22" s="591"/>
      <c r="E22" s="572" t="s">
        <v>109</v>
      </c>
      <c r="F22" s="574" t="s">
        <v>110</v>
      </c>
      <c r="G22" s="576"/>
      <c r="I22" s="162"/>
      <c r="J22" s="12"/>
      <c r="K22" s="12"/>
      <c r="N22" s="4" t="s">
        <v>111</v>
      </c>
    </row>
    <row r="23" spans="2:14" ht="25.5" customHeight="1">
      <c r="B23" s="573"/>
      <c r="C23" s="573"/>
      <c r="D23" s="592"/>
      <c r="E23" s="573"/>
      <c r="F23" s="157" t="s">
        <v>112</v>
      </c>
      <c r="G23" s="159" t="s">
        <v>113</v>
      </c>
      <c r="I23" s="162"/>
      <c r="J23" s="162"/>
      <c r="K23" s="162"/>
    </row>
    <row r="24" spans="2:14" ht="44.25" customHeight="1">
      <c r="B24" s="13">
        <v>1</v>
      </c>
      <c r="C24" s="14" t="s">
        <v>102</v>
      </c>
      <c r="D24" s="15"/>
      <c r="E24" s="84"/>
      <c r="F24" s="16"/>
      <c r="G24" s="567"/>
      <c r="I24" s="162"/>
      <c r="J24" s="162"/>
      <c r="K24" s="162"/>
    </row>
    <row r="25" spans="2:14" ht="44.25" customHeight="1">
      <c r="B25" s="17">
        <v>2</v>
      </c>
      <c r="C25" s="18" t="s">
        <v>114</v>
      </c>
      <c r="D25" s="17" t="s">
        <v>115</v>
      </c>
      <c r="E25" s="160"/>
      <c r="F25" s="84"/>
      <c r="G25" s="568"/>
      <c r="I25" s="162"/>
      <c r="J25" s="570"/>
      <c r="K25" s="570"/>
    </row>
    <row r="26" spans="2:14" ht="44.25" customHeight="1">
      <c r="B26" s="17">
        <v>3</v>
      </c>
      <c r="C26" s="14" t="s">
        <v>116</v>
      </c>
      <c r="D26" s="15"/>
      <c r="E26" s="84"/>
      <c r="F26" s="16"/>
      <c r="G26" s="568"/>
      <c r="I26" s="162"/>
      <c r="J26" s="570"/>
      <c r="K26" s="570"/>
    </row>
    <row r="27" spans="2:14" ht="44.25" customHeight="1">
      <c r="B27" s="17">
        <v>4</v>
      </c>
      <c r="C27" s="14" t="s">
        <v>117</v>
      </c>
      <c r="D27" s="15"/>
      <c r="E27" s="84"/>
      <c r="F27" s="16"/>
      <c r="G27" s="568"/>
      <c r="I27" s="162"/>
      <c r="J27" s="570"/>
      <c r="K27" s="570"/>
    </row>
    <row r="28" spans="2:14" ht="44.25" customHeight="1">
      <c r="B28" s="17">
        <v>5</v>
      </c>
      <c r="C28" s="14" t="s">
        <v>118</v>
      </c>
      <c r="D28" s="15"/>
      <c r="E28" s="84"/>
      <c r="F28" s="16"/>
      <c r="G28" s="568"/>
      <c r="I28" s="162"/>
      <c r="J28" s="570"/>
      <c r="K28" s="570"/>
    </row>
    <row r="29" spans="2:14" ht="44.25" customHeight="1">
      <c r="B29" s="17">
        <v>6</v>
      </c>
      <c r="C29" s="14" t="s">
        <v>138</v>
      </c>
      <c r="D29" s="15"/>
      <c r="E29" s="84"/>
      <c r="F29" s="16"/>
      <c r="G29" s="568"/>
      <c r="I29" s="162"/>
      <c r="J29" s="570"/>
      <c r="K29" s="570"/>
    </row>
    <row r="30" spans="2:14" ht="44.25" customHeight="1">
      <c r="B30" s="17">
        <v>7</v>
      </c>
      <c r="C30" s="18" t="s">
        <v>119</v>
      </c>
      <c r="D30" s="17" t="s">
        <v>115</v>
      </c>
      <c r="E30" s="160"/>
      <c r="F30" s="84"/>
      <c r="G30" s="568"/>
      <c r="I30" s="162"/>
      <c r="J30" s="570"/>
      <c r="K30" s="570"/>
    </row>
    <row r="31" spans="2:14" ht="44.25" customHeight="1">
      <c r="B31" s="17">
        <v>8</v>
      </c>
      <c r="C31" s="14" t="s">
        <v>120</v>
      </c>
      <c r="D31" s="15"/>
      <c r="E31" s="84"/>
      <c r="F31" s="16"/>
      <c r="G31" s="569"/>
      <c r="I31" s="162"/>
      <c r="J31" s="570"/>
      <c r="K31" s="570"/>
    </row>
    <row r="32" spans="2:14" ht="44.25" customHeight="1">
      <c r="B32" s="17">
        <v>9</v>
      </c>
      <c r="C32" s="19" t="s">
        <v>121</v>
      </c>
      <c r="D32" s="20"/>
      <c r="E32" s="161"/>
      <c r="F32" s="84"/>
      <c r="G32" s="21"/>
      <c r="I32" s="22"/>
      <c r="J32" s="22"/>
      <c r="K32" s="22"/>
    </row>
    <row r="33" spans="2:11" ht="44.25" customHeight="1">
      <c r="B33" s="17">
        <v>10</v>
      </c>
      <c r="C33" s="19" t="s">
        <v>172</v>
      </c>
      <c r="D33" s="20"/>
      <c r="E33" s="161"/>
      <c r="F33" s="84"/>
      <c r="G33" s="21"/>
      <c r="I33" s="22"/>
      <c r="J33" s="22"/>
      <c r="K33" s="22"/>
    </row>
    <row r="34" spans="2:11" ht="44.25" customHeight="1">
      <c r="B34" s="17">
        <v>11</v>
      </c>
      <c r="C34" s="19" t="s">
        <v>325</v>
      </c>
      <c r="D34" s="23"/>
      <c r="E34" s="161"/>
      <c r="F34" s="84"/>
      <c r="G34" s="21"/>
      <c r="I34" s="22"/>
      <c r="J34" s="22"/>
      <c r="K34" s="22"/>
    </row>
    <row r="35" spans="2:11" ht="56.25" customHeight="1">
      <c r="B35" s="13">
        <v>12</v>
      </c>
      <c r="C35" s="14" t="s">
        <v>173</v>
      </c>
      <c r="D35" s="15"/>
      <c r="E35" s="84"/>
      <c r="F35" s="84"/>
      <c r="G35" s="21"/>
      <c r="I35" s="22"/>
      <c r="J35" s="22"/>
      <c r="K35" s="22"/>
    </row>
    <row r="40" spans="2:11" ht="28.5">
      <c r="B40" s="95" t="s">
        <v>182</v>
      </c>
    </row>
    <row r="42" spans="2:11" ht="15" thickBot="1">
      <c r="B42" s="24" t="s">
        <v>122</v>
      </c>
      <c r="C42" s="25"/>
      <c r="D42" s="25"/>
      <c r="E42" s="25"/>
      <c r="F42" s="25"/>
      <c r="G42" s="25"/>
      <c r="H42" s="25"/>
      <c r="I42" s="25"/>
      <c r="J42" s="25"/>
      <c r="K42" s="25"/>
    </row>
    <row r="63" spans="2:11" ht="15" thickBot="1">
      <c r="B63" s="24" t="s">
        <v>123</v>
      </c>
      <c r="C63" s="25"/>
      <c r="D63" s="25"/>
      <c r="E63" s="25"/>
      <c r="F63" s="25"/>
      <c r="G63" s="25"/>
      <c r="H63" s="25"/>
      <c r="I63" s="25"/>
      <c r="J63" s="25"/>
      <c r="K63" s="25"/>
    </row>
    <row r="81" spans="2:11" ht="15" thickBot="1">
      <c r="B81" s="24" t="s">
        <v>124</v>
      </c>
      <c r="C81" s="25"/>
      <c r="D81" s="25"/>
      <c r="E81" s="25"/>
      <c r="F81" s="25"/>
      <c r="G81" s="25"/>
      <c r="H81" s="25"/>
      <c r="I81" s="25"/>
      <c r="J81" s="25"/>
      <c r="K81" s="25"/>
    </row>
    <row r="95" spans="2:11" ht="13.5" thickBot="1">
      <c r="B95" s="26" t="s">
        <v>125</v>
      </c>
      <c r="C95" s="25"/>
      <c r="D95" s="25"/>
      <c r="E95" s="25"/>
      <c r="F95" s="25"/>
      <c r="G95" s="25"/>
      <c r="H95" s="25"/>
      <c r="I95" s="25"/>
      <c r="J95" s="25"/>
      <c r="K95" s="25"/>
    </row>
  </sheetData>
  <sheetProtection password="CAD7" sheet="1" objects="1" scenarios="1" selectLockedCells="1"/>
  <mergeCells count="22">
    <mergeCell ref="B22:B23"/>
    <mergeCell ref="C22:C23"/>
    <mergeCell ref="E22:E23"/>
    <mergeCell ref="E21:G21"/>
    <mergeCell ref="H2:H3"/>
    <mergeCell ref="D7:J7"/>
    <mergeCell ref="I4:K4"/>
    <mergeCell ref="E5:F5"/>
    <mergeCell ref="G5:K5"/>
    <mergeCell ref="E4:G4"/>
    <mergeCell ref="C9:K9"/>
    <mergeCell ref="C13:K13"/>
    <mergeCell ref="C14:K14"/>
    <mergeCell ref="F22:G22"/>
    <mergeCell ref="B21:C21"/>
    <mergeCell ref="D21:D23"/>
    <mergeCell ref="G24:G31"/>
    <mergeCell ref="J25:J31"/>
    <mergeCell ref="K25:K31"/>
    <mergeCell ref="C15:K15"/>
    <mergeCell ref="C17:K17"/>
    <mergeCell ref="C19:K19"/>
  </mergeCells>
  <phoneticPr fontId="1"/>
  <conditionalFormatting sqref="F32:F34 G24 E24:E34">
    <cfRule type="cellIs" dxfId="151" priority="39" operator="equal">
      <formula>"○"</formula>
    </cfRule>
  </conditionalFormatting>
  <conditionalFormatting sqref="F25 F30">
    <cfRule type="cellIs" dxfId="150" priority="38" operator="equal">
      <formula>"○（押印版）"</formula>
    </cfRule>
  </conditionalFormatting>
  <conditionalFormatting sqref="D7:J7">
    <cfRule type="cellIs" dxfId="149" priority="3" operator="equal">
      <formula>0</formula>
    </cfRule>
  </conditionalFormatting>
  <conditionalFormatting sqref="E35:F35">
    <cfRule type="cellIs" dxfId="148" priority="1" operator="equal">
      <formula>"○"</formula>
    </cfRule>
  </conditionalFormatting>
  <dataValidations count="2">
    <dataValidation type="list" allowBlank="1" showInputMessage="1" showErrorMessage="1" sqref="F25 F30">
      <formula1>"○（押印版）,"</formula1>
    </dataValidation>
    <dataValidation type="list" allowBlank="1" showInputMessage="1" showErrorMessage="1" sqref="G24 E24:E35 F32:F35">
      <formula1>"○,"</formula1>
    </dataValidation>
  </dataValidations>
  <pageMargins left="0.7" right="0.7" top="0.75" bottom="0.75" header="0.3" footer="0.3"/>
  <pageSetup paperSize="9" scale="56" orientation="portrait" r:id="rId1"/>
  <rowBreaks count="1" manualBreakCount="1">
    <brk id="38"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5"/>
  <sheetViews>
    <sheetView showGridLines="0" showWhiteSpace="0" zoomScaleNormal="100" zoomScaleSheetLayoutView="85" workbookViewId="0"/>
  </sheetViews>
  <sheetFormatPr defaultRowHeight="12"/>
  <cols>
    <col min="1" max="1" width="1.125" style="52" customWidth="1"/>
    <col min="2" max="2" width="25.625" style="52" customWidth="1"/>
    <col min="3" max="3" width="16.5" style="52" customWidth="1"/>
    <col min="4" max="4" width="15.5" style="52" customWidth="1"/>
    <col min="5" max="5" width="16.75" style="52" customWidth="1"/>
    <col min="6" max="6" width="23.5" style="52" customWidth="1"/>
    <col min="7" max="7" width="19.875" style="52" customWidth="1"/>
    <col min="8" max="8" width="34.25" style="52" customWidth="1"/>
    <col min="9" max="9" width="2" style="52" customWidth="1"/>
    <col min="10" max="16384" width="9" style="52"/>
  </cols>
  <sheetData>
    <row r="1" spans="1:18" ht="75" customHeight="1"/>
    <row r="2" spans="1:18" ht="19.5" customHeight="1">
      <c r="B2" s="63" t="s">
        <v>77</v>
      </c>
      <c r="C2" s="54"/>
      <c r="D2" s="54"/>
      <c r="E2" s="54"/>
      <c r="F2" s="54"/>
      <c r="G2" s="54"/>
      <c r="H2" s="64" t="str">
        <f>IF('補助事業概要説明書（別添１）１～４'!E5="","",'補助事業概要説明書（別添１）１～４'!E5)</f>
        <v/>
      </c>
    </row>
    <row r="3" spans="1:18" ht="25.5">
      <c r="B3" s="919" t="s">
        <v>78</v>
      </c>
      <c r="C3" s="919"/>
      <c r="D3" s="919"/>
      <c r="E3" s="919"/>
      <c r="F3" s="919"/>
      <c r="G3" s="919"/>
      <c r="H3" s="919"/>
      <c r="I3" s="53"/>
      <c r="J3" s="900" t="s">
        <v>27</v>
      </c>
      <c r="K3" s="901"/>
      <c r="L3" s="901"/>
      <c r="M3" s="901"/>
      <c r="N3" s="901"/>
      <c r="O3" s="901"/>
      <c r="P3" s="901"/>
      <c r="Q3" s="901"/>
    </row>
    <row r="4" spans="1:18" ht="3" customHeight="1">
      <c r="B4" s="139"/>
      <c r="C4" s="139"/>
      <c r="D4" s="139"/>
      <c r="E4" s="139"/>
      <c r="F4" s="139"/>
      <c r="G4" s="139"/>
      <c r="H4" s="139"/>
      <c r="I4" s="53"/>
      <c r="J4" s="53"/>
      <c r="K4" s="53"/>
      <c r="L4" s="53"/>
      <c r="M4" s="53"/>
      <c r="N4" s="53"/>
      <c r="O4" s="53"/>
      <c r="P4" s="53"/>
    </row>
    <row r="5" spans="1:18" s="53" customFormat="1" ht="43.5" customHeight="1">
      <c r="B5" s="427" t="s">
        <v>544</v>
      </c>
      <c r="F5" s="65" t="s">
        <v>91</v>
      </c>
      <c r="G5" s="918"/>
      <c r="H5" s="918"/>
      <c r="J5" s="524" t="s">
        <v>357</v>
      </c>
      <c r="K5" s="525"/>
      <c r="L5" s="525"/>
      <c r="M5" s="525"/>
      <c r="N5" s="525"/>
      <c r="O5" s="525"/>
      <c r="P5" s="525"/>
      <c r="Q5" s="526"/>
    </row>
    <row r="6" spans="1:18" s="53" customFormat="1" ht="43.5" customHeight="1">
      <c r="C6" s="66"/>
      <c r="F6" s="65" t="s">
        <v>92</v>
      </c>
      <c r="G6" s="907"/>
      <c r="H6" s="907"/>
      <c r="J6" s="527" t="s">
        <v>358</v>
      </c>
      <c r="K6" s="528"/>
      <c r="L6" s="528"/>
      <c r="M6" s="528"/>
      <c r="N6" s="528"/>
      <c r="O6" s="528"/>
      <c r="P6" s="528"/>
      <c r="Q6" s="529"/>
    </row>
    <row r="7" spans="1:18" s="53" customFormat="1" ht="43.5" customHeight="1">
      <c r="C7" s="66"/>
      <c r="F7" s="65" t="s">
        <v>93</v>
      </c>
      <c r="G7" s="907"/>
      <c r="H7" s="907"/>
      <c r="J7" s="530"/>
      <c r="K7" s="528"/>
      <c r="L7" s="528"/>
      <c r="M7" s="528"/>
      <c r="N7" s="528"/>
      <c r="O7" s="528"/>
      <c r="P7" s="528"/>
      <c r="Q7" s="529"/>
    </row>
    <row r="8" spans="1:18" s="195" customFormat="1" ht="9" customHeight="1">
      <c r="C8" s="211"/>
      <c r="F8" s="212"/>
      <c r="G8" s="213"/>
      <c r="H8" s="921" t="s">
        <v>181</v>
      </c>
      <c r="J8" s="531"/>
      <c r="K8" s="532"/>
      <c r="L8" s="532"/>
      <c r="M8" s="532"/>
      <c r="N8" s="532"/>
      <c r="O8" s="532"/>
      <c r="P8" s="532"/>
      <c r="Q8" s="533"/>
    </row>
    <row r="9" spans="1:18" s="53" customFormat="1" ht="25.5">
      <c r="C9" s="428"/>
      <c r="D9" s="428"/>
      <c r="E9" s="920" t="s">
        <v>150</v>
      </c>
      <c r="F9" s="920"/>
      <c r="G9" s="428"/>
      <c r="H9" s="922"/>
      <c r="J9" s="530"/>
      <c r="K9" s="528"/>
      <c r="L9" s="528"/>
      <c r="M9" s="528"/>
      <c r="N9" s="528"/>
      <c r="O9" s="528"/>
      <c r="P9" s="528"/>
      <c r="Q9" s="529"/>
    </row>
    <row r="10" spans="1:18" ht="19.5" customHeight="1">
      <c r="B10" s="67" t="s">
        <v>79</v>
      </c>
      <c r="E10" s="68"/>
      <c r="J10" s="534"/>
      <c r="K10" s="535"/>
      <c r="L10" s="535"/>
      <c r="M10" s="535"/>
      <c r="N10" s="535"/>
      <c r="O10" s="535"/>
      <c r="P10" s="535"/>
      <c r="Q10" s="536"/>
      <c r="R10" s="69"/>
    </row>
    <row r="11" spans="1:18" ht="2.25" customHeight="1">
      <c r="J11" s="534"/>
      <c r="K11" s="535"/>
      <c r="L11" s="535"/>
      <c r="M11" s="535"/>
      <c r="N11" s="535"/>
      <c r="O11" s="535"/>
      <c r="P11" s="535"/>
      <c r="Q11" s="536"/>
    </row>
    <row r="12" spans="1:18" ht="19.5" customHeight="1" thickBot="1">
      <c r="B12" s="70" t="s">
        <v>62</v>
      </c>
      <c r="C12" s="70" t="s">
        <v>147</v>
      </c>
      <c r="D12" s="70" t="s">
        <v>80</v>
      </c>
      <c r="E12" s="70" t="s">
        <v>76</v>
      </c>
      <c r="F12" s="908" t="s">
        <v>81</v>
      </c>
      <c r="G12" s="909"/>
      <c r="H12" s="910"/>
      <c r="J12" s="534"/>
      <c r="K12" s="535"/>
      <c r="L12" s="535"/>
      <c r="M12" s="535"/>
      <c r="N12" s="535"/>
      <c r="O12" s="535"/>
      <c r="P12" s="535"/>
      <c r="Q12" s="536"/>
    </row>
    <row r="13" spans="1:18" s="71" customFormat="1" ht="24" customHeight="1" thickTop="1">
      <c r="A13" s="130"/>
      <c r="B13" s="297"/>
      <c r="C13" s="297"/>
      <c r="D13" s="297"/>
      <c r="E13" s="298" t="str">
        <f>IF(OR(C13="",D13=""),"",IF(AND(D13&lt;4,0&lt;D13),VLOOKUP($C13,'健保等級単価一覧表 (2)'!$B:$D,3,FALSE),(VLOOKUP($C13,'健保等級単価一覧表 (2)'!$B:$D,2,FALSE))))</f>
        <v/>
      </c>
      <c r="F13" s="911"/>
      <c r="G13" s="912"/>
      <c r="H13" s="913"/>
      <c r="I13" s="53"/>
      <c r="J13" s="527" t="s">
        <v>359</v>
      </c>
      <c r="K13" s="537"/>
      <c r="L13" s="537"/>
      <c r="M13" s="537"/>
      <c r="N13" s="537"/>
      <c r="O13" s="537"/>
      <c r="P13" s="537"/>
      <c r="Q13" s="538"/>
    </row>
    <row r="14" spans="1:18" s="71" customFormat="1" ht="24" customHeight="1">
      <c r="A14" s="130"/>
      <c r="B14" s="299"/>
      <c r="C14" s="300"/>
      <c r="D14" s="300"/>
      <c r="E14" s="298" t="str">
        <f>IF(OR(C14="",D14=""),"",IF(AND(D14&lt;4,0&lt;D14),VLOOKUP($C14,'健保等級単価一覧表 (2)'!$B:$D,3,FALSE),(VLOOKUP($C14,'健保等級単価一覧表 (2)'!$B:$D,2,FALSE))))</f>
        <v/>
      </c>
      <c r="F14" s="914"/>
      <c r="G14" s="915"/>
      <c r="H14" s="916"/>
      <c r="J14" s="539"/>
      <c r="K14" s="537"/>
      <c r="L14" s="537"/>
      <c r="M14" s="537"/>
      <c r="N14" s="537"/>
      <c r="O14" s="537"/>
      <c r="P14" s="537"/>
      <c r="Q14" s="538"/>
    </row>
    <row r="15" spans="1:18" s="71" customFormat="1" ht="24" customHeight="1">
      <c r="A15" s="130"/>
      <c r="B15" s="299"/>
      <c r="C15" s="299"/>
      <c r="D15" s="299"/>
      <c r="E15" s="298" t="str">
        <f>IF(OR(C15="",D15=""),"",IF(AND(D15&lt;4,0&lt;D15),VLOOKUP($C15,'健保等級単価一覧表 (2)'!$B:$D,3,FALSE),(VLOOKUP($C15,'健保等級単価一覧表 (2)'!$B:$D,2,FALSE))))</f>
        <v/>
      </c>
      <c r="F15" s="914"/>
      <c r="G15" s="915"/>
      <c r="H15" s="916"/>
      <c r="J15" s="539"/>
      <c r="K15" s="537"/>
      <c r="L15" s="537"/>
      <c r="M15" s="537"/>
      <c r="N15" s="537"/>
      <c r="O15" s="537"/>
      <c r="P15" s="537"/>
      <c r="Q15" s="538"/>
    </row>
    <row r="16" spans="1:18" s="194" customFormat="1" ht="24" customHeight="1">
      <c r="A16" s="199"/>
      <c r="B16" s="299"/>
      <c r="C16" s="299"/>
      <c r="D16" s="299"/>
      <c r="E16" s="298" t="str">
        <f>IF(OR(C16="",D16=""),"",IF(AND(D16&lt;4,0&lt;D16),VLOOKUP($C16,'健保等級単価一覧表 (2)'!$B:$D,3,FALSE),(VLOOKUP($C16,'健保等級単価一覧表 (2)'!$B:$D,2,FALSE))))</f>
        <v/>
      </c>
      <c r="F16" s="914"/>
      <c r="G16" s="915"/>
      <c r="H16" s="916"/>
      <c r="J16" s="539"/>
      <c r="K16" s="537"/>
      <c r="L16" s="537"/>
      <c r="M16" s="537"/>
      <c r="N16" s="537"/>
      <c r="O16" s="537"/>
      <c r="P16" s="537"/>
      <c r="Q16" s="538"/>
    </row>
    <row r="17" spans="1:17" s="194" customFormat="1" ht="24" customHeight="1">
      <c r="A17" s="199"/>
      <c r="B17" s="299"/>
      <c r="C17" s="299"/>
      <c r="D17" s="299"/>
      <c r="E17" s="298" t="str">
        <f>IF(OR(C17="",D17=""),"",IF(AND(D17&lt;4,0&lt;D17),VLOOKUP($C17,'健保等級単価一覧表 (2)'!$B:$D,3,FALSE),(VLOOKUP($C17,'健保等級単価一覧表 (2)'!$B:$D,2,FALSE))))</f>
        <v/>
      </c>
      <c r="F17" s="914"/>
      <c r="G17" s="915"/>
      <c r="H17" s="916"/>
      <c r="J17" s="539"/>
      <c r="K17" s="537"/>
      <c r="L17" s="540"/>
      <c r="M17" s="537"/>
      <c r="N17" s="537"/>
      <c r="O17" s="537"/>
      <c r="P17" s="537"/>
      <c r="Q17" s="538"/>
    </row>
    <row r="18" spans="1:17" s="194" customFormat="1" ht="24" customHeight="1">
      <c r="A18" s="199"/>
      <c r="B18" s="299"/>
      <c r="C18" s="299"/>
      <c r="D18" s="299"/>
      <c r="E18" s="298" t="str">
        <f>IF(OR(C18="",D18=""),"",IF(AND(D18&lt;4,0&lt;D18),VLOOKUP($C18,'健保等級単価一覧表 (2)'!$B:$D,3,FALSE),(VLOOKUP($C18,'健保等級単価一覧表 (2)'!$B:$D,2,FALSE))))</f>
        <v/>
      </c>
      <c r="F18" s="914"/>
      <c r="G18" s="915"/>
      <c r="H18" s="916"/>
      <c r="J18" s="539"/>
      <c r="K18" s="537"/>
      <c r="L18" s="537"/>
      <c r="M18" s="537"/>
      <c r="N18" s="537"/>
      <c r="O18" s="537"/>
      <c r="P18" s="537"/>
      <c r="Q18" s="538"/>
    </row>
    <row r="19" spans="1:17" s="71" customFormat="1" ht="24" customHeight="1">
      <c r="A19" s="130"/>
      <c r="B19" s="299"/>
      <c r="C19" s="299"/>
      <c r="D19" s="299"/>
      <c r="E19" s="298" t="str">
        <f>IF(OR(C19="",D19=""),"",IF(AND(D19&lt;4,0&lt;D19),VLOOKUP($C19,'健保等級単価一覧表 (2)'!$B:$D,3,FALSE),(VLOOKUP($C19,'健保等級単価一覧表 (2)'!$B:$D,2,FALSE))))</f>
        <v/>
      </c>
      <c r="F19" s="914"/>
      <c r="G19" s="915"/>
      <c r="H19" s="916"/>
      <c r="J19" s="539"/>
      <c r="K19" s="537"/>
      <c r="L19" s="537"/>
      <c r="M19" s="537"/>
      <c r="N19" s="537"/>
      <c r="O19" s="537"/>
      <c r="P19" s="537"/>
      <c r="Q19" s="538"/>
    </row>
    <row r="20" spans="1:17" s="71" customFormat="1" ht="24" customHeight="1">
      <c r="A20" s="130"/>
      <c r="B20" s="299"/>
      <c r="C20" s="299"/>
      <c r="D20" s="299"/>
      <c r="E20" s="298" t="str">
        <f>IF(OR(C20="",D20=""),"",IF(AND(D20&lt;4,0&lt;D20),VLOOKUP($C20,'健保等級単価一覧表 (2)'!$B:$D,3,FALSE),(VLOOKUP($C20,'健保等級単価一覧表 (2)'!$B:$D,2,FALSE))))</f>
        <v/>
      </c>
      <c r="F20" s="914"/>
      <c r="G20" s="915"/>
      <c r="H20" s="916"/>
      <c r="J20" s="539"/>
      <c r="K20" s="537"/>
      <c r="L20" s="537"/>
      <c r="M20" s="537"/>
      <c r="N20" s="537"/>
      <c r="O20" s="537"/>
      <c r="P20" s="537"/>
      <c r="Q20" s="538"/>
    </row>
    <row r="21" spans="1:17" s="71" customFormat="1" ht="24" customHeight="1">
      <c r="A21" s="130"/>
      <c r="B21" s="299"/>
      <c r="C21" s="299"/>
      <c r="D21" s="299"/>
      <c r="E21" s="298" t="str">
        <f>IF(OR(C21="",D21=""),"",IF(AND(D21&lt;4,0&lt;D21),VLOOKUP($C21,'健保等級単価一覧表 (2)'!$B:$D,3,FALSE),(VLOOKUP($C21,'健保等級単価一覧表 (2)'!$B:$D,2,FALSE))))</f>
        <v/>
      </c>
      <c r="F21" s="914"/>
      <c r="G21" s="915"/>
      <c r="H21" s="916"/>
      <c r="J21" s="539"/>
      <c r="K21" s="537"/>
      <c r="L21" s="537"/>
      <c r="M21" s="537"/>
      <c r="N21" s="537"/>
      <c r="O21" s="537"/>
      <c r="P21" s="537"/>
      <c r="Q21" s="538"/>
    </row>
    <row r="22" spans="1:17" s="71" customFormat="1" ht="24" customHeight="1">
      <c r="A22" s="130"/>
      <c r="B22" s="299"/>
      <c r="C22" s="299"/>
      <c r="D22" s="299"/>
      <c r="E22" s="298" t="str">
        <f>IF(OR(C22="",D22=""),"",IF(AND(D22&lt;4,0&lt;D22),VLOOKUP($C22,'健保等級単価一覧表 (2)'!$B:$D,3,FALSE),(VLOOKUP($C22,'健保等級単価一覧表 (2)'!$B:$D,2,FALSE))))</f>
        <v/>
      </c>
      <c r="F22" s="914"/>
      <c r="G22" s="915"/>
      <c r="H22" s="916"/>
      <c r="J22" s="539"/>
      <c r="K22" s="537"/>
      <c r="L22" s="537"/>
      <c r="M22" s="537"/>
      <c r="N22" s="537"/>
      <c r="O22" s="537"/>
      <c r="P22" s="537"/>
      <c r="Q22" s="538"/>
    </row>
    <row r="23" spans="1:17" ht="7.5" customHeight="1">
      <c r="J23" s="534"/>
      <c r="K23" s="535"/>
      <c r="L23" s="535"/>
      <c r="M23" s="535"/>
      <c r="N23" s="535"/>
      <c r="O23" s="535"/>
      <c r="P23" s="535"/>
      <c r="Q23" s="536"/>
    </row>
    <row r="24" spans="1:17" ht="19.5" customHeight="1">
      <c r="B24" s="72" t="s">
        <v>82</v>
      </c>
      <c r="C24" s="72"/>
      <c r="D24" s="72"/>
      <c r="E24" s="72"/>
      <c r="F24" s="72"/>
      <c r="G24" s="73"/>
      <c r="J24" s="534"/>
      <c r="K24" s="535"/>
      <c r="L24" s="535"/>
      <c r="M24" s="535"/>
      <c r="N24" s="535"/>
      <c r="O24" s="535"/>
      <c r="P24" s="535"/>
      <c r="Q24" s="536"/>
    </row>
    <row r="25" spans="1:17" ht="19.5" customHeight="1">
      <c r="B25" s="906" t="s">
        <v>83</v>
      </c>
      <c r="C25" s="906"/>
      <c r="D25" s="906"/>
      <c r="E25" s="906"/>
      <c r="F25" s="906"/>
      <c r="J25" s="534"/>
      <c r="K25" s="535"/>
      <c r="L25" s="535"/>
      <c r="M25" s="535"/>
      <c r="N25" s="535"/>
      <c r="O25" s="535"/>
      <c r="P25" s="535"/>
      <c r="Q25" s="536"/>
    </row>
    <row r="26" spans="1:17" ht="19.5" customHeight="1">
      <c r="B26" s="72" t="s">
        <v>251</v>
      </c>
      <c r="C26" s="72"/>
      <c r="D26" s="72"/>
      <c r="E26" s="72"/>
      <c r="F26" s="72"/>
      <c r="J26" s="534"/>
      <c r="K26" s="535"/>
      <c r="L26" s="535"/>
      <c r="M26" s="535"/>
      <c r="N26" s="535"/>
      <c r="O26" s="535"/>
      <c r="P26" s="535"/>
      <c r="Q26" s="536"/>
    </row>
    <row r="27" spans="1:17" ht="5.25" customHeight="1">
      <c r="J27" s="534"/>
      <c r="K27" s="535"/>
      <c r="L27" s="535"/>
      <c r="M27" s="535"/>
      <c r="N27" s="535"/>
      <c r="O27" s="535"/>
      <c r="P27" s="535"/>
      <c r="Q27" s="536"/>
    </row>
    <row r="28" spans="1:17" ht="19.5" customHeight="1">
      <c r="B28" s="67" t="s">
        <v>84</v>
      </c>
      <c r="J28" s="534"/>
      <c r="K28" s="535"/>
      <c r="L28" s="535"/>
      <c r="M28" s="535"/>
      <c r="N28" s="535"/>
      <c r="O28" s="535"/>
      <c r="P28" s="535"/>
      <c r="Q28" s="536"/>
    </row>
    <row r="29" spans="1:17" ht="2.25" customHeight="1">
      <c r="B29" s="72"/>
      <c r="J29" s="534"/>
      <c r="K29" s="535"/>
      <c r="L29" s="535"/>
      <c r="M29" s="535"/>
      <c r="N29" s="535"/>
      <c r="O29" s="535"/>
      <c r="P29" s="535"/>
      <c r="Q29" s="536"/>
    </row>
    <row r="30" spans="1:17" ht="33" customHeight="1" thickBot="1">
      <c r="B30" s="70" t="s">
        <v>62</v>
      </c>
      <c r="C30" s="70" t="s">
        <v>85</v>
      </c>
      <c r="D30" s="74" t="s">
        <v>147</v>
      </c>
      <c r="E30" s="70" t="s">
        <v>76</v>
      </c>
      <c r="F30" s="917" t="s">
        <v>86</v>
      </c>
      <c r="G30" s="917"/>
      <c r="H30" s="917"/>
      <c r="J30" s="534"/>
      <c r="K30" s="535"/>
      <c r="L30" s="535"/>
      <c r="M30" s="535"/>
      <c r="N30" s="535"/>
      <c r="O30" s="535"/>
      <c r="P30" s="535"/>
      <c r="Q30" s="536"/>
    </row>
    <row r="31" spans="1:17" s="71" customFormat="1" ht="24" customHeight="1" thickTop="1">
      <c r="A31" s="130"/>
      <c r="B31" s="297"/>
      <c r="C31" s="297"/>
      <c r="D31" s="301" t="str">
        <f>IF(C31="","",VLOOKUP(C31,'健保等級単価一覧表 (2)'!$G$2:$J$51,4))</f>
        <v/>
      </c>
      <c r="E31" s="298" t="str">
        <f>IF(C31="","",VLOOKUP(C31,'健保等級単価一覧表 (2)'!$G$2:$J$51,3))</f>
        <v/>
      </c>
      <c r="F31" s="904"/>
      <c r="G31" s="904"/>
      <c r="H31" s="904"/>
      <c r="I31" s="53"/>
      <c r="J31" s="527" t="s">
        <v>360</v>
      </c>
      <c r="K31" s="537"/>
      <c r="L31" s="537"/>
      <c r="M31" s="537"/>
      <c r="N31" s="537"/>
      <c r="O31" s="537"/>
      <c r="P31" s="537"/>
      <c r="Q31" s="538"/>
    </row>
    <row r="32" spans="1:17" s="71" customFormat="1" ht="24" customHeight="1">
      <c r="A32" s="130"/>
      <c r="B32" s="299"/>
      <c r="C32" s="300"/>
      <c r="D32" s="298" t="str">
        <f>IF(C32="","",VLOOKUP(C32,'健保等級単価一覧表 (2)'!$G$2:$J$51,4))</f>
        <v/>
      </c>
      <c r="E32" s="298" t="str">
        <f>IF(C32="","",VLOOKUP(C32,'健保等級単価一覧表 (2)'!$G$2:$J$51,3))</f>
        <v/>
      </c>
      <c r="F32" s="902"/>
      <c r="G32" s="902"/>
      <c r="H32" s="902"/>
      <c r="J32" s="539"/>
      <c r="K32" s="537"/>
      <c r="L32" s="537"/>
      <c r="M32" s="537"/>
      <c r="N32" s="537"/>
      <c r="O32" s="537"/>
      <c r="P32" s="537"/>
      <c r="Q32" s="538"/>
    </row>
    <row r="33" spans="1:17" s="71" customFormat="1" ht="24" customHeight="1">
      <c r="A33" s="130"/>
      <c r="B33" s="299"/>
      <c r="C33" s="299"/>
      <c r="D33" s="298" t="str">
        <f>IF(C33="","",VLOOKUP(C33,'健保等級単価一覧表 (2)'!$G$2:$J$51,4))</f>
        <v/>
      </c>
      <c r="E33" s="298" t="str">
        <f>IF(C33="","",VLOOKUP(C33,'健保等級単価一覧表 (2)'!$G$2:$J$51,3))</f>
        <v/>
      </c>
      <c r="F33" s="902"/>
      <c r="G33" s="902"/>
      <c r="H33" s="902"/>
      <c r="J33" s="539"/>
      <c r="K33" s="537"/>
      <c r="L33" s="537"/>
      <c r="M33" s="537"/>
      <c r="N33" s="537"/>
      <c r="O33" s="537"/>
      <c r="P33" s="537"/>
      <c r="Q33" s="538"/>
    </row>
    <row r="34" spans="1:17" s="194" customFormat="1" ht="24" customHeight="1">
      <c r="A34" s="199"/>
      <c r="B34" s="299"/>
      <c r="C34" s="299"/>
      <c r="D34" s="298" t="str">
        <f>IF(C34="","",VLOOKUP(C34,'健保等級単価一覧表 (2)'!$G$2:$J$51,4))</f>
        <v/>
      </c>
      <c r="E34" s="298" t="str">
        <f>IF(C34="","",VLOOKUP(C34,'健保等級単価一覧表 (2)'!$G$2:$J$51,3))</f>
        <v/>
      </c>
      <c r="F34" s="902"/>
      <c r="G34" s="902"/>
      <c r="H34" s="902"/>
      <c r="J34" s="539"/>
      <c r="K34" s="537"/>
      <c r="L34" s="537"/>
      <c r="M34" s="537"/>
      <c r="N34" s="537"/>
      <c r="O34" s="537"/>
      <c r="P34" s="537"/>
      <c r="Q34" s="538"/>
    </row>
    <row r="35" spans="1:17" s="194" customFormat="1" ht="24" customHeight="1">
      <c r="A35" s="199"/>
      <c r="B35" s="299"/>
      <c r="C35" s="299"/>
      <c r="D35" s="298" t="str">
        <f>IF(C35="","",VLOOKUP(C35,'健保等級単価一覧表 (2)'!$G$2:$J$51,4))</f>
        <v/>
      </c>
      <c r="E35" s="298" t="str">
        <f>IF(C35="","",VLOOKUP(C35,'健保等級単価一覧表 (2)'!$G$2:$J$51,3))</f>
        <v/>
      </c>
      <c r="F35" s="902"/>
      <c r="G35" s="902"/>
      <c r="H35" s="902"/>
      <c r="J35" s="539"/>
      <c r="K35" s="537"/>
      <c r="L35" s="537"/>
      <c r="M35" s="537"/>
      <c r="N35" s="537"/>
      <c r="O35" s="537"/>
      <c r="P35" s="537"/>
      <c r="Q35" s="538"/>
    </row>
    <row r="36" spans="1:17" s="194" customFormat="1" ht="24" customHeight="1">
      <c r="A36" s="199"/>
      <c r="B36" s="299"/>
      <c r="C36" s="299"/>
      <c r="D36" s="298" t="str">
        <f>IF(C36="","",VLOOKUP(C36,'健保等級単価一覧表 (2)'!$G$2:$J$51,4))</f>
        <v/>
      </c>
      <c r="E36" s="298" t="str">
        <f>IF(C36="","",VLOOKUP(C36,'健保等級単価一覧表 (2)'!$G$2:$J$51,3))</f>
        <v/>
      </c>
      <c r="F36" s="902"/>
      <c r="G36" s="902"/>
      <c r="H36" s="902"/>
      <c r="J36" s="539"/>
      <c r="K36" s="537"/>
      <c r="L36" s="537"/>
      <c r="M36" s="537"/>
      <c r="N36" s="537"/>
      <c r="O36" s="537"/>
      <c r="P36" s="537"/>
      <c r="Q36" s="538"/>
    </row>
    <row r="37" spans="1:17" s="71" customFormat="1" ht="24" customHeight="1">
      <c r="A37" s="130"/>
      <c r="B37" s="299"/>
      <c r="C37" s="299"/>
      <c r="D37" s="298" t="str">
        <f>IF(C37="","",VLOOKUP(C37,'健保等級単価一覧表 (2)'!$G$2:$J$51,4))</f>
        <v/>
      </c>
      <c r="E37" s="298" t="str">
        <f>IF(C37="","",VLOOKUP(C37,'健保等級単価一覧表 (2)'!$G$2:$J$51,3))</f>
        <v/>
      </c>
      <c r="F37" s="902"/>
      <c r="G37" s="902"/>
      <c r="H37" s="902"/>
      <c r="J37" s="539"/>
      <c r="K37" s="537"/>
      <c r="L37" s="537"/>
      <c r="M37" s="537"/>
      <c r="N37" s="537"/>
      <c r="O37" s="537"/>
      <c r="P37" s="537"/>
      <c r="Q37" s="538"/>
    </row>
    <row r="38" spans="1:17" s="71" customFormat="1" ht="24" customHeight="1">
      <c r="A38" s="130"/>
      <c r="B38" s="299"/>
      <c r="C38" s="299"/>
      <c r="D38" s="298" t="str">
        <f>IF(C38="","",VLOOKUP(C38,'健保等級単価一覧表 (2)'!$G$2:$J$51,4))</f>
        <v/>
      </c>
      <c r="E38" s="298" t="str">
        <f>IF(C38="","",VLOOKUP(C38,'健保等級単価一覧表 (2)'!$G$2:$J$51,3))</f>
        <v/>
      </c>
      <c r="F38" s="902"/>
      <c r="G38" s="902"/>
      <c r="H38" s="902"/>
      <c r="J38" s="539"/>
      <c r="K38" s="537"/>
      <c r="L38" s="537"/>
      <c r="M38" s="537"/>
      <c r="N38" s="537"/>
      <c r="O38" s="537"/>
      <c r="P38" s="537"/>
      <c r="Q38" s="538"/>
    </row>
    <row r="39" spans="1:17" s="71" customFormat="1" ht="24" customHeight="1">
      <c r="A39" s="130"/>
      <c r="B39" s="299"/>
      <c r="C39" s="299"/>
      <c r="D39" s="298" t="str">
        <f>IF(C39="","",VLOOKUP(C39,'健保等級単価一覧表 (2)'!$G$2:$J$51,4))</f>
        <v/>
      </c>
      <c r="E39" s="298" t="str">
        <f>IF(C39="","",VLOOKUP(C39,'健保等級単価一覧表 (2)'!$G$2:$J$51,3))</f>
        <v/>
      </c>
      <c r="F39" s="902"/>
      <c r="G39" s="902"/>
      <c r="H39" s="902"/>
      <c r="J39" s="539"/>
      <c r="K39" s="537"/>
      <c r="L39" s="537"/>
      <c r="M39" s="537"/>
      <c r="N39" s="537"/>
      <c r="O39" s="537"/>
      <c r="P39" s="537"/>
      <c r="Q39" s="538"/>
    </row>
    <row r="40" spans="1:17" s="71" customFormat="1" ht="24" customHeight="1">
      <c r="A40" s="130"/>
      <c r="B40" s="299"/>
      <c r="C40" s="299"/>
      <c r="D40" s="298" t="str">
        <f>IF(C40="","",VLOOKUP(C40,'健保等級単価一覧表 (2)'!$G$2:$J$51,4))</f>
        <v/>
      </c>
      <c r="E40" s="298" t="str">
        <f>IF(C40="","",VLOOKUP(C40,'健保等級単価一覧表 (2)'!$G$2:$J$51,3))</f>
        <v/>
      </c>
      <c r="F40" s="902"/>
      <c r="G40" s="902"/>
      <c r="H40" s="902"/>
      <c r="J40" s="539"/>
      <c r="K40" s="537"/>
      <c r="L40" s="537"/>
      <c r="M40" s="537"/>
      <c r="N40" s="537"/>
      <c r="O40" s="537"/>
      <c r="P40" s="537"/>
      <c r="Q40" s="538"/>
    </row>
    <row r="41" spans="1:17" ht="8.25" customHeight="1">
      <c r="J41" s="534"/>
      <c r="K41" s="535"/>
      <c r="L41" s="535"/>
      <c r="M41" s="535"/>
      <c r="N41" s="535"/>
      <c r="O41" s="535"/>
      <c r="P41" s="535"/>
      <c r="Q41" s="536"/>
    </row>
    <row r="42" spans="1:17" ht="19.5" customHeight="1">
      <c r="B42" s="72" t="s">
        <v>87</v>
      </c>
      <c r="J42" s="534"/>
      <c r="K42" s="535"/>
      <c r="L42" s="535"/>
      <c r="M42" s="535"/>
      <c r="N42" s="535"/>
      <c r="O42" s="535"/>
      <c r="P42" s="535"/>
      <c r="Q42" s="536"/>
    </row>
    <row r="43" spans="1:17" ht="19.5" customHeight="1">
      <c r="B43" s="72" t="s">
        <v>88</v>
      </c>
      <c r="J43" s="534"/>
      <c r="K43" s="535"/>
      <c r="L43" s="535"/>
      <c r="M43" s="535"/>
      <c r="N43" s="535"/>
      <c r="O43" s="535"/>
      <c r="P43" s="535"/>
      <c r="Q43" s="536"/>
    </row>
    <row r="44" spans="1:17" ht="9" customHeight="1">
      <c r="J44" s="534"/>
      <c r="K44" s="535"/>
      <c r="L44" s="535"/>
      <c r="M44" s="535"/>
      <c r="N44" s="535"/>
      <c r="O44" s="535"/>
      <c r="P44" s="535"/>
      <c r="Q44" s="536"/>
    </row>
    <row r="45" spans="1:17" ht="19.5" customHeight="1">
      <c r="B45" s="67" t="s">
        <v>89</v>
      </c>
      <c r="J45" s="534"/>
      <c r="K45" s="535"/>
      <c r="L45" s="535"/>
      <c r="M45" s="535"/>
      <c r="N45" s="535"/>
      <c r="O45" s="535"/>
      <c r="P45" s="535"/>
      <c r="Q45" s="536"/>
    </row>
    <row r="46" spans="1:17" ht="2.25" customHeight="1">
      <c r="B46" s="72"/>
      <c r="J46" s="534"/>
      <c r="K46" s="535"/>
      <c r="L46" s="535"/>
      <c r="M46" s="535"/>
      <c r="N46" s="535"/>
      <c r="O46" s="535"/>
      <c r="P46" s="535"/>
      <c r="Q46" s="536"/>
    </row>
    <row r="47" spans="1:17" ht="21" customHeight="1" thickBot="1">
      <c r="B47" s="70" t="s">
        <v>62</v>
      </c>
      <c r="C47" s="70" t="s">
        <v>148</v>
      </c>
      <c r="D47" s="70" t="s">
        <v>149</v>
      </c>
      <c r="E47" s="70" t="s">
        <v>188</v>
      </c>
      <c r="F47" s="903" t="s">
        <v>81</v>
      </c>
      <c r="G47" s="903"/>
      <c r="H47" s="903"/>
      <c r="J47" s="534"/>
      <c r="K47" s="535"/>
      <c r="L47" s="535"/>
      <c r="M47" s="535"/>
      <c r="N47" s="535"/>
      <c r="O47" s="535"/>
      <c r="P47" s="535"/>
      <c r="Q47" s="536"/>
    </row>
    <row r="48" spans="1:17" ht="24" customHeight="1" thickTop="1">
      <c r="A48" s="131"/>
      <c r="B48" s="299"/>
      <c r="C48" s="299"/>
      <c r="D48" s="566"/>
      <c r="E48" s="298" t="str">
        <f t="shared" ref="E48:E57" si="0">IF(D48="","",INT(C48/D48))</f>
        <v/>
      </c>
      <c r="F48" s="904"/>
      <c r="G48" s="904"/>
      <c r="H48" s="904"/>
      <c r="J48" s="534" t="s">
        <v>347</v>
      </c>
      <c r="K48" s="535"/>
      <c r="L48" s="535"/>
      <c r="M48" s="535"/>
      <c r="N48" s="535"/>
      <c r="O48" s="535"/>
      <c r="P48" s="535"/>
      <c r="Q48" s="536"/>
    </row>
    <row r="49" spans="1:17" ht="24" customHeight="1">
      <c r="A49" s="131"/>
      <c r="B49" s="299"/>
      <c r="C49" s="299"/>
      <c r="D49" s="566"/>
      <c r="E49" s="298" t="str">
        <f t="shared" si="0"/>
        <v/>
      </c>
      <c r="F49" s="902"/>
      <c r="G49" s="902"/>
      <c r="H49" s="902"/>
      <c r="J49" s="534" t="s">
        <v>532</v>
      </c>
      <c r="K49" s="535"/>
      <c r="L49" s="535"/>
      <c r="M49" s="535"/>
      <c r="N49" s="535"/>
      <c r="O49" s="535"/>
      <c r="P49" s="535"/>
      <c r="Q49" s="536"/>
    </row>
    <row r="50" spans="1:17" ht="24" customHeight="1">
      <c r="A50" s="131"/>
      <c r="B50" s="299"/>
      <c r="C50" s="299"/>
      <c r="D50" s="566"/>
      <c r="E50" s="298" t="str">
        <f t="shared" si="0"/>
        <v/>
      </c>
      <c r="F50" s="902"/>
      <c r="G50" s="902"/>
      <c r="H50" s="902"/>
      <c r="J50" s="534"/>
      <c r="K50" s="535"/>
      <c r="L50" s="535"/>
      <c r="M50" s="535"/>
      <c r="N50" s="535"/>
      <c r="O50" s="535"/>
      <c r="P50" s="535"/>
      <c r="Q50" s="536"/>
    </row>
    <row r="51" spans="1:17" s="192" customFormat="1" ht="24" customHeight="1">
      <c r="A51" s="200"/>
      <c r="B51" s="299"/>
      <c r="C51" s="299"/>
      <c r="D51" s="566"/>
      <c r="E51" s="298" t="str">
        <f t="shared" si="0"/>
        <v/>
      </c>
      <c r="F51" s="902"/>
      <c r="G51" s="902"/>
      <c r="H51" s="902"/>
      <c r="J51" s="534"/>
      <c r="K51" s="535"/>
      <c r="L51" s="535"/>
      <c r="M51" s="535"/>
      <c r="N51" s="535"/>
      <c r="O51" s="535"/>
      <c r="P51" s="535"/>
      <c r="Q51" s="536"/>
    </row>
    <row r="52" spans="1:17" s="192" customFormat="1" ht="24" customHeight="1">
      <c r="A52" s="200"/>
      <c r="B52" s="299"/>
      <c r="C52" s="299"/>
      <c r="D52" s="566"/>
      <c r="E52" s="298" t="str">
        <f t="shared" si="0"/>
        <v/>
      </c>
      <c r="F52" s="902"/>
      <c r="G52" s="902"/>
      <c r="H52" s="902"/>
      <c r="J52" s="534"/>
      <c r="K52" s="535"/>
      <c r="L52" s="535"/>
      <c r="M52" s="535"/>
      <c r="N52" s="535"/>
      <c r="O52" s="535"/>
      <c r="P52" s="535"/>
      <c r="Q52" s="536"/>
    </row>
    <row r="53" spans="1:17" s="192" customFormat="1" ht="24" customHeight="1">
      <c r="A53" s="200"/>
      <c r="B53" s="299"/>
      <c r="C53" s="299"/>
      <c r="D53" s="566"/>
      <c r="E53" s="298" t="str">
        <f t="shared" si="0"/>
        <v/>
      </c>
      <c r="F53" s="902"/>
      <c r="G53" s="902"/>
      <c r="H53" s="902"/>
      <c r="J53" s="534"/>
      <c r="K53" s="535"/>
      <c r="L53" s="535"/>
      <c r="M53" s="535"/>
      <c r="N53" s="535"/>
      <c r="O53" s="535"/>
      <c r="P53" s="535"/>
      <c r="Q53" s="536"/>
    </row>
    <row r="54" spans="1:17" ht="24" customHeight="1">
      <c r="A54" s="131"/>
      <c r="B54" s="299"/>
      <c r="C54" s="299"/>
      <c r="D54" s="566"/>
      <c r="E54" s="298" t="str">
        <f t="shared" si="0"/>
        <v/>
      </c>
      <c r="F54" s="902"/>
      <c r="G54" s="902"/>
      <c r="H54" s="902"/>
      <c r="J54" s="534"/>
      <c r="K54" s="535"/>
      <c r="L54" s="535"/>
      <c r="M54" s="535"/>
      <c r="N54" s="535"/>
      <c r="O54" s="535"/>
      <c r="P54" s="535"/>
      <c r="Q54" s="536"/>
    </row>
    <row r="55" spans="1:17" ht="24" customHeight="1">
      <c r="A55" s="131"/>
      <c r="B55" s="299"/>
      <c r="C55" s="299"/>
      <c r="D55" s="566"/>
      <c r="E55" s="298" t="str">
        <f t="shared" si="0"/>
        <v/>
      </c>
      <c r="F55" s="902"/>
      <c r="G55" s="902"/>
      <c r="H55" s="902"/>
      <c r="J55" s="534"/>
      <c r="K55" s="535"/>
      <c r="L55" s="535"/>
      <c r="M55" s="535"/>
      <c r="N55" s="535"/>
      <c r="O55" s="535"/>
      <c r="P55" s="535"/>
      <c r="Q55" s="536"/>
    </row>
    <row r="56" spans="1:17" ht="24" customHeight="1">
      <c r="A56" s="131"/>
      <c r="B56" s="299"/>
      <c r="C56" s="299"/>
      <c r="D56" s="566"/>
      <c r="E56" s="298" t="str">
        <f t="shared" si="0"/>
        <v/>
      </c>
      <c r="F56" s="902"/>
      <c r="G56" s="902"/>
      <c r="H56" s="902"/>
      <c r="J56" s="534"/>
      <c r="K56" s="535"/>
      <c r="L56" s="535"/>
      <c r="M56" s="535"/>
      <c r="N56" s="535"/>
      <c r="O56" s="535"/>
      <c r="P56" s="535"/>
      <c r="Q56" s="536"/>
    </row>
    <row r="57" spans="1:17" ht="24" customHeight="1">
      <c r="A57" s="131"/>
      <c r="B57" s="299"/>
      <c r="C57" s="299"/>
      <c r="D57" s="566"/>
      <c r="E57" s="298" t="str">
        <f t="shared" si="0"/>
        <v/>
      </c>
      <c r="F57" s="902"/>
      <c r="G57" s="902"/>
      <c r="H57" s="902"/>
      <c r="J57" s="541"/>
      <c r="K57" s="542"/>
      <c r="L57" s="542"/>
      <c r="M57" s="542"/>
      <c r="N57" s="542"/>
      <c r="O57" s="542"/>
      <c r="P57" s="542"/>
      <c r="Q57" s="543"/>
    </row>
    <row r="59" spans="1:17" ht="14.25" customHeight="1">
      <c r="B59" s="905" t="s">
        <v>163</v>
      </c>
      <c r="C59" s="905"/>
      <c r="D59" s="905"/>
      <c r="E59" s="905"/>
      <c r="F59" s="905"/>
      <c r="G59" s="905"/>
      <c r="H59" s="905"/>
    </row>
    <row r="60" spans="1:17" ht="14.25">
      <c r="B60" s="72" t="s">
        <v>164</v>
      </c>
      <c r="C60" s="72"/>
      <c r="D60" s="72"/>
      <c r="E60" s="72"/>
      <c r="F60" s="72"/>
      <c r="G60" s="72"/>
      <c r="H60" s="72"/>
    </row>
    <row r="61" spans="1:17" ht="29.25" customHeight="1">
      <c r="B61" s="72" t="s">
        <v>90</v>
      </c>
      <c r="C61" s="72"/>
      <c r="D61" s="72"/>
      <c r="E61" s="72"/>
      <c r="F61" s="72"/>
      <c r="G61" s="72"/>
      <c r="H61" s="72"/>
    </row>
    <row r="62" spans="1:17" ht="14.25">
      <c r="A62" s="76"/>
      <c r="B62" s="72" t="s">
        <v>189</v>
      </c>
      <c r="C62" s="72"/>
      <c r="D62" s="72"/>
      <c r="E62" s="72"/>
      <c r="F62" s="72"/>
      <c r="G62" s="72"/>
      <c r="H62" s="72"/>
    </row>
    <row r="63" spans="1:17" ht="14.25">
      <c r="A63" s="76"/>
      <c r="B63" s="72" t="s">
        <v>165</v>
      </c>
      <c r="C63" s="72"/>
      <c r="D63" s="72"/>
      <c r="E63" s="72"/>
      <c r="F63" s="72"/>
      <c r="G63" s="72"/>
      <c r="H63" s="72"/>
    </row>
    <row r="64" spans="1:17" ht="29.25" customHeight="1">
      <c r="A64" s="76"/>
      <c r="B64" s="72" t="s">
        <v>166</v>
      </c>
      <c r="C64" s="72"/>
      <c r="D64" s="72"/>
      <c r="E64" s="72"/>
      <c r="F64" s="72"/>
      <c r="G64" s="72"/>
      <c r="H64" s="72"/>
    </row>
    <row r="65" spans="1:8" ht="14.25">
      <c r="A65" s="76"/>
      <c r="C65" s="72"/>
      <c r="D65" s="72"/>
      <c r="E65" s="72"/>
      <c r="F65" s="72"/>
      <c r="G65" s="72"/>
      <c r="H65" s="72"/>
    </row>
    <row r="66" spans="1:8" ht="14.25">
      <c r="A66" s="76"/>
      <c r="B66" s="72"/>
      <c r="C66" s="72"/>
      <c r="D66" s="72"/>
      <c r="E66" s="72"/>
      <c r="F66" s="72"/>
      <c r="G66" s="72"/>
      <c r="H66" s="72"/>
    </row>
    <row r="67" spans="1:8" ht="17.25">
      <c r="B67" s="75"/>
      <c r="C67" s="75"/>
      <c r="D67" s="75"/>
      <c r="E67" s="75"/>
      <c r="F67" s="75"/>
      <c r="G67" s="75"/>
      <c r="H67" s="75"/>
    </row>
    <row r="68" spans="1:8" ht="17.25">
      <c r="B68" s="75"/>
      <c r="C68" s="77"/>
      <c r="D68" s="77"/>
      <c r="E68" s="77"/>
      <c r="F68" s="63"/>
      <c r="G68" s="63"/>
      <c r="H68" s="75"/>
    </row>
    <row r="69" spans="1:8" ht="32.25" customHeight="1">
      <c r="C69" s="76"/>
      <c r="D69" s="76"/>
    </row>
    <row r="70" spans="1:8" s="56" customFormat="1" ht="3" customHeight="1">
      <c r="C70" s="78"/>
      <c r="D70" s="78"/>
    </row>
    <row r="71" spans="1:8" ht="32.25" customHeight="1"/>
    <row r="72" spans="1:8" s="56" customFormat="1" ht="3" customHeight="1"/>
    <row r="73" spans="1:8" ht="32.25" customHeight="1"/>
    <row r="75" spans="1:8" ht="17.25">
      <c r="B75" s="79"/>
    </row>
  </sheetData>
  <sheetProtection password="CAD7" sheet="1" objects="1" scenarios="1" formatCells="0" insertRows="0"/>
  <mergeCells count="42">
    <mergeCell ref="F35:H35"/>
    <mergeCell ref="F33:H33"/>
    <mergeCell ref="G5:H5"/>
    <mergeCell ref="B3:H3"/>
    <mergeCell ref="F32:H32"/>
    <mergeCell ref="E9:F9"/>
    <mergeCell ref="H8:H9"/>
    <mergeCell ref="F16:H16"/>
    <mergeCell ref="F17:H17"/>
    <mergeCell ref="F18:H18"/>
    <mergeCell ref="B59:H59"/>
    <mergeCell ref="B25:F25"/>
    <mergeCell ref="G7:H7"/>
    <mergeCell ref="G6:H6"/>
    <mergeCell ref="F12:H12"/>
    <mergeCell ref="F13:H13"/>
    <mergeCell ref="F14:H14"/>
    <mergeCell ref="F15:H15"/>
    <mergeCell ref="F19:H19"/>
    <mergeCell ref="F20:H20"/>
    <mergeCell ref="F21:H21"/>
    <mergeCell ref="F22:H22"/>
    <mergeCell ref="F30:H30"/>
    <mergeCell ref="F37:H37"/>
    <mergeCell ref="F38:H38"/>
    <mergeCell ref="F31:H31"/>
    <mergeCell ref="J3:Q3"/>
    <mergeCell ref="F57:H57"/>
    <mergeCell ref="F47:H47"/>
    <mergeCell ref="F48:H48"/>
    <mergeCell ref="F49:H49"/>
    <mergeCell ref="F50:H50"/>
    <mergeCell ref="F54:H54"/>
    <mergeCell ref="F51:H51"/>
    <mergeCell ref="F52:H52"/>
    <mergeCell ref="F53:H53"/>
    <mergeCell ref="F36:H36"/>
    <mergeCell ref="F39:H39"/>
    <mergeCell ref="F40:H40"/>
    <mergeCell ref="F55:H55"/>
    <mergeCell ref="F56:H56"/>
    <mergeCell ref="F34:H34"/>
  </mergeCells>
  <phoneticPr fontId="1"/>
  <conditionalFormatting sqref="G5:H7 B13:D22 F13:F14 B31:C40 F31:F33 B48:D57 F48:F50 F19:F22 F37:F40 F54:F57">
    <cfRule type="cellIs" dxfId="6" priority="4" operator="equal">
      <formula>""</formula>
    </cfRule>
  </conditionalFormatting>
  <conditionalFormatting sqref="F15:F18">
    <cfRule type="cellIs" dxfId="5" priority="3" operator="equal">
      <formula>""</formula>
    </cfRule>
  </conditionalFormatting>
  <conditionalFormatting sqref="F34:F36">
    <cfRule type="cellIs" dxfId="4" priority="2" operator="equal">
      <formula>""</formula>
    </cfRule>
  </conditionalFormatting>
  <conditionalFormatting sqref="F51:F53">
    <cfRule type="cellIs" dxfId="3" priority="1" operator="equal">
      <formula>""</formula>
    </cfRule>
  </conditionalFormatting>
  <dataValidations count="4">
    <dataValidation type="whole" imeMode="off" operator="greaterThanOrEqual" allowBlank="1" showInputMessage="1" showErrorMessage="1" sqref="C13:D22 C31:C40 C48:C57">
      <formula1>0</formula1>
    </dataValidation>
    <dataValidation type="list" allowBlank="1" showInputMessage="1" showErrorMessage="1" sqref="B13:B22 B31:B40 B48:B57">
      <formula1>INDIRECT("職員")</formula1>
    </dataValidation>
    <dataValidation imeMode="halfAlpha" allowBlank="1" showInputMessage="1" showErrorMessage="1" sqref="E13:E22 E31:E40 E48:E57"/>
    <dataValidation type="decimal" imeMode="off" operator="greaterThanOrEqual" allowBlank="1" showInputMessage="1" showErrorMessage="1" sqref="D48:D57">
      <formula1>0</formula1>
    </dataValidation>
  </dataValidations>
  <pageMargins left="0.7" right="0.7" top="0.75" bottom="0.75" header="0.3" footer="0.3"/>
  <pageSetup paperSize="9" scale="5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
  <sheetViews>
    <sheetView showGridLines="0" topLeftCell="B1" zoomScaleNormal="100" zoomScaleSheetLayoutView="100" workbookViewId="0">
      <selection activeCell="B1" sqref="B1"/>
    </sheetView>
  </sheetViews>
  <sheetFormatPr defaultRowHeight="12"/>
  <cols>
    <col min="1" max="1" width="3.5" style="52" hidden="1" customWidth="1"/>
    <col min="2" max="2" width="3.5" style="52" customWidth="1"/>
    <col min="3" max="3" width="17" style="71" customWidth="1"/>
    <col min="4" max="4" width="16.625" style="71" customWidth="1"/>
    <col min="5" max="5" width="16.625" style="156" customWidth="1"/>
    <col min="6" max="6" width="42" style="156" customWidth="1"/>
    <col min="7" max="7" width="36.875" style="156" customWidth="1"/>
    <col min="8" max="8" width="2.875" style="52" customWidth="1"/>
    <col min="9" max="9" width="9" style="173"/>
    <col min="10" max="256" width="9" style="52"/>
    <col min="257" max="257" width="2.875" style="52" customWidth="1"/>
    <col min="258" max="258" width="14.75" style="52" customWidth="1"/>
    <col min="259" max="260" width="16.625" style="52" customWidth="1"/>
    <col min="261" max="261" width="42" style="52" customWidth="1"/>
    <col min="262" max="262" width="17" style="52" customWidth="1"/>
    <col min="263" max="263" width="17.125" style="52" customWidth="1"/>
    <col min="264" max="264" width="2.875" style="52" customWidth="1"/>
    <col min="265" max="512" width="9" style="52"/>
    <col min="513" max="513" width="2.875" style="52" customWidth="1"/>
    <col min="514" max="514" width="14.75" style="52" customWidth="1"/>
    <col min="515" max="516" width="16.625" style="52" customWidth="1"/>
    <col min="517" max="517" width="42" style="52" customWidth="1"/>
    <col min="518" max="518" width="17" style="52" customWidth="1"/>
    <col min="519" max="519" width="17.125" style="52" customWidth="1"/>
    <col min="520" max="520" width="2.875" style="52" customWidth="1"/>
    <col min="521" max="768" width="9" style="52"/>
    <col min="769" max="769" width="2.875" style="52" customWidth="1"/>
    <col min="770" max="770" width="14.75" style="52" customWidth="1"/>
    <col min="771" max="772" width="16.625" style="52" customWidth="1"/>
    <col min="773" max="773" width="42" style="52" customWidth="1"/>
    <col min="774" max="774" width="17" style="52" customWidth="1"/>
    <col min="775" max="775" width="17.125" style="52" customWidth="1"/>
    <col min="776" max="776" width="2.875" style="52" customWidth="1"/>
    <col min="777" max="1024" width="9" style="52"/>
    <col min="1025" max="1025" width="2.875" style="52" customWidth="1"/>
    <col min="1026" max="1026" width="14.75" style="52" customWidth="1"/>
    <col min="1027" max="1028" width="16.625" style="52" customWidth="1"/>
    <col min="1029" max="1029" width="42" style="52" customWidth="1"/>
    <col min="1030" max="1030" width="17" style="52" customWidth="1"/>
    <col min="1031" max="1031" width="17.125" style="52" customWidth="1"/>
    <col min="1032" max="1032" width="2.875" style="52" customWidth="1"/>
    <col min="1033" max="1280" width="9" style="52"/>
    <col min="1281" max="1281" width="2.875" style="52" customWidth="1"/>
    <col min="1282" max="1282" width="14.75" style="52" customWidth="1"/>
    <col min="1283" max="1284" width="16.625" style="52" customWidth="1"/>
    <col min="1285" max="1285" width="42" style="52" customWidth="1"/>
    <col min="1286" max="1286" width="17" style="52" customWidth="1"/>
    <col min="1287" max="1287" width="17.125" style="52" customWidth="1"/>
    <col min="1288" max="1288" width="2.875" style="52" customWidth="1"/>
    <col min="1289" max="1536" width="9" style="52"/>
    <col min="1537" max="1537" width="2.875" style="52" customWidth="1"/>
    <col min="1538" max="1538" width="14.75" style="52" customWidth="1"/>
    <col min="1539" max="1540" width="16.625" style="52" customWidth="1"/>
    <col min="1541" max="1541" width="42" style="52" customWidth="1"/>
    <col min="1542" max="1542" width="17" style="52" customWidth="1"/>
    <col min="1543" max="1543" width="17.125" style="52" customWidth="1"/>
    <col min="1544" max="1544" width="2.875" style="52" customWidth="1"/>
    <col min="1545" max="1792" width="9" style="52"/>
    <col min="1793" max="1793" width="2.875" style="52" customWidth="1"/>
    <col min="1794" max="1794" width="14.75" style="52" customWidth="1"/>
    <col min="1795" max="1796" width="16.625" style="52" customWidth="1"/>
    <col min="1797" max="1797" width="42" style="52" customWidth="1"/>
    <col min="1798" max="1798" width="17" style="52" customWidth="1"/>
    <col min="1799" max="1799" width="17.125" style="52" customWidth="1"/>
    <col min="1800" max="1800" width="2.875" style="52" customWidth="1"/>
    <col min="1801" max="2048" width="9" style="52"/>
    <col min="2049" max="2049" width="2.875" style="52" customWidth="1"/>
    <col min="2050" max="2050" width="14.75" style="52" customWidth="1"/>
    <col min="2051" max="2052" width="16.625" style="52" customWidth="1"/>
    <col min="2053" max="2053" width="42" style="52" customWidth="1"/>
    <col min="2054" max="2054" width="17" style="52" customWidth="1"/>
    <col min="2055" max="2055" width="17.125" style="52" customWidth="1"/>
    <col min="2056" max="2056" width="2.875" style="52" customWidth="1"/>
    <col min="2057" max="2304" width="9" style="52"/>
    <col min="2305" max="2305" width="2.875" style="52" customWidth="1"/>
    <col min="2306" max="2306" width="14.75" style="52" customWidth="1"/>
    <col min="2307" max="2308" width="16.625" style="52" customWidth="1"/>
    <col min="2309" max="2309" width="42" style="52" customWidth="1"/>
    <col min="2310" max="2310" width="17" style="52" customWidth="1"/>
    <col min="2311" max="2311" width="17.125" style="52" customWidth="1"/>
    <col min="2312" max="2312" width="2.875" style="52" customWidth="1"/>
    <col min="2313" max="2560" width="9" style="52"/>
    <col min="2561" max="2561" width="2.875" style="52" customWidth="1"/>
    <col min="2562" max="2562" width="14.75" style="52" customWidth="1"/>
    <col min="2563" max="2564" width="16.625" style="52" customWidth="1"/>
    <col min="2565" max="2565" width="42" style="52" customWidth="1"/>
    <col min="2566" max="2566" width="17" style="52" customWidth="1"/>
    <col min="2567" max="2567" width="17.125" style="52" customWidth="1"/>
    <col min="2568" max="2568" width="2.875" style="52" customWidth="1"/>
    <col min="2569" max="2816" width="9" style="52"/>
    <col min="2817" max="2817" width="2.875" style="52" customWidth="1"/>
    <col min="2818" max="2818" width="14.75" style="52" customWidth="1"/>
    <col min="2819" max="2820" width="16.625" style="52" customWidth="1"/>
    <col min="2821" max="2821" width="42" style="52" customWidth="1"/>
    <col min="2822" max="2822" width="17" style="52" customWidth="1"/>
    <col min="2823" max="2823" width="17.125" style="52" customWidth="1"/>
    <col min="2824" max="2824" width="2.875" style="52" customWidth="1"/>
    <col min="2825" max="3072" width="9" style="52"/>
    <col min="3073" max="3073" width="2.875" style="52" customWidth="1"/>
    <col min="3074" max="3074" width="14.75" style="52" customWidth="1"/>
    <col min="3075" max="3076" width="16.625" style="52" customWidth="1"/>
    <col min="3077" max="3077" width="42" style="52" customWidth="1"/>
    <col min="3078" max="3078" width="17" style="52" customWidth="1"/>
    <col min="3079" max="3079" width="17.125" style="52" customWidth="1"/>
    <col min="3080" max="3080" width="2.875" style="52" customWidth="1"/>
    <col min="3081" max="3328" width="9" style="52"/>
    <col min="3329" max="3329" width="2.875" style="52" customWidth="1"/>
    <col min="3330" max="3330" width="14.75" style="52" customWidth="1"/>
    <col min="3331" max="3332" width="16.625" style="52" customWidth="1"/>
    <col min="3333" max="3333" width="42" style="52" customWidth="1"/>
    <col min="3334" max="3334" width="17" style="52" customWidth="1"/>
    <col min="3335" max="3335" width="17.125" style="52" customWidth="1"/>
    <col min="3336" max="3336" width="2.875" style="52" customWidth="1"/>
    <col min="3337" max="3584" width="9" style="52"/>
    <col min="3585" max="3585" width="2.875" style="52" customWidth="1"/>
    <col min="3586" max="3586" width="14.75" style="52" customWidth="1"/>
    <col min="3587" max="3588" width="16.625" style="52" customWidth="1"/>
    <col min="3589" max="3589" width="42" style="52" customWidth="1"/>
    <col min="3590" max="3590" width="17" style="52" customWidth="1"/>
    <col min="3591" max="3591" width="17.125" style="52" customWidth="1"/>
    <col min="3592" max="3592" width="2.875" style="52" customWidth="1"/>
    <col min="3593" max="3840" width="9" style="52"/>
    <col min="3841" max="3841" width="2.875" style="52" customWidth="1"/>
    <col min="3842" max="3842" width="14.75" style="52" customWidth="1"/>
    <col min="3843" max="3844" width="16.625" style="52" customWidth="1"/>
    <col min="3845" max="3845" width="42" style="52" customWidth="1"/>
    <col min="3846" max="3846" width="17" style="52" customWidth="1"/>
    <col min="3847" max="3847" width="17.125" style="52" customWidth="1"/>
    <col min="3848" max="3848" width="2.875" style="52" customWidth="1"/>
    <col min="3849" max="4096" width="9" style="52"/>
    <col min="4097" max="4097" width="2.875" style="52" customWidth="1"/>
    <col min="4098" max="4098" width="14.75" style="52" customWidth="1"/>
    <col min="4099" max="4100" width="16.625" style="52" customWidth="1"/>
    <col min="4101" max="4101" width="42" style="52" customWidth="1"/>
    <col min="4102" max="4102" width="17" style="52" customWidth="1"/>
    <col min="4103" max="4103" width="17.125" style="52" customWidth="1"/>
    <col min="4104" max="4104" width="2.875" style="52" customWidth="1"/>
    <col min="4105" max="4352" width="9" style="52"/>
    <col min="4353" max="4353" width="2.875" style="52" customWidth="1"/>
    <col min="4354" max="4354" width="14.75" style="52" customWidth="1"/>
    <col min="4355" max="4356" width="16.625" style="52" customWidth="1"/>
    <col min="4357" max="4357" width="42" style="52" customWidth="1"/>
    <col min="4358" max="4358" width="17" style="52" customWidth="1"/>
    <col min="4359" max="4359" width="17.125" style="52" customWidth="1"/>
    <col min="4360" max="4360" width="2.875" style="52" customWidth="1"/>
    <col min="4361" max="4608" width="9" style="52"/>
    <col min="4609" max="4609" width="2.875" style="52" customWidth="1"/>
    <col min="4610" max="4610" width="14.75" style="52" customWidth="1"/>
    <col min="4611" max="4612" width="16.625" style="52" customWidth="1"/>
    <col min="4613" max="4613" width="42" style="52" customWidth="1"/>
    <col min="4614" max="4614" width="17" style="52" customWidth="1"/>
    <col min="4615" max="4615" width="17.125" style="52" customWidth="1"/>
    <col min="4616" max="4616" width="2.875" style="52" customWidth="1"/>
    <col min="4617" max="4864" width="9" style="52"/>
    <col min="4865" max="4865" width="2.875" style="52" customWidth="1"/>
    <col min="4866" max="4866" width="14.75" style="52" customWidth="1"/>
    <col min="4867" max="4868" width="16.625" style="52" customWidth="1"/>
    <col min="4869" max="4869" width="42" style="52" customWidth="1"/>
    <col min="4870" max="4870" width="17" style="52" customWidth="1"/>
    <col min="4871" max="4871" width="17.125" style="52" customWidth="1"/>
    <col min="4872" max="4872" width="2.875" style="52" customWidth="1"/>
    <col min="4873" max="5120" width="9" style="52"/>
    <col min="5121" max="5121" width="2.875" style="52" customWidth="1"/>
    <col min="5122" max="5122" width="14.75" style="52" customWidth="1"/>
    <col min="5123" max="5124" width="16.625" style="52" customWidth="1"/>
    <col min="5125" max="5125" width="42" style="52" customWidth="1"/>
    <col min="5126" max="5126" width="17" style="52" customWidth="1"/>
    <col min="5127" max="5127" width="17.125" style="52" customWidth="1"/>
    <col min="5128" max="5128" width="2.875" style="52" customWidth="1"/>
    <col min="5129" max="5376" width="9" style="52"/>
    <col min="5377" max="5377" width="2.875" style="52" customWidth="1"/>
    <col min="5378" max="5378" width="14.75" style="52" customWidth="1"/>
    <col min="5379" max="5380" width="16.625" style="52" customWidth="1"/>
    <col min="5381" max="5381" width="42" style="52" customWidth="1"/>
    <col min="5382" max="5382" width="17" style="52" customWidth="1"/>
    <col min="5383" max="5383" width="17.125" style="52" customWidth="1"/>
    <col min="5384" max="5384" width="2.875" style="52" customWidth="1"/>
    <col min="5385" max="5632" width="9" style="52"/>
    <col min="5633" max="5633" width="2.875" style="52" customWidth="1"/>
    <col min="5634" max="5634" width="14.75" style="52" customWidth="1"/>
    <col min="5635" max="5636" width="16.625" style="52" customWidth="1"/>
    <col min="5637" max="5637" width="42" style="52" customWidth="1"/>
    <col min="5638" max="5638" width="17" style="52" customWidth="1"/>
    <col min="5639" max="5639" width="17.125" style="52" customWidth="1"/>
    <col min="5640" max="5640" width="2.875" style="52" customWidth="1"/>
    <col min="5641" max="5888" width="9" style="52"/>
    <col min="5889" max="5889" width="2.875" style="52" customWidth="1"/>
    <col min="5890" max="5890" width="14.75" style="52" customWidth="1"/>
    <col min="5891" max="5892" width="16.625" style="52" customWidth="1"/>
    <col min="5893" max="5893" width="42" style="52" customWidth="1"/>
    <col min="5894" max="5894" width="17" style="52" customWidth="1"/>
    <col min="5895" max="5895" width="17.125" style="52" customWidth="1"/>
    <col min="5896" max="5896" width="2.875" style="52" customWidth="1"/>
    <col min="5897" max="6144" width="9" style="52"/>
    <col min="6145" max="6145" width="2.875" style="52" customWidth="1"/>
    <col min="6146" max="6146" width="14.75" style="52" customWidth="1"/>
    <col min="6147" max="6148" width="16.625" style="52" customWidth="1"/>
    <col min="6149" max="6149" width="42" style="52" customWidth="1"/>
    <col min="6150" max="6150" width="17" style="52" customWidth="1"/>
    <col min="6151" max="6151" width="17.125" style="52" customWidth="1"/>
    <col min="6152" max="6152" width="2.875" style="52" customWidth="1"/>
    <col min="6153" max="6400" width="9" style="52"/>
    <col min="6401" max="6401" width="2.875" style="52" customWidth="1"/>
    <col min="6402" max="6402" width="14.75" style="52" customWidth="1"/>
    <col min="6403" max="6404" width="16.625" style="52" customWidth="1"/>
    <col min="6405" max="6405" width="42" style="52" customWidth="1"/>
    <col min="6406" max="6406" width="17" style="52" customWidth="1"/>
    <col min="6407" max="6407" width="17.125" style="52" customWidth="1"/>
    <col min="6408" max="6408" width="2.875" style="52" customWidth="1"/>
    <col min="6409" max="6656" width="9" style="52"/>
    <col min="6657" max="6657" width="2.875" style="52" customWidth="1"/>
    <col min="6658" max="6658" width="14.75" style="52" customWidth="1"/>
    <col min="6659" max="6660" width="16.625" style="52" customWidth="1"/>
    <col min="6661" max="6661" width="42" style="52" customWidth="1"/>
    <col min="6662" max="6662" width="17" style="52" customWidth="1"/>
    <col min="6663" max="6663" width="17.125" style="52" customWidth="1"/>
    <col min="6664" max="6664" width="2.875" style="52" customWidth="1"/>
    <col min="6665" max="6912" width="9" style="52"/>
    <col min="6913" max="6913" width="2.875" style="52" customWidth="1"/>
    <col min="6914" max="6914" width="14.75" style="52" customWidth="1"/>
    <col min="6915" max="6916" width="16.625" style="52" customWidth="1"/>
    <col min="6917" max="6917" width="42" style="52" customWidth="1"/>
    <col min="6918" max="6918" width="17" style="52" customWidth="1"/>
    <col min="6919" max="6919" width="17.125" style="52" customWidth="1"/>
    <col min="6920" max="6920" width="2.875" style="52" customWidth="1"/>
    <col min="6921" max="7168" width="9" style="52"/>
    <col min="7169" max="7169" width="2.875" style="52" customWidth="1"/>
    <col min="7170" max="7170" width="14.75" style="52" customWidth="1"/>
    <col min="7171" max="7172" width="16.625" style="52" customWidth="1"/>
    <col min="7173" max="7173" width="42" style="52" customWidth="1"/>
    <col min="7174" max="7174" width="17" style="52" customWidth="1"/>
    <col min="7175" max="7175" width="17.125" style="52" customWidth="1"/>
    <col min="7176" max="7176" width="2.875" style="52" customWidth="1"/>
    <col min="7177" max="7424" width="9" style="52"/>
    <col min="7425" max="7425" width="2.875" style="52" customWidth="1"/>
    <col min="7426" max="7426" width="14.75" style="52" customWidth="1"/>
    <col min="7427" max="7428" width="16.625" style="52" customWidth="1"/>
    <col min="7429" max="7429" width="42" style="52" customWidth="1"/>
    <col min="7430" max="7430" width="17" style="52" customWidth="1"/>
    <col min="7431" max="7431" width="17.125" style="52" customWidth="1"/>
    <col min="7432" max="7432" width="2.875" style="52" customWidth="1"/>
    <col min="7433" max="7680" width="9" style="52"/>
    <col min="7681" max="7681" width="2.875" style="52" customWidth="1"/>
    <col min="7682" max="7682" width="14.75" style="52" customWidth="1"/>
    <col min="7683" max="7684" width="16.625" style="52" customWidth="1"/>
    <col min="7685" max="7685" width="42" style="52" customWidth="1"/>
    <col min="7686" max="7686" width="17" style="52" customWidth="1"/>
    <col min="7687" max="7687" width="17.125" style="52" customWidth="1"/>
    <col min="7688" max="7688" width="2.875" style="52" customWidth="1"/>
    <col min="7689" max="7936" width="9" style="52"/>
    <col min="7937" max="7937" width="2.875" style="52" customWidth="1"/>
    <col min="7938" max="7938" width="14.75" style="52" customWidth="1"/>
    <col min="7939" max="7940" width="16.625" style="52" customWidth="1"/>
    <col min="7941" max="7941" width="42" style="52" customWidth="1"/>
    <col min="7942" max="7942" width="17" style="52" customWidth="1"/>
    <col min="7943" max="7943" width="17.125" style="52" customWidth="1"/>
    <col min="7944" max="7944" width="2.875" style="52" customWidth="1"/>
    <col min="7945" max="8192" width="9" style="52"/>
    <col min="8193" max="8193" width="2.875" style="52" customWidth="1"/>
    <col min="8194" max="8194" width="14.75" style="52" customWidth="1"/>
    <col min="8195" max="8196" width="16.625" style="52" customWidth="1"/>
    <col min="8197" max="8197" width="42" style="52" customWidth="1"/>
    <col min="8198" max="8198" width="17" style="52" customWidth="1"/>
    <col min="8199" max="8199" width="17.125" style="52" customWidth="1"/>
    <col min="8200" max="8200" width="2.875" style="52" customWidth="1"/>
    <col min="8201" max="8448" width="9" style="52"/>
    <col min="8449" max="8449" width="2.875" style="52" customWidth="1"/>
    <col min="8450" max="8450" width="14.75" style="52" customWidth="1"/>
    <col min="8451" max="8452" width="16.625" style="52" customWidth="1"/>
    <col min="8453" max="8453" width="42" style="52" customWidth="1"/>
    <col min="8454" max="8454" width="17" style="52" customWidth="1"/>
    <col min="8455" max="8455" width="17.125" style="52" customWidth="1"/>
    <col min="8456" max="8456" width="2.875" style="52" customWidth="1"/>
    <col min="8457" max="8704" width="9" style="52"/>
    <col min="8705" max="8705" width="2.875" style="52" customWidth="1"/>
    <col min="8706" max="8706" width="14.75" style="52" customWidth="1"/>
    <col min="8707" max="8708" width="16.625" style="52" customWidth="1"/>
    <col min="8709" max="8709" width="42" style="52" customWidth="1"/>
    <col min="8710" max="8710" width="17" style="52" customWidth="1"/>
    <col min="8711" max="8711" width="17.125" style="52" customWidth="1"/>
    <col min="8712" max="8712" width="2.875" style="52" customWidth="1"/>
    <col min="8713" max="8960" width="9" style="52"/>
    <col min="8961" max="8961" width="2.875" style="52" customWidth="1"/>
    <col min="8962" max="8962" width="14.75" style="52" customWidth="1"/>
    <col min="8963" max="8964" width="16.625" style="52" customWidth="1"/>
    <col min="8965" max="8965" width="42" style="52" customWidth="1"/>
    <col min="8966" max="8966" width="17" style="52" customWidth="1"/>
    <col min="8967" max="8967" width="17.125" style="52" customWidth="1"/>
    <col min="8968" max="8968" width="2.875" style="52" customWidth="1"/>
    <col min="8969" max="9216" width="9" style="52"/>
    <col min="9217" max="9217" width="2.875" style="52" customWidth="1"/>
    <col min="9218" max="9218" width="14.75" style="52" customWidth="1"/>
    <col min="9219" max="9220" width="16.625" style="52" customWidth="1"/>
    <col min="9221" max="9221" width="42" style="52" customWidth="1"/>
    <col min="9222" max="9222" width="17" style="52" customWidth="1"/>
    <col min="9223" max="9223" width="17.125" style="52" customWidth="1"/>
    <col min="9224" max="9224" width="2.875" style="52" customWidth="1"/>
    <col min="9225" max="9472" width="9" style="52"/>
    <col min="9473" max="9473" width="2.875" style="52" customWidth="1"/>
    <col min="9474" max="9474" width="14.75" style="52" customWidth="1"/>
    <col min="9475" max="9476" width="16.625" style="52" customWidth="1"/>
    <col min="9477" max="9477" width="42" style="52" customWidth="1"/>
    <col min="9478" max="9478" width="17" style="52" customWidth="1"/>
    <col min="9479" max="9479" width="17.125" style="52" customWidth="1"/>
    <col min="9480" max="9480" width="2.875" style="52" customWidth="1"/>
    <col min="9481" max="9728" width="9" style="52"/>
    <col min="9729" max="9729" width="2.875" style="52" customWidth="1"/>
    <col min="9730" max="9730" width="14.75" style="52" customWidth="1"/>
    <col min="9731" max="9732" width="16.625" style="52" customWidth="1"/>
    <col min="9733" max="9733" width="42" style="52" customWidth="1"/>
    <col min="9734" max="9734" width="17" style="52" customWidth="1"/>
    <col min="9735" max="9735" width="17.125" style="52" customWidth="1"/>
    <col min="9736" max="9736" width="2.875" style="52" customWidth="1"/>
    <col min="9737" max="9984" width="9" style="52"/>
    <col min="9985" max="9985" width="2.875" style="52" customWidth="1"/>
    <col min="9986" max="9986" width="14.75" style="52" customWidth="1"/>
    <col min="9987" max="9988" width="16.625" style="52" customWidth="1"/>
    <col min="9989" max="9989" width="42" style="52" customWidth="1"/>
    <col min="9990" max="9990" width="17" style="52" customWidth="1"/>
    <col min="9991" max="9991" width="17.125" style="52" customWidth="1"/>
    <col min="9992" max="9992" width="2.875" style="52" customWidth="1"/>
    <col min="9993" max="10240" width="9" style="52"/>
    <col min="10241" max="10241" width="2.875" style="52" customWidth="1"/>
    <col min="10242" max="10242" width="14.75" style="52" customWidth="1"/>
    <col min="10243" max="10244" width="16.625" style="52" customWidth="1"/>
    <col min="10245" max="10245" width="42" style="52" customWidth="1"/>
    <col min="10246" max="10246" width="17" style="52" customWidth="1"/>
    <col min="10247" max="10247" width="17.125" style="52" customWidth="1"/>
    <col min="10248" max="10248" width="2.875" style="52" customWidth="1"/>
    <col min="10249" max="10496" width="9" style="52"/>
    <col min="10497" max="10497" width="2.875" style="52" customWidth="1"/>
    <col min="10498" max="10498" width="14.75" style="52" customWidth="1"/>
    <col min="10499" max="10500" width="16.625" style="52" customWidth="1"/>
    <col min="10501" max="10501" width="42" style="52" customWidth="1"/>
    <col min="10502" max="10502" width="17" style="52" customWidth="1"/>
    <col min="10503" max="10503" width="17.125" style="52" customWidth="1"/>
    <col min="10504" max="10504" width="2.875" style="52" customWidth="1"/>
    <col min="10505" max="10752" width="9" style="52"/>
    <col min="10753" max="10753" width="2.875" style="52" customWidth="1"/>
    <col min="10754" max="10754" width="14.75" style="52" customWidth="1"/>
    <col min="10755" max="10756" width="16.625" style="52" customWidth="1"/>
    <col min="10757" max="10757" width="42" style="52" customWidth="1"/>
    <col min="10758" max="10758" width="17" style="52" customWidth="1"/>
    <col min="10759" max="10759" width="17.125" style="52" customWidth="1"/>
    <col min="10760" max="10760" width="2.875" style="52" customWidth="1"/>
    <col min="10761" max="11008" width="9" style="52"/>
    <col min="11009" max="11009" width="2.875" style="52" customWidth="1"/>
    <col min="11010" max="11010" width="14.75" style="52" customWidth="1"/>
    <col min="11011" max="11012" width="16.625" style="52" customWidth="1"/>
    <col min="11013" max="11013" width="42" style="52" customWidth="1"/>
    <col min="11014" max="11014" width="17" style="52" customWidth="1"/>
    <col min="11015" max="11015" width="17.125" style="52" customWidth="1"/>
    <col min="11016" max="11016" width="2.875" style="52" customWidth="1"/>
    <col min="11017" max="11264" width="9" style="52"/>
    <col min="11265" max="11265" width="2.875" style="52" customWidth="1"/>
    <col min="11266" max="11266" width="14.75" style="52" customWidth="1"/>
    <col min="11267" max="11268" width="16.625" style="52" customWidth="1"/>
    <col min="11269" max="11269" width="42" style="52" customWidth="1"/>
    <col min="11270" max="11270" width="17" style="52" customWidth="1"/>
    <col min="11271" max="11271" width="17.125" style="52" customWidth="1"/>
    <col min="11272" max="11272" width="2.875" style="52" customWidth="1"/>
    <col min="11273" max="11520" width="9" style="52"/>
    <col min="11521" max="11521" width="2.875" style="52" customWidth="1"/>
    <col min="11522" max="11522" width="14.75" style="52" customWidth="1"/>
    <col min="11523" max="11524" width="16.625" style="52" customWidth="1"/>
    <col min="11525" max="11525" width="42" style="52" customWidth="1"/>
    <col min="11526" max="11526" width="17" style="52" customWidth="1"/>
    <col min="11527" max="11527" width="17.125" style="52" customWidth="1"/>
    <col min="11528" max="11528" width="2.875" style="52" customWidth="1"/>
    <col min="11529" max="11776" width="9" style="52"/>
    <col min="11777" max="11777" width="2.875" style="52" customWidth="1"/>
    <col min="11778" max="11778" width="14.75" style="52" customWidth="1"/>
    <col min="11779" max="11780" width="16.625" style="52" customWidth="1"/>
    <col min="11781" max="11781" width="42" style="52" customWidth="1"/>
    <col min="11782" max="11782" width="17" style="52" customWidth="1"/>
    <col min="11783" max="11783" width="17.125" style="52" customWidth="1"/>
    <col min="11784" max="11784" width="2.875" style="52" customWidth="1"/>
    <col min="11785" max="12032" width="9" style="52"/>
    <col min="12033" max="12033" width="2.875" style="52" customWidth="1"/>
    <col min="12034" max="12034" width="14.75" style="52" customWidth="1"/>
    <col min="12035" max="12036" width="16.625" style="52" customWidth="1"/>
    <col min="12037" max="12037" width="42" style="52" customWidth="1"/>
    <col min="12038" max="12038" width="17" style="52" customWidth="1"/>
    <col min="12039" max="12039" width="17.125" style="52" customWidth="1"/>
    <col min="12040" max="12040" width="2.875" style="52" customWidth="1"/>
    <col min="12041" max="12288" width="9" style="52"/>
    <col min="12289" max="12289" width="2.875" style="52" customWidth="1"/>
    <col min="12290" max="12290" width="14.75" style="52" customWidth="1"/>
    <col min="12291" max="12292" width="16.625" style="52" customWidth="1"/>
    <col min="12293" max="12293" width="42" style="52" customWidth="1"/>
    <col min="12294" max="12294" width="17" style="52" customWidth="1"/>
    <col min="12295" max="12295" width="17.125" style="52" customWidth="1"/>
    <col min="12296" max="12296" width="2.875" style="52" customWidth="1"/>
    <col min="12297" max="12544" width="9" style="52"/>
    <col min="12545" max="12545" width="2.875" style="52" customWidth="1"/>
    <col min="12546" max="12546" width="14.75" style="52" customWidth="1"/>
    <col min="12547" max="12548" width="16.625" style="52" customWidth="1"/>
    <col min="12549" max="12549" width="42" style="52" customWidth="1"/>
    <col min="12550" max="12550" width="17" style="52" customWidth="1"/>
    <col min="12551" max="12551" width="17.125" style="52" customWidth="1"/>
    <col min="12552" max="12552" width="2.875" style="52" customWidth="1"/>
    <col min="12553" max="12800" width="9" style="52"/>
    <col min="12801" max="12801" width="2.875" style="52" customWidth="1"/>
    <col min="12802" max="12802" width="14.75" style="52" customWidth="1"/>
    <col min="12803" max="12804" width="16.625" style="52" customWidth="1"/>
    <col min="12805" max="12805" width="42" style="52" customWidth="1"/>
    <col min="12806" max="12806" width="17" style="52" customWidth="1"/>
    <col min="12807" max="12807" width="17.125" style="52" customWidth="1"/>
    <col min="12808" max="12808" width="2.875" style="52" customWidth="1"/>
    <col min="12809" max="13056" width="9" style="52"/>
    <col min="13057" max="13057" width="2.875" style="52" customWidth="1"/>
    <col min="13058" max="13058" width="14.75" style="52" customWidth="1"/>
    <col min="13059" max="13060" width="16.625" style="52" customWidth="1"/>
    <col min="13061" max="13061" width="42" style="52" customWidth="1"/>
    <col min="13062" max="13062" width="17" style="52" customWidth="1"/>
    <col min="13063" max="13063" width="17.125" style="52" customWidth="1"/>
    <col min="13064" max="13064" width="2.875" style="52" customWidth="1"/>
    <col min="13065" max="13312" width="9" style="52"/>
    <col min="13313" max="13313" width="2.875" style="52" customWidth="1"/>
    <col min="13314" max="13314" width="14.75" style="52" customWidth="1"/>
    <col min="13315" max="13316" width="16.625" style="52" customWidth="1"/>
    <col min="13317" max="13317" width="42" style="52" customWidth="1"/>
    <col min="13318" max="13318" width="17" style="52" customWidth="1"/>
    <col min="13319" max="13319" width="17.125" style="52" customWidth="1"/>
    <col min="13320" max="13320" width="2.875" style="52" customWidth="1"/>
    <col min="13321" max="13568" width="9" style="52"/>
    <col min="13569" max="13569" width="2.875" style="52" customWidth="1"/>
    <col min="13570" max="13570" width="14.75" style="52" customWidth="1"/>
    <col min="13571" max="13572" width="16.625" style="52" customWidth="1"/>
    <col min="13573" max="13573" width="42" style="52" customWidth="1"/>
    <col min="13574" max="13574" width="17" style="52" customWidth="1"/>
    <col min="13575" max="13575" width="17.125" style="52" customWidth="1"/>
    <col min="13576" max="13576" width="2.875" style="52" customWidth="1"/>
    <col min="13577" max="13824" width="9" style="52"/>
    <col min="13825" max="13825" width="2.875" style="52" customWidth="1"/>
    <col min="13826" max="13826" width="14.75" style="52" customWidth="1"/>
    <col min="13827" max="13828" width="16.625" style="52" customWidth="1"/>
    <col min="13829" max="13829" width="42" style="52" customWidth="1"/>
    <col min="13830" max="13830" width="17" style="52" customWidth="1"/>
    <col min="13831" max="13831" width="17.125" style="52" customWidth="1"/>
    <col min="13832" max="13832" width="2.875" style="52" customWidth="1"/>
    <col min="13833" max="14080" width="9" style="52"/>
    <col min="14081" max="14081" width="2.875" style="52" customWidth="1"/>
    <col min="14082" max="14082" width="14.75" style="52" customWidth="1"/>
    <col min="14083" max="14084" width="16.625" style="52" customWidth="1"/>
    <col min="14085" max="14085" width="42" style="52" customWidth="1"/>
    <col min="14086" max="14086" width="17" style="52" customWidth="1"/>
    <col min="14087" max="14087" width="17.125" style="52" customWidth="1"/>
    <col min="14088" max="14088" width="2.875" style="52" customWidth="1"/>
    <col min="14089" max="14336" width="9" style="52"/>
    <col min="14337" max="14337" width="2.875" style="52" customWidth="1"/>
    <col min="14338" max="14338" width="14.75" style="52" customWidth="1"/>
    <col min="14339" max="14340" width="16.625" style="52" customWidth="1"/>
    <col min="14341" max="14341" width="42" style="52" customWidth="1"/>
    <col min="14342" max="14342" width="17" style="52" customWidth="1"/>
    <col min="14343" max="14343" width="17.125" style="52" customWidth="1"/>
    <col min="14344" max="14344" width="2.875" style="52" customWidth="1"/>
    <col min="14345" max="14592" width="9" style="52"/>
    <col min="14593" max="14593" width="2.875" style="52" customWidth="1"/>
    <col min="14594" max="14594" width="14.75" style="52" customWidth="1"/>
    <col min="14595" max="14596" width="16.625" style="52" customWidth="1"/>
    <col min="14597" max="14597" width="42" style="52" customWidth="1"/>
    <col min="14598" max="14598" width="17" style="52" customWidth="1"/>
    <col min="14599" max="14599" width="17.125" style="52" customWidth="1"/>
    <col min="14600" max="14600" width="2.875" style="52" customWidth="1"/>
    <col min="14601" max="14848" width="9" style="52"/>
    <col min="14849" max="14849" width="2.875" style="52" customWidth="1"/>
    <col min="14850" max="14850" width="14.75" style="52" customWidth="1"/>
    <col min="14851" max="14852" width="16.625" style="52" customWidth="1"/>
    <col min="14853" max="14853" width="42" style="52" customWidth="1"/>
    <col min="14854" max="14854" width="17" style="52" customWidth="1"/>
    <col min="14855" max="14855" width="17.125" style="52" customWidth="1"/>
    <col min="14856" max="14856" width="2.875" style="52" customWidth="1"/>
    <col min="14857" max="15104" width="9" style="52"/>
    <col min="15105" max="15105" width="2.875" style="52" customWidth="1"/>
    <col min="15106" max="15106" width="14.75" style="52" customWidth="1"/>
    <col min="15107" max="15108" width="16.625" style="52" customWidth="1"/>
    <col min="15109" max="15109" width="42" style="52" customWidth="1"/>
    <col min="15110" max="15110" width="17" style="52" customWidth="1"/>
    <col min="15111" max="15111" width="17.125" style="52" customWidth="1"/>
    <col min="15112" max="15112" width="2.875" style="52" customWidth="1"/>
    <col min="15113" max="15360" width="9" style="52"/>
    <col min="15361" max="15361" width="2.875" style="52" customWidth="1"/>
    <col min="15362" max="15362" width="14.75" style="52" customWidth="1"/>
    <col min="15363" max="15364" width="16.625" style="52" customWidth="1"/>
    <col min="15365" max="15365" width="42" style="52" customWidth="1"/>
    <col min="15366" max="15366" width="17" style="52" customWidth="1"/>
    <col min="15367" max="15367" width="17.125" style="52" customWidth="1"/>
    <col min="15368" max="15368" width="2.875" style="52" customWidth="1"/>
    <col min="15369" max="15616" width="9" style="52"/>
    <col min="15617" max="15617" width="2.875" style="52" customWidth="1"/>
    <col min="15618" max="15618" width="14.75" style="52" customWidth="1"/>
    <col min="15619" max="15620" width="16.625" style="52" customWidth="1"/>
    <col min="15621" max="15621" width="42" style="52" customWidth="1"/>
    <col min="15622" max="15622" width="17" style="52" customWidth="1"/>
    <col min="15623" max="15623" width="17.125" style="52" customWidth="1"/>
    <col min="15624" max="15624" width="2.875" style="52" customWidth="1"/>
    <col min="15625" max="15872" width="9" style="52"/>
    <col min="15873" max="15873" width="2.875" style="52" customWidth="1"/>
    <col min="15874" max="15874" width="14.75" style="52" customWidth="1"/>
    <col min="15875" max="15876" width="16.625" style="52" customWidth="1"/>
    <col min="15877" max="15877" width="42" style="52" customWidth="1"/>
    <col min="15878" max="15878" width="17" style="52" customWidth="1"/>
    <col min="15879" max="15879" width="17.125" style="52" customWidth="1"/>
    <col min="15880" max="15880" width="2.875" style="52" customWidth="1"/>
    <col min="15881" max="16128" width="9" style="52"/>
    <col min="16129" max="16129" width="2.875" style="52" customWidth="1"/>
    <col min="16130" max="16130" width="14.75" style="52" customWidth="1"/>
    <col min="16131" max="16132" width="16.625" style="52" customWidth="1"/>
    <col min="16133" max="16133" width="42" style="52" customWidth="1"/>
    <col min="16134" max="16134" width="17" style="52" customWidth="1"/>
    <col min="16135" max="16135" width="17.125" style="52" customWidth="1"/>
    <col min="16136" max="16136" width="2.875" style="52" customWidth="1"/>
    <col min="16137" max="16384" width="9" style="52"/>
  </cols>
  <sheetData>
    <row r="1" spans="1:16" ht="66.75" customHeight="1">
      <c r="C1" s="52"/>
      <c r="D1" s="52"/>
      <c r="E1" s="52"/>
      <c r="F1" s="52"/>
      <c r="G1" s="52"/>
    </row>
    <row r="2" spans="1:16" ht="14.25">
      <c r="C2" s="72" t="s">
        <v>94</v>
      </c>
      <c r="D2" s="52"/>
      <c r="E2" s="52"/>
      <c r="F2" s="52"/>
      <c r="G2" s="62" t="str">
        <f>IF('補助事業概要説明書（別添１）１～４'!E5="","",'補助事業概要説明書（別添１）１～４'!E5)</f>
        <v/>
      </c>
      <c r="I2" s="900" t="s">
        <v>27</v>
      </c>
      <c r="J2" s="901"/>
      <c r="K2" s="901"/>
      <c r="L2" s="901"/>
      <c r="M2" s="901"/>
      <c r="N2" s="901"/>
      <c r="O2" s="901"/>
      <c r="P2" s="901"/>
    </row>
    <row r="3" spans="1:16" ht="3.75" customHeight="1">
      <c r="C3" s="52"/>
      <c r="D3" s="52"/>
      <c r="E3" s="52"/>
      <c r="F3" s="52"/>
      <c r="G3" s="52"/>
      <c r="I3" s="544"/>
      <c r="J3" s="545"/>
      <c r="K3" s="545"/>
      <c r="L3" s="545"/>
      <c r="M3" s="545"/>
      <c r="N3" s="545"/>
      <c r="O3" s="545"/>
      <c r="P3" s="546"/>
    </row>
    <row r="4" spans="1:16" ht="30.75" customHeight="1">
      <c r="C4" s="52"/>
      <c r="D4" s="120" t="s">
        <v>96</v>
      </c>
      <c r="E4" s="935" t="str">
        <f>IF(様式第１_交付申請書!F9="","",様式第１_交付申請書!F9)</f>
        <v/>
      </c>
      <c r="F4" s="935"/>
      <c r="G4" s="52"/>
      <c r="I4" s="758" t="s">
        <v>560</v>
      </c>
      <c r="J4" s="759"/>
      <c r="K4" s="759"/>
      <c r="L4" s="759"/>
      <c r="M4" s="759"/>
      <c r="N4" s="759"/>
      <c r="O4" s="759"/>
      <c r="P4" s="936"/>
    </row>
    <row r="5" spans="1:16" ht="5.25" customHeight="1">
      <c r="C5" s="52"/>
      <c r="D5" s="52"/>
      <c r="E5" s="52"/>
      <c r="F5" s="52"/>
      <c r="G5" s="52"/>
      <c r="I5" s="923"/>
      <c r="J5" s="924"/>
      <c r="K5" s="924"/>
      <c r="L5" s="924"/>
      <c r="M5" s="924"/>
      <c r="N5" s="924"/>
      <c r="O5" s="924"/>
      <c r="P5" s="925"/>
    </row>
    <row r="6" spans="1:16" ht="25.5" customHeight="1">
      <c r="C6" s="121" t="s">
        <v>95</v>
      </c>
      <c r="D6" s="57"/>
      <c r="E6" s="52"/>
      <c r="F6" s="52"/>
      <c r="G6" s="52"/>
      <c r="I6" s="923"/>
      <c r="J6" s="924"/>
      <c r="K6" s="924"/>
      <c r="L6" s="924"/>
      <c r="M6" s="924"/>
      <c r="N6" s="924"/>
      <c r="O6" s="924"/>
      <c r="P6" s="925"/>
    </row>
    <row r="7" spans="1:16" ht="4.5" customHeight="1">
      <c r="C7" s="55"/>
      <c r="D7" s="55"/>
      <c r="E7" s="55"/>
      <c r="F7" s="55"/>
      <c r="G7" s="55"/>
      <c r="I7" s="923"/>
      <c r="J7" s="924"/>
      <c r="K7" s="924"/>
      <c r="L7" s="924"/>
      <c r="M7" s="924"/>
      <c r="N7" s="924"/>
      <c r="O7" s="924"/>
      <c r="P7" s="925"/>
    </row>
    <row r="8" spans="1:16" ht="48.75" customHeight="1">
      <c r="A8" s="154" t="s">
        <v>274</v>
      </c>
      <c r="B8" s="154"/>
      <c r="C8" s="122" t="s">
        <v>97</v>
      </c>
      <c r="D8" s="122" t="s">
        <v>98</v>
      </c>
      <c r="E8" s="122" t="s">
        <v>99</v>
      </c>
      <c r="F8" s="122" t="s">
        <v>100</v>
      </c>
      <c r="G8" s="122" t="s">
        <v>101</v>
      </c>
      <c r="I8" s="923" t="s">
        <v>193</v>
      </c>
      <c r="J8" s="924"/>
      <c r="K8" s="924"/>
      <c r="L8" s="924"/>
      <c r="M8" s="924"/>
      <c r="N8" s="924"/>
      <c r="O8" s="924"/>
      <c r="P8" s="925"/>
    </row>
    <row r="9" spans="1:16" s="156" customFormat="1" ht="48">
      <c r="A9" s="164"/>
      <c r="B9" s="164"/>
      <c r="C9" s="273" t="s">
        <v>190</v>
      </c>
      <c r="D9" s="273" t="s">
        <v>191</v>
      </c>
      <c r="E9" s="274" t="s">
        <v>192</v>
      </c>
      <c r="F9" s="275" t="s">
        <v>533</v>
      </c>
      <c r="G9" s="275" t="s">
        <v>204</v>
      </c>
      <c r="I9" s="932" t="s">
        <v>554</v>
      </c>
      <c r="J9" s="933"/>
      <c r="K9" s="933"/>
      <c r="L9" s="933"/>
      <c r="M9" s="933"/>
      <c r="N9" s="933"/>
      <c r="O9" s="933"/>
      <c r="P9" s="934"/>
    </row>
    <row r="10" spans="1:16" ht="18" customHeight="1">
      <c r="A10" s="155" t="s">
        <v>275</v>
      </c>
      <c r="B10" s="155"/>
      <c r="C10" s="294" t="str">
        <f>IF(ISERROR(VLOOKUP($A10,'専門家一覧（別紙１）'!$B$17:$F$56,5,0))=TRUE,"",VLOOKUP($A10,'専門家一覧（別紙１）'!$B$17:$F$56,5,0))</f>
        <v/>
      </c>
      <c r="D10" s="294" t="str">
        <f>IF(ISERROR(VLOOKUP($A10,'専門家一覧（別紙１）'!B17:I56,8,0))=TRUE,"",VLOOKUP($A10,'専門家一覧（別紙１）'!B17:I56,8,0))</f>
        <v/>
      </c>
      <c r="E10" s="295"/>
      <c r="F10" s="296"/>
      <c r="G10" s="296"/>
      <c r="I10" s="923"/>
      <c r="J10" s="924"/>
      <c r="K10" s="924"/>
      <c r="L10" s="924"/>
      <c r="M10" s="924"/>
      <c r="N10" s="924"/>
      <c r="O10" s="924"/>
      <c r="P10" s="925"/>
    </row>
    <row r="11" spans="1:16" ht="18" customHeight="1">
      <c r="A11" s="155" t="s">
        <v>276</v>
      </c>
      <c r="B11" s="155"/>
      <c r="C11" s="294" t="str">
        <f>IF(ISERROR(VLOOKUP($A11,'専門家一覧（別紙１）'!$B$17:$F$56,5,0))=TRUE,"",VLOOKUP($A11,'専門家一覧（別紙１）'!$B$17:$F$56,5,0))</f>
        <v/>
      </c>
      <c r="D11" s="294" t="str">
        <f>IF(ISERROR(VLOOKUP($A11,'専門家一覧（別紙１）'!B18:I56,8,0))=TRUE,"",VLOOKUP($A11,'専門家一覧（別紙１）'!B18:I56,8,0))</f>
        <v/>
      </c>
      <c r="E11" s="295"/>
      <c r="F11" s="296"/>
      <c r="G11" s="296"/>
      <c r="I11" s="932" t="s">
        <v>555</v>
      </c>
      <c r="J11" s="933"/>
      <c r="K11" s="933"/>
      <c r="L11" s="933"/>
      <c r="M11" s="933"/>
      <c r="N11" s="933"/>
      <c r="O11" s="933"/>
      <c r="P11" s="934"/>
    </row>
    <row r="12" spans="1:16" ht="18" customHeight="1">
      <c r="A12" s="155" t="s">
        <v>277</v>
      </c>
      <c r="B12" s="155"/>
      <c r="C12" s="294" t="str">
        <f>IF(ISERROR(VLOOKUP($A12,'専門家一覧（別紙１）'!$B$17:$F$56,5,0))=TRUE,"",VLOOKUP($A12,'専門家一覧（別紙１）'!$B$17:$F$56,5,0))</f>
        <v/>
      </c>
      <c r="D12" s="294" t="str">
        <f>IF(ISERROR(VLOOKUP($A12,'専門家一覧（別紙１）'!B19:I56,8,0))=TRUE,"",VLOOKUP($A12,'専門家一覧（別紙１）'!B19:I56,8,0))</f>
        <v/>
      </c>
      <c r="E12" s="295"/>
      <c r="F12" s="296"/>
      <c r="G12" s="296"/>
      <c r="I12" s="923"/>
      <c r="J12" s="924"/>
      <c r="K12" s="924"/>
      <c r="L12" s="924"/>
      <c r="M12" s="924"/>
      <c r="N12" s="924"/>
      <c r="O12" s="924"/>
      <c r="P12" s="925"/>
    </row>
    <row r="13" spans="1:16" ht="17.25">
      <c r="A13" s="155" t="s">
        <v>278</v>
      </c>
      <c r="B13" s="155"/>
      <c r="C13" s="294" t="str">
        <f>IF(ISERROR(VLOOKUP($A13,'専門家一覧（別紙１）'!$B$17:$F$56,5,0))=TRUE,"",VLOOKUP($A13,'専門家一覧（別紙１）'!$B$17:$F$56,5,0))</f>
        <v/>
      </c>
      <c r="D13" s="294" t="str">
        <f>IF(ISERROR(VLOOKUP($A13,'専門家一覧（別紙１）'!B20:I56,8,0))=TRUE,"",VLOOKUP($A13,'専門家一覧（別紙１）'!B20:I56,8,0))</f>
        <v/>
      </c>
      <c r="E13" s="295"/>
      <c r="F13" s="296"/>
      <c r="G13" s="296"/>
      <c r="I13" s="923" t="s">
        <v>371</v>
      </c>
      <c r="J13" s="924"/>
      <c r="K13" s="924"/>
      <c r="L13" s="924"/>
      <c r="M13" s="924"/>
      <c r="N13" s="924"/>
      <c r="O13" s="924"/>
      <c r="P13" s="925"/>
    </row>
    <row r="14" spans="1:16" ht="17.25">
      <c r="A14" s="155" t="s">
        <v>279</v>
      </c>
      <c r="B14" s="155"/>
      <c r="C14" s="294" t="str">
        <f>IF(ISERROR(VLOOKUP($A14,'専門家一覧（別紙１）'!$B$17:$F$56,5,0))=TRUE,"",VLOOKUP($A14,'専門家一覧（別紙１）'!$B$17:$F$56,5,0))</f>
        <v/>
      </c>
      <c r="D14" s="294" t="str">
        <f>IF(ISERROR(VLOOKUP($A14,'専門家一覧（別紙１）'!B21:I56,8,0))=TRUE,"",VLOOKUP($A14,'専門家一覧（別紙１）'!B21:I56,8,0))</f>
        <v/>
      </c>
      <c r="E14" s="295"/>
      <c r="F14" s="296"/>
      <c r="G14" s="296"/>
      <c r="I14" s="923"/>
      <c r="J14" s="924"/>
      <c r="K14" s="924"/>
      <c r="L14" s="924"/>
      <c r="M14" s="924"/>
      <c r="N14" s="924"/>
      <c r="O14" s="924"/>
      <c r="P14" s="925"/>
    </row>
    <row r="15" spans="1:16" ht="17.25">
      <c r="A15" s="155" t="s">
        <v>280</v>
      </c>
      <c r="B15" s="155"/>
      <c r="C15" s="294" t="str">
        <f>IF(ISERROR(VLOOKUP($A15,'専門家一覧（別紙１）'!$B$17:$F$56,5,0))=TRUE,"",VLOOKUP($A15,'専門家一覧（別紙１）'!$B$17:$F$56,5,0))</f>
        <v/>
      </c>
      <c r="D15" s="294" t="str">
        <f>IF(ISERROR(VLOOKUP($A15,'専門家一覧（別紙１）'!B22:I56,8,0))=TRUE,"",VLOOKUP($A15,'専門家一覧（別紙１）'!B22:I56,8,0))</f>
        <v/>
      </c>
      <c r="E15" s="295"/>
      <c r="F15" s="296"/>
      <c r="G15" s="296"/>
      <c r="I15" s="929" t="s">
        <v>372</v>
      </c>
      <c r="J15" s="930"/>
      <c r="K15" s="930"/>
      <c r="L15" s="930"/>
      <c r="M15" s="930"/>
      <c r="N15" s="930"/>
      <c r="O15" s="930"/>
      <c r="P15" s="931"/>
    </row>
    <row r="16" spans="1:16" ht="17.25">
      <c r="A16" s="155" t="s">
        <v>281</v>
      </c>
      <c r="B16" s="155"/>
      <c r="C16" s="294" t="str">
        <f>IF(ISERROR(VLOOKUP($A16,'専門家一覧（別紙１）'!$B$17:$F$56,5,0))=TRUE,"",VLOOKUP($A16,'専門家一覧（別紙１）'!$B$17:$F$56,5,0))</f>
        <v/>
      </c>
      <c r="D16" s="294" t="str">
        <f>IF(ISERROR(VLOOKUP($A16,'専門家一覧（別紙１）'!B23:I56,8,0))=TRUE,"",VLOOKUP($A16,'専門家一覧（別紙１）'!B23:I56,8,0))</f>
        <v/>
      </c>
      <c r="E16" s="295"/>
      <c r="F16" s="296"/>
      <c r="G16" s="296"/>
      <c r="I16" s="923" t="s">
        <v>373</v>
      </c>
      <c r="J16" s="924"/>
      <c r="K16" s="924"/>
      <c r="L16" s="924"/>
      <c r="M16" s="924"/>
      <c r="N16" s="924"/>
      <c r="O16" s="924"/>
      <c r="P16" s="925"/>
    </row>
    <row r="17" spans="1:16" ht="17.25">
      <c r="A17" s="155" t="s">
        <v>282</v>
      </c>
      <c r="B17" s="155"/>
      <c r="C17" s="294" t="str">
        <f>IF(ISERROR(VLOOKUP($A17,'専門家一覧（別紙１）'!$B$17:$F$56,5,0))=TRUE,"",VLOOKUP($A17,'専門家一覧（別紙１）'!$B$17:$F$56,5,0))</f>
        <v/>
      </c>
      <c r="D17" s="294" t="str">
        <f>IF(ISERROR(VLOOKUP($A17,'専門家一覧（別紙１）'!B24:I56,8,0))=TRUE,"",VLOOKUP($A17,'専門家一覧（別紙１）'!B24:I56,8,0))</f>
        <v/>
      </c>
      <c r="E17" s="295"/>
      <c r="F17" s="296"/>
      <c r="G17" s="296"/>
      <c r="I17" s="923"/>
      <c r="J17" s="924"/>
      <c r="K17" s="924"/>
      <c r="L17" s="924"/>
      <c r="M17" s="924"/>
      <c r="N17" s="924"/>
      <c r="O17" s="924"/>
      <c r="P17" s="925"/>
    </row>
    <row r="18" spans="1:16" ht="17.25">
      <c r="A18" s="155" t="s">
        <v>283</v>
      </c>
      <c r="B18" s="155"/>
      <c r="C18" s="294" t="str">
        <f>IF(ISERROR(VLOOKUP($A18,'専門家一覧（別紙１）'!$B$17:$F$56,5,0))=TRUE,"",VLOOKUP($A18,'専門家一覧（別紙１）'!$B$17:$F$56,5,0))</f>
        <v/>
      </c>
      <c r="D18" s="294" t="str">
        <f>IF(ISERROR(VLOOKUP($A18,'専門家一覧（別紙１）'!B25:I56,8,0))=TRUE,"",VLOOKUP($A18,'専門家一覧（別紙１）'!B25:I56,8,0))</f>
        <v/>
      </c>
      <c r="E18" s="295"/>
      <c r="F18" s="296"/>
      <c r="G18" s="296"/>
      <c r="I18" s="923" t="s">
        <v>346</v>
      </c>
      <c r="J18" s="924"/>
      <c r="K18" s="924"/>
      <c r="L18" s="924"/>
      <c r="M18" s="924"/>
      <c r="N18" s="924"/>
      <c r="O18" s="924"/>
      <c r="P18" s="925"/>
    </row>
    <row r="19" spans="1:16" ht="17.25">
      <c r="A19" s="155" t="s">
        <v>284</v>
      </c>
      <c r="B19" s="155"/>
      <c r="C19" s="294" t="str">
        <f>IF(ISERROR(VLOOKUP($A19,'専門家一覧（別紙１）'!$B$17:$F$56,5,0))=TRUE,"",VLOOKUP($A19,'専門家一覧（別紙１）'!$B$17:$F$56,5,0))</f>
        <v/>
      </c>
      <c r="D19" s="294" t="str">
        <f>IF(ISERROR(VLOOKUP($A19,'専門家一覧（別紙１）'!B26:I56,8,0))=TRUE,"",VLOOKUP($A19,'専門家一覧（別紙１）'!B26:I56,8,0))</f>
        <v/>
      </c>
      <c r="E19" s="295"/>
      <c r="F19" s="296"/>
      <c r="G19" s="296"/>
      <c r="I19" s="926"/>
      <c r="J19" s="927"/>
      <c r="K19" s="927"/>
      <c r="L19" s="927"/>
      <c r="M19" s="927"/>
      <c r="N19" s="927"/>
      <c r="O19" s="927"/>
      <c r="P19" s="928"/>
    </row>
    <row r="20" spans="1:16" ht="17.25">
      <c r="A20" s="155" t="s">
        <v>285</v>
      </c>
      <c r="B20" s="155"/>
      <c r="C20" s="294" t="str">
        <f>IF(ISERROR(VLOOKUP($A20,'専門家一覧（別紙１）'!$B$17:$F$56,5,0))=TRUE,"",VLOOKUP($A20,'専門家一覧（別紙１）'!$B$17:$F$56,5,0))</f>
        <v/>
      </c>
      <c r="D20" s="294" t="str">
        <f>IF(ISERROR(VLOOKUP($A20,'専門家一覧（別紙１）'!B27:I56,8,0))=TRUE,"",VLOOKUP($A20,'専門家一覧（別紙１）'!B27:I56,8,0))</f>
        <v/>
      </c>
      <c r="E20" s="295"/>
      <c r="F20" s="296"/>
      <c r="G20" s="296"/>
    </row>
    <row r="21" spans="1:16" ht="17.25">
      <c r="A21" s="155" t="s">
        <v>286</v>
      </c>
      <c r="B21" s="155"/>
      <c r="C21" s="294" t="str">
        <f>IF(ISERROR(VLOOKUP($A21,'専門家一覧（別紙１）'!$B$17:$F$56,5,0))=TRUE,"",VLOOKUP($A21,'専門家一覧（別紙１）'!$B$17:$F$56,5,0))</f>
        <v/>
      </c>
      <c r="D21" s="294" t="str">
        <f>IF(ISERROR(VLOOKUP($A21,'専門家一覧（別紙１）'!B28:I56,8,0))=TRUE,"",VLOOKUP($A21,'専門家一覧（別紙１）'!B28:I56,8,0))</f>
        <v/>
      </c>
      <c r="E21" s="295"/>
      <c r="F21" s="296"/>
      <c r="G21" s="296"/>
    </row>
    <row r="22" spans="1:16" ht="17.25">
      <c r="A22" s="155" t="s">
        <v>287</v>
      </c>
      <c r="B22" s="155"/>
      <c r="C22" s="294" t="str">
        <f>IF(ISERROR(VLOOKUP($A22,'専門家一覧（別紙１）'!$B$17:$F$56,5,0))=TRUE,"",VLOOKUP($A22,'専門家一覧（別紙１）'!$B$17:$F$56,5,0))</f>
        <v/>
      </c>
      <c r="D22" s="294" t="str">
        <f>IF(ISERROR(VLOOKUP($A22,'専門家一覧（別紙１）'!B29:I56,8,0))=TRUE,"",VLOOKUP($A22,'専門家一覧（別紙１）'!B29:I56,8,0))</f>
        <v/>
      </c>
      <c r="E22" s="295"/>
      <c r="F22" s="296"/>
      <c r="G22" s="296"/>
    </row>
    <row r="23" spans="1:16" ht="17.25">
      <c r="A23" s="155" t="s">
        <v>288</v>
      </c>
      <c r="B23" s="155"/>
      <c r="C23" s="294" t="str">
        <f>IF(ISERROR(VLOOKUP($A23,'専門家一覧（別紙１）'!$B$17:$F$56,5,0))=TRUE,"",VLOOKUP($A23,'専門家一覧（別紙１）'!$B$17:$F$56,5,0))</f>
        <v/>
      </c>
      <c r="D23" s="294" t="str">
        <f>IF(ISERROR(VLOOKUP($A23,'専門家一覧（別紙１）'!B30:I56,8,0))=TRUE,"",VLOOKUP($A23,'専門家一覧（別紙１）'!B30:I56,8,0))</f>
        <v/>
      </c>
      <c r="E23" s="295"/>
      <c r="F23" s="296"/>
      <c r="G23" s="296"/>
    </row>
    <row r="24" spans="1:16" ht="17.25" customHeight="1">
      <c r="A24" s="155" t="s">
        <v>289</v>
      </c>
      <c r="B24" s="155"/>
      <c r="C24" s="294" t="str">
        <f>IF(ISERROR(VLOOKUP($A24,'専門家一覧（別紙１）'!$B$17:$F$56,5,0))=TRUE,"",VLOOKUP($A24,'専門家一覧（別紙１）'!$B$17:$F$56,5,0))</f>
        <v/>
      </c>
      <c r="D24" s="294" t="str">
        <f>IF(ISERROR(VLOOKUP($A24,'専門家一覧（別紙１）'!B31:I56,8,0))=TRUE,"",VLOOKUP($A24,'専門家一覧（別紙１）'!B31:I56,8,0))</f>
        <v/>
      </c>
      <c r="E24" s="295"/>
      <c r="F24" s="296"/>
      <c r="G24" s="296"/>
    </row>
    <row r="25" spans="1:16" ht="17.25" customHeight="1">
      <c r="A25" s="155" t="s">
        <v>290</v>
      </c>
      <c r="B25" s="155"/>
      <c r="C25" s="294" t="str">
        <f>IF(ISERROR(VLOOKUP($A25,'専門家一覧（別紙１）'!$B$17:$F$56,5,0))=TRUE,"",VLOOKUP($A25,'専門家一覧（別紙１）'!$B$17:$F$56,5,0))</f>
        <v/>
      </c>
      <c r="D25" s="294" t="str">
        <f>IF(ISERROR(VLOOKUP($A25,'専門家一覧（別紙１）'!B32:I56,8,0))=TRUE,"",VLOOKUP($A25,'専門家一覧（別紙１）'!B32:I56,8,0))</f>
        <v/>
      </c>
      <c r="E25" s="295"/>
      <c r="F25" s="296"/>
      <c r="G25" s="296"/>
    </row>
    <row r="26" spans="1:16" ht="17.25" customHeight="1">
      <c r="A26" s="155" t="s">
        <v>291</v>
      </c>
      <c r="B26" s="155"/>
      <c r="C26" s="294" t="str">
        <f>IF(ISERROR(VLOOKUP($A26,'専門家一覧（別紙１）'!$B$17:$F$56,5,0))=TRUE,"",VLOOKUP($A26,'専門家一覧（別紙１）'!$B$17:$F$56,5,0))</f>
        <v/>
      </c>
      <c r="D26" s="294" t="str">
        <f>IF(ISERROR(VLOOKUP($A26,'専門家一覧（別紙１）'!B33:I56,8,0))=TRUE,"",VLOOKUP($A26,'専門家一覧（別紙１）'!B33:I56,8,0))</f>
        <v/>
      </c>
      <c r="E26" s="295"/>
      <c r="F26" s="296"/>
      <c r="G26" s="296"/>
    </row>
    <row r="27" spans="1:16" ht="17.25" customHeight="1">
      <c r="A27" s="155" t="s">
        <v>292</v>
      </c>
      <c r="B27" s="155"/>
      <c r="C27" s="294" t="str">
        <f>IF(ISERROR(VLOOKUP($A27,'専門家一覧（別紙１）'!$B$17:$F$56,5,0))=TRUE,"",VLOOKUP($A27,'専門家一覧（別紙１）'!$B$17:$F$56,5,0))</f>
        <v/>
      </c>
      <c r="D27" s="294" t="str">
        <f>IF(ISERROR(VLOOKUP($A27,'専門家一覧（別紙１）'!B34:I56,8,0))=TRUE,"",VLOOKUP($A27,'専門家一覧（別紙１）'!B34:I56,8,0))</f>
        <v/>
      </c>
      <c r="E27" s="295"/>
      <c r="F27" s="296"/>
      <c r="G27" s="296"/>
    </row>
    <row r="28" spans="1:16" ht="17.25" customHeight="1">
      <c r="A28" s="155" t="s">
        <v>293</v>
      </c>
      <c r="B28" s="155"/>
      <c r="C28" s="294" t="str">
        <f>IF(ISERROR(VLOOKUP($A28,'専門家一覧（別紙１）'!$B$17:$F$56,5,0))=TRUE,"",VLOOKUP($A28,'専門家一覧（別紙１）'!$B$17:$F$56,5,0))</f>
        <v/>
      </c>
      <c r="D28" s="294" t="str">
        <f>IF(ISERROR(VLOOKUP($A28,'専門家一覧（別紙１）'!B35:I56,8,0))=TRUE,"",VLOOKUP($A28,'専門家一覧（別紙１）'!B35:I56,8,0))</f>
        <v/>
      </c>
      <c r="E28" s="295"/>
      <c r="F28" s="296"/>
      <c r="G28" s="296"/>
    </row>
    <row r="29" spans="1:16" ht="17.25" customHeight="1">
      <c r="A29" s="155" t="s">
        <v>294</v>
      </c>
      <c r="B29" s="155"/>
      <c r="C29" s="294" t="str">
        <f>IF(ISERROR(VLOOKUP($A29,'専門家一覧（別紙１）'!$B$17:$F$56,5,0))=TRUE,"",VLOOKUP($A29,'専門家一覧（別紙１）'!$B$17:$F$56,5,0))</f>
        <v/>
      </c>
      <c r="D29" s="294" t="str">
        <f>IF(ISERROR(VLOOKUP($A29,'専門家一覧（別紙１）'!B36:I56,8,0))=TRUE,"",VLOOKUP($A29,'専門家一覧（別紙１）'!B36:I56,8,0))</f>
        <v/>
      </c>
      <c r="E29" s="295"/>
      <c r="F29" s="296"/>
      <c r="G29" s="296"/>
    </row>
    <row r="30" spans="1:16" ht="17.25" customHeight="1">
      <c r="A30" s="155" t="s">
        <v>295</v>
      </c>
      <c r="B30" s="155"/>
      <c r="C30" s="294" t="str">
        <f>IF(ISERROR(VLOOKUP($A30,'専門家一覧（別紙１）'!$B$17:$F$56,5,0))=TRUE,"",VLOOKUP($A30,'専門家一覧（別紙１）'!$B$17:$F$56,5,0))</f>
        <v/>
      </c>
      <c r="D30" s="294" t="str">
        <f>IF(ISERROR(VLOOKUP($A30,'専門家一覧（別紙１）'!B37:I56,8,0))=TRUE,"",VLOOKUP($A30,'専門家一覧（別紙１）'!B37:I56,8,0))</f>
        <v/>
      </c>
      <c r="E30" s="295"/>
      <c r="F30" s="296"/>
      <c r="G30" s="296"/>
    </row>
    <row r="31" spans="1:16" ht="17.25" customHeight="1">
      <c r="A31" s="155" t="s">
        <v>296</v>
      </c>
      <c r="B31" s="155"/>
      <c r="C31" s="294" t="str">
        <f>IF(ISERROR(VLOOKUP($A31,'専門家一覧（別紙１）'!$B$17:$F$56,5,0))=TRUE,"",VLOOKUP($A31,'専門家一覧（別紙１）'!$B$17:$F$56,5,0))</f>
        <v/>
      </c>
      <c r="D31" s="294" t="str">
        <f>IF(ISERROR(VLOOKUP($A31,'専門家一覧（別紙１）'!B38:I56,8,0))=TRUE,"",VLOOKUP($A31,'専門家一覧（別紙１）'!B38:I56,8,0))</f>
        <v/>
      </c>
      <c r="E31" s="295"/>
      <c r="F31" s="296"/>
      <c r="G31" s="296"/>
    </row>
    <row r="32" spans="1:16" ht="17.25" customHeight="1">
      <c r="A32" s="155" t="s">
        <v>297</v>
      </c>
      <c r="B32" s="155"/>
      <c r="C32" s="294" t="str">
        <f>IF(ISERROR(VLOOKUP($A32,'専門家一覧（別紙１）'!$B$17:$F$56,5,0))=TRUE,"",VLOOKUP($A32,'専門家一覧（別紙１）'!$B$17:$F$56,5,0))</f>
        <v/>
      </c>
      <c r="D32" s="294" t="str">
        <f>IF(ISERROR(VLOOKUP($A32,'専門家一覧（別紙１）'!B39:I56,8,0))=TRUE,"",VLOOKUP($A32,'専門家一覧（別紙１）'!B39:I56,8,0))</f>
        <v/>
      </c>
      <c r="E32" s="295"/>
      <c r="F32" s="296"/>
      <c r="G32" s="296"/>
    </row>
    <row r="33" spans="1:7" ht="17.25">
      <c r="A33" s="155" t="s">
        <v>298</v>
      </c>
      <c r="B33" s="155"/>
      <c r="C33" s="294" t="str">
        <f>IF(ISERROR(VLOOKUP($A33,'専門家一覧（別紙１）'!$B$17:$F$56,5,0))=TRUE,"",VLOOKUP($A33,'専門家一覧（別紙１）'!$B$17:$F$56,5,0))</f>
        <v/>
      </c>
      <c r="D33" s="294" t="str">
        <f>IF(ISERROR(VLOOKUP($A33,'専門家一覧（別紙１）'!B40:I56,8,0))=TRUE,"",VLOOKUP($A33,'専門家一覧（別紙１）'!B40:I56,8,0))</f>
        <v/>
      </c>
      <c r="E33" s="295"/>
      <c r="F33" s="296"/>
      <c r="G33" s="296"/>
    </row>
    <row r="34" spans="1:7" ht="17.25">
      <c r="A34" s="155" t="s">
        <v>299</v>
      </c>
      <c r="B34" s="155"/>
      <c r="C34" s="294" t="str">
        <f>IF(ISERROR(VLOOKUP($A34,'専門家一覧（別紙１）'!$B$17:$F$56,5,0))=TRUE,"",VLOOKUP($A34,'専門家一覧（別紙１）'!$B$17:$F$56,5,0))</f>
        <v/>
      </c>
      <c r="D34" s="294" t="str">
        <f>IF(ISERROR(VLOOKUP($A34,'専門家一覧（別紙１）'!B41:I56,8,0))=TRUE,"",VLOOKUP($A34,'専門家一覧（別紙１）'!B41:I56,8,0))</f>
        <v/>
      </c>
      <c r="E34" s="295"/>
      <c r="F34" s="296"/>
      <c r="G34" s="296"/>
    </row>
    <row r="35" spans="1:7" ht="17.25">
      <c r="A35" s="155" t="s">
        <v>300</v>
      </c>
      <c r="B35" s="155"/>
      <c r="C35" s="294" t="str">
        <f>IF(ISERROR(VLOOKUP($A35,'専門家一覧（別紙１）'!$B$17:$F$56,5,0))=TRUE,"",VLOOKUP($A35,'専門家一覧（別紙１）'!$B$17:$F$56,5,0))</f>
        <v/>
      </c>
      <c r="D35" s="294" t="str">
        <f>IF(ISERROR(VLOOKUP($A35,'専門家一覧（別紙１）'!B42:I56,8,0))=TRUE,"",VLOOKUP($A35,'専門家一覧（別紙１）'!B42:I56,8,0))</f>
        <v/>
      </c>
      <c r="E35" s="295"/>
      <c r="F35" s="296"/>
      <c r="G35" s="296"/>
    </row>
    <row r="36" spans="1:7" ht="17.25">
      <c r="A36" s="155" t="s">
        <v>301</v>
      </c>
      <c r="B36" s="155"/>
      <c r="C36" s="294" t="str">
        <f>IF(ISERROR(VLOOKUP($A36,'専門家一覧（別紙１）'!$B$17:$F$56,5,0))=TRUE,"",VLOOKUP($A36,'専門家一覧（別紙１）'!$B$17:$F$56,5,0))</f>
        <v/>
      </c>
      <c r="D36" s="294" t="str">
        <f>IF(ISERROR(VLOOKUP($A36,'専門家一覧（別紙１）'!B43:I56,8,0))=TRUE,"",VLOOKUP($A36,'専門家一覧（別紙１）'!B43:I56,8,0))</f>
        <v/>
      </c>
      <c r="E36" s="295"/>
      <c r="F36" s="296"/>
      <c r="G36" s="296"/>
    </row>
    <row r="37" spans="1:7" ht="17.25">
      <c r="A37" s="155" t="s">
        <v>302</v>
      </c>
      <c r="B37" s="155"/>
      <c r="C37" s="294" t="str">
        <f>IF(ISERROR(VLOOKUP($A37,'専門家一覧（別紙１）'!$B$17:$F$56,5,0))=TRUE,"",VLOOKUP($A37,'専門家一覧（別紙１）'!$B$17:$F$56,5,0))</f>
        <v/>
      </c>
      <c r="D37" s="294" t="str">
        <f>IF(ISERROR(VLOOKUP($A37,'専門家一覧（別紙１）'!B44:I56,8,0))=TRUE,"",VLOOKUP($A37,'専門家一覧（別紙１）'!B44:I56,8,0))</f>
        <v/>
      </c>
      <c r="E37" s="295"/>
      <c r="F37" s="296"/>
      <c r="G37" s="296"/>
    </row>
    <row r="38" spans="1:7" ht="17.25">
      <c r="A38" s="155" t="s">
        <v>303</v>
      </c>
      <c r="B38" s="155"/>
      <c r="C38" s="294" t="str">
        <f>IF(ISERROR(VLOOKUP($A38,'専門家一覧（別紙１）'!$B$17:$F$56,5,0))=TRUE,"",VLOOKUP($A38,'専門家一覧（別紙１）'!$B$17:$F$56,5,0))</f>
        <v/>
      </c>
      <c r="D38" s="294" t="str">
        <f>IF(ISERROR(VLOOKUP($A38,'専門家一覧（別紙１）'!B45:I56,8,0))=TRUE,"",VLOOKUP($A38,'専門家一覧（別紙１）'!B45:I56,8,0))</f>
        <v/>
      </c>
      <c r="E38" s="295"/>
      <c r="F38" s="296"/>
      <c r="G38" s="296"/>
    </row>
    <row r="39" spans="1:7" ht="17.25">
      <c r="A39" s="155" t="s">
        <v>304</v>
      </c>
      <c r="B39" s="155"/>
      <c r="C39" s="294" t="str">
        <f>IF(ISERROR(VLOOKUP($A39,'専門家一覧（別紙１）'!$B$17:$F$56,5,0))=TRUE,"",VLOOKUP($A39,'専門家一覧（別紙１）'!$B$17:$F$56,5,0))</f>
        <v/>
      </c>
      <c r="D39" s="294" t="str">
        <f>IF(ISERROR(VLOOKUP($A39,'専門家一覧（別紙１）'!B46:I56,8,0))=TRUE,"",VLOOKUP($A39,'専門家一覧（別紙１）'!B46:I56,8,0))</f>
        <v/>
      </c>
      <c r="E39" s="295"/>
      <c r="F39" s="296"/>
      <c r="G39" s="296"/>
    </row>
    <row r="40" spans="1:7" ht="17.25">
      <c r="A40" s="155" t="s">
        <v>305</v>
      </c>
      <c r="B40" s="155"/>
      <c r="C40" s="294" t="str">
        <f>IF(ISERROR(VLOOKUP($A40,'専門家一覧（別紙１）'!$B$17:$F$56,5,0))=TRUE,"",VLOOKUP($A40,'専門家一覧（別紙１）'!$B$17:$F$56,5,0))</f>
        <v/>
      </c>
      <c r="D40" s="294" t="str">
        <f>IF(ISERROR(VLOOKUP($A40,'専門家一覧（別紙１）'!B47:I56,8,0))=TRUE,"",VLOOKUP($A40,'専門家一覧（別紙１）'!B47:I56,8,0))</f>
        <v/>
      </c>
      <c r="E40" s="295"/>
      <c r="F40" s="296"/>
      <c r="G40" s="296"/>
    </row>
    <row r="41" spans="1:7" ht="17.25">
      <c r="A41" s="155" t="s">
        <v>306</v>
      </c>
      <c r="B41" s="155"/>
      <c r="C41" s="294" t="str">
        <f>IF(ISERROR(VLOOKUP($A41,'専門家一覧（別紙１）'!$B$17:$F$56,5,0))=TRUE,"",VLOOKUP($A41,'専門家一覧（別紙１）'!$B$17:$F$56,5,0))</f>
        <v/>
      </c>
      <c r="D41" s="294" t="str">
        <f>IF(ISERROR(VLOOKUP($A41,'専門家一覧（別紙１）'!B48:I56,8,0))=TRUE,"",VLOOKUP($A41,'専門家一覧（別紙１）'!B48:I56,8,0))</f>
        <v/>
      </c>
      <c r="E41" s="295"/>
      <c r="F41" s="296"/>
      <c r="G41" s="296"/>
    </row>
    <row r="42" spans="1:7" ht="17.25">
      <c r="A42" s="155" t="s">
        <v>307</v>
      </c>
      <c r="B42" s="155"/>
      <c r="C42" s="294" t="str">
        <f>IF(ISERROR(VLOOKUP($A42,'専門家一覧（別紙１）'!$B$17:$F$56,5,0))=TRUE,"",VLOOKUP($A42,'専門家一覧（別紙１）'!$B$17:$F$56,5,0))</f>
        <v/>
      </c>
      <c r="D42" s="294" t="str">
        <f>IF(ISERROR(VLOOKUP($A42,'専門家一覧（別紙１）'!B49:I56,8,0))=TRUE,"",VLOOKUP($A42,'専門家一覧（別紙１）'!B49:I56,8,0))</f>
        <v/>
      </c>
      <c r="E42" s="295"/>
      <c r="F42" s="296"/>
      <c r="G42" s="296"/>
    </row>
    <row r="43" spans="1:7" ht="17.25">
      <c r="A43" s="155" t="s">
        <v>308</v>
      </c>
      <c r="B43" s="155"/>
      <c r="C43" s="294" t="str">
        <f>IF(ISERROR(VLOOKUP($A43,'専門家一覧（別紙１）'!$B$17:$F$56,5,0))=TRUE,"",VLOOKUP($A43,'専門家一覧（別紙１）'!$B$17:$F$56,5,0))</f>
        <v/>
      </c>
      <c r="D43" s="294" t="str">
        <f>IF(ISERROR(VLOOKUP($A43,'専門家一覧（別紙１）'!B50:I56,8,0))=TRUE,"",VLOOKUP($A43,'専門家一覧（別紙１）'!B50:I56,8,0))</f>
        <v/>
      </c>
      <c r="E43" s="295"/>
      <c r="F43" s="296"/>
      <c r="G43" s="296"/>
    </row>
    <row r="44" spans="1:7" ht="17.25">
      <c r="A44" s="155" t="s">
        <v>309</v>
      </c>
      <c r="B44" s="155"/>
      <c r="C44" s="294" t="str">
        <f>IF(ISERROR(VLOOKUP($A44,'専門家一覧（別紙１）'!$B$17:$F$56,5,0))=TRUE,"",VLOOKUP($A44,'専門家一覧（別紙１）'!$B$17:$F$56,5,0))</f>
        <v/>
      </c>
      <c r="D44" s="294" t="str">
        <f>IF(ISERROR(VLOOKUP($A44,'専門家一覧（別紙１）'!B51:I56,8,0))=TRUE,"",VLOOKUP($A44,'専門家一覧（別紙１）'!B51:I56,8,0))</f>
        <v/>
      </c>
      <c r="E44" s="295"/>
      <c r="F44" s="296"/>
      <c r="G44" s="296"/>
    </row>
    <row r="45" spans="1:7" ht="17.25">
      <c r="A45" s="155" t="s">
        <v>310</v>
      </c>
      <c r="B45" s="155"/>
      <c r="C45" s="294" t="str">
        <f>IF(ISERROR(VLOOKUP($A45,'専門家一覧（別紙１）'!$B$17:$F$56,5,0))=TRUE,"",VLOOKUP($A45,'専門家一覧（別紙１）'!$B$17:$F$56,5,0))</f>
        <v/>
      </c>
      <c r="D45" s="294" t="str">
        <f>IF(ISERROR(VLOOKUP($A45,'専門家一覧（別紙１）'!B52:I56,8,0))=TRUE,"",VLOOKUP($A45,'専門家一覧（別紙１）'!B52:I56,8,0))</f>
        <v/>
      </c>
      <c r="E45" s="295"/>
      <c r="F45" s="296"/>
      <c r="G45" s="296"/>
    </row>
    <row r="46" spans="1:7" ht="17.25">
      <c r="A46" s="155" t="s">
        <v>311</v>
      </c>
      <c r="B46" s="155"/>
      <c r="C46" s="294" t="str">
        <f>IF(ISERROR(VLOOKUP($A46,'専門家一覧（別紙１）'!$B$17:$F$56,5,0))=TRUE,"",VLOOKUP($A46,'専門家一覧（別紙１）'!$B$17:$F$56,5,0))</f>
        <v/>
      </c>
      <c r="D46" s="294" t="str">
        <f>IF(ISERROR(VLOOKUP($A46,'専門家一覧（別紙１）'!B53:I56,8,0))=TRUE,"",VLOOKUP($A46,'専門家一覧（別紙１）'!B53:I56,8,0))</f>
        <v/>
      </c>
      <c r="E46" s="295"/>
      <c r="F46" s="296"/>
      <c r="G46" s="296"/>
    </row>
    <row r="47" spans="1:7" ht="17.25">
      <c r="A47" s="155" t="s">
        <v>312</v>
      </c>
      <c r="B47" s="155"/>
      <c r="C47" s="294" t="str">
        <f>IF(ISERROR(VLOOKUP($A47,'専門家一覧（別紙１）'!$B$17:$F$56,5,0))=TRUE,"",VLOOKUP($A47,'専門家一覧（別紙１）'!$B$17:$F$56,5,0))</f>
        <v/>
      </c>
      <c r="D47" s="294" t="str">
        <f>IF(ISERROR(VLOOKUP($A47,'専門家一覧（別紙１）'!B54:I56,8,0))=TRUE,"",VLOOKUP($A47,'専門家一覧（別紙１）'!B54:I56,8,0))</f>
        <v/>
      </c>
      <c r="E47" s="295"/>
      <c r="F47" s="296"/>
      <c r="G47" s="296"/>
    </row>
    <row r="48" spans="1:7" ht="17.25">
      <c r="A48" s="155" t="s">
        <v>313</v>
      </c>
      <c r="B48" s="155"/>
      <c r="C48" s="294" t="str">
        <f>IF(ISERROR(VLOOKUP($A48,'専門家一覧（別紙１）'!$B$17:$F$56,5,0))=TRUE,"",VLOOKUP($A48,'専門家一覧（別紙１）'!$B$17:$F$56,5,0))</f>
        <v/>
      </c>
      <c r="D48" s="294" t="str">
        <f>IF(ISERROR(VLOOKUP($A48,'専門家一覧（別紙１）'!B55:I56,8,0))=TRUE,"",VLOOKUP($A48,'専門家一覧（別紙１）'!B55:I56,8,0))</f>
        <v/>
      </c>
      <c r="E48" s="295"/>
      <c r="F48" s="296"/>
      <c r="G48" s="296"/>
    </row>
    <row r="49" spans="1:7" ht="17.25">
      <c r="A49" s="155" t="s">
        <v>314</v>
      </c>
      <c r="B49" s="155"/>
      <c r="C49" s="294" t="str">
        <f>IF(ISERROR(VLOOKUP($A49,'専門家一覧（別紙１）'!$B$17:$F$56,5,0))=TRUE,"",VLOOKUP($A49,'専門家一覧（別紙１）'!$B$17:$F$56,5,0))</f>
        <v/>
      </c>
      <c r="D49" s="294" t="str">
        <f>IF(ISERROR(VLOOKUP($A49,'専門家一覧（別紙１）'!B56:I56,8,0))=TRUE,"",VLOOKUP($A49,'専門家一覧（別紙１）'!B56:I56,8,0))</f>
        <v/>
      </c>
      <c r="E49" s="295"/>
      <c r="F49" s="296"/>
      <c r="G49" s="296"/>
    </row>
    <row r="50" spans="1:7" ht="17.25">
      <c r="A50" s="155" t="s">
        <v>315</v>
      </c>
      <c r="B50" s="155"/>
      <c r="C50" s="294" t="str">
        <f>IF(ISERROR(VLOOKUP($A50,'専門家一覧（別紙１）'!$B$17:$F$56,5,0))=TRUE,"",VLOOKUP($A50,'専門家一覧（別紙１）'!$B$17:$F$56,5,0))</f>
        <v/>
      </c>
      <c r="D50" s="294" t="str">
        <f>IF(ISERROR(VLOOKUP($A50,'専門家一覧（別紙１）'!#REF!,8,0))=TRUE,"",VLOOKUP($A50,'専門家一覧（別紙１）'!#REF!,8,0))</f>
        <v/>
      </c>
      <c r="E50" s="295"/>
      <c r="F50" s="296"/>
      <c r="G50" s="296"/>
    </row>
    <row r="51" spans="1:7" ht="17.25">
      <c r="A51" s="155" t="s">
        <v>316</v>
      </c>
      <c r="B51" s="155"/>
      <c r="C51" s="294" t="str">
        <f>IF(ISERROR(VLOOKUP($A51,'専門家一覧（別紙１）'!$B$17:$F$56,5,0))=TRUE,"",VLOOKUP($A51,'専門家一覧（別紙１）'!$B$17:$F$56,5,0))</f>
        <v/>
      </c>
      <c r="D51" s="294" t="str">
        <f>IF(ISERROR(VLOOKUP($A51,'専門家一覧（別紙１）'!#REF!,8,0))=TRUE,"",VLOOKUP($A51,'専門家一覧（別紙１）'!#REF!,8,0))</f>
        <v/>
      </c>
      <c r="E51" s="295"/>
      <c r="F51" s="296"/>
      <c r="G51" s="296"/>
    </row>
    <row r="52" spans="1:7" ht="17.25">
      <c r="A52" s="155" t="s">
        <v>317</v>
      </c>
      <c r="B52" s="155"/>
      <c r="C52" s="294" t="str">
        <f>IF(ISERROR(VLOOKUP($A52,'専門家一覧（別紙１）'!$B$17:$F$56,5,0))=TRUE,"",VLOOKUP($A52,'専門家一覧（別紙１）'!$B$17:$F$56,5,0))</f>
        <v/>
      </c>
      <c r="D52" s="294" t="str">
        <f>IF(ISERROR(VLOOKUP($A52,'専門家一覧（別紙１）'!#REF!,8,0))=TRUE,"",VLOOKUP($A52,'専門家一覧（別紙１）'!#REF!,8,0))</f>
        <v/>
      </c>
      <c r="E52" s="295"/>
      <c r="F52" s="296"/>
      <c r="G52" s="296"/>
    </row>
    <row r="53" spans="1:7" ht="17.25">
      <c r="A53" s="155" t="s">
        <v>318</v>
      </c>
      <c r="B53" s="155"/>
      <c r="C53" s="294" t="str">
        <f>IF(ISERROR(VLOOKUP($A53,'専門家一覧（別紙１）'!$B$17:$F$56,5,0))=TRUE,"",VLOOKUP($A53,'専門家一覧（別紙１）'!$B$17:$F$56,5,0))</f>
        <v/>
      </c>
      <c r="D53" s="294" t="str">
        <f>IF(ISERROR(VLOOKUP($A53,'専門家一覧（別紙１）'!#REF!,8,0))=TRUE,"",VLOOKUP($A53,'専門家一覧（別紙１）'!#REF!,8,0))</f>
        <v/>
      </c>
      <c r="E53" s="295"/>
      <c r="F53" s="296"/>
      <c r="G53" s="296"/>
    </row>
    <row r="54" spans="1:7" ht="17.25">
      <c r="A54" s="155" t="s">
        <v>319</v>
      </c>
      <c r="B54" s="155"/>
      <c r="C54" s="294" t="str">
        <f>IF(ISERROR(VLOOKUP($A54,'専門家一覧（別紙１）'!$B$17:$F$56,5,0))=TRUE,"",VLOOKUP($A54,'専門家一覧（別紙１）'!$B$17:$F$56,5,0))</f>
        <v/>
      </c>
      <c r="D54" s="294" t="str">
        <f>IF(ISERROR(VLOOKUP($A54,'専門家一覧（別紙１）'!#REF!,8,0))=TRUE,"",VLOOKUP($A54,'専門家一覧（別紙１）'!#REF!,8,0))</f>
        <v/>
      </c>
      <c r="E54" s="295"/>
      <c r="F54" s="296"/>
      <c r="G54" s="296"/>
    </row>
    <row r="55" spans="1:7" ht="17.25">
      <c r="A55" s="155" t="s">
        <v>320</v>
      </c>
      <c r="B55" s="155"/>
      <c r="C55" s="294" t="str">
        <f>IF(ISERROR(VLOOKUP($A55,'専門家一覧（別紙１）'!$B$17:$F$56,5,0))=TRUE,"",VLOOKUP($A55,'専門家一覧（別紙１）'!$B$17:$F$56,5,0))</f>
        <v/>
      </c>
      <c r="D55" s="294" t="str">
        <f>IF(ISERROR(VLOOKUP($A55,'専門家一覧（別紙１）'!#REF!,8,0))=TRUE,"",VLOOKUP($A55,'専門家一覧（別紙１）'!#REF!,8,0))</f>
        <v/>
      </c>
      <c r="E55" s="295"/>
      <c r="F55" s="296"/>
      <c r="G55" s="296"/>
    </row>
    <row r="56" spans="1:7" ht="17.25">
      <c r="A56" s="155" t="s">
        <v>321</v>
      </c>
      <c r="B56" s="155"/>
      <c r="C56" s="294" t="str">
        <f>IF(ISERROR(VLOOKUP($A56,'専門家一覧（別紙１）'!$B$17:$F$56,5,0))=TRUE,"",VLOOKUP($A56,'専門家一覧（別紙１）'!$B$17:$F$56,5,0))</f>
        <v/>
      </c>
      <c r="D56" s="294" t="str">
        <f>IF(ISERROR(VLOOKUP($A56,'専門家一覧（別紙１）'!#REF!,8,0))=TRUE,"",VLOOKUP($A56,'専門家一覧（別紙１）'!#REF!,8,0))</f>
        <v/>
      </c>
      <c r="E56" s="295"/>
      <c r="F56" s="296"/>
      <c r="G56" s="296"/>
    </row>
    <row r="57" spans="1:7" ht="17.25">
      <c r="A57" s="155" t="s">
        <v>322</v>
      </c>
      <c r="B57" s="155"/>
      <c r="C57" s="294" t="str">
        <f>IF(ISERROR(VLOOKUP($A57,'専門家一覧（別紙１）'!$B$17:$F$56,5,0))=TRUE,"",VLOOKUP($A57,'専門家一覧（別紙１）'!$B$17:$F$56,5,0))</f>
        <v/>
      </c>
      <c r="D57" s="294" t="str">
        <f>IF(ISERROR(VLOOKUP($A57,'専門家一覧（別紙１）'!#REF!,8,0))=TRUE,"",VLOOKUP($A57,'専門家一覧（別紙１）'!#REF!,8,0))</f>
        <v/>
      </c>
      <c r="E57" s="295"/>
      <c r="F57" s="296"/>
      <c r="G57" s="296"/>
    </row>
    <row r="58" spans="1:7" ht="17.25">
      <c r="A58" s="155" t="s">
        <v>323</v>
      </c>
      <c r="B58" s="155"/>
      <c r="C58" s="294" t="str">
        <f>IF(ISERROR(VLOOKUP($A58,'専門家一覧（別紙１）'!$B$17:$F$56,5,0))=TRUE,"",VLOOKUP($A58,'専門家一覧（別紙１）'!$B$17:$F$56,5,0))</f>
        <v/>
      </c>
      <c r="D58" s="294" t="str">
        <f>IF(ISERROR(VLOOKUP($A58,'専門家一覧（別紙１）'!#REF!,8,0))=TRUE,"",VLOOKUP($A58,'専門家一覧（別紙１）'!#REF!,8,0))</f>
        <v/>
      </c>
      <c r="E58" s="295"/>
      <c r="F58" s="296"/>
      <c r="G58" s="296"/>
    </row>
    <row r="59" spans="1:7" ht="17.25">
      <c r="A59" s="155" t="s">
        <v>324</v>
      </c>
      <c r="B59" s="155"/>
      <c r="C59" s="294" t="str">
        <f>IF(ISERROR(VLOOKUP($A59,'専門家一覧（別紙１）'!$B$17:$F$56,5,0))=TRUE,"",VLOOKUP($A59,'専門家一覧（別紙１）'!$B$17:$F$56,5,0))</f>
        <v/>
      </c>
      <c r="D59" s="294" t="str">
        <f>IF(ISERROR(VLOOKUP($A59,'専門家一覧（別紙１）'!#REF!,8,0))=TRUE,"",VLOOKUP($A59,'専門家一覧（別紙１）'!#REF!,8,0))</f>
        <v/>
      </c>
      <c r="E59" s="295"/>
      <c r="F59" s="296"/>
      <c r="G59" s="296"/>
    </row>
  </sheetData>
  <sheetProtection password="CAD7" sheet="1" objects="1" scenarios="1" formatCells="0" formatRows="0" deleteRows="0"/>
  <mergeCells count="18">
    <mergeCell ref="E4:F4"/>
    <mergeCell ref="I2:P2"/>
    <mergeCell ref="I4:P4"/>
    <mergeCell ref="I5:P5"/>
    <mergeCell ref="I6:P6"/>
    <mergeCell ref="I7:P7"/>
    <mergeCell ref="I8:P8"/>
    <mergeCell ref="I9:P9"/>
    <mergeCell ref="I10:P10"/>
    <mergeCell ref="I11:P11"/>
    <mergeCell ref="I17:P17"/>
    <mergeCell ref="I18:P18"/>
    <mergeCell ref="I19:P19"/>
    <mergeCell ref="I12:P12"/>
    <mergeCell ref="I13:P13"/>
    <mergeCell ref="I14:P14"/>
    <mergeCell ref="I15:P15"/>
    <mergeCell ref="I16:P16"/>
  </mergeCells>
  <phoneticPr fontId="1"/>
  <conditionalFormatting sqref="E4:F4">
    <cfRule type="cellIs" dxfId="2" priority="7" operator="equal">
      <formula>0</formula>
    </cfRule>
  </conditionalFormatting>
  <conditionalFormatting sqref="C10:D59">
    <cfRule type="cellIs" dxfId="1" priority="3" operator="equal">
      <formula>0</formula>
    </cfRule>
  </conditionalFormatting>
  <conditionalFormatting sqref="E10:G59">
    <cfRule type="containsBlanks" dxfId="0" priority="1">
      <formula>LEN(TRIM(E10))=0</formula>
    </cfRule>
  </conditionalFormatting>
  <pageMargins left="0.47244094488188981" right="0.19685039370078741" top="0.74803149606299213" bottom="0.74803149606299213" header="0.31496062992125984" footer="0.31496062992125984"/>
  <pageSetup paperSize="9" scale="75"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1"/>
  <sheetViews>
    <sheetView workbookViewId="0"/>
  </sheetViews>
  <sheetFormatPr defaultRowHeight="13.5"/>
  <cols>
    <col min="1" max="1" width="9" style="188" customWidth="1"/>
    <col min="2" max="6" width="9" style="188"/>
    <col min="7" max="7" width="13" style="188" bestFit="1" customWidth="1"/>
    <col min="8" max="262" width="9" style="188"/>
    <col min="263" max="263" width="9.25" style="188" bestFit="1" customWidth="1"/>
    <col min="264" max="518" width="9" style="188"/>
    <col min="519" max="519" width="9.25" style="188" bestFit="1" customWidth="1"/>
    <col min="520" max="774" width="9" style="188"/>
    <col min="775" max="775" width="9.25" style="188" bestFit="1" customWidth="1"/>
    <col min="776" max="1030" width="9" style="188"/>
    <col min="1031" max="1031" width="9.25" style="188" bestFit="1" customWidth="1"/>
    <col min="1032" max="1286" width="9" style="188"/>
    <col min="1287" max="1287" width="9.25" style="188" bestFit="1" customWidth="1"/>
    <col min="1288" max="1542" width="9" style="188"/>
    <col min="1543" max="1543" width="9.25" style="188" bestFit="1" customWidth="1"/>
    <col min="1544" max="1798" width="9" style="188"/>
    <col min="1799" max="1799" width="9.25" style="188" bestFit="1" customWidth="1"/>
    <col min="1800" max="2054" width="9" style="188"/>
    <col min="2055" max="2055" width="9.25" style="188" bestFit="1" customWidth="1"/>
    <col min="2056" max="2310" width="9" style="188"/>
    <col min="2311" max="2311" width="9.25" style="188" bestFit="1" customWidth="1"/>
    <col min="2312" max="2566" width="9" style="188"/>
    <col min="2567" max="2567" width="9.25" style="188" bestFit="1" customWidth="1"/>
    <col min="2568" max="2822" width="9" style="188"/>
    <col min="2823" max="2823" width="9.25" style="188" bestFit="1" customWidth="1"/>
    <col min="2824" max="3078" width="9" style="188"/>
    <col min="3079" max="3079" width="9.25" style="188" bestFit="1" customWidth="1"/>
    <col min="3080" max="3334" width="9" style="188"/>
    <col min="3335" max="3335" width="9.25" style="188" bestFit="1" customWidth="1"/>
    <col min="3336" max="3590" width="9" style="188"/>
    <col min="3591" max="3591" width="9.25" style="188" bestFit="1" customWidth="1"/>
    <col min="3592" max="3846" width="9" style="188"/>
    <col min="3847" max="3847" width="9.25" style="188" bestFit="1" customWidth="1"/>
    <col min="3848" max="4102" width="9" style="188"/>
    <col min="4103" max="4103" width="9.25" style="188" bestFit="1" customWidth="1"/>
    <col min="4104" max="4358" width="9" style="188"/>
    <col min="4359" max="4359" width="9.25" style="188" bestFit="1" customWidth="1"/>
    <col min="4360" max="4614" width="9" style="188"/>
    <col min="4615" max="4615" width="9.25" style="188" bestFit="1" customWidth="1"/>
    <col min="4616" max="4870" width="9" style="188"/>
    <col min="4871" max="4871" width="9.25" style="188" bestFit="1" customWidth="1"/>
    <col min="4872" max="5126" width="9" style="188"/>
    <col min="5127" max="5127" width="9.25" style="188" bestFit="1" customWidth="1"/>
    <col min="5128" max="5382" width="9" style="188"/>
    <col min="5383" max="5383" width="9.25" style="188" bestFit="1" customWidth="1"/>
    <col min="5384" max="5638" width="9" style="188"/>
    <col min="5639" max="5639" width="9.25" style="188" bestFit="1" customWidth="1"/>
    <col min="5640" max="5894" width="9" style="188"/>
    <col min="5895" max="5895" width="9.25" style="188" bestFit="1" customWidth="1"/>
    <col min="5896" max="6150" width="9" style="188"/>
    <col min="6151" max="6151" width="9.25" style="188" bestFit="1" customWidth="1"/>
    <col min="6152" max="6406" width="9" style="188"/>
    <col min="6407" max="6407" width="9.25" style="188" bestFit="1" customWidth="1"/>
    <col min="6408" max="6662" width="9" style="188"/>
    <col min="6663" max="6663" width="9.25" style="188" bestFit="1" customWidth="1"/>
    <col min="6664" max="6918" width="9" style="188"/>
    <col min="6919" max="6919" width="9.25" style="188" bestFit="1" customWidth="1"/>
    <col min="6920" max="7174" width="9" style="188"/>
    <col min="7175" max="7175" width="9.25" style="188" bestFit="1" customWidth="1"/>
    <col min="7176" max="7430" width="9" style="188"/>
    <col min="7431" max="7431" width="9.25" style="188" bestFit="1" customWidth="1"/>
    <col min="7432" max="7686" width="9" style="188"/>
    <col min="7687" max="7687" width="9.25" style="188" bestFit="1" customWidth="1"/>
    <col min="7688" max="7942" width="9" style="188"/>
    <col min="7943" max="7943" width="9.25" style="188" bestFit="1" customWidth="1"/>
    <col min="7944" max="8198" width="9" style="188"/>
    <col min="8199" max="8199" width="9.25" style="188" bestFit="1" customWidth="1"/>
    <col min="8200" max="8454" width="9" style="188"/>
    <col min="8455" max="8455" width="9.25" style="188" bestFit="1" customWidth="1"/>
    <col min="8456" max="8710" width="9" style="188"/>
    <col min="8711" max="8711" width="9.25" style="188" bestFit="1" customWidth="1"/>
    <col min="8712" max="8966" width="9" style="188"/>
    <col min="8967" max="8967" width="9.25" style="188" bestFit="1" customWidth="1"/>
    <col min="8968" max="9222" width="9" style="188"/>
    <col min="9223" max="9223" width="9.25" style="188" bestFit="1" customWidth="1"/>
    <col min="9224" max="9478" width="9" style="188"/>
    <col min="9479" max="9479" width="9.25" style="188" bestFit="1" customWidth="1"/>
    <col min="9480" max="9734" width="9" style="188"/>
    <col min="9735" max="9735" width="9.25" style="188" bestFit="1" customWidth="1"/>
    <col min="9736" max="9990" width="9" style="188"/>
    <col min="9991" max="9991" width="9.25" style="188" bestFit="1" customWidth="1"/>
    <col min="9992" max="10246" width="9" style="188"/>
    <col min="10247" max="10247" width="9.25" style="188" bestFit="1" customWidth="1"/>
    <col min="10248" max="10502" width="9" style="188"/>
    <col min="10503" max="10503" width="9.25" style="188" bestFit="1" customWidth="1"/>
    <col min="10504" max="10758" width="9" style="188"/>
    <col min="10759" max="10759" width="9.25" style="188" bestFit="1" customWidth="1"/>
    <col min="10760" max="11014" width="9" style="188"/>
    <col min="11015" max="11015" width="9.25" style="188" bestFit="1" customWidth="1"/>
    <col min="11016" max="11270" width="9" style="188"/>
    <col min="11271" max="11271" width="9.25" style="188" bestFit="1" customWidth="1"/>
    <col min="11272" max="11526" width="9" style="188"/>
    <col min="11527" max="11527" width="9.25" style="188" bestFit="1" customWidth="1"/>
    <col min="11528" max="11782" width="9" style="188"/>
    <col min="11783" max="11783" width="9.25" style="188" bestFit="1" customWidth="1"/>
    <col min="11784" max="12038" width="9" style="188"/>
    <col min="12039" max="12039" width="9.25" style="188" bestFit="1" customWidth="1"/>
    <col min="12040" max="12294" width="9" style="188"/>
    <col min="12295" max="12295" width="9.25" style="188" bestFit="1" customWidth="1"/>
    <col min="12296" max="12550" width="9" style="188"/>
    <col min="12551" max="12551" width="9.25" style="188" bestFit="1" customWidth="1"/>
    <col min="12552" max="12806" width="9" style="188"/>
    <col min="12807" max="12807" width="9.25" style="188" bestFit="1" customWidth="1"/>
    <col min="12808" max="13062" width="9" style="188"/>
    <col min="13063" max="13063" width="9.25" style="188" bestFit="1" customWidth="1"/>
    <col min="13064" max="13318" width="9" style="188"/>
    <col min="13319" max="13319" width="9.25" style="188" bestFit="1" customWidth="1"/>
    <col min="13320" max="13574" width="9" style="188"/>
    <col min="13575" max="13575" width="9.25" style="188" bestFit="1" customWidth="1"/>
    <col min="13576" max="13830" width="9" style="188"/>
    <col min="13831" max="13831" width="9.25" style="188" bestFit="1" customWidth="1"/>
    <col min="13832" max="14086" width="9" style="188"/>
    <col min="14087" max="14087" width="9.25" style="188" bestFit="1" customWidth="1"/>
    <col min="14088" max="14342" width="9" style="188"/>
    <col min="14343" max="14343" width="9.25" style="188" bestFit="1" customWidth="1"/>
    <col min="14344" max="14598" width="9" style="188"/>
    <col min="14599" max="14599" width="9.25" style="188" bestFit="1" customWidth="1"/>
    <col min="14600" max="14854" width="9" style="188"/>
    <col min="14855" max="14855" width="9.25" style="188" bestFit="1" customWidth="1"/>
    <col min="14856" max="15110" width="9" style="188"/>
    <col min="15111" max="15111" width="9.25" style="188" bestFit="1" customWidth="1"/>
    <col min="15112" max="15366" width="9" style="188"/>
    <col min="15367" max="15367" width="9.25" style="188" bestFit="1" customWidth="1"/>
    <col min="15368" max="15622" width="9" style="188"/>
    <col min="15623" max="15623" width="9.25" style="188" bestFit="1" customWidth="1"/>
    <col min="15624" max="15878" width="9" style="188"/>
    <col min="15879" max="15879" width="9.25" style="188" bestFit="1" customWidth="1"/>
    <col min="15880" max="16134" width="9" style="188"/>
    <col min="16135" max="16135" width="9.25" style="188" bestFit="1" customWidth="1"/>
    <col min="16136" max="16384" width="9" style="188"/>
  </cols>
  <sheetData>
    <row r="1" spans="2:12">
      <c r="B1" s="187" t="s">
        <v>126</v>
      </c>
      <c r="C1" s="187" t="s">
        <v>127</v>
      </c>
      <c r="D1" s="187" t="s">
        <v>128</v>
      </c>
      <c r="G1" s="187" t="s">
        <v>129</v>
      </c>
      <c r="H1" s="187" t="s">
        <v>130</v>
      </c>
      <c r="I1" s="187" t="s">
        <v>75</v>
      </c>
      <c r="J1" s="187" t="s">
        <v>126</v>
      </c>
    </row>
    <row r="2" spans="2:12">
      <c r="B2" s="188">
        <v>1</v>
      </c>
      <c r="C2" s="189">
        <v>340</v>
      </c>
      <c r="D2" s="189">
        <v>450</v>
      </c>
      <c r="G2" s="190">
        <v>1</v>
      </c>
      <c r="I2" s="189">
        <v>450</v>
      </c>
      <c r="J2" s="188">
        <v>1</v>
      </c>
      <c r="L2" s="188">
        <v>83790</v>
      </c>
    </row>
    <row r="3" spans="2:12">
      <c r="B3" s="188">
        <v>2</v>
      </c>
      <c r="C3" s="189">
        <v>400</v>
      </c>
      <c r="D3" s="189">
        <v>530</v>
      </c>
      <c r="G3" s="190">
        <v>83790</v>
      </c>
      <c r="I3" s="189">
        <v>530</v>
      </c>
      <c r="J3" s="188">
        <v>2</v>
      </c>
      <c r="L3" s="188">
        <v>97090</v>
      </c>
    </row>
    <row r="4" spans="2:12">
      <c r="B4" s="188">
        <v>3</v>
      </c>
      <c r="C4" s="189">
        <v>460</v>
      </c>
      <c r="D4" s="189">
        <v>610</v>
      </c>
      <c r="G4" s="190">
        <v>97090</v>
      </c>
      <c r="I4" s="189">
        <v>610</v>
      </c>
      <c r="J4" s="188">
        <v>3</v>
      </c>
      <c r="L4" s="188">
        <v>110390</v>
      </c>
    </row>
    <row r="5" spans="2:12">
      <c r="B5" s="188">
        <v>4</v>
      </c>
      <c r="C5" s="189">
        <v>520</v>
      </c>
      <c r="D5" s="189">
        <v>690</v>
      </c>
      <c r="G5" s="190">
        <v>110390</v>
      </c>
      <c r="I5" s="189">
        <v>690</v>
      </c>
      <c r="J5" s="188">
        <v>4</v>
      </c>
      <c r="L5" s="188">
        <v>123690</v>
      </c>
    </row>
    <row r="6" spans="2:12">
      <c r="B6" s="188">
        <v>5</v>
      </c>
      <c r="C6" s="189">
        <v>580</v>
      </c>
      <c r="D6" s="189">
        <v>770</v>
      </c>
      <c r="G6" s="190">
        <v>123690</v>
      </c>
      <c r="I6" s="189">
        <v>770</v>
      </c>
      <c r="J6" s="188">
        <v>5</v>
      </c>
      <c r="L6" s="188">
        <v>134330</v>
      </c>
    </row>
    <row r="7" spans="2:12">
      <c r="B7" s="188">
        <v>6</v>
      </c>
      <c r="C7" s="189">
        <v>610</v>
      </c>
      <c r="D7" s="189">
        <v>810</v>
      </c>
      <c r="G7" s="190">
        <v>134330</v>
      </c>
      <c r="I7" s="189">
        <v>810</v>
      </c>
      <c r="J7" s="188">
        <v>6</v>
      </c>
      <c r="L7" s="188">
        <v>142310</v>
      </c>
    </row>
    <row r="8" spans="2:12">
      <c r="B8" s="188">
        <v>7</v>
      </c>
      <c r="C8" s="189">
        <v>650</v>
      </c>
      <c r="D8" s="189">
        <v>860</v>
      </c>
      <c r="G8" s="190">
        <v>142310</v>
      </c>
      <c r="I8" s="189">
        <v>860</v>
      </c>
      <c r="J8" s="188">
        <v>7</v>
      </c>
      <c r="L8" s="188">
        <v>151620</v>
      </c>
    </row>
    <row r="9" spans="2:12">
      <c r="B9" s="188">
        <v>8</v>
      </c>
      <c r="C9" s="189">
        <v>690</v>
      </c>
      <c r="D9" s="189">
        <v>920</v>
      </c>
      <c r="G9" s="190">
        <v>151620</v>
      </c>
      <c r="I9" s="189">
        <v>920</v>
      </c>
      <c r="J9" s="188">
        <v>8</v>
      </c>
      <c r="L9" s="188">
        <v>162260</v>
      </c>
    </row>
    <row r="10" spans="2:12">
      <c r="B10" s="188">
        <v>9</v>
      </c>
      <c r="C10" s="189">
        <v>740</v>
      </c>
      <c r="D10" s="189">
        <v>990</v>
      </c>
      <c r="G10" s="190">
        <v>162260</v>
      </c>
      <c r="I10" s="189">
        <v>990</v>
      </c>
      <c r="J10" s="188">
        <v>9</v>
      </c>
      <c r="L10" s="188">
        <v>172900</v>
      </c>
    </row>
    <row r="11" spans="2:12">
      <c r="B11" s="188">
        <v>10</v>
      </c>
      <c r="C11" s="189">
        <v>790</v>
      </c>
      <c r="D11" s="189">
        <v>1050</v>
      </c>
      <c r="G11" s="190">
        <v>172900</v>
      </c>
      <c r="I11" s="189">
        <v>1050</v>
      </c>
      <c r="J11" s="188">
        <v>10</v>
      </c>
      <c r="L11" s="188">
        <v>183540</v>
      </c>
    </row>
    <row r="12" spans="2:12">
      <c r="B12" s="188">
        <v>11</v>
      </c>
      <c r="C12" s="189">
        <v>840</v>
      </c>
      <c r="D12" s="189">
        <v>1110</v>
      </c>
      <c r="G12" s="190">
        <v>183540</v>
      </c>
      <c r="I12" s="189">
        <v>1110</v>
      </c>
      <c r="J12" s="188">
        <v>11</v>
      </c>
      <c r="L12" s="188">
        <v>194180</v>
      </c>
    </row>
    <row r="13" spans="2:12">
      <c r="B13" s="188">
        <v>12</v>
      </c>
      <c r="C13" s="189">
        <v>880</v>
      </c>
      <c r="D13" s="189">
        <v>1180</v>
      </c>
      <c r="G13" s="190">
        <v>194180</v>
      </c>
      <c r="I13" s="189">
        <v>1180</v>
      </c>
      <c r="J13" s="188">
        <v>12</v>
      </c>
      <c r="L13" s="188">
        <v>206150</v>
      </c>
    </row>
    <row r="14" spans="2:12">
      <c r="B14" s="188">
        <v>13</v>
      </c>
      <c r="C14" s="189">
        <v>940</v>
      </c>
      <c r="D14" s="189">
        <v>1260</v>
      </c>
      <c r="G14" s="190">
        <v>206150</v>
      </c>
      <c r="I14" s="189">
        <v>1260</v>
      </c>
      <c r="J14" s="188">
        <v>13</v>
      </c>
      <c r="L14" s="188">
        <v>219450</v>
      </c>
    </row>
    <row r="15" spans="2:12">
      <c r="B15" s="188">
        <v>14</v>
      </c>
      <c r="C15" s="189">
        <v>1000</v>
      </c>
      <c r="D15" s="189">
        <v>1330</v>
      </c>
      <c r="G15" s="190">
        <v>219450</v>
      </c>
      <c r="I15" s="189">
        <v>1330</v>
      </c>
      <c r="J15" s="188">
        <v>14</v>
      </c>
      <c r="L15" s="188">
        <v>232750</v>
      </c>
    </row>
    <row r="16" spans="2:12">
      <c r="B16" s="188">
        <v>15</v>
      </c>
      <c r="C16" s="189">
        <v>1060</v>
      </c>
      <c r="D16" s="189">
        <v>1410</v>
      </c>
      <c r="G16" s="190">
        <v>232750</v>
      </c>
      <c r="I16" s="189">
        <v>1410</v>
      </c>
      <c r="J16" s="188">
        <v>15</v>
      </c>
      <c r="L16" s="188">
        <v>246050</v>
      </c>
    </row>
    <row r="17" spans="2:12">
      <c r="B17" s="188">
        <v>16</v>
      </c>
      <c r="C17" s="189">
        <v>1120</v>
      </c>
      <c r="D17" s="189">
        <v>1490</v>
      </c>
      <c r="G17" s="190">
        <v>246050</v>
      </c>
      <c r="I17" s="189">
        <v>1490</v>
      </c>
      <c r="J17" s="188">
        <v>16</v>
      </c>
      <c r="L17" s="188">
        <v>259350</v>
      </c>
    </row>
    <row r="18" spans="2:12">
      <c r="B18" s="188">
        <v>17</v>
      </c>
      <c r="C18" s="189">
        <v>1180</v>
      </c>
      <c r="D18" s="189">
        <v>1570</v>
      </c>
      <c r="G18" s="190">
        <v>259350</v>
      </c>
      <c r="I18" s="189">
        <v>1570</v>
      </c>
      <c r="J18" s="188">
        <v>17</v>
      </c>
      <c r="L18" s="188">
        <v>279300</v>
      </c>
    </row>
    <row r="19" spans="2:12">
      <c r="B19" s="188">
        <v>18</v>
      </c>
      <c r="C19" s="189">
        <v>1300</v>
      </c>
      <c r="D19" s="189">
        <v>1730</v>
      </c>
      <c r="G19" s="190">
        <v>279300</v>
      </c>
      <c r="I19" s="189">
        <v>1730</v>
      </c>
      <c r="J19" s="188">
        <v>18</v>
      </c>
      <c r="L19" s="188">
        <v>305900</v>
      </c>
    </row>
    <row r="20" spans="2:12">
      <c r="B20" s="188">
        <v>19</v>
      </c>
      <c r="C20" s="189">
        <v>1420</v>
      </c>
      <c r="D20" s="189">
        <v>1890</v>
      </c>
      <c r="G20" s="190">
        <v>305900</v>
      </c>
      <c r="I20" s="189">
        <v>1890</v>
      </c>
      <c r="J20" s="188">
        <v>19</v>
      </c>
      <c r="L20" s="188">
        <v>332500</v>
      </c>
    </row>
    <row r="21" spans="2:12">
      <c r="B21" s="188">
        <v>20</v>
      </c>
      <c r="C21" s="189">
        <v>1540</v>
      </c>
      <c r="D21" s="189">
        <v>2040</v>
      </c>
      <c r="G21" s="190">
        <v>332500</v>
      </c>
      <c r="I21" s="189">
        <v>2040</v>
      </c>
      <c r="J21" s="188">
        <v>20</v>
      </c>
      <c r="L21" s="188">
        <v>359100</v>
      </c>
    </row>
    <row r="22" spans="2:12">
      <c r="B22" s="188">
        <v>21</v>
      </c>
      <c r="C22" s="189">
        <v>1650</v>
      </c>
      <c r="D22" s="189">
        <v>2200</v>
      </c>
      <c r="G22" s="190">
        <v>359100</v>
      </c>
      <c r="I22" s="189">
        <v>2200</v>
      </c>
      <c r="J22" s="188">
        <v>21</v>
      </c>
      <c r="L22" s="188">
        <v>385700</v>
      </c>
    </row>
    <row r="23" spans="2:12">
      <c r="B23" s="188">
        <v>22</v>
      </c>
      <c r="C23" s="189">
        <v>1770</v>
      </c>
      <c r="D23" s="189">
        <v>2360</v>
      </c>
      <c r="G23" s="190">
        <v>385700</v>
      </c>
      <c r="I23" s="189">
        <v>2360</v>
      </c>
      <c r="J23" s="188">
        <v>22</v>
      </c>
      <c r="L23" s="188">
        <v>412300</v>
      </c>
    </row>
    <row r="24" spans="2:12">
      <c r="B24" s="188">
        <v>23</v>
      </c>
      <c r="C24" s="189">
        <v>1890</v>
      </c>
      <c r="D24" s="189">
        <v>2520</v>
      </c>
      <c r="G24" s="190">
        <v>412300</v>
      </c>
      <c r="I24" s="189">
        <v>2520</v>
      </c>
      <c r="J24" s="188">
        <v>23</v>
      </c>
      <c r="L24" s="188">
        <v>438900</v>
      </c>
    </row>
    <row r="25" spans="2:12">
      <c r="B25" s="188">
        <v>24</v>
      </c>
      <c r="C25" s="189">
        <v>2010</v>
      </c>
      <c r="D25" s="189">
        <v>2670</v>
      </c>
      <c r="G25" s="190">
        <v>438900</v>
      </c>
      <c r="I25" s="189">
        <v>2670</v>
      </c>
      <c r="J25" s="188">
        <v>24</v>
      </c>
      <c r="L25" s="188">
        <v>465500</v>
      </c>
    </row>
    <row r="26" spans="2:12">
      <c r="B26" s="188">
        <v>25</v>
      </c>
      <c r="C26" s="189">
        <v>2130</v>
      </c>
      <c r="D26" s="189">
        <v>2830</v>
      </c>
      <c r="G26" s="190">
        <v>465500</v>
      </c>
      <c r="I26" s="189">
        <v>2830</v>
      </c>
      <c r="J26" s="188">
        <v>25</v>
      </c>
      <c r="L26" s="188">
        <v>492100</v>
      </c>
    </row>
    <row r="27" spans="2:12">
      <c r="B27" s="188">
        <v>26</v>
      </c>
      <c r="C27" s="189">
        <v>2250</v>
      </c>
      <c r="D27" s="189">
        <v>2990</v>
      </c>
      <c r="G27" s="190">
        <v>492100</v>
      </c>
      <c r="I27" s="189">
        <v>2990</v>
      </c>
      <c r="J27" s="188">
        <v>26</v>
      </c>
      <c r="L27" s="188">
        <v>525350</v>
      </c>
    </row>
    <row r="28" spans="2:12">
      <c r="B28" s="188">
        <v>27</v>
      </c>
      <c r="C28" s="189">
        <v>2420</v>
      </c>
      <c r="D28" s="189">
        <v>3230</v>
      </c>
      <c r="G28" s="190">
        <v>525350</v>
      </c>
      <c r="I28" s="189">
        <v>3230</v>
      </c>
      <c r="J28" s="188">
        <v>27</v>
      </c>
      <c r="L28" s="188">
        <v>565250</v>
      </c>
    </row>
    <row r="29" spans="2:12">
      <c r="B29" s="188">
        <v>28</v>
      </c>
      <c r="C29" s="189">
        <v>2600</v>
      </c>
      <c r="D29" s="189">
        <v>3460</v>
      </c>
      <c r="G29" s="190">
        <v>565250</v>
      </c>
      <c r="I29" s="189">
        <v>3460</v>
      </c>
      <c r="J29" s="188">
        <v>28</v>
      </c>
      <c r="L29" s="188">
        <v>605150</v>
      </c>
    </row>
    <row r="30" spans="2:12">
      <c r="B30" s="188">
        <v>29</v>
      </c>
      <c r="C30" s="189">
        <v>2780</v>
      </c>
      <c r="D30" s="189">
        <v>3700</v>
      </c>
      <c r="G30" s="190">
        <v>605150</v>
      </c>
      <c r="I30" s="189">
        <v>3700</v>
      </c>
      <c r="J30" s="188">
        <v>29</v>
      </c>
      <c r="L30" s="188">
        <v>645050</v>
      </c>
    </row>
    <row r="31" spans="2:12">
      <c r="B31" s="188">
        <v>30</v>
      </c>
      <c r="C31" s="189">
        <v>2960</v>
      </c>
      <c r="D31" s="189">
        <v>3930</v>
      </c>
      <c r="G31" s="190">
        <v>645050</v>
      </c>
      <c r="I31" s="189">
        <v>3930</v>
      </c>
      <c r="J31" s="188">
        <v>30</v>
      </c>
      <c r="L31" s="188">
        <v>684950</v>
      </c>
    </row>
    <row r="32" spans="2:12">
      <c r="B32" s="188">
        <v>31</v>
      </c>
      <c r="C32" s="189">
        <v>3130</v>
      </c>
      <c r="D32" s="189">
        <v>4170</v>
      </c>
      <c r="G32" s="190">
        <v>684950</v>
      </c>
      <c r="I32" s="189">
        <v>4170</v>
      </c>
      <c r="J32" s="188">
        <v>31</v>
      </c>
      <c r="L32" s="188">
        <v>724850</v>
      </c>
    </row>
    <row r="33" spans="2:12">
      <c r="B33" s="188">
        <v>32</v>
      </c>
      <c r="C33" s="189">
        <v>3310</v>
      </c>
      <c r="D33" s="189">
        <v>4410</v>
      </c>
      <c r="G33" s="190">
        <v>724850</v>
      </c>
      <c r="I33" s="189">
        <v>4410</v>
      </c>
      <c r="J33" s="188">
        <v>32</v>
      </c>
      <c r="L33" s="188">
        <v>764750</v>
      </c>
    </row>
    <row r="34" spans="2:12">
      <c r="B34" s="188">
        <v>33</v>
      </c>
      <c r="C34" s="189">
        <v>3490</v>
      </c>
      <c r="D34" s="189">
        <v>4640</v>
      </c>
      <c r="G34" s="190">
        <v>764750</v>
      </c>
      <c r="I34" s="189">
        <v>4640</v>
      </c>
      <c r="J34" s="188">
        <v>33</v>
      </c>
      <c r="L34" s="188">
        <v>804650</v>
      </c>
    </row>
    <row r="35" spans="2:12">
      <c r="B35" s="188">
        <v>34</v>
      </c>
      <c r="C35" s="189">
        <v>3670</v>
      </c>
      <c r="D35" s="189">
        <v>4880</v>
      </c>
      <c r="G35" s="190">
        <v>804650</v>
      </c>
      <c r="I35" s="189">
        <v>4880</v>
      </c>
      <c r="J35" s="188">
        <v>34</v>
      </c>
      <c r="L35" s="188">
        <v>844550</v>
      </c>
    </row>
    <row r="36" spans="2:12">
      <c r="B36" s="188">
        <v>35</v>
      </c>
      <c r="C36" s="189">
        <v>3850</v>
      </c>
      <c r="D36" s="189">
        <v>5120</v>
      </c>
      <c r="G36" s="190">
        <v>844550</v>
      </c>
      <c r="I36" s="189">
        <v>5120</v>
      </c>
      <c r="J36" s="188">
        <v>35</v>
      </c>
      <c r="L36" s="188">
        <v>884450</v>
      </c>
    </row>
    <row r="37" spans="2:12">
      <c r="B37" s="188">
        <v>36</v>
      </c>
      <c r="C37" s="189">
        <v>4020</v>
      </c>
      <c r="D37" s="189">
        <v>5350</v>
      </c>
      <c r="G37" s="190">
        <v>884450</v>
      </c>
      <c r="I37" s="189">
        <v>5350</v>
      </c>
      <c r="J37" s="188">
        <v>36</v>
      </c>
      <c r="L37" s="188">
        <v>924350</v>
      </c>
    </row>
    <row r="38" spans="2:12">
      <c r="B38" s="188">
        <v>37</v>
      </c>
      <c r="C38" s="189">
        <v>4200</v>
      </c>
      <c r="D38" s="189">
        <v>5590</v>
      </c>
      <c r="G38" s="190">
        <v>924350</v>
      </c>
      <c r="I38" s="189">
        <v>5590</v>
      </c>
      <c r="J38" s="188">
        <v>37</v>
      </c>
      <c r="L38" s="188">
        <v>970900</v>
      </c>
    </row>
    <row r="39" spans="2:12">
      <c r="B39" s="188">
        <v>38</v>
      </c>
      <c r="C39" s="189">
        <v>4440</v>
      </c>
      <c r="D39" s="189">
        <v>5900</v>
      </c>
      <c r="G39" s="190">
        <v>970900</v>
      </c>
      <c r="I39" s="189">
        <v>5900</v>
      </c>
      <c r="J39" s="188">
        <v>38</v>
      </c>
      <c r="L39" s="188">
        <v>1024100</v>
      </c>
    </row>
    <row r="40" spans="2:12">
      <c r="B40" s="188">
        <v>39</v>
      </c>
      <c r="C40" s="189">
        <v>4680</v>
      </c>
      <c r="D40" s="189">
        <v>6220</v>
      </c>
      <c r="G40" s="190">
        <v>1024100</v>
      </c>
      <c r="I40" s="189">
        <v>6220</v>
      </c>
      <c r="J40" s="188">
        <v>39</v>
      </c>
      <c r="L40" s="188">
        <v>1077300</v>
      </c>
    </row>
    <row r="41" spans="2:12">
      <c r="B41" s="188">
        <v>40</v>
      </c>
      <c r="C41" s="189">
        <v>4910</v>
      </c>
      <c r="D41" s="189">
        <v>6530</v>
      </c>
      <c r="G41" s="190">
        <v>1077300</v>
      </c>
      <c r="I41" s="189">
        <v>6530</v>
      </c>
      <c r="J41" s="188">
        <v>40</v>
      </c>
      <c r="L41" s="188">
        <v>1137150</v>
      </c>
    </row>
    <row r="42" spans="2:12">
      <c r="B42" s="188">
        <v>41</v>
      </c>
      <c r="C42" s="189">
        <v>5210</v>
      </c>
      <c r="D42" s="189">
        <v>6930</v>
      </c>
      <c r="G42" s="190">
        <v>1137150</v>
      </c>
      <c r="I42" s="189">
        <v>6930</v>
      </c>
      <c r="J42" s="188">
        <v>41</v>
      </c>
      <c r="L42" s="188">
        <v>1203650</v>
      </c>
    </row>
    <row r="43" spans="2:12">
      <c r="B43" s="188">
        <v>42</v>
      </c>
      <c r="C43" s="189">
        <v>5500</v>
      </c>
      <c r="D43" s="189">
        <v>7320</v>
      </c>
      <c r="G43" s="190">
        <v>1203650</v>
      </c>
      <c r="I43" s="189">
        <v>7320</v>
      </c>
      <c r="J43" s="188">
        <v>42</v>
      </c>
      <c r="L43" s="188">
        <v>1270150</v>
      </c>
    </row>
    <row r="44" spans="2:12">
      <c r="B44" s="188">
        <v>43</v>
      </c>
      <c r="C44" s="189">
        <v>5800</v>
      </c>
      <c r="D44" s="189">
        <v>7720</v>
      </c>
      <c r="G44" s="190">
        <v>1270150</v>
      </c>
      <c r="I44" s="189">
        <v>7720</v>
      </c>
      <c r="J44" s="188">
        <v>43</v>
      </c>
      <c r="L44" s="188">
        <v>1336650</v>
      </c>
    </row>
    <row r="45" spans="2:12">
      <c r="B45" s="188">
        <v>44</v>
      </c>
      <c r="C45" s="189">
        <v>6100</v>
      </c>
      <c r="D45" s="189">
        <v>8110</v>
      </c>
      <c r="G45" s="190">
        <v>1336650</v>
      </c>
      <c r="I45" s="189">
        <v>8110</v>
      </c>
      <c r="J45" s="188">
        <v>44</v>
      </c>
      <c r="L45" s="188">
        <v>1403150</v>
      </c>
    </row>
    <row r="46" spans="2:12">
      <c r="B46" s="188">
        <v>45</v>
      </c>
      <c r="C46" s="189">
        <v>6450</v>
      </c>
      <c r="D46" s="189">
        <v>8580</v>
      </c>
      <c r="G46" s="190">
        <v>1403150</v>
      </c>
      <c r="I46" s="189">
        <v>8580</v>
      </c>
      <c r="J46" s="188">
        <v>45</v>
      </c>
      <c r="L46" s="188">
        <v>1482950</v>
      </c>
    </row>
    <row r="47" spans="2:12">
      <c r="B47" s="188">
        <v>46</v>
      </c>
      <c r="C47" s="189">
        <v>6810</v>
      </c>
      <c r="D47" s="189">
        <v>9060</v>
      </c>
      <c r="G47" s="190">
        <v>1482950</v>
      </c>
      <c r="I47" s="189">
        <v>9060</v>
      </c>
      <c r="J47" s="188">
        <v>46</v>
      </c>
      <c r="L47" s="188">
        <v>1562750</v>
      </c>
    </row>
    <row r="48" spans="2:12">
      <c r="B48" s="188">
        <v>47</v>
      </c>
      <c r="C48" s="189">
        <v>7160</v>
      </c>
      <c r="D48" s="189">
        <v>9530</v>
      </c>
      <c r="G48" s="190">
        <v>1562750</v>
      </c>
      <c r="I48" s="189">
        <v>9530</v>
      </c>
      <c r="J48" s="188">
        <v>47</v>
      </c>
      <c r="L48" s="188">
        <v>1642550</v>
      </c>
    </row>
    <row r="49" spans="2:12">
      <c r="B49" s="188">
        <v>48</v>
      </c>
      <c r="C49" s="189">
        <v>7520</v>
      </c>
      <c r="D49" s="189">
        <v>10000</v>
      </c>
      <c r="G49" s="190">
        <v>1642550</v>
      </c>
      <c r="I49" s="189">
        <v>10000</v>
      </c>
      <c r="J49" s="188">
        <v>48</v>
      </c>
      <c r="L49" s="188">
        <v>1722350</v>
      </c>
    </row>
    <row r="50" spans="2:12">
      <c r="B50" s="188">
        <v>49</v>
      </c>
      <c r="C50" s="189">
        <v>7870</v>
      </c>
      <c r="D50" s="189">
        <v>10470</v>
      </c>
      <c r="G50" s="190">
        <v>1722350</v>
      </c>
      <c r="I50" s="189">
        <v>10470</v>
      </c>
      <c r="J50" s="188">
        <v>49</v>
      </c>
      <c r="L50" s="188">
        <v>1802150</v>
      </c>
    </row>
    <row r="51" spans="2:12">
      <c r="B51" s="188">
        <v>50</v>
      </c>
      <c r="C51" s="189">
        <v>8230</v>
      </c>
      <c r="D51" s="189">
        <v>10950</v>
      </c>
      <c r="G51" s="190">
        <v>1802150</v>
      </c>
      <c r="I51" s="189">
        <v>10950</v>
      </c>
      <c r="J51" s="188">
        <v>50</v>
      </c>
    </row>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7:Y24"/>
  <sheetViews>
    <sheetView workbookViewId="0"/>
  </sheetViews>
  <sheetFormatPr defaultRowHeight="11.25"/>
  <cols>
    <col min="1" max="2" width="9" style="548"/>
    <col min="3" max="3" width="7.625" style="548" bestFit="1" customWidth="1"/>
    <col min="4" max="4" width="4.375" style="548" customWidth="1"/>
    <col min="5" max="5" width="13.625" style="548" bestFit="1" customWidth="1"/>
    <col min="6" max="6" width="4.375" style="548" customWidth="1"/>
    <col min="7" max="7" width="13" style="548" bestFit="1" customWidth="1"/>
    <col min="8" max="8" width="4.375" style="548" customWidth="1"/>
    <col min="9" max="9" width="13" style="548" bestFit="1" customWidth="1"/>
    <col min="10" max="10" width="4.375" style="548" customWidth="1"/>
    <col min="11" max="11" width="13" style="548" bestFit="1" customWidth="1"/>
    <col min="12" max="12" width="4.375" style="548" customWidth="1"/>
    <col min="13" max="13" width="13" style="548" bestFit="1" customWidth="1"/>
    <col min="14" max="14" width="4.375" style="548" customWidth="1"/>
    <col min="15" max="15" width="13" style="548" bestFit="1" customWidth="1"/>
    <col min="16" max="16" width="4.375" style="548" customWidth="1"/>
    <col min="17" max="17" width="13" style="548" bestFit="1" customWidth="1"/>
    <col min="18" max="18" width="4.375" style="548" customWidth="1"/>
    <col min="19" max="19" width="13" style="548" bestFit="1" customWidth="1"/>
    <col min="20" max="20" width="4.375" style="548" customWidth="1"/>
    <col min="21" max="21" width="13" style="548" bestFit="1" customWidth="1"/>
    <col min="22" max="22" width="4.375" style="548" customWidth="1"/>
    <col min="23" max="23" width="14.125" style="548" bestFit="1" customWidth="1"/>
    <col min="24" max="16384" width="9" style="548"/>
  </cols>
  <sheetData>
    <row r="7" spans="3:25">
      <c r="C7" s="548" t="s">
        <v>562</v>
      </c>
      <c r="D7" s="548">
        <f ca="1">COUNTA(OFFSET(INDIRECT("'補助事業概要説明書（別添１）５'!"&amp;"B"&amp;MATCH(E9,'補助事業概要説明書（別添１）５'!$B:$B,0)),8,6,7))</f>
        <v>0</v>
      </c>
      <c r="F7" s="548">
        <f ca="1">COUNTA(OFFSET(INDIRECT("'補助事業概要説明書（別添１）５'!"&amp;"B"&amp;MATCH(G9,'補助事業概要説明書（別添１）５'!$B:$B,0)),8,6,7))</f>
        <v>0</v>
      </c>
      <c r="H7" s="548">
        <f ca="1">COUNTA(OFFSET(INDIRECT("'補助事業概要説明書（別添１）５'!"&amp;"B"&amp;MATCH(I9,'補助事業概要説明書（別添１）５'!$B:$B,0)),8,6,7))</f>
        <v>0</v>
      </c>
      <c r="J7" s="548">
        <f ca="1">COUNTA(OFFSET(INDIRECT("'補助事業概要説明書（別添１）５'!"&amp;"B"&amp;MATCH(K9,'補助事業概要説明書（別添１）５'!$B:$B,0)),8,6,7))</f>
        <v>0</v>
      </c>
      <c r="L7" s="548">
        <f ca="1">COUNTA(OFFSET(INDIRECT("'補助事業概要説明書（別添１）５'!"&amp;"B"&amp;MATCH(M9,'補助事業概要説明書（別添１）５'!$B:$B,0)),8,6,7))</f>
        <v>0</v>
      </c>
      <c r="N7" s="548">
        <f ca="1">COUNTA(OFFSET(INDIRECT("'補助事業概要説明書（別添１）５'!"&amp;"B"&amp;MATCH(O9,'補助事業概要説明書（別添１）５'!$B:$B,0)),8,6,7))</f>
        <v>0</v>
      </c>
      <c r="P7" s="548">
        <f ca="1">COUNTA(OFFSET(INDIRECT("'補助事業概要説明書（別添１）５'!"&amp;"B"&amp;MATCH(Q9,'補助事業概要説明書（別添１）５'!$B:$B,0)),8,6,7))</f>
        <v>0</v>
      </c>
      <c r="R7" s="548">
        <f ca="1">COUNTA(OFFSET(INDIRECT("'補助事業概要説明書（別添１）５'!"&amp;"B"&amp;MATCH(S9,'補助事業概要説明書（別添１）５'!$B:$B,0)),8,6,7))</f>
        <v>0</v>
      </c>
      <c r="T7" s="548">
        <f ca="1">COUNTA(OFFSET(INDIRECT("'補助事業概要説明書（別添１）５'!"&amp;"B"&amp;MATCH(U9,'補助事業概要説明書（別添１）５'!$B:$B,0)),8,6,7))</f>
        <v>0</v>
      </c>
      <c r="V7" s="548">
        <f ca="1">COUNTA(OFFSET(INDIRECT("'補助事業概要説明書（別添１）５'!"&amp;"B"&amp;MATCH(W9,'補助事業概要説明書（別添１）５'!$B:$B,0)),8,6,7))</f>
        <v>0</v>
      </c>
    </row>
    <row r="8" spans="3:25">
      <c r="C8" s="548" t="s">
        <v>561</v>
      </c>
      <c r="D8" s="548">
        <f ca="1">COUNTA(OFFSET(INDIRECT("'補助事業概要説明書（別添１）５'!"&amp;"B"&amp;MATCH(E9,'補助事業概要説明書（別添１）５'!$B:$B,0)),8,12,7))</f>
        <v>0</v>
      </c>
      <c r="F8" s="548">
        <f ca="1">COUNTA(OFFSET(INDIRECT("'補助事業概要説明書（別添１）５'!"&amp;"B"&amp;MATCH(G9,'補助事業概要説明書（別添１）５'!$B:$B,0)),8,12,7))</f>
        <v>0</v>
      </c>
      <c r="H8" s="548">
        <f ca="1">COUNTA(OFFSET(INDIRECT("'補助事業概要説明書（別添１）５'!"&amp;"B"&amp;MATCH(I9,'補助事業概要説明書（別添１）５'!$B:$B,0)),8,12,7))</f>
        <v>0</v>
      </c>
      <c r="J8" s="548">
        <f ca="1">COUNTA(OFFSET(INDIRECT("'補助事業概要説明書（別添１）５'!"&amp;"B"&amp;MATCH(K9,'補助事業概要説明書（別添１）５'!$B:$B,0)),8,12,7))</f>
        <v>0</v>
      </c>
      <c r="L8" s="548">
        <f ca="1">COUNTA(OFFSET(INDIRECT("'補助事業概要説明書（別添１）５'!"&amp;"B"&amp;MATCH(M9,'補助事業概要説明書（別添１）５'!$B:$B,0)),8,12,7))</f>
        <v>0</v>
      </c>
      <c r="N8" s="548">
        <f ca="1">COUNTA(OFFSET(INDIRECT("'補助事業概要説明書（別添１）５'!"&amp;"B"&amp;MATCH(O9,'補助事業概要説明書（別添１）５'!$B:$B,0)),8,12,7))</f>
        <v>0</v>
      </c>
      <c r="P8" s="548">
        <f ca="1">COUNTA(OFFSET(INDIRECT("'補助事業概要説明書（別添１）５'!"&amp;"B"&amp;MATCH(Q9,'補助事業概要説明書（別添１）５'!$B:$B,0)),8,12,7))</f>
        <v>0</v>
      </c>
      <c r="R8" s="548">
        <f ca="1">COUNTA(OFFSET(INDIRECT("'補助事業概要説明書（別添１）５'!"&amp;"B"&amp;MATCH(S9,'補助事業概要説明書（別添１）５'!$B:$B,0)),8,12,7))</f>
        <v>0</v>
      </c>
      <c r="T8" s="548">
        <f ca="1">COUNTA(OFFSET(INDIRECT("'補助事業概要説明書（別添１）５'!"&amp;"B"&amp;MATCH(U9,'補助事業概要説明書（別添１）５'!$B:$B,0)),8,12,7))</f>
        <v>0</v>
      </c>
      <c r="V8" s="548">
        <f ca="1">COUNTA(OFFSET(INDIRECT("'補助事業概要説明書（別添１）５'!"&amp;"B"&amp;MATCH(W9,'補助事業概要説明書（別添１）５'!$B:$B,0)),8,12,7))</f>
        <v>0</v>
      </c>
    </row>
    <row r="9" spans="3:25">
      <c r="D9" s="548" t="s">
        <v>563</v>
      </c>
      <c r="E9" s="548" t="s">
        <v>407</v>
      </c>
      <c r="G9" s="548" t="s">
        <v>529</v>
      </c>
      <c r="I9" s="548" t="s">
        <v>564</v>
      </c>
      <c r="K9" s="548" t="s">
        <v>565</v>
      </c>
      <c r="M9" s="548" t="s">
        <v>566</v>
      </c>
      <c r="O9" s="548" t="s">
        <v>567</v>
      </c>
      <c r="Q9" s="548" t="s">
        <v>568</v>
      </c>
      <c r="S9" s="548" t="s">
        <v>569</v>
      </c>
      <c r="U9" s="548" t="s">
        <v>570</v>
      </c>
      <c r="W9" s="548" t="s">
        <v>571</v>
      </c>
    </row>
    <row r="11" spans="3:25">
      <c r="C11" s="548" t="s">
        <v>214</v>
      </c>
      <c r="D11" s="548">
        <v>1</v>
      </c>
      <c r="E11" s="548" t="str">
        <f ca="1">IF(D11&gt;(D$7+D$8),"",IF(D11&lt;=D$7,OFFSET(INDIRECT("'補助事業概要説明書（別添１）５'!"&amp;"B"&amp;MATCH(E$9,'補助事業概要説明書（別添１）５'!$B:$B,0)),8+D11-1,6),OFFSET(INDIRECT("'補助事業概要説明書（別添１）５'!"&amp;"B"&amp;MATCH(E$9,'補助事業概要説明書（別添１）５'!$B:$B,0)),8+(D11-D$7)-1,12)))</f>
        <v/>
      </c>
      <c r="F11" s="548">
        <v>1</v>
      </c>
      <c r="G11" s="548" t="str">
        <f ca="1">IF(F11&gt;(F$7+F$8),"",IF(F11&lt;=F$7,OFFSET(INDIRECT("'補助事業概要説明書（別添１）５'!"&amp;"B"&amp;MATCH(G$9,'補助事業概要説明書（別添１）５'!$B:$B,0)),8+F11-1,6),OFFSET(INDIRECT("'補助事業概要説明書（別添１）５'!"&amp;"B"&amp;MATCH(G$9,'補助事業概要説明書（別添１）５'!$B:$B,0)),8+(F11-F$7)-1,12)))</f>
        <v/>
      </c>
      <c r="H11" s="548">
        <v>1</v>
      </c>
      <c r="I11" s="548" t="str">
        <f ca="1">IF(H11&gt;(H$7+H$8),"",IF(H11&lt;=H$7,OFFSET(INDIRECT("'補助事業概要説明書（別添１）５'!"&amp;"B"&amp;MATCH(I$9,'補助事業概要説明書（別添１）５'!$B:$B,0)),8+H11-1,6),OFFSET(INDIRECT("'補助事業概要説明書（別添１）５'!"&amp;"B"&amp;MATCH(I$9,'補助事業概要説明書（別添１）５'!$B:$B,0)),8+(H11-H$7)-1,12)))</f>
        <v/>
      </c>
      <c r="J11" s="548">
        <v>1</v>
      </c>
      <c r="K11" s="548" t="str">
        <f ca="1">IF(J11&gt;(J$7+J$8),"",IF(J11&lt;=J$7,OFFSET(INDIRECT("'補助事業概要説明書（別添１）５'!"&amp;"B"&amp;MATCH(K$9,'補助事業概要説明書（別添１）５'!$B:$B,0)),8+J11-1,6),OFFSET(INDIRECT("'補助事業概要説明書（別添１）５'!"&amp;"B"&amp;MATCH(K$9,'補助事業概要説明書（別添１）５'!$B:$B,0)),8+(J11-J$7)-1,12)))</f>
        <v/>
      </c>
      <c r="L11" s="548">
        <v>1</v>
      </c>
      <c r="M11" s="548" t="str">
        <f ca="1">IF(L11&gt;(L$7+L$8),"",IF(L11&lt;=L$7,OFFSET(INDIRECT("'補助事業概要説明書（別添１）５'!"&amp;"B"&amp;MATCH(M$9,'補助事業概要説明書（別添１）５'!$B:$B,0)),8+L11-1,6),OFFSET(INDIRECT("'補助事業概要説明書（別添１）５'!"&amp;"B"&amp;MATCH(M$9,'補助事業概要説明書（別添１）５'!$B:$B,0)),8+(L11-L$7)-1,12)))</f>
        <v/>
      </c>
      <c r="N11" s="548">
        <v>1</v>
      </c>
      <c r="O11" s="548" t="str">
        <f ca="1">IF(N11&gt;(N$7+N$8),"",IF(N11&lt;=N$7,OFFSET(INDIRECT("'補助事業概要説明書（別添１）５'!"&amp;"B"&amp;MATCH(O$9,'補助事業概要説明書（別添１）５'!$B:$B,0)),8+N11-1,6),OFFSET(INDIRECT("'補助事業概要説明書（別添１）５'!"&amp;"B"&amp;MATCH(O$9,'補助事業概要説明書（別添１）５'!$B:$B,0)),8+(N11-N$7)-1,12)))</f>
        <v/>
      </c>
      <c r="P11" s="548">
        <v>1</v>
      </c>
      <c r="Q11" s="548" t="str">
        <f ca="1">IF(P11&gt;(P$7+P$8),"",IF(P11&lt;=P$7,OFFSET(INDIRECT("'補助事業概要説明書（別添１）５'!"&amp;"B"&amp;MATCH(Q$9,'補助事業概要説明書（別添１）５'!$B:$B,0)),8+P11-1,6),OFFSET(INDIRECT("'補助事業概要説明書（別添１）５'!"&amp;"B"&amp;MATCH(Q$9,'補助事業概要説明書（別添１）５'!$B:$B,0)),8+(P11-P$7)-1,12)))</f>
        <v/>
      </c>
      <c r="R11" s="548">
        <v>1</v>
      </c>
      <c r="S11" s="548" t="str">
        <f ca="1">IF(R11&gt;(R$7+R$8),"",IF(R11&lt;=R$7,OFFSET(INDIRECT("'補助事業概要説明書（別添１）５'!"&amp;"B"&amp;MATCH(S$9,'補助事業概要説明書（別添１）５'!$B:$B,0)),8+R11-1,6),OFFSET(INDIRECT("'補助事業概要説明書（別添１）５'!"&amp;"B"&amp;MATCH(S$9,'補助事業概要説明書（別添１）５'!$B:$B,0)),8+(R11-R$7)-1,12)))</f>
        <v/>
      </c>
      <c r="T11" s="548">
        <v>1</v>
      </c>
      <c r="U11" s="548" t="str">
        <f ca="1">IF(T11&gt;(T$7+T$8),"",IF(T11&lt;=T$7,OFFSET(INDIRECT("'補助事業概要説明書（別添１）５'!"&amp;"B"&amp;MATCH(U$9,'補助事業概要説明書（別添１）５'!$B:$B,0)),8+T11-1,6),OFFSET(INDIRECT("'補助事業概要説明書（別添１）５'!"&amp;"B"&amp;MATCH(U$9,'補助事業概要説明書（別添１）５'!$B:$B,0)),8+(T11-T$7)-1,12)))</f>
        <v/>
      </c>
      <c r="V11" s="548">
        <v>1</v>
      </c>
      <c r="W11" s="548" t="str">
        <f ca="1">IF(V11&gt;(V$7+V$8),"",IF(V11&lt;=V$7,OFFSET(INDIRECT("'補助事業概要説明書（別添１）５'!"&amp;"B"&amp;MATCH(W$9,'補助事業概要説明書（別添１）５'!$B:$B,0)),8+V11-1,6),OFFSET(INDIRECT("'補助事業概要説明書（別添１）５'!"&amp;"B"&amp;MATCH(W$9,'補助事業概要説明書（別添１）５'!$B:$B,0)),8+(V11-V$7)-1,12)))</f>
        <v/>
      </c>
      <c r="X11" s="549"/>
      <c r="Y11" s="549"/>
    </row>
    <row r="12" spans="3:25">
      <c r="D12" s="548">
        <v>2</v>
      </c>
      <c r="E12" s="548" t="str">
        <f ca="1">IF(D12&gt;(D$7+D$8),"",IF(D12&lt;=D$7,OFFSET(INDIRECT("'補助事業概要説明書（別添１）５'!"&amp;"B"&amp;MATCH(E$9,'補助事業概要説明書（別添１）５'!$B:$B,0)),8+D12-1,6),OFFSET(INDIRECT("'補助事業概要説明書（別添１）５'!"&amp;"B"&amp;MATCH(E$9,'補助事業概要説明書（別添１）５'!$B:$B,0)),8+(D12-D$7)-1,12)))</f>
        <v/>
      </c>
      <c r="F12" s="548">
        <v>2</v>
      </c>
      <c r="G12" s="548" t="str">
        <f ca="1">IF(F12&gt;(F$7+F$8),"",IF(F12&lt;=F$7,OFFSET(INDIRECT("'補助事業概要説明書（別添１）５'!"&amp;"B"&amp;MATCH(G$9,'補助事業概要説明書（別添１）５'!$B:$B,0)),8+F12-1,6),OFFSET(INDIRECT("'補助事業概要説明書（別添１）５'!"&amp;"B"&amp;MATCH(G$9,'補助事業概要説明書（別添１）５'!$B:$B,0)),8+(F12-F$7)-1,12)))</f>
        <v/>
      </c>
      <c r="H12" s="548">
        <v>2</v>
      </c>
      <c r="I12" s="548" t="str">
        <f ca="1">IF(H12&gt;(H$7+H$8),"",IF(H12&lt;=H$7,OFFSET(INDIRECT("'補助事業概要説明書（別添１）５'!"&amp;"B"&amp;MATCH(I$9,'補助事業概要説明書（別添１）５'!$B:$B,0)),8+H12-1,6),OFFSET(INDIRECT("'補助事業概要説明書（別添１）５'!"&amp;"B"&amp;MATCH(I$9,'補助事業概要説明書（別添１）５'!$B:$B,0)),8+(H12-H$7)-1,12)))</f>
        <v/>
      </c>
      <c r="J12" s="548">
        <v>2</v>
      </c>
      <c r="K12" s="548" t="str">
        <f ca="1">IF(J12&gt;(J$7+J$8),"",IF(J12&lt;=J$7,OFFSET(INDIRECT("'補助事業概要説明書（別添１）５'!"&amp;"B"&amp;MATCH(K$9,'補助事業概要説明書（別添１）５'!$B:$B,0)),8+J12-1,6),OFFSET(INDIRECT("'補助事業概要説明書（別添１）５'!"&amp;"B"&amp;MATCH(K$9,'補助事業概要説明書（別添１）５'!$B:$B,0)),8+(J12-J$7)-1,12)))</f>
        <v/>
      </c>
      <c r="L12" s="548">
        <v>2</v>
      </c>
      <c r="M12" s="548" t="str">
        <f ca="1">IF(L12&gt;(L$7+L$8),"",IF(L12&lt;=L$7,OFFSET(INDIRECT("'補助事業概要説明書（別添１）５'!"&amp;"B"&amp;MATCH(M$9,'補助事業概要説明書（別添１）５'!$B:$B,0)),8+L12-1,6),OFFSET(INDIRECT("'補助事業概要説明書（別添１）５'!"&amp;"B"&amp;MATCH(M$9,'補助事業概要説明書（別添１）５'!$B:$B,0)),8+(L12-L$7)-1,12)))</f>
        <v/>
      </c>
      <c r="N12" s="548">
        <v>2</v>
      </c>
      <c r="O12" s="548" t="str">
        <f ca="1">IF(N12&gt;(N$7+N$8),"",IF(N12&lt;=N$7,OFFSET(INDIRECT("'補助事業概要説明書（別添１）５'!"&amp;"B"&amp;MATCH(O$9,'補助事業概要説明書（別添１）５'!$B:$B,0)),8+N12-1,6),OFFSET(INDIRECT("'補助事業概要説明書（別添１）５'!"&amp;"B"&amp;MATCH(O$9,'補助事業概要説明書（別添１）５'!$B:$B,0)),8+(N12-N$7)-1,12)))</f>
        <v/>
      </c>
      <c r="P12" s="548">
        <v>2</v>
      </c>
      <c r="Q12" s="548" t="str">
        <f ca="1">IF(P12&gt;(P$7+P$8),"",IF(P12&lt;=P$7,OFFSET(INDIRECT("'補助事業概要説明書（別添１）５'!"&amp;"B"&amp;MATCH(Q$9,'補助事業概要説明書（別添１）５'!$B:$B,0)),8+P12-1,6),OFFSET(INDIRECT("'補助事業概要説明書（別添１）５'!"&amp;"B"&amp;MATCH(Q$9,'補助事業概要説明書（別添１）５'!$B:$B,0)),8+(P12-P$7)-1,12)))</f>
        <v/>
      </c>
      <c r="R12" s="548">
        <v>2</v>
      </c>
      <c r="S12" s="548" t="str">
        <f ca="1">IF(R12&gt;(R$7+R$8),"",IF(R12&lt;=R$7,OFFSET(INDIRECT("'補助事業概要説明書（別添１）５'!"&amp;"B"&amp;MATCH(S$9,'補助事業概要説明書（別添１）５'!$B:$B,0)),8+R12-1,6),OFFSET(INDIRECT("'補助事業概要説明書（別添１）５'!"&amp;"B"&amp;MATCH(S$9,'補助事業概要説明書（別添１）５'!$B:$B,0)),8+(R12-R$7)-1,12)))</f>
        <v/>
      </c>
      <c r="T12" s="548">
        <v>2</v>
      </c>
      <c r="U12" s="548" t="str">
        <f ca="1">IF(T12&gt;(T$7+T$8),"",IF(T12&lt;=T$7,OFFSET(INDIRECT("'補助事業概要説明書（別添１）５'!"&amp;"B"&amp;MATCH(U$9,'補助事業概要説明書（別添１）５'!$B:$B,0)),8+T12-1,6),OFFSET(INDIRECT("'補助事業概要説明書（別添１）５'!"&amp;"B"&amp;MATCH(U$9,'補助事業概要説明書（別添１）５'!$B:$B,0)),8+(T12-T$7)-1,12)))</f>
        <v/>
      </c>
      <c r="V12" s="548">
        <v>2</v>
      </c>
      <c r="W12" s="548" t="str">
        <f ca="1">IF(V12&gt;(V$7+V$8),"",IF(V12&lt;=V$7,OFFSET(INDIRECT("'補助事業概要説明書（別添１）５'!"&amp;"B"&amp;MATCH(W$9,'補助事業概要説明書（別添１）５'!$B:$B,0)),8+V12-1,6),OFFSET(INDIRECT("'補助事業概要説明書（別添１）５'!"&amp;"B"&amp;MATCH(W$9,'補助事業概要説明書（別添１）５'!$B:$B,0)),8+(V12-V$7)-1,12)))</f>
        <v/>
      </c>
    </row>
    <row r="13" spans="3:25">
      <c r="D13" s="548">
        <v>3</v>
      </c>
      <c r="E13" s="548" t="str">
        <f ca="1">IF(D13&gt;(D$7+D$8),"",IF(D13&lt;=D$7,OFFSET(INDIRECT("'補助事業概要説明書（別添１）５'!"&amp;"B"&amp;MATCH(E$9,'補助事業概要説明書（別添１）５'!$B:$B,0)),8+D13-1,6),OFFSET(INDIRECT("'補助事業概要説明書（別添１）５'!"&amp;"B"&amp;MATCH(E$9,'補助事業概要説明書（別添１）５'!$B:$B,0)),8+(D13-D$7)-1,12)))</f>
        <v/>
      </c>
      <c r="F13" s="548">
        <v>3</v>
      </c>
      <c r="G13" s="548" t="str">
        <f ca="1">IF(F13&gt;(F$7+F$8),"",IF(F13&lt;=F$7,OFFSET(INDIRECT("'補助事業概要説明書（別添１）５'!"&amp;"B"&amp;MATCH(G$9,'補助事業概要説明書（別添１）５'!$B:$B,0)),8+F13-1,6),OFFSET(INDIRECT("'補助事業概要説明書（別添１）５'!"&amp;"B"&amp;MATCH(G$9,'補助事業概要説明書（別添１）５'!$B:$B,0)),8+(F13-F$7)-1,12)))</f>
        <v/>
      </c>
      <c r="H13" s="548">
        <v>3</v>
      </c>
      <c r="I13" s="548" t="str">
        <f ca="1">IF(H13&gt;(H$7+H$8),"",IF(H13&lt;=H$7,OFFSET(INDIRECT("'補助事業概要説明書（別添１）５'!"&amp;"B"&amp;MATCH(I$9,'補助事業概要説明書（別添１）５'!$B:$B,0)),8+H13-1,6),OFFSET(INDIRECT("'補助事業概要説明書（別添１）５'!"&amp;"B"&amp;MATCH(I$9,'補助事業概要説明書（別添１）５'!$B:$B,0)),8+(H13-H$7)-1,12)))</f>
        <v/>
      </c>
      <c r="J13" s="548">
        <v>3</v>
      </c>
      <c r="K13" s="548" t="str">
        <f ca="1">IF(J13&gt;(J$7+J$8),"",IF(J13&lt;=J$7,OFFSET(INDIRECT("'補助事業概要説明書（別添１）５'!"&amp;"B"&amp;MATCH(K$9,'補助事業概要説明書（別添１）５'!$B:$B,0)),8+J13-1,6),OFFSET(INDIRECT("'補助事業概要説明書（別添１）５'!"&amp;"B"&amp;MATCH(K$9,'補助事業概要説明書（別添１）５'!$B:$B,0)),8+(J13-J$7)-1,12)))</f>
        <v/>
      </c>
      <c r="L13" s="548">
        <v>3</v>
      </c>
      <c r="M13" s="548" t="str">
        <f ca="1">IF(L13&gt;(L$7+L$8),"",IF(L13&lt;=L$7,OFFSET(INDIRECT("'補助事業概要説明書（別添１）５'!"&amp;"B"&amp;MATCH(M$9,'補助事業概要説明書（別添１）５'!$B:$B,0)),8+L13-1,6),OFFSET(INDIRECT("'補助事業概要説明書（別添１）５'!"&amp;"B"&amp;MATCH(M$9,'補助事業概要説明書（別添１）５'!$B:$B,0)),8+(L13-L$7)-1,12)))</f>
        <v/>
      </c>
      <c r="N13" s="548">
        <v>3</v>
      </c>
      <c r="O13" s="548" t="str">
        <f ca="1">IF(N13&gt;(N$7+N$8),"",IF(N13&lt;=N$7,OFFSET(INDIRECT("'補助事業概要説明書（別添１）５'!"&amp;"B"&amp;MATCH(O$9,'補助事業概要説明書（別添１）５'!$B:$B,0)),8+N13-1,6),OFFSET(INDIRECT("'補助事業概要説明書（別添１）５'!"&amp;"B"&amp;MATCH(O$9,'補助事業概要説明書（別添１）５'!$B:$B,0)),8+(N13-N$7)-1,12)))</f>
        <v/>
      </c>
      <c r="P13" s="548">
        <v>3</v>
      </c>
      <c r="Q13" s="548" t="str">
        <f ca="1">IF(P13&gt;(P$7+P$8),"",IF(P13&lt;=P$7,OFFSET(INDIRECT("'補助事業概要説明書（別添１）５'!"&amp;"B"&amp;MATCH(Q$9,'補助事業概要説明書（別添１）５'!$B:$B,0)),8+P13-1,6),OFFSET(INDIRECT("'補助事業概要説明書（別添１）５'!"&amp;"B"&amp;MATCH(Q$9,'補助事業概要説明書（別添１）５'!$B:$B,0)),8+(P13-P$7)-1,12)))</f>
        <v/>
      </c>
      <c r="R13" s="548">
        <v>3</v>
      </c>
      <c r="S13" s="548" t="str">
        <f ca="1">IF(R13&gt;(R$7+R$8),"",IF(R13&lt;=R$7,OFFSET(INDIRECT("'補助事業概要説明書（別添１）５'!"&amp;"B"&amp;MATCH(S$9,'補助事業概要説明書（別添１）５'!$B:$B,0)),8+R13-1,6),OFFSET(INDIRECT("'補助事業概要説明書（別添１）５'!"&amp;"B"&amp;MATCH(S$9,'補助事業概要説明書（別添１）５'!$B:$B,0)),8+(R13-R$7)-1,12)))</f>
        <v/>
      </c>
      <c r="T13" s="548">
        <v>3</v>
      </c>
      <c r="U13" s="548" t="str">
        <f ca="1">IF(T13&gt;(T$7+T$8),"",IF(T13&lt;=T$7,OFFSET(INDIRECT("'補助事業概要説明書（別添１）５'!"&amp;"B"&amp;MATCH(U$9,'補助事業概要説明書（別添１）５'!$B:$B,0)),8+T13-1,6),OFFSET(INDIRECT("'補助事業概要説明書（別添１）５'!"&amp;"B"&amp;MATCH(U$9,'補助事業概要説明書（別添１）５'!$B:$B,0)),8+(T13-T$7)-1,12)))</f>
        <v/>
      </c>
      <c r="V13" s="548">
        <v>3</v>
      </c>
      <c r="W13" s="548" t="str">
        <f ca="1">IF(V13&gt;(V$7+V$8),"",IF(V13&lt;=V$7,OFFSET(INDIRECT("'補助事業概要説明書（別添１）５'!"&amp;"B"&amp;MATCH(W$9,'補助事業概要説明書（別添１）５'!$B:$B,0)),8+V13-1,6),OFFSET(INDIRECT("'補助事業概要説明書（別添１）５'!"&amp;"B"&amp;MATCH(W$9,'補助事業概要説明書（別添１）５'!$B:$B,0)),8+(V13-V$7)-1,12)))</f>
        <v/>
      </c>
    </row>
    <row r="14" spans="3:25">
      <c r="D14" s="548">
        <v>4</v>
      </c>
      <c r="E14" s="548" t="str">
        <f ca="1">IF(D14&gt;(D$7+D$8),"",IF(D14&lt;=D$7,OFFSET(INDIRECT("'補助事業概要説明書（別添１）５'!"&amp;"B"&amp;MATCH(E$9,'補助事業概要説明書（別添１）５'!$B:$B,0)),8+D14-1,6),OFFSET(INDIRECT("'補助事業概要説明書（別添１）５'!"&amp;"B"&amp;MATCH(E$9,'補助事業概要説明書（別添１）５'!$B:$B,0)),8+(D14-D$7)-1,12)))</f>
        <v/>
      </c>
      <c r="F14" s="548">
        <v>4</v>
      </c>
      <c r="G14" s="548" t="str">
        <f ca="1">IF(F14&gt;(F$7+F$8),"",IF(F14&lt;=F$7,OFFSET(INDIRECT("'補助事業概要説明書（別添１）５'!"&amp;"B"&amp;MATCH(G$9,'補助事業概要説明書（別添１）５'!$B:$B,0)),8+F14-1,6),OFFSET(INDIRECT("'補助事業概要説明書（別添１）５'!"&amp;"B"&amp;MATCH(G$9,'補助事業概要説明書（別添１）５'!$B:$B,0)),8+(F14-F$7)-1,12)))</f>
        <v/>
      </c>
      <c r="H14" s="548">
        <v>4</v>
      </c>
      <c r="I14" s="548" t="str">
        <f ca="1">IF(H14&gt;(H$7+H$8),"",IF(H14&lt;=H$7,OFFSET(INDIRECT("'補助事業概要説明書（別添１）５'!"&amp;"B"&amp;MATCH(I$9,'補助事業概要説明書（別添１）５'!$B:$B,0)),8+H14-1,6),OFFSET(INDIRECT("'補助事業概要説明書（別添１）５'!"&amp;"B"&amp;MATCH(I$9,'補助事業概要説明書（別添１）５'!$B:$B,0)),8+(H14-H$7)-1,12)))</f>
        <v/>
      </c>
      <c r="J14" s="548">
        <v>4</v>
      </c>
      <c r="K14" s="548" t="str">
        <f ca="1">IF(J14&gt;(J$7+J$8),"",IF(J14&lt;=J$7,OFFSET(INDIRECT("'補助事業概要説明書（別添１）５'!"&amp;"B"&amp;MATCH(K$9,'補助事業概要説明書（別添１）５'!$B:$B,0)),8+J14-1,6),OFFSET(INDIRECT("'補助事業概要説明書（別添１）５'!"&amp;"B"&amp;MATCH(K$9,'補助事業概要説明書（別添１）５'!$B:$B,0)),8+(J14-J$7)-1,12)))</f>
        <v/>
      </c>
      <c r="L14" s="548">
        <v>4</v>
      </c>
      <c r="M14" s="548" t="str">
        <f ca="1">IF(L14&gt;(L$7+L$8),"",IF(L14&lt;=L$7,OFFSET(INDIRECT("'補助事業概要説明書（別添１）５'!"&amp;"B"&amp;MATCH(M$9,'補助事業概要説明書（別添１）５'!$B:$B,0)),8+L14-1,6),OFFSET(INDIRECT("'補助事業概要説明書（別添１）５'!"&amp;"B"&amp;MATCH(M$9,'補助事業概要説明書（別添１）５'!$B:$B,0)),8+(L14-L$7)-1,12)))</f>
        <v/>
      </c>
      <c r="N14" s="548">
        <v>4</v>
      </c>
      <c r="O14" s="548" t="str">
        <f ca="1">IF(N14&gt;(N$7+N$8),"",IF(N14&lt;=N$7,OFFSET(INDIRECT("'補助事業概要説明書（別添１）５'!"&amp;"B"&amp;MATCH(O$9,'補助事業概要説明書（別添１）５'!$B:$B,0)),8+N14-1,6),OFFSET(INDIRECT("'補助事業概要説明書（別添１）５'!"&amp;"B"&amp;MATCH(O$9,'補助事業概要説明書（別添１）５'!$B:$B,0)),8+(N14-N$7)-1,12)))</f>
        <v/>
      </c>
      <c r="P14" s="548">
        <v>4</v>
      </c>
      <c r="Q14" s="548" t="str">
        <f ca="1">IF(P14&gt;(P$7+P$8),"",IF(P14&lt;=P$7,OFFSET(INDIRECT("'補助事業概要説明書（別添１）５'!"&amp;"B"&amp;MATCH(Q$9,'補助事業概要説明書（別添１）５'!$B:$B,0)),8+P14-1,6),OFFSET(INDIRECT("'補助事業概要説明書（別添１）５'!"&amp;"B"&amp;MATCH(Q$9,'補助事業概要説明書（別添１）５'!$B:$B,0)),8+(P14-P$7)-1,12)))</f>
        <v/>
      </c>
      <c r="R14" s="548">
        <v>4</v>
      </c>
      <c r="S14" s="548" t="str">
        <f ca="1">IF(R14&gt;(R$7+R$8),"",IF(R14&lt;=R$7,OFFSET(INDIRECT("'補助事業概要説明書（別添１）５'!"&amp;"B"&amp;MATCH(S$9,'補助事業概要説明書（別添１）５'!$B:$B,0)),8+R14-1,6),OFFSET(INDIRECT("'補助事業概要説明書（別添１）５'!"&amp;"B"&amp;MATCH(S$9,'補助事業概要説明書（別添１）５'!$B:$B,0)),8+(R14-R$7)-1,12)))</f>
        <v/>
      </c>
      <c r="T14" s="548">
        <v>4</v>
      </c>
      <c r="U14" s="548" t="str">
        <f ca="1">IF(T14&gt;(T$7+T$8),"",IF(T14&lt;=T$7,OFFSET(INDIRECT("'補助事業概要説明書（別添１）５'!"&amp;"B"&amp;MATCH(U$9,'補助事業概要説明書（別添１）５'!$B:$B,0)),8+T14-1,6),OFFSET(INDIRECT("'補助事業概要説明書（別添１）５'!"&amp;"B"&amp;MATCH(U$9,'補助事業概要説明書（別添１）５'!$B:$B,0)),8+(T14-T$7)-1,12)))</f>
        <v/>
      </c>
      <c r="V14" s="548">
        <v>4</v>
      </c>
      <c r="W14" s="548" t="str">
        <f ca="1">IF(V14&gt;(V$7+V$8),"",IF(V14&lt;=V$7,OFFSET(INDIRECT("'補助事業概要説明書（別添１）５'!"&amp;"B"&amp;MATCH(W$9,'補助事業概要説明書（別添１）５'!$B:$B,0)),8+V14-1,6),OFFSET(INDIRECT("'補助事業概要説明書（別添１）５'!"&amp;"B"&amp;MATCH(W$9,'補助事業概要説明書（別添１）５'!$B:$B,0)),8+(V14-V$7)-1,12)))</f>
        <v/>
      </c>
    </row>
    <row r="15" spans="3:25">
      <c r="D15" s="548">
        <v>5</v>
      </c>
      <c r="E15" s="548" t="str">
        <f ca="1">IF(D15&gt;(D$7+D$8),"",IF(D15&lt;=D$7,OFFSET(INDIRECT("'補助事業概要説明書（別添１）５'!"&amp;"B"&amp;MATCH(E$9,'補助事業概要説明書（別添１）５'!$B:$B,0)),8+D15-1,6),OFFSET(INDIRECT("'補助事業概要説明書（別添１）５'!"&amp;"B"&amp;MATCH(E$9,'補助事業概要説明書（別添１）５'!$B:$B,0)),8+(D15-D$7)-1,12)))</f>
        <v/>
      </c>
      <c r="F15" s="548">
        <v>5</v>
      </c>
      <c r="G15" s="548" t="str">
        <f ca="1">IF(F15&gt;(F$7+F$8),"",IF(F15&lt;=F$7,OFFSET(INDIRECT("'補助事業概要説明書（別添１）５'!"&amp;"B"&amp;MATCH(G$9,'補助事業概要説明書（別添１）５'!$B:$B,0)),8+F15-1,6),OFFSET(INDIRECT("'補助事業概要説明書（別添１）５'!"&amp;"B"&amp;MATCH(G$9,'補助事業概要説明書（別添１）５'!$B:$B,0)),8+(F15-F$7)-1,12)))</f>
        <v/>
      </c>
      <c r="H15" s="548">
        <v>5</v>
      </c>
      <c r="I15" s="548" t="str">
        <f ca="1">IF(H15&gt;(H$7+H$8),"",IF(H15&lt;=H$7,OFFSET(INDIRECT("'補助事業概要説明書（別添１）５'!"&amp;"B"&amp;MATCH(I$9,'補助事業概要説明書（別添１）５'!$B:$B,0)),8+H15-1,6),OFFSET(INDIRECT("'補助事業概要説明書（別添１）５'!"&amp;"B"&amp;MATCH(I$9,'補助事業概要説明書（別添１）５'!$B:$B,0)),8+(H15-H$7)-1,12)))</f>
        <v/>
      </c>
      <c r="J15" s="548">
        <v>5</v>
      </c>
      <c r="K15" s="548" t="str">
        <f ca="1">IF(J15&gt;(J$7+J$8),"",IF(J15&lt;=J$7,OFFSET(INDIRECT("'補助事業概要説明書（別添１）５'!"&amp;"B"&amp;MATCH(K$9,'補助事業概要説明書（別添１）５'!$B:$B,0)),8+J15-1,6),OFFSET(INDIRECT("'補助事業概要説明書（別添１）５'!"&amp;"B"&amp;MATCH(K$9,'補助事業概要説明書（別添１）５'!$B:$B,0)),8+(J15-J$7)-1,12)))</f>
        <v/>
      </c>
      <c r="L15" s="548">
        <v>5</v>
      </c>
      <c r="M15" s="548" t="str">
        <f ca="1">IF(L15&gt;(L$7+L$8),"",IF(L15&lt;=L$7,OFFSET(INDIRECT("'補助事業概要説明書（別添１）５'!"&amp;"B"&amp;MATCH(M$9,'補助事業概要説明書（別添１）５'!$B:$B,0)),8+L15-1,6),OFFSET(INDIRECT("'補助事業概要説明書（別添１）５'!"&amp;"B"&amp;MATCH(M$9,'補助事業概要説明書（別添１）５'!$B:$B,0)),8+(L15-L$7)-1,12)))</f>
        <v/>
      </c>
      <c r="N15" s="548">
        <v>5</v>
      </c>
      <c r="O15" s="548" t="str">
        <f ca="1">IF(N15&gt;(N$7+N$8),"",IF(N15&lt;=N$7,OFFSET(INDIRECT("'補助事業概要説明書（別添１）５'!"&amp;"B"&amp;MATCH(O$9,'補助事業概要説明書（別添１）５'!$B:$B,0)),8+N15-1,6),OFFSET(INDIRECT("'補助事業概要説明書（別添１）５'!"&amp;"B"&amp;MATCH(O$9,'補助事業概要説明書（別添１）５'!$B:$B,0)),8+(N15-N$7)-1,12)))</f>
        <v/>
      </c>
      <c r="P15" s="548">
        <v>5</v>
      </c>
      <c r="Q15" s="548" t="str">
        <f ca="1">IF(P15&gt;(P$7+P$8),"",IF(P15&lt;=P$7,OFFSET(INDIRECT("'補助事業概要説明書（別添１）５'!"&amp;"B"&amp;MATCH(Q$9,'補助事業概要説明書（別添１）５'!$B:$B,0)),8+P15-1,6),OFFSET(INDIRECT("'補助事業概要説明書（別添１）５'!"&amp;"B"&amp;MATCH(Q$9,'補助事業概要説明書（別添１）５'!$B:$B,0)),8+(P15-P$7)-1,12)))</f>
        <v/>
      </c>
      <c r="R15" s="548">
        <v>5</v>
      </c>
      <c r="S15" s="548" t="str">
        <f ca="1">IF(R15&gt;(R$7+R$8),"",IF(R15&lt;=R$7,OFFSET(INDIRECT("'補助事業概要説明書（別添１）５'!"&amp;"B"&amp;MATCH(S$9,'補助事業概要説明書（別添１）５'!$B:$B,0)),8+R15-1,6),OFFSET(INDIRECT("'補助事業概要説明書（別添１）５'!"&amp;"B"&amp;MATCH(S$9,'補助事業概要説明書（別添１）５'!$B:$B,0)),8+(R15-R$7)-1,12)))</f>
        <v/>
      </c>
      <c r="T15" s="548">
        <v>5</v>
      </c>
      <c r="U15" s="548" t="str">
        <f ca="1">IF(T15&gt;(T$7+T$8),"",IF(T15&lt;=T$7,OFFSET(INDIRECT("'補助事業概要説明書（別添１）５'!"&amp;"B"&amp;MATCH(U$9,'補助事業概要説明書（別添１）５'!$B:$B,0)),8+T15-1,6),OFFSET(INDIRECT("'補助事業概要説明書（別添１）５'!"&amp;"B"&amp;MATCH(U$9,'補助事業概要説明書（別添１）５'!$B:$B,0)),8+(T15-T$7)-1,12)))</f>
        <v/>
      </c>
      <c r="V15" s="548">
        <v>5</v>
      </c>
      <c r="W15" s="548" t="str">
        <f ca="1">IF(V15&gt;(V$7+V$8),"",IF(V15&lt;=V$7,OFFSET(INDIRECT("'補助事業概要説明書（別添１）５'!"&amp;"B"&amp;MATCH(W$9,'補助事業概要説明書（別添１）５'!$B:$B,0)),8+V15-1,6),OFFSET(INDIRECT("'補助事業概要説明書（別添１）５'!"&amp;"B"&amp;MATCH(W$9,'補助事業概要説明書（別添１）５'!$B:$B,0)),8+(V15-V$7)-1,12)))</f>
        <v/>
      </c>
    </row>
    <row r="16" spans="3:25">
      <c r="D16" s="548">
        <v>6</v>
      </c>
      <c r="E16" s="548" t="str">
        <f ca="1">IF(D16&gt;(D$7+D$8),"",IF(D16&lt;=D$7,OFFSET(INDIRECT("'補助事業概要説明書（別添１）５'!"&amp;"B"&amp;MATCH(E$9,'補助事業概要説明書（別添１）５'!$B:$B,0)),8+D16-1,6),OFFSET(INDIRECT("'補助事業概要説明書（別添１）５'!"&amp;"B"&amp;MATCH(E$9,'補助事業概要説明書（別添１）５'!$B:$B,0)),8+(D16-D$7)-1,12)))</f>
        <v/>
      </c>
      <c r="F16" s="548">
        <v>6</v>
      </c>
      <c r="G16" s="548" t="str">
        <f ca="1">IF(F16&gt;(F$7+F$8),"",IF(F16&lt;=F$7,OFFSET(INDIRECT("'補助事業概要説明書（別添１）５'!"&amp;"B"&amp;MATCH(G$9,'補助事業概要説明書（別添１）５'!$B:$B,0)),8+F16-1,6),OFFSET(INDIRECT("'補助事業概要説明書（別添１）５'!"&amp;"B"&amp;MATCH(G$9,'補助事業概要説明書（別添１）５'!$B:$B,0)),8+(F16-F$7)-1,12)))</f>
        <v/>
      </c>
      <c r="H16" s="548">
        <v>6</v>
      </c>
      <c r="I16" s="548" t="str">
        <f ca="1">IF(H16&gt;(H$7+H$8),"",IF(H16&lt;=H$7,OFFSET(INDIRECT("'補助事業概要説明書（別添１）５'!"&amp;"B"&amp;MATCH(I$9,'補助事業概要説明書（別添１）５'!$B:$B,0)),8+H16-1,6),OFFSET(INDIRECT("'補助事業概要説明書（別添１）５'!"&amp;"B"&amp;MATCH(I$9,'補助事業概要説明書（別添１）５'!$B:$B,0)),8+(H16-H$7)-1,12)))</f>
        <v/>
      </c>
      <c r="J16" s="548">
        <v>6</v>
      </c>
      <c r="K16" s="548" t="str">
        <f ca="1">IF(J16&gt;(J$7+J$8),"",IF(J16&lt;=J$7,OFFSET(INDIRECT("'補助事業概要説明書（別添１）５'!"&amp;"B"&amp;MATCH(K$9,'補助事業概要説明書（別添１）５'!$B:$B,0)),8+J16-1,6),OFFSET(INDIRECT("'補助事業概要説明書（別添１）５'!"&amp;"B"&amp;MATCH(K$9,'補助事業概要説明書（別添１）５'!$B:$B,0)),8+(J16-J$7)-1,12)))</f>
        <v/>
      </c>
      <c r="L16" s="548">
        <v>6</v>
      </c>
      <c r="M16" s="548" t="str">
        <f ca="1">IF(L16&gt;(L$7+L$8),"",IF(L16&lt;=L$7,OFFSET(INDIRECT("'補助事業概要説明書（別添１）５'!"&amp;"B"&amp;MATCH(M$9,'補助事業概要説明書（別添１）５'!$B:$B,0)),8+L16-1,6),OFFSET(INDIRECT("'補助事業概要説明書（別添１）５'!"&amp;"B"&amp;MATCH(M$9,'補助事業概要説明書（別添１）５'!$B:$B,0)),8+(L16-L$7)-1,12)))</f>
        <v/>
      </c>
      <c r="N16" s="548">
        <v>6</v>
      </c>
      <c r="O16" s="548" t="str">
        <f ca="1">IF(N16&gt;(N$7+N$8),"",IF(N16&lt;=N$7,OFFSET(INDIRECT("'補助事業概要説明書（別添１）５'!"&amp;"B"&amp;MATCH(O$9,'補助事業概要説明書（別添１）５'!$B:$B,0)),8+N16-1,6),OFFSET(INDIRECT("'補助事業概要説明書（別添１）５'!"&amp;"B"&amp;MATCH(O$9,'補助事業概要説明書（別添１）５'!$B:$B,0)),8+(N16-N$7)-1,12)))</f>
        <v/>
      </c>
      <c r="P16" s="548">
        <v>6</v>
      </c>
      <c r="Q16" s="548" t="str">
        <f ca="1">IF(P16&gt;(P$7+P$8),"",IF(P16&lt;=P$7,OFFSET(INDIRECT("'補助事業概要説明書（別添１）５'!"&amp;"B"&amp;MATCH(Q$9,'補助事業概要説明書（別添１）５'!$B:$B,0)),8+P16-1,6),OFFSET(INDIRECT("'補助事業概要説明書（別添１）５'!"&amp;"B"&amp;MATCH(Q$9,'補助事業概要説明書（別添１）５'!$B:$B,0)),8+(P16-P$7)-1,12)))</f>
        <v/>
      </c>
      <c r="R16" s="548">
        <v>6</v>
      </c>
      <c r="S16" s="548" t="str">
        <f ca="1">IF(R16&gt;(R$7+R$8),"",IF(R16&lt;=R$7,OFFSET(INDIRECT("'補助事業概要説明書（別添１）５'!"&amp;"B"&amp;MATCH(S$9,'補助事業概要説明書（別添１）５'!$B:$B,0)),8+R16-1,6),OFFSET(INDIRECT("'補助事業概要説明書（別添１）５'!"&amp;"B"&amp;MATCH(S$9,'補助事業概要説明書（別添１）５'!$B:$B,0)),8+(R16-R$7)-1,12)))</f>
        <v/>
      </c>
      <c r="T16" s="548">
        <v>6</v>
      </c>
      <c r="U16" s="548" t="str">
        <f ca="1">IF(T16&gt;(T$7+T$8),"",IF(T16&lt;=T$7,OFFSET(INDIRECT("'補助事業概要説明書（別添１）５'!"&amp;"B"&amp;MATCH(U$9,'補助事業概要説明書（別添１）５'!$B:$B,0)),8+T16-1,6),OFFSET(INDIRECT("'補助事業概要説明書（別添１）５'!"&amp;"B"&amp;MATCH(U$9,'補助事業概要説明書（別添１）５'!$B:$B,0)),8+(T16-T$7)-1,12)))</f>
        <v/>
      </c>
      <c r="V16" s="548">
        <v>6</v>
      </c>
      <c r="W16" s="548" t="str">
        <f ca="1">IF(V16&gt;(V$7+V$8),"",IF(V16&lt;=V$7,OFFSET(INDIRECT("'補助事業概要説明書（別添１）５'!"&amp;"B"&amp;MATCH(W$9,'補助事業概要説明書（別添１）５'!$B:$B,0)),8+V16-1,6),OFFSET(INDIRECT("'補助事業概要説明書（別添１）５'!"&amp;"B"&amp;MATCH(W$9,'補助事業概要説明書（別添１）５'!$B:$B,0)),8+(V16-V$7)-1,12)))</f>
        <v/>
      </c>
    </row>
    <row r="17" spans="4:23">
      <c r="D17" s="548">
        <v>7</v>
      </c>
      <c r="E17" s="548" t="str">
        <f ca="1">IF(D17&gt;(D$7+D$8),"",IF(D17&lt;=D$7,OFFSET(INDIRECT("'補助事業概要説明書（別添１）５'!"&amp;"B"&amp;MATCH(E$9,'補助事業概要説明書（別添１）５'!$B:$B,0)),8+D17-1,6),OFFSET(INDIRECT("'補助事業概要説明書（別添１）５'!"&amp;"B"&amp;MATCH(E$9,'補助事業概要説明書（別添１）５'!$B:$B,0)),8+(D17-D$7)-1,12)))</f>
        <v/>
      </c>
      <c r="F17" s="548">
        <v>7</v>
      </c>
      <c r="G17" s="548" t="str">
        <f ca="1">IF(F17&gt;(F$7+F$8),"",IF(F17&lt;=F$7,OFFSET(INDIRECT("'補助事業概要説明書（別添１）５'!"&amp;"B"&amp;MATCH(G$9,'補助事業概要説明書（別添１）５'!$B:$B,0)),8+F17-1,6),OFFSET(INDIRECT("'補助事業概要説明書（別添１）５'!"&amp;"B"&amp;MATCH(G$9,'補助事業概要説明書（別添１）５'!$B:$B,0)),8+(F17-F$7)-1,12)))</f>
        <v/>
      </c>
      <c r="H17" s="548">
        <v>7</v>
      </c>
      <c r="I17" s="548" t="str">
        <f ca="1">IF(H17&gt;(H$7+H$8),"",IF(H17&lt;=H$7,OFFSET(INDIRECT("'補助事業概要説明書（別添１）５'!"&amp;"B"&amp;MATCH(I$9,'補助事業概要説明書（別添１）５'!$B:$B,0)),8+H17-1,6),OFFSET(INDIRECT("'補助事業概要説明書（別添１）５'!"&amp;"B"&amp;MATCH(I$9,'補助事業概要説明書（別添１）５'!$B:$B,0)),8+(H17-H$7)-1,12)))</f>
        <v/>
      </c>
      <c r="J17" s="548">
        <v>7</v>
      </c>
      <c r="K17" s="548" t="str">
        <f ca="1">IF(J17&gt;(J$7+J$8),"",IF(J17&lt;=J$7,OFFSET(INDIRECT("'補助事業概要説明書（別添１）５'!"&amp;"B"&amp;MATCH(K$9,'補助事業概要説明書（別添１）５'!$B:$B,0)),8+J17-1,6),OFFSET(INDIRECT("'補助事業概要説明書（別添１）５'!"&amp;"B"&amp;MATCH(K$9,'補助事業概要説明書（別添１）５'!$B:$B,0)),8+(J17-J$7)-1,12)))</f>
        <v/>
      </c>
      <c r="L17" s="548">
        <v>7</v>
      </c>
      <c r="M17" s="548" t="str">
        <f ca="1">IF(L17&gt;(L$7+L$8),"",IF(L17&lt;=L$7,OFFSET(INDIRECT("'補助事業概要説明書（別添１）５'!"&amp;"B"&amp;MATCH(M$9,'補助事業概要説明書（別添１）５'!$B:$B,0)),8+L17-1,6),OFFSET(INDIRECT("'補助事業概要説明書（別添１）５'!"&amp;"B"&amp;MATCH(M$9,'補助事業概要説明書（別添１）５'!$B:$B,0)),8+(L17-L$7)-1,12)))</f>
        <v/>
      </c>
      <c r="N17" s="548">
        <v>7</v>
      </c>
      <c r="O17" s="548" t="str">
        <f ca="1">IF(N17&gt;(N$7+N$8),"",IF(N17&lt;=N$7,OFFSET(INDIRECT("'補助事業概要説明書（別添１）５'!"&amp;"B"&amp;MATCH(O$9,'補助事業概要説明書（別添１）５'!$B:$B,0)),8+N17-1,6),OFFSET(INDIRECT("'補助事業概要説明書（別添１）５'!"&amp;"B"&amp;MATCH(O$9,'補助事業概要説明書（別添１）５'!$B:$B,0)),8+(N17-N$7)-1,12)))</f>
        <v/>
      </c>
      <c r="P17" s="548">
        <v>7</v>
      </c>
      <c r="Q17" s="548" t="str">
        <f ca="1">IF(P17&gt;(P$7+P$8),"",IF(P17&lt;=P$7,OFFSET(INDIRECT("'補助事業概要説明書（別添１）５'!"&amp;"B"&amp;MATCH(Q$9,'補助事業概要説明書（別添１）５'!$B:$B,0)),8+P17-1,6),OFFSET(INDIRECT("'補助事業概要説明書（別添１）５'!"&amp;"B"&amp;MATCH(Q$9,'補助事業概要説明書（別添１）５'!$B:$B,0)),8+(P17-P$7)-1,12)))</f>
        <v/>
      </c>
      <c r="R17" s="548">
        <v>7</v>
      </c>
      <c r="S17" s="548" t="str">
        <f ca="1">IF(R17&gt;(R$7+R$8),"",IF(R17&lt;=R$7,OFFSET(INDIRECT("'補助事業概要説明書（別添１）５'!"&amp;"B"&amp;MATCH(S$9,'補助事業概要説明書（別添１）５'!$B:$B,0)),8+R17-1,6),OFFSET(INDIRECT("'補助事業概要説明書（別添１）５'!"&amp;"B"&amp;MATCH(S$9,'補助事業概要説明書（別添１）５'!$B:$B,0)),8+(R17-R$7)-1,12)))</f>
        <v/>
      </c>
      <c r="T17" s="548">
        <v>7</v>
      </c>
      <c r="U17" s="548" t="str">
        <f ca="1">IF(T17&gt;(T$7+T$8),"",IF(T17&lt;=T$7,OFFSET(INDIRECT("'補助事業概要説明書（別添１）５'!"&amp;"B"&amp;MATCH(U$9,'補助事業概要説明書（別添１）５'!$B:$B,0)),8+T17-1,6),OFFSET(INDIRECT("'補助事業概要説明書（別添１）５'!"&amp;"B"&amp;MATCH(U$9,'補助事業概要説明書（別添１）５'!$B:$B,0)),8+(T17-T$7)-1,12)))</f>
        <v/>
      </c>
      <c r="V17" s="548">
        <v>7</v>
      </c>
      <c r="W17" s="548" t="str">
        <f ca="1">IF(V17&gt;(V$7+V$8),"",IF(V17&lt;=V$7,OFFSET(INDIRECT("'補助事業概要説明書（別添１）５'!"&amp;"B"&amp;MATCH(W$9,'補助事業概要説明書（別添１）５'!$B:$B,0)),8+V17-1,6),OFFSET(INDIRECT("'補助事業概要説明書（別添１）５'!"&amp;"B"&amp;MATCH(W$9,'補助事業概要説明書（別添１）５'!$B:$B,0)),8+(V17-V$7)-1,12)))</f>
        <v/>
      </c>
    </row>
    <row r="18" spans="4:23">
      <c r="D18" s="548">
        <v>8</v>
      </c>
      <c r="E18" s="548" t="str">
        <f ca="1">IF(D18&gt;(D$7+D$8),"",IF(D18&lt;=D$7,OFFSET(INDIRECT("'補助事業概要説明書（別添１）５'!"&amp;"B"&amp;MATCH(E$9,'補助事業概要説明書（別添１）５'!$B:$B,0)),8+D18-1,6),OFFSET(INDIRECT("'補助事業概要説明書（別添１）５'!"&amp;"B"&amp;MATCH(E$9,'補助事業概要説明書（別添１）５'!$B:$B,0)),8+(D18-D$7)-1,12)))</f>
        <v/>
      </c>
      <c r="F18" s="548">
        <v>8</v>
      </c>
      <c r="G18" s="548" t="str">
        <f ca="1">IF(F18&gt;(F$7+F$8),"",IF(F18&lt;=F$7,OFFSET(INDIRECT("'補助事業概要説明書（別添１）５'!"&amp;"B"&amp;MATCH(G$9,'補助事業概要説明書（別添１）５'!$B:$B,0)),8+F18-1,6),OFFSET(INDIRECT("'補助事業概要説明書（別添１）５'!"&amp;"B"&amp;MATCH(G$9,'補助事業概要説明書（別添１）５'!$B:$B,0)),8+(F18-F$7)-1,12)))</f>
        <v/>
      </c>
      <c r="H18" s="548">
        <v>8</v>
      </c>
      <c r="I18" s="548" t="str">
        <f ca="1">IF(H18&gt;(H$7+H$8),"",IF(H18&lt;=H$7,OFFSET(INDIRECT("'補助事業概要説明書（別添１）５'!"&amp;"B"&amp;MATCH(I$9,'補助事業概要説明書（別添１）５'!$B:$B,0)),8+H18-1,6),OFFSET(INDIRECT("'補助事業概要説明書（別添１）５'!"&amp;"B"&amp;MATCH(I$9,'補助事業概要説明書（別添１）５'!$B:$B,0)),8+(H18-H$7)-1,12)))</f>
        <v/>
      </c>
      <c r="J18" s="548">
        <v>8</v>
      </c>
      <c r="K18" s="548" t="str">
        <f ca="1">IF(J18&gt;(J$7+J$8),"",IF(J18&lt;=J$7,OFFSET(INDIRECT("'補助事業概要説明書（別添１）５'!"&amp;"B"&amp;MATCH(K$9,'補助事業概要説明書（別添１）５'!$B:$B,0)),8+J18-1,6),OFFSET(INDIRECT("'補助事業概要説明書（別添１）５'!"&amp;"B"&amp;MATCH(K$9,'補助事業概要説明書（別添１）５'!$B:$B,0)),8+(J18-J$7)-1,12)))</f>
        <v/>
      </c>
      <c r="L18" s="548">
        <v>8</v>
      </c>
      <c r="M18" s="548" t="str">
        <f ca="1">IF(L18&gt;(L$7+L$8),"",IF(L18&lt;=L$7,OFFSET(INDIRECT("'補助事業概要説明書（別添１）５'!"&amp;"B"&amp;MATCH(M$9,'補助事業概要説明書（別添１）５'!$B:$B,0)),8+L18-1,6),OFFSET(INDIRECT("'補助事業概要説明書（別添１）５'!"&amp;"B"&amp;MATCH(M$9,'補助事業概要説明書（別添１）５'!$B:$B,0)),8+(L18-L$7)-1,12)))</f>
        <v/>
      </c>
      <c r="N18" s="548">
        <v>8</v>
      </c>
      <c r="O18" s="548" t="str">
        <f ca="1">IF(N18&gt;(N$7+N$8),"",IF(N18&lt;=N$7,OFFSET(INDIRECT("'補助事業概要説明書（別添１）５'!"&amp;"B"&amp;MATCH(O$9,'補助事業概要説明書（別添１）５'!$B:$B,0)),8+N18-1,6),OFFSET(INDIRECT("'補助事業概要説明書（別添１）５'!"&amp;"B"&amp;MATCH(O$9,'補助事業概要説明書（別添１）５'!$B:$B,0)),8+(N18-N$7)-1,12)))</f>
        <v/>
      </c>
      <c r="P18" s="548">
        <v>8</v>
      </c>
      <c r="Q18" s="548" t="str">
        <f ca="1">IF(P18&gt;(P$7+P$8),"",IF(P18&lt;=P$7,OFFSET(INDIRECT("'補助事業概要説明書（別添１）５'!"&amp;"B"&amp;MATCH(Q$9,'補助事業概要説明書（別添１）５'!$B:$B,0)),8+P18-1,6),OFFSET(INDIRECT("'補助事業概要説明書（別添１）５'!"&amp;"B"&amp;MATCH(Q$9,'補助事業概要説明書（別添１）５'!$B:$B,0)),8+(P18-P$7)-1,12)))</f>
        <v/>
      </c>
      <c r="R18" s="548">
        <v>8</v>
      </c>
      <c r="S18" s="548" t="str">
        <f ca="1">IF(R18&gt;(R$7+R$8),"",IF(R18&lt;=R$7,OFFSET(INDIRECT("'補助事業概要説明書（別添１）５'!"&amp;"B"&amp;MATCH(S$9,'補助事業概要説明書（別添１）５'!$B:$B,0)),8+R18-1,6),OFFSET(INDIRECT("'補助事業概要説明書（別添１）５'!"&amp;"B"&amp;MATCH(S$9,'補助事業概要説明書（別添１）５'!$B:$B,0)),8+(R18-R$7)-1,12)))</f>
        <v/>
      </c>
      <c r="T18" s="548">
        <v>8</v>
      </c>
      <c r="U18" s="548" t="str">
        <f ca="1">IF(T18&gt;(T$7+T$8),"",IF(T18&lt;=T$7,OFFSET(INDIRECT("'補助事業概要説明書（別添１）５'!"&amp;"B"&amp;MATCH(U$9,'補助事業概要説明書（別添１）５'!$B:$B,0)),8+T18-1,6),OFFSET(INDIRECT("'補助事業概要説明書（別添１）５'!"&amp;"B"&amp;MATCH(U$9,'補助事業概要説明書（別添１）５'!$B:$B,0)),8+(T18-T$7)-1,12)))</f>
        <v/>
      </c>
      <c r="V18" s="548">
        <v>8</v>
      </c>
      <c r="W18" s="548" t="str">
        <f ca="1">IF(V18&gt;(V$7+V$8),"",IF(V18&lt;=V$7,OFFSET(INDIRECT("'補助事業概要説明書（別添１）５'!"&amp;"B"&amp;MATCH(W$9,'補助事業概要説明書（別添１）５'!$B:$B,0)),8+V18-1,6),OFFSET(INDIRECT("'補助事業概要説明書（別添１）５'!"&amp;"B"&amp;MATCH(W$9,'補助事業概要説明書（別添１）５'!$B:$B,0)),8+(V18-V$7)-1,12)))</f>
        <v/>
      </c>
    </row>
    <row r="19" spans="4:23">
      <c r="D19" s="548">
        <v>9</v>
      </c>
      <c r="E19" s="548" t="str">
        <f ca="1">IF(D19&gt;(D$7+D$8),"",IF(D19&lt;=D$7,OFFSET(INDIRECT("'補助事業概要説明書（別添１）５'!"&amp;"B"&amp;MATCH(E$9,'補助事業概要説明書（別添１）５'!$B:$B,0)),8+D19-1,6),OFFSET(INDIRECT("'補助事業概要説明書（別添１）５'!"&amp;"B"&amp;MATCH(E$9,'補助事業概要説明書（別添１）５'!$B:$B,0)),8+(D19-D$7)-1,12)))</f>
        <v/>
      </c>
      <c r="F19" s="548">
        <v>9</v>
      </c>
      <c r="G19" s="548" t="str">
        <f ca="1">IF(F19&gt;(F$7+F$8),"",IF(F19&lt;=F$7,OFFSET(INDIRECT("'補助事業概要説明書（別添１）５'!"&amp;"B"&amp;MATCH(G$9,'補助事業概要説明書（別添１）５'!$B:$B,0)),8+F19-1,6),OFFSET(INDIRECT("'補助事業概要説明書（別添１）５'!"&amp;"B"&amp;MATCH(G$9,'補助事業概要説明書（別添１）５'!$B:$B,0)),8+(F19-F$7)-1,12)))</f>
        <v/>
      </c>
      <c r="H19" s="548">
        <v>9</v>
      </c>
      <c r="I19" s="548" t="str">
        <f ca="1">IF(H19&gt;(H$7+H$8),"",IF(H19&lt;=H$7,OFFSET(INDIRECT("'補助事業概要説明書（別添１）５'!"&amp;"B"&amp;MATCH(I$9,'補助事業概要説明書（別添１）５'!$B:$B,0)),8+H19-1,6),OFFSET(INDIRECT("'補助事業概要説明書（別添１）５'!"&amp;"B"&amp;MATCH(I$9,'補助事業概要説明書（別添１）５'!$B:$B,0)),8+(H19-H$7)-1,12)))</f>
        <v/>
      </c>
      <c r="J19" s="548">
        <v>9</v>
      </c>
      <c r="K19" s="548" t="str">
        <f ca="1">IF(J19&gt;(J$7+J$8),"",IF(J19&lt;=J$7,OFFSET(INDIRECT("'補助事業概要説明書（別添１）５'!"&amp;"B"&amp;MATCH(K$9,'補助事業概要説明書（別添１）５'!$B:$B,0)),8+J19-1,6),OFFSET(INDIRECT("'補助事業概要説明書（別添１）５'!"&amp;"B"&amp;MATCH(K$9,'補助事業概要説明書（別添１）５'!$B:$B,0)),8+(J19-J$7)-1,12)))</f>
        <v/>
      </c>
      <c r="L19" s="548">
        <v>9</v>
      </c>
      <c r="M19" s="548" t="str">
        <f ca="1">IF(L19&gt;(L$7+L$8),"",IF(L19&lt;=L$7,OFFSET(INDIRECT("'補助事業概要説明書（別添１）５'!"&amp;"B"&amp;MATCH(M$9,'補助事業概要説明書（別添１）５'!$B:$B,0)),8+L19-1,6),OFFSET(INDIRECT("'補助事業概要説明書（別添１）５'!"&amp;"B"&amp;MATCH(M$9,'補助事業概要説明書（別添１）５'!$B:$B,0)),8+(L19-L$7)-1,12)))</f>
        <v/>
      </c>
      <c r="N19" s="548">
        <v>9</v>
      </c>
      <c r="O19" s="548" t="str">
        <f ca="1">IF(N19&gt;(N$7+N$8),"",IF(N19&lt;=N$7,OFFSET(INDIRECT("'補助事業概要説明書（別添１）５'!"&amp;"B"&amp;MATCH(O$9,'補助事業概要説明書（別添１）５'!$B:$B,0)),8+N19-1,6),OFFSET(INDIRECT("'補助事業概要説明書（別添１）５'!"&amp;"B"&amp;MATCH(O$9,'補助事業概要説明書（別添１）５'!$B:$B,0)),8+(N19-N$7)-1,12)))</f>
        <v/>
      </c>
      <c r="P19" s="548">
        <v>9</v>
      </c>
      <c r="Q19" s="548" t="str">
        <f ca="1">IF(P19&gt;(P$7+P$8),"",IF(P19&lt;=P$7,OFFSET(INDIRECT("'補助事業概要説明書（別添１）５'!"&amp;"B"&amp;MATCH(Q$9,'補助事業概要説明書（別添１）５'!$B:$B,0)),8+P19-1,6),OFFSET(INDIRECT("'補助事業概要説明書（別添１）５'!"&amp;"B"&amp;MATCH(Q$9,'補助事業概要説明書（別添１）５'!$B:$B,0)),8+(P19-P$7)-1,12)))</f>
        <v/>
      </c>
      <c r="R19" s="548">
        <v>9</v>
      </c>
      <c r="S19" s="548" t="str">
        <f ca="1">IF(R19&gt;(R$7+R$8),"",IF(R19&lt;=R$7,OFFSET(INDIRECT("'補助事業概要説明書（別添１）５'!"&amp;"B"&amp;MATCH(S$9,'補助事業概要説明書（別添１）５'!$B:$B,0)),8+R19-1,6),OFFSET(INDIRECT("'補助事業概要説明書（別添１）５'!"&amp;"B"&amp;MATCH(S$9,'補助事業概要説明書（別添１）５'!$B:$B,0)),8+(R19-R$7)-1,12)))</f>
        <v/>
      </c>
      <c r="T19" s="548">
        <v>9</v>
      </c>
      <c r="U19" s="548" t="str">
        <f ca="1">IF(T19&gt;(T$7+T$8),"",IF(T19&lt;=T$7,OFFSET(INDIRECT("'補助事業概要説明書（別添１）５'!"&amp;"B"&amp;MATCH(U$9,'補助事業概要説明書（別添１）５'!$B:$B,0)),8+T19-1,6),OFFSET(INDIRECT("'補助事業概要説明書（別添１）５'!"&amp;"B"&amp;MATCH(U$9,'補助事業概要説明書（別添１）５'!$B:$B,0)),8+(T19-T$7)-1,12)))</f>
        <v/>
      </c>
      <c r="V19" s="548">
        <v>9</v>
      </c>
      <c r="W19" s="548" t="str">
        <f ca="1">IF(V19&gt;(V$7+V$8),"",IF(V19&lt;=V$7,OFFSET(INDIRECT("'補助事業概要説明書（別添１）５'!"&amp;"B"&amp;MATCH(W$9,'補助事業概要説明書（別添１）５'!$B:$B,0)),8+V19-1,6),OFFSET(INDIRECT("'補助事業概要説明書（別添１）５'!"&amp;"B"&amp;MATCH(W$9,'補助事業概要説明書（別添１）５'!$B:$B,0)),8+(V19-V$7)-1,12)))</f>
        <v/>
      </c>
    </row>
    <row r="20" spans="4:23">
      <c r="D20" s="548">
        <v>10</v>
      </c>
      <c r="E20" s="548" t="str">
        <f ca="1">IF(D20&gt;(D$7+D$8),"",IF(D20&lt;=D$7,OFFSET(INDIRECT("'補助事業概要説明書（別添１）５'!"&amp;"B"&amp;MATCH(E$9,'補助事業概要説明書（別添１）５'!$B:$B,0)),8+D20-1,6),OFFSET(INDIRECT("'補助事業概要説明書（別添１）５'!"&amp;"B"&amp;MATCH(E$9,'補助事業概要説明書（別添１）５'!$B:$B,0)),8+(D20-D$7)-1,12)))</f>
        <v/>
      </c>
      <c r="F20" s="548">
        <v>10</v>
      </c>
      <c r="G20" s="548" t="str">
        <f ca="1">IF(F20&gt;(F$7+F$8),"",IF(F20&lt;=F$7,OFFSET(INDIRECT("'補助事業概要説明書（別添１）５'!"&amp;"B"&amp;MATCH(G$9,'補助事業概要説明書（別添１）５'!$B:$B,0)),8+F20-1,6),OFFSET(INDIRECT("'補助事業概要説明書（別添１）５'!"&amp;"B"&amp;MATCH(G$9,'補助事業概要説明書（別添１）５'!$B:$B,0)),8+(F20-F$7)-1,12)))</f>
        <v/>
      </c>
      <c r="H20" s="548">
        <v>10</v>
      </c>
      <c r="I20" s="548" t="str">
        <f ca="1">IF(H20&gt;(H$7+H$8),"",IF(H20&lt;=H$7,OFFSET(INDIRECT("'補助事業概要説明書（別添１）５'!"&amp;"B"&amp;MATCH(I$9,'補助事業概要説明書（別添１）５'!$B:$B,0)),8+H20-1,6),OFFSET(INDIRECT("'補助事業概要説明書（別添１）５'!"&amp;"B"&amp;MATCH(I$9,'補助事業概要説明書（別添１）５'!$B:$B,0)),8+(H20-H$7)-1,12)))</f>
        <v/>
      </c>
      <c r="J20" s="548">
        <v>10</v>
      </c>
      <c r="K20" s="548" t="str">
        <f ca="1">IF(J20&gt;(J$7+J$8),"",IF(J20&lt;=J$7,OFFSET(INDIRECT("'補助事業概要説明書（別添１）５'!"&amp;"B"&amp;MATCH(K$9,'補助事業概要説明書（別添１）５'!$B:$B,0)),8+J20-1,6),OFFSET(INDIRECT("'補助事業概要説明書（別添１）５'!"&amp;"B"&amp;MATCH(K$9,'補助事業概要説明書（別添１）５'!$B:$B,0)),8+(J20-J$7)-1,12)))</f>
        <v/>
      </c>
      <c r="L20" s="548">
        <v>10</v>
      </c>
      <c r="M20" s="548" t="str">
        <f ca="1">IF(L20&gt;(L$7+L$8),"",IF(L20&lt;=L$7,OFFSET(INDIRECT("'補助事業概要説明書（別添１）５'!"&amp;"B"&amp;MATCH(M$9,'補助事業概要説明書（別添１）５'!$B:$B,0)),8+L20-1,6),OFFSET(INDIRECT("'補助事業概要説明書（別添１）５'!"&amp;"B"&amp;MATCH(M$9,'補助事業概要説明書（別添１）５'!$B:$B,0)),8+(L20-L$7)-1,12)))</f>
        <v/>
      </c>
      <c r="N20" s="548">
        <v>10</v>
      </c>
      <c r="O20" s="548" t="str">
        <f ca="1">IF(N20&gt;(N$7+N$8),"",IF(N20&lt;=N$7,OFFSET(INDIRECT("'補助事業概要説明書（別添１）５'!"&amp;"B"&amp;MATCH(O$9,'補助事業概要説明書（別添１）５'!$B:$B,0)),8+N20-1,6),OFFSET(INDIRECT("'補助事業概要説明書（別添１）５'!"&amp;"B"&amp;MATCH(O$9,'補助事業概要説明書（別添１）５'!$B:$B,0)),8+(N20-N$7)-1,12)))</f>
        <v/>
      </c>
      <c r="P20" s="548">
        <v>10</v>
      </c>
      <c r="Q20" s="548" t="str">
        <f ca="1">IF(P20&gt;(P$7+P$8),"",IF(P20&lt;=P$7,OFFSET(INDIRECT("'補助事業概要説明書（別添１）５'!"&amp;"B"&amp;MATCH(Q$9,'補助事業概要説明書（別添１）５'!$B:$B,0)),8+P20-1,6),OFFSET(INDIRECT("'補助事業概要説明書（別添１）５'!"&amp;"B"&amp;MATCH(Q$9,'補助事業概要説明書（別添１）５'!$B:$B,0)),8+(P20-P$7)-1,12)))</f>
        <v/>
      </c>
      <c r="R20" s="548">
        <v>10</v>
      </c>
      <c r="S20" s="548" t="str">
        <f ca="1">IF(R20&gt;(R$7+R$8),"",IF(R20&lt;=R$7,OFFSET(INDIRECT("'補助事業概要説明書（別添１）５'!"&amp;"B"&amp;MATCH(S$9,'補助事業概要説明書（別添１）５'!$B:$B,0)),8+R20-1,6),OFFSET(INDIRECT("'補助事業概要説明書（別添１）５'!"&amp;"B"&amp;MATCH(S$9,'補助事業概要説明書（別添１）５'!$B:$B,0)),8+(R20-R$7)-1,12)))</f>
        <v/>
      </c>
      <c r="T20" s="548">
        <v>10</v>
      </c>
      <c r="U20" s="548" t="str">
        <f ca="1">IF(T20&gt;(T$7+T$8),"",IF(T20&lt;=T$7,OFFSET(INDIRECT("'補助事業概要説明書（別添１）５'!"&amp;"B"&amp;MATCH(U$9,'補助事業概要説明書（別添１）５'!$B:$B,0)),8+T20-1,6),OFFSET(INDIRECT("'補助事業概要説明書（別添１）５'!"&amp;"B"&amp;MATCH(U$9,'補助事業概要説明書（別添１）５'!$B:$B,0)),8+(T20-T$7)-1,12)))</f>
        <v/>
      </c>
      <c r="V20" s="548">
        <v>10</v>
      </c>
      <c r="W20" s="548" t="str">
        <f ca="1">IF(V20&gt;(V$7+V$8),"",IF(V20&lt;=V$7,OFFSET(INDIRECT("'補助事業概要説明書（別添１）５'!"&amp;"B"&amp;MATCH(W$9,'補助事業概要説明書（別添１）５'!$B:$B,0)),8+V20-1,6),OFFSET(INDIRECT("'補助事業概要説明書（別添１）５'!"&amp;"B"&amp;MATCH(W$9,'補助事業概要説明書（別添１）５'!$B:$B,0)),8+(V20-V$7)-1,12)))</f>
        <v/>
      </c>
    </row>
    <row r="21" spans="4:23">
      <c r="D21" s="548">
        <v>11</v>
      </c>
      <c r="E21" s="548" t="str">
        <f ca="1">IF(D21&gt;(D$7+D$8),"",IF(D21&lt;=D$7,OFFSET(INDIRECT("'補助事業概要説明書（別添１）５'!"&amp;"B"&amp;MATCH(E$9,'補助事業概要説明書（別添１）５'!$B:$B,0)),8+D21-1,6),OFFSET(INDIRECT("'補助事業概要説明書（別添１）５'!"&amp;"B"&amp;MATCH(E$9,'補助事業概要説明書（別添１）５'!$B:$B,0)),8+(D21-D$7)-1,12)))</f>
        <v/>
      </c>
      <c r="F21" s="548">
        <v>11</v>
      </c>
      <c r="G21" s="548" t="str">
        <f ca="1">IF(F21&gt;(F$7+F$8),"",IF(F21&lt;=F$7,OFFSET(INDIRECT("'補助事業概要説明書（別添１）５'!"&amp;"B"&amp;MATCH(G$9,'補助事業概要説明書（別添１）５'!$B:$B,0)),8+F21-1,6),OFFSET(INDIRECT("'補助事業概要説明書（別添１）５'!"&amp;"B"&amp;MATCH(G$9,'補助事業概要説明書（別添１）５'!$B:$B,0)),8+(F21-F$7)-1,12)))</f>
        <v/>
      </c>
      <c r="H21" s="548">
        <v>11</v>
      </c>
      <c r="I21" s="548" t="str">
        <f ca="1">IF(H21&gt;(H$7+H$8),"",IF(H21&lt;=H$7,OFFSET(INDIRECT("'補助事業概要説明書（別添１）５'!"&amp;"B"&amp;MATCH(I$9,'補助事業概要説明書（別添１）５'!$B:$B,0)),8+H21-1,6),OFFSET(INDIRECT("'補助事業概要説明書（別添１）５'!"&amp;"B"&amp;MATCH(I$9,'補助事業概要説明書（別添１）５'!$B:$B,0)),8+(H21-H$7)-1,12)))</f>
        <v/>
      </c>
      <c r="J21" s="548">
        <v>11</v>
      </c>
      <c r="K21" s="548" t="str">
        <f ca="1">IF(J21&gt;(J$7+J$8),"",IF(J21&lt;=J$7,OFFSET(INDIRECT("'補助事業概要説明書（別添１）５'!"&amp;"B"&amp;MATCH(K$9,'補助事業概要説明書（別添１）５'!$B:$B,0)),8+J21-1,6),OFFSET(INDIRECT("'補助事業概要説明書（別添１）５'!"&amp;"B"&amp;MATCH(K$9,'補助事業概要説明書（別添１）５'!$B:$B,0)),8+(J21-J$7)-1,12)))</f>
        <v/>
      </c>
      <c r="L21" s="548">
        <v>11</v>
      </c>
      <c r="M21" s="548" t="str">
        <f ca="1">IF(L21&gt;(L$7+L$8),"",IF(L21&lt;=L$7,OFFSET(INDIRECT("'補助事業概要説明書（別添１）５'!"&amp;"B"&amp;MATCH(M$9,'補助事業概要説明書（別添１）５'!$B:$B,0)),8+L21-1,6),OFFSET(INDIRECT("'補助事業概要説明書（別添１）５'!"&amp;"B"&amp;MATCH(M$9,'補助事業概要説明書（別添１）５'!$B:$B,0)),8+(L21-L$7)-1,12)))</f>
        <v/>
      </c>
      <c r="N21" s="548">
        <v>11</v>
      </c>
      <c r="O21" s="548" t="str">
        <f ca="1">IF(N21&gt;(N$7+N$8),"",IF(N21&lt;=N$7,OFFSET(INDIRECT("'補助事業概要説明書（別添１）５'!"&amp;"B"&amp;MATCH(O$9,'補助事業概要説明書（別添１）５'!$B:$B,0)),8+N21-1,6),OFFSET(INDIRECT("'補助事業概要説明書（別添１）５'!"&amp;"B"&amp;MATCH(O$9,'補助事業概要説明書（別添１）５'!$B:$B,0)),8+(N21-N$7)-1,12)))</f>
        <v/>
      </c>
      <c r="P21" s="548">
        <v>11</v>
      </c>
      <c r="Q21" s="548" t="str">
        <f ca="1">IF(P21&gt;(P$7+P$8),"",IF(P21&lt;=P$7,OFFSET(INDIRECT("'補助事業概要説明書（別添１）５'!"&amp;"B"&amp;MATCH(Q$9,'補助事業概要説明書（別添１）５'!$B:$B,0)),8+P21-1,6),OFFSET(INDIRECT("'補助事業概要説明書（別添１）５'!"&amp;"B"&amp;MATCH(Q$9,'補助事業概要説明書（別添１）５'!$B:$B,0)),8+(P21-P$7)-1,12)))</f>
        <v/>
      </c>
      <c r="R21" s="548">
        <v>11</v>
      </c>
      <c r="S21" s="548" t="str">
        <f ca="1">IF(R21&gt;(R$7+R$8),"",IF(R21&lt;=R$7,OFFSET(INDIRECT("'補助事業概要説明書（別添１）５'!"&amp;"B"&amp;MATCH(S$9,'補助事業概要説明書（別添１）５'!$B:$B,0)),8+R21-1,6),OFFSET(INDIRECT("'補助事業概要説明書（別添１）５'!"&amp;"B"&amp;MATCH(S$9,'補助事業概要説明書（別添１）５'!$B:$B,0)),8+(R21-R$7)-1,12)))</f>
        <v/>
      </c>
      <c r="T21" s="548">
        <v>11</v>
      </c>
      <c r="U21" s="548" t="str">
        <f ca="1">IF(T21&gt;(T$7+T$8),"",IF(T21&lt;=T$7,OFFSET(INDIRECT("'補助事業概要説明書（別添１）５'!"&amp;"B"&amp;MATCH(U$9,'補助事業概要説明書（別添１）５'!$B:$B,0)),8+T21-1,6),OFFSET(INDIRECT("'補助事業概要説明書（別添１）５'!"&amp;"B"&amp;MATCH(U$9,'補助事業概要説明書（別添１）５'!$B:$B,0)),8+(T21-T$7)-1,12)))</f>
        <v/>
      </c>
      <c r="V21" s="548">
        <v>11</v>
      </c>
      <c r="W21" s="548" t="str">
        <f ca="1">IF(V21&gt;(V$7+V$8),"",IF(V21&lt;=V$7,OFFSET(INDIRECT("'補助事業概要説明書（別添１）５'!"&amp;"B"&amp;MATCH(W$9,'補助事業概要説明書（別添１）５'!$B:$B,0)),8+V21-1,6),OFFSET(INDIRECT("'補助事業概要説明書（別添１）５'!"&amp;"B"&amp;MATCH(W$9,'補助事業概要説明書（別添１）５'!$B:$B,0)),8+(V21-V$7)-1,12)))</f>
        <v/>
      </c>
    </row>
    <row r="22" spans="4:23">
      <c r="D22" s="548">
        <v>12</v>
      </c>
      <c r="E22" s="548" t="str">
        <f ca="1">IF(D22&gt;(D$7+D$8),"",IF(D22&lt;=D$7,OFFSET(INDIRECT("'補助事業概要説明書（別添１）５'!"&amp;"B"&amp;MATCH(E$9,'補助事業概要説明書（別添１）５'!$B:$B,0)),8+D22-1,6),OFFSET(INDIRECT("'補助事業概要説明書（別添１）５'!"&amp;"B"&amp;MATCH(E$9,'補助事業概要説明書（別添１）５'!$B:$B,0)),8+(D22-D$7)-1,12)))</f>
        <v/>
      </c>
      <c r="F22" s="548">
        <v>12</v>
      </c>
      <c r="G22" s="548" t="str">
        <f ca="1">IF(F22&gt;(F$7+F$8),"",IF(F22&lt;=F$7,OFFSET(INDIRECT("'補助事業概要説明書（別添１）５'!"&amp;"B"&amp;MATCH(G$9,'補助事業概要説明書（別添１）５'!$B:$B,0)),8+F22-1,6),OFFSET(INDIRECT("'補助事業概要説明書（別添１）５'!"&amp;"B"&amp;MATCH(G$9,'補助事業概要説明書（別添１）５'!$B:$B,0)),8+(F22-F$7)-1,12)))</f>
        <v/>
      </c>
      <c r="H22" s="548">
        <v>12</v>
      </c>
      <c r="I22" s="548" t="str">
        <f ca="1">IF(H22&gt;(H$7+H$8),"",IF(H22&lt;=H$7,OFFSET(INDIRECT("'補助事業概要説明書（別添１）５'!"&amp;"B"&amp;MATCH(I$9,'補助事業概要説明書（別添１）５'!$B:$B,0)),8+H22-1,6),OFFSET(INDIRECT("'補助事業概要説明書（別添１）５'!"&amp;"B"&amp;MATCH(I$9,'補助事業概要説明書（別添１）５'!$B:$B,0)),8+(H22-H$7)-1,12)))</f>
        <v/>
      </c>
      <c r="J22" s="548">
        <v>12</v>
      </c>
      <c r="K22" s="548" t="str">
        <f ca="1">IF(J22&gt;(J$7+J$8),"",IF(J22&lt;=J$7,OFFSET(INDIRECT("'補助事業概要説明書（別添１）５'!"&amp;"B"&amp;MATCH(K$9,'補助事業概要説明書（別添１）５'!$B:$B,0)),8+J22-1,6),OFFSET(INDIRECT("'補助事業概要説明書（別添１）５'!"&amp;"B"&amp;MATCH(K$9,'補助事業概要説明書（別添１）５'!$B:$B,0)),8+(J22-J$7)-1,12)))</f>
        <v/>
      </c>
      <c r="L22" s="548">
        <v>12</v>
      </c>
      <c r="M22" s="548" t="str">
        <f ca="1">IF(L22&gt;(L$7+L$8),"",IF(L22&lt;=L$7,OFFSET(INDIRECT("'補助事業概要説明書（別添１）５'!"&amp;"B"&amp;MATCH(M$9,'補助事業概要説明書（別添１）５'!$B:$B,0)),8+L22-1,6),OFFSET(INDIRECT("'補助事業概要説明書（別添１）５'!"&amp;"B"&amp;MATCH(M$9,'補助事業概要説明書（別添１）５'!$B:$B,0)),8+(L22-L$7)-1,12)))</f>
        <v/>
      </c>
      <c r="N22" s="548">
        <v>12</v>
      </c>
      <c r="O22" s="548" t="str">
        <f ca="1">IF(N22&gt;(N$7+N$8),"",IF(N22&lt;=N$7,OFFSET(INDIRECT("'補助事業概要説明書（別添１）５'!"&amp;"B"&amp;MATCH(O$9,'補助事業概要説明書（別添１）５'!$B:$B,0)),8+N22-1,6),OFFSET(INDIRECT("'補助事業概要説明書（別添１）５'!"&amp;"B"&amp;MATCH(O$9,'補助事業概要説明書（別添１）５'!$B:$B,0)),8+(N22-N$7)-1,12)))</f>
        <v/>
      </c>
      <c r="P22" s="548">
        <v>12</v>
      </c>
      <c r="Q22" s="548" t="str">
        <f ca="1">IF(P22&gt;(P$7+P$8),"",IF(P22&lt;=P$7,OFFSET(INDIRECT("'補助事業概要説明書（別添１）５'!"&amp;"B"&amp;MATCH(Q$9,'補助事業概要説明書（別添１）５'!$B:$B,0)),8+P22-1,6),OFFSET(INDIRECT("'補助事業概要説明書（別添１）５'!"&amp;"B"&amp;MATCH(Q$9,'補助事業概要説明書（別添１）５'!$B:$B,0)),8+(P22-P$7)-1,12)))</f>
        <v/>
      </c>
      <c r="R22" s="548">
        <v>12</v>
      </c>
      <c r="S22" s="548" t="str">
        <f ca="1">IF(R22&gt;(R$7+R$8),"",IF(R22&lt;=R$7,OFFSET(INDIRECT("'補助事業概要説明書（別添１）５'!"&amp;"B"&amp;MATCH(S$9,'補助事業概要説明書（別添１）５'!$B:$B,0)),8+R22-1,6),OFFSET(INDIRECT("'補助事業概要説明書（別添１）５'!"&amp;"B"&amp;MATCH(S$9,'補助事業概要説明書（別添１）５'!$B:$B,0)),8+(R22-R$7)-1,12)))</f>
        <v/>
      </c>
      <c r="T22" s="548">
        <v>12</v>
      </c>
      <c r="U22" s="548" t="str">
        <f ca="1">IF(T22&gt;(T$7+T$8),"",IF(T22&lt;=T$7,OFFSET(INDIRECT("'補助事業概要説明書（別添１）５'!"&amp;"B"&amp;MATCH(U$9,'補助事業概要説明書（別添１）５'!$B:$B,0)),8+T22-1,6),OFFSET(INDIRECT("'補助事業概要説明書（別添１）５'!"&amp;"B"&amp;MATCH(U$9,'補助事業概要説明書（別添１）５'!$B:$B,0)),8+(T22-T$7)-1,12)))</f>
        <v/>
      </c>
      <c r="V22" s="548">
        <v>12</v>
      </c>
      <c r="W22" s="548" t="str">
        <f ca="1">IF(V22&gt;(V$7+V$8),"",IF(V22&lt;=V$7,OFFSET(INDIRECT("'補助事業概要説明書（別添１）５'!"&amp;"B"&amp;MATCH(W$9,'補助事業概要説明書（別添１）５'!$B:$B,0)),8+V22-1,6),OFFSET(INDIRECT("'補助事業概要説明書（別添１）５'!"&amp;"B"&amp;MATCH(W$9,'補助事業概要説明書（別添１）５'!$B:$B,0)),8+(V22-V$7)-1,12)))</f>
        <v/>
      </c>
    </row>
    <row r="23" spans="4:23">
      <c r="D23" s="548">
        <v>13</v>
      </c>
      <c r="E23" s="548" t="str">
        <f ca="1">IF(D23&gt;(D$7+D$8),"",IF(D23&lt;=D$7,OFFSET(INDIRECT("'補助事業概要説明書（別添１）５'!"&amp;"B"&amp;MATCH(E$9,'補助事業概要説明書（別添１）５'!$B:$B,0)),8+D23-1,6),OFFSET(INDIRECT("'補助事業概要説明書（別添１）５'!"&amp;"B"&amp;MATCH(E$9,'補助事業概要説明書（別添１）５'!$B:$B,0)),8+(D23-D$7)-1,12)))</f>
        <v/>
      </c>
      <c r="F23" s="548">
        <v>13</v>
      </c>
      <c r="G23" s="548" t="str">
        <f ca="1">IF(F23&gt;(F$7+F$8),"",IF(F23&lt;=F$7,OFFSET(INDIRECT("'補助事業概要説明書（別添１）５'!"&amp;"B"&amp;MATCH(G$9,'補助事業概要説明書（別添１）５'!$B:$B,0)),8+F23-1,6),OFFSET(INDIRECT("'補助事業概要説明書（別添１）５'!"&amp;"B"&amp;MATCH(G$9,'補助事業概要説明書（別添１）５'!$B:$B,0)),8+(F23-F$7)-1,12)))</f>
        <v/>
      </c>
      <c r="H23" s="548">
        <v>13</v>
      </c>
      <c r="I23" s="548" t="str">
        <f ca="1">IF(H23&gt;(H$7+H$8),"",IF(H23&lt;=H$7,OFFSET(INDIRECT("'補助事業概要説明書（別添１）５'!"&amp;"B"&amp;MATCH(I$9,'補助事業概要説明書（別添１）５'!$B:$B,0)),8+H23-1,6),OFFSET(INDIRECT("'補助事業概要説明書（別添１）５'!"&amp;"B"&amp;MATCH(I$9,'補助事業概要説明書（別添１）５'!$B:$B,0)),8+(H23-H$7)-1,12)))</f>
        <v/>
      </c>
      <c r="J23" s="548">
        <v>13</v>
      </c>
      <c r="K23" s="548" t="str">
        <f ca="1">IF(J23&gt;(J$7+J$8),"",IF(J23&lt;=J$7,OFFSET(INDIRECT("'補助事業概要説明書（別添１）５'!"&amp;"B"&amp;MATCH(K$9,'補助事業概要説明書（別添１）５'!$B:$B,0)),8+J23-1,6),OFFSET(INDIRECT("'補助事業概要説明書（別添１）５'!"&amp;"B"&amp;MATCH(K$9,'補助事業概要説明書（別添１）５'!$B:$B,0)),8+(J23-J$7)-1,12)))</f>
        <v/>
      </c>
      <c r="L23" s="548">
        <v>13</v>
      </c>
      <c r="M23" s="548" t="str">
        <f ca="1">IF(L23&gt;(L$7+L$8),"",IF(L23&lt;=L$7,OFFSET(INDIRECT("'補助事業概要説明書（別添１）５'!"&amp;"B"&amp;MATCH(M$9,'補助事業概要説明書（別添１）５'!$B:$B,0)),8+L23-1,6),OFFSET(INDIRECT("'補助事業概要説明書（別添１）５'!"&amp;"B"&amp;MATCH(M$9,'補助事業概要説明書（別添１）５'!$B:$B,0)),8+(L23-L$7)-1,12)))</f>
        <v/>
      </c>
      <c r="N23" s="548">
        <v>13</v>
      </c>
      <c r="O23" s="548" t="str">
        <f ca="1">IF(N23&gt;(N$7+N$8),"",IF(N23&lt;=N$7,OFFSET(INDIRECT("'補助事業概要説明書（別添１）５'!"&amp;"B"&amp;MATCH(O$9,'補助事業概要説明書（別添１）５'!$B:$B,0)),8+N23-1,6),OFFSET(INDIRECT("'補助事業概要説明書（別添１）５'!"&amp;"B"&amp;MATCH(O$9,'補助事業概要説明書（別添１）５'!$B:$B,0)),8+(N23-N$7)-1,12)))</f>
        <v/>
      </c>
      <c r="P23" s="548">
        <v>13</v>
      </c>
      <c r="Q23" s="548" t="str">
        <f ca="1">IF(P23&gt;(P$7+P$8),"",IF(P23&lt;=P$7,OFFSET(INDIRECT("'補助事業概要説明書（別添１）５'!"&amp;"B"&amp;MATCH(Q$9,'補助事業概要説明書（別添１）５'!$B:$B,0)),8+P23-1,6),OFFSET(INDIRECT("'補助事業概要説明書（別添１）５'!"&amp;"B"&amp;MATCH(Q$9,'補助事業概要説明書（別添１）５'!$B:$B,0)),8+(P23-P$7)-1,12)))</f>
        <v/>
      </c>
      <c r="R23" s="548">
        <v>13</v>
      </c>
      <c r="S23" s="548" t="str">
        <f ca="1">IF(R23&gt;(R$7+R$8),"",IF(R23&lt;=R$7,OFFSET(INDIRECT("'補助事業概要説明書（別添１）５'!"&amp;"B"&amp;MATCH(S$9,'補助事業概要説明書（別添１）５'!$B:$B,0)),8+R23-1,6),OFFSET(INDIRECT("'補助事業概要説明書（別添１）５'!"&amp;"B"&amp;MATCH(S$9,'補助事業概要説明書（別添１）５'!$B:$B,0)),8+(R23-R$7)-1,12)))</f>
        <v/>
      </c>
      <c r="T23" s="548">
        <v>13</v>
      </c>
      <c r="U23" s="548" t="str">
        <f ca="1">IF(T23&gt;(T$7+T$8),"",IF(T23&lt;=T$7,OFFSET(INDIRECT("'補助事業概要説明書（別添１）５'!"&amp;"B"&amp;MATCH(U$9,'補助事業概要説明書（別添１）５'!$B:$B,0)),8+T23-1,6),OFFSET(INDIRECT("'補助事業概要説明書（別添１）５'!"&amp;"B"&amp;MATCH(U$9,'補助事業概要説明書（別添１）５'!$B:$B,0)),8+(T23-T$7)-1,12)))</f>
        <v/>
      </c>
      <c r="V23" s="548">
        <v>13</v>
      </c>
      <c r="W23" s="548" t="str">
        <f ca="1">IF(V23&gt;(V$7+V$8),"",IF(V23&lt;=V$7,OFFSET(INDIRECT("'補助事業概要説明書（別添１）５'!"&amp;"B"&amp;MATCH(W$9,'補助事業概要説明書（別添１）５'!$B:$B,0)),8+V23-1,6),OFFSET(INDIRECT("'補助事業概要説明書（別添１）５'!"&amp;"B"&amp;MATCH(W$9,'補助事業概要説明書（別添１）５'!$B:$B,0)),8+(V23-V$7)-1,12)))</f>
        <v/>
      </c>
    </row>
    <row r="24" spans="4:23">
      <c r="D24" s="548">
        <v>14</v>
      </c>
      <c r="E24" s="548" t="str">
        <f ca="1">IF(D24&gt;(D$7+D$8),"",IF(D24&lt;=D$7,OFFSET(INDIRECT("'補助事業概要説明書（別添１）５'!"&amp;"B"&amp;MATCH(E$9,'補助事業概要説明書（別添１）５'!$B:$B,0)),8+D24-1,6),OFFSET(INDIRECT("'補助事業概要説明書（別添１）５'!"&amp;"B"&amp;MATCH(E$9,'補助事業概要説明書（別添１）５'!$B:$B,0)),8+(D24-D$7)-1,12)))</f>
        <v/>
      </c>
      <c r="F24" s="548">
        <v>14</v>
      </c>
      <c r="G24" s="548" t="str">
        <f ca="1">IF(F24&gt;(F$7+F$8),"",IF(F24&lt;=F$7,OFFSET(INDIRECT("'補助事業概要説明書（別添１）５'!"&amp;"B"&amp;MATCH(G$9,'補助事業概要説明書（別添１）５'!$B:$B,0)),8+F24-1,6),OFFSET(INDIRECT("'補助事業概要説明書（別添１）５'!"&amp;"B"&amp;MATCH(G$9,'補助事業概要説明書（別添１）５'!$B:$B,0)),8+(F24-F$7)-1,12)))</f>
        <v/>
      </c>
      <c r="H24" s="548">
        <v>14</v>
      </c>
      <c r="I24" s="548" t="str">
        <f ca="1">IF(H24&gt;(H$7+H$8),"",IF(H24&lt;=H$7,OFFSET(INDIRECT("'補助事業概要説明書（別添１）５'!"&amp;"B"&amp;MATCH(I$9,'補助事業概要説明書（別添１）５'!$B:$B,0)),8+H24-1,6),OFFSET(INDIRECT("'補助事業概要説明書（別添１）５'!"&amp;"B"&amp;MATCH(I$9,'補助事業概要説明書（別添１）５'!$B:$B,0)),8+(H24-H$7)-1,12)))</f>
        <v/>
      </c>
      <c r="J24" s="548">
        <v>14</v>
      </c>
      <c r="K24" s="548" t="str">
        <f ca="1">IF(J24&gt;(J$7+J$8),"",IF(J24&lt;=J$7,OFFSET(INDIRECT("'補助事業概要説明書（別添１）５'!"&amp;"B"&amp;MATCH(K$9,'補助事業概要説明書（別添１）５'!$B:$B,0)),8+J24-1,6),OFFSET(INDIRECT("'補助事業概要説明書（別添１）５'!"&amp;"B"&amp;MATCH(K$9,'補助事業概要説明書（別添１）５'!$B:$B,0)),8+(J24-J$7)-1,12)))</f>
        <v/>
      </c>
      <c r="L24" s="548">
        <v>14</v>
      </c>
      <c r="M24" s="548" t="str">
        <f ca="1">IF(L24&gt;(L$7+L$8),"",IF(L24&lt;=L$7,OFFSET(INDIRECT("'補助事業概要説明書（別添１）５'!"&amp;"B"&amp;MATCH(M$9,'補助事業概要説明書（別添１）５'!$B:$B,0)),8+L24-1,6),OFFSET(INDIRECT("'補助事業概要説明書（別添１）５'!"&amp;"B"&amp;MATCH(M$9,'補助事業概要説明書（別添１）５'!$B:$B,0)),8+(L24-L$7)-1,12)))</f>
        <v/>
      </c>
      <c r="N24" s="548">
        <v>14</v>
      </c>
      <c r="O24" s="548" t="str">
        <f ca="1">IF(N24&gt;(N$7+N$8),"",IF(N24&lt;=N$7,OFFSET(INDIRECT("'補助事業概要説明書（別添１）５'!"&amp;"B"&amp;MATCH(O$9,'補助事業概要説明書（別添１）５'!$B:$B,0)),8+N24-1,6),OFFSET(INDIRECT("'補助事業概要説明書（別添１）５'!"&amp;"B"&amp;MATCH(O$9,'補助事業概要説明書（別添１）５'!$B:$B,0)),8+(N24-N$7)-1,12)))</f>
        <v/>
      </c>
      <c r="P24" s="548">
        <v>14</v>
      </c>
      <c r="Q24" s="548" t="str">
        <f ca="1">IF(P24&gt;(P$7+P$8),"",IF(P24&lt;=P$7,OFFSET(INDIRECT("'補助事業概要説明書（別添１）５'!"&amp;"B"&amp;MATCH(Q$9,'補助事業概要説明書（別添１）５'!$B:$B,0)),8+P24-1,6),OFFSET(INDIRECT("'補助事業概要説明書（別添１）５'!"&amp;"B"&amp;MATCH(Q$9,'補助事業概要説明書（別添１）５'!$B:$B,0)),8+(P24-P$7)-1,12)))</f>
        <v/>
      </c>
      <c r="R24" s="548">
        <v>14</v>
      </c>
      <c r="S24" s="548" t="str">
        <f ca="1">IF(R24&gt;(R$7+R$8),"",IF(R24&lt;=R$7,OFFSET(INDIRECT("'補助事業概要説明書（別添１）５'!"&amp;"B"&amp;MATCH(S$9,'補助事業概要説明書（別添１）５'!$B:$B,0)),8+R24-1,6),OFFSET(INDIRECT("'補助事業概要説明書（別添１）５'!"&amp;"B"&amp;MATCH(S$9,'補助事業概要説明書（別添１）５'!$B:$B,0)),8+(R24-R$7)-1,12)))</f>
        <v/>
      </c>
      <c r="T24" s="548">
        <v>14</v>
      </c>
      <c r="U24" s="548" t="str">
        <f ca="1">IF(T24&gt;(T$7+T$8),"",IF(T24&lt;=T$7,OFFSET(INDIRECT("'補助事業概要説明書（別添１）５'!"&amp;"B"&amp;MATCH(U$9,'補助事業概要説明書（別添１）５'!$B:$B,0)),8+T24-1,6),OFFSET(INDIRECT("'補助事業概要説明書（別添１）５'!"&amp;"B"&amp;MATCH(U$9,'補助事業概要説明書（別添１）５'!$B:$B,0)),8+(T24-T$7)-1,12)))</f>
        <v/>
      </c>
      <c r="V24" s="548">
        <v>14</v>
      </c>
      <c r="W24" s="548" t="str">
        <f ca="1">IF(V24&gt;(V$7+V$8),"",IF(V24&lt;=V$7,OFFSET(INDIRECT("'補助事業概要説明書（別添１）５'!"&amp;"B"&amp;MATCH(W$9,'補助事業概要説明書（別添１）５'!$B:$B,0)),8+V24-1,6),OFFSET(INDIRECT("'補助事業概要説明書（別添１）５'!"&amp;"B"&amp;MATCH(W$9,'補助事業概要説明書（別添１）５'!$B:$B,0)),8+(V24-V$7)-1,12)))</f>
        <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8"/>
  <sheetViews>
    <sheetView showGridLines="0" tabSelected="1" zoomScaleNormal="100" zoomScaleSheetLayoutView="100" workbookViewId="0">
      <selection activeCell="G4" sqref="G4"/>
    </sheetView>
  </sheetViews>
  <sheetFormatPr defaultRowHeight="13.5"/>
  <cols>
    <col min="1" max="1" width="3" style="1" customWidth="1"/>
    <col min="2" max="2" width="3.625" style="1" customWidth="1"/>
    <col min="3" max="3" width="31" style="1" customWidth="1"/>
    <col min="4" max="4" width="10.5" style="1" customWidth="1"/>
    <col min="5" max="5" width="14.125" style="1" customWidth="1"/>
    <col min="6" max="7" width="18.75" style="1" customWidth="1"/>
    <col min="8" max="8" width="1.625" style="165" customWidth="1"/>
    <col min="9" max="9" width="77.75" style="171" customWidth="1"/>
    <col min="10" max="16384" width="9" style="1"/>
  </cols>
  <sheetData>
    <row r="1" spans="2:9" ht="45.75" customHeight="1"/>
    <row r="2" spans="2:9">
      <c r="B2" s="276" t="s">
        <v>137</v>
      </c>
      <c r="C2" s="276"/>
      <c r="D2" s="276"/>
      <c r="E2" s="276"/>
      <c r="F2" s="276"/>
      <c r="G2" s="276"/>
      <c r="H2" s="166"/>
      <c r="I2" s="176" t="s">
        <v>27</v>
      </c>
    </row>
    <row r="3" spans="2:9">
      <c r="B3" s="276"/>
      <c r="C3" s="276"/>
      <c r="D3" s="276"/>
      <c r="E3" s="276"/>
      <c r="F3" s="276"/>
      <c r="G3" s="276"/>
      <c r="H3" s="166"/>
      <c r="I3" s="593" t="s">
        <v>540</v>
      </c>
    </row>
    <row r="4" spans="2:9">
      <c r="B4" s="276"/>
      <c r="C4" s="276"/>
      <c r="D4" s="276"/>
      <c r="E4" s="348"/>
      <c r="F4" s="2" t="s">
        <v>39</v>
      </c>
      <c r="G4" s="412"/>
      <c r="H4" s="167"/>
      <c r="I4" s="594"/>
    </row>
    <row r="5" spans="2:9">
      <c r="B5" s="3" t="s">
        <v>261</v>
      </c>
      <c r="C5" s="276"/>
      <c r="D5" s="276"/>
      <c r="E5" s="276"/>
      <c r="F5" s="276"/>
      <c r="G5" s="276"/>
      <c r="H5" s="166"/>
      <c r="I5" s="594"/>
    </row>
    <row r="6" spans="2:9">
      <c r="B6" s="3" t="s">
        <v>262</v>
      </c>
      <c r="C6" s="2"/>
      <c r="D6" s="2"/>
      <c r="E6" s="276"/>
      <c r="F6" s="276"/>
      <c r="G6" s="276"/>
      <c r="H6" s="166"/>
      <c r="I6" s="594"/>
    </row>
    <row r="7" spans="2:9">
      <c r="B7" s="3"/>
      <c r="C7" s="2"/>
      <c r="D7" s="2"/>
      <c r="E7" s="276"/>
      <c r="F7" s="276"/>
      <c r="G7" s="276"/>
      <c r="H7" s="166"/>
      <c r="I7" s="594"/>
    </row>
    <row r="8" spans="2:9" ht="30" customHeight="1">
      <c r="B8" s="276"/>
      <c r="C8" s="276"/>
      <c r="D8" s="348"/>
      <c r="E8" s="2" t="s">
        <v>446</v>
      </c>
      <c r="F8" s="600"/>
      <c r="G8" s="600"/>
      <c r="H8" s="166"/>
      <c r="I8" s="594"/>
    </row>
    <row r="9" spans="2:9" ht="30" customHeight="1">
      <c r="B9" s="276"/>
      <c r="C9" s="276"/>
      <c r="D9" s="2" t="s">
        <v>247</v>
      </c>
      <c r="E9" s="2" t="s">
        <v>447</v>
      </c>
      <c r="F9" s="601"/>
      <c r="G9" s="601"/>
      <c r="H9" s="166"/>
      <c r="I9" s="594"/>
    </row>
    <row r="10" spans="2:9">
      <c r="B10" s="276"/>
      <c r="C10" s="276"/>
      <c r="D10" s="276"/>
      <c r="E10" s="2" t="s">
        <v>272</v>
      </c>
      <c r="F10" s="602"/>
      <c r="G10" s="602"/>
      <c r="H10" s="168"/>
      <c r="I10" s="594"/>
    </row>
    <row r="11" spans="2:9">
      <c r="B11" s="276"/>
      <c r="C11" s="276"/>
      <c r="D11" s="276"/>
      <c r="E11" s="2"/>
      <c r="F11" s="276"/>
      <c r="G11" s="408" t="s">
        <v>37</v>
      </c>
      <c r="H11" s="169"/>
      <c r="I11" s="594"/>
    </row>
    <row r="12" spans="2:9" ht="32.25" customHeight="1">
      <c r="B12" s="276"/>
      <c r="C12" s="276"/>
      <c r="D12" s="276"/>
      <c r="E12" s="276"/>
      <c r="F12" s="276"/>
      <c r="G12" s="276"/>
      <c r="H12" s="166"/>
      <c r="I12" s="594"/>
    </row>
    <row r="13" spans="2:9" ht="45" customHeight="1">
      <c r="B13" s="603" t="s">
        <v>248</v>
      </c>
      <c r="C13" s="603"/>
      <c r="D13" s="603"/>
      <c r="E13" s="603"/>
      <c r="F13" s="603"/>
      <c r="G13" s="603"/>
      <c r="H13" s="170"/>
      <c r="I13" s="594"/>
    </row>
    <row r="14" spans="2:9" ht="150" customHeight="1">
      <c r="B14" s="604" t="s">
        <v>263</v>
      </c>
      <c r="C14" s="605"/>
      <c r="D14" s="605"/>
      <c r="E14" s="605"/>
      <c r="F14" s="605"/>
      <c r="G14" s="605"/>
      <c r="H14" s="166"/>
      <c r="I14" s="594"/>
    </row>
    <row r="15" spans="2:9">
      <c r="B15" s="606" t="s">
        <v>28</v>
      </c>
      <c r="C15" s="606"/>
      <c r="D15" s="606"/>
      <c r="E15" s="606"/>
      <c r="F15" s="606"/>
      <c r="G15" s="606"/>
      <c r="H15" s="169"/>
      <c r="I15" s="594"/>
    </row>
    <row r="16" spans="2:9">
      <c r="B16" s="276" t="s">
        <v>264</v>
      </c>
      <c r="C16" s="276"/>
      <c r="D16" s="276"/>
      <c r="E16" s="276"/>
      <c r="F16" s="276"/>
      <c r="G16" s="276"/>
      <c r="H16" s="166"/>
      <c r="I16" s="594"/>
    </row>
    <row r="17" spans="2:9" ht="39" customHeight="1">
      <c r="B17" s="276"/>
      <c r="C17" s="596"/>
      <c r="D17" s="596"/>
      <c r="E17" s="596"/>
      <c r="F17" s="596"/>
      <c r="G17" s="276"/>
      <c r="H17" s="166"/>
      <c r="I17" s="594"/>
    </row>
    <row r="18" spans="2:9">
      <c r="B18" s="276"/>
      <c r="C18" s="276"/>
      <c r="D18" s="276"/>
      <c r="E18" s="276"/>
      <c r="F18" s="276"/>
      <c r="G18" s="276"/>
      <c r="H18" s="166"/>
      <c r="I18" s="594"/>
    </row>
    <row r="19" spans="2:9">
      <c r="B19" s="276" t="s">
        <v>29</v>
      </c>
      <c r="C19" s="276"/>
      <c r="D19" s="276"/>
      <c r="E19" s="276"/>
      <c r="F19" s="276"/>
      <c r="G19" s="276"/>
      <c r="H19" s="166"/>
      <c r="I19" s="594"/>
    </row>
    <row r="20" spans="2:9">
      <c r="B20" s="276"/>
      <c r="C20" s="276" t="s">
        <v>30</v>
      </c>
      <c r="D20" s="276"/>
      <c r="E20" s="276"/>
      <c r="F20" s="276"/>
      <c r="G20" s="276"/>
      <c r="H20" s="166"/>
      <c r="I20" s="594"/>
    </row>
    <row r="21" spans="2:9" ht="15" customHeight="1">
      <c r="B21" s="276"/>
      <c r="C21" s="276"/>
      <c r="D21" s="276"/>
      <c r="E21" s="276"/>
      <c r="F21" s="276"/>
      <c r="G21" s="276"/>
      <c r="H21" s="166"/>
      <c r="I21" s="594"/>
    </row>
    <row r="22" spans="2:9">
      <c r="B22" s="276" t="s">
        <v>31</v>
      </c>
      <c r="C22" s="276"/>
      <c r="D22" s="276"/>
      <c r="E22" s="276"/>
      <c r="F22" s="276"/>
      <c r="G22" s="276"/>
      <c r="H22" s="166"/>
      <c r="I22" s="594"/>
    </row>
    <row r="23" spans="2:9">
      <c r="B23" s="276"/>
      <c r="C23" s="276" t="s">
        <v>30</v>
      </c>
      <c r="D23" s="276"/>
      <c r="E23" s="276"/>
      <c r="F23" s="276"/>
      <c r="G23" s="276"/>
      <c r="H23" s="166"/>
      <c r="I23" s="594"/>
    </row>
    <row r="24" spans="2:9" ht="15" customHeight="1">
      <c r="B24" s="276"/>
      <c r="C24" s="276"/>
      <c r="D24" s="276"/>
      <c r="E24" s="276"/>
      <c r="F24" s="276"/>
      <c r="G24" s="276"/>
      <c r="H24" s="166"/>
      <c r="I24" s="594"/>
    </row>
    <row r="25" spans="2:9">
      <c r="B25" s="276" t="s">
        <v>32</v>
      </c>
      <c r="C25" s="276"/>
      <c r="D25" s="276"/>
      <c r="E25" s="276"/>
      <c r="F25" s="276"/>
      <c r="G25" s="276"/>
      <c r="H25" s="166"/>
      <c r="I25" s="594"/>
    </row>
    <row r="26" spans="2:9">
      <c r="B26" s="276"/>
      <c r="C26" s="276" t="s">
        <v>33</v>
      </c>
      <c r="D26" s="140">
        <f ca="1">'様式第１（別紙１・２） '!C10</f>
        <v>0</v>
      </c>
      <c r="E26" s="276" t="s">
        <v>38</v>
      </c>
      <c r="F26" s="356"/>
      <c r="G26" s="276"/>
      <c r="H26" s="166"/>
      <c r="I26" s="594"/>
    </row>
    <row r="27" spans="2:9">
      <c r="B27" s="276"/>
      <c r="C27" s="276" t="s">
        <v>35</v>
      </c>
      <c r="D27" s="140">
        <f ca="1">'様式第１（別紙１・２） '!D10</f>
        <v>0</v>
      </c>
      <c r="E27" s="276" t="s">
        <v>38</v>
      </c>
      <c r="F27" s="409"/>
      <c r="G27" s="276"/>
      <c r="H27" s="166"/>
      <c r="I27" s="594"/>
    </row>
    <row r="28" spans="2:9">
      <c r="B28" s="276"/>
      <c r="C28" s="276" t="s">
        <v>34</v>
      </c>
      <c r="D28" s="140">
        <f ca="1">'様式第１（別紙１・２） '!F10</f>
        <v>0</v>
      </c>
      <c r="E28" s="276" t="s">
        <v>38</v>
      </c>
      <c r="F28" s="348"/>
      <c r="G28" s="276"/>
      <c r="H28" s="166"/>
      <c r="I28" s="594"/>
    </row>
    <row r="29" spans="2:9">
      <c r="B29" s="276"/>
      <c r="C29" s="276"/>
      <c r="D29" s="2"/>
      <c r="E29" s="276"/>
      <c r="F29" s="276"/>
      <c r="G29" s="276"/>
      <c r="H29" s="166"/>
      <c r="I29" s="594"/>
    </row>
    <row r="30" spans="2:9">
      <c r="B30" s="4" t="s">
        <v>231</v>
      </c>
      <c r="C30" s="276"/>
      <c r="D30" s="2"/>
      <c r="E30" s="276"/>
      <c r="F30" s="276"/>
      <c r="G30" s="276"/>
      <c r="H30" s="166"/>
      <c r="I30" s="594"/>
    </row>
    <row r="31" spans="2:9">
      <c r="B31" s="276"/>
      <c r="C31" s="276"/>
      <c r="D31" s="2"/>
      <c r="E31" s="276"/>
      <c r="F31" s="276"/>
      <c r="G31" s="276"/>
      <c r="H31" s="166"/>
      <c r="I31" s="594"/>
    </row>
    <row r="32" spans="2:9" ht="15" customHeight="1">
      <c r="B32" s="410" t="s">
        <v>232</v>
      </c>
      <c r="C32" s="276"/>
      <c r="D32" s="276"/>
      <c r="E32" s="276"/>
      <c r="F32" s="276"/>
      <c r="G32" s="276"/>
      <c r="H32" s="166"/>
      <c r="I32" s="594"/>
    </row>
    <row r="33" spans="2:9" ht="15" customHeight="1">
      <c r="B33" s="4"/>
      <c r="C33" s="276"/>
      <c r="D33" s="276"/>
      <c r="E33" s="276"/>
      <c r="F33" s="276"/>
      <c r="G33" s="276"/>
      <c r="H33" s="166"/>
      <c r="I33" s="594"/>
    </row>
    <row r="34" spans="2:9">
      <c r="B34" s="276" t="s">
        <v>265</v>
      </c>
      <c r="C34" s="276"/>
      <c r="D34" s="276"/>
      <c r="E34" s="276"/>
      <c r="F34" s="276"/>
      <c r="G34" s="276"/>
      <c r="H34" s="166"/>
      <c r="I34" s="594"/>
    </row>
    <row r="35" spans="2:9">
      <c r="B35" s="276"/>
      <c r="C35" s="277" t="s">
        <v>36</v>
      </c>
      <c r="D35" s="597">
        <v>43504</v>
      </c>
      <c r="E35" s="597"/>
      <c r="F35" s="276"/>
      <c r="G35" s="276"/>
      <c r="H35" s="166"/>
      <c r="I35" s="594"/>
    </row>
    <row r="36" spans="2:9">
      <c r="B36" s="276"/>
      <c r="C36" s="277"/>
      <c r="D36" s="276"/>
      <c r="E36" s="411"/>
      <c r="F36" s="276"/>
      <c r="G36" s="276"/>
      <c r="H36" s="166"/>
      <c r="I36" s="594"/>
    </row>
    <row r="37" spans="2:9">
      <c r="B37" s="276"/>
      <c r="C37" s="276"/>
      <c r="D37" s="276"/>
      <c r="E37" s="276"/>
      <c r="F37" s="276"/>
      <c r="G37" s="276"/>
      <c r="H37" s="166"/>
      <c r="I37" s="594"/>
    </row>
    <row r="38" spans="2:9" ht="102" customHeight="1">
      <c r="B38" s="598" t="s">
        <v>266</v>
      </c>
      <c r="C38" s="599"/>
      <c r="D38" s="599"/>
      <c r="E38" s="599"/>
      <c r="F38" s="599"/>
      <c r="G38" s="599"/>
      <c r="H38" s="166"/>
      <c r="I38" s="595"/>
    </row>
  </sheetData>
  <sheetProtection password="CAD7" sheet="1" objects="1" scenarios="1"/>
  <mergeCells count="10">
    <mergeCell ref="I3:I38"/>
    <mergeCell ref="C17:F17"/>
    <mergeCell ref="D35:E35"/>
    <mergeCell ref="B38:G38"/>
    <mergeCell ref="F8:G8"/>
    <mergeCell ref="F9:G9"/>
    <mergeCell ref="F10:G10"/>
    <mergeCell ref="B13:G13"/>
    <mergeCell ref="B14:G14"/>
    <mergeCell ref="B15:G15"/>
  </mergeCells>
  <phoneticPr fontId="1"/>
  <conditionalFormatting sqref="D26:D28">
    <cfRule type="cellIs" dxfId="147" priority="9" operator="equal">
      <formula>0</formula>
    </cfRule>
  </conditionalFormatting>
  <conditionalFormatting sqref="G4 F8:G10 C17:F17 D35:E35">
    <cfRule type="cellIs" dxfId="146" priority="1" operator="equal">
      <formula>""</formula>
    </cfRule>
  </conditionalFormatting>
  <dataValidations count="5">
    <dataValidation type="whole" allowBlank="1" showInputMessage="1" showErrorMessage="1" errorTitle="申請日の日付を確認してください" error="公募期間外の日付は入力できません。" sqref="G4">
      <formula1>43196</formula1>
      <formula2>43228</formula2>
    </dataValidation>
    <dataValidation type="date" operator="lessThanOrEqual" allowBlank="1" showInputMessage="1" showErrorMessage="1" errorTitle="事業完了日を確認してください" error="事業期間は平成30年2月9日までとなっております。" sqref="E36">
      <formula1>43504</formula1>
    </dataValidation>
    <dataValidation type="whole" operator="greaterThanOrEqual" allowBlank="1" showInputMessage="1" showErrorMessage="1" errorTitle="金額を確認してください。" error="交付申請額よりも小さな値は入力できません。" sqref="D26">
      <formula1>D28</formula1>
    </dataValidation>
    <dataValidation type="whole" allowBlank="1" showInputMessage="1" showErrorMessage="1" errorTitle="金額が大きすぎます" error="通常は700万円以下_x000a_特別な場合は1000万円以下_x000a__x000a_で入力してください。" sqref="D28">
      <formula1>0</formula1>
      <formula2>10000000</formula2>
    </dataValidation>
    <dataValidation type="date" operator="lessThanOrEqual" allowBlank="1" showInputMessage="1" showErrorMessage="1" errorTitle="事業完了日を確認してください" error="事業期間は平成31年2月8日までとなっております。" sqref="D35:E35">
      <formula1>43504</formula1>
    </dataValidation>
  </dataValidations>
  <pageMargins left="0.70866141732283472" right="0.28999999999999998" top="0.74803149606299213" bottom="0.74803149606299213" header="0.31496062992125984" footer="0.31496062992125984"/>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7"/>
  <sheetViews>
    <sheetView showGridLines="0" zoomScaleNormal="100" zoomScaleSheetLayoutView="115" workbookViewId="0"/>
  </sheetViews>
  <sheetFormatPr defaultRowHeight="13.5"/>
  <cols>
    <col min="1" max="1" width="2.625" style="278" customWidth="1"/>
    <col min="2" max="2" width="18.625" style="278" customWidth="1"/>
    <col min="3" max="7" width="14.75" style="278" customWidth="1"/>
    <col min="8" max="8" width="1.125" style="278" customWidth="1"/>
    <col min="9" max="9" width="72.75" style="111" customWidth="1"/>
    <col min="10" max="16384" width="9" style="278"/>
  </cols>
  <sheetData>
    <row r="1" spans="2:9" s="191" customFormat="1" ht="45.75" customHeight="1"/>
    <row r="2" spans="2:9">
      <c r="G2" s="98">
        <f>様式第１_交付申請書!F9</f>
        <v>0</v>
      </c>
      <c r="H2" s="98"/>
    </row>
    <row r="3" spans="2:9" ht="14.25">
      <c r="B3" s="141" t="s">
        <v>233</v>
      </c>
    </row>
    <row r="4" spans="2:9">
      <c r="B4" s="609" t="s">
        <v>234</v>
      </c>
      <c r="C4" s="609"/>
      <c r="D4" s="609"/>
      <c r="E4" s="609"/>
      <c r="F4" s="609"/>
      <c r="G4" s="609"/>
      <c r="H4" s="451"/>
    </row>
    <row r="5" spans="2:9">
      <c r="B5" s="142"/>
      <c r="G5" s="172"/>
      <c r="H5" s="172"/>
    </row>
    <row r="6" spans="2:9">
      <c r="B6" s="610" t="s">
        <v>235</v>
      </c>
      <c r="C6" s="610"/>
      <c r="D6" s="610"/>
      <c r="E6" s="610"/>
      <c r="F6" s="610"/>
      <c r="G6" s="172"/>
      <c r="H6" s="172"/>
    </row>
    <row r="7" spans="2:9" s="143" customFormat="1" ht="24">
      <c r="B7" s="279" t="s">
        <v>267</v>
      </c>
      <c r="C7" s="279" t="s">
        <v>268</v>
      </c>
      <c r="D7" s="279" t="s">
        <v>269</v>
      </c>
      <c r="E7" s="279" t="s">
        <v>236</v>
      </c>
      <c r="F7" s="279" t="s">
        <v>270</v>
      </c>
      <c r="G7" s="407"/>
      <c r="H7" s="407"/>
      <c r="I7" s="176" t="s">
        <v>27</v>
      </c>
    </row>
    <row r="8" spans="2:9" ht="48.75" customHeight="1">
      <c r="B8" s="144" t="s">
        <v>208</v>
      </c>
      <c r="C8" s="145">
        <f ca="1">OFFSET(INDIRECT("'支出計画書（別添２）'!"&amp;"B"&amp;MATCH("■集計　１",'支出計画書（別添２）'!B:B,0)),3,2)</f>
        <v>0</v>
      </c>
      <c r="D8" s="145">
        <f ca="1">C8</f>
        <v>0</v>
      </c>
      <c r="E8" s="146" t="s">
        <v>271</v>
      </c>
      <c r="F8" s="145">
        <f ca="1">C8</f>
        <v>0</v>
      </c>
      <c r="G8" s="172"/>
      <c r="H8" s="172"/>
      <c r="I8" s="607" t="s">
        <v>546</v>
      </c>
    </row>
    <row r="9" spans="2:9" ht="48.75" customHeight="1">
      <c r="B9" s="147" t="s">
        <v>246</v>
      </c>
      <c r="C9" s="148">
        <f ca="1">OFFSET(INDIRECT("'支出計画書（別添２）'!"&amp;"B"&amp;MATCH("■集計　１",'支出計画書（別添２）'!B:B,0)),10,2)</f>
        <v>0</v>
      </c>
      <c r="D9" s="148">
        <f ca="1">C9</f>
        <v>0</v>
      </c>
      <c r="E9" s="149" t="s">
        <v>361</v>
      </c>
      <c r="F9" s="148">
        <f ca="1">C9</f>
        <v>0</v>
      </c>
      <c r="G9" s="172"/>
      <c r="H9" s="172"/>
      <c r="I9" s="611"/>
    </row>
    <row r="10" spans="2:9" ht="20.25" customHeight="1">
      <c r="B10" s="279" t="s">
        <v>240</v>
      </c>
      <c r="C10" s="150">
        <f ca="1">SUM(C8:C9)</f>
        <v>0</v>
      </c>
      <c r="D10" s="150">
        <f ca="1">SUM(D8:D9)</f>
        <v>0</v>
      </c>
      <c r="E10" s="151"/>
      <c r="F10" s="150">
        <f ca="1">SUM(F8:F9)</f>
        <v>0</v>
      </c>
      <c r="G10" s="172"/>
      <c r="H10" s="172"/>
      <c r="I10" s="612"/>
    </row>
    <row r="11" spans="2:9">
      <c r="B11" s="142"/>
      <c r="G11" s="172"/>
      <c r="H11" s="172"/>
    </row>
    <row r="12" spans="2:9">
      <c r="B12" s="142"/>
    </row>
    <row r="13" spans="2:9">
      <c r="B13" s="142"/>
    </row>
    <row r="14" spans="2:9" ht="14.25">
      <c r="B14" s="141" t="s">
        <v>237</v>
      </c>
    </row>
    <row r="15" spans="2:9">
      <c r="B15" s="609" t="s">
        <v>238</v>
      </c>
      <c r="C15" s="609"/>
      <c r="D15" s="609"/>
      <c r="E15" s="609"/>
      <c r="F15" s="609"/>
      <c r="G15" s="609"/>
      <c r="H15" s="172"/>
    </row>
    <row r="16" spans="2:9">
      <c r="B16" s="142"/>
      <c r="H16" s="172"/>
    </row>
    <row r="17" spans="2:9">
      <c r="B17" s="142"/>
      <c r="H17" s="172"/>
    </row>
    <row r="18" spans="2:9">
      <c r="B18" s="610" t="s">
        <v>235</v>
      </c>
      <c r="C18" s="610"/>
      <c r="D18" s="610"/>
      <c r="E18" s="610"/>
      <c r="F18" s="610"/>
      <c r="G18" s="610"/>
      <c r="H18" s="172"/>
    </row>
    <row r="19" spans="2:9" ht="20.25" customHeight="1">
      <c r="B19" s="613" t="s">
        <v>362</v>
      </c>
      <c r="C19" s="613" t="s">
        <v>239</v>
      </c>
      <c r="D19" s="613"/>
      <c r="E19" s="613"/>
      <c r="F19" s="613"/>
      <c r="G19" s="613"/>
      <c r="H19" s="172"/>
    </row>
    <row r="20" spans="2:9" ht="20.25" customHeight="1">
      <c r="B20" s="613"/>
      <c r="C20" s="152" t="s">
        <v>241</v>
      </c>
      <c r="D20" s="152" t="s">
        <v>242</v>
      </c>
      <c r="E20" s="152" t="s">
        <v>243</v>
      </c>
      <c r="F20" s="152" t="s">
        <v>244</v>
      </c>
      <c r="G20" s="152" t="s">
        <v>245</v>
      </c>
      <c r="H20" s="172"/>
    </row>
    <row r="21" spans="2:9" ht="48.75" customHeight="1">
      <c r="B21" s="144" t="s">
        <v>208</v>
      </c>
      <c r="C21" s="456"/>
      <c r="D21" s="456"/>
      <c r="E21" s="456"/>
      <c r="F21" s="456"/>
      <c r="G21" s="145">
        <f>SUM(C21:F21)</f>
        <v>0</v>
      </c>
      <c r="H21" s="172"/>
      <c r="I21" s="607" t="s">
        <v>363</v>
      </c>
    </row>
    <row r="22" spans="2:9" ht="48.75" customHeight="1">
      <c r="B22" s="147" t="s">
        <v>246</v>
      </c>
      <c r="C22" s="457"/>
      <c r="D22" s="457"/>
      <c r="E22" s="457"/>
      <c r="F22" s="457"/>
      <c r="G22" s="148">
        <f>SUM(C22:F22)</f>
        <v>0</v>
      </c>
      <c r="H22" s="172"/>
      <c r="I22" s="608"/>
    </row>
    <row r="23" spans="2:9" ht="20.25" customHeight="1">
      <c r="B23" s="279" t="s">
        <v>240</v>
      </c>
      <c r="C23" s="150">
        <f>SUM(C21:C22)</f>
        <v>0</v>
      </c>
      <c r="D23" s="150">
        <f>SUM(D21:D22)</f>
        <v>0</v>
      </c>
      <c r="E23" s="150">
        <f>SUM(E21:E22)</f>
        <v>0</v>
      </c>
      <c r="F23" s="150">
        <f>SUM(F21:F22)</f>
        <v>0</v>
      </c>
      <c r="G23" s="150">
        <f>SUM(G21:G22)</f>
        <v>0</v>
      </c>
      <c r="H23" s="172"/>
    </row>
    <row r="24" spans="2:9">
      <c r="H24" s="172"/>
    </row>
    <row r="25" spans="2:9">
      <c r="H25" s="172"/>
    </row>
    <row r="26" spans="2:9">
      <c r="H26" s="172"/>
    </row>
    <row r="27" spans="2:9">
      <c r="H27" s="172"/>
    </row>
  </sheetData>
  <sheetProtection password="CAD7" sheet="1" objects="1" scenarios="1"/>
  <mergeCells count="8">
    <mergeCell ref="I21:I22"/>
    <mergeCell ref="B4:G4"/>
    <mergeCell ref="B6:F6"/>
    <mergeCell ref="I8:I10"/>
    <mergeCell ref="B15:G15"/>
    <mergeCell ref="B18:G18"/>
    <mergeCell ref="B19:B20"/>
    <mergeCell ref="C19:G19"/>
  </mergeCells>
  <phoneticPr fontId="1"/>
  <conditionalFormatting sqref="C8:C9 C21:F22">
    <cfRule type="cellIs" dxfId="145" priority="1" operator="equal">
      <formula>""</formula>
    </cfRule>
  </conditionalFormatting>
  <pageMargins left="0.7" right="0.7" top="0.75" bottom="0.75" header="0.3" footer="0.3"/>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0"/>
  <sheetViews>
    <sheetView showGridLines="0" zoomScaleNormal="100" zoomScaleSheetLayoutView="100" workbookViewId="0"/>
  </sheetViews>
  <sheetFormatPr defaultRowHeight="13.5"/>
  <cols>
    <col min="1" max="1" width="1" style="9" customWidth="1"/>
    <col min="2" max="3" width="12.875" style="9" customWidth="1"/>
    <col min="4" max="7" width="5.125" style="9" customWidth="1"/>
    <col min="8" max="8" width="5.75" style="9" customWidth="1"/>
    <col min="9" max="10" width="16.375" style="9" customWidth="1"/>
    <col min="11" max="11" width="1.375" style="9" customWidth="1"/>
    <col min="12" max="12" width="55.75" style="9" customWidth="1"/>
    <col min="13" max="16384" width="9" style="9"/>
  </cols>
  <sheetData>
    <row r="1" spans="2:12" ht="45.75" customHeight="1"/>
    <row r="2" spans="2:12">
      <c r="B2" s="163" t="s">
        <v>249</v>
      </c>
      <c r="J2" s="98" t="str">
        <f>IF(様式第１_交付申請書!F9="","",様式第１_交付申請書!F9)</f>
        <v/>
      </c>
    </row>
    <row r="3" spans="2:12">
      <c r="C3" s="99"/>
      <c r="D3" s="99"/>
      <c r="E3" s="99"/>
      <c r="F3" s="99"/>
      <c r="G3" s="99"/>
      <c r="H3" s="99"/>
      <c r="I3" s="99"/>
    </row>
    <row r="4" spans="2:12" ht="27" customHeight="1">
      <c r="B4" s="27" t="s">
        <v>50</v>
      </c>
    </row>
    <row r="5" spans="2:12" ht="25.5" customHeight="1">
      <c r="C5" s="100" t="s">
        <v>136</v>
      </c>
      <c r="D5" s="616" t="str">
        <f>IF(様式第１_交付申請書!F9="","",様式第１_交付申請書!F9)</f>
        <v/>
      </c>
      <c r="E5" s="616"/>
      <c r="F5" s="616"/>
      <c r="G5" s="616"/>
      <c r="H5" s="616"/>
      <c r="I5" s="616"/>
      <c r="J5" s="101"/>
      <c r="L5" s="9" t="s">
        <v>332</v>
      </c>
    </row>
    <row r="6" spans="2:12" ht="28.5" customHeight="1">
      <c r="C6" s="100"/>
      <c r="J6" s="101"/>
    </row>
    <row r="7" spans="2:12">
      <c r="B7" s="617" t="s">
        <v>40</v>
      </c>
      <c r="C7" s="617" t="s">
        <v>41</v>
      </c>
      <c r="D7" s="619" t="s">
        <v>42</v>
      </c>
      <c r="E7" s="620"/>
      <c r="F7" s="620"/>
      <c r="G7" s="621"/>
      <c r="H7" s="617" t="s">
        <v>47</v>
      </c>
      <c r="I7" s="617" t="s">
        <v>48</v>
      </c>
      <c r="J7" s="617" t="s">
        <v>49</v>
      </c>
      <c r="L7" s="102" t="s">
        <v>27</v>
      </c>
    </row>
    <row r="8" spans="2:12">
      <c r="B8" s="618"/>
      <c r="C8" s="618"/>
      <c r="D8" s="103" t="s">
        <v>43</v>
      </c>
      <c r="E8" s="103" t="s">
        <v>44</v>
      </c>
      <c r="F8" s="103" t="s">
        <v>45</v>
      </c>
      <c r="G8" s="103" t="s">
        <v>46</v>
      </c>
      <c r="H8" s="618"/>
      <c r="I8" s="618"/>
      <c r="J8" s="618"/>
      <c r="L8" s="468" t="s">
        <v>364</v>
      </c>
    </row>
    <row r="9" spans="2:12" ht="19.5" customHeight="1">
      <c r="B9" s="551"/>
      <c r="C9" s="551"/>
      <c r="D9" s="89"/>
      <c r="E9" s="28"/>
      <c r="F9" s="28"/>
      <c r="G9" s="28"/>
      <c r="H9" s="89"/>
      <c r="I9" s="28"/>
      <c r="J9" s="28"/>
      <c r="L9" s="614" t="s">
        <v>559</v>
      </c>
    </row>
    <row r="10" spans="2:12" ht="19.5" customHeight="1">
      <c r="B10" s="551"/>
      <c r="C10" s="551"/>
      <c r="D10" s="89"/>
      <c r="E10" s="28"/>
      <c r="F10" s="28"/>
      <c r="G10" s="28"/>
      <c r="H10" s="89"/>
      <c r="I10" s="28"/>
      <c r="J10" s="28"/>
      <c r="L10" s="615"/>
    </row>
    <row r="11" spans="2:12" ht="19.5" customHeight="1">
      <c r="B11" s="551"/>
      <c r="C11" s="551"/>
      <c r="D11" s="89"/>
      <c r="E11" s="28"/>
      <c r="F11" s="28"/>
      <c r="G11" s="28"/>
      <c r="H11" s="89"/>
      <c r="I11" s="28"/>
      <c r="J11" s="28"/>
    </row>
    <row r="12" spans="2:12" ht="19.5" customHeight="1">
      <c r="B12" s="551"/>
      <c r="C12" s="551"/>
      <c r="D12" s="89"/>
      <c r="E12" s="28"/>
      <c r="F12" s="28"/>
      <c r="G12" s="28"/>
      <c r="H12" s="89"/>
      <c r="I12" s="28"/>
      <c r="J12" s="28"/>
    </row>
    <row r="13" spans="2:12" ht="19.5" customHeight="1">
      <c r="B13" s="551"/>
      <c r="C13" s="551"/>
      <c r="D13" s="89"/>
      <c r="E13" s="28"/>
      <c r="F13" s="28"/>
      <c r="G13" s="28"/>
      <c r="H13" s="89"/>
      <c r="I13" s="28"/>
      <c r="J13" s="28"/>
    </row>
    <row r="14" spans="2:12" ht="19.5" customHeight="1">
      <c r="B14" s="551"/>
      <c r="C14" s="551"/>
      <c r="D14" s="89"/>
      <c r="E14" s="28"/>
      <c r="F14" s="28"/>
      <c r="G14" s="28"/>
      <c r="H14" s="89"/>
      <c r="I14" s="28"/>
      <c r="J14" s="28"/>
    </row>
    <row r="15" spans="2:12" ht="19.5" customHeight="1">
      <c r="B15" s="551"/>
      <c r="C15" s="551"/>
      <c r="D15" s="89"/>
      <c r="E15" s="28"/>
      <c r="F15" s="28"/>
      <c r="G15" s="28"/>
      <c r="H15" s="89"/>
      <c r="I15" s="28"/>
      <c r="J15" s="28"/>
    </row>
    <row r="16" spans="2:12" ht="19.5" customHeight="1">
      <c r="B16" s="551"/>
      <c r="C16" s="551"/>
      <c r="D16" s="89"/>
      <c r="E16" s="28"/>
      <c r="F16" s="28"/>
      <c r="G16" s="28"/>
      <c r="H16" s="89"/>
      <c r="I16" s="28"/>
      <c r="J16" s="28"/>
    </row>
    <row r="17" spans="2:10" ht="19.5" customHeight="1">
      <c r="B17" s="551"/>
      <c r="C17" s="551"/>
      <c r="D17" s="89"/>
      <c r="E17" s="28"/>
      <c r="F17" s="28"/>
      <c r="G17" s="28"/>
      <c r="H17" s="89"/>
      <c r="I17" s="28"/>
      <c r="J17" s="28"/>
    </row>
    <row r="18" spans="2:10" ht="19.5" customHeight="1">
      <c r="B18" s="551"/>
      <c r="C18" s="551"/>
      <c r="D18" s="89"/>
      <c r="E18" s="28"/>
      <c r="F18" s="28"/>
      <c r="G18" s="28"/>
      <c r="H18" s="89"/>
      <c r="I18" s="28"/>
      <c r="J18" s="28"/>
    </row>
    <row r="19" spans="2:10" ht="19.5" customHeight="1">
      <c r="B19" s="551"/>
      <c r="C19" s="551"/>
      <c r="D19" s="89"/>
      <c r="E19" s="28"/>
      <c r="F19" s="28"/>
      <c r="G19" s="28"/>
      <c r="H19" s="89"/>
      <c r="I19" s="28"/>
      <c r="J19" s="28"/>
    </row>
    <row r="20" spans="2:10" ht="19.5" customHeight="1">
      <c r="B20" s="551"/>
      <c r="C20" s="551"/>
      <c r="D20" s="89"/>
      <c r="E20" s="28"/>
      <c r="F20" s="28"/>
      <c r="G20" s="28"/>
      <c r="H20" s="89"/>
      <c r="I20" s="28"/>
      <c r="J20" s="28"/>
    </row>
    <row r="21" spans="2:10" ht="19.5" customHeight="1">
      <c r="B21" s="551"/>
      <c r="C21" s="551"/>
      <c r="D21" s="89"/>
      <c r="E21" s="28"/>
      <c r="F21" s="28"/>
      <c r="G21" s="28"/>
      <c r="H21" s="89"/>
      <c r="I21" s="28"/>
      <c r="J21" s="28"/>
    </row>
    <row r="22" spans="2:10" ht="19.5" customHeight="1">
      <c r="B22" s="551"/>
      <c r="C22" s="551"/>
      <c r="D22" s="89"/>
      <c r="E22" s="28"/>
      <c r="F22" s="28"/>
      <c r="G22" s="28"/>
      <c r="H22" s="89"/>
      <c r="I22" s="28"/>
      <c r="J22" s="28"/>
    </row>
    <row r="23" spans="2:10" ht="19.5" customHeight="1">
      <c r="B23" s="551"/>
      <c r="C23" s="551"/>
      <c r="D23" s="89"/>
      <c r="E23" s="28"/>
      <c r="F23" s="28"/>
      <c r="G23" s="28"/>
      <c r="H23" s="89"/>
      <c r="I23" s="28"/>
      <c r="J23" s="28"/>
    </row>
    <row r="24" spans="2:10" ht="19.5" customHeight="1">
      <c r="B24" s="551"/>
      <c r="C24" s="551"/>
      <c r="D24" s="89"/>
      <c r="E24" s="28"/>
      <c r="F24" s="28"/>
      <c r="G24" s="28"/>
      <c r="H24" s="89"/>
      <c r="I24" s="28"/>
      <c r="J24" s="28"/>
    </row>
    <row r="25" spans="2:10" ht="19.5" customHeight="1">
      <c r="B25" s="551"/>
      <c r="C25" s="551"/>
      <c r="D25" s="89"/>
      <c r="E25" s="28"/>
      <c r="F25" s="28"/>
      <c r="G25" s="28"/>
      <c r="H25" s="89"/>
      <c r="I25" s="28"/>
      <c r="J25" s="28"/>
    </row>
    <row r="26" spans="2:10" ht="19.5" customHeight="1">
      <c r="B26" s="551"/>
      <c r="C26" s="551"/>
      <c r="D26" s="89"/>
      <c r="E26" s="28"/>
      <c r="F26" s="28"/>
      <c r="G26" s="28"/>
      <c r="H26" s="89"/>
      <c r="I26" s="28"/>
      <c r="J26" s="28"/>
    </row>
    <row r="27" spans="2:10" ht="19.5" customHeight="1">
      <c r="B27" s="551"/>
      <c r="C27" s="551"/>
      <c r="D27" s="89"/>
      <c r="E27" s="28"/>
      <c r="F27" s="28"/>
      <c r="G27" s="28"/>
      <c r="H27" s="89"/>
      <c r="I27" s="28"/>
      <c r="J27" s="28"/>
    </row>
    <row r="28" spans="2:10" ht="19.5" customHeight="1">
      <c r="B28" s="551"/>
      <c r="C28" s="551"/>
      <c r="D28" s="89"/>
      <c r="E28" s="28"/>
      <c r="F28" s="28"/>
      <c r="G28" s="28"/>
      <c r="H28" s="89"/>
      <c r="I28" s="28"/>
      <c r="J28" s="28"/>
    </row>
    <row r="29" spans="2:10">
      <c r="B29" s="163"/>
      <c r="C29" s="163"/>
      <c r="D29" s="163"/>
      <c r="E29" s="163"/>
      <c r="F29" s="163"/>
      <c r="G29" s="163"/>
      <c r="H29" s="163"/>
      <c r="I29" s="163"/>
      <c r="J29" s="163"/>
    </row>
    <row r="30" spans="2:10" ht="90" customHeight="1">
      <c r="B30" s="598" t="s">
        <v>161</v>
      </c>
      <c r="C30" s="599"/>
      <c r="D30" s="599"/>
      <c r="E30" s="599"/>
      <c r="F30" s="599"/>
      <c r="G30" s="599"/>
      <c r="H30" s="599"/>
      <c r="I30" s="599"/>
      <c r="J30" s="599"/>
    </row>
  </sheetData>
  <sheetProtection password="CAD7" sheet="1" objects="1" scenarios="1"/>
  <mergeCells count="9">
    <mergeCell ref="L9:L10"/>
    <mergeCell ref="D5:I5"/>
    <mergeCell ref="B30:J30"/>
    <mergeCell ref="B7:B8"/>
    <mergeCell ref="C7:C8"/>
    <mergeCell ref="D7:G7"/>
    <mergeCell ref="H7:H8"/>
    <mergeCell ref="I7:I8"/>
    <mergeCell ref="J7:J8"/>
  </mergeCells>
  <phoneticPr fontId="1"/>
  <conditionalFormatting sqref="B9:J28">
    <cfRule type="containsBlanks" dxfId="144" priority="4">
      <formula>LEN(TRIM(B9))=0</formula>
    </cfRule>
  </conditionalFormatting>
  <conditionalFormatting sqref="D5:I5">
    <cfRule type="cellIs" dxfId="143" priority="1" operator="equal">
      <formula>0</formula>
    </cfRule>
  </conditionalFormatting>
  <dataValidations count="5">
    <dataValidation type="list" allowBlank="1" showInputMessage="1" showErrorMessage="1" sqref="D9:D28">
      <formula1>"T,S,H"</formula1>
    </dataValidation>
    <dataValidation type="list" allowBlank="1" showInputMessage="1" showErrorMessage="1" sqref="H9:H28">
      <formula1>"M,F"</formula1>
    </dataValidation>
    <dataValidation imeMode="halfKatakana" allowBlank="1" showInputMessage="1" showErrorMessage="1" sqref="B9:B28"/>
    <dataValidation imeMode="hiragana" allowBlank="1" showInputMessage="1" showErrorMessage="1" sqref="C9:C28"/>
    <dataValidation imeMode="halfAlpha" allowBlank="1" showInputMessage="1" showErrorMessage="1" sqref="E9:G28"/>
  </dataValidations>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30"/>
  <sheetViews>
    <sheetView showGridLines="0" zoomScaleNormal="100" zoomScaleSheetLayoutView="100" workbookViewId="0"/>
  </sheetViews>
  <sheetFormatPr defaultRowHeight="13.5"/>
  <cols>
    <col min="1" max="1" width="1.375" style="191" customWidth="1"/>
    <col min="2" max="3" width="15" style="191" customWidth="1"/>
    <col min="4" max="4" width="20.125" style="191" customWidth="1"/>
    <col min="5" max="5" width="66.375" style="191" customWidth="1"/>
    <col min="6" max="6" width="1.625" style="469" customWidth="1"/>
    <col min="7" max="7" width="65.5" style="191" customWidth="1"/>
    <col min="8" max="8" width="28.75" style="191" customWidth="1"/>
    <col min="9" max="9" width="9" style="191" customWidth="1"/>
    <col min="10" max="16384" width="9" style="191"/>
  </cols>
  <sheetData>
    <row r="1" spans="2:7" ht="50.25" customHeight="1"/>
    <row r="2" spans="2:7">
      <c r="B2" s="104" t="s">
        <v>0</v>
      </c>
      <c r="C2" s="105"/>
      <c r="D2" s="106"/>
      <c r="E2" s="98" t="str">
        <f>IF(様式第１_交付申請書!F9="","",様式第１_交付申請書!F9)</f>
        <v/>
      </c>
      <c r="F2" s="470"/>
    </row>
    <row r="3" spans="2:7" ht="29.25" customHeight="1">
      <c r="B3" s="636" t="s">
        <v>1</v>
      </c>
      <c r="C3" s="636"/>
      <c r="D3" s="636"/>
      <c r="E3" s="636"/>
      <c r="F3" s="471"/>
    </row>
    <row r="4" spans="2:7" ht="29.25" customHeight="1">
      <c r="B4" s="107" t="s">
        <v>139</v>
      </c>
      <c r="C4" s="108"/>
      <c r="D4" s="108"/>
      <c r="E4" s="108"/>
      <c r="F4" s="471"/>
      <c r="G4" s="413" t="s">
        <v>27</v>
      </c>
    </row>
    <row r="5" spans="2:7">
      <c r="B5" s="642" t="s">
        <v>140</v>
      </c>
      <c r="C5" s="643"/>
      <c r="D5" s="644"/>
      <c r="E5" s="458" t="str">
        <f>IF(様式第１_交付申請書!F9="","",様式第１_交付申請書!F9)</f>
        <v/>
      </c>
      <c r="F5" s="471"/>
      <c r="G5" s="472" t="s">
        <v>349</v>
      </c>
    </row>
    <row r="6" spans="2:7">
      <c r="B6" s="642" t="s">
        <v>5</v>
      </c>
      <c r="C6" s="643"/>
      <c r="D6" s="644"/>
      <c r="E6" s="90"/>
      <c r="F6" s="471"/>
      <c r="G6" s="472" t="s">
        <v>385</v>
      </c>
    </row>
    <row r="7" spans="2:7">
      <c r="B7" s="625" t="s">
        <v>131</v>
      </c>
      <c r="C7" s="640"/>
      <c r="D7" s="626"/>
      <c r="E7" s="459" t="str">
        <f>IF(様式第１_交付申請書!F10="","",様式第１_交付申請書!F10)</f>
        <v/>
      </c>
      <c r="F7" s="471"/>
      <c r="G7" s="472" t="s">
        <v>350</v>
      </c>
    </row>
    <row r="8" spans="2:7">
      <c r="B8" s="622" t="s">
        <v>2</v>
      </c>
      <c r="C8" s="622"/>
      <c r="D8" s="280" t="s">
        <v>3</v>
      </c>
      <c r="E8" s="91"/>
      <c r="F8" s="471"/>
      <c r="G8" s="472" t="s">
        <v>537</v>
      </c>
    </row>
    <row r="9" spans="2:7">
      <c r="B9" s="622"/>
      <c r="C9" s="622"/>
      <c r="D9" s="280" t="s">
        <v>4</v>
      </c>
      <c r="E9" s="458" t="str">
        <f>IF(様式第１_交付申請書!F8="","",様式第１_交付申請書!F8)</f>
        <v/>
      </c>
      <c r="F9" s="471"/>
      <c r="G9" s="472" t="s">
        <v>351</v>
      </c>
    </row>
    <row r="10" spans="2:7" ht="69" customHeight="1">
      <c r="B10" s="622" t="s">
        <v>6</v>
      </c>
      <c r="C10" s="622"/>
      <c r="D10" s="622"/>
      <c r="E10" s="92"/>
      <c r="F10" s="471"/>
      <c r="G10" s="472" t="s">
        <v>334</v>
      </c>
    </row>
    <row r="11" spans="2:7" ht="69" customHeight="1">
      <c r="B11" s="639" t="s">
        <v>141</v>
      </c>
      <c r="C11" s="639"/>
      <c r="D11" s="639"/>
      <c r="E11" s="92"/>
      <c r="F11" s="471"/>
      <c r="G11" s="473" t="s">
        <v>335</v>
      </c>
    </row>
    <row r="12" spans="2:7" ht="30" customHeight="1">
      <c r="B12" s="109" t="s">
        <v>210</v>
      </c>
      <c r="C12" s="4"/>
      <c r="D12" s="4"/>
      <c r="E12" s="98" t="str">
        <f>IF(様式第１_交付申請書!F9="","",様式第１_交付申請書!F9)</f>
        <v/>
      </c>
      <c r="F12" s="471"/>
      <c r="G12" s="4"/>
    </row>
    <row r="13" spans="2:7" ht="44.25" customHeight="1">
      <c r="B13" s="622" t="s">
        <v>157</v>
      </c>
      <c r="C13" s="622"/>
      <c r="D13" s="622"/>
      <c r="E13" s="458" t="str">
        <f>IF(様式第１_交付申請書!C17="","",様式第１_交付申請書!C17)</f>
        <v/>
      </c>
      <c r="F13" s="471"/>
      <c r="G13" s="473" t="s">
        <v>349</v>
      </c>
    </row>
    <row r="14" spans="2:7" ht="18" customHeight="1">
      <c r="B14" s="622" t="s">
        <v>142</v>
      </c>
      <c r="C14" s="622"/>
      <c r="D14" s="206" t="s">
        <v>7</v>
      </c>
      <c r="E14" s="196"/>
      <c r="F14" s="471"/>
      <c r="G14" s="646" t="s">
        <v>534</v>
      </c>
    </row>
    <row r="15" spans="2:7" ht="18" customHeight="1">
      <c r="B15" s="622"/>
      <c r="C15" s="622"/>
      <c r="D15" s="206" t="s">
        <v>8</v>
      </c>
      <c r="E15" s="196"/>
      <c r="F15" s="471"/>
      <c r="G15" s="655"/>
    </row>
    <row r="16" spans="2:7" ht="18" customHeight="1">
      <c r="B16" s="622"/>
      <c r="C16" s="622"/>
      <c r="D16" s="206" t="s">
        <v>9</v>
      </c>
      <c r="E16" s="196"/>
      <c r="F16" s="471"/>
      <c r="G16" s="655"/>
    </row>
    <row r="17" spans="2:7" ht="18" customHeight="1">
      <c r="B17" s="622"/>
      <c r="C17" s="622"/>
      <c r="D17" s="206" t="s">
        <v>10</v>
      </c>
      <c r="E17" s="196"/>
      <c r="F17" s="471"/>
      <c r="G17" s="655"/>
    </row>
    <row r="18" spans="2:7" ht="18" customHeight="1">
      <c r="B18" s="622"/>
      <c r="C18" s="622"/>
      <c r="D18" s="206" t="s">
        <v>11</v>
      </c>
      <c r="E18" s="196"/>
      <c r="F18" s="471"/>
      <c r="G18" s="655"/>
    </row>
    <row r="19" spans="2:7" ht="18" customHeight="1">
      <c r="B19" s="622"/>
      <c r="C19" s="622"/>
      <c r="D19" s="206" t="s">
        <v>435</v>
      </c>
      <c r="E19" s="196"/>
      <c r="F19" s="471"/>
      <c r="G19" s="655"/>
    </row>
    <row r="20" spans="2:7" ht="18" customHeight="1">
      <c r="B20" s="622"/>
      <c r="C20" s="622"/>
      <c r="D20" s="206" t="s">
        <v>436</v>
      </c>
      <c r="E20" s="196"/>
      <c r="F20" s="471"/>
      <c r="G20" s="655"/>
    </row>
    <row r="21" spans="2:7" ht="18" customHeight="1">
      <c r="B21" s="622"/>
      <c r="C21" s="622"/>
      <c r="D21" s="206" t="s">
        <v>437</v>
      </c>
      <c r="E21" s="196"/>
      <c r="F21" s="471"/>
      <c r="G21" s="656"/>
    </row>
    <row r="22" spans="2:7" ht="18" customHeight="1">
      <c r="B22" s="622" t="s">
        <v>152</v>
      </c>
      <c r="C22" s="622"/>
      <c r="D22" s="622"/>
      <c r="E22" s="260" t="s">
        <v>406</v>
      </c>
      <c r="F22" s="471"/>
      <c r="G22" s="472" t="s">
        <v>352</v>
      </c>
    </row>
    <row r="23" spans="2:7" ht="42.75" customHeight="1">
      <c r="B23" s="622"/>
      <c r="C23" s="622"/>
      <c r="D23" s="622"/>
      <c r="E23" s="123" t="s">
        <v>194</v>
      </c>
      <c r="F23" s="471"/>
      <c r="G23" s="473" t="s">
        <v>333</v>
      </c>
    </row>
    <row r="24" spans="2:7" ht="77.25" customHeight="1">
      <c r="B24" s="657" t="s">
        <v>73</v>
      </c>
      <c r="C24" s="658"/>
      <c r="D24" s="280" t="s">
        <v>70</v>
      </c>
      <c r="E24" s="92"/>
      <c r="F24" s="471"/>
      <c r="G24" s="473" t="s">
        <v>386</v>
      </c>
    </row>
    <row r="25" spans="2:7" ht="96.75" customHeight="1">
      <c r="B25" s="659"/>
      <c r="C25" s="660"/>
      <c r="D25" s="282" t="s">
        <v>72</v>
      </c>
      <c r="E25" s="92"/>
      <c r="F25" s="471"/>
      <c r="G25" s="473" t="s">
        <v>387</v>
      </c>
    </row>
    <row r="26" spans="2:7" ht="91.5" customHeight="1">
      <c r="B26" s="661"/>
      <c r="C26" s="662"/>
      <c r="D26" s="282" t="s">
        <v>71</v>
      </c>
      <c r="E26" s="92"/>
      <c r="F26" s="471"/>
      <c r="G26" s="473" t="s">
        <v>336</v>
      </c>
    </row>
    <row r="27" spans="2:7" ht="300.75" customHeight="1">
      <c r="B27" s="657" t="s">
        <v>213</v>
      </c>
      <c r="C27" s="663"/>
      <c r="D27" s="280" t="s">
        <v>134</v>
      </c>
      <c r="E27" s="92"/>
      <c r="F27" s="471"/>
      <c r="G27" s="473" t="s">
        <v>366</v>
      </c>
    </row>
    <row r="28" spans="2:7" ht="71.25" customHeight="1">
      <c r="B28" s="664"/>
      <c r="C28" s="665"/>
      <c r="D28" s="282" t="s">
        <v>176</v>
      </c>
      <c r="E28" s="92"/>
      <c r="F28" s="471"/>
      <c r="G28" s="473" t="s">
        <v>365</v>
      </c>
    </row>
    <row r="29" spans="2:7" ht="29.25" customHeight="1">
      <c r="B29" s="109" t="s">
        <v>211</v>
      </c>
      <c r="C29" s="4"/>
      <c r="D29" s="4"/>
      <c r="E29" s="98" t="str">
        <f>IF(様式第１_交付申請書!F9="","",様式第１_交付申請書!F9)</f>
        <v/>
      </c>
      <c r="F29" s="471"/>
      <c r="G29" s="4"/>
    </row>
    <row r="30" spans="2:7" ht="22.5" customHeight="1">
      <c r="B30" s="117" t="s">
        <v>175</v>
      </c>
      <c r="C30" s="4"/>
      <c r="D30" s="4"/>
      <c r="E30" s="113"/>
      <c r="F30" s="471"/>
      <c r="G30" s="4"/>
    </row>
    <row r="31" spans="2:7" ht="18.75" customHeight="1">
      <c r="B31" s="112" t="s">
        <v>143</v>
      </c>
      <c r="C31" s="4"/>
      <c r="D31" s="4"/>
      <c r="E31" s="113"/>
      <c r="F31" s="471"/>
      <c r="G31" s="4"/>
    </row>
    <row r="32" spans="2:7" ht="13.5" customHeight="1">
      <c r="B32" s="292" t="s">
        <v>16</v>
      </c>
      <c r="C32" s="283" t="s">
        <v>17</v>
      </c>
      <c r="D32" s="283" t="s">
        <v>536</v>
      </c>
      <c r="E32" s="283" t="s">
        <v>15</v>
      </c>
      <c r="F32" s="471"/>
      <c r="G32" s="646" t="s">
        <v>367</v>
      </c>
    </row>
    <row r="33" spans="2:7">
      <c r="B33" s="92"/>
      <c r="C33" s="92"/>
      <c r="D33" s="93"/>
      <c r="E33" s="92"/>
      <c r="F33" s="471"/>
      <c r="G33" s="647"/>
    </row>
    <row r="34" spans="2:7">
      <c r="B34" s="283" t="s">
        <v>535</v>
      </c>
      <c r="C34" s="641" t="s">
        <v>144</v>
      </c>
      <c r="D34" s="641"/>
      <c r="E34" s="110"/>
      <c r="F34" s="471"/>
      <c r="G34" s="647"/>
    </row>
    <row r="35" spans="2:7">
      <c r="B35" s="93"/>
      <c r="C35" s="623"/>
      <c r="D35" s="624"/>
      <c r="E35" s="111"/>
      <c r="F35" s="471"/>
      <c r="G35" s="648"/>
    </row>
    <row r="36" spans="2:7" ht="18.75" customHeight="1">
      <c r="B36" s="112" t="s">
        <v>530</v>
      </c>
      <c r="C36" s="4"/>
      <c r="D36" s="4"/>
      <c r="E36" s="113"/>
      <c r="F36" s="471"/>
      <c r="G36" s="4"/>
    </row>
    <row r="37" spans="2:7" ht="13.5" customHeight="1">
      <c r="B37" s="283" t="s">
        <v>12</v>
      </c>
      <c r="C37" s="283" t="s">
        <v>419</v>
      </c>
      <c r="D37" s="283" t="s">
        <v>13</v>
      </c>
      <c r="E37" s="550" t="s">
        <v>14</v>
      </c>
      <c r="F37" s="471"/>
      <c r="G37" s="649" t="s">
        <v>538</v>
      </c>
    </row>
    <row r="38" spans="2:7" ht="13.5" hidden="1" customHeight="1">
      <c r="B38" s="93"/>
      <c r="C38" s="128"/>
      <c r="D38" s="93"/>
      <c r="E38" s="92"/>
      <c r="F38" s="471"/>
      <c r="G38" s="650"/>
    </row>
    <row r="39" spans="2:7">
      <c r="B39" s="93"/>
      <c r="C39" s="128"/>
      <c r="D39" s="92"/>
      <c r="E39" s="92"/>
      <c r="F39" s="471"/>
      <c r="G39" s="650"/>
    </row>
    <row r="40" spans="2:7">
      <c r="B40" s="93"/>
      <c r="C40" s="128"/>
      <c r="D40" s="92"/>
      <c r="E40" s="92"/>
      <c r="F40" s="471"/>
      <c r="G40" s="650"/>
    </row>
    <row r="41" spans="2:7">
      <c r="B41" s="93"/>
      <c r="C41" s="128"/>
      <c r="D41" s="92"/>
      <c r="E41" s="92"/>
      <c r="F41" s="471"/>
      <c r="G41" s="650"/>
    </row>
    <row r="42" spans="2:7">
      <c r="B42" s="93"/>
      <c r="C42" s="128"/>
      <c r="D42" s="92"/>
      <c r="E42" s="92"/>
      <c r="F42" s="471"/>
      <c r="G42" s="650"/>
    </row>
    <row r="43" spans="2:7">
      <c r="B43" s="93"/>
      <c r="C43" s="128"/>
      <c r="D43" s="92"/>
      <c r="E43" s="92"/>
      <c r="F43" s="471"/>
      <c r="G43" s="650"/>
    </row>
    <row r="44" spans="2:7">
      <c r="B44" s="93"/>
      <c r="C44" s="128"/>
      <c r="D44" s="92"/>
      <c r="E44" s="92"/>
      <c r="F44" s="471"/>
      <c r="G44" s="650"/>
    </row>
    <row r="45" spans="2:7">
      <c r="B45" s="93"/>
      <c r="C45" s="128"/>
      <c r="D45" s="92"/>
      <c r="E45" s="92"/>
      <c r="F45" s="471"/>
      <c r="G45" s="650"/>
    </row>
    <row r="46" spans="2:7">
      <c r="B46" s="93"/>
      <c r="C46" s="128"/>
      <c r="D46" s="92"/>
      <c r="E46" s="92"/>
      <c r="F46" s="471"/>
      <c r="G46" s="650"/>
    </row>
    <row r="47" spans="2:7">
      <c r="B47" s="93"/>
      <c r="C47" s="128"/>
      <c r="D47" s="92"/>
      <c r="E47" s="92"/>
      <c r="F47" s="471"/>
      <c r="G47" s="650"/>
    </row>
    <row r="48" spans="2:7">
      <c r="B48" s="93"/>
      <c r="C48" s="128"/>
      <c r="D48" s="92"/>
      <c r="E48" s="92"/>
      <c r="F48" s="471"/>
      <c r="G48" s="651"/>
    </row>
    <row r="49" spans="2:7" ht="19.5" customHeight="1">
      <c r="B49" s="405" t="s">
        <v>205</v>
      </c>
      <c r="C49" s="113"/>
      <c r="D49" s="113"/>
      <c r="E49" s="113"/>
      <c r="F49" s="471"/>
      <c r="G49" s="4"/>
    </row>
    <row r="50" spans="2:7" ht="13.5" customHeight="1">
      <c r="B50" s="283" t="s">
        <v>18</v>
      </c>
      <c r="C50" s="406" t="s">
        <v>195</v>
      </c>
      <c r="D50" s="625" t="s">
        <v>174</v>
      </c>
      <c r="E50" s="626"/>
      <c r="F50" s="471"/>
      <c r="G50" s="646" t="s">
        <v>201</v>
      </c>
    </row>
    <row r="51" spans="2:7">
      <c r="B51" s="93"/>
      <c r="C51" s="92"/>
      <c r="D51" s="623"/>
      <c r="E51" s="624"/>
      <c r="F51" s="471"/>
      <c r="G51" s="647"/>
    </row>
    <row r="52" spans="2:7">
      <c r="B52" s="93"/>
      <c r="C52" s="92"/>
      <c r="D52" s="623"/>
      <c r="E52" s="624"/>
      <c r="F52" s="471"/>
      <c r="G52" s="647"/>
    </row>
    <row r="53" spans="2:7">
      <c r="B53" s="93"/>
      <c r="C53" s="92"/>
      <c r="D53" s="623"/>
      <c r="E53" s="624"/>
      <c r="F53" s="471"/>
      <c r="G53" s="647"/>
    </row>
    <row r="54" spans="2:7">
      <c r="B54" s="93"/>
      <c r="C54" s="92"/>
      <c r="D54" s="623"/>
      <c r="E54" s="624"/>
      <c r="F54" s="471"/>
      <c r="G54" s="647"/>
    </row>
    <row r="55" spans="2:7">
      <c r="B55" s="93"/>
      <c r="C55" s="92"/>
      <c r="D55" s="623"/>
      <c r="E55" s="624"/>
      <c r="F55" s="471"/>
      <c r="G55" s="647"/>
    </row>
    <row r="56" spans="2:7">
      <c r="B56" s="93"/>
      <c r="C56" s="92"/>
      <c r="D56" s="623"/>
      <c r="E56" s="624"/>
      <c r="F56" s="471"/>
      <c r="G56" s="647"/>
    </row>
    <row r="57" spans="2:7">
      <c r="B57" s="93"/>
      <c r="C57" s="92"/>
      <c r="D57" s="623"/>
      <c r="E57" s="624"/>
      <c r="F57" s="471"/>
      <c r="G57" s="647"/>
    </row>
    <row r="58" spans="2:7">
      <c r="B58" s="93"/>
      <c r="C58" s="92"/>
      <c r="D58" s="623"/>
      <c r="E58" s="624"/>
      <c r="F58" s="471"/>
      <c r="G58" s="648"/>
    </row>
    <row r="59" spans="2:7" ht="18" customHeight="1">
      <c r="B59" s="645"/>
      <c r="C59" s="645"/>
      <c r="D59" s="645"/>
      <c r="E59" s="645"/>
      <c r="F59" s="471"/>
      <c r="G59" s="404"/>
    </row>
    <row r="60" spans="2:7" ht="24.75" customHeight="1">
      <c r="B60" s="114" t="s">
        <v>402</v>
      </c>
      <c r="C60" s="106"/>
      <c r="D60" s="106"/>
      <c r="E60" s="115"/>
      <c r="F60" s="471"/>
      <c r="G60" s="4"/>
    </row>
    <row r="61" spans="2:7" ht="30" customHeight="1">
      <c r="B61" s="637" t="s">
        <v>135</v>
      </c>
      <c r="C61" s="637"/>
      <c r="D61" s="637"/>
      <c r="E61" s="637"/>
      <c r="F61" s="471"/>
      <c r="G61" s="116"/>
    </row>
    <row r="62" spans="2:7" s="112" customFormat="1" ht="30.75" customHeight="1">
      <c r="B62" s="117" t="s">
        <v>19</v>
      </c>
      <c r="C62" s="118"/>
      <c r="D62" s="118"/>
      <c r="E62" s="98" t="str">
        <f>IF(様式第１_交付申請書!F9="","",様式第１_交付申請書!F9)</f>
        <v/>
      </c>
      <c r="F62" s="471"/>
      <c r="G62" s="118"/>
    </row>
    <row r="63" spans="2:7" ht="47.25" customHeight="1">
      <c r="B63" s="638" t="s">
        <v>162</v>
      </c>
      <c r="C63" s="638"/>
      <c r="D63" s="638"/>
      <c r="E63" s="638"/>
      <c r="F63" s="471"/>
      <c r="G63" s="4"/>
    </row>
    <row r="64" spans="2:7" ht="17.100000000000001" customHeight="1">
      <c r="B64" s="627" t="s">
        <v>21</v>
      </c>
      <c r="C64" s="628"/>
      <c r="D64" s="280" t="s">
        <v>20</v>
      </c>
      <c r="E64" s="196"/>
      <c r="F64" s="471"/>
      <c r="G64" s="652" t="s">
        <v>203</v>
      </c>
    </row>
    <row r="65" spans="1:7" ht="17.100000000000001" customHeight="1">
      <c r="B65" s="629"/>
      <c r="C65" s="630"/>
      <c r="D65" s="280" t="s">
        <v>183</v>
      </c>
      <c r="E65" s="92"/>
      <c r="F65" s="471"/>
      <c r="G65" s="653"/>
    </row>
    <row r="66" spans="1:7" ht="17.100000000000001" customHeight="1">
      <c r="B66" s="629"/>
      <c r="C66" s="630"/>
      <c r="D66" s="129" t="s">
        <v>539</v>
      </c>
      <c r="E66" s="92"/>
      <c r="F66" s="471"/>
      <c r="G66" s="653"/>
    </row>
    <row r="67" spans="1:7" ht="17.100000000000001" customHeight="1">
      <c r="B67" s="629"/>
      <c r="C67" s="630"/>
      <c r="D67" s="280" t="s">
        <v>145</v>
      </c>
      <c r="E67" s="196"/>
      <c r="F67" s="471"/>
      <c r="G67" s="653"/>
    </row>
    <row r="68" spans="1:7" ht="17.100000000000001" customHeight="1">
      <c r="B68" s="629"/>
      <c r="C68" s="630"/>
      <c r="D68" s="280" t="s">
        <v>146</v>
      </c>
      <c r="E68" s="460"/>
      <c r="F68" s="471"/>
      <c r="G68" s="653"/>
    </row>
    <row r="69" spans="1:7" ht="21">
      <c r="A69" s="132"/>
      <c r="B69" s="629"/>
      <c r="C69" s="630"/>
      <c r="D69" s="633" t="s">
        <v>22</v>
      </c>
      <c r="E69" s="453" t="b">
        <v>0</v>
      </c>
      <c r="F69" s="471"/>
      <c r="G69" s="653"/>
    </row>
    <row r="70" spans="1:7" ht="21">
      <c r="A70" s="132"/>
      <c r="B70" s="629"/>
      <c r="C70" s="630"/>
      <c r="D70" s="634"/>
      <c r="E70" s="453" t="b">
        <v>0</v>
      </c>
      <c r="F70" s="471"/>
      <c r="G70" s="653"/>
    </row>
    <row r="71" spans="1:7" ht="21">
      <c r="A71" s="132"/>
      <c r="B71" s="629"/>
      <c r="C71" s="630"/>
      <c r="D71" s="634"/>
      <c r="E71" s="453" t="b">
        <v>0</v>
      </c>
      <c r="F71" s="471"/>
      <c r="G71" s="653"/>
    </row>
    <row r="72" spans="1:7" ht="21">
      <c r="A72" s="132"/>
      <c r="B72" s="629"/>
      <c r="C72" s="630"/>
      <c r="D72" s="634"/>
      <c r="E72" s="454" t="b">
        <v>0</v>
      </c>
      <c r="F72" s="471"/>
      <c r="G72" s="653"/>
    </row>
    <row r="73" spans="1:7" ht="21">
      <c r="A73" s="132"/>
      <c r="B73" s="631"/>
      <c r="C73" s="632"/>
      <c r="D73" s="635"/>
      <c r="E73" s="124"/>
      <c r="F73" s="471"/>
      <c r="G73" s="653"/>
    </row>
    <row r="74" spans="1:7" ht="17.100000000000001" customHeight="1">
      <c r="B74" s="627" t="s">
        <v>23</v>
      </c>
      <c r="C74" s="628"/>
      <c r="D74" s="280" t="s">
        <v>20</v>
      </c>
      <c r="E74" s="196"/>
      <c r="F74" s="471"/>
      <c r="G74" s="653"/>
    </row>
    <row r="75" spans="1:7" ht="17.100000000000001" customHeight="1">
      <c r="B75" s="629"/>
      <c r="C75" s="630"/>
      <c r="D75" s="280" t="s">
        <v>183</v>
      </c>
      <c r="E75" s="92"/>
      <c r="F75" s="471"/>
      <c r="G75" s="653"/>
    </row>
    <row r="76" spans="1:7" ht="17.100000000000001" customHeight="1">
      <c r="B76" s="629"/>
      <c r="C76" s="630"/>
      <c r="D76" s="129" t="s">
        <v>539</v>
      </c>
      <c r="E76" s="92"/>
      <c r="F76" s="471"/>
      <c r="G76" s="653"/>
    </row>
    <row r="77" spans="1:7" ht="17.100000000000001" customHeight="1">
      <c r="B77" s="629"/>
      <c r="C77" s="630"/>
      <c r="D77" s="280" t="s">
        <v>177</v>
      </c>
      <c r="E77" s="196"/>
      <c r="F77" s="471"/>
      <c r="G77" s="653"/>
    </row>
    <row r="78" spans="1:7" ht="17.100000000000001" customHeight="1">
      <c r="B78" s="629"/>
      <c r="C78" s="630"/>
      <c r="D78" s="280" t="s">
        <v>178</v>
      </c>
      <c r="E78" s="460"/>
      <c r="F78" s="471"/>
      <c r="G78" s="653"/>
    </row>
    <row r="79" spans="1:7" ht="21">
      <c r="A79" s="132"/>
      <c r="B79" s="629"/>
      <c r="C79" s="630"/>
      <c r="D79" s="633" t="s">
        <v>22</v>
      </c>
      <c r="E79" s="453" t="b">
        <v>0</v>
      </c>
      <c r="F79" s="471"/>
      <c r="G79" s="653"/>
    </row>
    <row r="80" spans="1:7" ht="21">
      <c r="A80" s="132"/>
      <c r="B80" s="629"/>
      <c r="C80" s="630"/>
      <c r="D80" s="634"/>
      <c r="E80" s="453" t="b">
        <v>0</v>
      </c>
      <c r="F80" s="471"/>
      <c r="G80" s="653"/>
    </row>
    <row r="81" spans="1:7" ht="21">
      <c r="A81" s="132"/>
      <c r="B81" s="629"/>
      <c r="C81" s="630"/>
      <c r="D81" s="634"/>
      <c r="E81" s="453" t="b">
        <v>0</v>
      </c>
      <c r="F81" s="471"/>
      <c r="G81" s="653"/>
    </row>
    <row r="82" spans="1:7" ht="21">
      <c r="A82" s="132"/>
      <c r="B82" s="629"/>
      <c r="C82" s="630"/>
      <c r="D82" s="634"/>
      <c r="E82" s="454" t="b">
        <v>0</v>
      </c>
      <c r="F82" s="471"/>
      <c r="G82" s="653"/>
    </row>
    <row r="83" spans="1:7" ht="21">
      <c r="A83" s="132"/>
      <c r="B83" s="631"/>
      <c r="C83" s="632"/>
      <c r="D83" s="635"/>
      <c r="E83" s="125"/>
      <c r="F83" s="471"/>
      <c r="G83" s="653"/>
    </row>
    <row r="84" spans="1:7" ht="17.100000000000001" customHeight="1">
      <c r="B84" s="627" t="s">
        <v>24</v>
      </c>
      <c r="C84" s="628"/>
      <c r="D84" s="280" t="s">
        <v>20</v>
      </c>
      <c r="E84" s="196"/>
      <c r="F84" s="471"/>
      <c r="G84" s="653"/>
    </row>
    <row r="85" spans="1:7" ht="17.100000000000001" customHeight="1">
      <c r="B85" s="629"/>
      <c r="C85" s="630"/>
      <c r="D85" s="280" t="s">
        <v>183</v>
      </c>
      <c r="E85" s="92"/>
      <c r="F85" s="471"/>
      <c r="G85" s="653"/>
    </row>
    <row r="86" spans="1:7" ht="17.100000000000001" customHeight="1">
      <c r="B86" s="629"/>
      <c r="C86" s="630"/>
      <c r="D86" s="129" t="s">
        <v>539</v>
      </c>
      <c r="E86" s="92"/>
      <c r="F86" s="471"/>
      <c r="G86" s="653"/>
    </row>
    <row r="87" spans="1:7" ht="17.100000000000001" customHeight="1">
      <c r="B87" s="629"/>
      <c r="C87" s="630"/>
      <c r="D87" s="280" t="s">
        <v>179</v>
      </c>
      <c r="E87" s="196"/>
      <c r="F87" s="471"/>
      <c r="G87" s="653"/>
    </row>
    <row r="88" spans="1:7" ht="17.100000000000001" customHeight="1">
      <c r="B88" s="629"/>
      <c r="C88" s="630"/>
      <c r="D88" s="280" t="s">
        <v>180</v>
      </c>
      <c r="E88" s="460"/>
      <c r="F88" s="471"/>
      <c r="G88" s="653"/>
    </row>
    <row r="89" spans="1:7" ht="21">
      <c r="A89" s="132"/>
      <c r="B89" s="629"/>
      <c r="C89" s="630"/>
      <c r="D89" s="633" t="s">
        <v>22</v>
      </c>
      <c r="E89" s="453" t="b">
        <v>0</v>
      </c>
      <c r="F89" s="471"/>
      <c r="G89" s="653"/>
    </row>
    <row r="90" spans="1:7" ht="21">
      <c r="A90" s="132"/>
      <c r="B90" s="629"/>
      <c r="C90" s="630"/>
      <c r="D90" s="634"/>
      <c r="E90" s="453" t="b">
        <v>0</v>
      </c>
      <c r="F90" s="471"/>
      <c r="G90" s="653"/>
    </row>
    <row r="91" spans="1:7" ht="21">
      <c r="A91" s="132"/>
      <c r="B91" s="629"/>
      <c r="C91" s="630"/>
      <c r="D91" s="634"/>
      <c r="E91" s="453" t="b">
        <v>0</v>
      </c>
      <c r="F91" s="471"/>
      <c r="G91" s="653"/>
    </row>
    <row r="92" spans="1:7" ht="21">
      <c r="A92" s="132"/>
      <c r="B92" s="629"/>
      <c r="C92" s="630"/>
      <c r="D92" s="634"/>
      <c r="E92" s="454" t="b">
        <v>0</v>
      </c>
      <c r="F92" s="471"/>
      <c r="G92" s="653"/>
    </row>
    <row r="93" spans="1:7" ht="21">
      <c r="A93" s="132"/>
      <c r="B93" s="631"/>
      <c r="C93" s="632"/>
      <c r="D93" s="635"/>
      <c r="E93" s="125"/>
      <c r="F93" s="471"/>
      <c r="G93" s="653"/>
    </row>
    <row r="94" spans="1:7" ht="17.100000000000001" customHeight="1">
      <c r="B94" s="627" t="s">
        <v>25</v>
      </c>
      <c r="C94" s="628"/>
      <c r="D94" s="280" t="s">
        <v>20</v>
      </c>
      <c r="E94" s="196"/>
      <c r="F94" s="471"/>
      <c r="G94" s="653"/>
    </row>
    <row r="95" spans="1:7" ht="17.100000000000001" customHeight="1">
      <c r="B95" s="629"/>
      <c r="C95" s="630"/>
      <c r="D95" s="280" t="s">
        <v>183</v>
      </c>
      <c r="E95" s="92"/>
      <c r="F95" s="471"/>
      <c r="G95" s="653"/>
    </row>
    <row r="96" spans="1:7" ht="17.100000000000001" customHeight="1">
      <c r="B96" s="629"/>
      <c r="C96" s="630"/>
      <c r="D96" s="129" t="s">
        <v>539</v>
      </c>
      <c r="E96" s="92"/>
      <c r="F96" s="471"/>
      <c r="G96" s="653"/>
    </row>
    <row r="97" spans="1:7" ht="17.100000000000001" customHeight="1">
      <c r="B97" s="629"/>
      <c r="C97" s="630"/>
      <c r="D97" s="280" t="s">
        <v>179</v>
      </c>
      <c r="E97" s="196"/>
      <c r="F97" s="471"/>
      <c r="G97" s="653"/>
    </row>
    <row r="98" spans="1:7" ht="17.100000000000001" customHeight="1">
      <c r="B98" s="629"/>
      <c r="C98" s="630"/>
      <c r="D98" s="280" t="s">
        <v>180</v>
      </c>
      <c r="E98" s="460"/>
      <c r="F98" s="471"/>
      <c r="G98" s="653"/>
    </row>
    <row r="99" spans="1:7" ht="21">
      <c r="A99" s="132"/>
      <c r="B99" s="629"/>
      <c r="C99" s="630"/>
      <c r="D99" s="633" t="s">
        <v>22</v>
      </c>
      <c r="E99" s="453" t="b">
        <v>0</v>
      </c>
      <c r="F99" s="471"/>
      <c r="G99" s="653"/>
    </row>
    <row r="100" spans="1:7" ht="21">
      <c r="A100" s="132"/>
      <c r="B100" s="629"/>
      <c r="C100" s="630"/>
      <c r="D100" s="634"/>
      <c r="E100" s="453" t="b">
        <v>0</v>
      </c>
      <c r="F100" s="471"/>
      <c r="G100" s="653"/>
    </row>
    <row r="101" spans="1:7" ht="21">
      <c r="A101" s="132"/>
      <c r="B101" s="629"/>
      <c r="C101" s="630"/>
      <c r="D101" s="634"/>
      <c r="E101" s="453" t="b">
        <v>0</v>
      </c>
      <c r="F101" s="471"/>
      <c r="G101" s="653"/>
    </row>
    <row r="102" spans="1:7" ht="21">
      <c r="A102" s="132"/>
      <c r="B102" s="629"/>
      <c r="C102" s="630"/>
      <c r="D102" s="634"/>
      <c r="E102" s="454" t="b">
        <v>0</v>
      </c>
      <c r="F102" s="471"/>
      <c r="G102" s="653"/>
    </row>
    <row r="103" spans="1:7" ht="21">
      <c r="A103" s="132"/>
      <c r="B103" s="631"/>
      <c r="C103" s="632"/>
      <c r="D103" s="635"/>
      <c r="E103" s="125"/>
      <c r="F103" s="471"/>
      <c r="G103" s="653"/>
    </row>
    <row r="104" spans="1:7" ht="17.100000000000001" customHeight="1">
      <c r="B104" s="627" t="s">
        <v>26</v>
      </c>
      <c r="C104" s="628"/>
      <c r="D104" s="280" t="s">
        <v>20</v>
      </c>
      <c r="E104" s="196"/>
      <c r="F104" s="471"/>
      <c r="G104" s="653"/>
    </row>
    <row r="105" spans="1:7" ht="17.100000000000001" customHeight="1">
      <c r="B105" s="629"/>
      <c r="C105" s="630"/>
      <c r="D105" s="280" t="s">
        <v>183</v>
      </c>
      <c r="E105" s="92"/>
      <c r="F105" s="471"/>
      <c r="G105" s="653"/>
    </row>
    <row r="106" spans="1:7" ht="17.100000000000001" customHeight="1">
      <c r="B106" s="629"/>
      <c r="C106" s="630"/>
      <c r="D106" s="129" t="s">
        <v>539</v>
      </c>
      <c r="E106" s="92"/>
      <c r="F106" s="471"/>
      <c r="G106" s="653"/>
    </row>
    <row r="107" spans="1:7" ht="17.100000000000001" customHeight="1">
      <c r="B107" s="629"/>
      <c r="C107" s="630"/>
      <c r="D107" s="280" t="s">
        <v>179</v>
      </c>
      <c r="E107" s="196"/>
      <c r="F107" s="471"/>
      <c r="G107" s="653"/>
    </row>
    <row r="108" spans="1:7" ht="17.100000000000001" customHeight="1">
      <c r="B108" s="629"/>
      <c r="C108" s="630"/>
      <c r="D108" s="280" t="s">
        <v>180</v>
      </c>
      <c r="E108" s="460"/>
      <c r="F108" s="471"/>
      <c r="G108" s="653"/>
    </row>
    <row r="109" spans="1:7" ht="21">
      <c r="A109" s="132"/>
      <c r="B109" s="629"/>
      <c r="C109" s="630"/>
      <c r="D109" s="633" t="s">
        <v>22</v>
      </c>
      <c r="E109" s="453" t="b">
        <v>0</v>
      </c>
      <c r="F109" s="471"/>
      <c r="G109" s="653"/>
    </row>
    <row r="110" spans="1:7" ht="21">
      <c r="A110" s="132"/>
      <c r="B110" s="629"/>
      <c r="C110" s="630"/>
      <c r="D110" s="634"/>
      <c r="E110" s="453" t="b">
        <v>0</v>
      </c>
      <c r="F110" s="471"/>
      <c r="G110" s="653"/>
    </row>
    <row r="111" spans="1:7" ht="21">
      <c r="A111" s="132"/>
      <c r="B111" s="629"/>
      <c r="C111" s="630"/>
      <c r="D111" s="634"/>
      <c r="E111" s="453" t="b">
        <v>0</v>
      </c>
      <c r="F111" s="471"/>
      <c r="G111" s="653"/>
    </row>
    <row r="112" spans="1:7" ht="21">
      <c r="A112" s="132"/>
      <c r="B112" s="629"/>
      <c r="C112" s="630"/>
      <c r="D112" s="634"/>
      <c r="E112" s="454" t="b">
        <v>0</v>
      </c>
      <c r="F112" s="471"/>
      <c r="G112" s="653"/>
    </row>
    <row r="113" spans="1:7" ht="21">
      <c r="A113" s="132"/>
      <c r="B113" s="631"/>
      <c r="C113" s="632"/>
      <c r="D113" s="635"/>
      <c r="E113" s="125"/>
      <c r="F113" s="471"/>
      <c r="G113" s="654"/>
    </row>
    <row r="114" spans="1:7" ht="32.25" customHeight="1">
      <c r="B114" s="109" t="s">
        <v>403</v>
      </c>
      <c r="C114" s="4"/>
      <c r="D114" s="4"/>
      <c r="E114" s="98" t="str">
        <f>IF(様式第１_交付申請書!F9="","",様式第１_交付申請書!F9)</f>
        <v/>
      </c>
      <c r="F114" s="471"/>
    </row>
    <row r="115" spans="1:7" ht="198.75" customHeight="1">
      <c r="B115" s="622" t="s">
        <v>404</v>
      </c>
      <c r="C115" s="622"/>
      <c r="D115" s="622"/>
      <c r="E115" s="557"/>
      <c r="F115" s="471"/>
      <c r="G115" s="473" t="s">
        <v>405</v>
      </c>
    </row>
    <row r="116" spans="1:7">
      <c r="F116" s="471"/>
    </row>
    <row r="117" spans="1:7">
      <c r="F117" s="471"/>
    </row>
    <row r="118" spans="1:7">
      <c r="F118" s="471"/>
    </row>
    <row r="119" spans="1:7">
      <c r="F119" s="471"/>
    </row>
    <row r="120" spans="1:7">
      <c r="F120" s="471"/>
    </row>
    <row r="121" spans="1:7">
      <c r="F121" s="471"/>
    </row>
    <row r="122" spans="1:7">
      <c r="F122" s="471"/>
    </row>
    <row r="123" spans="1:7">
      <c r="F123" s="471"/>
    </row>
    <row r="124" spans="1:7">
      <c r="F124" s="471"/>
    </row>
    <row r="125" spans="1:7">
      <c r="F125" s="471"/>
    </row>
    <row r="126" spans="1:7">
      <c r="F126" s="471"/>
    </row>
    <row r="127" spans="1:7">
      <c r="F127" s="471"/>
    </row>
    <row r="128" spans="1:7">
      <c r="F128" s="471"/>
    </row>
    <row r="129" spans="6:6">
      <c r="F129" s="471"/>
    </row>
    <row r="130" spans="6:6">
      <c r="F130" s="471"/>
    </row>
  </sheetData>
  <sheetProtection password="CAD7" sheet="1" objects="1" scenarios="1" formatCells="0" formatRows="0" insertRows="0"/>
  <mergeCells count="42">
    <mergeCell ref="G14:G21"/>
    <mergeCell ref="B24:C26"/>
    <mergeCell ref="B27:C28"/>
    <mergeCell ref="B22:D23"/>
    <mergeCell ref="B64:C73"/>
    <mergeCell ref="D69:D73"/>
    <mergeCell ref="B14:C21"/>
    <mergeCell ref="D79:D83"/>
    <mergeCell ref="G50:G58"/>
    <mergeCell ref="G37:G48"/>
    <mergeCell ref="G32:G35"/>
    <mergeCell ref="C35:D35"/>
    <mergeCell ref="G64:G113"/>
    <mergeCell ref="B3:E3"/>
    <mergeCell ref="B61:E61"/>
    <mergeCell ref="B63:E63"/>
    <mergeCell ref="B11:D11"/>
    <mergeCell ref="B13:D13"/>
    <mergeCell ref="B7:D7"/>
    <mergeCell ref="B8:C9"/>
    <mergeCell ref="B10:D10"/>
    <mergeCell ref="C34:D34"/>
    <mergeCell ref="B5:D5"/>
    <mergeCell ref="B6:D6"/>
    <mergeCell ref="B59:E59"/>
    <mergeCell ref="D56:E56"/>
    <mergeCell ref="B115:D115"/>
    <mergeCell ref="D58:E58"/>
    <mergeCell ref="D50:E50"/>
    <mergeCell ref="D51:E51"/>
    <mergeCell ref="D52:E52"/>
    <mergeCell ref="D53:E53"/>
    <mergeCell ref="D54:E54"/>
    <mergeCell ref="D55:E55"/>
    <mergeCell ref="D57:E57"/>
    <mergeCell ref="B84:C93"/>
    <mergeCell ref="D89:D93"/>
    <mergeCell ref="B94:C103"/>
    <mergeCell ref="D99:D103"/>
    <mergeCell ref="B104:C113"/>
    <mergeCell ref="D109:D113"/>
    <mergeCell ref="B74:C83"/>
  </mergeCells>
  <phoneticPr fontId="1"/>
  <conditionalFormatting sqref="E13">
    <cfRule type="cellIs" dxfId="142" priority="22" operator="equal">
      <formula>0</formula>
    </cfRule>
  </conditionalFormatting>
  <conditionalFormatting sqref="E22">
    <cfRule type="cellIs" dxfId="141" priority="20" operator="equal">
      <formula>"（業種の限定の有無をプルダウンで選択）"</formula>
    </cfRule>
  </conditionalFormatting>
  <conditionalFormatting sqref="E79:E82 E89:E92 E99:E102 E109:E112 E69:E72">
    <cfRule type="cellIs" dxfId="140" priority="18" operator="equal">
      <formula>FALSE</formula>
    </cfRule>
  </conditionalFormatting>
  <conditionalFormatting sqref="E6 E8 E10:E11 E14:E21 E23:E28 B33:E33 B35:D35 E64:E68 E113 E115 D39:E39 C40:E40 B39:B40 B41:E48 E73:E78 E83:E88 E93:E98 E103:E108 B51:E58">
    <cfRule type="containsBlanks" dxfId="139" priority="4">
      <formula>LEN(TRIM(B6))=0</formula>
    </cfRule>
  </conditionalFormatting>
  <conditionalFormatting sqref="C39">
    <cfRule type="containsBlanks" dxfId="138" priority="3">
      <formula>LEN(TRIM(C39))=0</formula>
    </cfRule>
  </conditionalFormatting>
  <conditionalFormatting sqref="D38:E38 B38">
    <cfRule type="containsBlanks" dxfId="137" priority="2">
      <formula>LEN(TRIM(B38))=0</formula>
    </cfRule>
  </conditionalFormatting>
  <conditionalFormatting sqref="C38">
    <cfRule type="containsBlanks" dxfId="136" priority="1">
      <formula>LEN(TRIM(C38))=0</formula>
    </cfRule>
  </conditionalFormatting>
  <dataValidations count="9">
    <dataValidation type="list" allowBlank="1" showInputMessage="1" showErrorMessage="1" sqref="E22">
      <formula1>"（業種の限定の有無をプルダウンで選択）,業種は限定されない,業種が限定される（下記に業種を記載）"</formula1>
    </dataValidation>
    <dataValidation type="list" allowBlank="1" showDropDown="1" showInputMessage="1" showErrorMessage="1" sqref="E89:E92 E99:E102 E109:E112 E69:E72 E79:E82">
      <formula1>"TRUE,FALSE"</formula1>
    </dataValidation>
    <dataValidation type="textLength" imeMode="halfAlpha" allowBlank="1" showInputMessage="1" showErrorMessage="1" error="13桁で入力してください" sqref="E6">
      <formula1>13</formula1>
      <formula2>13</formula2>
    </dataValidation>
    <dataValidation type="list" allowBlank="1" showInputMessage="1" showErrorMessage="1" sqref="C39:C48">
      <formula1>"職員,事務補助員"</formula1>
    </dataValidation>
    <dataValidation type="textLength" imeMode="halfAlpha" allowBlank="1" showInputMessage="1" showErrorMessage="1" error="郵便番号はハイフン有で入力してください。_x000a_例)123-4567" sqref="E8">
      <formula1>8</formula1>
      <formula2>8</formula2>
    </dataValidation>
    <dataValidation imeMode="off" allowBlank="1" showInputMessage="1" showErrorMessage="1" sqref="C35:D35"/>
    <dataValidation type="textLength" imeMode="halfAlpha" allowBlank="1" showInputMessage="1" showErrorMessage="1" error="電話番号はハイフン有で入力してください。_x000a_例）03-1111-2222" sqref="B35">
      <formula1>12</formula1>
      <formula2>13</formula2>
    </dataValidation>
    <dataValidation type="list" allowBlank="1" showInputMessage="1" showErrorMessage="1" sqref="C51:C58">
      <formula1>職員</formula1>
    </dataValidation>
    <dataValidation imeMode="halfAlpha" allowBlank="1" showInputMessage="1" showErrorMessage="1" sqref="E67 E107 E77 E87 E97 E108 E98 E88 E78 E68"/>
  </dataValidations>
  <pageMargins left="0.23622047244094491" right="0.23622047244094491" top="0.19685039370078741" bottom="0.19685039370078741" header="0.31496062992125984" footer="0.31496062992125984"/>
  <pageSetup paperSize="9" scale="87" fitToHeight="0" orientation="portrait" r:id="rId1"/>
  <rowBreaks count="4" manualBreakCount="4">
    <brk id="11" max="16383" man="1"/>
    <brk id="28" max="16383" man="1"/>
    <brk id="61" min="1" max="4"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4341" r:id="rId4" name="Check Box 5">
              <controlPr defaultSize="0" autoFill="0" autoLine="0" autoPict="0">
                <anchor moveWithCells="1">
                  <from>
                    <xdr:col>4</xdr:col>
                    <xdr:colOff>66675</xdr:colOff>
                    <xdr:row>111</xdr:row>
                    <xdr:rowOff>38100</xdr:rowOff>
                  </from>
                  <to>
                    <xdr:col>4</xdr:col>
                    <xdr:colOff>676275</xdr:colOff>
                    <xdr:row>111</xdr:row>
                    <xdr:rowOff>228600</xdr:rowOff>
                  </to>
                </anchor>
              </controlPr>
            </control>
          </mc:Choice>
        </mc:AlternateContent>
        <mc:AlternateContent xmlns:mc="http://schemas.openxmlformats.org/markup-compatibility/2006">
          <mc:Choice Requires="x14">
            <control shapeId="14342" r:id="rId5" name="Check Box 6">
              <controlPr defaultSize="0" autoFill="0" autoLine="0" autoPict="0">
                <anchor moveWithCells="1">
                  <from>
                    <xdr:col>4</xdr:col>
                    <xdr:colOff>66675</xdr:colOff>
                    <xdr:row>110</xdr:row>
                    <xdr:rowOff>19050</xdr:rowOff>
                  </from>
                  <to>
                    <xdr:col>4</xdr:col>
                    <xdr:colOff>676275</xdr:colOff>
                    <xdr:row>110</xdr:row>
                    <xdr:rowOff>228600</xdr:rowOff>
                  </to>
                </anchor>
              </controlPr>
            </control>
          </mc:Choice>
        </mc:AlternateContent>
        <mc:AlternateContent xmlns:mc="http://schemas.openxmlformats.org/markup-compatibility/2006">
          <mc:Choice Requires="x14">
            <control shapeId="14343" r:id="rId6" name="Check Box 7">
              <controlPr defaultSize="0" autoFill="0" autoLine="0" autoPict="0">
                <anchor moveWithCells="1">
                  <from>
                    <xdr:col>4</xdr:col>
                    <xdr:colOff>66675</xdr:colOff>
                    <xdr:row>109</xdr:row>
                    <xdr:rowOff>19050</xdr:rowOff>
                  </from>
                  <to>
                    <xdr:col>4</xdr:col>
                    <xdr:colOff>676275</xdr:colOff>
                    <xdr:row>109</xdr:row>
                    <xdr:rowOff>219075</xdr:rowOff>
                  </to>
                </anchor>
              </controlPr>
            </control>
          </mc:Choice>
        </mc:AlternateContent>
        <mc:AlternateContent xmlns:mc="http://schemas.openxmlformats.org/markup-compatibility/2006">
          <mc:Choice Requires="x14">
            <control shapeId="14344" r:id="rId7" name="Check Box 8">
              <controlPr defaultSize="0" autoFill="0" autoLine="0" autoPict="0">
                <anchor moveWithCells="1">
                  <from>
                    <xdr:col>4</xdr:col>
                    <xdr:colOff>66675</xdr:colOff>
                    <xdr:row>108</xdr:row>
                    <xdr:rowOff>19050</xdr:rowOff>
                  </from>
                  <to>
                    <xdr:col>4</xdr:col>
                    <xdr:colOff>676275</xdr:colOff>
                    <xdr:row>108</xdr:row>
                    <xdr:rowOff>228600</xdr:rowOff>
                  </to>
                </anchor>
              </controlPr>
            </control>
          </mc:Choice>
        </mc:AlternateContent>
        <mc:AlternateContent xmlns:mc="http://schemas.openxmlformats.org/markup-compatibility/2006">
          <mc:Choice Requires="x14">
            <control shapeId="14345" r:id="rId8" name="Check Box 9">
              <controlPr defaultSize="0" autoFill="0" autoLine="0" autoPict="0">
                <anchor moveWithCells="1">
                  <from>
                    <xdr:col>4</xdr:col>
                    <xdr:colOff>57150</xdr:colOff>
                    <xdr:row>81</xdr:row>
                    <xdr:rowOff>19050</xdr:rowOff>
                  </from>
                  <to>
                    <xdr:col>4</xdr:col>
                    <xdr:colOff>666750</xdr:colOff>
                    <xdr:row>81</xdr:row>
                    <xdr:rowOff>219075</xdr:rowOff>
                  </to>
                </anchor>
              </controlPr>
            </control>
          </mc:Choice>
        </mc:AlternateContent>
        <mc:AlternateContent xmlns:mc="http://schemas.openxmlformats.org/markup-compatibility/2006">
          <mc:Choice Requires="x14">
            <control shapeId="14346" r:id="rId9" name="Check Box 10">
              <controlPr defaultSize="0" autoFill="0" autoLine="0" autoPict="0">
                <anchor moveWithCells="1">
                  <from>
                    <xdr:col>4</xdr:col>
                    <xdr:colOff>57150</xdr:colOff>
                    <xdr:row>80</xdr:row>
                    <xdr:rowOff>28575</xdr:rowOff>
                  </from>
                  <to>
                    <xdr:col>4</xdr:col>
                    <xdr:colOff>666750</xdr:colOff>
                    <xdr:row>80</xdr:row>
                    <xdr:rowOff>219075</xdr:rowOff>
                  </to>
                </anchor>
              </controlPr>
            </control>
          </mc:Choice>
        </mc:AlternateContent>
        <mc:AlternateContent xmlns:mc="http://schemas.openxmlformats.org/markup-compatibility/2006">
          <mc:Choice Requires="x14">
            <control shapeId="14347" r:id="rId10" name="Check Box 11">
              <controlPr defaultSize="0" autoFill="0" autoLine="0" autoPict="0">
                <anchor moveWithCells="1">
                  <from>
                    <xdr:col>4</xdr:col>
                    <xdr:colOff>57150</xdr:colOff>
                    <xdr:row>79</xdr:row>
                    <xdr:rowOff>19050</xdr:rowOff>
                  </from>
                  <to>
                    <xdr:col>4</xdr:col>
                    <xdr:colOff>666750</xdr:colOff>
                    <xdr:row>79</xdr:row>
                    <xdr:rowOff>219075</xdr:rowOff>
                  </to>
                </anchor>
              </controlPr>
            </control>
          </mc:Choice>
        </mc:AlternateContent>
        <mc:AlternateContent xmlns:mc="http://schemas.openxmlformats.org/markup-compatibility/2006">
          <mc:Choice Requires="x14">
            <control shapeId="14348" r:id="rId11" name="Check Box 12">
              <controlPr defaultSize="0" autoFill="0" autoLine="0" autoPict="0">
                <anchor moveWithCells="1">
                  <from>
                    <xdr:col>4</xdr:col>
                    <xdr:colOff>57150</xdr:colOff>
                    <xdr:row>78</xdr:row>
                    <xdr:rowOff>19050</xdr:rowOff>
                  </from>
                  <to>
                    <xdr:col>4</xdr:col>
                    <xdr:colOff>666750</xdr:colOff>
                    <xdr:row>78</xdr:row>
                    <xdr:rowOff>219075</xdr:rowOff>
                  </to>
                </anchor>
              </controlPr>
            </control>
          </mc:Choice>
        </mc:AlternateContent>
        <mc:AlternateContent xmlns:mc="http://schemas.openxmlformats.org/markup-compatibility/2006">
          <mc:Choice Requires="x14">
            <control shapeId="14349" r:id="rId12" name="Check Box 13">
              <controlPr defaultSize="0" autoFill="0" autoLine="0" autoPict="0">
                <anchor moveWithCells="1">
                  <from>
                    <xdr:col>4</xdr:col>
                    <xdr:colOff>66675</xdr:colOff>
                    <xdr:row>91</xdr:row>
                    <xdr:rowOff>19050</xdr:rowOff>
                  </from>
                  <to>
                    <xdr:col>4</xdr:col>
                    <xdr:colOff>676275</xdr:colOff>
                    <xdr:row>91</xdr:row>
                    <xdr:rowOff>228600</xdr:rowOff>
                  </to>
                </anchor>
              </controlPr>
            </control>
          </mc:Choice>
        </mc:AlternateContent>
        <mc:AlternateContent xmlns:mc="http://schemas.openxmlformats.org/markup-compatibility/2006">
          <mc:Choice Requires="x14">
            <control shapeId="14350" r:id="rId13" name="Check Box 14">
              <controlPr defaultSize="0" autoFill="0" autoLine="0" autoPict="0">
                <anchor moveWithCells="1">
                  <from>
                    <xdr:col>4</xdr:col>
                    <xdr:colOff>66675</xdr:colOff>
                    <xdr:row>90</xdr:row>
                    <xdr:rowOff>9525</xdr:rowOff>
                  </from>
                  <to>
                    <xdr:col>4</xdr:col>
                    <xdr:colOff>676275</xdr:colOff>
                    <xdr:row>90</xdr:row>
                    <xdr:rowOff>219075</xdr:rowOff>
                  </to>
                </anchor>
              </controlPr>
            </control>
          </mc:Choice>
        </mc:AlternateContent>
        <mc:AlternateContent xmlns:mc="http://schemas.openxmlformats.org/markup-compatibility/2006">
          <mc:Choice Requires="x14">
            <control shapeId="14351" r:id="rId14" name="Check Box 15">
              <controlPr defaultSize="0" autoFill="0" autoLine="0" autoPict="0">
                <anchor moveWithCells="1">
                  <from>
                    <xdr:col>4</xdr:col>
                    <xdr:colOff>66675</xdr:colOff>
                    <xdr:row>89</xdr:row>
                    <xdr:rowOff>9525</xdr:rowOff>
                  </from>
                  <to>
                    <xdr:col>4</xdr:col>
                    <xdr:colOff>676275</xdr:colOff>
                    <xdr:row>89</xdr:row>
                    <xdr:rowOff>219075</xdr:rowOff>
                  </to>
                </anchor>
              </controlPr>
            </control>
          </mc:Choice>
        </mc:AlternateContent>
        <mc:AlternateContent xmlns:mc="http://schemas.openxmlformats.org/markup-compatibility/2006">
          <mc:Choice Requires="x14">
            <control shapeId="14352" r:id="rId15" name="Check Box 16">
              <controlPr defaultSize="0" autoFill="0" autoLine="0" autoPict="0">
                <anchor moveWithCells="1">
                  <from>
                    <xdr:col>4</xdr:col>
                    <xdr:colOff>66675</xdr:colOff>
                    <xdr:row>88</xdr:row>
                    <xdr:rowOff>19050</xdr:rowOff>
                  </from>
                  <to>
                    <xdr:col>4</xdr:col>
                    <xdr:colOff>676275</xdr:colOff>
                    <xdr:row>88</xdr:row>
                    <xdr:rowOff>219075</xdr:rowOff>
                  </to>
                </anchor>
              </controlPr>
            </control>
          </mc:Choice>
        </mc:AlternateContent>
        <mc:AlternateContent xmlns:mc="http://schemas.openxmlformats.org/markup-compatibility/2006">
          <mc:Choice Requires="x14">
            <control shapeId="14353" r:id="rId16" name="Check Box 17">
              <controlPr defaultSize="0" autoFill="0" autoLine="0" autoPict="0">
                <anchor moveWithCells="1">
                  <from>
                    <xdr:col>4</xdr:col>
                    <xdr:colOff>76200</xdr:colOff>
                    <xdr:row>101</xdr:row>
                    <xdr:rowOff>28575</xdr:rowOff>
                  </from>
                  <to>
                    <xdr:col>4</xdr:col>
                    <xdr:colOff>685800</xdr:colOff>
                    <xdr:row>101</xdr:row>
                    <xdr:rowOff>219075</xdr:rowOff>
                  </to>
                </anchor>
              </controlPr>
            </control>
          </mc:Choice>
        </mc:AlternateContent>
        <mc:AlternateContent xmlns:mc="http://schemas.openxmlformats.org/markup-compatibility/2006">
          <mc:Choice Requires="x14">
            <control shapeId="14354" r:id="rId17" name="Check Box 18">
              <controlPr defaultSize="0" autoFill="0" autoLine="0" autoPict="0">
                <anchor moveWithCells="1">
                  <from>
                    <xdr:col>4</xdr:col>
                    <xdr:colOff>76200</xdr:colOff>
                    <xdr:row>100</xdr:row>
                    <xdr:rowOff>19050</xdr:rowOff>
                  </from>
                  <to>
                    <xdr:col>4</xdr:col>
                    <xdr:colOff>685800</xdr:colOff>
                    <xdr:row>100</xdr:row>
                    <xdr:rowOff>219075</xdr:rowOff>
                  </to>
                </anchor>
              </controlPr>
            </control>
          </mc:Choice>
        </mc:AlternateContent>
        <mc:AlternateContent xmlns:mc="http://schemas.openxmlformats.org/markup-compatibility/2006">
          <mc:Choice Requires="x14">
            <control shapeId="14355" r:id="rId18" name="Check Box 19">
              <controlPr defaultSize="0" autoFill="0" autoLine="0" autoPict="0">
                <anchor moveWithCells="1">
                  <from>
                    <xdr:col>4</xdr:col>
                    <xdr:colOff>76200</xdr:colOff>
                    <xdr:row>99</xdr:row>
                    <xdr:rowOff>28575</xdr:rowOff>
                  </from>
                  <to>
                    <xdr:col>4</xdr:col>
                    <xdr:colOff>685800</xdr:colOff>
                    <xdr:row>99</xdr:row>
                    <xdr:rowOff>219075</xdr:rowOff>
                  </to>
                </anchor>
              </controlPr>
            </control>
          </mc:Choice>
        </mc:AlternateContent>
        <mc:AlternateContent xmlns:mc="http://schemas.openxmlformats.org/markup-compatibility/2006">
          <mc:Choice Requires="x14">
            <control shapeId="14356" r:id="rId19" name="Check Box 20">
              <controlPr defaultSize="0" autoFill="0" autoLine="0" autoPict="0">
                <anchor moveWithCells="1">
                  <from>
                    <xdr:col>4</xdr:col>
                    <xdr:colOff>76200</xdr:colOff>
                    <xdr:row>98</xdr:row>
                    <xdr:rowOff>19050</xdr:rowOff>
                  </from>
                  <to>
                    <xdr:col>4</xdr:col>
                    <xdr:colOff>685800</xdr:colOff>
                    <xdr:row>98</xdr:row>
                    <xdr:rowOff>209550</xdr:rowOff>
                  </to>
                </anchor>
              </controlPr>
            </control>
          </mc:Choice>
        </mc:AlternateContent>
        <mc:AlternateContent xmlns:mc="http://schemas.openxmlformats.org/markup-compatibility/2006">
          <mc:Choice Requires="x14">
            <control shapeId="14412" r:id="rId20" name="Check Box 76">
              <controlPr defaultSize="0" autoFill="0" autoLine="0" autoPict="0">
                <anchor moveWithCells="1">
                  <from>
                    <xdr:col>4</xdr:col>
                    <xdr:colOff>66675</xdr:colOff>
                    <xdr:row>71</xdr:row>
                    <xdr:rowOff>9525</xdr:rowOff>
                  </from>
                  <to>
                    <xdr:col>4</xdr:col>
                    <xdr:colOff>676275</xdr:colOff>
                    <xdr:row>71</xdr:row>
                    <xdr:rowOff>228600</xdr:rowOff>
                  </to>
                </anchor>
              </controlPr>
            </control>
          </mc:Choice>
        </mc:AlternateContent>
        <mc:AlternateContent xmlns:mc="http://schemas.openxmlformats.org/markup-compatibility/2006">
          <mc:Choice Requires="x14">
            <control shapeId="14413" r:id="rId21" name="Check Box 77">
              <controlPr defaultSize="0" autoFill="0" autoLine="0" autoPict="0">
                <anchor moveWithCells="1">
                  <from>
                    <xdr:col>4</xdr:col>
                    <xdr:colOff>66675</xdr:colOff>
                    <xdr:row>70</xdr:row>
                    <xdr:rowOff>19050</xdr:rowOff>
                  </from>
                  <to>
                    <xdr:col>4</xdr:col>
                    <xdr:colOff>676275</xdr:colOff>
                    <xdr:row>70</xdr:row>
                    <xdr:rowOff>219075</xdr:rowOff>
                  </to>
                </anchor>
              </controlPr>
            </control>
          </mc:Choice>
        </mc:AlternateContent>
        <mc:AlternateContent xmlns:mc="http://schemas.openxmlformats.org/markup-compatibility/2006">
          <mc:Choice Requires="x14">
            <control shapeId="14414" r:id="rId22" name="Check Box 78">
              <controlPr defaultSize="0" autoFill="0" autoLine="0" autoPict="0">
                <anchor moveWithCells="1">
                  <from>
                    <xdr:col>4</xdr:col>
                    <xdr:colOff>66675</xdr:colOff>
                    <xdr:row>69</xdr:row>
                    <xdr:rowOff>9525</xdr:rowOff>
                  </from>
                  <to>
                    <xdr:col>4</xdr:col>
                    <xdr:colOff>676275</xdr:colOff>
                    <xdr:row>69</xdr:row>
                    <xdr:rowOff>219075</xdr:rowOff>
                  </to>
                </anchor>
              </controlPr>
            </control>
          </mc:Choice>
        </mc:AlternateContent>
        <mc:AlternateContent xmlns:mc="http://schemas.openxmlformats.org/markup-compatibility/2006">
          <mc:Choice Requires="x14">
            <control shapeId="14415" r:id="rId23" name="Check Box 79">
              <controlPr defaultSize="0" autoFill="0" autoLine="0" autoPict="0">
                <anchor moveWithCells="1">
                  <from>
                    <xdr:col>4</xdr:col>
                    <xdr:colOff>66675</xdr:colOff>
                    <xdr:row>68</xdr:row>
                    <xdr:rowOff>9525</xdr:rowOff>
                  </from>
                  <to>
                    <xdr:col>4</xdr:col>
                    <xdr:colOff>676275</xdr:colOff>
                    <xdr:row>68</xdr:row>
                    <xdr:rowOff>219075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21"/>
  <sheetViews>
    <sheetView showGridLines="0" zoomScaleNormal="100" zoomScaleSheetLayoutView="40" workbookViewId="0"/>
  </sheetViews>
  <sheetFormatPr defaultRowHeight="13.5"/>
  <cols>
    <col min="1" max="1" width="2.125" style="348" customWidth="1"/>
    <col min="2" max="2" width="6" style="432" customWidth="1"/>
    <col min="3" max="3" width="14.625" style="191" customWidth="1"/>
    <col min="4" max="4" width="40.625" style="191" customWidth="1"/>
    <col min="5" max="6" width="9.75" style="191" customWidth="1"/>
    <col min="7" max="7" width="6.375" style="432" customWidth="1"/>
    <col min="8" max="8" width="19.625" style="191" customWidth="1"/>
    <col min="9" max="10" width="19.75" style="191" customWidth="1"/>
    <col min="11" max="12" width="9.75" style="191" customWidth="1"/>
    <col min="13" max="13" width="6.375" style="432" customWidth="1"/>
    <col min="14" max="14" width="13.75" style="191" customWidth="1"/>
    <col min="15" max="15" width="40.625" style="191" customWidth="1"/>
    <col min="16" max="17" width="9.75" style="191" customWidth="1"/>
    <col min="18" max="18" width="2.5" style="350" customWidth="1"/>
    <col min="19" max="19" width="152.25" style="191" customWidth="1"/>
    <col min="20" max="20" width="9" style="348"/>
    <col min="21" max="21" width="18.125" style="348" customWidth="1"/>
    <col min="22" max="16384" width="9" style="348"/>
  </cols>
  <sheetData>
    <row r="1" spans="1:22" ht="58.5" customHeight="1"/>
    <row r="2" spans="1:22" s="191" customFormat="1">
      <c r="A2" s="106"/>
      <c r="B2" s="344" t="s">
        <v>0</v>
      </c>
      <c r="C2" s="345"/>
      <c r="H2" s="345"/>
      <c r="P2" s="98" t="str">
        <f>IF(様式第１_交付申請書!F9="","",様式第１_交付申請書!F9)</f>
        <v/>
      </c>
      <c r="Q2" s="346"/>
      <c r="R2" s="347"/>
      <c r="T2" s="348"/>
      <c r="U2" s="348"/>
      <c r="V2" s="348"/>
    </row>
    <row r="3" spans="1:22" s="191" customFormat="1" ht="21">
      <c r="A3" s="281"/>
      <c r="B3" s="349" t="s">
        <v>1</v>
      </c>
      <c r="R3" s="350"/>
      <c r="T3" s="348"/>
      <c r="U3" s="348"/>
      <c r="V3" s="348"/>
    </row>
    <row r="4" spans="1:22" s="191" customFormat="1" ht="14.25" customHeight="1">
      <c r="A4" s="281"/>
      <c r="B4" s="433"/>
      <c r="R4" s="350"/>
      <c r="T4" s="348"/>
      <c r="U4" s="348"/>
      <c r="V4" s="348"/>
    </row>
    <row r="5" spans="1:22" s="191" customFormat="1" ht="17.25">
      <c r="A5" s="4"/>
      <c r="B5" s="351" t="s">
        <v>229</v>
      </c>
      <c r="R5" s="350"/>
      <c r="T5" s="348"/>
      <c r="U5" s="348"/>
      <c r="V5" s="348"/>
    </row>
    <row r="6" spans="1:22" s="191" customFormat="1" ht="6.75" customHeight="1" thickBot="1">
      <c r="A6" s="352"/>
      <c r="R6" s="350"/>
      <c r="T6" s="348"/>
      <c r="U6" s="348"/>
      <c r="V6" s="348"/>
    </row>
    <row r="7" spans="1:22" ht="30" customHeight="1" thickBot="1">
      <c r="B7" s="736" t="s">
        <v>257</v>
      </c>
      <c r="C7" s="737"/>
      <c r="D7" s="353"/>
      <c r="L7" s="738" t="s">
        <v>224</v>
      </c>
      <c r="M7" s="739"/>
      <c r="N7" s="740"/>
      <c r="O7" s="354">
        <f>SUMIF($C:$C,"PF職員名",$H:$H)</f>
        <v>0</v>
      </c>
      <c r="S7" s="414" t="s">
        <v>27</v>
      </c>
    </row>
    <row r="8" spans="1:22" ht="30" customHeight="1">
      <c r="B8" s="746" t="s">
        <v>577</v>
      </c>
      <c r="C8" s="746"/>
      <c r="D8" s="746"/>
      <c r="E8" s="746"/>
      <c r="F8" s="746"/>
      <c r="G8" s="746"/>
      <c r="H8" s="746"/>
      <c r="I8" s="746"/>
      <c r="J8" s="746"/>
      <c r="L8" s="741" t="s">
        <v>448</v>
      </c>
      <c r="M8" s="742"/>
      <c r="N8" s="743"/>
      <c r="O8" s="355">
        <f>SUMIF($J:$J,"想定支援対象者数",$K:$K)</f>
        <v>0</v>
      </c>
      <c r="S8" s="552" t="s">
        <v>573</v>
      </c>
      <c r="T8" s="356"/>
    </row>
    <row r="9" spans="1:22" ht="30" customHeight="1">
      <c r="B9" s="744" t="s">
        <v>225</v>
      </c>
      <c r="C9" s="744"/>
      <c r="D9" s="744"/>
      <c r="K9" s="438"/>
      <c r="L9" s="741" t="s">
        <v>449</v>
      </c>
      <c r="M9" s="742"/>
      <c r="N9" s="743"/>
      <c r="O9" s="358">
        <f>SUMIF(O$11:O$1048576,"*支援人回数合計",P$11:P$1048576)</f>
        <v>0</v>
      </c>
      <c r="P9" s="357"/>
      <c r="Q9" s="357"/>
      <c r="R9" s="359"/>
      <c r="S9" s="474" t="s">
        <v>547</v>
      </c>
    </row>
    <row r="10" spans="1:22" ht="6.75" customHeight="1">
      <c r="B10" s="745"/>
      <c r="C10" s="745"/>
      <c r="D10" s="745"/>
      <c r="G10" s="191"/>
      <c r="K10" s="438"/>
      <c r="L10" s="438"/>
      <c r="M10" s="438"/>
      <c r="N10" s="438"/>
      <c r="O10" s="438"/>
      <c r="P10" s="357"/>
      <c r="Q10" s="357"/>
      <c r="R10" s="359"/>
    </row>
    <row r="11" spans="1:22" ht="27" customHeight="1">
      <c r="B11" s="439" t="s">
        <v>450</v>
      </c>
      <c r="C11" s="730" t="s">
        <v>216</v>
      </c>
      <c r="D11" s="731"/>
      <c r="E11" s="732" t="s">
        <v>217</v>
      </c>
      <c r="F11" s="732"/>
      <c r="G11" s="732"/>
      <c r="H11" s="733" t="s">
        <v>545</v>
      </c>
      <c r="I11" s="734"/>
      <c r="J11" s="734"/>
      <c r="K11" s="734"/>
      <c r="L11" s="734"/>
      <c r="M11" s="734"/>
      <c r="N11" s="734"/>
      <c r="O11" s="735"/>
      <c r="S11" s="475" t="s">
        <v>326</v>
      </c>
    </row>
    <row r="12" spans="1:22" ht="20.100000000000001" customHeight="1">
      <c r="B12" s="715">
        <v>1</v>
      </c>
      <c r="C12" s="440" t="s">
        <v>223</v>
      </c>
      <c r="D12" s="441"/>
      <c r="E12" s="718" t="str">
        <f>IFERROR(VLOOKUP(D12,'補助事業概要説明書（別添１）１～４'!$B:$C,2,0),"")</f>
        <v/>
      </c>
      <c r="F12" s="719"/>
      <c r="G12" s="720"/>
      <c r="H12" s="442">
        <f>SUM(H13:H17)</f>
        <v>0</v>
      </c>
      <c r="I12" s="721" t="s">
        <v>451</v>
      </c>
      <c r="J12" s="722"/>
      <c r="K12" s="722"/>
      <c r="L12" s="722"/>
      <c r="M12" s="722"/>
      <c r="N12" s="722"/>
      <c r="O12" s="723"/>
      <c r="S12" s="476" t="s">
        <v>439</v>
      </c>
    </row>
    <row r="13" spans="1:22" ht="20.100000000000001" customHeight="1">
      <c r="B13" s="716"/>
      <c r="C13" s="443" t="s">
        <v>409</v>
      </c>
      <c r="D13" s="724"/>
      <c r="E13" s="725"/>
      <c r="F13" s="725"/>
      <c r="G13" s="726"/>
      <c r="H13" s="444"/>
      <c r="I13" s="727"/>
      <c r="J13" s="728"/>
      <c r="K13" s="728"/>
      <c r="L13" s="728"/>
      <c r="M13" s="728"/>
      <c r="N13" s="728"/>
      <c r="O13" s="729"/>
      <c r="S13" s="476"/>
    </row>
    <row r="14" spans="1:22" ht="20.100000000000001" customHeight="1">
      <c r="B14" s="716"/>
      <c r="C14" s="445" t="s">
        <v>410</v>
      </c>
      <c r="D14" s="724"/>
      <c r="E14" s="725"/>
      <c r="F14" s="725"/>
      <c r="G14" s="726"/>
      <c r="H14" s="446"/>
      <c r="I14" s="666"/>
      <c r="J14" s="667"/>
      <c r="K14" s="667"/>
      <c r="L14" s="667"/>
      <c r="M14" s="667"/>
      <c r="N14" s="667"/>
      <c r="O14" s="668"/>
      <c r="S14" s="476" t="s">
        <v>574</v>
      </c>
    </row>
    <row r="15" spans="1:22" ht="20.100000000000001" customHeight="1">
      <c r="B15" s="716"/>
      <c r="C15" s="447" t="s">
        <v>411</v>
      </c>
      <c r="D15" s="724"/>
      <c r="E15" s="725"/>
      <c r="F15" s="725"/>
      <c r="G15" s="726"/>
      <c r="H15" s="448"/>
      <c r="I15" s="666"/>
      <c r="J15" s="667"/>
      <c r="K15" s="667"/>
      <c r="L15" s="667"/>
      <c r="M15" s="667"/>
      <c r="N15" s="667"/>
      <c r="O15" s="668"/>
      <c r="S15" s="476" t="s">
        <v>452</v>
      </c>
    </row>
    <row r="16" spans="1:22" ht="20.100000000000001" customHeight="1">
      <c r="B16" s="716"/>
      <c r="C16" s="447" t="s">
        <v>412</v>
      </c>
      <c r="D16" s="724"/>
      <c r="E16" s="725"/>
      <c r="F16" s="725"/>
      <c r="G16" s="726"/>
      <c r="H16" s="448"/>
      <c r="I16" s="666"/>
      <c r="J16" s="667"/>
      <c r="K16" s="667"/>
      <c r="L16" s="667"/>
      <c r="M16" s="667"/>
      <c r="N16" s="667"/>
      <c r="O16" s="668"/>
      <c r="S16" s="476"/>
    </row>
    <row r="17" spans="2:19" ht="20.100000000000001" customHeight="1">
      <c r="B17" s="717"/>
      <c r="C17" s="449" t="s">
        <v>413</v>
      </c>
      <c r="D17" s="712"/>
      <c r="E17" s="713"/>
      <c r="F17" s="713"/>
      <c r="G17" s="714"/>
      <c r="H17" s="450"/>
      <c r="I17" s="669"/>
      <c r="J17" s="670"/>
      <c r="K17" s="670"/>
      <c r="L17" s="670"/>
      <c r="M17" s="670"/>
      <c r="N17" s="670"/>
      <c r="O17" s="671"/>
      <c r="S17" s="476" t="s">
        <v>575</v>
      </c>
    </row>
    <row r="18" spans="2:19" ht="20.100000000000001" customHeight="1">
      <c r="B18" s="715">
        <v>2</v>
      </c>
      <c r="C18" s="440" t="s">
        <v>223</v>
      </c>
      <c r="D18" s="441"/>
      <c r="E18" s="718" t="str">
        <f>IFERROR(VLOOKUP(D18,'補助事業概要説明書（別添１）１～４'!$B:$C,2,0),"")</f>
        <v/>
      </c>
      <c r="F18" s="719"/>
      <c r="G18" s="720"/>
      <c r="H18" s="442">
        <f>SUM(H19:H23)</f>
        <v>0</v>
      </c>
      <c r="I18" s="721" t="s">
        <v>454</v>
      </c>
      <c r="J18" s="722"/>
      <c r="K18" s="722"/>
      <c r="L18" s="722"/>
      <c r="M18" s="722"/>
      <c r="N18" s="722"/>
      <c r="O18" s="723"/>
      <c r="P18" s="360"/>
      <c r="Q18" s="360"/>
      <c r="R18" s="361"/>
      <c r="S18" s="476"/>
    </row>
    <row r="19" spans="2:19" ht="20.100000000000001" customHeight="1">
      <c r="B19" s="716"/>
      <c r="C19" s="443" t="s">
        <v>409</v>
      </c>
      <c r="D19" s="724"/>
      <c r="E19" s="725"/>
      <c r="F19" s="725"/>
      <c r="G19" s="726"/>
      <c r="H19" s="444"/>
      <c r="I19" s="727"/>
      <c r="J19" s="728"/>
      <c r="K19" s="728"/>
      <c r="L19" s="728"/>
      <c r="M19" s="728"/>
      <c r="N19" s="728"/>
      <c r="O19" s="729"/>
      <c r="P19" s="360"/>
      <c r="Q19" s="360"/>
      <c r="R19" s="361"/>
      <c r="S19" s="476" t="s">
        <v>453</v>
      </c>
    </row>
    <row r="20" spans="2:19" ht="20.100000000000001" customHeight="1">
      <c r="B20" s="716"/>
      <c r="C20" s="445" t="s">
        <v>410</v>
      </c>
      <c r="D20" s="724"/>
      <c r="E20" s="725"/>
      <c r="F20" s="725"/>
      <c r="G20" s="726"/>
      <c r="H20" s="446"/>
      <c r="I20" s="666"/>
      <c r="J20" s="667"/>
      <c r="K20" s="667"/>
      <c r="L20" s="667"/>
      <c r="M20" s="667"/>
      <c r="N20" s="667"/>
      <c r="O20" s="668"/>
      <c r="P20" s="360"/>
      <c r="Q20" s="360"/>
      <c r="R20" s="361"/>
      <c r="S20" s="476"/>
    </row>
    <row r="21" spans="2:19" ht="20.100000000000001" customHeight="1">
      <c r="B21" s="716"/>
      <c r="C21" s="447" t="s">
        <v>411</v>
      </c>
      <c r="D21" s="724"/>
      <c r="E21" s="725"/>
      <c r="F21" s="725"/>
      <c r="G21" s="726"/>
      <c r="H21" s="448"/>
      <c r="I21" s="666"/>
      <c r="J21" s="667"/>
      <c r="K21" s="667"/>
      <c r="L21" s="667"/>
      <c r="M21" s="667"/>
      <c r="N21" s="667"/>
      <c r="O21" s="668"/>
      <c r="P21" s="360"/>
      <c r="Q21" s="360"/>
      <c r="R21" s="361"/>
      <c r="S21" s="476" t="s">
        <v>455</v>
      </c>
    </row>
    <row r="22" spans="2:19" ht="20.100000000000001" customHeight="1">
      <c r="B22" s="716"/>
      <c r="C22" s="447" t="s">
        <v>412</v>
      </c>
      <c r="D22" s="724"/>
      <c r="E22" s="725"/>
      <c r="F22" s="725"/>
      <c r="G22" s="726"/>
      <c r="H22" s="448"/>
      <c r="I22" s="666"/>
      <c r="J22" s="667"/>
      <c r="K22" s="667"/>
      <c r="L22" s="667"/>
      <c r="M22" s="667"/>
      <c r="N22" s="667"/>
      <c r="O22" s="668"/>
      <c r="P22" s="360"/>
      <c r="Q22" s="360"/>
      <c r="R22" s="361"/>
      <c r="S22" s="476"/>
    </row>
    <row r="23" spans="2:19" ht="20.100000000000001" customHeight="1">
      <c r="B23" s="717"/>
      <c r="C23" s="449" t="s">
        <v>413</v>
      </c>
      <c r="D23" s="712"/>
      <c r="E23" s="713"/>
      <c r="F23" s="713"/>
      <c r="G23" s="714"/>
      <c r="H23" s="450"/>
      <c r="I23" s="669"/>
      <c r="J23" s="670"/>
      <c r="K23" s="670"/>
      <c r="L23" s="670"/>
      <c r="M23" s="670"/>
      <c r="N23" s="670"/>
      <c r="O23" s="671"/>
      <c r="P23" s="360"/>
      <c r="Q23" s="360"/>
      <c r="R23" s="361"/>
      <c r="S23" s="476"/>
    </row>
    <row r="24" spans="2:19" ht="20.100000000000001" customHeight="1">
      <c r="B24" s="715">
        <v>3</v>
      </c>
      <c r="C24" s="440" t="s">
        <v>223</v>
      </c>
      <c r="D24" s="441"/>
      <c r="E24" s="718" t="str">
        <f>IFERROR(VLOOKUP(D24,'補助事業概要説明書（別添１）１～４'!$B:$C,2,0),"")</f>
        <v/>
      </c>
      <c r="F24" s="719"/>
      <c r="G24" s="720"/>
      <c r="H24" s="442">
        <f>SUM(H25:H29)</f>
        <v>0</v>
      </c>
      <c r="I24" s="721" t="s">
        <v>454</v>
      </c>
      <c r="J24" s="722"/>
      <c r="K24" s="722"/>
      <c r="L24" s="722"/>
      <c r="M24" s="722"/>
      <c r="N24" s="722"/>
      <c r="O24" s="723"/>
      <c r="P24" s="360"/>
      <c r="Q24" s="360"/>
      <c r="R24" s="361"/>
      <c r="S24" s="476"/>
    </row>
    <row r="25" spans="2:19" ht="20.100000000000001" customHeight="1">
      <c r="B25" s="716"/>
      <c r="C25" s="443" t="s">
        <v>409</v>
      </c>
      <c r="D25" s="724"/>
      <c r="E25" s="725"/>
      <c r="F25" s="725"/>
      <c r="G25" s="726"/>
      <c r="H25" s="444"/>
      <c r="I25" s="727"/>
      <c r="J25" s="728"/>
      <c r="K25" s="728"/>
      <c r="L25" s="728"/>
      <c r="M25" s="728"/>
      <c r="N25" s="728"/>
      <c r="O25" s="729"/>
      <c r="P25" s="360"/>
      <c r="Q25" s="360"/>
      <c r="R25" s="361"/>
      <c r="S25" s="476"/>
    </row>
    <row r="26" spans="2:19" ht="20.100000000000001" customHeight="1">
      <c r="B26" s="716"/>
      <c r="C26" s="445" t="s">
        <v>410</v>
      </c>
      <c r="D26" s="724"/>
      <c r="E26" s="725"/>
      <c r="F26" s="725"/>
      <c r="G26" s="726"/>
      <c r="H26" s="446"/>
      <c r="I26" s="666"/>
      <c r="J26" s="667"/>
      <c r="K26" s="667"/>
      <c r="L26" s="667"/>
      <c r="M26" s="667"/>
      <c r="N26" s="667"/>
      <c r="O26" s="668"/>
      <c r="P26" s="360"/>
      <c r="Q26" s="360"/>
      <c r="R26" s="361"/>
      <c r="S26" s="477"/>
    </row>
    <row r="27" spans="2:19" ht="20.100000000000001" customHeight="1">
      <c r="B27" s="716"/>
      <c r="C27" s="447" t="s">
        <v>411</v>
      </c>
      <c r="D27" s="724"/>
      <c r="E27" s="725"/>
      <c r="F27" s="725"/>
      <c r="G27" s="726"/>
      <c r="H27" s="448"/>
      <c r="I27" s="666"/>
      <c r="J27" s="667"/>
      <c r="K27" s="667"/>
      <c r="L27" s="667"/>
      <c r="M27" s="667"/>
      <c r="N27" s="667"/>
      <c r="O27" s="668"/>
      <c r="P27" s="360"/>
      <c r="Q27" s="360"/>
      <c r="R27" s="361"/>
      <c r="S27" s="477"/>
    </row>
    <row r="28" spans="2:19" ht="20.100000000000001" customHeight="1">
      <c r="B28" s="716"/>
      <c r="C28" s="447" t="s">
        <v>412</v>
      </c>
      <c r="D28" s="724"/>
      <c r="E28" s="725"/>
      <c r="F28" s="725"/>
      <c r="G28" s="726"/>
      <c r="H28" s="448"/>
      <c r="I28" s="666"/>
      <c r="J28" s="667"/>
      <c r="K28" s="667"/>
      <c r="L28" s="667"/>
      <c r="M28" s="667"/>
      <c r="N28" s="667"/>
      <c r="O28" s="668"/>
      <c r="P28" s="360"/>
      <c r="Q28" s="360"/>
      <c r="R28" s="361"/>
      <c r="S28" s="477"/>
    </row>
    <row r="29" spans="2:19" ht="20.100000000000001" customHeight="1">
      <c r="B29" s="717"/>
      <c r="C29" s="449" t="s">
        <v>413</v>
      </c>
      <c r="D29" s="712"/>
      <c r="E29" s="713"/>
      <c r="F29" s="713"/>
      <c r="G29" s="714"/>
      <c r="H29" s="450"/>
      <c r="I29" s="669"/>
      <c r="J29" s="670"/>
      <c r="K29" s="670"/>
      <c r="L29" s="670"/>
      <c r="M29" s="670"/>
      <c r="N29" s="670"/>
      <c r="O29" s="671"/>
      <c r="P29" s="360"/>
      <c r="Q29" s="360"/>
      <c r="R29" s="361"/>
      <c r="S29" s="478"/>
    </row>
    <row r="30" spans="2:19" ht="20.100000000000001" customHeight="1">
      <c r="B30" s="715">
        <v>4</v>
      </c>
      <c r="C30" s="440" t="s">
        <v>223</v>
      </c>
      <c r="D30" s="441"/>
      <c r="E30" s="718" t="str">
        <f>IFERROR(VLOOKUP(D30,'補助事業概要説明書（別添１）１～４'!$B:$C,2,0),"")</f>
        <v/>
      </c>
      <c r="F30" s="719"/>
      <c r="G30" s="720"/>
      <c r="H30" s="442">
        <f>SUM(H31:H35)</f>
        <v>0</v>
      </c>
      <c r="I30" s="721" t="s">
        <v>454</v>
      </c>
      <c r="J30" s="722"/>
      <c r="K30" s="722"/>
      <c r="L30" s="722"/>
      <c r="M30" s="722"/>
      <c r="N30" s="722"/>
      <c r="O30" s="723"/>
      <c r="P30" s="360"/>
      <c r="Q30" s="360"/>
      <c r="R30" s="361"/>
      <c r="S30" s="348"/>
    </row>
    <row r="31" spans="2:19" ht="20.100000000000001" customHeight="1">
      <c r="B31" s="716"/>
      <c r="C31" s="443" t="s">
        <v>409</v>
      </c>
      <c r="D31" s="724"/>
      <c r="E31" s="725"/>
      <c r="F31" s="725"/>
      <c r="G31" s="726"/>
      <c r="H31" s="444"/>
      <c r="I31" s="727"/>
      <c r="J31" s="728"/>
      <c r="K31" s="728"/>
      <c r="L31" s="728"/>
      <c r="M31" s="728"/>
      <c r="N31" s="728"/>
      <c r="O31" s="729"/>
      <c r="P31" s="360"/>
      <c r="Q31" s="360"/>
      <c r="R31" s="361"/>
      <c r="S31" s="348"/>
    </row>
    <row r="32" spans="2:19" ht="20.100000000000001" customHeight="1">
      <c r="B32" s="716"/>
      <c r="C32" s="445" t="s">
        <v>410</v>
      </c>
      <c r="D32" s="724"/>
      <c r="E32" s="725"/>
      <c r="F32" s="725"/>
      <c r="G32" s="726"/>
      <c r="H32" s="446"/>
      <c r="I32" s="666"/>
      <c r="J32" s="667"/>
      <c r="K32" s="667"/>
      <c r="L32" s="667"/>
      <c r="M32" s="667"/>
      <c r="N32" s="667"/>
      <c r="O32" s="668"/>
      <c r="P32" s="360"/>
      <c r="Q32" s="360"/>
      <c r="R32" s="361"/>
      <c r="S32" s="348"/>
    </row>
    <row r="33" spans="2:19" ht="20.100000000000001" customHeight="1">
      <c r="B33" s="716"/>
      <c r="C33" s="447" t="s">
        <v>411</v>
      </c>
      <c r="D33" s="724"/>
      <c r="E33" s="725"/>
      <c r="F33" s="725"/>
      <c r="G33" s="726"/>
      <c r="H33" s="448"/>
      <c r="I33" s="666"/>
      <c r="J33" s="667"/>
      <c r="K33" s="667"/>
      <c r="L33" s="667"/>
      <c r="M33" s="667"/>
      <c r="N33" s="667"/>
      <c r="O33" s="668"/>
      <c r="P33" s="360"/>
      <c r="Q33" s="360"/>
      <c r="R33" s="361"/>
      <c r="S33" s="348"/>
    </row>
    <row r="34" spans="2:19" ht="20.100000000000001" customHeight="1">
      <c r="B34" s="716"/>
      <c r="C34" s="447" t="s">
        <v>412</v>
      </c>
      <c r="D34" s="724"/>
      <c r="E34" s="725"/>
      <c r="F34" s="725"/>
      <c r="G34" s="726"/>
      <c r="H34" s="448"/>
      <c r="I34" s="666"/>
      <c r="J34" s="667"/>
      <c r="K34" s="667"/>
      <c r="L34" s="667"/>
      <c r="M34" s="667"/>
      <c r="N34" s="667"/>
      <c r="O34" s="668"/>
      <c r="P34" s="360"/>
      <c r="Q34" s="360"/>
      <c r="R34" s="361"/>
      <c r="S34" s="348"/>
    </row>
    <row r="35" spans="2:19" ht="20.100000000000001" customHeight="1">
      <c r="B35" s="717"/>
      <c r="C35" s="449" t="s">
        <v>413</v>
      </c>
      <c r="D35" s="712"/>
      <c r="E35" s="713"/>
      <c r="F35" s="713"/>
      <c r="G35" s="714"/>
      <c r="H35" s="450"/>
      <c r="I35" s="669"/>
      <c r="J35" s="670"/>
      <c r="K35" s="670"/>
      <c r="L35" s="670"/>
      <c r="M35" s="670"/>
      <c r="N35" s="670"/>
      <c r="O35" s="671"/>
      <c r="P35" s="360"/>
      <c r="Q35" s="360"/>
      <c r="R35" s="361"/>
      <c r="S35" s="348"/>
    </row>
    <row r="36" spans="2:19" ht="20.100000000000001" customHeight="1">
      <c r="B36" s="715">
        <v>5</v>
      </c>
      <c r="C36" s="440" t="s">
        <v>223</v>
      </c>
      <c r="D36" s="441"/>
      <c r="E36" s="718" t="str">
        <f>IFERROR(VLOOKUP(D36,'補助事業概要説明書（別添１）１～４'!$B:$C,2,0),"")</f>
        <v/>
      </c>
      <c r="F36" s="719"/>
      <c r="G36" s="720"/>
      <c r="H36" s="442">
        <f>SUM(H37:H41)</f>
        <v>0</v>
      </c>
      <c r="I36" s="721" t="s">
        <v>454</v>
      </c>
      <c r="J36" s="722"/>
      <c r="K36" s="722"/>
      <c r="L36" s="722"/>
      <c r="M36" s="722"/>
      <c r="N36" s="722"/>
      <c r="O36" s="723"/>
      <c r="P36" s="360"/>
      <c r="Q36" s="360"/>
      <c r="R36" s="361"/>
      <c r="S36" s="348"/>
    </row>
    <row r="37" spans="2:19" ht="20.100000000000001" customHeight="1">
      <c r="B37" s="716"/>
      <c r="C37" s="443" t="s">
        <v>409</v>
      </c>
      <c r="D37" s="724"/>
      <c r="E37" s="725"/>
      <c r="F37" s="725"/>
      <c r="G37" s="726"/>
      <c r="H37" s="444"/>
      <c r="I37" s="727"/>
      <c r="J37" s="728"/>
      <c r="K37" s="728"/>
      <c r="L37" s="728"/>
      <c r="M37" s="728"/>
      <c r="N37" s="728"/>
      <c r="O37" s="729"/>
      <c r="P37" s="360"/>
      <c r="Q37" s="360"/>
      <c r="R37" s="361"/>
      <c r="S37" s="348"/>
    </row>
    <row r="38" spans="2:19" ht="20.100000000000001" customHeight="1">
      <c r="B38" s="716"/>
      <c r="C38" s="445" t="s">
        <v>410</v>
      </c>
      <c r="D38" s="724"/>
      <c r="E38" s="725"/>
      <c r="F38" s="725"/>
      <c r="G38" s="726"/>
      <c r="H38" s="446"/>
      <c r="I38" s="666"/>
      <c r="J38" s="667"/>
      <c r="K38" s="667"/>
      <c r="L38" s="667"/>
      <c r="M38" s="667"/>
      <c r="N38" s="667"/>
      <c r="O38" s="668"/>
      <c r="P38" s="360"/>
      <c r="Q38" s="360"/>
      <c r="R38" s="361"/>
      <c r="S38" s="348"/>
    </row>
    <row r="39" spans="2:19" ht="20.100000000000001" customHeight="1">
      <c r="B39" s="716"/>
      <c r="C39" s="447" t="s">
        <v>411</v>
      </c>
      <c r="D39" s="724"/>
      <c r="E39" s="725"/>
      <c r="F39" s="725"/>
      <c r="G39" s="726"/>
      <c r="H39" s="448"/>
      <c r="I39" s="666"/>
      <c r="J39" s="667"/>
      <c r="K39" s="667"/>
      <c r="L39" s="667"/>
      <c r="M39" s="667"/>
      <c r="N39" s="667"/>
      <c r="O39" s="668"/>
      <c r="P39" s="360"/>
      <c r="Q39" s="360"/>
      <c r="R39" s="361"/>
      <c r="S39" s="348"/>
    </row>
    <row r="40" spans="2:19" ht="20.100000000000001" customHeight="1">
      <c r="B40" s="716"/>
      <c r="C40" s="447" t="s">
        <v>412</v>
      </c>
      <c r="D40" s="724"/>
      <c r="E40" s="725"/>
      <c r="F40" s="725"/>
      <c r="G40" s="726"/>
      <c r="H40" s="448"/>
      <c r="I40" s="666"/>
      <c r="J40" s="667"/>
      <c r="K40" s="667"/>
      <c r="L40" s="667"/>
      <c r="M40" s="667"/>
      <c r="N40" s="667"/>
      <c r="O40" s="668"/>
      <c r="P40" s="360"/>
      <c r="Q40" s="360"/>
      <c r="R40" s="361"/>
      <c r="S40" s="348"/>
    </row>
    <row r="41" spans="2:19" ht="20.100000000000001" customHeight="1">
      <c r="B41" s="717"/>
      <c r="C41" s="449" t="s">
        <v>413</v>
      </c>
      <c r="D41" s="712"/>
      <c r="E41" s="713"/>
      <c r="F41" s="713"/>
      <c r="G41" s="714"/>
      <c r="H41" s="450"/>
      <c r="I41" s="669"/>
      <c r="J41" s="670"/>
      <c r="K41" s="670"/>
      <c r="L41" s="670"/>
      <c r="M41" s="670"/>
      <c r="N41" s="670"/>
      <c r="O41" s="671"/>
      <c r="P41" s="360"/>
      <c r="Q41" s="360"/>
      <c r="R41" s="361"/>
      <c r="S41" s="348"/>
    </row>
    <row r="42" spans="2:19" ht="27" customHeight="1">
      <c r="B42" s="439" t="s">
        <v>456</v>
      </c>
      <c r="C42" s="730" t="s">
        <v>216</v>
      </c>
      <c r="D42" s="731"/>
      <c r="E42" s="732" t="s">
        <v>217</v>
      </c>
      <c r="F42" s="732"/>
      <c r="G42" s="732"/>
      <c r="H42" s="733" t="s">
        <v>545</v>
      </c>
      <c r="I42" s="734"/>
      <c r="J42" s="734"/>
      <c r="K42" s="734"/>
      <c r="L42" s="734"/>
      <c r="M42" s="734"/>
      <c r="N42" s="734"/>
      <c r="O42" s="735"/>
      <c r="P42" s="360"/>
      <c r="Q42" s="360"/>
      <c r="R42" s="361"/>
      <c r="S42" s="348"/>
    </row>
    <row r="43" spans="2:19" ht="20.100000000000001" customHeight="1">
      <c r="B43" s="715">
        <v>6</v>
      </c>
      <c r="C43" s="440" t="s">
        <v>223</v>
      </c>
      <c r="D43" s="441"/>
      <c r="E43" s="718" t="str">
        <f>IFERROR(VLOOKUP(D43,'補助事業概要説明書（別添１）１～４'!$B:$C,2,0),"")</f>
        <v/>
      </c>
      <c r="F43" s="719"/>
      <c r="G43" s="720"/>
      <c r="H43" s="442">
        <f>SUM(H44:H48)</f>
        <v>0</v>
      </c>
      <c r="I43" s="721" t="s">
        <v>451</v>
      </c>
      <c r="J43" s="722"/>
      <c r="K43" s="722"/>
      <c r="L43" s="722"/>
      <c r="M43" s="722"/>
      <c r="N43" s="722"/>
      <c r="O43" s="723"/>
      <c r="P43" s="360"/>
      <c r="Q43" s="360"/>
      <c r="R43" s="361"/>
      <c r="S43" s="348"/>
    </row>
    <row r="44" spans="2:19" ht="20.100000000000001" customHeight="1">
      <c r="B44" s="716"/>
      <c r="C44" s="443" t="s">
        <v>409</v>
      </c>
      <c r="D44" s="724"/>
      <c r="E44" s="725"/>
      <c r="F44" s="725"/>
      <c r="G44" s="726"/>
      <c r="H44" s="444"/>
      <c r="I44" s="727"/>
      <c r="J44" s="728"/>
      <c r="K44" s="728"/>
      <c r="L44" s="728"/>
      <c r="M44" s="728"/>
      <c r="N44" s="728"/>
      <c r="O44" s="729"/>
      <c r="P44" s="360"/>
      <c r="Q44" s="360"/>
      <c r="R44" s="361"/>
      <c r="S44" s="348"/>
    </row>
    <row r="45" spans="2:19" ht="20.100000000000001" customHeight="1">
      <c r="B45" s="716"/>
      <c r="C45" s="445" t="s">
        <v>410</v>
      </c>
      <c r="D45" s="724"/>
      <c r="E45" s="725"/>
      <c r="F45" s="725"/>
      <c r="G45" s="726"/>
      <c r="H45" s="446"/>
      <c r="I45" s="666"/>
      <c r="J45" s="667"/>
      <c r="K45" s="667"/>
      <c r="L45" s="667"/>
      <c r="M45" s="667"/>
      <c r="N45" s="667"/>
      <c r="O45" s="668"/>
      <c r="P45" s="360"/>
      <c r="Q45" s="360"/>
      <c r="R45" s="361"/>
      <c r="S45" s="348"/>
    </row>
    <row r="46" spans="2:19" ht="20.100000000000001" customHeight="1">
      <c r="B46" s="716"/>
      <c r="C46" s="447" t="s">
        <v>411</v>
      </c>
      <c r="D46" s="724"/>
      <c r="E46" s="725"/>
      <c r="F46" s="725"/>
      <c r="G46" s="726"/>
      <c r="H46" s="448"/>
      <c r="I46" s="666"/>
      <c r="J46" s="667"/>
      <c r="K46" s="667"/>
      <c r="L46" s="667"/>
      <c r="M46" s="667"/>
      <c r="N46" s="667"/>
      <c r="O46" s="668"/>
      <c r="P46" s="360"/>
      <c r="Q46" s="360"/>
      <c r="R46" s="361"/>
      <c r="S46" s="348"/>
    </row>
    <row r="47" spans="2:19" ht="20.100000000000001" customHeight="1">
      <c r="B47" s="716"/>
      <c r="C47" s="447" t="s">
        <v>412</v>
      </c>
      <c r="D47" s="724"/>
      <c r="E47" s="725"/>
      <c r="F47" s="725"/>
      <c r="G47" s="726"/>
      <c r="H47" s="448"/>
      <c r="I47" s="666"/>
      <c r="J47" s="667"/>
      <c r="K47" s="667"/>
      <c r="L47" s="667"/>
      <c r="M47" s="667"/>
      <c r="N47" s="667"/>
      <c r="O47" s="668"/>
      <c r="P47" s="360"/>
      <c r="Q47" s="360"/>
      <c r="R47" s="361"/>
      <c r="S47" s="348"/>
    </row>
    <row r="48" spans="2:19" ht="20.100000000000001" customHeight="1">
      <c r="B48" s="717"/>
      <c r="C48" s="449" t="s">
        <v>413</v>
      </c>
      <c r="D48" s="712"/>
      <c r="E48" s="713"/>
      <c r="F48" s="713"/>
      <c r="G48" s="714"/>
      <c r="H48" s="450"/>
      <c r="I48" s="669"/>
      <c r="J48" s="670"/>
      <c r="K48" s="670"/>
      <c r="L48" s="670"/>
      <c r="M48" s="670"/>
      <c r="N48" s="670"/>
      <c r="O48" s="671"/>
      <c r="P48" s="360"/>
      <c r="Q48" s="360"/>
      <c r="R48" s="361"/>
      <c r="S48" s="348"/>
    </row>
    <row r="49" spans="2:19" ht="20.100000000000001" customHeight="1">
      <c r="B49" s="715">
        <v>7</v>
      </c>
      <c r="C49" s="440" t="s">
        <v>223</v>
      </c>
      <c r="D49" s="441"/>
      <c r="E49" s="718" t="str">
        <f>IFERROR(VLOOKUP(D49,'補助事業概要説明書（別添１）１～４'!$B:$C,2,0),"")</f>
        <v/>
      </c>
      <c r="F49" s="719"/>
      <c r="G49" s="720"/>
      <c r="H49" s="442">
        <f>SUM(H50:H54)</f>
        <v>0</v>
      </c>
      <c r="I49" s="721" t="s">
        <v>457</v>
      </c>
      <c r="J49" s="722"/>
      <c r="K49" s="722"/>
      <c r="L49" s="722"/>
      <c r="M49" s="722"/>
      <c r="N49" s="722"/>
      <c r="O49" s="723"/>
      <c r="P49" s="360"/>
      <c r="Q49" s="360"/>
      <c r="R49" s="361"/>
      <c r="S49" s="348"/>
    </row>
    <row r="50" spans="2:19" ht="20.100000000000001" customHeight="1">
      <c r="B50" s="716"/>
      <c r="C50" s="443" t="s">
        <v>409</v>
      </c>
      <c r="D50" s="724"/>
      <c r="E50" s="725"/>
      <c r="F50" s="725"/>
      <c r="G50" s="726"/>
      <c r="H50" s="444"/>
      <c r="I50" s="727"/>
      <c r="J50" s="728"/>
      <c r="K50" s="728"/>
      <c r="L50" s="728"/>
      <c r="M50" s="728"/>
      <c r="N50" s="728"/>
      <c r="O50" s="729"/>
      <c r="P50" s="360"/>
      <c r="Q50" s="360"/>
      <c r="R50" s="361"/>
      <c r="S50" s="348"/>
    </row>
    <row r="51" spans="2:19" ht="20.100000000000001" customHeight="1">
      <c r="B51" s="716"/>
      <c r="C51" s="445" t="s">
        <v>410</v>
      </c>
      <c r="D51" s="724"/>
      <c r="E51" s="725"/>
      <c r="F51" s="725"/>
      <c r="G51" s="726"/>
      <c r="H51" s="446"/>
      <c r="I51" s="666"/>
      <c r="J51" s="667"/>
      <c r="K51" s="667"/>
      <c r="L51" s="667"/>
      <c r="M51" s="667"/>
      <c r="N51" s="667"/>
      <c r="O51" s="668"/>
      <c r="P51" s="360"/>
      <c r="Q51" s="360"/>
      <c r="R51" s="361"/>
      <c r="S51" s="348"/>
    </row>
    <row r="52" spans="2:19" ht="20.100000000000001" customHeight="1">
      <c r="B52" s="716"/>
      <c r="C52" s="447" t="s">
        <v>411</v>
      </c>
      <c r="D52" s="724"/>
      <c r="E52" s="725"/>
      <c r="F52" s="725"/>
      <c r="G52" s="726"/>
      <c r="H52" s="448"/>
      <c r="I52" s="666"/>
      <c r="J52" s="667"/>
      <c r="K52" s="667"/>
      <c r="L52" s="667"/>
      <c r="M52" s="667"/>
      <c r="N52" s="667"/>
      <c r="O52" s="668"/>
      <c r="P52" s="360"/>
      <c r="Q52" s="360"/>
      <c r="R52" s="361"/>
      <c r="S52" s="348"/>
    </row>
    <row r="53" spans="2:19" ht="20.100000000000001" customHeight="1">
      <c r="B53" s="716"/>
      <c r="C53" s="447" t="s">
        <v>412</v>
      </c>
      <c r="D53" s="724"/>
      <c r="E53" s="725"/>
      <c r="F53" s="725"/>
      <c r="G53" s="726"/>
      <c r="H53" s="448"/>
      <c r="I53" s="666"/>
      <c r="J53" s="667"/>
      <c r="K53" s="667"/>
      <c r="L53" s="667"/>
      <c r="M53" s="667"/>
      <c r="N53" s="667"/>
      <c r="O53" s="668"/>
      <c r="P53" s="360"/>
      <c r="Q53" s="360"/>
      <c r="R53" s="361"/>
      <c r="S53" s="348"/>
    </row>
    <row r="54" spans="2:19" ht="20.100000000000001" customHeight="1">
      <c r="B54" s="717"/>
      <c r="C54" s="449" t="s">
        <v>413</v>
      </c>
      <c r="D54" s="712"/>
      <c r="E54" s="713"/>
      <c r="F54" s="713"/>
      <c r="G54" s="714"/>
      <c r="H54" s="450"/>
      <c r="I54" s="669"/>
      <c r="J54" s="670"/>
      <c r="K54" s="670"/>
      <c r="L54" s="670"/>
      <c r="M54" s="670"/>
      <c r="N54" s="670"/>
      <c r="O54" s="671"/>
      <c r="P54" s="360"/>
      <c r="Q54" s="360"/>
      <c r="R54" s="361"/>
      <c r="S54" s="348"/>
    </row>
    <row r="55" spans="2:19" ht="20.100000000000001" customHeight="1">
      <c r="B55" s="715">
        <v>8</v>
      </c>
      <c r="C55" s="440" t="s">
        <v>223</v>
      </c>
      <c r="D55" s="441"/>
      <c r="E55" s="718" t="str">
        <f>IFERROR(VLOOKUP(D55,'補助事業概要説明書（別添１）１～４'!$B:$C,2,0),"")</f>
        <v/>
      </c>
      <c r="F55" s="719"/>
      <c r="G55" s="720"/>
      <c r="H55" s="442">
        <f>SUM(H56:H60)</f>
        <v>0</v>
      </c>
      <c r="I55" s="721" t="s">
        <v>457</v>
      </c>
      <c r="J55" s="722"/>
      <c r="K55" s="722"/>
      <c r="L55" s="722"/>
      <c r="M55" s="722"/>
      <c r="N55" s="722"/>
      <c r="O55" s="723"/>
      <c r="P55" s="360"/>
      <c r="Q55" s="360"/>
      <c r="R55" s="361"/>
      <c r="S55" s="116"/>
    </row>
    <row r="56" spans="2:19" ht="20.100000000000001" customHeight="1">
      <c r="B56" s="716"/>
      <c r="C56" s="443" t="s">
        <v>409</v>
      </c>
      <c r="D56" s="724"/>
      <c r="E56" s="725"/>
      <c r="F56" s="725"/>
      <c r="G56" s="726"/>
      <c r="H56" s="444"/>
      <c r="I56" s="727"/>
      <c r="J56" s="728"/>
      <c r="K56" s="728"/>
      <c r="L56" s="728"/>
      <c r="M56" s="728"/>
      <c r="N56" s="728"/>
      <c r="O56" s="729"/>
      <c r="P56" s="360"/>
      <c r="Q56" s="360"/>
      <c r="R56" s="361"/>
      <c r="S56" s="116"/>
    </row>
    <row r="57" spans="2:19" ht="20.100000000000001" customHeight="1">
      <c r="B57" s="716"/>
      <c r="C57" s="445" t="s">
        <v>410</v>
      </c>
      <c r="D57" s="724"/>
      <c r="E57" s="725"/>
      <c r="F57" s="725"/>
      <c r="G57" s="726"/>
      <c r="H57" s="446"/>
      <c r="I57" s="666"/>
      <c r="J57" s="667"/>
      <c r="K57" s="667"/>
      <c r="L57" s="667"/>
      <c r="M57" s="667"/>
      <c r="N57" s="667"/>
      <c r="O57" s="668"/>
      <c r="P57" s="360"/>
      <c r="Q57" s="360"/>
      <c r="R57" s="361"/>
      <c r="S57" s="116"/>
    </row>
    <row r="58" spans="2:19" ht="20.100000000000001" customHeight="1">
      <c r="B58" s="716"/>
      <c r="C58" s="447" t="s">
        <v>411</v>
      </c>
      <c r="D58" s="724"/>
      <c r="E58" s="725"/>
      <c r="F58" s="725"/>
      <c r="G58" s="726"/>
      <c r="H58" s="448"/>
      <c r="I58" s="666"/>
      <c r="J58" s="667"/>
      <c r="K58" s="667"/>
      <c r="L58" s="667"/>
      <c r="M58" s="667"/>
      <c r="N58" s="667"/>
      <c r="O58" s="668"/>
      <c r="P58" s="360"/>
      <c r="Q58" s="360"/>
      <c r="R58" s="361"/>
      <c r="S58" s="116"/>
    </row>
    <row r="59" spans="2:19" ht="20.100000000000001" customHeight="1">
      <c r="B59" s="716"/>
      <c r="C59" s="447" t="s">
        <v>412</v>
      </c>
      <c r="D59" s="724"/>
      <c r="E59" s="725"/>
      <c r="F59" s="725"/>
      <c r="G59" s="726"/>
      <c r="H59" s="448"/>
      <c r="I59" s="666"/>
      <c r="J59" s="667"/>
      <c r="K59" s="667"/>
      <c r="L59" s="667"/>
      <c r="M59" s="667"/>
      <c r="N59" s="667"/>
      <c r="O59" s="668"/>
      <c r="P59" s="360"/>
      <c r="Q59" s="360"/>
      <c r="R59" s="361"/>
      <c r="S59" s="116"/>
    </row>
    <row r="60" spans="2:19" ht="20.100000000000001" customHeight="1">
      <c r="B60" s="717"/>
      <c r="C60" s="449" t="s">
        <v>413</v>
      </c>
      <c r="D60" s="712"/>
      <c r="E60" s="713"/>
      <c r="F60" s="713"/>
      <c r="G60" s="714"/>
      <c r="H60" s="450"/>
      <c r="I60" s="669"/>
      <c r="J60" s="670"/>
      <c r="K60" s="670"/>
      <c r="L60" s="670"/>
      <c r="M60" s="670"/>
      <c r="N60" s="670"/>
      <c r="O60" s="671"/>
      <c r="P60" s="360"/>
      <c r="Q60" s="360"/>
      <c r="R60" s="361"/>
      <c r="S60" s="116"/>
    </row>
    <row r="61" spans="2:19" ht="20.100000000000001" customHeight="1">
      <c r="B61" s="715">
        <v>9</v>
      </c>
      <c r="C61" s="440" t="s">
        <v>223</v>
      </c>
      <c r="D61" s="441"/>
      <c r="E61" s="718" t="str">
        <f>IFERROR(VLOOKUP(D61,'補助事業概要説明書（別添１）１～４'!$B:$C,2,0),"")</f>
        <v/>
      </c>
      <c r="F61" s="719"/>
      <c r="G61" s="720"/>
      <c r="H61" s="442">
        <f>SUM(H62:H66)</f>
        <v>0</v>
      </c>
      <c r="I61" s="721" t="s">
        <v>457</v>
      </c>
      <c r="J61" s="722"/>
      <c r="K61" s="722"/>
      <c r="L61" s="722"/>
      <c r="M61" s="722"/>
      <c r="N61" s="722"/>
      <c r="O61" s="723"/>
      <c r="P61" s="360"/>
      <c r="Q61" s="360"/>
      <c r="R61" s="361"/>
      <c r="S61" s="116"/>
    </row>
    <row r="62" spans="2:19" ht="20.100000000000001" customHeight="1">
      <c r="B62" s="716"/>
      <c r="C62" s="443" t="s">
        <v>409</v>
      </c>
      <c r="D62" s="724"/>
      <c r="E62" s="725"/>
      <c r="F62" s="725"/>
      <c r="G62" s="726"/>
      <c r="H62" s="444"/>
      <c r="I62" s="727"/>
      <c r="J62" s="728"/>
      <c r="K62" s="728"/>
      <c r="L62" s="728"/>
      <c r="M62" s="728"/>
      <c r="N62" s="728"/>
      <c r="O62" s="729"/>
      <c r="P62" s="360"/>
      <c r="Q62" s="360"/>
      <c r="R62" s="361"/>
      <c r="S62" s="116"/>
    </row>
    <row r="63" spans="2:19" ht="20.100000000000001" customHeight="1">
      <c r="B63" s="716"/>
      <c r="C63" s="445" t="s">
        <v>410</v>
      </c>
      <c r="D63" s="724"/>
      <c r="E63" s="725"/>
      <c r="F63" s="725"/>
      <c r="G63" s="726"/>
      <c r="H63" s="446"/>
      <c r="I63" s="666"/>
      <c r="J63" s="667"/>
      <c r="K63" s="667"/>
      <c r="L63" s="667"/>
      <c r="M63" s="667"/>
      <c r="N63" s="667"/>
      <c r="O63" s="668"/>
      <c r="P63" s="360"/>
      <c r="Q63" s="360"/>
      <c r="R63" s="361"/>
      <c r="S63" s="116"/>
    </row>
    <row r="64" spans="2:19" ht="20.100000000000001" customHeight="1">
      <c r="B64" s="716"/>
      <c r="C64" s="447" t="s">
        <v>411</v>
      </c>
      <c r="D64" s="724"/>
      <c r="E64" s="725"/>
      <c r="F64" s="725"/>
      <c r="G64" s="726"/>
      <c r="H64" s="448"/>
      <c r="I64" s="666"/>
      <c r="J64" s="667"/>
      <c r="K64" s="667"/>
      <c r="L64" s="667"/>
      <c r="M64" s="667"/>
      <c r="N64" s="667"/>
      <c r="O64" s="668"/>
      <c r="P64" s="360"/>
      <c r="Q64" s="360"/>
      <c r="R64" s="361"/>
      <c r="S64" s="116"/>
    </row>
    <row r="65" spans="2:21" ht="20.100000000000001" customHeight="1">
      <c r="B65" s="716"/>
      <c r="C65" s="447" t="s">
        <v>412</v>
      </c>
      <c r="D65" s="724"/>
      <c r="E65" s="725"/>
      <c r="F65" s="725"/>
      <c r="G65" s="726"/>
      <c r="H65" s="448"/>
      <c r="I65" s="666"/>
      <c r="J65" s="667"/>
      <c r="K65" s="667"/>
      <c r="L65" s="667"/>
      <c r="M65" s="667"/>
      <c r="N65" s="667"/>
      <c r="O65" s="668"/>
      <c r="P65" s="360"/>
      <c r="Q65" s="360"/>
      <c r="R65" s="361"/>
      <c r="S65" s="116"/>
    </row>
    <row r="66" spans="2:21" ht="20.100000000000001" customHeight="1">
      <c r="B66" s="717"/>
      <c r="C66" s="449" t="s">
        <v>413</v>
      </c>
      <c r="D66" s="712"/>
      <c r="E66" s="713"/>
      <c r="F66" s="713"/>
      <c r="G66" s="714"/>
      <c r="H66" s="450"/>
      <c r="I66" s="669"/>
      <c r="J66" s="670"/>
      <c r="K66" s="670"/>
      <c r="L66" s="670"/>
      <c r="M66" s="670"/>
      <c r="N66" s="670"/>
      <c r="O66" s="671"/>
      <c r="P66" s="360"/>
      <c r="Q66" s="360"/>
      <c r="R66" s="361"/>
      <c r="S66" s="116"/>
    </row>
    <row r="67" spans="2:21" ht="20.100000000000001" customHeight="1">
      <c r="B67" s="715">
        <v>10</v>
      </c>
      <c r="C67" s="440" t="s">
        <v>223</v>
      </c>
      <c r="D67" s="441"/>
      <c r="E67" s="718" t="str">
        <f>IFERROR(VLOOKUP(D67,'補助事業概要説明書（別添１）１～４'!$B:$C,2,0),"")</f>
        <v/>
      </c>
      <c r="F67" s="719"/>
      <c r="G67" s="720"/>
      <c r="H67" s="442">
        <f>SUM(H68:H72)</f>
        <v>0</v>
      </c>
      <c r="I67" s="721" t="s">
        <v>457</v>
      </c>
      <c r="J67" s="722"/>
      <c r="K67" s="722"/>
      <c r="L67" s="722"/>
      <c r="M67" s="722"/>
      <c r="N67" s="722"/>
      <c r="O67" s="723"/>
      <c r="P67" s="360"/>
      <c r="Q67" s="360"/>
      <c r="R67" s="361"/>
      <c r="S67" s="116"/>
    </row>
    <row r="68" spans="2:21" ht="20.100000000000001" customHeight="1">
      <c r="B68" s="716"/>
      <c r="C68" s="443" t="s">
        <v>409</v>
      </c>
      <c r="D68" s="724"/>
      <c r="E68" s="725"/>
      <c r="F68" s="725"/>
      <c r="G68" s="726"/>
      <c r="H68" s="444"/>
      <c r="I68" s="727"/>
      <c r="J68" s="728"/>
      <c r="K68" s="728"/>
      <c r="L68" s="728"/>
      <c r="M68" s="728"/>
      <c r="N68" s="728"/>
      <c r="O68" s="729"/>
      <c r="P68" s="360"/>
      <c r="Q68" s="360"/>
      <c r="R68" s="361"/>
      <c r="S68" s="116"/>
    </row>
    <row r="69" spans="2:21" ht="20.100000000000001" customHeight="1">
      <c r="B69" s="716"/>
      <c r="C69" s="445" t="s">
        <v>410</v>
      </c>
      <c r="D69" s="724"/>
      <c r="E69" s="725"/>
      <c r="F69" s="725"/>
      <c r="G69" s="726"/>
      <c r="H69" s="446"/>
      <c r="I69" s="666"/>
      <c r="J69" s="667"/>
      <c r="K69" s="667"/>
      <c r="L69" s="667"/>
      <c r="M69" s="667"/>
      <c r="N69" s="667"/>
      <c r="O69" s="668"/>
      <c r="P69" s="360"/>
      <c r="Q69" s="360"/>
      <c r="R69" s="361"/>
      <c r="S69" s="116"/>
    </row>
    <row r="70" spans="2:21" ht="20.100000000000001" customHeight="1">
      <c r="B70" s="716"/>
      <c r="C70" s="447" t="s">
        <v>411</v>
      </c>
      <c r="D70" s="724"/>
      <c r="E70" s="725"/>
      <c r="F70" s="725"/>
      <c r="G70" s="726"/>
      <c r="H70" s="448"/>
      <c r="I70" s="666"/>
      <c r="J70" s="667"/>
      <c r="K70" s="667"/>
      <c r="L70" s="667"/>
      <c r="M70" s="667"/>
      <c r="N70" s="667"/>
      <c r="O70" s="668"/>
      <c r="P70" s="360"/>
      <c r="Q70" s="360"/>
      <c r="R70" s="361"/>
      <c r="S70" s="116"/>
    </row>
    <row r="71" spans="2:21" ht="20.100000000000001" customHeight="1">
      <c r="B71" s="716"/>
      <c r="C71" s="447" t="s">
        <v>412</v>
      </c>
      <c r="D71" s="724"/>
      <c r="E71" s="725"/>
      <c r="F71" s="725"/>
      <c r="G71" s="726"/>
      <c r="H71" s="448"/>
      <c r="I71" s="666"/>
      <c r="J71" s="667"/>
      <c r="K71" s="667"/>
      <c r="L71" s="667"/>
      <c r="M71" s="667"/>
      <c r="N71" s="667"/>
      <c r="O71" s="668"/>
      <c r="P71" s="360"/>
      <c r="Q71" s="360"/>
      <c r="R71" s="361"/>
      <c r="S71" s="116"/>
    </row>
    <row r="72" spans="2:21" ht="20.100000000000001" customHeight="1">
      <c r="B72" s="717"/>
      <c r="C72" s="449" t="s">
        <v>413</v>
      </c>
      <c r="D72" s="712"/>
      <c r="E72" s="713"/>
      <c r="F72" s="713"/>
      <c r="G72" s="714"/>
      <c r="H72" s="450"/>
      <c r="I72" s="669"/>
      <c r="J72" s="670"/>
      <c r="K72" s="670"/>
      <c r="L72" s="670"/>
      <c r="M72" s="670"/>
      <c r="N72" s="670"/>
      <c r="O72" s="671"/>
      <c r="P72" s="360"/>
      <c r="Q72" s="360"/>
      <c r="R72" s="361"/>
      <c r="S72" s="116"/>
    </row>
    <row r="73" spans="2:21" ht="29.25" customHeight="1">
      <c r="B73" s="362" t="s">
        <v>226</v>
      </c>
      <c r="M73" s="191"/>
      <c r="P73" s="348"/>
      <c r="Q73" s="98" t="str">
        <f>IF(様式第１_交付申請書!F9="","",様式第１_交付申請書!F9)</f>
        <v/>
      </c>
      <c r="R73" s="347"/>
    </row>
    <row r="74" spans="2:21" ht="29.25" customHeight="1">
      <c r="B74" s="698" t="s">
        <v>407</v>
      </c>
      <c r="C74" s="699"/>
      <c r="D74" s="700"/>
      <c r="E74" s="701"/>
      <c r="F74" s="701"/>
      <c r="G74" s="701"/>
      <c r="H74" s="701"/>
      <c r="I74" s="702"/>
      <c r="J74" s="363" t="s">
        <v>327</v>
      </c>
      <c r="K74" s="703"/>
      <c r="L74" s="704"/>
      <c r="M74" s="364"/>
      <c r="O74" s="365" t="s">
        <v>414</v>
      </c>
      <c r="P74" s="697">
        <f>SUM(L80,Q80)</f>
        <v>0</v>
      </c>
      <c r="Q74" s="697"/>
      <c r="R74" s="366"/>
      <c r="S74" s="475" t="s">
        <v>328</v>
      </c>
      <c r="U74" s="367" t="str">
        <f>IF(P75&lt;16,"","1事業者あたり15人回までのため要修正")</f>
        <v/>
      </c>
    </row>
    <row r="75" spans="2:21" ht="37.5" customHeight="1">
      <c r="B75" s="695" t="s">
        <v>408</v>
      </c>
      <c r="C75" s="705"/>
      <c r="D75" s="706"/>
      <c r="E75" s="706"/>
      <c r="F75" s="706"/>
      <c r="G75" s="706"/>
      <c r="H75" s="706"/>
      <c r="I75" s="706"/>
      <c r="J75" s="706"/>
      <c r="K75" s="706"/>
      <c r="L75" s="707"/>
      <c r="M75" s="368"/>
      <c r="O75" s="365" t="s">
        <v>458</v>
      </c>
      <c r="P75" s="697">
        <f>SUM(K82:K86,P82:P86)</f>
        <v>0</v>
      </c>
      <c r="Q75" s="697"/>
      <c r="R75" s="366"/>
      <c r="S75" s="479" t="s">
        <v>517</v>
      </c>
    </row>
    <row r="76" spans="2:21" ht="54" customHeight="1">
      <c r="B76" s="696"/>
      <c r="C76" s="708"/>
      <c r="D76" s="709"/>
      <c r="E76" s="709"/>
      <c r="F76" s="709"/>
      <c r="G76" s="709"/>
      <c r="H76" s="709"/>
      <c r="I76" s="709"/>
      <c r="J76" s="709"/>
      <c r="K76" s="709"/>
      <c r="L76" s="710"/>
      <c r="M76" s="368"/>
      <c r="O76" s="369" t="s">
        <v>227</v>
      </c>
      <c r="P76" s="697">
        <f>K74*P75</f>
        <v>0</v>
      </c>
      <c r="Q76" s="697"/>
      <c r="R76" s="366"/>
      <c r="S76" s="479" t="s">
        <v>459</v>
      </c>
    </row>
    <row r="77" spans="2:21" ht="5.25" customHeight="1">
      <c r="S77" s="476"/>
    </row>
    <row r="78" spans="2:21">
      <c r="B78" s="681" t="s">
        <v>212</v>
      </c>
      <c r="C78" s="681"/>
      <c r="D78" s="681"/>
      <c r="E78" s="681"/>
      <c r="F78" s="681"/>
      <c r="G78" s="681" t="s">
        <v>495</v>
      </c>
      <c r="H78" s="681"/>
      <c r="I78" s="681"/>
      <c r="J78" s="681"/>
      <c r="K78" s="681"/>
      <c r="L78" s="681"/>
      <c r="M78" s="681" t="s">
        <v>461</v>
      </c>
      <c r="N78" s="681"/>
      <c r="O78" s="681"/>
      <c r="P78" s="681"/>
      <c r="Q78" s="681"/>
      <c r="R78" s="370"/>
      <c r="S78" s="476" t="s">
        <v>462</v>
      </c>
    </row>
    <row r="79" spans="2:21" ht="146.25" customHeight="1">
      <c r="B79" s="687"/>
      <c r="C79" s="688"/>
      <c r="D79" s="688"/>
      <c r="E79" s="688"/>
      <c r="F79" s="689"/>
      <c r="G79" s="684"/>
      <c r="H79" s="685"/>
      <c r="I79" s="685"/>
      <c r="J79" s="685"/>
      <c r="K79" s="685"/>
      <c r="L79" s="686"/>
      <c r="M79" s="684"/>
      <c r="N79" s="685"/>
      <c r="O79" s="685"/>
      <c r="P79" s="685"/>
      <c r="Q79" s="686"/>
      <c r="R79" s="371"/>
      <c r="S79" s="480" t="s">
        <v>576</v>
      </c>
    </row>
    <row r="80" spans="2:21" ht="29.25" customHeight="1" thickBot="1">
      <c r="B80" s="690"/>
      <c r="C80" s="691"/>
      <c r="D80" s="691"/>
      <c r="E80" s="691"/>
      <c r="F80" s="692"/>
      <c r="G80" s="372"/>
      <c r="H80" s="373"/>
      <c r="I80" s="675" t="s">
        <v>463</v>
      </c>
      <c r="J80" s="676"/>
      <c r="K80" s="677"/>
      <c r="L80" s="374"/>
      <c r="M80" s="372"/>
      <c r="N80" s="373"/>
      <c r="O80" s="675" t="s">
        <v>463</v>
      </c>
      <c r="P80" s="677"/>
      <c r="Q80" s="374"/>
      <c r="R80" s="375"/>
      <c r="S80" s="476" t="s">
        <v>515</v>
      </c>
    </row>
    <row r="81" spans="2:21" ht="33.75" customHeight="1" thickTop="1">
      <c r="B81" s="435" t="s">
        <v>464</v>
      </c>
      <c r="C81" s="434" t="s">
        <v>514</v>
      </c>
      <c r="D81" s="678" t="s">
        <v>465</v>
      </c>
      <c r="E81" s="679"/>
      <c r="F81" s="680"/>
      <c r="G81" s="681" t="s">
        <v>214</v>
      </c>
      <c r="H81" s="681"/>
      <c r="I81" s="682" t="s">
        <v>215</v>
      </c>
      <c r="J81" s="683"/>
      <c r="K81" s="429" t="s">
        <v>531</v>
      </c>
      <c r="L81" s="430" t="s">
        <v>466</v>
      </c>
      <c r="M81" s="681" t="s">
        <v>214</v>
      </c>
      <c r="N81" s="681"/>
      <c r="O81" s="434" t="s">
        <v>215</v>
      </c>
      <c r="P81" s="429" t="s">
        <v>531</v>
      </c>
      <c r="Q81" s="430" t="s">
        <v>466</v>
      </c>
      <c r="R81" s="376"/>
      <c r="S81" s="476" t="s">
        <v>518</v>
      </c>
    </row>
    <row r="82" spans="2:21" s="384" customFormat="1" ht="32.25" customHeight="1">
      <c r="B82" s="377" t="s">
        <v>467</v>
      </c>
      <c r="C82" s="378"/>
      <c r="D82" s="672"/>
      <c r="E82" s="673"/>
      <c r="F82" s="674"/>
      <c r="G82" s="379"/>
      <c r="H82" s="382"/>
      <c r="I82" s="672"/>
      <c r="J82" s="674"/>
      <c r="K82" s="380"/>
      <c r="L82" s="381"/>
      <c r="M82" s="379"/>
      <c r="N82" s="382"/>
      <c r="O82" s="382"/>
      <c r="P82" s="380"/>
      <c r="Q82" s="381"/>
      <c r="R82" s="383"/>
      <c r="S82" s="481" t="s">
        <v>469</v>
      </c>
    </row>
    <row r="83" spans="2:21" s="384" customFormat="1" ht="32.25" customHeight="1">
      <c r="B83" s="385" t="s">
        <v>468</v>
      </c>
      <c r="C83" s="386"/>
      <c r="D83" s="666"/>
      <c r="E83" s="667"/>
      <c r="F83" s="668"/>
      <c r="G83" s="387"/>
      <c r="H83" s="436"/>
      <c r="I83" s="666"/>
      <c r="J83" s="668"/>
      <c r="K83" s="389"/>
      <c r="L83" s="388"/>
      <c r="M83" s="387"/>
      <c r="N83" s="436"/>
      <c r="O83" s="390"/>
      <c r="P83" s="389"/>
      <c r="Q83" s="388"/>
      <c r="R83" s="383"/>
      <c r="S83" s="482" t="s">
        <v>471</v>
      </c>
    </row>
    <row r="84" spans="2:21" s="384" customFormat="1" ht="32.25" customHeight="1">
      <c r="B84" s="385" t="s">
        <v>470</v>
      </c>
      <c r="C84" s="391"/>
      <c r="D84" s="666"/>
      <c r="E84" s="667"/>
      <c r="F84" s="668"/>
      <c r="G84" s="387"/>
      <c r="H84" s="436"/>
      <c r="I84" s="666"/>
      <c r="J84" s="668"/>
      <c r="K84" s="389"/>
      <c r="L84" s="388"/>
      <c r="M84" s="387"/>
      <c r="N84" s="436"/>
      <c r="O84" s="436"/>
      <c r="P84" s="389"/>
      <c r="Q84" s="388"/>
      <c r="R84" s="383"/>
      <c r="S84" s="482" t="s">
        <v>519</v>
      </c>
    </row>
    <row r="85" spans="2:21" s="384" customFormat="1" ht="32.25" customHeight="1">
      <c r="B85" s="385" t="s">
        <v>472</v>
      </c>
      <c r="C85" s="391"/>
      <c r="D85" s="666"/>
      <c r="E85" s="667"/>
      <c r="F85" s="668"/>
      <c r="G85" s="387"/>
      <c r="H85" s="436"/>
      <c r="I85" s="666"/>
      <c r="J85" s="668"/>
      <c r="K85" s="392"/>
      <c r="L85" s="388"/>
      <c r="M85" s="387"/>
      <c r="N85" s="436"/>
      <c r="O85" s="436"/>
      <c r="P85" s="389"/>
      <c r="Q85" s="388"/>
      <c r="R85" s="383"/>
      <c r="S85" s="481" t="s">
        <v>520</v>
      </c>
    </row>
    <row r="86" spans="2:21" s="384" customFormat="1" ht="32.25" customHeight="1">
      <c r="B86" s="393" t="s">
        <v>473</v>
      </c>
      <c r="C86" s="394"/>
      <c r="D86" s="669"/>
      <c r="E86" s="670"/>
      <c r="F86" s="671"/>
      <c r="G86" s="395"/>
      <c r="H86" s="437"/>
      <c r="I86" s="669"/>
      <c r="J86" s="671"/>
      <c r="K86" s="397"/>
      <c r="L86" s="396"/>
      <c r="M86" s="395"/>
      <c r="N86" s="437"/>
      <c r="O86" s="437"/>
      <c r="P86" s="397"/>
      <c r="Q86" s="396"/>
      <c r="R86" s="383"/>
      <c r="S86" s="483" t="s">
        <v>516</v>
      </c>
    </row>
    <row r="88" spans="2:21" ht="13.5" customHeight="1">
      <c r="P88" s="352"/>
      <c r="Q88" s="98" t="str">
        <f>IF(様式第１_交付申請書!F9="","",様式第１_交付申請書!F9)</f>
        <v/>
      </c>
      <c r="R88" s="347"/>
    </row>
    <row r="89" spans="2:21" ht="29.25" customHeight="1">
      <c r="B89" s="698" t="s">
        <v>529</v>
      </c>
      <c r="C89" s="699"/>
      <c r="D89" s="700"/>
      <c r="E89" s="701"/>
      <c r="F89" s="701"/>
      <c r="G89" s="701"/>
      <c r="H89" s="701"/>
      <c r="I89" s="702"/>
      <c r="J89" s="363" t="s">
        <v>327</v>
      </c>
      <c r="K89" s="703"/>
      <c r="L89" s="704"/>
      <c r="M89" s="364"/>
      <c r="O89" s="365" t="s">
        <v>414</v>
      </c>
      <c r="P89" s="693">
        <f>SUM(L95,Q95)</f>
        <v>0</v>
      </c>
      <c r="Q89" s="694"/>
      <c r="S89" s="398"/>
    </row>
    <row r="90" spans="2:21" ht="29.25" customHeight="1">
      <c r="B90" s="695" t="s">
        <v>408</v>
      </c>
      <c r="C90" s="705"/>
      <c r="D90" s="706"/>
      <c r="E90" s="706"/>
      <c r="F90" s="706"/>
      <c r="G90" s="706"/>
      <c r="H90" s="706"/>
      <c r="I90" s="706"/>
      <c r="J90" s="706"/>
      <c r="K90" s="706"/>
      <c r="L90" s="707"/>
      <c r="M90" s="368"/>
      <c r="O90" s="365" t="s">
        <v>458</v>
      </c>
      <c r="P90" s="693">
        <f>SUM(K97:K101,P97:P101)</f>
        <v>0</v>
      </c>
      <c r="Q90" s="694"/>
      <c r="R90" s="399"/>
      <c r="S90" s="398"/>
      <c r="U90" s="367" t="str">
        <f>IF(P90&lt;16,"","1事業者あたり15人回までのため要修正")</f>
        <v/>
      </c>
    </row>
    <row r="91" spans="2:21" ht="29.25" customHeight="1">
      <c r="B91" s="696"/>
      <c r="C91" s="708"/>
      <c r="D91" s="709"/>
      <c r="E91" s="709"/>
      <c r="F91" s="709"/>
      <c r="G91" s="709"/>
      <c r="H91" s="709"/>
      <c r="I91" s="709"/>
      <c r="J91" s="709"/>
      <c r="K91" s="709"/>
      <c r="L91" s="710"/>
      <c r="M91" s="368"/>
      <c r="O91" s="369" t="s">
        <v>353</v>
      </c>
      <c r="P91" s="697">
        <f>K89*P90</f>
        <v>0</v>
      </c>
      <c r="Q91" s="697"/>
      <c r="R91" s="399"/>
      <c r="S91" s="398"/>
    </row>
    <row r="92" spans="2:21" ht="5.25" customHeight="1"/>
    <row r="93" spans="2:21">
      <c r="B93" s="681" t="s">
        <v>212</v>
      </c>
      <c r="C93" s="681"/>
      <c r="D93" s="681"/>
      <c r="E93" s="681"/>
      <c r="F93" s="681"/>
      <c r="G93" s="681" t="s">
        <v>460</v>
      </c>
      <c r="H93" s="681"/>
      <c r="I93" s="681"/>
      <c r="J93" s="681"/>
      <c r="K93" s="681"/>
      <c r="L93" s="681"/>
      <c r="M93" s="681" t="s">
        <v>461</v>
      </c>
      <c r="N93" s="681"/>
      <c r="O93" s="681"/>
      <c r="P93" s="681"/>
      <c r="Q93" s="681"/>
      <c r="R93" s="370"/>
    </row>
    <row r="94" spans="2:21" ht="78" customHeight="1">
      <c r="B94" s="687"/>
      <c r="C94" s="688"/>
      <c r="D94" s="688"/>
      <c r="E94" s="688"/>
      <c r="F94" s="689"/>
      <c r="G94" s="684"/>
      <c r="H94" s="685"/>
      <c r="I94" s="685"/>
      <c r="J94" s="685"/>
      <c r="K94" s="685"/>
      <c r="L94" s="686"/>
      <c r="M94" s="684"/>
      <c r="N94" s="685"/>
      <c r="O94" s="685"/>
      <c r="P94" s="685"/>
      <c r="Q94" s="686"/>
      <c r="R94" s="400"/>
    </row>
    <row r="95" spans="2:21" ht="29.25" customHeight="1" thickBot="1">
      <c r="B95" s="690"/>
      <c r="C95" s="691"/>
      <c r="D95" s="691"/>
      <c r="E95" s="691"/>
      <c r="F95" s="692"/>
      <c r="G95" s="372"/>
      <c r="H95" s="373"/>
      <c r="I95" s="675" t="s">
        <v>463</v>
      </c>
      <c r="J95" s="676"/>
      <c r="K95" s="677"/>
      <c r="L95" s="374"/>
      <c r="M95" s="372"/>
      <c r="N95" s="373"/>
      <c r="O95" s="675" t="s">
        <v>463</v>
      </c>
      <c r="P95" s="677"/>
      <c r="Q95" s="374"/>
      <c r="R95" s="400"/>
    </row>
    <row r="96" spans="2:21" s="143" customFormat="1" ht="33.75" customHeight="1" thickTop="1">
      <c r="B96" s="435" t="s">
        <v>450</v>
      </c>
      <c r="C96" s="434" t="s">
        <v>514</v>
      </c>
      <c r="D96" s="678" t="s">
        <v>465</v>
      </c>
      <c r="E96" s="679"/>
      <c r="F96" s="680"/>
      <c r="G96" s="681" t="s">
        <v>214</v>
      </c>
      <c r="H96" s="681"/>
      <c r="I96" s="682" t="s">
        <v>215</v>
      </c>
      <c r="J96" s="683"/>
      <c r="K96" s="429" t="s">
        <v>531</v>
      </c>
      <c r="L96" s="430" t="s">
        <v>466</v>
      </c>
      <c r="M96" s="681" t="s">
        <v>214</v>
      </c>
      <c r="N96" s="681"/>
      <c r="O96" s="434" t="s">
        <v>215</v>
      </c>
      <c r="P96" s="429" t="s">
        <v>531</v>
      </c>
      <c r="Q96" s="430" t="s">
        <v>466</v>
      </c>
      <c r="R96" s="431"/>
      <c r="S96" s="291"/>
    </row>
    <row r="97" spans="2:21" s="384" customFormat="1" ht="32.25" customHeight="1">
      <c r="B97" s="377" t="s">
        <v>467</v>
      </c>
      <c r="C97" s="378"/>
      <c r="D97" s="672"/>
      <c r="E97" s="673"/>
      <c r="F97" s="674"/>
      <c r="G97" s="379"/>
      <c r="H97" s="382"/>
      <c r="I97" s="672"/>
      <c r="J97" s="674"/>
      <c r="K97" s="380"/>
      <c r="L97" s="381"/>
      <c r="M97" s="379"/>
      <c r="N97" s="382"/>
      <c r="O97" s="382"/>
      <c r="P97" s="380"/>
      <c r="Q97" s="381"/>
      <c r="R97" s="401"/>
      <c r="S97" s="402"/>
    </row>
    <row r="98" spans="2:21" s="384" customFormat="1" ht="32.25" customHeight="1">
      <c r="B98" s="385" t="s">
        <v>468</v>
      </c>
      <c r="C98" s="386"/>
      <c r="D98" s="666"/>
      <c r="E98" s="667"/>
      <c r="F98" s="668"/>
      <c r="G98" s="387"/>
      <c r="H98" s="436"/>
      <c r="I98" s="666"/>
      <c r="J98" s="668"/>
      <c r="K98" s="389"/>
      <c r="L98" s="388"/>
      <c r="M98" s="387"/>
      <c r="N98" s="436"/>
      <c r="O98" s="390"/>
      <c r="P98" s="389"/>
      <c r="Q98" s="388"/>
      <c r="R98" s="401"/>
      <c r="S98" s="402"/>
    </row>
    <row r="99" spans="2:21" s="384" customFormat="1" ht="32.25" customHeight="1">
      <c r="B99" s="385" t="s">
        <v>470</v>
      </c>
      <c r="C99" s="391"/>
      <c r="D99" s="666"/>
      <c r="E99" s="667"/>
      <c r="F99" s="668"/>
      <c r="G99" s="387"/>
      <c r="H99" s="436"/>
      <c r="I99" s="666"/>
      <c r="J99" s="668"/>
      <c r="K99" s="389"/>
      <c r="L99" s="388"/>
      <c r="M99" s="387"/>
      <c r="N99" s="436"/>
      <c r="O99" s="436"/>
      <c r="P99" s="389"/>
      <c r="Q99" s="388"/>
      <c r="R99" s="401"/>
      <c r="S99" s="402"/>
    </row>
    <row r="100" spans="2:21" s="384" customFormat="1" ht="32.25" customHeight="1">
      <c r="B100" s="385" t="s">
        <v>472</v>
      </c>
      <c r="C100" s="391"/>
      <c r="D100" s="666"/>
      <c r="E100" s="667"/>
      <c r="F100" s="668"/>
      <c r="G100" s="387"/>
      <c r="H100" s="436"/>
      <c r="I100" s="666"/>
      <c r="J100" s="668"/>
      <c r="K100" s="392"/>
      <c r="L100" s="388"/>
      <c r="M100" s="387"/>
      <c r="N100" s="436"/>
      <c r="O100" s="436"/>
      <c r="P100" s="389"/>
      <c r="Q100" s="388"/>
      <c r="R100" s="401"/>
      <c r="S100" s="402"/>
    </row>
    <row r="101" spans="2:21" s="384" customFormat="1" ht="32.25" customHeight="1">
      <c r="B101" s="393" t="s">
        <v>473</v>
      </c>
      <c r="C101" s="394"/>
      <c r="D101" s="669"/>
      <c r="E101" s="670"/>
      <c r="F101" s="671"/>
      <c r="G101" s="395"/>
      <c r="H101" s="437"/>
      <c r="I101" s="669"/>
      <c r="J101" s="671"/>
      <c r="K101" s="397"/>
      <c r="L101" s="396"/>
      <c r="M101" s="395"/>
      <c r="N101" s="437"/>
      <c r="O101" s="437"/>
      <c r="P101" s="397"/>
      <c r="Q101" s="396"/>
      <c r="R101" s="401"/>
      <c r="S101" s="402"/>
    </row>
    <row r="103" spans="2:21">
      <c r="P103" s="348"/>
      <c r="Q103" s="98" t="str">
        <f>IF(様式第１_交付申請書!F9="","",様式第１_交付申請書!F9)</f>
        <v/>
      </c>
      <c r="R103" s="347"/>
    </row>
    <row r="104" spans="2:21" ht="29.25" customHeight="1">
      <c r="B104" s="698" t="s">
        <v>521</v>
      </c>
      <c r="C104" s="699"/>
      <c r="D104" s="700"/>
      <c r="E104" s="701"/>
      <c r="F104" s="701"/>
      <c r="G104" s="701"/>
      <c r="H104" s="701"/>
      <c r="I104" s="702"/>
      <c r="J104" s="363" t="s">
        <v>327</v>
      </c>
      <c r="K104" s="703"/>
      <c r="L104" s="704"/>
      <c r="M104" s="364"/>
      <c r="O104" s="365" t="s">
        <v>414</v>
      </c>
      <c r="P104" s="693">
        <f>SUM(L110,Q110)</f>
        <v>0</v>
      </c>
      <c r="Q104" s="694"/>
    </row>
    <row r="105" spans="2:21" ht="29.25" customHeight="1">
      <c r="B105" s="695" t="s">
        <v>408</v>
      </c>
      <c r="C105" s="705"/>
      <c r="D105" s="706"/>
      <c r="E105" s="706"/>
      <c r="F105" s="706"/>
      <c r="G105" s="706"/>
      <c r="H105" s="706"/>
      <c r="I105" s="706"/>
      <c r="J105" s="706"/>
      <c r="K105" s="706"/>
      <c r="L105" s="707"/>
      <c r="M105" s="368"/>
      <c r="O105" s="365" t="s">
        <v>458</v>
      </c>
      <c r="P105" s="693">
        <f>SUM(K112:K116,P112:P116)</f>
        <v>0</v>
      </c>
      <c r="Q105" s="694"/>
      <c r="R105" s="399"/>
      <c r="U105" s="367" t="str">
        <f>IF(P105&lt;16,"","1事業者あたり15人回までのため要修正")</f>
        <v/>
      </c>
    </row>
    <row r="106" spans="2:21" ht="29.25" customHeight="1">
      <c r="B106" s="696"/>
      <c r="C106" s="708"/>
      <c r="D106" s="709"/>
      <c r="E106" s="709"/>
      <c r="F106" s="709"/>
      <c r="G106" s="709"/>
      <c r="H106" s="709"/>
      <c r="I106" s="709"/>
      <c r="J106" s="709"/>
      <c r="K106" s="709"/>
      <c r="L106" s="710"/>
      <c r="M106" s="368"/>
      <c r="O106" s="369" t="s">
        <v>354</v>
      </c>
      <c r="P106" s="697">
        <f>K104*P105</f>
        <v>0</v>
      </c>
      <c r="Q106" s="697"/>
      <c r="R106" s="399"/>
    </row>
    <row r="107" spans="2:21" ht="5.25" customHeight="1"/>
    <row r="108" spans="2:21">
      <c r="B108" s="681" t="s">
        <v>212</v>
      </c>
      <c r="C108" s="681"/>
      <c r="D108" s="681"/>
      <c r="E108" s="681"/>
      <c r="F108" s="681"/>
      <c r="G108" s="681" t="s">
        <v>460</v>
      </c>
      <c r="H108" s="681"/>
      <c r="I108" s="681"/>
      <c r="J108" s="681"/>
      <c r="K108" s="681"/>
      <c r="L108" s="681"/>
      <c r="M108" s="681" t="s">
        <v>461</v>
      </c>
      <c r="N108" s="681"/>
      <c r="O108" s="681"/>
      <c r="P108" s="681"/>
      <c r="Q108" s="681"/>
      <c r="R108" s="370"/>
    </row>
    <row r="109" spans="2:21" ht="84.75" customHeight="1">
      <c r="B109" s="687"/>
      <c r="C109" s="688"/>
      <c r="D109" s="688"/>
      <c r="E109" s="688"/>
      <c r="F109" s="689"/>
      <c r="G109" s="684"/>
      <c r="H109" s="685"/>
      <c r="I109" s="685"/>
      <c r="J109" s="685"/>
      <c r="K109" s="685"/>
      <c r="L109" s="686"/>
      <c r="M109" s="684"/>
      <c r="N109" s="685"/>
      <c r="O109" s="685"/>
      <c r="P109" s="685"/>
      <c r="Q109" s="686"/>
      <c r="R109" s="400"/>
    </row>
    <row r="110" spans="2:21" ht="29.25" customHeight="1" thickBot="1">
      <c r="B110" s="690"/>
      <c r="C110" s="691"/>
      <c r="D110" s="691"/>
      <c r="E110" s="691"/>
      <c r="F110" s="692"/>
      <c r="G110" s="372"/>
      <c r="H110" s="373"/>
      <c r="I110" s="675" t="s">
        <v>463</v>
      </c>
      <c r="J110" s="676"/>
      <c r="K110" s="677"/>
      <c r="L110" s="374"/>
      <c r="M110" s="372"/>
      <c r="N110" s="373"/>
      <c r="O110" s="675" t="s">
        <v>463</v>
      </c>
      <c r="P110" s="677"/>
      <c r="Q110" s="374"/>
      <c r="R110" s="400"/>
    </row>
    <row r="111" spans="2:21" s="143" customFormat="1" ht="33.75" customHeight="1" thickTop="1">
      <c r="B111" s="435" t="s">
        <v>450</v>
      </c>
      <c r="C111" s="434" t="s">
        <v>514</v>
      </c>
      <c r="D111" s="678" t="s">
        <v>465</v>
      </c>
      <c r="E111" s="679"/>
      <c r="F111" s="680"/>
      <c r="G111" s="681" t="s">
        <v>214</v>
      </c>
      <c r="H111" s="681"/>
      <c r="I111" s="682" t="s">
        <v>215</v>
      </c>
      <c r="J111" s="683"/>
      <c r="K111" s="429" t="s">
        <v>531</v>
      </c>
      <c r="L111" s="430" t="s">
        <v>466</v>
      </c>
      <c r="M111" s="681" t="s">
        <v>214</v>
      </c>
      <c r="N111" s="681"/>
      <c r="O111" s="434" t="s">
        <v>215</v>
      </c>
      <c r="P111" s="429" t="s">
        <v>531</v>
      </c>
      <c r="Q111" s="430" t="s">
        <v>466</v>
      </c>
      <c r="R111" s="431"/>
      <c r="S111" s="291"/>
    </row>
    <row r="112" spans="2:21" s="384" customFormat="1" ht="32.25" customHeight="1">
      <c r="B112" s="377" t="s">
        <v>467</v>
      </c>
      <c r="C112" s="378"/>
      <c r="D112" s="672"/>
      <c r="E112" s="673"/>
      <c r="F112" s="674"/>
      <c r="G112" s="379"/>
      <c r="H112" s="382"/>
      <c r="I112" s="672"/>
      <c r="J112" s="674"/>
      <c r="K112" s="380"/>
      <c r="L112" s="381"/>
      <c r="M112" s="379"/>
      <c r="N112" s="382"/>
      <c r="O112" s="382"/>
      <c r="P112" s="380"/>
      <c r="Q112" s="381"/>
      <c r="R112" s="401"/>
      <c r="S112" s="402"/>
    </row>
    <row r="113" spans="2:21" s="384" customFormat="1" ht="32.25" customHeight="1">
      <c r="B113" s="385" t="s">
        <v>468</v>
      </c>
      <c r="C113" s="386"/>
      <c r="D113" s="666"/>
      <c r="E113" s="667"/>
      <c r="F113" s="668"/>
      <c r="G113" s="387"/>
      <c r="H113" s="436"/>
      <c r="I113" s="666"/>
      <c r="J113" s="668"/>
      <c r="K113" s="389"/>
      <c r="L113" s="388"/>
      <c r="M113" s="387"/>
      <c r="N113" s="436"/>
      <c r="O113" s="390"/>
      <c r="P113" s="389"/>
      <c r="Q113" s="388"/>
      <c r="R113" s="401"/>
      <c r="S113" s="402"/>
    </row>
    <row r="114" spans="2:21" s="384" customFormat="1" ht="32.25" customHeight="1">
      <c r="B114" s="385" t="s">
        <v>470</v>
      </c>
      <c r="C114" s="391"/>
      <c r="D114" s="666"/>
      <c r="E114" s="667"/>
      <c r="F114" s="668"/>
      <c r="G114" s="387"/>
      <c r="H114" s="436"/>
      <c r="I114" s="666"/>
      <c r="J114" s="668"/>
      <c r="K114" s="389"/>
      <c r="L114" s="388"/>
      <c r="M114" s="387"/>
      <c r="N114" s="436"/>
      <c r="O114" s="436"/>
      <c r="P114" s="389"/>
      <c r="Q114" s="388"/>
      <c r="R114" s="401"/>
      <c r="S114" s="402"/>
    </row>
    <row r="115" spans="2:21" s="384" customFormat="1" ht="32.25" customHeight="1">
      <c r="B115" s="385" t="s">
        <v>472</v>
      </c>
      <c r="C115" s="391"/>
      <c r="D115" s="666"/>
      <c r="E115" s="667"/>
      <c r="F115" s="668"/>
      <c r="G115" s="387"/>
      <c r="H115" s="436"/>
      <c r="I115" s="666"/>
      <c r="J115" s="668"/>
      <c r="K115" s="392"/>
      <c r="L115" s="388"/>
      <c r="M115" s="387"/>
      <c r="N115" s="436"/>
      <c r="O115" s="436"/>
      <c r="P115" s="389"/>
      <c r="Q115" s="388"/>
      <c r="R115" s="401"/>
      <c r="S115" s="402"/>
    </row>
    <row r="116" spans="2:21" s="384" customFormat="1" ht="32.25" customHeight="1">
      <c r="B116" s="393" t="s">
        <v>473</v>
      </c>
      <c r="C116" s="394"/>
      <c r="D116" s="669"/>
      <c r="E116" s="670"/>
      <c r="F116" s="671"/>
      <c r="G116" s="395"/>
      <c r="H116" s="437"/>
      <c r="I116" s="669"/>
      <c r="J116" s="671"/>
      <c r="K116" s="397"/>
      <c r="L116" s="396"/>
      <c r="M116" s="395"/>
      <c r="N116" s="437"/>
      <c r="O116" s="437"/>
      <c r="P116" s="397"/>
      <c r="Q116" s="396"/>
      <c r="R116" s="401"/>
      <c r="S116" s="402"/>
    </row>
    <row r="118" spans="2:21">
      <c r="P118" s="348"/>
      <c r="Q118" s="98" t="str">
        <f>IF(様式第１_交付申請書!F9="","",様式第１_交付申請書!F9)</f>
        <v/>
      </c>
      <c r="R118" s="347"/>
    </row>
    <row r="119" spans="2:21" ht="29.25" customHeight="1">
      <c r="B119" s="698" t="s">
        <v>522</v>
      </c>
      <c r="C119" s="699"/>
      <c r="D119" s="700"/>
      <c r="E119" s="701"/>
      <c r="F119" s="701"/>
      <c r="G119" s="701"/>
      <c r="H119" s="701"/>
      <c r="I119" s="702"/>
      <c r="J119" s="363" t="s">
        <v>327</v>
      </c>
      <c r="K119" s="703"/>
      <c r="L119" s="704"/>
      <c r="M119" s="364"/>
      <c r="O119" s="365" t="s">
        <v>414</v>
      </c>
      <c r="P119" s="693">
        <f>SUM(L125,Q125)</f>
        <v>0</v>
      </c>
      <c r="Q119" s="694"/>
    </row>
    <row r="120" spans="2:21" ht="29.25" customHeight="1">
      <c r="B120" s="695" t="s">
        <v>408</v>
      </c>
      <c r="C120" s="705"/>
      <c r="D120" s="706"/>
      <c r="E120" s="706"/>
      <c r="F120" s="706"/>
      <c r="G120" s="706"/>
      <c r="H120" s="706"/>
      <c r="I120" s="706"/>
      <c r="J120" s="706"/>
      <c r="K120" s="706"/>
      <c r="L120" s="707"/>
      <c r="M120" s="368"/>
      <c r="O120" s="365" t="s">
        <v>458</v>
      </c>
      <c r="P120" s="693">
        <f>SUM(K127:K131,P127:P131)</f>
        <v>0</v>
      </c>
      <c r="Q120" s="694"/>
      <c r="R120" s="399"/>
      <c r="U120" s="367" t="str">
        <f>IF(P120&lt;16,"","1事業者あたり15人回までのため要修正")</f>
        <v/>
      </c>
    </row>
    <row r="121" spans="2:21" ht="29.25" customHeight="1">
      <c r="B121" s="696"/>
      <c r="C121" s="708"/>
      <c r="D121" s="709"/>
      <c r="E121" s="709"/>
      <c r="F121" s="709"/>
      <c r="G121" s="709"/>
      <c r="H121" s="709"/>
      <c r="I121" s="709"/>
      <c r="J121" s="709"/>
      <c r="K121" s="709"/>
      <c r="L121" s="710"/>
      <c r="M121" s="368"/>
      <c r="O121" s="369" t="s">
        <v>355</v>
      </c>
      <c r="P121" s="697">
        <f>K119*P120</f>
        <v>0</v>
      </c>
      <c r="Q121" s="697"/>
      <c r="R121" s="399"/>
    </row>
    <row r="122" spans="2:21" ht="5.25" customHeight="1">
      <c r="P122" s="403"/>
      <c r="Q122" s="403"/>
    </row>
    <row r="123" spans="2:21">
      <c r="B123" s="681" t="s">
        <v>212</v>
      </c>
      <c r="C123" s="681"/>
      <c r="D123" s="681"/>
      <c r="E123" s="681"/>
      <c r="F123" s="681"/>
      <c r="G123" s="681" t="s">
        <v>460</v>
      </c>
      <c r="H123" s="681"/>
      <c r="I123" s="681"/>
      <c r="J123" s="681"/>
      <c r="K123" s="681"/>
      <c r="L123" s="681"/>
      <c r="M123" s="681" t="s">
        <v>461</v>
      </c>
      <c r="N123" s="681"/>
      <c r="O123" s="681"/>
      <c r="P123" s="681"/>
      <c r="Q123" s="681"/>
      <c r="R123" s="370"/>
    </row>
    <row r="124" spans="2:21" ht="84.75" customHeight="1">
      <c r="B124" s="687"/>
      <c r="C124" s="688"/>
      <c r="D124" s="688"/>
      <c r="E124" s="688"/>
      <c r="F124" s="689"/>
      <c r="G124" s="684"/>
      <c r="H124" s="685"/>
      <c r="I124" s="685"/>
      <c r="J124" s="685"/>
      <c r="K124" s="685"/>
      <c r="L124" s="686"/>
      <c r="M124" s="684"/>
      <c r="N124" s="685"/>
      <c r="O124" s="685"/>
      <c r="P124" s="685"/>
      <c r="Q124" s="686"/>
      <c r="R124" s="400"/>
    </row>
    <row r="125" spans="2:21" ht="29.25" customHeight="1" thickBot="1">
      <c r="B125" s="690"/>
      <c r="C125" s="691"/>
      <c r="D125" s="691"/>
      <c r="E125" s="691"/>
      <c r="F125" s="692"/>
      <c r="G125" s="372"/>
      <c r="H125" s="373"/>
      <c r="I125" s="675" t="s">
        <v>463</v>
      </c>
      <c r="J125" s="676"/>
      <c r="K125" s="677"/>
      <c r="L125" s="374"/>
      <c r="M125" s="372"/>
      <c r="N125" s="373"/>
      <c r="O125" s="675" t="s">
        <v>463</v>
      </c>
      <c r="P125" s="677"/>
      <c r="Q125" s="374"/>
      <c r="R125" s="400"/>
    </row>
    <row r="126" spans="2:21" s="143" customFormat="1" ht="33.75" customHeight="1" thickTop="1">
      <c r="B126" s="435" t="s">
        <v>450</v>
      </c>
      <c r="C126" s="434" t="s">
        <v>514</v>
      </c>
      <c r="D126" s="678" t="s">
        <v>465</v>
      </c>
      <c r="E126" s="679"/>
      <c r="F126" s="680"/>
      <c r="G126" s="681" t="s">
        <v>214</v>
      </c>
      <c r="H126" s="681"/>
      <c r="I126" s="682" t="s">
        <v>215</v>
      </c>
      <c r="J126" s="683"/>
      <c r="K126" s="429" t="s">
        <v>531</v>
      </c>
      <c r="L126" s="430" t="s">
        <v>466</v>
      </c>
      <c r="M126" s="681" t="s">
        <v>214</v>
      </c>
      <c r="N126" s="681"/>
      <c r="O126" s="434" t="s">
        <v>215</v>
      </c>
      <c r="P126" s="429" t="s">
        <v>531</v>
      </c>
      <c r="Q126" s="430" t="s">
        <v>466</v>
      </c>
      <c r="R126" s="431"/>
      <c r="S126" s="291"/>
    </row>
    <row r="127" spans="2:21" s="384" customFormat="1" ht="32.25" customHeight="1">
      <c r="B127" s="377" t="s">
        <v>467</v>
      </c>
      <c r="C127" s="378"/>
      <c r="D127" s="672"/>
      <c r="E127" s="673"/>
      <c r="F127" s="674"/>
      <c r="G127" s="379"/>
      <c r="H127" s="382"/>
      <c r="I127" s="672"/>
      <c r="J127" s="674"/>
      <c r="K127" s="380"/>
      <c r="L127" s="381"/>
      <c r="M127" s="379"/>
      <c r="N127" s="382"/>
      <c r="O127" s="382"/>
      <c r="P127" s="380"/>
      <c r="Q127" s="381"/>
      <c r="R127" s="401"/>
      <c r="S127" s="402"/>
    </row>
    <row r="128" spans="2:21" s="384" customFormat="1" ht="32.25" customHeight="1">
      <c r="B128" s="385" t="s">
        <v>468</v>
      </c>
      <c r="C128" s="386"/>
      <c r="D128" s="666"/>
      <c r="E128" s="667"/>
      <c r="F128" s="668"/>
      <c r="G128" s="387"/>
      <c r="H128" s="436"/>
      <c r="I128" s="666"/>
      <c r="J128" s="668"/>
      <c r="K128" s="389"/>
      <c r="L128" s="388"/>
      <c r="M128" s="387"/>
      <c r="N128" s="436"/>
      <c r="O128" s="390"/>
      <c r="P128" s="389"/>
      <c r="Q128" s="388"/>
      <c r="R128" s="401"/>
      <c r="S128" s="402"/>
    </row>
    <row r="129" spans="2:21" s="384" customFormat="1" ht="32.25" customHeight="1">
      <c r="B129" s="385" t="s">
        <v>470</v>
      </c>
      <c r="C129" s="391"/>
      <c r="D129" s="666"/>
      <c r="E129" s="667"/>
      <c r="F129" s="668"/>
      <c r="G129" s="387"/>
      <c r="H129" s="436"/>
      <c r="I129" s="666"/>
      <c r="J129" s="668"/>
      <c r="K129" s="389"/>
      <c r="L129" s="388"/>
      <c r="M129" s="387"/>
      <c r="N129" s="436"/>
      <c r="O129" s="436"/>
      <c r="P129" s="389"/>
      <c r="Q129" s="388"/>
      <c r="R129" s="401"/>
      <c r="S129" s="402"/>
    </row>
    <row r="130" spans="2:21" s="384" customFormat="1" ht="32.25" customHeight="1">
      <c r="B130" s="385" t="s">
        <v>472</v>
      </c>
      <c r="C130" s="391"/>
      <c r="D130" s="666"/>
      <c r="E130" s="667"/>
      <c r="F130" s="668"/>
      <c r="G130" s="387"/>
      <c r="H130" s="436"/>
      <c r="I130" s="666"/>
      <c r="J130" s="668"/>
      <c r="K130" s="392"/>
      <c r="L130" s="388"/>
      <c r="M130" s="387"/>
      <c r="N130" s="436"/>
      <c r="O130" s="436"/>
      <c r="P130" s="389"/>
      <c r="Q130" s="388"/>
      <c r="R130" s="401"/>
      <c r="S130" s="402"/>
    </row>
    <row r="131" spans="2:21" s="384" customFormat="1" ht="32.25" customHeight="1">
      <c r="B131" s="393" t="s">
        <v>473</v>
      </c>
      <c r="C131" s="394"/>
      <c r="D131" s="669"/>
      <c r="E131" s="670"/>
      <c r="F131" s="671"/>
      <c r="G131" s="395"/>
      <c r="H131" s="437"/>
      <c r="I131" s="669"/>
      <c r="J131" s="671"/>
      <c r="K131" s="397"/>
      <c r="L131" s="396"/>
      <c r="M131" s="395"/>
      <c r="N131" s="437"/>
      <c r="O131" s="437"/>
      <c r="P131" s="397"/>
      <c r="Q131" s="396"/>
      <c r="R131" s="401"/>
      <c r="S131" s="402"/>
    </row>
    <row r="133" spans="2:21">
      <c r="P133" s="348"/>
      <c r="Q133" s="98" t="str">
        <f>IF(様式第１_交付申請書!F9="","",様式第１_交付申請書!F9)</f>
        <v/>
      </c>
      <c r="R133" s="347"/>
    </row>
    <row r="134" spans="2:21" ht="29.25" customHeight="1">
      <c r="B134" s="698" t="s">
        <v>523</v>
      </c>
      <c r="C134" s="699"/>
      <c r="D134" s="700"/>
      <c r="E134" s="701"/>
      <c r="F134" s="701"/>
      <c r="G134" s="701"/>
      <c r="H134" s="701"/>
      <c r="I134" s="702"/>
      <c r="J134" s="363" t="s">
        <v>327</v>
      </c>
      <c r="K134" s="703"/>
      <c r="L134" s="704"/>
      <c r="M134" s="364"/>
      <c r="O134" s="365" t="s">
        <v>414</v>
      </c>
      <c r="P134" s="693">
        <f>SUM(L140,Q140)</f>
        <v>0</v>
      </c>
      <c r="Q134" s="694"/>
    </row>
    <row r="135" spans="2:21" ht="29.25" customHeight="1">
      <c r="B135" s="695" t="s">
        <v>408</v>
      </c>
      <c r="C135" s="705"/>
      <c r="D135" s="706"/>
      <c r="E135" s="706"/>
      <c r="F135" s="706"/>
      <c r="G135" s="706"/>
      <c r="H135" s="706"/>
      <c r="I135" s="706"/>
      <c r="J135" s="706"/>
      <c r="K135" s="706"/>
      <c r="L135" s="707"/>
      <c r="M135" s="368"/>
      <c r="O135" s="365" t="s">
        <v>458</v>
      </c>
      <c r="P135" s="693">
        <f>SUM(K142:K146,P142:P146)</f>
        <v>0</v>
      </c>
      <c r="Q135" s="694"/>
      <c r="R135" s="399"/>
      <c r="U135" s="367" t="str">
        <f>IF(P135&lt;16,"","1事業者あたり15人回までのため要修正")</f>
        <v/>
      </c>
    </row>
    <row r="136" spans="2:21" ht="29.25" customHeight="1">
      <c r="B136" s="696"/>
      <c r="C136" s="708"/>
      <c r="D136" s="709"/>
      <c r="E136" s="709"/>
      <c r="F136" s="709"/>
      <c r="G136" s="709"/>
      <c r="H136" s="709"/>
      <c r="I136" s="709"/>
      <c r="J136" s="709"/>
      <c r="K136" s="709"/>
      <c r="L136" s="710"/>
      <c r="M136" s="368"/>
      <c r="O136" s="369" t="s">
        <v>356</v>
      </c>
      <c r="P136" s="697">
        <f>K134*P135</f>
        <v>0</v>
      </c>
      <c r="Q136" s="697"/>
      <c r="R136" s="399"/>
    </row>
    <row r="137" spans="2:21" ht="5.25" customHeight="1"/>
    <row r="138" spans="2:21">
      <c r="B138" s="681" t="s">
        <v>212</v>
      </c>
      <c r="C138" s="681"/>
      <c r="D138" s="681"/>
      <c r="E138" s="681"/>
      <c r="F138" s="681"/>
      <c r="G138" s="681" t="s">
        <v>460</v>
      </c>
      <c r="H138" s="681"/>
      <c r="I138" s="681"/>
      <c r="J138" s="681"/>
      <c r="K138" s="681"/>
      <c r="L138" s="681"/>
      <c r="M138" s="681" t="s">
        <v>461</v>
      </c>
      <c r="N138" s="681"/>
      <c r="O138" s="681"/>
      <c r="P138" s="681"/>
      <c r="Q138" s="681"/>
      <c r="R138" s="370"/>
    </row>
    <row r="139" spans="2:21" ht="84.75" customHeight="1">
      <c r="B139" s="687"/>
      <c r="C139" s="688"/>
      <c r="D139" s="688"/>
      <c r="E139" s="688"/>
      <c r="F139" s="689"/>
      <c r="G139" s="684"/>
      <c r="H139" s="685"/>
      <c r="I139" s="685"/>
      <c r="J139" s="685"/>
      <c r="K139" s="685"/>
      <c r="L139" s="686"/>
      <c r="M139" s="684"/>
      <c r="N139" s="685"/>
      <c r="O139" s="685"/>
      <c r="P139" s="685"/>
      <c r="Q139" s="686"/>
      <c r="R139" s="400"/>
    </row>
    <row r="140" spans="2:21" ht="29.25" customHeight="1" thickBot="1">
      <c r="B140" s="690"/>
      <c r="C140" s="691"/>
      <c r="D140" s="691"/>
      <c r="E140" s="691"/>
      <c r="F140" s="692"/>
      <c r="G140" s="372"/>
      <c r="H140" s="373"/>
      <c r="I140" s="675" t="s">
        <v>463</v>
      </c>
      <c r="J140" s="676"/>
      <c r="K140" s="677"/>
      <c r="L140" s="374"/>
      <c r="M140" s="372"/>
      <c r="N140" s="373"/>
      <c r="O140" s="675" t="s">
        <v>463</v>
      </c>
      <c r="P140" s="677"/>
      <c r="Q140" s="374"/>
      <c r="R140" s="400"/>
    </row>
    <row r="141" spans="2:21" s="143" customFormat="1" ht="33.75" customHeight="1" thickTop="1">
      <c r="B141" s="435" t="s">
        <v>450</v>
      </c>
      <c r="C141" s="434" t="s">
        <v>514</v>
      </c>
      <c r="D141" s="678" t="s">
        <v>465</v>
      </c>
      <c r="E141" s="679"/>
      <c r="F141" s="680"/>
      <c r="G141" s="681" t="s">
        <v>214</v>
      </c>
      <c r="H141" s="681"/>
      <c r="I141" s="682" t="s">
        <v>215</v>
      </c>
      <c r="J141" s="683"/>
      <c r="K141" s="429" t="s">
        <v>531</v>
      </c>
      <c r="L141" s="430" t="s">
        <v>466</v>
      </c>
      <c r="M141" s="678" t="s">
        <v>214</v>
      </c>
      <c r="N141" s="680"/>
      <c r="O141" s="434" t="s">
        <v>215</v>
      </c>
      <c r="P141" s="429" t="s">
        <v>531</v>
      </c>
      <c r="Q141" s="430" t="s">
        <v>466</v>
      </c>
      <c r="R141" s="431"/>
      <c r="S141" s="291"/>
    </row>
    <row r="142" spans="2:21" s="384" customFormat="1" ht="32.25" customHeight="1">
      <c r="B142" s="377" t="s">
        <v>467</v>
      </c>
      <c r="C142" s="378"/>
      <c r="D142" s="672"/>
      <c r="E142" s="673"/>
      <c r="F142" s="674"/>
      <c r="G142" s="379"/>
      <c r="H142" s="382"/>
      <c r="I142" s="672"/>
      <c r="J142" s="674"/>
      <c r="K142" s="380"/>
      <c r="L142" s="381"/>
      <c r="M142" s="379"/>
      <c r="N142" s="382"/>
      <c r="O142" s="382"/>
      <c r="P142" s="380"/>
      <c r="Q142" s="381"/>
      <c r="R142" s="401"/>
      <c r="S142" s="402"/>
    </row>
    <row r="143" spans="2:21" s="384" customFormat="1" ht="32.25" customHeight="1">
      <c r="B143" s="385" t="s">
        <v>468</v>
      </c>
      <c r="C143" s="386"/>
      <c r="D143" s="666"/>
      <c r="E143" s="667"/>
      <c r="F143" s="668"/>
      <c r="G143" s="387"/>
      <c r="H143" s="436"/>
      <c r="I143" s="666"/>
      <c r="J143" s="668"/>
      <c r="K143" s="389"/>
      <c r="L143" s="388"/>
      <c r="M143" s="387"/>
      <c r="N143" s="436"/>
      <c r="O143" s="390"/>
      <c r="P143" s="389"/>
      <c r="Q143" s="388"/>
      <c r="R143" s="401"/>
      <c r="S143" s="402"/>
    </row>
    <row r="144" spans="2:21" s="384" customFormat="1" ht="32.25" customHeight="1">
      <c r="B144" s="385" t="s">
        <v>470</v>
      </c>
      <c r="C144" s="391"/>
      <c r="D144" s="666"/>
      <c r="E144" s="667"/>
      <c r="F144" s="668"/>
      <c r="G144" s="387"/>
      <c r="H144" s="436"/>
      <c r="I144" s="666"/>
      <c r="J144" s="668"/>
      <c r="K144" s="389"/>
      <c r="L144" s="388"/>
      <c r="M144" s="387"/>
      <c r="N144" s="436"/>
      <c r="O144" s="436"/>
      <c r="P144" s="389"/>
      <c r="Q144" s="388"/>
      <c r="R144" s="401"/>
      <c r="S144" s="402"/>
    </row>
    <row r="145" spans="2:21" s="384" customFormat="1" ht="32.25" customHeight="1">
      <c r="B145" s="385" t="s">
        <v>472</v>
      </c>
      <c r="C145" s="391"/>
      <c r="D145" s="666"/>
      <c r="E145" s="667"/>
      <c r="F145" s="668"/>
      <c r="G145" s="387"/>
      <c r="H145" s="436"/>
      <c r="I145" s="666"/>
      <c r="J145" s="668"/>
      <c r="K145" s="392"/>
      <c r="L145" s="388"/>
      <c r="M145" s="387"/>
      <c r="N145" s="436"/>
      <c r="O145" s="436"/>
      <c r="P145" s="389"/>
      <c r="Q145" s="388"/>
      <c r="R145" s="401"/>
      <c r="S145" s="402"/>
    </row>
    <row r="146" spans="2:21" s="384" customFormat="1" ht="32.25" customHeight="1">
      <c r="B146" s="393" t="s">
        <v>473</v>
      </c>
      <c r="C146" s="394"/>
      <c r="D146" s="669"/>
      <c r="E146" s="670"/>
      <c r="F146" s="671"/>
      <c r="G146" s="395"/>
      <c r="H146" s="437"/>
      <c r="I146" s="669"/>
      <c r="J146" s="671"/>
      <c r="K146" s="397"/>
      <c r="L146" s="396"/>
      <c r="M146" s="395"/>
      <c r="N146" s="437"/>
      <c r="O146" s="437"/>
      <c r="P146" s="397"/>
      <c r="Q146" s="396"/>
      <c r="R146" s="401"/>
      <c r="S146" s="402"/>
    </row>
    <row r="147" spans="2:21" ht="13.5" customHeight="1">
      <c r="B147" s="404"/>
      <c r="C147" s="116"/>
      <c r="D147" s="116"/>
      <c r="E147" s="116"/>
      <c r="F147" s="116"/>
      <c r="G147" s="404"/>
      <c r="H147" s="116"/>
      <c r="I147" s="116"/>
      <c r="J147" s="116"/>
      <c r="K147" s="116"/>
      <c r="L147" s="116"/>
      <c r="M147" s="404"/>
      <c r="N147" s="116"/>
      <c r="O147" s="116"/>
      <c r="P147" s="116"/>
      <c r="Q147" s="116"/>
    </row>
    <row r="148" spans="2:21">
      <c r="P148" s="348"/>
      <c r="Q148" s="98" t="str">
        <f>IF(様式第１_交付申請書!F9="","",様式第１_交付申請書!F9)</f>
        <v/>
      </c>
      <c r="R148" s="347"/>
    </row>
    <row r="149" spans="2:21" ht="29.25" customHeight="1">
      <c r="B149" s="698" t="s">
        <v>524</v>
      </c>
      <c r="C149" s="699"/>
      <c r="D149" s="700"/>
      <c r="E149" s="701"/>
      <c r="F149" s="701"/>
      <c r="G149" s="701"/>
      <c r="H149" s="701"/>
      <c r="I149" s="702"/>
      <c r="J149" s="363" t="s">
        <v>327</v>
      </c>
      <c r="K149" s="703"/>
      <c r="L149" s="704"/>
      <c r="M149" s="364"/>
      <c r="O149" s="365" t="s">
        <v>414</v>
      </c>
      <c r="P149" s="693">
        <f>SUM(L155,Q155)</f>
        <v>0</v>
      </c>
      <c r="Q149" s="694"/>
    </row>
    <row r="150" spans="2:21" ht="29.25" customHeight="1">
      <c r="B150" s="695" t="s">
        <v>408</v>
      </c>
      <c r="C150" s="705"/>
      <c r="D150" s="706"/>
      <c r="E150" s="706"/>
      <c r="F150" s="706"/>
      <c r="G150" s="706"/>
      <c r="H150" s="706"/>
      <c r="I150" s="706"/>
      <c r="J150" s="706"/>
      <c r="K150" s="706"/>
      <c r="L150" s="707"/>
      <c r="M150" s="368"/>
      <c r="O150" s="365" t="s">
        <v>458</v>
      </c>
      <c r="P150" s="693">
        <f>SUM(K157:K161,P157:P161)</f>
        <v>0</v>
      </c>
      <c r="Q150" s="694"/>
      <c r="R150" s="399"/>
      <c r="U150" s="367" t="str">
        <f>IF(P150&lt;16,"","1事業者あたり15人回までのため要修正")</f>
        <v/>
      </c>
    </row>
    <row r="151" spans="2:21" ht="29.25" customHeight="1">
      <c r="B151" s="696"/>
      <c r="C151" s="708"/>
      <c r="D151" s="709"/>
      <c r="E151" s="709"/>
      <c r="F151" s="709"/>
      <c r="G151" s="709"/>
      <c r="H151" s="709"/>
      <c r="I151" s="709"/>
      <c r="J151" s="709"/>
      <c r="K151" s="709"/>
      <c r="L151" s="710"/>
      <c r="M151" s="368"/>
      <c r="O151" s="369" t="s">
        <v>374</v>
      </c>
      <c r="P151" s="697">
        <f>K149*P150</f>
        <v>0</v>
      </c>
      <c r="Q151" s="697"/>
      <c r="R151" s="399"/>
    </row>
    <row r="152" spans="2:21" ht="5.25" customHeight="1"/>
    <row r="153" spans="2:21">
      <c r="B153" s="681" t="s">
        <v>212</v>
      </c>
      <c r="C153" s="681"/>
      <c r="D153" s="681"/>
      <c r="E153" s="681"/>
      <c r="F153" s="681"/>
      <c r="G153" s="681" t="s">
        <v>460</v>
      </c>
      <c r="H153" s="681"/>
      <c r="I153" s="681"/>
      <c r="J153" s="681"/>
      <c r="K153" s="681"/>
      <c r="L153" s="681"/>
      <c r="M153" s="681" t="s">
        <v>461</v>
      </c>
      <c r="N153" s="681"/>
      <c r="O153" s="681"/>
      <c r="P153" s="681"/>
      <c r="Q153" s="681"/>
      <c r="R153" s="370"/>
    </row>
    <row r="154" spans="2:21" ht="84.75" customHeight="1">
      <c r="B154" s="687"/>
      <c r="C154" s="688"/>
      <c r="D154" s="688"/>
      <c r="E154" s="688"/>
      <c r="F154" s="689"/>
      <c r="G154" s="684"/>
      <c r="H154" s="685"/>
      <c r="I154" s="685"/>
      <c r="J154" s="685"/>
      <c r="K154" s="685"/>
      <c r="L154" s="686"/>
      <c r="M154" s="684"/>
      <c r="N154" s="685"/>
      <c r="O154" s="685"/>
      <c r="P154" s="685"/>
      <c r="Q154" s="686"/>
      <c r="R154" s="400"/>
    </row>
    <row r="155" spans="2:21" ht="29.25" customHeight="1" thickBot="1">
      <c r="B155" s="690"/>
      <c r="C155" s="691"/>
      <c r="D155" s="691"/>
      <c r="E155" s="691"/>
      <c r="F155" s="692"/>
      <c r="G155" s="372"/>
      <c r="H155" s="373"/>
      <c r="I155" s="675" t="s">
        <v>463</v>
      </c>
      <c r="J155" s="676"/>
      <c r="K155" s="677"/>
      <c r="L155" s="374"/>
      <c r="M155" s="372"/>
      <c r="N155" s="373"/>
      <c r="O155" s="675" t="s">
        <v>463</v>
      </c>
      <c r="P155" s="677"/>
      <c r="Q155" s="374"/>
      <c r="R155" s="400"/>
    </row>
    <row r="156" spans="2:21" s="143" customFormat="1" ht="33.75" customHeight="1" thickTop="1">
      <c r="B156" s="435" t="s">
        <v>450</v>
      </c>
      <c r="C156" s="434" t="s">
        <v>514</v>
      </c>
      <c r="D156" s="678" t="s">
        <v>465</v>
      </c>
      <c r="E156" s="679"/>
      <c r="F156" s="680"/>
      <c r="G156" s="681" t="s">
        <v>214</v>
      </c>
      <c r="H156" s="681"/>
      <c r="I156" s="682" t="s">
        <v>215</v>
      </c>
      <c r="J156" s="683"/>
      <c r="K156" s="429" t="s">
        <v>531</v>
      </c>
      <c r="L156" s="430" t="s">
        <v>466</v>
      </c>
      <c r="M156" s="681" t="s">
        <v>214</v>
      </c>
      <c r="N156" s="681"/>
      <c r="O156" s="434" t="s">
        <v>215</v>
      </c>
      <c r="P156" s="429" t="s">
        <v>531</v>
      </c>
      <c r="Q156" s="430" t="s">
        <v>466</v>
      </c>
      <c r="R156" s="431"/>
      <c r="S156" s="291"/>
    </row>
    <row r="157" spans="2:21" s="384" customFormat="1" ht="32.25" customHeight="1">
      <c r="B157" s="377" t="s">
        <v>467</v>
      </c>
      <c r="C157" s="378"/>
      <c r="D157" s="672"/>
      <c r="E157" s="673"/>
      <c r="F157" s="674"/>
      <c r="G157" s="379"/>
      <c r="H157" s="382"/>
      <c r="I157" s="672"/>
      <c r="J157" s="674"/>
      <c r="K157" s="380"/>
      <c r="L157" s="381"/>
      <c r="M157" s="379"/>
      <c r="N157" s="382"/>
      <c r="O157" s="382"/>
      <c r="P157" s="380"/>
      <c r="Q157" s="381"/>
      <c r="R157" s="401"/>
      <c r="S157" s="402"/>
    </row>
    <row r="158" spans="2:21" s="384" customFormat="1" ht="32.25" customHeight="1">
      <c r="B158" s="385" t="s">
        <v>468</v>
      </c>
      <c r="C158" s="386"/>
      <c r="D158" s="666"/>
      <c r="E158" s="667"/>
      <c r="F158" s="668"/>
      <c r="G158" s="387"/>
      <c r="H158" s="436"/>
      <c r="I158" s="666"/>
      <c r="J158" s="668"/>
      <c r="K158" s="389"/>
      <c r="L158" s="388"/>
      <c r="M158" s="387"/>
      <c r="N158" s="436"/>
      <c r="O158" s="390"/>
      <c r="P158" s="389"/>
      <c r="Q158" s="388"/>
      <c r="R158" s="401"/>
      <c r="S158" s="402"/>
    </row>
    <row r="159" spans="2:21" s="384" customFormat="1" ht="32.25" customHeight="1">
      <c r="B159" s="385" t="s">
        <v>470</v>
      </c>
      <c r="C159" s="391"/>
      <c r="D159" s="666"/>
      <c r="E159" s="667"/>
      <c r="F159" s="668"/>
      <c r="G159" s="387"/>
      <c r="H159" s="436"/>
      <c r="I159" s="666"/>
      <c r="J159" s="668"/>
      <c r="K159" s="389"/>
      <c r="L159" s="388"/>
      <c r="M159" s="387"/>
      <c r="N159" s="436"/>
      <c r="O159" s="436"/>
      <c r="P159" s="389"/>
      <c r="Q159" s="388"/>
      <c r="R159" s="401"/>
      <c r="S159" s="402"/>
    </row>
    <row r="160" spans="2:21" s="384" customFormat="1" ht="32.25" customHeight="1">
      <c r="B160" s="385" t="s">
        <v>472</v>
      </c>
      <c r="C160" s="391"/>
      <c r="D160" s="666"/>
      <c r="E160" s="667"/>
      <c r="F160" s="668"/>
      <c r="G160" s="387"/>
      <c r="H160" s="436"/>
      <c r="I160" s="666"/>
      <c r="J160" s="668"/>
      <c r="K160" s="392"/>
      <c r="L160" s="388"/>
      <c r="M160" s="387"/>
      <c r="N160" s="436"/>
      <c r="O160" s="436"/>
      <c r="P160" s="389"/>
      <c r="Q160" s="388"/>
      <c r="R160" s="401"/>
      <c r="S160" s="402"/>
    </row>
    <row r="161" spans="2:21" s="384" customFormat="1" ht="32.25" customHeight="1">
      <c r="B161" s="393" t="s">
        <v>473</v>
      </c>
      <c r="C161" s="394"/>
      <c r="D161" s="669"/>
      <c r="E161" s="670"/>
      <c r="F161" s="671"/>
      <c r="G161" s="395"/>
      <c r="H161" s="437"/>
      <c r="I161" s="669"/>
      <c r="J161" s="671"/>
      <c r="K161" s="397"/>
      <c r="L161" s="396"/>
      <c r="M161" s="395"/>
      <c r="N161" s="437"/>
      <c r="O161" s="437"/>
      <c r="P161" s="397"/>
      <c r="Q161" s="396"/>
      <c r="R161" s="401"/>
      <c r="S161" s="402"/>
    </row>
    <row r="162" spans="2:21" ht="13.5" customHeight="1">
      <c r="B162" s="404"/>
      <c r="C162" s="116"/>
      <c r="D162" s="116"/>
      <c r="E162" s="116"/>
      <c r="F162" s="116"/>
      <c r="G162" s="404"/>
      <c r="H162" s="116"/>
      <c r="I162" s="116"/>
      <c r="J162" s="116"/>
      <c r="K162" s="116"/>
      <c r="L162" s="116"/>
      <c r="M162" s="404"/>
      <c r="N162" s="116"/>
      <c r="O162" s="116"/>
      <c r="P162" s="116"/>
      <c r="Q162" s="116"/>
    </row>
    <row r="163" spans="2:21">
      <c r="P163" s="348"/>
      <c r="Q163" s="98" t="str">
        <f>IF(様式第１_交付申請書!F9="","",様式第１_交付申請書!F9)</f>
        <v/>
      </c>
      <c r="R163" s="347"/>
    </row>
    <row r="164" spans="2:21" ht="29.25" customHeight="1">
      <c r="B164" s="698" t="s">
        <v>525</v>
      </c>
      <c r="C164" s="699"/>
      <c r="D164" s="700"/>
      <c r="E164" s="701"/>
      <c r="F164" s="701"/>
      <c r="G164" s="701"/>
      <c r="H164" s="701"/>
      <c r="I164" s="702"/>
      <c r="J164" s="363" t="s">
        <v>327</v>
      </c>
      <c r="K164" s="703"/>
      <c r="L164" s="704"/>
      <c r="M164" s="364"/>
      <c r="O164" s="365" t="s">
        <v>414</v>
      </c>
      <c r="P164" s="693">
        <f>SUM(L170,Q170)</f>
        <v>0</v>
      </c>
      <c r="Q164" s="694"/>
    </row>
    <row r="165" spans="2:21" ht="29.25" customHeight="1">
      <c r="B165" s="695" t="s">
        <v>408</v>
      </c>
      <c r="C165" s="705"/>
      <c r="D165" s="706"/>
      <c r="E165" s="706"/>
      <c r="F165" s="706"/>
      <c r="G165" s="706"/>
      <c r="H165" s="706"/>
      <c r="I165" s="706"/>
      <c r="J165" s="706"/>
      <c r="K165" s="706"/>
      <c r="L165" s="707"/>
      <c r="M165" s="368"/>
      <c r="O165" s="365" t="s">
        <v>458</v>
      </c>
      <c r="P165" s="693">
        <f>SUM(K172:K176,P172:P176)</f>
        <v>0</v>
      </c>
      <c r="Q165" s="694"/>
      <c r="R165" s="399"/>
      <c r="U165" s="367" t="str">
        <f>IF(P165&lt;16,"","1事業者あたり15人回までのため要修正")</f>
        <v/>
      </c>
    </row>
    <row r="166" spans="2:21" ht="29.25" customHeight="1">
      <c r="B166" s="696"/>
      <c r="C166" s="708"/>
      <c r="D166" s="709"/>
      <c r="E166" s="709"/>
      <c r="F166" s="709"/>
      <c r="G166" s="709"/>
      <c r="H166" s="709"/>
      <c r="I166" s="709"/>
      <c r="J166" s="709"/>
      <c r="K166" s="709"/>
      <c r="L166" s="710"/>
      <c r="M166" s="368"/>
      <c r="O166" s="369" t="s">
        <v>375</v>
      </c>
      <c r="P166" s="697">
        <f>K164*P165</f>
        <v>0</v>
      </c>
      <c r="Q166" s="697"/>
      <c r="R166" s="399"/>
    </row>
    <row r="167" spans="2:21" ht="5.25" customHeight="1"/>
    <row r="168" spans="2:21">
      <c r="B168" s="681" t="s">
        <v>212</v>
      </c>
      <c r="C168" s="681"/>
      <c r="D168" s="681"/>
      <c r="E168" s="681"/>
      <c r="F168" s="681"/>
      <c r="G168" s="681" t="s">
        <v>460</v>
      </c>
      <c r="H168" s="681"/>
      <c r="I168" s="681"/>
      <c r="J168" s="681"/>
      <c r="K168" s="681"/>
      <c r="L168" s="681"/>
      <c r="M168" s="681" t="s">
        <v>461</v>
      </c>
      <c r="N168" s="681"/>
      <c r="O168" s="681"/>
      <c r="P168" s="681"/>
      <c r="Q168" s="681"/>
      <c r="R168" s="370"/>
    </row>
    <row r="169" spans="2:21" ht="84.75" customHeight="1">
      <c r="B169" s="687"/>
      <c r="C169" s="688"/>
      <c r="D169" s="688"/>
      <c r="E169" s="688"/>
      <c r="F169" s="689"/>
      <c r="G169" s="684"/>
      <c r="H169" s="685"/>
      <c r="I169" s="685"/>
      <c r="J169" s="685"/>
      <c r="K169" s="685"/>
      <c r="L169" s="686"/>
      <c r="M169" s="684"/>
      <c r="N169" s="685"/>
      <c r="O169" s="685"/>
      <c r="P169" s="685"/>
      <c r="Q169" s="686"/>
      <c r="R169" s="400"/>
    </row>
    <row r="170" spans="2:21" ht="29.25" customHeight="1" thickBot="1">
      <c r="B170" s="690"/>
      <c r="C170" s="691"/>
      <c r="D170" s="691"/>
      <c r="E170" s="691"/>
      <c r="F170" s="692"/>
      <c r="G170" s="372"/>
      <c r="H170" s="373"/>
      <c r="I170" s="675" t="s">
        <v>463</v>
      </c>
      <c r="J170" s="676"/>
      <c r="K170" s="677"/>
      <c r="L170" s="374"/>
      <c r="M170" s="372"/>
      <c r="N170" s="373"/>
      <c r="O170" s="675" t="s">
        <v>463</v>
      </c>
      <c r="P170" s="677"/>
      <c r="Q170" s="374"/>
      <c r="R170" s="400"/>
    </row>
    <row r="171" spans="2:21" s="143" customFormat="1" ht="33.75" customHeight="1" thickTop="1">
      <c r="B171" s="435" t="s">
        <v>450</v>
      </c>
      <c r="C171" s="434" t="s">
        <v>514</v>
      </c>
      <c r="D171" s="678" t="s">
        <v>465</v>
      </c>
      <c r="E171" s="679"/>
      <c r="F171" s="680"/>
      <c r="G171" s="681" t="s">
        <v>214</v>
      </c>
      <c r="H171" s="681"/>
      <c r="I171" s="682" t="s">
        <v>215</v>
      </c>
      <c r="J171" s="683"/>
      <c r="K171" s="429" t="s">
        <v>531</v>
      </c>
      <c r="L171" s="430" t="s">
        <v>466</v>
      </c>
      <c r="M171" s="681" t="s">
        <v>214</v>
      </c>
      <c r="N171" s="681"/>
      <c r="O171" s="434" t="s">
        <v>215</v>
      </c>
      <c r="P171" s="429" t="s">
        <v>531</v>
      </c>
      <c r="Q171" s="430" t="s">
        <v>466</v>
      </c>
      <c r="R171" s="431"/>
      <c r="S171" s="291"/>
    </row>
    <row r="172" spans="2:21" s="384" customFormat="1" ht="32.25" customHeight="1">
      <c r="B172" s="377" t="s">
        <v>467</v>
      </c>
      <c r="C172" s="378"/>
      <c r="D172" s="672"/>
      <c r="E172" s="673"/>
      <c r="F172" s="674"/>
      <c r="G172" s="379"/>
      <c r="H172" s="382"/>
      <c r="I172" s="672"/>
      <c r="J172" s="674"/>
      <c r="K172" s="380"/>
      <c r="L172" s="381"/>
      <c r="M172" s="379"/>
      <c r="N172" s="382"/>
      <c r="O172" s="382"/>
      <c r="P172" s="380"/>
      <c r="Q172" s="381"/>
      <c r="R172" s="401"/>
      <c r="S172" s="402"/>
    </row>
    <row r="173" spans="2:21" s="384" customFormat="1" ht="32.25" customHeight="1">
      <c r="B173" s="385" t="s">
        <v>468</v>
      </c>
      <c r="C173" s="386"/>
      <c r="D173" s="666"/>
      <c r="E173" s="667"/>
      <c r="F173" s="668"/>
      <c r="G173" s="387"/>
      <c r="H173" s="436"/>
      <c r="I173" s="666"/>
      <c r="J173" s="668"/>
      <c r="K173" s="389"/>
      <c r="L173" s="388"/>
      <c r="M173" s="387"/>
      <c r="N173" s="436"/>
      <c r="O173" s="390"/>
      <c r="P173" s="389"/>
      <c r="Q173" s="388"/>
      <c r="R173" s="401"/>
      <c r="S173" s="402"/>
    </row>
    <row r="174" spans="2:21" s="384" customFormat="1" ht="32.25" customHeight="1">
      <c r="B174" s="385" t="s">
        <v>470</v>
      </c>
      <c r="C174" s="391"/>
      <c r="D174" s="666"/>
      <c r="E174" s="667"/>
      <c r="F174" s="668"/>
      <c r="G174" s="387"/>
      <c r="H174" s="436"/>
      <c r="I174" s="666"/>
      <c r="J174" s="668"/>
      <c r="K174" s="389"/>
      <c r="L174" s="388"/>
      <c r="M174" s="387"/>
      <c r="N174" s="436"/>
      <c r="O174" s="436"/>
      <c r="P174" s="389"/>
      <c r="Q174" s="388"/>
      <c r="R174" s="401"/>
      <c r="S174" s="402"/>
    </row>
    <row r="175" spans="2:21" s="384" customFormat="1" ht="32.25" customHeight="1">
      <c r="B175" s="385" t="s">
        <v>472</v>
      </c>
      <c r="C175" s="391"/>
      <c r="D175" s="666"/>
      <c r="E175" s="667"/>
      <c r="F175" s="668"/>
      <c r="G175" s="387"/>
      <c r="H175" s="436"/>
      <c r="I175" s="666"/>
      <c r="J175" s="668"/>
      <c r="K175" s="392"/>
      <c r="L175" s="388"/>
      <c r="M175" s="387"/>
      <c r="N175" s="436"/>
      <c r="O175" s="436"/>
      <c r="P175" s="389"/>
      <c r="Q175" s="388"/>
      <c r="R175" s="401"/>
      <c r="S175" s="402"/>
    </row>
    <row r="176" spans="2:21" s="384" customFormat="1" ht="32.25" customHeight="1">
      <c r="B176" s="393" t="s">
        <v>473</v>
      </c>
      <c r="C176" s="394"/>
      <c r="D176" s="669"/>
      <c r="E176" s="670"/>
      <c r="F176" s="671"/>
      <c r="G176" s="395"/>
      <c r="H176" s="437"/>
      <c r="I176" s="669"/>
      <c r="J176" s="671"/>
      <c r="K176" s="397"/>
      <c r="L176" s="396"/>
      <c r="M176" s="395"/>
      <c r="N176" s="437"/>
      <c r="O176" s="437"/>
      <c r="P176" s="397"/>
      <c r="Q176" s="396"/>
      <c r="R176" s="401"/>
      <c r="S176" s="402"/>
    </row>
    <row r="177" spans="2:21" ht="13.5" customHeight="1">
      <c r="B177" s="404"/>
      <c r="C177" s="116"/>
      <c r="D177" s="116"/>
      <c r="E177" s="116"/>
      <c r="F177" s="116"/>
      <c r="G177" s="404"/>
      <c r="H177" s="116"/>
      <c r="I177" s="116"/>
      <c r="J177" s="116"/>
      <c r="K177" s="116"/>
      <c r="L177" s="116"/>
      <c r="M177" s="404"/>
      <c r="N177" s="116"/>
      <c r="O177" s="116"/>
      <c r="P177" s="116"/>
      <c r="Q177" s="116"/>
    </row>
    <row r="178" spans="2:21">
      <c r="P178" s="348"/>
      <c r="Q178" s="98" t="str">
        <f>IF(様式第１_交付申請書!F9="","",様式第１_交付申請書!F9)</f>
        <v/>
      </c>
      <c r="R178" s="347"/>
    </row>
    <row r="179" spans="2:21" ht="29.25" customHeight="1">
      <c r="B179" s="698" t="s">
        <v>526</v>
      </c>
      <c r="C179" s="699"/>
      <c r="D179" s="700"/>
      <c r="E179" s="701"/>
      <c r="F179" s="701"/>
      <c r="G179" s="701"/>
      <c r="H179" s="701"/>
      <c r="I179" s="702"/>
      <c r="J179" s="363" t="s">
        <v>327</v>
      </c>
      <c r="K179" s="703"/>
      <c r="L179" s="704"/>
      <c r="M179" s="364"/>
      <c r="O179" s="365" t="s">
        <v>414</v>
      </c>
      <c r="P179" s="693">
        <f>SUM(L185,Q185)</f>
        <v>0</v>
      </c>
      <c r="Q179" s="694"/>
    </row>
    <row r="180" spans="2:21" ht="29.25" customHeight="1">
      <c r="B180" s="695" t="s">
        <v>408</v>
      </c>
      <c r="C180" s="705"/>
      <c r="D180" s="706"/>
      <c r="E180" s="706"/>
      <c r="F180" s="706"/>
      <c r="G180" s="706"/>
      <c r="H180" s="706"/>
      <c r="I180" s="706"/>
      <c r="J180" s="706"/>
      <c r="K180" s="706"/>
      <c r="L180" s="707"/>
      <c r="M180" s="368"/>
      <c r="O180" s="365" t="s">
        <v>458</v>
      </c>
      <c r="P180" s="693">
        <f>SUM(K187:K191,P187:P191)</f>
        <v>0</v>
      </c>
      <c r="Q180" s="694"/>
      <c r="R180" s="399"/>
      <c r="U180" s="367" t="str">
        <f>IF(P180&lt;16,"","1事業者あたり15人回までのため要修正")</f>
        <v/>
      </c>
    </row>
    <row r="181" spans="2:21" ht="29.25" customHeight="1">
      <c r="B181" s="696"/>
      <c r="C181" s="708"/>
      <c r="D181" s="709"/>
      <c r="E181" s="709"/>
      <c r="F181" s="709"/>
      <c r="G181" s="709"/>
      <c r="H181" s="709"/>
      <c r="I181" s="709"/>
      <c r="J181" s="709"/>
      <c r="K181" s="709"/>
      <c r="L181" s="710"/>
      <c r="M181" s="368"/>
      <c r="O181" s="369" t="s">
        <v>376</v>
      </c>
      <c r="P181" s="697">
        <f>K179*P180</f>
        <v>0</v>
      </c>
      <c r="Q181" s="697"/>
      <c r="R181" s="399"/>
    </row>
    <row r="182" spans="2:21" ht="5.25" customHeight="1"/>
    <row r="183" spans="2:21">
      <c r="B183" s="681" t="s">
        <v>212</v>
      </c>
      <c r="C183" s="681"/>
      <c r="D183" s="681"/>
      <c r="E183" s="681"/>
      <c r="F183" s="681"/>
      <c r="G183" s="681" t="s">
        <v>460</v>
      </c>
      <c r="H183" s="681"/>
      <c r="I183" s="681"/>
      <c r="J183" s="681"/>
      <c r="K183" s="681"/>
      <c r="L183" s="681"/>
      <c r="M183" s="681" t="s">
        <v>461</v>
      </c>
      <c r="N183" s="681"/>
      <c r="O183" s="681"/>
      <c r="P183" s="681"/>
      <c r="Q183" s="681"/>
      <c r="R183" s="370"/>
    </row>
    <row r="184" spans="2:21" ht="84.75" customHeight="1">
      <c r="B184" s="687"/>
      <c r="C184" s="688"/>
      <c r="D184" s="688"/>
      <c r="E184" s="688"/>
      <c r="F184" s="689"/>
      <c r="G184" s="684"/>
      <c r="H184" s="685"/>
      <c r="I184" s="685"/>
      <c r="J184" s="685"/>
      <c r="K184" s="685"/>
      <c r="L184" s="686"/>
      <c r="M184" s="684"/>
      <c r="N184" s="685"/>
      <c r="O184" s="685"/>
      <c r="P184" s="685"/>
      <c r="Q184" s="686"/>
      <c r="R184" s="400"/>
    </row>
    <row r="185" spans="2:21" ht="29.25" customHeight="1" thickBot="1">
      <c r="B185" s="690"/>
      <c r="C185" s="691"/>
      <c r="D185" s="691"/>
      <c r="E185" s="691"/>
      <c r="F185" s="692"/>
      <c r="G185" s="372"/>
      <c r="H185" s="373"/>
      <c r="I185" s="675" t="s">
        <v>463</v>
      </c>
      <c r="J185" s="676"/>
      <c r="K185" s="677"/>
      <c r="L185" s="374"/>
      <c r="M185" s="372"/>
      <c r="N185" s="373"/>
      <c r="O185" s="675" t="s">
        <v>463</v>
      </c>
      <c r="P185" s="677"/>
      <c r="Q185" s="374"/>
      <c r="R185" s="400"/>
    </row>
    <row r="186" spans="2:21" s="143" customFormat="1" ht="33.75" customHeight="1" thickTop="1">
      <c r="B186" s="435" t="s">
        <v>450</v>
      </c>
      <c r="C186" s="434" t="s">
        <v>514</v>
      </c>
      <c r="D186" s="678" t="s">
        <v>465</v>
      </c>
      <c r="E186" s="679"/>
      <c r="F186" s="680"/>
      <c r="G186" s="681" t="s">
        <v>214</v>
      </c>
      <c r="H186" s="681"/>
      <c r="I186" s="682" t="s">
        <v>215</v>
      </c>
      <c r="J186" s="683"/>
      <c r="K186" s="429" t="s">
        <v>531</v>
      </c>
      <c r="L186" s="430" t="s">
        <v>466</v>
      </c>
      <c r="M186" s="681" t="s">
        <v>214</v>
      </c>
      <c r="N186" s="681"/>
      <c r="O186" s="434" t="s">
        <v>215</v>
      </c>
      <c r="P186" s="429" t="s">
        <v>531</v>
      </c>
      <c r="Q186" s="430" t="s">
        <v>466</v>
      </c>
      <c r="R186" s="431"/>
      <c r="S186" s="291"/>
    </row>
    <row r="187" spans="2:21" s="384" customFormat="1" ht="32.25" customHeight="1">
      <c r="B187" s="377" t="s">
        <v>467</v>
      </c>
      <c r="C187" s="378"/>
      <c r="D187" s="672"/>
      <c r="E187" s="673"/>
      <c r="F187" s="674"/>
      <c r="G187" s="379"/>
      <c r="H187" s="382"/>
      <c r="I187" s="672"/>
      <c r="J187" s="674"/>
      <c r="K187" s="380"/>
      <c r="L187" s="381"/>
      <c r="M187" s="379"/>
      <c r="N187" s="382"/>
      <c r="O187" s="382"/>
      <c r="P187" s="380"/>
      <c r="Q187" s="381"/>
      <c r="R187" s="401"/>
      <c r="S187" s="402"/>
    </row>
    <row r="188" spans="2:21" s="384" customFormat="1" ht="32.25" customHeight="1">
      <c r="B188" s="385" t="s">
        <v>468</v>
      </c>
      <c r="C188" s="386"/>
      <c r="D188" s="666"/>
      <c r="E188" s="667"/>
      <c r="F188" s="668"/>
      <c r="G188" s="387"/>
      <c r="H188" s="436"/>
      <c r="I188" s="666"/>
      <c r="J188" s="668"/>
      <c r="K188" s="389"/>
      <c r="L188" s="388"/>
      <c r="M188" s="387"/>
      <c r="N188" s="436"/>
      <c r="O188" s="390"/>
      <c r="P188" s="389"/>
      <c r="Q188" s="388"/>
      <c r="R188" s="401"/>
      <c r="S188" s="402"/>
    </row>
    <row r="189" spans="2:21" s="384" customFormat="1" ht="32.25" customHeight="1">
      <c r="B189" s="385" t="s">
        <v>470</v>
      </c>
      <c r="C189" s="391"/>
      <c r="D189" s="666"/>
      <c r="E189" s="667"/>
      <c r="F189" s="668"/>
      <c r="G189" s="387"/>
      <c r="H189" s="436"/>
      <c r="I189" s="666"/>
      <c r="J189" s="668"/>
      <c r="K189" s="389"/>
      <c r="L189" s="388"/>
      <c r="M189" s="387"/>
      <c r="N189" s="436"/>
      <c r="O189" s="436"/>
      <c r="P189" s="389"/>
      <c r="Q189" s="388"/>
      <c r="R189" s="401"/>
      <c r="S189" s="402"/>
    </row>
    <row r="190" spans="2:21" s="384" customFormat="1" ht="32.25" customHeight="1">
      <c r="B190" s="385" t="s">
        <v>472</v>
      </c>
      <c r="C190" s="391"/>
      <c r="D190" s="666"/>
      <c r="E190" s="667"/>
      <c r="F190" s="668"/>
      <c r="G190" s="387"/>
      <c r="H190" s="436"/>
      <c r="I190" s="666"/>
      <c r="J190" s="668"/>
      <c r="K190" s="392"/>
      <c r="L190" s="388"/>
      <c r="M190" s="387"/>
      <c r="N190" s="436"/>
      <c r="O190" s="436"/>
      <c r="P190" s="389"/>
      <c r="Q190" s="388"/>
      <c r="R190" s="401"/>
      <c r="S190" s="402"/>
    </row>
    <row r="191" spans="2:21" s="384" customFormat="1" ht="32.25" customHeight="1">
      <c r="B191" s="393" t="s">
        <v>473</v>
      </c>
      <c r="C191" s="394"/>
      <c r="D191" s="669"/>
      <c r="E191" s="670"/>
      <c r="F191" s="671"/>
      <c r="G191" s="395"/>
      <c r="H191" s="437"/>
      <c r="I191" s="669"/>
      <c r="J191" s="671"/>
      <c r="K191" s="397"/>
      <c r="L191" s="396"/>
      <c r="M191" s="395"/>
      <c r="N191" s="437"/>
      <c r="O191" s="437"/>
      <c r="P191" s="397"/>
      <c r="Q191" s="396"/>
      <c r="R191" s="401"/>
      <c r="S191" s="402"/>
    </row>
    <row r="192" spans="2:21" ht="13.5" customHeight="1">
      <c r="B192" s="404"/>
      <c r="C192" s="116"/>
      <c r="D192" s="116"/>
      <c r="E192" s="116"/>
      <c r="F192" s="116"/>
      <c r="G192" s="404"/>
      <c r="H192" s="116"/>
      <c r="I192" s="116"/>
      <c r="J192" s="116"/>
      <c r="K192" s="116"/>
      <c r="L192" s="116"/>
      <c r="M192" s="404"/>
      <c r="N192" s="116"/>
      <c r="O192" s="116"/>
      <c r="P192" s="116"/>
      <c r="Q192" s="116"/>
    </row>
    <row r="193" spans="2:21">
      <c r="P193" s="348"/>
      <c r="Q193" s="98" t="str">
        <f>IF(様式第１_交付申請書!F9="","",様式第１_交付申請書!F9)</f>
        <v/>
      </c>
      <c r="R193" s="347"/>
    </row>
    <row r="194" spans="2:21" ht="29.25" customHeight="1">
      <c r="B194" s="698" t="s">
        <v>527</v>
      </c>
      <c r="C194" s="699"/>
      <c r="D194" s="700"/>
      <c r="E194" s="701"/>
      <c r="F194" s="701"/>
      <c r="G194" s="701"/>
      <c r="H194" s="701"/>
      <c r="I194" s="702"/>
      <c r="J194" s="363" t="s">
        <v>327</v>
      </c>
      <c r="K194" s="703"/>
      <c r="L194" s="704"/>
      <c r="M194" s="364"/>
      <c r="O194" s="365" t="s">
        <v>414</v>
      </c>
      <c r="P194" s="693">
        <f>SUM(L200,Q200)</f>
        <v>0</v>
      </c>
      <c r="Q194" s="694"/>
    </row>
    <row r="195" spans="2:21" ht="29.25" customHeight="1">
      <c r="B195" s="695" t="s">
        <v>408</v>
      </c>
      <c r="C195" s="705"/>
      <c r="D195" s="706"/>
      <c r="E195" s="706"/>
      <c r="F195" s="706"/>
      <c r="G195" s="706"/>
      <c r="H195" s="706"/>
      <c r="I195" s="706"/>
      <c r="J195" s="706"/>
      <c r="K195" s="706"/>
      <c r="L195" s="707"/>
      <c r="M195" s="368"/>
      <c r="O195" s="365" t="s">
        <v>458</v>
      </c>
      <c r="P195" s="693">
        <f>SUM(K202:K206,P202:P206)</f>
        <v>0</v>
      </c>
      <c r="Q195" s="694"/>
      <c r="R195" s="399"/>
      <c r="U195" s="367" t="str">
        <f>IF(P195&lt;16,"","1事業者あたり15人回までのため要修正")</f>
        <v/>
      </c>
    </row>
    <row r="196" spans="2:21" ht="29.25" customHeight="1">
      <c r="B196" s="696"/>
      <c r="C196" s="708"/>
      <c r="D196" s="709"/>
      <c r="E196" s="709"/>
      <c r="F196" s="709"/>
      <c r="G196" s="709"/>
      <c r="H196" s="709"/>
      <c r="I196" s="709"/>
      <c r="J196" s="709"/>
      <c r="K196" s="709"/>
      <c r="L196" s="710"/>
      <c r="M196" s="368"/>
      <c r="O196" s="369" t="s">
        <v>377</v>
      </c>
      <c r="P196" s="697">
        <f>K194*P195</f>
        <v>0</v>
      </c>
      <c r="Q196" s="697"/>
      <c r="R196" s="399"/>
    </row>
    <row r="197" spans="2:21" ht="5.25" customHeight="1"/>
    <row r="198" spans="2:21">
      <c r="B198" s="681" t="s">
        <v>212</v>
      </c>
      <c r="C198" s="681"/>
      <c r="D198" s="681"/>
      <c r="E198" s="681"/>
      <c r="F198" s="681"/>
      <c r="G198" s="681" t="s">
        <v>460</v>
      </c>
      <c r="H198" s="681"/>
      <c r="I198" s="681"/>
      <c r="J198" s="681"/>
      <c r="K198" s="681"/>
      <c r="L198" s="681"/>
      <c r="M198" s="681" t="s">
        <v>461</v>
      </c>
      <c r="N198" s="681"/>
      <c r="O198" s="681"/>
      <c r="P198" s="681"/>
      <c r="Q198" s="681"/>
      <c r="R198" s="370"/>
    </row>
    <row r="199" spans="2:21" ht="84.75" customHeight="1">
      <c r="B199" s="687"/>
      <c r="C199" s="688"/>
      <c r="D199" s="688"/>
      <c r="E199" s="688"/>
      <c r="F199" s="689"/>
      <c r="G199" s="711"/>
      <c r="H199" s="706"/>
      <c r="I199" s="706"/>
      <c r="J199" s="706"/>
      <c r="K199" s="706"/>
      <c r="L199" s="707"/>
      <c r="M199" s="684"/>
      <c r="N199" s="685"/>
      <c r="O199" s="685"/>
      <c r="P199" s="685"/>
      <c r="Q199" s="686"/>
      <c r="R199" s="400"/>
    </row>
    <row r="200" spans="2:21" ht="29.25" customHeight="1" thickBot="1">
      <c r="B200" s="690"/>
      <c r="C200" s="691"/>
      <c r="D200" s="691"/>
      <c r="E200" s="691"/>
      <c r="F200" s="692"/>
      <c r="G200" s="372"/>
      <c r="H200" s="373"/>
      <c r="I200" s="675" t="s">
        <v>463</v>
      </c>
      <c r="J200" s="676"/>
      <c r="K200" s="677"/>
      <c r="L200" s="374"/>
      <c r="M200" s="372"/>
      <c r="N200" s="373"/>
      <c r="O200" s="675" t="s">
        <v>463</v>
      </c>
      <c r="P200" s="677"/>
      <c r="Q200" s="374"/>
      <c r="R200" s="400"/>
    </row>
    <row r="201" spans="2:21" s="143" customFormat="1" ht="33.75" customHeight="1" thickTop="1">
      <c r="B201" s="435" t="s">
        <v>450</v>
      </c>
      <c r="C201" s="434" t="s">
        <v>514</v>
      </c>
      <c r="D201" s="678" t="s">
        <v>465</v>
      </c>
      <c r="E201" s="679"/>
      <c r="F201" s="680"/>
      <c r="G201" s="681" t="s">
        <v>214</v>
      </c>
      <c r="H201" s="681"/>
      <c r="I201" s="682" t="s">
        <v>215</v>
      </c>
      <c r="J201" s="683"/>
      <c r="K201" s="429" t="s">
        <v>531</v>
      </c>
      <c r="L201" s="430" t="s">
        <v>466</v>
      </c>
      <c r="M201" s="681" t="s">
        <v>214</v>
      </c>
      <c r="N201" s="681"/>
      <c r="O201" s="434" t="s">
        <v>215</v>
      </c>
      <c r="P201" s="429" t="s">
        <v>531</v>
      </c>
      <c r="Q201" s="430" t="s">
        <v>466</v>
      </c>
      <c r="R201" s="431"/>
      <c r="S201" s="291"/>
    </row>
    <row r="202" spans="2:21" s="384" customFormat="1" ht="32.25" customHeight="1">
      <c r="B202" s="377" t="s">
        <v>467</v>
      </c>
      <c r="C202" s="378"/>
      <c r="D202" s="672"/>
      <c r="E202" s="673"/>
      <c r="F202" s="674"/>
      <c r="G202" s="379"/>
      <c r="H202" s="382"/>
      <c r="I202" s="672"/>
      <c r="J202" s="674"/>
      <c r="K202" s="380"/>
      <c r="L202" s="381"/>
      <c r="M202" s="379"/>
      <c r="N202" s="382"/>
      <c r="O202" s="382"/>
      <c r="P202" s="380"/>
      <c r="Q202" s="381"/>
      <c r="R202" s="401"/>
      <c r="S202" s="402"/>
    </row>
    <row r="203" spans="2:21" s="384" customFormat="1" ht="32.25" customHeight="1">
      <c r="B203" s="385" t="s">
        <v>468</v>
      </c>
      <c r="C203" s="386"/>
      <c r="D203" s="666"/>
      <c r="E203" s="667"/>
      <c r="F203" s="668"/>
      <c r="G203" s="387"/>
      <c r="H203" s="436"/>
      <c r="I203" s="666"/>
      <c r="J203" s="668"/>
      <c r="K203" s="389"/>
      <c r="L203" s="388"/>
      <c r="M203" s="387"/>
      <c r="N203" s="436"/>
      <c r="O203" s="390"/>
      <c r="P203" s="389"/>
      <c r="Q203" s="388"/>
      <c r="R203" s="401"/>
      <c r="S203" s="402"/>
    </row>
    <row r="204" spans="2:21" s="384" customFormat="1" ht="32.25" customHeight="1">
      <c r="B204" s="385" t="s">
        <v>470</v>
      </c>
      <c r="C204" s="391"/>
      <c r="D204" s="666"/>
      <c r="E204" s="667"/>
      <c r="F204" s="668"/>
      <c r="G204" s="387"/>
      <c r="H204" s="436"/>
      <c r="I204" s="666"/>
      <c r="J204" s="668"/>
      <c r="K204" s="389"/>
      <c r="L204" s="388"/>
      <c r="M204" s="387"/>
      <c r="N204" s="436"/>
      <c r="O204" s="436"/>
      <c r="P204" s="389"/>
      <c r="Q204" s="388"/>
      <c r="R204" s="401"/>
      <c r="S204" s="402"/>
    </row>
    <row r="205" spans="2:21" s="384" customFormat="1" ht="32.25" customHeight="1">
      <c r="B205" s="385" t="s">
        <v>472</v>
      </c>
      <c r="C205" s="391"/>
      <c r="D205" s="666"/>
      <c r="E205" s="667"/>
      <c r="F205" s="668"/>
      <c r="G205" s="387"/>
      <c r="H205" s="436"/>
      <c r="I205" s="666"/>
      <c r="J205" s="668"/>
      <c r="K205" s="392"/>
      <c r="L205" s="388"/>
      <c r="M205" s="387"/>
      <c r="N205" s="436"/>
      <c r="O205" s="436"/>
      <c r="P205" s="389"/>
      <c r="Q205" s="388"/>
      <c r="R205" s="401"/>
      <c r="S205" s="402"/>
    </row>
    <row r="206" spans="2:21" s="384" customFormat="1" ht="32.25" customHeight="1">
      <c r="B206" s="393" t="s">
        <v>473</v>
      </c>
      <c r="C206" s="394"/>
      <c r="D206" s="669"/>
      <c r="E206" s="670"/>
      <c r="F206" s="671"/>
      <c r="G206" s="395"/>
      <c r="H206" s="437"/>
      <c r="I206" s="669"/>
      <c r="J206" s="671"/>
      <c r="K206" s="397"/>
      <c r="L206" s="396"/>
      <c r="M206" s="395"/>
      <c r="N206" s="437"/>
      <c r="O206" s="437"/>
      <c r="P206" s="397"/>
      <c r="Q206" s="396"/>
      <c r="R206" s="401"/>
      <c r="S206" s="402"/>
    </row>
    <row r="207" spans="2:21" ht="13.5" customHeight="1">
      <c r="B207" s="404"/>
      <c r="C207" s="116"/>
      <c r="D207" s="116"/>
      <c r="E207" s="116"/>
      <c r="F207" s="116"/>
      <c r="G207" s="404"/>
      <c r="H207" s="116"/>
      <c r="I207" s="116"/>
      <c r="J207" s="116"/>
      <c r="K207" s="116"/>
      <c r="L207" s="116"/>
      <c r="M207" s="404"/>
      <c r="N207" s="116"/>
      <c r="O207" s="116"/>
      <c r="P207" s="116"/>
      <c r="Q207" s="116"/>
    </row>
    <row r="208" spans="2:21">
      <c r="P208" s="348"/>
      <c r="Q208" s="98" t="str">
        <f>IF(様式第１_交付申請書!F9="","",様式第１_交付申請書!F9)</f>
        <v/>
      </c>
      <c r="R208" s="347"/>
    </row>
    <row r="209" spans="2:21" ht="29.25" customHeight="1">
      <c r="B209" s="698" t="s">
        <v>528</v>
      </c>
      <c r="C209" s="699"/>
      <c r="D209" s="700"/>
      <c r="E209" s="701"/>
      <c r="F209" s="701"/>
      <c r="G209" s="701"/>
      <c r="H209" s="701"/>
      <c r="I209" s="702"/>
      <c r="J209" s="363" t="s">
        <v>327</v>
      </c>
      <c r="K209" s="703"/>
      <c r="L209" s="704"/>
      <c r="M209" s="364"/>
      <c r="O209" s="365" t="s">
        <v>414</v>
      </c>
      <c r="P209" s="693">
        <f>SUM(L215,Q215)</f>
        <v>0</v>
      </c>
      <c r="Q209" s="694"/>
    </row>
    <row r="210" spans="2:21" ht="29.25" customHeight="1">
      <c r="B210" s="695" t="s">
        <v>408</v>
      </c>
      <c r="C210" s="705"/>
      <c r="D210" s="706"/>
      <c r="E210" s="706"/>
      <c r="F210" s="706"/>
      <c r="G210" s="706"/>
      <c r="H210" s="706"/>
      <c r="I210" s="706"/>
      <c r="J210" s="706"/>
      <c r="K210" s="706"/>
      <c r="L210" s="707"/>
      <c r="M210" s="368"/>
      <c r="O210" s="365" t="s">
        <v>458</v>
      </c>
      <c r="P210" s="693">
        <f>SUM(K217:K221,P217:P221)</f>
        <v>0</v>
      </c>
      <c r="Q210" s="694"/>
      <c r="R210" s="399"/>
      <c r="U210" s="367" t="str">
        <f>IF(P210&lt;16,"","1事業者あたり15人回までのため要修正")</f>
        <v/>
      </c>
    </row>
    <row r="211" spans="2:21" ht="29.25" customHeight="1">
      <c r="B211" s="696"/>
      <c r="C211" s="708"/>
      <c r="D211" s="709"/>
      <c r="E211" s="709"/>
      <c r="F211" s="709"/>
      <c r="G211" s="709"/>
      <c r="H211" s="709"/>
      <c r="I211" s="709"/>
      <c r="J211" s="709"/>
      <c r="K211" s="709"/>
      <c r="L211" s="710"/>
      <c r="M211" s="368"/>
      <c r="O211" s="369" t="s">
        <v>378</v>
      </c>
      <c r="P211" s="697">
        <f>K209*P210</f>
        <v>0</v>
      </c>
      <c r="Q211" s="697"/>
      <c r="R211" s="399"/>
    </row>
    <row r="212" spans="2:21" ht="5.25" customHeight="1"/>
    <row r="213" spans="2:21">
      <c r="B213" s="681" t="s">
        <v>212</v>
      </c>
      <c r="C213" s="681"/>
      <c r="D213" s="681"/>
      <c r="E213" s="681"/>
      <c r="F213" s="681"/>
      <c r="G213" s="681" t="s">
        <v>460</v>
      </c>
      <c r="H213" s="681"/>
      <c r="I213" s="681"/>
      <c r="J213" s="681"/>
      <c r="K213" s="681"/>
      <c r="L213" s="681"/>
      <c r="M213" s="681" t="s">
        <v>461</v>
      </c>
      <c r="N213" s="681"/>
      <c r="O213" s="681"/>
      <c r="P213" s="681"/>
      <c r="Q213" s="681"/>
      <c r="R213" s="370"/>
    </row>
    <row r="214" spans="2:21" ht="84.75" customHeight="1">
      <c r="B214" s="687"/>
      <c r="C214" s="688"/>
      <c r="D214" s="688"/>
      <c r="E214" s="688"/>
      <c r="F214" s="689"/>
      <c r="G214" s="684"/>
      <c r="H214" s="685"/>
      <c r="I214" s="685"/>
      <c r="J214" s="685"/>
      <c r="K214" s="685"/>
      <c r="L214" s="686"/>
      <c r="M214" s="684"/>
      <c r="N214" s="685"/>
      <c r="O214" s="685"/>
      <c r="P214" s="685"/>
      <c r="Q214" s="686"/>
      <c r="R214" s="400"/>
    </row>
    <row r="215" spans="2:21" ht="29.25" customHeight="1" thickBot="1">
      <c r="B215" s="690"/>
      <c r="C215" s="691"/>
      <c r="D215" s="691"/>
      <c r="E215" s="691"/>
      <c r="F215" s="692"/>
      <c r="G215" s="372"/>
      <c r="H215" s="373"/>
      <c r="I215" s="675" t="s">
        <v>463</v>
      </c>
      <c r="J215" s="676"/>
      <c r="K215" s="677"/>
      <c r="L215" s="374"/>
      <c r="M215" s="372"/>
      <c r="N215" s="373"/>
      <c r="O215" s="675" t="s">
        <v>463</v>
      </c>
      <c r="P215" s="677"/>
      <c r="Q215" s="374"/>
      <c r="R215" s="400"/>
    </row>
    <row r="216" spans="2:21" s="143" customFormat="1" ht="33.75" customHeight="1" thickTop="1">
      <c r="B216" s="435" t="s">
        <v>450</v>
      </c>
      <c r="C216" s="434" t="s">
        <v>514</v>
      </c>
      <c r="D216" s="678" t="s">
        <v>465</v>
      </c>
      <c r="E216" s="679"/>
      <c r="F216" s="680"/>
      <c r="G216" s="681" t="s">
        <v>214</v>
      </c>
      <c r="H216" s="681"/>
      <c r="I216" s="682" t="s">
        <v>215</v>
      </c>
      <c r="J216" s="683"/>
      <c r="K216" s="429" t="s">
        <v>531</v>
      </c>
      <c r="L216" s="430" t="s">
        <v>466</v>
      </c>
      <c r="M216" s="681" t="s">
        <v>214</v>
      </c>
      <c r="N216" s="681"/>
      <c r="O216" s="434" t="s">
        <v>215</v>
      </c>
      <c r="P216" s="429" t="s">
        <v>531</v>
      </c>
      <c r="Q216" s="430" t="s">
        <v>466</v>
      </c>
      <c r="R216" s="431"/>
      <c r="S216" s="291"/>
    </row>
    <row r="217" spans="2:21" s="384" customFormat="1" ht="32.25" customHeight="1">
      <c r="B217" s="377" t="s">
        <v>467</v>
      </c>
      <c r="C217" s="378"/>
      <c r="D217" s="672"/>
      <c r="E217" s="673"/>
      <c r="F217" s="674"/>
      <c r="G217" s="379"/>
      <c r="H217" s="382"/>
      <c r="I217" s="672"/>
      <c r="J217" s="674"/>
      <c r="K217" s="380"/>
      <c r="L217" s="381"/>
      <c r="M217" s="379"/>
      <c r="N217" s="382"/>
      <c r="O217" s="382"/>
      <c r="P217" s="380"/>
      <c r="Q217" s="381"/>
      <c r="R217" s="401"/>
      <c r="S217" s="402"/>
    </row>
    <row r="218" spans="2:21" s="384" customFormat="1" ht="32.25" customHeight="1">
      <c r="B218" s="385" t="s">
        <v>468</v>
      </c>
      <c r="C218" s="386"/>
      <c r="D218" s="666"/>
      <c r="E218" s="667"/>
      <c r="F218" s="668"/>
      <c r="G218" s="387"/>
      <c r="H218" s="436"/>
      <c r="I218" s="666"/>
      <c r="J218" s="668"/>
      <c r="K218" s="389"/>
      <c r="L218" s="388"/>
      <c r="M218" s="387"/>
      <c r="N218" s="436"/>
      <c r="O218" s="390"/>
      <c r="P218" s="389"/>
      <c r="Q218" s="388"/>
      <c r="R218" s="401"/>
      <c r="S218" s="402"/>
    </row>
    <row r="219" spans="2:21" s="384" customFormat="1" ht="32.25" customHeight="1">
      <c r="B219" s="385" t="s">
        <v>470</v>
      </c>
      <c r="C219" s="391"/>
      <c r="D219" s="666"/>
      <c r="E219" s="667"/>
      <c r="F219" s="668"/>
      <c r="G219" s="387"/>
      <c r="H219" s="436"/>
      <c r="I219" s="666"/>
      <c r="J219" s="668"/>
      <c r="K219" s="389"/>
      <c r="L219" s="388"/>
      <c r="M219" s="387"/>
      <c r="N219" s="436"/>
      <c r="O219" s="436"/>
      <c r="P219" s="389"/>
      <c r="Q219" s="388"/>
      <c r="R219" s="401"/>
      <c r="S219" s="402"/>
    </row>
    <row r="220" spans="2:21" s="384" customFormat="1" ht="32.25" customHeight="1">
      <c r="B220" s="385" t="s">
        <v>472</v>
      </c>
      <c r="C220" s="391"/>
      <c r="D220" s="666"/>
      <c r="E220" s="667"/>
      <c r="F220" s="668"/>
      <c r="G220" s="387"/>
      <c r="H220" s="436"/>
      <c r="I220" s="666"/>
      <c r="J220" s="668"/>
      <c r="K220" s="392"/>
      <c r="L220" s="388"/>
      <c r="M220" s="387"/>
      <c r="N220" s="436"/>
      <c r="O220" s="436"/>
      <c r="P220" s="389"/>
      <c r="Q220" s="388"/>
      <c r="R220" s="401"/>
      <c r="S220" s="402"/>
    </row>
    <row r="221" spans="2:21" s="384" customFormat="1" ht="32.25" customHeight="1">
      <c r="B221" s="393" t="s">
        <v>473</v>
      </c>
      <c r="C221" s="394"/>
      <c r="D221" s="669"/>
      <c r="E221" s="670"/>
      <c r="F221" s="671"/>
      <c r="G221" s="395"/>
      <c r="H221" s="437"/>
      <c r="I221" s="669"/>
      <c r="J221" s="671"/>
      <c r="K221" s="397"/>
      <c r="L221" s="396"/>
      <c r="M221" s="395"/>
      <c r="N221" s="437"/>
      <c r="O221" s="437"/>
      <c r="P221" s="397"/>
      <c r="Q221" s="396"/>
      <c r="R221" s="401"/>
      <c r="S221" s="402"/>
    </row>
  </sheetData>
  <sheetProtection password="CAD7" sheet="1" objects="1" scenarios="1" formatRows="0" insertRows="0"/>
  <mergeCells count="442">
    <mergeCell ref="B7:C7"/>
    <mergeCell ref="L7:N7"/>
    <mergeCell ref="L8:N8"/>
    <mergeCell ref="B9:D10"/>
    <mergeCell ref="L9:N9"/>
    <mergeCell ref="D15:G15"/>
    <mergeCell ref="I15:O15"/>
    <mergeCell ref="D16:G16"/>
    <mergeCell ref="I16:O16"/>
    <mergeCell ref="C11:D11"/>
    <mergeCell ref="E11:G11"/>
    <mergeCell ref="H11:O11"/>
    <mergeCell ref="B8:J8"/>
    <mergeCell ref="D27:G27"/>
    <mergeCell ref="I27:O27"/>
    <mergeCell ref="D28:G28"/>
    <mergeCell ref="I28:O28"/>
    <mergeCell ref="D29:G29"/>
    <mergeCell ref="I29:O29"/>
    <mergeCell ref="I22:O22"/>
    <mergeCell ref="B12:B17"/>
    <mergeCell ref="E12:G12"/>
    <mergeCell ref="I12:O12"/>
    <mergeCell ref="D13:G13"/>
    <mergeCell ref="I13:O13"/>
    <mergeCell ref="D14:G14"/>
    <mergeCell ref="I14:O14"/>
    <mergeCell ref="D17:G17"/>
    <mergeCell ref="I17:O17"/>
    <mergeCell ref="I24:O24"/>
    <mergeCell ref="D25:G25"/>
    <mergeCell ref="I25:O25"/>
    <mergeCell ref="D26:G26"/>
    <mergeCell ref="I26:O26"/>
    <mergeCell ref="B18:B23"/>
    <mergeCell ref="E18:G18"/>
    <mergeCell ref="I18:O18"/>
    <mergeCell ref="D19:G19"/>
    <mergeCell ref="I19:O19"/>
    <mergeCell ref="D20:G20"/>
    <mergeCell ref="I20:O20"/>
    <mergeCell ref="D21:G21"/>
    <mergeCell ref="I21:O21"/>
    <mergeCell ref="D22:G22"/>
    <mergeCell ref="D23:G23"/>
    <mergeCell ref="I23:O23"/>
    <mergeCell ref="I34:O34"/>
    <mergeCell ref="D35:G35"/>
    <mergeCell ref="I35:O35"/>
    <mergeCell ref="B36:B41"/>
    <mergeCell ref="E36:G36"/>
    <mergeCell ref="I36:O36"/>
    <mergeCell ref="D37:G37"/>
    <mergeCell ref="I37:O37"/>
    <mergeCell ref="D38:G38"/>
    <mergeCell ref="I38:O38"/>
    <mergeCell ref="B30:B35"/>
    <mergeCell ref="E30:G30"/>
    <mergeCell ref="I30:O30"/>
    <mergeCell ref="D31:G31"/>
    <mergeCell ref="I31:O31"/>
    <mergeCell ref="D32:G32"/>
    <mergeCell ref="I32:O32"/>
    <mergeCell ref="D33:G33"/>
    <mergeCell ref="I33:O33"/>
    <mergeCell ref="D34:G34"/>
    <mergeCell ref="B24:B29"/>
    <mergeCell ref="E24:G24"/>
    <mergeCell ref="B43:B48"/>
    <mergeCell ref="E43:G43"/>
    <mergeCell ref="I43:O43"/>
    <mergeCell ref="D44:G44"/>
    <mergeCell ref="I44:O44"/>
    <mergeCell ref="D45:G45"/>
    <mergeCell ref="I45:O45"/>
    <mergeCell ref="D39:G39"/>
    <mergeCell ref="I39:O39"/>
    <mergeCell ref="D40:G40"/>
    <mergeCell ref="I40:O40"/>
    <mergeCell ref="D41:G41"/>
    <mergeCell ref="I41:O41"/>
    <mergeCell ref="D46:G46"/>
    <mergeCell ref="I46:O46"/>
    <mergeCell ref="D47:G47"/>
    <mergeCell ref="I47:O47"/>
    <mergeCell ref="D48:G48"/>
    <mergeCell ref="I48:O48"/>
    <mergeCell ref="C42:D42"/>
    <mergeCell ref="E42:G42"/>
    <mergeCell ref="H42:O42"/>
    <mergeCell ref="B55:B60"/>
    <mergeCell ref="E55:G55"/>
    <mergeCell ref="I55:O55"/>
    <mergeCell ref="D56:G56"/>
    <mergeCell ref="I56:O56"/>
    <mergeCell ref="D57:G57"/>
    <mergeCell ref="I57:O57"/>
    <mergeCell ref="B49:B54"/>
    <mergeCell ref="E49:G49"/>
    <mergeCell ref="I49:O49"/>
    <mergeCell ref="D50:G50"/>
    <mergeCell ref="I50:O50"/>
    <mergeCell ref="D51:G51"/>
    <mergeCell ref="I51:O51"/>
    <mergeCell ref="D52:G52"/>
    <mergeCell ref="I52:O52"/>
    <mergeCell ref="D53:G53"/>
    <mergeCell ref="D58:G58"/>
    <mergeCell ref="I58:O58"/>
    <mergeCell ref="D59:G59"/>
    <mergeCell ref="I59:O59"/>
    <mergeCell ref="D60:G60"/>
    <mergeCell ref="I60:O60"/>
    <mergeCell ref="I53:O53"/>
    <mergeCell ref="D54:G54"/>
    <mergeCell ref="I54:O54"/>
    <mergeCell ref="B67:B72"/>
    <mergeCell ref="E67:G67"/>
    <mergeCell ref="I67:O67"/>
    <mergeCell ref="D68:G68"/>
    <mergeCell ref="I68:O68"/>
    <mergeCell ref="D69:G69"/>
    <mergeCell ref="I69:O69"/>
    <mergeCell ref="B61:B66"/>
    <mergeCell ref="E61:G61"/>
    <mergeCell ref="I61:O61"/>
    <mergeCell ref="D62:G62"/>
    <mergeCell ref="I62:O62"/>
    <mergeCell ref="D63:G63"/>
    <mergeCell ref="I63:O63"/>
    <mergeCell ref="D64:G64"/>
    <mergeCell ref="I64:O64"/>
    <mergeCell ref="D65:G65"/>
    <mergeCell ref="D70:G70"/>
    <mergeCell ref="I70:O70"/>
    <mergeCell ref="D71:G71"/>
    <mergeCell ref="I71:O71"/>
    <mergeCell ref="D72:G72"/>
    <mergeCell ref="I72:O72"/>
    <mergeCell ref="I65:O65"/>
    <mergeCell ref="D66:G66"/>
    <mergeCell ref="I66:O66"/>
    <mergeCell ref="B78:F78"/>
    <mergeCell ref="G78:L78"/>
    <mergeCell ref="M78:Q78"/>
    <mergeCell ref="G79:L79"/>
    <mergeCell ref="M79:Q79"/>
    <mergeCell ref="B74:C74"/>
    <mergeCell ref="D74:I74"/>
    <mergeCell ref="K74:L74"/>
    <mergeCell ref="P74:Q74"/>
    <mergeCell ref="B75:B76"/>
    <mergeCell ref="C75:L76"/>
    <mergeCell ref="P75:Q75"/>
    <mergeCell ref="P76:Q76"/>
    <mergeCell ref="D82:F82"/>
    <mergeCell ref="I82:J82"/>
    <mergeCell ref="D83:F83"/>
    <mergeCell ref="I83:J83"/>
    <mergeCell ref="D84:F84"/>
    <mergeCell ref="I84:J84"/>
    <mergeCell ref="I80:K80"/>
    <mergeCell ref="O80:P80"/>
    <mergeCell ref="D81:F81"/>
    <mergeCell ref="G81:H81"/>
    <mergeCell ref="I81:J81"/>
    <mergeCell ref="M81:N81"/>
    <mergeCell ref="B79:F80"/>
    <mergeCell ref="P89:Q89"/>
    <mergeCell ref="B90:B91"/>
    <mergeCell ref="P90:Q90"/>
    <mergeCell ref="P91:Q91"/>
    <mergeCell ref="D85:F85"/>
    <mergeCell ref="I85:J85"/>
    <mergeCell ref="D86:F86"/>
    <mergeCell ref="I86:J86"/>
    <mergeCell ref="B89:C89"/>
    <mergeCell ref="D89:I89"/>
    <mergeCell ref="K89:L89"/>
    <mergeCell ref="C90:L91"/>
    <mergeCell ref="I95:K95"/>
    <mergeCell ref="O95:P95"/>
    <mergeCell ref="D96:F96"/>
    <mergeCell ref="G96:H96"/>
    <mergeCell ref="I96:J96"/>
    <mergeCell ref="M96:N96"/>
    <mergeCell ref="B93:F93"/>
    <mergeCell ref="G93:L93"/>
    <mergeCell ref="M93:Q93"/>
    <mergeCell ref="G94:L94"/>
    <mergeCell ref="M94:Q94"/>
    <mergeCell ref="B94:F95"/>
    <mergeCell ref="D100:F100"/>
    <mergeCell ref="I100:J100"/>
    <mergeCell ref="D101:F101"/>
    <mergeCell ref="I101:J101"/>
    <mergeCell ref="B104:C104"/>
    <mergeCell ref="D104:I104"/>
    <mergeCell ref="D97:F97"/>
    <mergeCell ref="I97:J97"/>
    <mergeCell ref="D98:F98"/>
    <mergeCell ref="I98:J98"/>
    <mergeCell ref="D99:F99"/>
    <mergeCell ref="I99:J99"/>
    <mergeCell ref="B108:F108"/>
    <mergeCell ref="G108:L108"/>
    <mergeCell ref="M108:Q108"/>
    <mergeCell ref="G109:L109"/>
    <mergeCell ref="M109:Q109"/>
    <mergeCell ref="P104:Q104"/>
    <mergeCell ref="B105:B106"/>
    <mergeCell ref="P105:Q105"/>
    <mergeCell ref="P106:Q106"/>
    <mergeCell ref="K104:L104"/>
    <mergeCell ref="C105:L106"/>
    <mergeCell ref="D112:F112"/>
    <mergeCell ref="I112:J112"/>
    <mergeCell ref="D113:F113"/>
    <mergeCell ref="I113:J113"/>
    <mergeCell ref="D114:F114"/>
    <mergeCell ref="I114:J114"/>
    <mergeCell ref="I110:K110"/>
    <mergeCell ref="O110:P110"/>
    <mergeCell ref="D111:F111"/>
    <mergeCell ref="G111:H111"/>
    <mergeCell ref="I111:J111"/>
    <mergeCell ref="M111:N111"/>
    <mergeCell ref="B109:F110"/>
    <mergeCell ref="P119:Q119"/>
    <mergeCell ref="B120:B121"/>
    <mergeCell ref="P120:Q120"/>
    <mergeCell ref="P121:Q121"/>
    <mergeCell ref="D115:F115"/>
    <mergeCell ref="I115:J115"/>
    <mergeCell ref="D116:F116"/>
    <mergeCell ref="I116:J116"/>
    <mergeCell ref="B119:C119"/>
    <mergeCell ref="D119:I119"/>
    <mergeCell ref="K119:L119"/>
    <mergeCell ref="C120:L121"/>
    <mergeCell ref="I125:K125"/>
    <mergeCell ref="O125:P125"/>
    <mergeCell ref="D126:F126"/>
    <mergeCell ref="G126:H126"/>
    <mergeCell ref="I126:J126"/>
    <mergeCell ref="M126:N126"/>
    <mergeCell ref="B123:F123"/>
    <mergeCell ref="G123:L123"/>
    <mergeCell ref="M123:Q123"/>
    <mergeCell ref="G124:L124"/>
    <mergeCell ref="M124:Q124"/>
    <mergeCell ref="B124:F125"/>
    <mergeCell ref="D130:F130"/>
    <mergeCell ref="I130:J130"/>
    <mergeCell ref="D131:F131"/>
    <mergeCell ref="I131:J131"/>
    <mergeCell ref="B134:C134"/>
    <mergeCell ref="D134:I134"/>
    <mergeCell ref="D127:F127"/>
    <mergeCell ref="I127:J127"/>
    <mergeCell ref="D128:F128"/>
    <mergeCell ref="I128:J128"/>
    <mergeCell ref="D129:F129"/>
    <mergeCell ref="I129:J129"/>
    <mergeCell ref="B138:F138"/>
    <mergeCell ref="G138:L138"/>
    <mergeCell ref="M138:Q138"/>
    <mergeCell ref="G139:L139"/>
    <mergeCell ref="M139:Q139"/>
    <mergeCell ref="P134:Q134"/>
    <mergeCell ref="B135:B136"/>
    <mergeCell ref="P135:Q135"/>
    <mergeCell ref="P136:Q136"/>
    <mergeCell ref="K134:L134"/>
    <mergeCell ref="C135:L136"/>
    <mergeCell ref="D142:F142"/>
    <mergeCell ref="I142:J142"/>
    <mergeCell ref="D143:F143"/>
    <mergeCell ref="I143:J143"/>
    <mergeCell ref="D144:F144"/>
    <mergeCell ref="I144:J144"/>
    <mergeCell ref="I140:K140"/>
    <mergeCell ref="O140:P140"/>
    <mergeCell ref="D141:F141"/>
    <mergeCell ref="G141:H141"/>
    <mergeCell ref="I141:J141"/>
    <mergeCell ref="M141:N141"/>
    <mergeCell ref="B139:F140"/>
    <mergeCell ref="P149:Q149"/>
    <mergeCell ref="B150:B151"/>
    <mergeCell ref="P150:Q150"/>
    <mergeCell ref="P151:Q151"/>
    <mergeCell ref="D145:F145"/>
    <mergeCell ref="I145:J145"/>
    <mergeCell ref="D146:F146"/>
    <mergeCell ref="I146:J146"/>
    <mergeCell ref="B149:C149"/>
    <mergeCell ref="D149:I149"/>
    <mergeCell ref="K149:L149"/>
    <mergeCell ref="C150:L151"/>
    <mergeCell ref="I155:K155"/>
    <mergeCell ref="O155:P155"/>
    <mergeCell ref="D156:F156"/>
    <mergeCell ref="G156:H156"/>
    <mergeCell ref="I156:J156"/>
    <mergeCell ref="M156:N156"/>
    <mergeCell ref="B153:F153"/>
    <mergeCell ref="G153:L153"/>
    <mergeCell ref="M153:Q153"/>
    <mergeCell ref="G154:L154"/>
    <mergeCell ref="M154:Q154"/>
    <mergeCell ref="B154:F155"/>
    <mergeCell ref="D160:F160"/>
    <mergeCell ref="I160:J160"/>
    <mergeCell ref="D161:F161"/>
    <mergeCell ref="I161:J161"/>
    <mergeCell ref="B164:C164"/>
    <mergeCell ref="D164:I164"/>
    <mergeCell ref="D157:F157"/>
    <mergeCell ref="I157:J157"/>
    <mergeCell ref="D158:F158"/>
    <mergeCell ref="I158:J158"/>
    <mergeCell ref="D159:F159"/>
    <mergeCell ref="I159:J159"/>
    <mergeCell ref="B168:F168"/>
    <mergeCell ref="G168:L168"/>
    <mergeCell ref="M168:Q168"/>
    <mergeCell ref="G169:L169"/>
    <mergeCell ref="M169:Q169"/>
    <mergeCell ref="P164:Q164"/>
    <mergeCell ref="B165:B166"/>
    <mergeCell ref="P165:Q165"/>
    <mergeCell ref="P166:Q166"/>
    <mergeCell ref="K164:L164"/>
    <mergeCell ref="C165:L166"/>
    <mergeCell ref="D172:F172"/>
    <mergeCell ref="I172:J172"/>
    <mergeCell ref="D173:F173"/>
    <mergeCell ref="I173:J173"/>
    <mergeCell ref="D174:F174"/>
    <mergeCell ref="I174:J174"/>
    <mergeCell ref="I170:K170"/>
    <mergeCell ref="O170:P170"/>
    <mergeCell ref="D171:F171"/>
    <mergeCell ref="G171:H171"/>
    <mergeCell ref="I171:J171"/>
    <mergeCell ref="M171:N171"/>
    <mergeCell ref="B169:F170"/>
    <mergeCell ref="P179:Q179"/>
    <mergeCell ref="B180:B181"/>
    <mergeCell ref="P180:Q180"/>
    <mergeCell ref="P181:Q181"/>
    <mergeCell ref="D175:F175"/>
    <mergeCell ref="I175:J175"/>
    <mergeCell ref="D176:F176"/>
    <mergeCell ref="I176:J176"/>
    <mergeCell ref="B179:C179"/>
    <mergeCell ref="D179:I179"/>
    <mergeCell ref="K179:L179"/>
    <mergeCell ref="C180:L181"/>
    <mergeCell ref="I185:K185"/>
    <mergeCell ref="O185:P185"/>
    <mergeCell ref="D186:F186"/>
    <mergeCell ref="G186:H186"/>
    <mergeCell ref="I186:J186"/>
    <mergeCell ref="M186:N186"/>
    <mergeCell ref="B183:F183"/>
    <mergeCell ref="G183:L183"/>
    <mergeCell ref="M183:Q183"/>
    <mergeCell ref="G184:L184"/>
    <mergeCell ref="M184:Q184"/>
    <mergeCell ref="B184:F185"/>
    <mergeCell ref="D190:F190"/>
    <mergeCell ref="I190:J190"/>
    <mergeCell ref="D191:F191"/>
    <mergeCell ref="I191:J191"/>
    <mergeCell ref="B194:C194"/>
    <mergeCell ref="D194:I194"/>
    <mergeCell ref="D187:F187"/>
    <mergeCell ref="I187:J187"/>
    <mergeCell ref="D188:F188"/>
    <mergeCell ref="I188:J188"/>
    <mergeCell ref="D189:F189"/>
    <mergeCell ref="I189:J189"/>
    <mergeCell ref="B198:F198"/>
    <mergeCell ref="G198:L198"/>
    <mergeCell ref="M198:Q198"/>
    <mergeCell ref="G199:L199"/>
    <mergeCell ref="M199:Q199"/>
    <mergeCell ref="P194:Q194"/>
    <mergeCell ref="B195:B196"/>
    <mergeCell ref="P195:Q195"/>
    <mergeCell ref="P196:Q196"/>
    <mergeCell ref="K194:L194"/>
    <mergeCell ref="C195:L196"/>
    <mergeCell ref="D202:F202"/>
    <mergeCell ref="I202:J202"/>
    <mergeCell ref="D203:F203"/>
    <mergeCell ref="I203:J203"/>
    <mergeCell ref="D204:F204"/>
    <mergeCell ref="I204:J204"/>
    <mergeCell ref="I200:K200"/>
    <mergeCell ref="O200:P200"/>
    <mergeCell ref="D201:F201"/>
    <mergeCell ref="G201:H201"/>
    <mergeCell ref="I201:J201"/>
    <mergeCell ref="M201:N201"/>
    <mergeCell ref="B199:F200"/>
    <mergeCell ref="P209:Q209"/>
    <mergeCell ref="B210:B211"/>
    <mergeCell ref="P210:Q210"/>
    <mergeCell ref="P211:Q211"/>
    <mergeCell ref="D205:F205"/>
    <mergeCell ref="I205:J205"/>
    <mergeCell ref="D206:F206"/>
    <mergeCell ref="I206:J206"/>
    <mergeCell ref="B209:C209"/>
    <mergeCell ref="D209:I209"/>
    <mergeCell ref="K209:L209"/>
    <mergeCell ref="C210:L211"/>
    <mergeCell ref="I215:K215"/>
    <mergeCell ref="O215:P215"/>
    <mergeCell ref="D216:F216"/>
    <mergeCell ref="G216:H216"/>
    <mergeCell ref="I216:J216"/>
    <mergeCell ref="M216:N216"/>
    <mergeCell ref="B213:F213"/>
    <mergeCell ref="G213:L213"/>
    <mergeCell ref="M213:Q213"/>
    <mergeCell ref="G214:L214"/>
    <mergeCell ref="M214:Q214"/>
    <mergeCell ref="B214:F215"/>
    <mergeCell ref="D220:F220"/>
    <mergeCell ref="I220:J220"/>
    <mergeCell ref="D221:F221"/>
    <mergeCell ref="I221:J221"/>
    <mergeCell ref="D217:F217"/>
    <mergeCell ref="I217:J217"/>
    <mergeCell ref="D218:F218"/>
    <mergeCell ref="I218:J218"/>
    <mergeCell ref="D219:F219"/>
    <mergeCell ref="I219:J219"/>
  </mergeCells>
  <phoneticPr fontId="1"/>
  <conditionalFormatting sqref="P75 R90 R105 R120 R135 R150 R165 R180 R195 R210 R75">
    <cfRule type="cellIs" dxfId="135" priority="119" operator="greaterThan">
      <formula>15</formula>
    </cfRule>
  </conditionalFormatting>
  <conditionalFormatting sqref="U1:U1048576">
    <cfRule type="cellIs" dxfId="134" priority="118" operator="equal">
      <formula>"1事業者あたり15人回までのため要修正"</formula>
    </cfRule>
  </conditionalFormatting>
  <conditionalFormatting sqref="P74 R74">
    <cfRule type="cellIs" dxfId="133" priority="117" operator="greaterThan">
      <formula>15</formula>
    </cfRule>
  </conditionalFormatting>
  <conditionalFormatting sqref="P90">
    <cfRule type="cellIs" dxfId="132" priority="116" operator="greaterThan">
      <formula>15</formula>
    </cfRule>
  </conditionalFormatting>
  <conditionalFormatting sqref="P89">
    <cfRule type="cellIs" dxfId="131" priority="107" operator="greaterThan">
      <formula>15</formula>
    </cfRule>
  </conditionalFormatting>
  <conditionalFormatting sqref="P105">
    <cfRule type="cellIs" dxfId="130" priority="98" operator="greaterThan">
      <formula>15</formula>
    </cfRule>
  </conditionalFormatting>
  <conditionalFormatting sqref="P104">
    <cfRule type="cellIs" dxfId="129" priority="97" operator="greaterThan">
      <formula>15</formula>
    </cfRule>
  </conditionalFormatting>
  <conditionalFormatting sqref="P120">
    <cfRule type="cellIs" dxfId="128" priority="96" operator="greaterThan">
      <formula>15</formula>
    </cfRule>
  </conditionalFormatting>
  <conditionalFormatting sqref="P119">
    <cfRule type="cellIs" dxfId="127" priority="95" operator="greaterThan">
      <formula>15</formula>
    </cfRule>
  </conditionalFormatting>
  <conditionalFormatting sqref="P135">
    <cfRule type="cellIs" dxfId="126" priority="94" operator="greaterThan">
      <formula>15</formula>
    </cfRule>
  </conditionalFormatting>
  <conditionalFormatting sqref="P134">
    <cfRule type="cellIs" dxfId="125" priority="93" operator="greaterThan">
      <formula>15</formula>
    </cfRule>
  </conditionalFormatting>
  <conditionalFormatting sqref="P150">
    <cfRule type="cellIs" dxfId="124" priority="92" operator="greaterThan">
      <formula>15</formula>
    </cfRule>
  </conditionalFormatting>
  <conditionalFormatting sqref="P149">
    <cfRule type="cellIs" dxfId="123" priority="91" operator="greaterThan">
      <formula>15</formula>
    </cfRule>
  </conditionalFormatting>
  <conditionalFormatting sqref="P165">
    <cfRule type="cellIs" dxfId="122" priority="90" operator="greaterThan">
      <formula>15</formula>
    </cfRule>
  </conditionalFormatting>
  <conditionalFormatting sqref="P164">
    <cfRule type="cellIs" dxfId="121" priority="89" operator="greaterThan">
      <formula>15</formula>
    </cfRule>
  </conditionalFormatting>
  <conditionalFormatting sqref="P180">
    <cfRule type="cellIs" dxfId="120" priority="88" operator="greaterThan">
      <formula>15</formula>
    </cfRule>
  </conditionalFormatting>
  <conditionalFormatting sqref="P179">
    <cfRule type="cellIs" dxfId="119" priority="87" operator="greaterThan">
      <formula>15</formula>
    </cfRule>
  </conditionalFormatting>
  <conditionalFormatting sqref="P195">
    <cfRule type="cellIs" dxfId="118" priority="86" operator="greaterThan">
      <formula>15</formula>
    </cfRule>
  </conditionalFormatting>
  <conditionalFormatting sqref="P194">
    <cfRule type="cellIs" dxfId="117" priority="85" operator="greaterThan">
      <formula>15</formula>
    </cfRule>
  </conditionalFormatting>
  <conditionalFormatting sqref="P210">
    <cfRule type="cellIs" dxfId="116" priority="84" operator="greaterThan">
      <formula>15</formula>
    </cfRule>
  </conditionalFormatting>
  <conditionalFormatting sqref="P209">
    <cfRule type="cellIs" dxfId="115" priority="83" operator="greaterThan">
      <formula>15</formula>
    </cfRule>
  </conditionalFormatting>
  <conditionalFormatting sqref="D13:O17 D18 D24 D30 D36 D43 D49 D55 D61 D67 D74:I74 C75:L76 K74:L74 B79:F80 G79:Q79 Q80 L80 C82:Q86 D89:I89 C90:L91 C105:L106 D104:I104 C120:L121 D119:I119 D134:I134 C135:L136 C150:L151 D149:I149 D164:I164 C165:L166 C180:L181 D179:I179 D194:I194 C195:L196 D209:I209 C210:L211 K89:L89 K104:L104 K119:L119 K134:L134 K149:L149 K164:L164 K179:L179 K194:L194 K209:L209 D12 D19:O23 D25:O29 D31:O35 D37:O41 D44:O48 D50:O54 D56:O60 D62:O66 D68:O72">
    <cfRule type="containsBlanks" dxfId="114" priority="82">
      <formula>LEN(TRIM(B12))=0</formula>
    </cfRule>
  </conditionalFormatting>
  <conditionalFormatting sqref="D7">
    <cfRule type="containsBlanks" dxfId="113" priority="81">
      <formula>LEN(TRIM(D7))=0</formula>
    </cfRule>
  </conditionalFormatting>
  <conditionalFormatting sqref="B94:F95 G94:Q94 Q95 L95 P97:Q101">
    <cfRule type="containsBlanks" dxfId="112" priority="80">
      <formula>LEN(TRIM(B94))=0</formula>
    </cfRule>
  </conditionalFormatting>
  <conditionalFormatting sqref="B109:F110 G109:Q109 Q110 L110 P112:Q116">
    <cfRule type="containsBlanks" dxfId="111" priority="79">
      <formula>LEN(TRIM(B109))=0</formula>
    </cfRule>
  </conditionalFormatting>
  <conditionalFormatting sqref="B124:F125 G124:Q124 Q125 L125 P127:Q131">
    <cfRule type="containsBlanks" dxfId="110" priority="78">
      <formula>LEN(TRIM(B124))=0</formula>
    </cfRule>
  </conditionalFormatting>
  <conditionalFormatting sqref="B139:F140 G139:Q139 Q140 L140 P142:Q146">
    <cfRule type="containsBlanks" dxfId="109" priority="77">
      <formula>LEN(TRIM(B139))=0</formula>
    </cfRule>
  </conditionalFormatting>
  <conditionalFormatting sqref="B154:F155 G154:Q154 Q155 L155 P157:Q161">
    <cfRule type="containsBlanks" dxfId="108" priority="76">
      <formula>LEN(TRIM(B154))=0</formula>
    </cfRule>
  </conditionalFormatting>
  <conditionalFormatting sqref="B169:F170 G169:Q169 Q170 L170 P172:Q176">
    <cfRule type="containsBlanks" dxfId="107" priority="75">
      <formula>LEN(TRIM(B169))=0</formula>
    </cfRule>
  </conditionalFormatting>
  <conditionalFormatting sqref="B184:F185 G184:Q184 Q185 P187:Q191 L185">
    <cfRule type="containsBlanks" dxfId="106" priority="74">
      <formula>LEN(TRIM(B184))=0</formula>
    </cfRule>
  </conditionalFormatting>
  <conditionalFormatting sqref="B199:F200 G199:Q199 Q200 L200 P202:Q206">
    <cfRule type="containsBlanks" dxfId="105" priority="73">
      <formula>LEN(TRIM(B199))=0</formula>
    </cfRule>
  </conditionalFormatting>
  <conditionalFormatting sqref="B214:F215 G214:Q214 Q215 L215 P217:Q221">
    <cfRule type="containsBlanks" dxfId="104" priority="72">
      <formula>LEN(TRIM(B214))=0</formula>
    </cfRule>
  </conditionalFormatting>
  <conditionalFormatting sqref="G199:L199">
    <cfRule type="expression" dxfId="103" priority="67">
      <formula>$G$199</formula>
    </cfRule>
  </conditionalFormatting>
  <conditionalFormatting sqref="G200:H200">
    <cfRule type="containsBlanks" dxfId="102" priority="59">
      <formula>LEN(TRIM(G200))=0</formula>
    </cfRule>
  </conditionalFormatting>
  <conditionalFormatting sqref="G200:H200">
    <cfRule type="expression" dxfId="101" priority="58">
      <formula>COUNTA($G$199)&gt;0</formula>
    </cfRule>
  </conditionalFormatting>
  <conditionalFormatting sqref="M200:N200">
    <cfRule type="containsBlanks" dxfId="100" priority="57">
      <formula>LEN(TRIM(M200))=0</formula>
    </cfRule>
  </conditionalFormatting>
  <conditionalFormatting sqref="M200:N200">
    <cfRule type="expression" dxfId="99" priority="56">
      <formula>COUNTA($M$199)&gt;0</formula>
    </cfRule>
  </conditionalFormatting>
  <conditionalFormatting sqref="G215:H215">
    <cfRule type="containsBlanks" dxfId="98" priority="55">
      <formula>LEN(TRIM(G215))=0</formula>
    </cfRule>
  </conditionalFormatting>
  <conditionalFormatting sqref="G215:H215">
    <cfRule type="expression" dxfId="97" priority="54">
      <formula>COUNTA($G$214)&gt;0</formula>
    </cfRule>
  </conditionalFormatting>
  <conditionalFormatting sqref="M215:N215">
    <cfRule type="containsBlanks" dxfId="96" priority="53">
      <formula>LEN(TRIM(M215))=0</formula>
    </cfRule>
  </conditionalFormatting>
  <conditionalFormatting sqref="M215:N215">
    <cfRule type="expression" dxfId="95" priority="52">
      <formula>COUNTA($M$214)&gt;0</formula>
    </cfRule>
  </conditionalFormatting>
  <conditionalFormatting sqref="G185:H185">
    <cfRule type="containsBlanks" dxfId="94" priority="51">
      <formula>LEN(TRIM(G185))=0</formula>
    </cfRule>
  </conditionalFormatting>
  <conditionalFormatting sqref="G185:H185">
    <cfRule type="expression" dxfId="93" priority="50">
      <formula>COUNTA($G$184)&gt;0</formula>
    </cfRule>
  </conditionalFormatting>
  <conditionalFormatting sqref="M185:N185">
    <cfRule type="containsBlanks" dxfId="92" priority="49">
      <formula>LEN(TRIM(M185))=0</formula>
    </cfRule>
  </conditionalFormatting>
  <conditionalFormatting sqref="M185:N185">
    <cfRule type="expression" dxfId="91" priority="48">
      <formula>COUNTA($M$184)&gt;0</formula>
    </cfRule>
  </conditionalFormatting>
  <conditionalFormatting sqref="G170:H170">
    <cfRule type="containsBlanks" dxfId="90" priority="47">
      <formula>LEN(TRIM(G170))=0</formula>
    </cfRule>
  </conditionalFormatting>
  <conditionalFormatting sqref="G170:H170">
    <cfRule type="expression" dxfId="89" priority="46">
      <formula>COUNTA($G$169)&gt;0</formula>
    </cfRule>
  </conditionalFormatting>
  <conditionalFormatting sqref="M170:N170">
    <cfRule type="containsBlanks" dxfId="88" priority="45">
      <formula>LEN(TRIM(M170))=0</formula>
    </cfRule>
  </conditionalFormatting>
  <conditionalFormatting sqref="M170:N170">
    <cfRule type="expression" dxfId="87" priority="44">
      <formula>COUNTA($M$169)&gt;0</formula>
    </cfRule>
  </conditionalFormatting>
  <conditionalFormatting sqref="G155:H155">
    <cfRule type="containsBlanks" dxfId="86" priority="43">
      <formula>LEN(TRIM(G155))=0</formula>
    </cfRule>
  </conditionalFormatting>
  <conditionalFormatting sqref="G155:H155">
    <cfRule type="expression" dxfId="85" priority="42">
      <formula>COUNTA($G$154)&gt;0</formula>
    </cfRule>
  </conditionalFormatting>
  <conditionalFormatting sqref="M155:N155">
    <cfRule type="containsBlanks" dxfId="84" priority="41">
      <formula>LEN(TRIM(M155))=0</formula>
    </cfRule>
  </conditionalFormatting>
  <conditionalFormatting sqref="M155:N155">
    <cfRule type="expression" dxfId="83" priority="40">
      <formula>COUNTA($M$154)&gt;0</formula>
    </cfRule>
  </conditionalFormatting>
  <conditionalFormatting sqref="G140:H140">
    <cfRule type="containsBlanks" dxfId="82" priority="39">
      <formula>LEN(TRIM(G140))=0</formula>
    </cfRule>
  </conditionalFormatting>
  <conditionalFormatting sqref="G140:H140">
    <cfRule type="expression" dxfId="81" priority="38">
      <formula>COUNTA($G$139)&gt;0</formula>
    </cfRule>
  </conditionalFormatting>
  <conditionalFormatting sqref="G125:H125">
    <cfRule type="containsBlanks" dxfId="80" priority="35">
      <formula>LEN(TRIM(G125))=0</formula>
    </cfRule>
  </conditionalFormatting>
  <conditionalFormatting sqref="G125:H125">
    <cfRule type="expression" dxfId="79" priority="34">
      <formula>COUNTA($G$124)&gt;0</formula>
    </cfRule>
  </conditionalFormatting>
  <conditionalFormatting sqref="M125:N125">
    <cfRule type="containsBlanks" dxfId="78" priority="33">
      <formula>LEN(TRIM(M125))=0</formula>
    </cfRule>
  </conditionalFormatting>
  <conditionalFormatting sqref="M125:N125">
    <cfRule type="expression" dxfId="77" priority="32">
      <formula>COUNTA($M$124)&gt;0</formula>
    </cfRule>
  </conditionalFormatting>
  <conditionalFormatting sqref="G110:H110">
    <cfRule type="containsBlanks" dxfId="76" priority="31">
      <formula>LEN(TRIM(G110))=0</formula>
    </cfRule>
  </conditionalFormatting>
  <conditionalFormatting sqref="G110:H110">
    <cfRule type="expression" dxfId="75" priority="30">
      <formula>COUNTA($G$109)&gt;0</formula>
    </cfRule>
  </conditionalFormatting>
  <conditionalFormatting sqref="M110:N110">
    <cfRule type="containsBlanks" dxfId="74" priority="29">
      <formula>LEN(TRIM(M110))=0</formula>
    </cfRule>
  </conditionalFormatting>
  <conditionalFormatting sqref="M110:N110">
    <cfRule type="expression" dxfId="73" priority="28">
      <formula>COUNTA($M$109)&gt;0</formula>
    </cfRule>
  </conditionalFormatting>
  <conditionalFormatting sqref="G80:H80">
    <cfRule type="containsBlanks" dxfId="72" priority="23">
      <formula>LEN(TRIM(G80))=0</formula>
    </cfRule>
  </conditionalFormatting>
  <conditionalFormatting sqref="G80:H80 G95:H95 G110:H110 G125:H125 G140:H140 G155:H155">
    <cfRule type="expression" dxfId="71" priority="22">
      <formula>COUNTA($G$79)&gt;0</formula>
    </cfRule>
  </conditionalFormatting>
  <conditionalFormatting sqref="M80:N80">
    <cfRule type="containsBlanks" dxfId="70" priority="19">
      <formula>LEN(TRIM(M80))=0</formula>
    </cfRule>
  </conditionalFormatting>
  <conditionalFormatting sqref="M80:N80">
    <cfRule type="expression" dxfId="69" priority="18">
      <formula>COUNTA($M$79)&gt;0</formula>
    </cfRule>
  </conditionalFormatting>
  <conditionalFormatting sqref="M95:N95">
    <cfRule type="containsBlanks" dxfId="68" priority="17">
      <formula>LEN(TRIM(M95))=0</formula>
    </cfRule>
  </conditionalFormatting>
  <conditionalFormatting sqref="M95:N95">
    <cfRule type="expression" dxfId="67" priority="16">
      <formula>COUNTA($M$94)&gt;0</formula>
    </cfRule>
  </conditionalFormatting>
  <conditionalFormatting sqref="G95:H95">
    <cfRule type="containsBlanks" dxfId="66" priority="15">
      <formula>LEN(TRIM(G95))=0</formula>
    </cfRule>
  </conditionalFormatting>
  <conditionalFormatting sqref="G95:H95">
    <cfRule type="expression" dxfId="65" priority="14">
      <formula>COUNTA($G$94)&gt;0</formula>
    </cfRule>
  </conditionalFormatting>
  <conditionalFormatting sqref="M140:N140">
    <cfRule type="containsBlanks" dxfId="64" priority="13">
      <formula>LEN(TRIM(M140))=0</formula>
    </cfRule>
  </conditionalFormatting>
  <conditionalFormatting sqref="M140:N140">
    <cfRule type="expression" dxfId="63" priority="12">
      <formula>COUNTA($M$124)&gt;0</formula>
    </cfRule>
  </conditionalFormatting>
  <conditionalFormatting sqref="M140:N140">
    <cfRule type="containsBlanks" dxfId="62" priority="11">
      <formula>LEN(TRIM(M140))=0</formula>
    </cfRule>
  </conditionalFormatting>
  <conditionalFormatting sqref="M140:N140">
    <cfRule type="expression" dxfId="61" priority="10">
      <formula>COUNTA($M$139)&gt;0</formula>
    </cfRule>
  </conditionalFormatting>
  <conditionalFormatting sqref="C97:O101">
    <cfRule type="containsBlanks" dxfId="60" priority="9">
      <formula>LEN(TRIM(C97))=0</formula>
    </cfRule>
  </conditionalFormatting>
  <conditionalFormatting sqref="C112:O116">
    <cfRule type="containsBlanks" dxfId="59" priority="8">
      <formula>LEN(TRIM(C112))=0</formula>
    </cfRule>
  </conditionalFormatting>
  <conditionalFormatting sqref="C127:O131">
    <cfRule type="containsBlanks" dxfId="58" priority="7">
      <formula>LEN(TRIM(C127))=0</formula>
    </cfRule>
  </conditionalFormatting>
  <conditionalFormatting sqref="C142:O146">
    <cfRule type="containsBlanks" dxfId="57" priority="6">
      <formula>LEN(TRIM(C142))=0</formula>
    </cfRule>
  </conditionalFormatting>
  <conditionalFormatting sqref="C157:O161">
    <cfRule type="containsBlanks" dxfId="56" priority="5">
      <formula>LEN(TRIM(C157))=0</formula>
    </cfRule>
  </conditionalFormatting>
  <conditionalFormatting sqref="C172:O176">
    <cfRule type="containsBlanks" dxfId="55" priority="4">
      <formula>LEN(TRIM(C172))=0</formula>
    </cfRule>
  </conditionalFormatting>
  <conditionalFormatting sqref="C187:O191">
    <cfRule type="containsBlanks" dxfId="54" priority="3">
      <formula>LEN(TRIM(C187))=0</formula>
    </cfRule>
  </conditionalFormatting>
  <conditionalFormatting sqref="C202:O206">
    <cfRule type="containsBlanks" dxfId="53" priority="2">
      <formula>LEN(TRIM(C202))=0</formula>
    </cfRule>
  </conditionalFormatting>
  <conditionalFormatting sqref="C217:O221">
    <cfRule type="containsBlanks" dxfId="52" priority="1">
      <formula>LEN(TRIM(C217))=0</formula>
    </cfRule>
  </conditionalFormatting>
  <dataValidations count="7">
    <dataValidation type="list" allowBlank="1" showInputMessage="1" showErrorMessage="1" sqref="D7">
      <formula1>INDIRECT("支援地域")</formula1>
    </dataValidation>
    <dataValidation type="list" allowBlank="1" showInputMessage="1" showErrorMessage="1" sqref="N82:N86 H82:H86 N187:N191 H187:H191 N202:N206 H202:H206 N97:N101 H97:H101 N112:N116 H112:H116 N127:N131 H127:H131 N142:N146 H142:H146 N157:N161 H157:H161 N172:N176 H172:H176 N217:N221 H217:H221">
      <formula1>IF(G82="事務補助員",INDIRECT("職員"),INDIRECT(G82))</formula1>
    </dataValidation>
    <dataValidation type="list" allowBlank="1" showInputMessage="1" showErrorMessage="1" sqref="D12 D18 D24 D30 D36 D43 D49 D55 D61 D67">
      <formula1>INDIRECT("職員")</formula1>
    </dataValidation>
    <dataValidation type="list" showInputMessage="1" showErrorMessage="1" sqref="M202:M207 G82:G86 M82:M86 G187:G192 G157:G162 G97:G101 G172:G177 G112:G116 M187:M192 B192 G127:G131 G202:G207 G142:G147 M112:M116 M97:M101 M127:M131 B162 B207 M172:M177 B177 B147 M157:M162 M142:M147 G217:G221 M217:M221">
      <formula1>"職員,事務補助員,外部専門家"</formula1>
    </dataValidation>
    <dataValidation type="whole" allowBlank="1" showInputMessage="1" showErrorMessage="1" sqref="H13:H17 H62:H66 H19:H23 H25:H29 H31:H35 H37:H41 H44:H48 H50:H54 H56:H60 H68:H72">
      <formula1>0</formula1>
      <formula2>4000</formula2>
    </dataValidation>
    <dataValidation type="whole" imeMode="halfAlpha" allowBlank="1" showInputMessage="1" showErrorMessage="1" sqref="K74:L74 K82:K86 P82:P86 K209:L209 P97:P101 K97:K101 P112:P116 K112:K116 P127:P131 K127:K131 P142:P146 K142:K146 P157:P161 K157:K161 P172:P176 K172:K176 P187:P191 K187:K191 P202:P206 K202:K206 P217:P221 K89:L89 K104:L104 K119:L119 K134:L134 K149:L149 K164:L164 K179:L179 K194:L194 K217:K221">
      <formula1>0</formula1>
      <formula2>200</formula2>
    </dataValidation>
    <dataValidation type="whole" imeMode="halfAlpha" allowBlank="1" showInputMessage="1" showErrorMessage="1" sqref="L80 Q80 L95 Q95 L110 Q110 L125 Q125 L140 Q140 L155 Q155 L170 Q170 L185 Q185 L200 Q200 L215 Q215">
      <formula1>0</formula1>
      <formula2>15</formula2>
    </dataValidation>
  </dataValidations>
  <printOptions horizontalCentered="1"/>
  <pageMargins left="0.25" right="0.25" top="0.75" bottom="0.75" header="0.3" footer="0.3"/>
  <pageSetup paperSize="9" scale="59" fitToHeight="0" orientation="landscape" r:id="rId1"/>
  <rowBreaks count="11" manualBreakCount="11">
    <brk id="41" min="1" max="16" man="1"/>
    <brk id="72" min="1" max="16" man="1"/>
    <brk id="87" min="1" max="16" man="1"/>
    <brk id="102" min="1" max="16" man="1"/>
    <brk id="117" min="1" max="16" man="1"/>
    <brk id="132" min="1" max="16" man="1"/>
    <brk id="147" min="1" max="16" man="1"/>
    <brk id="162" min="1" max="16" man="1"/>
    <brk id="177" min="1" max="16" man="1"/>
    <brk id="192" min="1" max="16" man="1"/>
    <brk id="207" min="1" max="16"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6"/>
  <sheetViews>
    <sheetView showGridLines="0" topLeftCell="C1" zoomScaleNormal="100" zoomScaleSheetLayoutView="55" workbookViewId="0">
      <selection activeCell="C1" sqref="C1"/>
    </sheetView>
  </sheetViews>
  <sheetFormatPr defaultColWidth="8.875" defaultRowHeight="15.75" customHeight="1"/>
  <cols>
    <col min="1" max="2" width="5.625" style="30" hidden="1" customWidth="1"/>
    <col min="3" max="3" width="1.5" style="30" customWidth="1"/>
    <col min="4" max="4" width="4.125" style="30" customWidth="1"/>
    <col min="5" max="5" width="10.875" style="30" customWidth="1"/>
    <col min="6" max="6" width="28" style="30" customWidth="1"/>
    <col min="7" max="7" width="10.125" style="30" customWidth="1"/>
    <col min="8" max="8" width="38.875" style="30" customWidth="1"/>
    <col min="9" max="9" width="14.5" style="30" customWidth="1"/>
    <col min="10" max="10" width="18.625" style="30" customWidth="1"/>
    <col min="11" max="11" width="23.625" style="30" customWidth="1"/>
    <col min="12" max="12" width="26.875" style="30" customWidth="1"/>
    <col min="13" max="13" width="27.75" style="30" customWidth="1"/>
    <col min="14" max="14" width="41.75" style="31" customWidth="1"/>
    <col min="15" max="15" width="37.5" style="30" customWidth="1"/>
    <col min="16" max="16" width="10.375" style="30" customWidth="1"/>
    <col min="17" max="17" width="3.5" style="30" customWidth="1"/>
    <col min="18" max="16384" width="8.875" style="30"/>
  </cols>
  <sheetData>
    <row r="1" spans="1:31" ht="50.25" customHeight="1"/>
    <row r="2" spans="1:31" ht="28.5" customHeight="1">
      <c r="D2" s="29" t="s">
        <v>51</v>
      </c>
      <c r="E2" s="29"/>
      <c r="O2" s="32"/>
      <c r="P2" s="32"/>
    </row>
    <row r="3" spans="1:31" ht="28.5" customHeight="1">
      <c r="D3" s="137" t="s">
        <v>133</v>
      </c>
      <c r="E3" s="80"/>
      <c r="F3" s="63"/>
      <c r="G3" s="33"/>
      <c r="H3" s="33"/>
      <c r="I3" s="33"/>
      <c r="J3" s="33"/>
      <c r="K3" s="33"/>
      <c r="L3" s="33"/>
      <c r="M3" s="33"/>
      <c r="N3" s="33"/>
      <c r="O3" s="32"/>
      <c r="P3" s="32"/>
    </row>
    <row r="4" spans="1:31" ht="28.5" customHeight="1">
      <c r="D4" s="63"/>
      <c r="E4" s="63"/>
      <c r="F4" s="63" t="s">
        <v>368</v>
      </c>
      <c r="G4" s="33"/>
      <c r="H4" s="33"/>
      <c r="I4" s="33"/>
      <c r="J4" s="33"/>
      <c r="K4" s="33"/>
      <c r="L4" s="33"/>
      <c r="M4" s="33"/>
      <c r="N4" s="33"/>
      <c r="O4" s="32"/>
      <c r="P4" s="32"/>
    </row>
    <row r="5" spans="1:31" ht="28.5" customHeight="1">
      <c r="D5" s="63"/>
      <c r="E5" s="63"/>
      <c r="F5" s="63" t="s">
        <v>388</v>
      </c>
      <c r="G5" s="33"/>
      <c r="H5" s="33"/>
      <c r="I5" s="33"/>
      <c r="J5" s="33"/>
      <c r="K5" s="33"/>
      <c r="L5" s="33"/>
      <c r="M5" s="33"/>
      <c r="N5" s="33"/>
      <c r="O5" s="32"/>
      <c r="P5" s="32"/>
      <c r="R5" s="756" t="s">
        <v>27</v>
      </c>
      <c r="S5" s="757"/>
      <c r="T5" s="757"/>
      <c r="U5" s="757"/>
      <c r="V5" s="757"/>
      <c r="W5" s="757"/>
      <c r="X5" s="757"/>
      <c r="Y5" s="757"/>
      <c r="Z5" s="757"/>
      <c r="AA5" s="757"/>
      <c r="AB5" s="757"/>
      <c r="AC5" s="757"/>
      <c r="AD5" s="757"/>
      <c r="AE5" s="757"/>
    </row>
    <row r="6" spans="1:31" ht="28.5" customHeight="1">
      <c r="D6" s="763" t="s">
        <v>52</v>
      </c>
      <c r="E6" s="764"/>
      <c r="F6" s="765"/>
      <c r="G6" s="770" t="str">
        <f>IF(様式第１_交付申請書!C17="","",様式第１_交付申請書!C17)</f>
        <v/>
      </c>
      <c r="H6" s="771"/>
      <c r="I6" s="772"/>
      <c r="J6" s="81"/>
      <c r="K6" s="41"/>
      <c r="N6" s="34"/>
      <c r="R6" s="484" t="s">
        <v>548</v>
      </c>
      <c r="S6" s="485"/>
      <c r="T6" s="485"/>
      <c r="U6" s="485"/>
      <c r="V6" s="485"/>
      <c r="W6" s="485"/>
      <c r="X6" s="485"/>
      <c r="Y6" s="486"/>
      <c r="Z6" s="486"/>
      <c r="AA6" s="486"/>
      <c r="AB6" s="486"/>
      <c r="AC6" s="486"/>
      <c r="AD6" s="486"/>
      <c r="AE6" s="487"/>
    </row>
    <row r="7" spans="1:31" ht="28.5" customHeight="1">
      <c r="D7" s="763" t="s">
        <v>53</v>
      </c>
      <c r="E7" s="764"/>
      <c r="F7" s="765"/>
      <c r="G7" s="773" t="str">
        <f>IF(様式第１_交付申請書!F9="","",様式第１_交付申請書!F9)</f>
        <v/>
      </c>
      <c r="H7" s="774"/>
      <c r="I7" s="775"/>
      <c r="J7" s="81"/>
      <c r="K7" s="41"/>
      <c r="N7" s="35"/>
      <c r="R7" s="488" t="s">
        <v>549</v>
      </c>
      <c r="S7" s="489"/>
      <c r="T7" s="489"/>
      <c r="U7" s="489"/>
      <c r="V7" s="489"/>
      <c r="W7" s="489"/>
      <c r="X7" s="489"/>
      <c r="Y7" s="490"/>
      <c r="Z7" s="490"/>
      <c r="AA7" s="490"/>
      <c r="AB7" s="490"/>
      <c r="AC7" s="490"/>
      <c r="AD7" s="490"/>
      <c r="AE7" s="491"/>
    </row>
    <row r="8" spans="1:31" ht="28.5" customHeight="1">
      <c r="D8" s="50"/>
      <c r="E8" s="50"/>
      <c r="F8" s="50"/>
      <c r="G8" s="36"/>
      <c r="H8" s="36"/>
      <c r="I8" s="36"/>
      <c r="J8" s="36"/>
      <c r="N8" s="35"/>
      <c r="R8" s="488"/>
      <c r="S8" s="489"/>
      <c r="T8" s="489"/>
      <c r="U8" s="489"/>
      <c r="V8" s="489"/>
      <c r="W8" s="489"/>
      <c r="X8" s="489"/>
      <c r="Y8" s="490"/>
      <c r="Z8" s="490"/>
      <c r="AA8" s="490"/>
      <c r="AB8" s="490"/>
      <c r="AC8" s="490"/>
      <c r="AD8" s="490"/>
      <c r="AE8" s="491"/>
    </row>
    <row r="9" spans="1:31" ht="28.5" customHeight="1">
      <c r="D9" s="138"/>
      <c r="E9" s="138"/>
      <c r="F9" s="50"/>
      <c r="G9" s="36"/>
      <c r="H9" s="36"/>
      <c r="I9" s="36"/>
      <c r="J9" s="36"/>
      <c r="N9" s="35"/>
      <c r="R9" s="488"/>
      <c r="S9" s="489"/>
      <c r="T9" s="489"/>
      <c r="U9" s="489"/>
      <c r="V9" s="489"/>
      <c r="W9" s="489"/>
      <c r="X9" s="489"/>
      <c r="Y9" s="490"/>
      <c r="Z9" s="490"/>
      <c r="AA9" s="490"/>
      <c r="AB9" s="490"/>
      <c r="AC9" s="490"/>
      <c r="AD9" s="490"/>
      <c r="AE9" s="491"/>
    </row>
    <row r="10" spans="1:31" ht="28.5" customHeight="1">
      <c r="D10" s="33"/>
      <c r="E10" s="33"/>
      <c r="F10" s="37"/>
      <c r="G10" s="37"/>
      <c r="H10" s="37"/>
      <c r="I10" s="38"/>
      <c r="J10" s="38"/>
      <c r="K10" s="38"/>
      <c r="L10" s="30" t="s">
        <v>54</v>
      </c>
      <c r="N10" s="33"/>
      <c r="O10" s="32"/>
      <c r="P10" s="455" t="str">
        <f>G7</f>
        <v/>
      </c>
      <c r="R10" s="488"/>
      <c r="S10" s="489"/>
      <c r="T10" s="489"/>
      <c r="U10" s="489"/>
      <c r="V10" s="489"/>
      <c r="W10" s="489"/>
      <c r="X10" s="489"/>
      <c r="Y10" s="490"/>
      <c r="Z10" s="490"/>
      <c r="AA10" s="490"/>
      <c r="AB10" s="490"/>
      <c r="AC10" s="490"/>
      <c r="AD10" s="490"/>
      <c r="AE10" s="491"/>
    </row>
    <row r="11" spans="1:31" ht="28.5" customHeight="1">
      <c r="D11" s="760" t="s">
        <v>55</v>
      </c>
      <c r="E11" s="753" t="s">
        <v>342</v>
      </c>
      <c r="F11" s="754"/>
      <c r="G11" s="754"/>
      <c r="H11" s="755"/>
      <c r="I11" s="753" t="s">
        <v>185</v>
      </c>
      <c r="J11" s="754"/>
      <c r="K11" s="754"/>
      <c r="L11" s="754"/>
      <c r="M11" s="755"/>
      <c r="N11" s="747" t="s">
        <v>56</v>
      </c>
      <c r="O11" s="747" t="s">
        <v>198</v>
      </c>
      <c r="P11" s="747" t="s">
        <v>57</v>
      </c>
      <c r="R11" s="758"/>
      <c r="S11" s="759"/>
      <c r="T11" s="759"/>
      <c r="U11" s="759"/>
      <c r="V11" s="759"/>
      <c r="W11" s="759"/>
      <c r="X11" s="759"/>
      <c r="Y11" s="490"/>
      <c r="Z11" s="490"/>
      <c r="AA11" s="490"/>
      <c r="AB11" s="490"/>
      <c r="AC11" s="490"/>
      <c r="AD11" s="490"/>
      <c r="AE11" s="491"/>
    </row>
    <row r="12" spans="1:31" ht="23.25" customHeight="1">
      <c r="D12" s="761"/>
      <c r="E12" s="768" t="s">
        <v>341</v>
      </c>
      <c r="F12" s="760" t="s">
        <v>58</v>
      </c>
      <c r="G12" s="766" t="s">
        <v>202</v>
      </c>
      <c r="H12" s="767"/>
      <c r="I12" s="750" t="s">
        <v>60</v>
      </c>
      <c r="J12" s="751"/>
      <c r="K12" s="752"/>
      <c r="L12" s="750" t="s">
        <v>61</v>
      </c>
      <c r="M12" s="752"/>
      <c r="N12" s="748"/>
      <c r="O12" s="748"/>
      <c r="P12" s="748"/>
      <c r="R12" s="758"/>
      <c r="S12" s="759"/>
      <c r="T12" s="759"/>
      <c r="U12" s="759"/>
      <c r="V12" s="759"/>
      <c r="W12" s="759"/>
      <c r="X12" s="759"/>
      <c r="Y12" s="490"/>
      <c r="Z12" s="490"/>
      <c r="AA12" s="490"/>
      <c r="AB12" s="490"/>
      <c r="AC12" s="490"/>
      <c r="AD12" s="490"/>
      <c r="AE12" s="491"/>
    </row>
    <row r="13" spans="1:31" ht="84.75" customHeight="1">
      <c r="A13" s="43" t="s">
        <v>273</v>
      </c>
      <c r="D13" s="762"/>
      <c r="E13" s="769"/>
      <c r="F13" s="762"/>
      <c r="G13" s="416" t="s">
        <v>151</v>
      </c>
      <c r="H13" s="417" t="s">
        <v>153</v>
      </c>
      <c r="I13" s="293" t="s">
        <v>154</v>
      </c>
      <c r="J13" s="83" t="s">
        <v>155</v>
      </c>
      <c r="K13" s="83" t="s">
        <v>156</v>
      </c>
      <c r="L13" s="135" t="s">
        <v>184</v>
      </c>
      <c r="M13" s="418" t="s">
        <v>206</v>
      </c>
      <c r="N13" s="749"/>
      <c r="O13" s="749"/>
      <c r="P13" s="749"/>
      <c r="R13" s="758"/>
      <c r="S13" s="759"/>
      <c r="T13" s="759"/>
      <c r="U13" s="759"/>
      <c r="V13" s="759"/>
      <c r="W13" s="759"/>
      <c r="X13" s="759"/>
      <c r="Y13" s="490"/>
      <c r="Z13" s="490"/>
      <c r="AA13" s="490"/>
      <c r="AB13" s="490"/>
      <c r="AC13" s="490"/>
      <c r="AD13" s="490"/>
      <c r="AE13" s="491"/>
    </row>
    <row r="14" spans="1:31" s="197" customFormat="1" ht="18.75" hidden="1">
      <c r="A14" s="209"/>
      <c r="D14" s="198"/>
      <c r="E14" s="208"/>
      <c r="F14" s="203"/>
      <c r="G14" s="204"/>
      <c r="H14" s="205"/>
      <c r="I14" s="203"/>
      <c r="J14" s="207"/>
      <c r="K14" s="203"/>
      <c r="L14" s="202"/>
      <c r="M14" s="202"/>
      <c r="N14" s="202"/>
      <c r="O14" s="202"/>
      <c r="P14" s="201"/>
      <c r="R14" s="492"/>
      <c r="S14" s="493"/>
      <c r="T14" s="493"/>
      <c r="U14" s="493"/>
      <c r="V14" s="493"/>
      <c r="W14" s="493"/>
      <c r="X14" s="493"/>
      <c r="Y14" s="494"/>
      <c r="Z14" s="494"/>
      <c r="AA14" s="494"/>
      <c r="AB14" s="494"/>
      <c r="AC14" s="494"/>
      <c r="AD14" s="494"/>
      <c r="AE14" s="495"/>
    </row>
    <row r="15" spans="1:31" s="197" customFormat="1" ht="18.75" hidden="1">
      <c r="A15" s="209"/>
      <c r="D15" s="198"/>
      <c r="E15" s="208"/>
      <c r="F15" s="203"/>
      <c r="G15" s="204"/>
      <c r="H15" s="205"/>
      <c r="I15" s="203" t="s">
        <v>415</v>
      </c>
      <c r="J15" s="207"/>
      <c r="K15" s="203"/>
      <c r="L15" s="202"/>
      <c r="M15" s="202"/>
      <c r="N15" s="202"/>
      <c r="O15" s="202"/>
      <c r="P15" s="201"/>
      <c r="R15" s="492"/>
      <c r="S15" s="493"/>
      <c r="T15" s="493"/>
      <c r="U15" s="493"/>
      <c r="V15" s="493"/>
      <c r="W15" s="493"/>
      <c r="X15" s="493"/>
      <c r="Y15" s="494"/>
      <c r="Z15" s="494"/>
      <c r="AA15" s="494"/>
      <c r="AB15" s="494"/>
      <c r="AC15" s="494"/>
      <c r="AD15" s="494"/>
      <c r="AE15" s="495"/>
    </row>
    <row r="16" spans="1:31" s="197" customFormat="1" ht="18.75" hidden="1">
      <c r="A16" s="209"/>
      <c r="D16" s="198"/>
      <c r="E16" s="208"/>
      <c r="F16" s="203"/>
      <c r="G16" s="204"/>
      <c r="H16" s="205"/>
      <c r="I16" s="203" t="s">
        <v>572</v>
      </c>
      <c r="J16" s="207"/>
      <c r="K16" s="203"/>
      <c r="L16" s="202"/>
      <c r="M16" s="202"/>
      <c r="N16" s="202"/>
      <c r="O16" s="202"/>
      <c r="P16" s="201"/>
      <c r="R16" s="492"/>
      <c r="S16" s="493"/>
      <c r="T16" s="493"/>
      <c r="U16" s="493"/>
      <c r="V16" s="493"/>
      <c r="W16" s="493"/>
      <c r="X16" s="493"/>
      <c r="Y16" s="494"/>
      <c r="Z16" s="494"/>
      <c r="AA16" s="494"/>
      <c r="AB16" s="494"/>
      <c r="AC16" s="494"/>
      <c r="AD16" s="494"/>
      <c r="AE16" s="495"/>
    </row>
    <row r="17" spans="1:31" s="97" customFormat="1" ht="40.5">
      <c r="A17" s="153" t="str">
        <f>IF(E17="","",COUNTIFS($E$17:$E17,$A$13,$P$17:$P17,""))</f>
        <v/>
      </c>
      <c r="B17" s="97" t="str">
        <f>$A$13&amp;A17</f>
        <v>外部専門家</v>
      </c>
      <c r="D17" s="415">
        <v>1</v>
      </c>
      <c r="E17" s="262"/>
      <c r="F17" s="262"/>
      <c r="G17" s="268"/>
      <c r="H17" s="461"/>
      <c r="I17" s="266"/>
      <c r="J17" s="267"/>
      <c r="K17" s="266"/>
      <c r="L17" s="262"/>
      <c r="M17" s="262"/>
      <c r="N17" s="262"/>
      <c r="O17" s="262"/>
      <c r="P17" s="262"/>
      <c r="R17" s="492"/>
      <c r="S17" s="493"/>
      <c r="T17" s="493"/>
      <c r="U17" s="493"/>
      <c r="V17" s="493"/>
      <c r="W17" s="493"/>
      <c r="X17" s="493"/>
      <c r="Y17" s="494"/>
      <c r="Z17" s="494"/>
      <c r="AA17" s="494"/>
      <c r="AB17" s="494"/>
      <c r="AC17" s="494"/>
      <c r="AD17" s="494"/>
      <c r="AE17" s="495"/>
    </row>
    <row r="18" spans="1:31" s="97" customFormat="1" ht="40.5">
      <c r="A18" s="153" t="str">
        <f>IF(E18="","",COUNTIFS($E$17:$E18,$A$13,$P$17:$P18,""))</f>
        <v/>
      </c>
      <c r="B18" s="97" t="str">
        <f>$A$13&amp;A18</f>
        <v>外部専門家</v>
      </c>
      <c r="D18" s="119">
        <v>2</v>
      </c>
      <c r="E18" s="262"/>
      <c r="F18" s="261"/>
      <c r="G18" s="264"/>
      <c r="H18" s="462"/>
      <c r="I18" s="263"/>
      <c r="J18" s="265"/>
      <c r="K18" s="263"/>
      <c r="L18" s="261"/>
      <c r="M18" s="261"/>
      <c r="N18" s="261"/>
      <c r="O18" s="262"/>
      <c r="P18" s="261"/>
      <c r="R18" s="496"/>
      <c r="S18" s="493"/>
      <c r="T18" s="493"/>
      <c r="U18" s="493"/>
      <c r="V18" s="493"/>
      <c r="W18" s="493"/>
      <c r="X18" s="493"/>
      <c r="Y18" s="494"/>
      <c r="Z18" s="494"/>
      <c r="AA18" s="494"/>
      <c r="AB18" s="494"/>
      <c r="AC18" s="494"/>
      <c r="AD18" s="494"/>
      <c r="AE18" s="495"/>
    </row>
    <row r="19" spans="1:31" s="97" customFormat="1" ht="40.5">
      <c r="A19" s="153" t="str">
        <f>IF(E19="","",COUNTIFS($E$17:$E19,$A$13,$P$17:$P19,""))</f>
        <v/>
      </c>
      <c r="B19" s="97" t="str">
        <f t="shared" ref="B19:B56" si="0">$A$13&amp;A19</f>
        <v>外部専門家</v>
      </c>
      <c r="D19" s="119">
        <v>3</v>
      </c>
      <c r="E19" s="262"/>
      <c r="F19" s="262"/>
      <c r="G19" s="264"/>
      <c r="H19" s="462"/>
      <c r="I19" s="266"/>
      <c r="J19" s="265"/>
      <c r="K19" s="263"/>
      <c r="L19" s="262"/>
      <c r="M19" s="262"/>
      <c r="N19" s="262"/>
      <c r="O19" s="262"/>
      <c r="P19" s="261"/>
      <c r="R19" s="492"/>
      <c r="S19" s="493"/>
      <c r="T19" s="493"/>
      <c r="U19" s="493"/>
      <c r="V19" s="493"/>
      <c r="W19" s="493"/>
      <c r="X19" s="493"/>
      <c r="Y19" s="494"/>
      <c r="Z19" s="494"/>
      <c r="AA19" s="494"/>
      <c r="AB19" s="494"/>
      <c r="AC19" s="494"/>
      <c r="AD19" s="494"/>
      <c r="AE19" s="495"/>
    </row>
    <row r="20" spans="1:31" s="97" customFormat="1" ht="40.5">
      <c r="A20" s="153" t="str">
        <f>IF(E20="","",COUNTIFS($E$17:$E20,$A$13,$P$17:$P20,""))</f>
        <v/>
      </c>
      <c r="B20" s="97" t="str">
        <f t="shared" si="0"/>
        <v>外部専門家</v>
      </c>
      <c r="D20" s="119">
        <v>4</v>
      </c>
      <c r="E20" s="262"/>
      <c r="F20" s="262"/>
      <c r="G20" s="264"/>
      <c r="H20" s="462"/>
      <c r="I20" s="266"/>
      <c r="J20" s="265"/>
      <c r="K20" s="263"/>
      <c r="L20" s="262"/>
      <c r="M20" s="262"/>
      <c r="N20" s="262"/>
      <c r="O20" s="262"/>
      <c r="P20" s="261"/>
      <c r="R20" s="497"/>
      <c r="S20" s="493"/>
      <c r="T20" s="493"/>
      <c r="U20" s="493"/>
      <c r="V20" s="493"/>
      <c r="W20" s="493"/>
      <c r="X20" s="493"/>
      <c r="Y20" s="494"/>
      <c r="Z20" s="494"/>
      <c r="AA20" s="494"/>
      <c r="AB20" s="494"/>
      <c r="AC20" s="494"/>
      <c r="AD20" s="494"/>
      <c r="AE20" s="495"/>
    </row>
    <row r="21" spans="1:31" s="97" customFormat="1" ht="40.5">
      <c r="A21" s="153" t="str">
        <f>IF(E21="","",COUNTIFS($E$17:$E21,$A$13,$P$17:$P21,""))</f>
        <v/>
      </c>
      <c r="B21" s="97" t="str">
        <f t="shared" si="0"/>
        <v>外部専門家</v>
      </c>
      <c r="D21" s="119">
        <v>5</v>
      </c>
      <c r="E21" s="262"/>
      <c r="F21" s="262"/>
      <c r="G21" s="264"/>
      <c r="H21" s="461"/>
      <c r="I21" s="266"/>
      <c r="J21" s="267"/>
      <c r="K21" s="266"/>
      <c r="L21" s="262"/>
      <c r="M21" s="262"/>
      <c r="N21" s="262"/>
      <c r="O21" s="262"/>
      <c r="P21" s="261"/>
      <c r="R21" s="497" t="s">
        <v>197</v>
      </c>
      <c r="S21" s="493"/>
      <c r="T21" s="493"/>
      <c r="U21" s="493"/>
      <c r="V21" s="493"/>
      <c r="W21" s="493"/>
      <c r="X21" s="493"/>
      <c r="Y21" s="494"/>
      <c r="Z21" s="494"/>
      <c r="AA21" s="494"/>
      <c r="AB21" s="494"/>
      <c r="AC21" s="494"/>
      <c r="AD21" s="494"/>
      <c r="AE21" s="495"/>
    </row>
    <row r="22" spans="1:31" s="97" customFormat="1" ht="40.5">
      <c r="A22" s="153" t="str">
        <f>IF(E22="","",COUNTIFS($E$17:$E22,$A$13,$P$17:$P22,""))</f>
        <v/>
      </c>
      <c r="B22" s="97" t="str">
        <f t="shared" si="0"/>
        <v>外部専門家</v>
      </c>
      <c r="D22" s="119">
        <v>6</v>
      </c>
      <c r="E22" s="262"/>
      <c r="F22" s="262"/>
      <c r="G22" s="268"/>
      <c r="H22" s="461"/>
      <c r="I22" s="266"/>
      <c r="J22" s="267"/>
      <c r="K22" s="266"/>
      <c r="L22" s="262"/>
      <c r="M22" s="262"/>
      <c r="N22" s="262"/>
      <c r="O22" s="262"/>
      <c r="P22" s="261"/>
      <c r="R22" s="497" t="s">
        <v>348</v>
      </c>
      <c r="S22" s="493"/>
      <c r="T22" s="493"/>
      <c r="U22" s="493"/>
      <c r="V22" s="493"/>
      <c r="W22" s="493"/>
      <c r="X22" s="493"/>
      <c r="Y22" s="494"/>
      <c r="Z22" s="494"/>
      <c r="AA22" s="494"/>
      <c r="AB22" s="494"/>
      <c r="AC22" s="494"/>
      <c r="AD22" s="494"/>
      <c r="AE22" s="495"/>
    </row>
    <row r="23" spans="1:31" s="97" customFormat="1" ht="40.5">
      <c r="A23" s="153" t="str">
        <f>IF(E23="","",COUNTIFS($E$17:$E23,$A$13,$P$17:$P23,""))</f>
        <v/>
      </c>
      <c r="B23" s="97" t="str">
        <f t="shared" si="0"/>
        <v>外部専門家</v>
      </c>
      <c r="D23" s="119">
        <v>7</v>
      </c>
      <c r="E23" s="262"/>
      <c r="F23" s="262"/>
      <c r="G23" s="268"/>
      <c r="H23" s="461"/>
      <c r="I23" s="266"/>
      <c r="J23" s="267"/>
      <c r="K23" s="266"/>
      <c r="L23" s="262"/>
      <c r="M23" s="262"/>
      <c r="N23" s="262"/>
      <c r="O23" s="262"/>
      <c r="P23" s="261"/>
      <c r="R23" s="497" t="s">
        <v>207</v>
      </c>
      <c r="S23" s="493"/>
      <c r="T23" s="493"/>
      <c r="U23" s="493"/>
      <c r="V23" s="493"/>
      <c r="W23" s="493"/>
      <c r="X23" s="493"/>
      <c r="Y23" s="494"/>
      <c r="Z23" s="494"/>
      <c r="AA23" s="494"/>
      <c r="AB23" s="494"/>
      <c r="AC23" s="494"/>
      <c r="AD23" s="494"/>
      <c r="AE23" s="495"/>
    </row>
    <row r="24" spans="1:31" s="97" customFormat="1" ht="40.5">
      <c r="A24" s="153" t="str">
        <f>IF(E24="","",COUNTIFS($E$17:$E24,$A$13,$P$17:$P24,""))</f>
        <v/>
      </c>
      <c r="B24" s="97" t="str">
        <f t="shared" si="0"/>
        <v>外部専門家</v>
      </c>
      <c r="D24" s="119">
        <v>8</v>
      </c>
      <c r="E24" s="262"/>
      <c r="F24" s="262"/>
      <c r="G24" s="268"/>
      <c r="H24" s="461"/>
      <c r="I24" s="266"/>
      <c r="J24" s="267"/>
      <c r="K24" s="266"/>
      <c r="L24" s="262"/>
      <c r="M24" s="262"/>
      <c r="N24" s="262"/>
      <c r="O24" s="262"/>
      <c r="P24" s="261"/>
      <c r="R24" s="497" t="s">
        <v>196</v>
      </c>
      <c r="S24" s="493"/>
      <c r="T24" s="493"/>
      <c r="U24" s="493"/>
      <c r="V24" s="493"/>
      <c r="W24" s="493"/>
      <c r="X24" s="493"/>
      <c r="Y24" s="494"/>
      <c r="Z24" s="494"/>
      <c r="AA24" s="494"/>
      <c r="AB24" s="494"/>
      <c r="AC24" s="494"/>
      <c r="AD24" s="494"/>
      <c r="AE24" s="495"/>
    </row>
    <row r="25" spans="1:31" s="97" customFormat="1" ht="40.5">
      <c r="A25" s="153" t="str">
        <f>IF(E25="","",COUNTIFS($E$17:$E25,$A$13,$P$17:$P25,""))</f>
        <v/>
      </c>
      <c r="B25" s="97" t="str">
        <f t="shared" si="0"/>
        <v>外部専門家</v>
      </c>
      <c r="D25" s="119">
        <v>9</v>
      </c>
      <c r="E25" s="262"/>
      <c r="F25" s="262"/>
      <c r="G25" s="268"/>
      <c r="H25" s="461"/>
      <c r="I25" s="266"/>
      <c r="J25" s="267"/>
      <c r="K25" s="266"/>
      <c r="L25" s="262"/>
      <c r="M25" s="262"/>
      <c r="N25" s="262"/>
      <c r="O25" s="262"/>
      <c r="P25" s="261"/>
      <c r="R25" s="498" t="s">
        <v>199</v>
      </c>
      <c r="S25" s="499"/>
      <c r="T25" s="499"/>
      <c r="U25" s="499"/>
      <c r="V25" s="499"/>
      <c r="W25" s="499"/>
      <c r="X25" s="499"/>
      <c r="Y25" s="500"/>
      <c r="Z25" s="500"/>
      <c r="AA25" s="500"/>
      <c r="AB25" s="500"/>
      <c r="AC25" s="500"/>
      <c r="AD25" s="500"/>
      <c r="AE25" s="501"/>
    </row>
    <row r="26" spans="1:31" s="97" customFormat="1" ht="40.5">
      <c r="A26" s="153" t="str">
        <f>IF(E26="","",COUNTIFS($E$17:$E26,$A$13,$P$17:$P26,""))</f>
        <v/>
      </c>
      <c r="B26" s="97" t="str">
        <f t="shared" si="0"/>
        <v>外部専門家</v>
      </c>
      <c r="D26" s="119">
        <v>10</v>
      </c>
      <c r="E26" s="262"/>
      <c r="F26" s="262"/>
      <c r="G26" s="268"/>
      <c r="H26" s="461"/>
      <c r="I26" s="266"/>
      <c r="J26" s="267"/>
      <c r="K26" s="266"/>
      <c r="L26" s="262"/>
      <c r="M26" s="262"/>
      <c r="N26" s="262"/>
      <c r="O26" s="262"/>
      <c r="P26" s="261"/>
      <c r="R26" s="51"/>
      <c r="S26" s="133"/>
      <c r="T26" s="133"/>
      <c r="U26" s="133"/>
      <c r="V26" s="133"/>
      <c r="W26" s="133"/>
      <c r="X26" s="133"/>
    </row>
    <row r="27" spans="1:31" s="97" customFormat="1" ht="40.5">
      <c r="A27" s="153" t="str">
        <f>IF(E27="","",COUNTIFS($E$17:$E27,$A$13,$P$17:$P27,""))</f>
        <v/>
      </c>
      <c r="B27" s="97" t="str">
        <f t="shared" si="0"/>
        <v>外部専門家</v>
      </c>
      <c r="D27" s="119">
        <v>11</v>
      </c>
      <c r="E27" s="262"/>
      <c r="F27" s="262"/>
      <c r="G27" s="268"/>
      <c r="H27" s="461"/>
      <c r="I27" s="266"/>
      <c r="J27" s="267"/>
      <c r="K27" s="266"/>
      <c r="L27" s="262"/>
      <c r="M27" s="262"/>
      <c r="N27" s="262"/>
      <c r="O27" s="262"/>
      <c r="P27" s="261"/>
      <c r="R27" s="51"/>
      <c r="S27" s="133"/>
      <c r="T27" s="133"/>
      <c r="U27" s="133"/>
      <c r="V27" s="133"/>
      <c r="W27" s="133"/>
      <c r="X27" s="133"/>
    </row>
    <row r="28" spans="1:31" s="97" customFormat="1" ht="40.5">
      <c r="A28" s="153" t="str">
        <f>IF(E28="","",COUNTIFS($E$17:$E28,$A$13,$P$17:$P28,""))</f>
        <v/>
      </c>
      <c r="B28" s="97" t="str">
        <f t="shared" si="0"/>
        <v>外部専門家</v>
      </c>
      <c r="D28" s="119">
        <v>12</v>
      </c>
      <c r="E28" s="262"/>
      <c r="F28" s="262"/>
      <c r="G28" s="268"/>
      <c r="H28" s="461"/>
      <c r="I28" s="266"/>
      <c r="J28" s="267"/>
      <c r="K28" s="266"/>
      <c r="L28" s="262"/>
      <c r="M28" s="262"/>
      <c r="N28" s="262"/>
      <c r="O28" s="262"/>
      <c r="P28" s="261"/>
      <c r="R28" s="51"/>
      <c r="S28" s="133"/>
      <c r="T28" s="133"/>
      <c r="U28" s="133"/>
      <c r="V28" s="133"/>
      <c r="W28" s="133"/>
      <c r="X28" s="133"/>
    </row>
    <row r="29" spans="1:31" s="97" customFormat="1" ht="40.5">
      <c r="A29" s="153" t="str">
        <f>IF(E29="","",COUNTIFS($E$17:$E29,$A$13,$P$17:$P29,""))</f>
        <v/>
      </c>
      <c r="B29" s="97" t="str">
        <f t="shared" si="0"/>
        <v>外部専門家</v>
      </c>
      <c r="D29" s="119">
        <v>13</v>
      </c>
      <c r="E29" s="262"/>
      <c r="F29" s="262"/>
      <c r="G29" s="268"/>
      <c r="H29" s="461"/>
      <c r="I29" s="266"/>
      <c r="J29" s="267"/>
      <c r="K29" s="266"/>
      <c r="L29" s="262"/>
      <c r="M29" s="262"/>
      <c r="N29" s="262"/>
      <c r="O29" s="262"/>
      <c r="P29" s="261"/>
      <c r="R29" s="51"/>
      <c r="S29" s="133"/>
      <c r="T29" s="133"/>
      <c r="U29" s="133"/>
      <c r="V29" s="133"/>
      <c r="W29" s="133"/>
      <c r="X29" s="133"/>
    </row>
    <row r="30" spans="1:31" s="97" customFormat="1" ht="40.5">
      <c r="A30" s="153" t="str">
        <f>IF(E30="","",COUNTIFS($E$17:$E30,$A$13,$P$17:$P30,""))</f>
        <v/>
      </c>
      <c r="B30" s="97" t="str">
        <f t="shared" si="0"/>
        <v>外部専門家</v>
      </c>
      <c r="D30" s="119">
        <v>14</v>
      </c>
      <c r="E30" s="262"/>
      <c r="F30" s="262"/>
      <c r="G30" s="268"/>
      <c r="H30" s="461"/>
      <c r="I30" s="266"/>
      <c r="J30" s="267"/>
      <c r="K30" s="266"/>
      <c r="L30" s="262"/>
      <c r="M30" s="262"/>
      <c r="N30" s="262"/>
      <c r="O30" s="262"/>
      <c r="P30" s="261"/>
      <c r="R30" s="51"/>
      <c r="S30" s="133"/>
      <c r="T30" s="133"/>
      <c r="U30" s="133"/>
      <c r="V30" s="133"/>
      <c r="W30" s="133"/>
      <c r="X30" s="133"/>
    </row>
    <row r="31" spans="1:31" s="97" customFormat="1" ht="40.5">
      <c r="A31" s="153" t="str">
        <f>IF(E31="","",COUNTIFS($E$17:$E31,$A$13,$P$17:$P31,""))</f>
        <v/>
      </c>
      <c r="B31" s="97" t="str">
        <f t="shared" si="0"/>
        <v>外部専門家</v>
      </c>
      <c r="D31" s="119">
        <v>15</v>
      </c>
      <c r="E31" s="262"/>
      <c r="F31" s="262"/>
      <c r="G31" s="268"/>
      <c r="H31" s="461"/>
      <c r="I31" s="266"/>
      <c r="J31" s="267"/>
      <c r="K31" s="266"/>
      <c r="L31" s="262"/>
      <c r="M31" s="262"/>
      <c r="N31" s="262"/>
      <c r="O31" s="262"/>
      <c r="P31" s="261"/>
      <c r="R31" s="39"/>
    </row>
    <row r="32" spans="1:31" s="97" customFormat="1" ht="40.5">
      <c r="A32" s="153" t="str">
        <f>IF(E32="","",COUNTIFS($E$17:$E32,$A$13,$P$17:$P32,""))</f>
        <v/>
      </c>
      <c r="B32" s="97" t="str">
        <f t="shared" si="0"/>
        <v>外部専門家</v>
      </c>
      <c r="D32" s="119">
        <v>16</v>
      </c>
      <c r="E32" s="262"/>
      <c r="F32" s="262"/>
      <c r="G32" s="268"/>
      <c r="H32" s="461"/>
      <c r="I32" s="266"/>
      <c r="J32" s="267"/>
      <c r="K32" s="266"/>
      <c r="L32" s="262"/>
      <c r="M32" s="262"/>
      <c r="N32" s="262"/>
      <c r="O32" s="262"/>
      <c r="P32" s="261"/>
      <c r="R32" s="39"/>
    </row>
    <row r="33" spans="1:18" s="97" customFormat="1" ht="40.5">
      <c r="A33" s="153" t="str">
        <f>IF(E33="","",COUNTIFS($E$17:$E33,$A$13,$P$17:$P33,""))</f>
        <v/>
      </c>
      <c r="B33" s="97" t="str">
        <f t="shared" si="0"/>
        <v>外部専門家</v>
      </c>
      <c r="D33" s="119">
        <v>17</v>
      </c>
      <c r="E33" s="262"/>
      <c r="F33" s="262"/>
      <c r="G33" s="268"/>
      <c r="H33" s="461"/>
      <c r="I33" s="266"/>
      <c r="J33" s="267"/>
      <c r="K33" s="266"/>
      <c r="L33" s="262"/>
      <c r="M33" s="262"/>
      <c r="N33" s="262"/>
      <c r="O33" s="262"/>
      <c r="P33" s="261"/>
      <c r="R33" s="39"/>
    </row>
    <row r="34" spans="1:18" s="97" customFormat="1" ht="40.5">
      <c r="A34" s="153" t="str">
        <f>IF(E34="","",COUNTIFS($E$17:$E34,$A$13,$P$17:$P34,""))</f>
        <v/>
      </c>
      <c r="B34" s="97" t="str">
        <f t="shared" si="0"/>
        <v>外部専門家</v>
      </c>
      <c r="D34" s="119">
        <v>18</v>
      </c>
      <c r="E34" s="262"/>
      <c r="F34" s="262"/>
      <c r="G34" s="268"/>
      <c r="H34" s="461"/>
      <c r="I34" s="266"/>
      <c r="J34" s="267"/>
      <c r="K34" s="266"/>
      <c r="L34" s="262"/>
      <c r="M34" s="262"/>
      <c r="N34" s="262"/>
      <c r="O34" s="262"/>
      <c r="P34" s="261"/>
      <c r="R34" s="39"/>
    </row>
    <row r="35" spans="1:18" s="97" customFormat="1" ht="40.5">
      <c r="A35" s="153" t="str">
        <f>IF(E35="","",COUNTIFS($E$17:$E35,$A$13,$P$17:$P35,""))</f>
        <v/>
      </c>
      <c r="B35" s="97" t="str">
        <f t="shared" si="0"/>
        <v>外部専門家</v>
      </c>
      <c r="D35" s="119">
        <v>19</v>
      </c>
      <c r="E35" s="262"/>
      <c r="F35" s="262"/>
      <c r="G35" s="268"/>
      <c r="H35" s="461"/>
      <c r="I35" s="266"/>
      <c r="J35" s="267"/>
      <c r="K35" s="266"/>
      <c r="L35" s="262"/>
      <c r="M35" s="262"/>
      <c r="N35" s="262"/>
      <c r="O35" s="262"/>
      <c r="P35" s="261"/>
      <c r="R35" s="39"/>
    </row>
    <row r="36" spans="1:18" s="97" customFormat="1" ht="40.5">
      <c r="A36" s="153" t="str">
        <f>IF(E36="","",COUNTIFS($E$17:$E36,$A$13,$P$17:$P36,""))</f>
        <v/>
      </c>
      <c r="B36" s="97" t="str">
        <f t="shared" si="0"/>
        <v>外部専門家</v>
      </c>
      <c r="D36" s="119">
        <v>20</v>
      </c>
      <c r="E36" s="262"/>
      <c r="F36" s="262"/>
      <c r="G36" s="268"/>
      <c r="H36" s="461"/>
      <c r="I36" s="266"/>
      <c r="J36" s="267"/>
      <c r="K36" s="266"/>
      <c r="L36" s="262"/>
      <c r="M36" s="262"/>
      <c r="N36" s="262"/>
      <c r="O36" s="262"/>
      <c r="P36" s="261"/>
      <c r="R36" s="39"/>
    </row>
    <row r="37" spans="1:18" s="97" customFormat="1" ht="40.5">
      <c r="A37" s="153" t="str">
        <f>IF(E37="","",COUNTIFS($E$17:$E37,$A$13,$P$17:$P37,""))</f>
        <v/>
      </c>
      <c r="B37" s="97" t="str">
        <f t="shared" si="0"/>
        <v>外部専門家</v>
      </c>
      <c r="D37" s="119">
        <v>21</v>
      </c>
      <c r="E37" s="262"/>
      <c r="F37" s="262"/>
      <c r="G37" s="268"/>
      <c r="H37" s="461"/>
      <c r="I37" s="266"/>
      <c r="J37" s="267"/>
      <c r="K37" s="266"/>
      <c r="L37" s="262"/>
      <c r="M37" s="262"/>
      <c r="N37" s="262"/>
      <c r="O37" s="262"/>
      <c r="P37" s="261"/>
      <c r="R37" s="39"/>
    </row>
    <row r="38" spans="1:18" s="97" customFormat="1" ht="40.5">
      <c r="A38" s="153" t="str">
        <f>IF(E38="","",COUNTIFS($E$17:$E38,$A$13,$P$17:$P38,""))</f>
        <v/>
      </c>
      <c r="B38" s="97" t="str">
        <f t="shared" si="0"/>
        <v>外部専門家</v>
      </c>
      <c r="D38" s="119">
        <v>22</v>
      </c>
      <c r="E38" s="262"/>
      <c r="F38" s="262"/>
      <c r="G38" s="268"/>
      <c r="H38" s="461"/>
      <c r="I38" s="266"/>
      <c r="J38" s="267"/>
      <c r="K38" s="266"/>
      <c r="L38" s="262"/>
      <c r="M38" s="262"/>
      <c r="N38" s="262"/>
      <c r="O38" s="262"/>
      <c r="P38" s="261"/>
      <c r="R38" s="39"/>
    </row>
    <row r="39" spans="1:18" s="97" customFormat="1" ht="40.5">
      <c r="A39" s="153" t="str">
        <f>IF(E39="","",COUNTIFS($E$17:$E39,$A$13,$P$17:$P39,""))</f>
        <v/>
      </c>
      <c r="B39" s="97" t="str">
        <f t="shared" si="0"/>
        <v>外部専門家</v>
      </c>
      <c r="D39" s="119">
        <v>23</v>
      </c>
      <c r="E39" s="262"/>
      <c r="F39" s="262"/>
      <c r="G39" s="268"/>
      <c r="H39" s="461"/>
      <c r="I39" s="266"/>
      <c r="J39" s="267"/>
      <c r="K39" s="266"/>
      <c r="L39" s="262"/>
      <c r="M39" s="262"/>
      <c r="N39" s="262"/>
      <c r="O39" s="262"/>
      <c r="P39" s="261"/>
      <c r="R39" s="39"/>
    </row>
    <row r="40" spans="1:18" s="97" customFormat="1" ht="40.5">
      <c r="A40" s="153" t="str">
        <f>IF(E40="","",COUNTIFS($E$17:$E40,$A$13,$P$17:$P40,""))</f>
        <v/>
      </c>
      <c r="B40" s="97" t="str">
        <f t="shared" si="0"/>
        <v>外部専門家</v>
      </c>
      <c r="D40" s="119">
        <v>24</v>
      </c>
      <c r="E40" s="262"/>
      <c r="F40" s="262"/>
      <c r="G40" s="268"/>
      <c r="H40" s="461"/>
      <c r="I40" s="266"/>
      <c r="J40" s="267"/>
      <c r="K40" s="266"/>
      <c r="L40" s="262"/>
      <c r="M40" s="262"/>
      <c r="N40" s="262"/>
      <c r="O40" s="262"/>
      <c r="P40" s="261"/>
      <c r="R40" s="39"/>
    </row>
    <row r="41" spans="1:18" s="97" customFormat="1" ht="40.5">
      <c r="A41" s="153" t="str">
        <f>IF(E41="","",COUNTIFS($E$17:$E41,$A$13,$P$17:$P41,""))</f>
        <v/>
      </c>
      <c r="B41" s="97" t="str">
        <f t="shared" si="0"/>
        <v>外部専門家</v>
      </c>
      <c r="D41" s="119">
        <v>25</v>
      </c>
      <c r="E41" s="262"/>
      <c r="F41" s="262"/>
      <c r="G41" s="268"/>
      <c r="H41" s="461"/>
      <c r="I41" s="266"/>
      <c r="J41" s="267"/>
      <c r="K41" s="266"/>
      <c r="L41" s="262"/>
      <c r="M41" s="262"/>
      <c r="N41" s="262"/>
      <c r="O41" s="262"/>
      <c r="P41" s="261"/>
      <c r="R41" s="39"/>
    </row>
    <row r="42" spans="1:18" s="97" customFormat="1" ht="40.5">
      <c r="A42" s="153" t="str">
        <f>IF(E42="","",COUNTIFS($E$17:$E42,$A$13,$P$17:$P42,""))</f>
        <v/>
      </c>
      <c r="B42" s="97" t="str">
        <f t="shared" si="0"/>
        <v>外部専門家</v>
      </c>
      <c r="D42" s="119">
        <v>26</v>
      </c>
      <c r="E42" s="262"/>
      <c r="F42" s="262"/>
      <c r="G42" s="268"/>
      <c r="H42" s="461"/>
      <c r="I42" s="266"/>
      <c r="J42" s="267"/>
      <c r="K42" s="266"/>
      <c r="L42" s="262"/>
      <c r="M42" s="262"/>
      <c r="N42" s="262"/>
      <c r="O42" s="262"/>
      <c r="P42" s="261"/>
      <c r="R42" s="39"/>
    </row>
    <row r="43" spans="1:18" s="97" customFormat="1" ht="40.5">
      <c r="A43" s="153" t="str">
        <f>IF(E43="","",COUNTIFS($E$17:$E43,$A$13,$P$17:$P43,""))</f>
        <v/>
      </c>
      <c r="B43" s="97" t="str">
        <f t="shared" si="0"/>
        <v>外部専門家</v>
      </c>
      <c r="D43" s="119">
        <v>27</v>
      </c>
      <c r="E43" s="262"/>
      <c r="F43" s="262"/>
      <c r="G43" s="268"/>
      <c r="H43" s="461"/>
      <c r="I43" s="266"/>
      <c r="J43" s="267"/>
      <c r="K43" s="266"/>
      <c r="L43" s="262"/>
      <c r="M43" s="262"/>
      <c r="N43" s="262"/>
      <c r="O43" s="262"/>
      <c r="P43" s="261"/>
      <c r="R43" s="39"/>
    </row>
    <row r="44" spans="1:18" s="97" customFormat="1" ht="40.5">
      <c r="A44" s="153" t="str">
        <f>IF(E44="","",COUNTIFS($E$17:$E44,$A$13,$P$17:$P44,""))</f>
        <v/>
      </c>
      <c r="B44" s="97" t="str">
        <f t="shared" si="0"/>
        <v>外部専門家</v>
      </c>
      <c r="D44" s="119">
        <v>28</v>
      </c>
      <c r="E44" s="262"/>
      <c r="F44" s="262"/>
      <c r="G44" s="268"/>
      <c r="H44" s="461"/>
      <c r="I44" s="266"/>
      <c r="J44" s="267"/>
      <c r="K44" s="266"/>
      <c r="L44" s="262"/>
      <c r="M44" s="262"/>
      <c r="N44" s="262"/>
      <c r="O44" s="262"/>
      <c r="P44" s="261"/>
      <c r="R44" s="39"/>
    </row>
    <row r="45" spans="1:18" s="97" customFormat="1" ht="40.5">
      <c r="A45" s="153" t="str">
        <f>IF(E45="","",COUNTIFS($E$17:$E45,$A$13,$P$17:$P45,""))</f>
        <v/>
      </c>
      <c r="B45" s="97" t="str">
        <f t="shared" si="0"/>
        <v>外部専門家</v>
      </c>
      <c r="D45" s="119">
        <v>29</v>
      </c>
      <c r="E45" s="262"/>
      <c r="F45" s="262"/>
      <c r="G45" s="268"/>
      <c r="H45" s="461"/>
      <c r="I45" s="266"/>
      <c r="J45" s="267"/>
      <c r="K45" s="266"/>
      <c r="L45" s="262"/>
      <c r="M45" s="262"/>
      <c r="N45" s="262"/>
      <c r="O45" s="262"/>
      <c r="P45" s="261"/>
      <c r="R45" s="39"/>
    </row>
    <row r="46" spans="1:18" s="97" customFormat="1" ht="40.5">
      <c r="A46" s="153" t="str">
        <f>IF(E46="","",COUNTIFS($E$17:$E46,$A$13,$P$17:$P46,""))</f>
        <v/>
      </c>
      <c r="B46" s="97" t="str">
        <f t="shared" si="0"/>
        <v>外部専門家</v>
      </c>
      <c r="D46" s="119">
        <v>30</v>
      </c>
      <c r="E46" s="262"/>
      <c r="F46" s="262"/>
      <c r="G46" s="268"/>
      <c r="H46" s="461"/>
      <c r="I46" s="266"/>
      <c r="J46" s="267"/>
      <c r="K46" s="266"/>
      <c r="L46" s="262"/>
      <c r="M46" s="262"/>
      <c r="N46" s="262"/>
      <c r="O46" s="262"/>
      <c r="P46" s="261"/>
      <c r="R46" s="39"/>
    </row>
    <row r="47" spans="1:18" s="97" customFormat="1" ht="40.5">
      <c r="A47" s="153" t="str">
        <f>IF(E47="","",COUNTIFS($E$17:$E47,$A$13,$P$17:$P47,""))</f>
        <v/>
      </c>
      <c r="B47" s="97" t="str">
        <f t="shared" si="0"/>
        <v>外部専門家</v>
      </c>
      <c r="D47" s="119">
        <v>31</v>
      </c>
      <c r="E47" s="262"/>
      <c r="F47" s="262"/>
      <c r="G47" s="268"/>
      <c r="H47" s="461"/>
      <c r="I47" s="266"/>
      <c r="J47" s="267"/>
      <c r="K47" s="266"/>
      <c r="L47" s="262"/>
      <c r="M47" s="262"/>
      <c r="N47" s="262"/>
      <c r="O47" s="262"/>
      <c r="P47" s="261"/>
      <c r="R47" s="39"/>
    </row>
    <row r="48" spans="1:18" s="97" customFormat="1" ht="40.5">
      <c r="A48" s="153" t="str">
        <f>IF(E48="","",COUNTIFS($E$17:$E48,$A$13,$P$17:$P48,""))</f>
        <v/>
      </c>
      <c r="B48" s="97" t="str">
        <f t="shared" si="0"/>
        <v>外部専門家</v>
      </c>
      <c r="D48" s="119">
        <v>32</v>
      </c>
      <c r="E48" s="262"/>
      <c r="F48" s="262"/>
      <c r="G48" s="268"/>
      <c r="H48" s="461"/>
      <c r="I48" s="266"/>
      <c r="J48" s="267"/>
      <c r="K48" s="266"/>
      <c r="L48" s="262"/>
      <c r="M48" s="262"/>
      <c r="N48" s="262"/>
      <c r="O48" s="262"/>
      <c r="P48" s="261"/>
      <c r="R48" s="39"/>
    </row>
    <row r="49" spans="1:18" s="97" customFormat="1" ht="40.5">
      <c r="A49" s="153" t="str">
        <f>IF(E49="","",COUNTIFS($E$17:$E49,$A$13,$P$17:$P49,""))</f>
        <v/>
      </c>
      <c r="B49" s="97" t="str">
        <f t="shared" si="0"/>
        <v>外部専門家</v>
      </c>
      <c r="D49" s="119">
        <v>33</v>
      </c>
      <c r="E49" s="262"/>
      <c r="F49" s="262"/>
      <c r="G49" s="268"/>
      <c r="H49" s="461"/>
      <c r="I49" s="266"/>
      <c r="J49" s="267"/>
      <c r="K49" s="266"/>
      <c r="L49" s="262"/>
      <c r="M49" s="262"/>
      <c r="N49" s="262"/>
      <c r="O49" s="262"/>
      <c r="P49" s="261"/>
      <c r="R49" s="39"/>
    </row>
    <row r="50" spans="1:18" s="97" customFormat="1" ht="40.5">
      <c r="A50" s="153" t="str">
        <f>IF(E50="","",COUNTIFS($E$17:$E50,$A$13,$P$17:$P50,""))</f>
        <v/>
      </c>
      <c r="B50" s="97" t="str">
        <f t="shared" si="0"/>
        <v>外部専門家</v>
      </c>
      <c r="D50" s="119">
        <v>34</v>
      </c>
      <c r="E50" s="262"/>
      <c r="F50" s="262"/>
      <c r="G50" s="268"/>
      <c r="H50" s="461"/>
      <c r="I50" s="266"/>
      <c r="J50" s="267"/>
      <c r="K50" s="266"/>
      <c r="L50" s="262"/>
      <c r="M50" s="262"/>
      <c r="N50" s="262"/>
      <c r="O50" s="262"/>
      <c r="P50" s="261"/>
      <c r="R50" s="39"/>
    </row>
    <row r="51" spans="1:18" s="97" customFormat="1" ht="40.5">
      <c r="A51" s="153" t="str">
        <f>IF(E51="","",COUNTIFS($E$17:$E51,$A$13,$P$17:$P51,""))</f>
        <v/>
      </c>
      <c r="B51" s="97" t="str">
        <f t="shared" si="0"/>
        <v>外部専門家</v>
      </c>
      <c r="D51" s="119">
        <v>35</v>
      </c>
      <c r="E51" s="262"/>
      <c r="F51" s="262"/>
      <c r="G51" s="268"/>
      <c r="H51" s="461"/>
      <c r="I51" s="266"/>
      <c r="J51" s="267"/>
      <c r="K51" s="266"/>
      <c r="L51" s="262"/>
      <c r="M51" s="262"/>
      <c r="N51" s="262"/>
      <c r="O51" s="262"/>
      <c r="P51" s="261"/>
      <c r="R51" s="39"/>
    </row>
    <row r="52" spans="1:18" s="97" customFormat="1" ht="40.5">
      <c r="A52" s="153" t="str">
        <f>IF(E52="","",COUNTIFS($E$17:$E52,$A$13,$P$17:$P52,""))</f>
        <v/>
      </c>
      <c r="B52" s="97" t="str">
        <f t="shared" si="0"/>
        <v>外部専門家</v>
      </c>
      <c r="D52" s="119">
        <v>36</v>
      </c>
      <c r="E52" s="262"/>
      <c r="F52" s="262"/>
      <c r="G52" s="268"/>
      <c r="H52" s="461"/>
      <c r="I52" s="266"/>
      <c r="J52" s="267"/>
      <c r="K52" s="266"/>
      <c r="L52" s="262"/>
      <c r="M52" s="262"/>
      <c r="N52" s="262"/>
      <c r="O52" s="262"/>
      <c r="P52" s="261"/>
      <c r="R52" s="39"/>
    </row>
    <row r="53" spans="1:18" s="97" customFormat="1" ht="40.5">
      <c r="A53" s="153" t="str">
        <f>IF(E53="","",COUNTIFS($E$17:$E53,$A$13,$P$17:$P53,""))</f>
        <v/>
      </c>
      <c r="B53" s="97" t="str">
        <f t="shared" si="0"/>
        <v>外部専門家</v>
      </c>
      <c r="D53" s="119">
        <v>37</v>
      </c>
      <c r="E53" s="262"/>
      <c r="F53" s="262"/>
      <c r="G53" s="268"/>
      <c r="H53" s="461"/>
      <c r="I53" s="266"/>
      <c r="J53" s="267"/>
      <c r="K53" s="266"/>
      <c r="L53" s="262"/>
      <c r="M53" s="262"/>
      <c r="N53" s="262"/>
      <c r="O53" s="262"/>
      <c r="P53" s="261"/>
      <c r="R53" s="39"/>
    </row>
    <row r="54" spans="1:18" s="97" customFormat="1" ht="40.5">
      <c r="A54" s="153" t="str">
        <f>IF(E54="","",COUNTIFS($E$17:$E54,$A$13,$P$17:$P54,""))</f>
        <v/>
      </c>
      <c r="B54" s="97" t="str">
        <f t="shared" si="0"/>
        <v>外部専門家</v>
      </c>
      <c r="D54" s="119">
        <v>38</v>
      </c>
      <c r="E54" s="262"/>
      <c r="F54" s="262"/>
      <c r="G54" s="268"/>
      <c r="H54" s="461"/>
      <c r="I54" s="266"/>
      <c r="J54" s="267"/>
      <c r="K54" s="266"/>
      <c r="L54" s="262"/>
      <c r="M54" s="262"/>
      <c r="N54" s="262"/>
      <c r="O54" s="262"/>
      <c r="P54" s="261"/>
      <c r="R54" s="39"/>
    </row>
    <row r="55" spans="1:18" s="97" customFormat="1" ht="40.5">
      <c r="A55" s="153" t="str">
        <f>IF(E55="","",COUNTIFS($E$17:$E55,$A$13,$P$17:$P55,""))</f>
        <v/>
      </c>
      <c r="B55" s="97" t="str">
        <f t="shared" si="0"/>
        <v>外部専門家</v>
      </c>
      <c r="D55" s="119">
        <v>39</v>
      </c>
      <c r="E55" s="262"/>
      <c r="F55" s="262"/>
      <c r="G55" s="268"/>
      <c r="H55" s="461"/>
      <c r="I55" s="266"/>
      <c r="J55" s="267"/>
      <c r="K55" s="266"/>
      <c r="L55" s="262"/>
      <c r="M55" s="262"/>
      <c r="N55" s="262"/>
      <c r="O55" s="262"/>
      <c r="P55" s="261"/>
      <c r="R55" s="39"/>
    </row>
    <row r="56" spans="1:18" s="97" customFormat="1" ht="40.5">
      <c r="A56" s="153" t="str">
        <f>IF(E56="","",COUNTIFS($E$17:$E56,$A$13,$P$17:$P56,""))</f>
        <v/>
      </c>
      <c r="B56" s="97" t="str">
        <f t="shared" si="0"/>
        <v>外部専門家</v>
      </c>
      <c r="D56" s="134">
        <v>40</v>
      </c>
      <c r="E56" s="269"/>
      <c r="F56" s="269"/>
      <c r="G56" s="271"/>
      <c r="H56" s="463"/>
      <c r="I56" s="270"/>
      <c r="J56" s="272"/>
      <c r="K56" s="270"/>
      <c r="L56" s="269"/>
      <c r="M56" s="269"/>
      <c r="N56" s="269"/>
      <c r="O56" s="269"/>
      <c r="P56" s="269"/>
      <c r="R56" s="39"/>
    </row>
  </sheetData>
  <sheetProtection password="CAD7" sheet="1" objects="1" scenarios="1" formatColumns="0" formatRows="0" insertRows="0"/>
  <mergeCells count="17">
    <mergeCell ref="D11:D13"/>
    <mergeCell ref="F12:F13"/>
    <mergeCell ref="D6:F6"/>
    <mergeCell ref="D7:F7"/>
    <mergeCell ref="G12:H12"/>
    <mergeCell ref="E12:E13"/>
    <mergeCell ref="E11:H11"/>
    <mergeCell ref="G6:I6"/>
    <mergeCell ref="G7:I7"/>
    <mergeCell ref="O11:O13"/>
    <mergeCell ref="I12:K12"/>
    <mergeCell ref="L12:M12"/>
    <mergeCell ref="I11:M11"/>
    <mergeCell ref="R5:AE5"/>
    <mergeCell ref="R11:X13"/>
    <mergeCell ref="P11:P13"/>
    <mergeCell ref="N11:N13"/>
  </mergeCells>
  <phoneticPr fontId="1"/>
  <conditionalFormatting sqref="G6:I7">
    <cfRule type="cellIs" dxfId="51" priority="8" operator="equal">
      <formula>0</formula>
    </cfRule>
  </conditionalFormatting>
  <conditionalFormatting sqref="E17:P56">
    <cfRule type="containsBlanks" dxfId="50" priority="9">
      <formula>LEN(TRIM(E17))=0</formula>
    </cfRule>
  </conditionalFormatting>
  <dataValidations count="4">
    <dataValidation type="list" allowBlank="1" showInputMessage="1" showErrorMessage="1" sqref="E17:E56">
      <formula1>"職員,外部専門家"</formula1>
    </dataValidation>
    <dataValidation type="list" allowBlank="1" showInputMessage="1" showErrorMessage="1" sqref="P17:P1048576">
      <formula1>",辞退"</formula1>
    </dataValidation>
    <dataValidation imeMode="halfAlpha" allowBlank="1" showInputMessage="1" showErrorMessage="1" sqref="K17:K56"/>
    <dataValidation type="textLength" imeMode="halfAlpha" allowBlank="1" showInputMessage="1" showErrorMessage="1" sqref="J17:J56">
      <formula1>12</formula1>
      <formula2>13</formula2>
    </dataValidation>
  </dataValidations>
  <pageMargins left="0.70866141732283472" right="0.70866141732283472" top="0.74803149606299213" bottom="0.74803149606299213" header="0.31496062992125984" footer="0.31496062992125984"/>
  <pageSetup paperSize="9" scale="46"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6"/>
  <sheetViews>
    <sheetView showGridLines="0" zoomScaleNormal="100" zoomScaleSheetLayoutView="55" workbookViewId="0"/>
  </sheetViews>
  <sheetFormatPr defaultColWidth="8.875" defaultRowHeight="15.75" customHeight="1"/>
  <cols>
    <col min="1" max="1" width="1.375" style="30" customWidth="1"/>
    <col min="2" max="2" width="5.25" style="30" customWidth="1"/>
    <col min="3" max="4" width="18.25" style="30" customWidth="1"/>
    <col min="5" max="5" width="21.75" style="30" customWidth="1"/>
    <col min="6" max="6" width="20.625" style="30" customWidth="1"/>
    <col min="7" max="7" width="12.25" style="30" customWidth="1"/>
    <col min="8" max="8" width="31.25" style="30" customWidth="1"/>
    <col min="9" max="9" width="20.625" style="30" customWidth="1"/>
    <col min="10" max="10" width="35.125" style="30" customWidth="1"/>
    <col min="11" max="12" width="15.5" style="30" customWidth="1"/>
    <col min="13" max="13" width="19.25" style="30" customWidth="1"/>
    <col min="14" max="14" width="1.5" style="30" customWidth="1"/>
    <col min="15" max="16384" width="8.875" style="30"/>
  </cols>
  <sheetData>
    <row r="1" spans="1:28" ht="51" customHeight="1"/>
    <row r="2" spans="1:28" ht="21" customHeight="1">
      <c r="B2" s="61" t="s">
        <v>64</v>
      </c>
      <c r="C2" s="40"/>
      <c r="D2" s="40"/>
      <c r="E2" s="41"/>
      <c r="F2" s="41"/>
      <c r="G2" s="41"/>
      <c r="H2" s="41"/>
      <c r="J2" s="41"/>
      <c r="K2" s="41"/>
      <c r="L2" s="42"/>
      <c r="M2" s="42"/>
    </row>
    <row r="3" spans="1:28" s="43" customFormat="1" ht="30" customHeight="1">
      <c r="B3" s="44" t="s">
        <v>68</v>
      </c>
      <c r="C3" s="45"/>
      <c r="D3" s="45"/>
      <c r="E3" s="46"/>
      <c r="F3" s="46"/>
      <c r="G3" s="46"/>
      <c r="H3" s="46"/>
      <c r="J3" s="46"/>
      <c r="K3" s="46"/>
      <c r="L3" s="47"/>
      <c r="M3" s="47"/>
    </row>
    <row r="4" spans="1:28" ht="27.75" customHeight="1">
      <c r="B4" s="48" t="s">
        <v>550</v>
      </c>
      <c r="C4" s="43"/>
      <c r="D4" s="43"/>
      <c r="E4" s="49"/>
      <c r="F4" s="46"/>
      <c r="G4" s="46"/>
      <c r="H4" s="46"/>
      <c r="J4" s="41"/>
      <c r="K4" s="41"/>
      <c r="L4" s="36"/>
      <c r="M4" s="36"/>
    </row>
    <row r="5" spans="1:28" s="43" customFormat="1" ht="24.75" customHeight="1">
      <c r="B5" s="48" t="s">
        <v>369</v>
      </c>
      <c r="E5" s="49"/>
      <c r="F5" s="46"/>
      <c r="G5" s="46"/>
      <c r="H5" s="46"/>
      <c r="J5" s="46"/>
      <c r="K5" s="46"/>
      <c r="L5" s="46"/>
      <c r="M5" s="46"/>
      <c r="O5" s="756" t="s">
        <v>27</v>
      </c>
      <c r="P5" s="757"/>
      <c r="Q5" s="757"/>
      <c r="R5" s="757"/>
      <c r="S5" s="757"/>
      <c r="T5" s="757"/>
      <c r="U5" s="757"/>
      <c r="V5" s="757"/>
      <c r="W5" s="757"/>
      <c r="X5" s="757"/>
      <c r="Y5" s="757"/>
      <c r="Z5" s="757"/>
      <c r="AA5" s="757"/>
      <c r="AB5" s="757"/>
    </row>
    <row r="6" spans="1:28" s="43" customFormat="1" ht="27.75" customHeight="1">
      <c r="B6" s="781" t="s">
        <v>52</v>
      </c>
      <c r="C6" s="782"/>
      <c r="D6" s="770" t="str">
        <f>IF(様式第１_交付申請書!C17="","",様式第１_交付申請書!C17)</f>
        <v/>
      </c>
      <c r="E6" s="771"/>
      <c r="F6" s="772"/>
      <c r="J6" s="47"/>
      <c r="K6" s="47"/>
      <c r="L6" s="50"/>
      <c r="M6" s="50"/>
      <c r="O6" s="484" t="s">
        <v>551</v>
      </c>
      <c r="P6" s="485"/>
      <c r="Q6" s="485"/>
      <c r="R6" s="485"/>
      <c r="S6" s="485"/>
      <c r="T6" s="485"/>
      <c r="U6" s="485"/>
      <c r="V6" s="485"/>
      <c r="W6" s="485"/>
      <c r="X6" s="485"/>
      <c r="Y6" s="485"/>
      <c r="Z6" s="485"/>
      <c r="AA6" s="485"/>
      <c r="AB6" s="502"/>
    </row>
    <row r="7" spans="1:28" s="43" customFormat="1" ht="27.75" customHeight="1">
      <c r="B7" s="783" t="s">
        <v>53</v>
      </c>
      <c r="C7" s="784"/>
      <c r="D7" s="773" t="str">
        <f>IF(様式第１_交付申請書!F9="","",様式第１_交付申請書!F9)</f>
        <v/>
      </c>
      <c r="E7" s="774"/>
      <c r="F7" s="775"/>
      <c r="J7" s="47"/>
      <c r="K7" s="47"/>
      <c r="L7" s="50"/>
      <c r="M7" s="50"/>
      <c r="O7" s="488" t="s">
        <v>549</v>
      </c>
      <c r="P7" s="489"/>
      <c r="Q7" s="489"/>
      <c r="R7" s="489"/>
      <c r="S7" s="489"/>
      <c r="T7" s="489"/>
      <c r="U7" s="489"/>
      <c r="V7" s="489"/>
      <c r="W7" s="489"/>
      <c r="X7" s="489"/>
      <c r="Y7" s="489"/>
      <c r="Z7" s="489"/>
      <c r="AA7" s="489"/>
      <c r="AB7" s="503"/>
    </row>
    <row r="8" spans="1:28" s="43" customFormat="1" ht="24.95" customHeight="1">
      <c r="B8" s="50"/>
      <c r="C8" s="50"/>
      <c r="D8" s="50"/>
      <c r="E8" s="50"/>
      <c r="F8" s="50"/>
      <c r="G8" s="48" t="s">
        <v>69</v>
      </c>
      <c r="I8" s="50"/>
      <c r="J8" s="47"/>
      <c r="K8" s="47" t="s">
        <v>218</v>
      </c>
      <c r="L8" s="50"/>
      <c r="M8" s="50"/>
      <c r="O8" s="488"/>
      <c r="P8" s="489"/>
      <c r="Q8" s="489"/>
      <c r="R8" s="489"/>
      <c r="S8" s="489"/>
      <c r="T8" s="489"/>
      <c r="U8" s="489"/>
      <c r="V8" s="489"/>
      <c r="W8" s="489"/>
      <c r="X8" s="489"/>
      <c r="Y8" s="489"/>
      <c r="Z8" s="489"/>
      <c r="AA8" s="489"/>
      <c r="AB8" s="503"/>
    </row>
    <row r="9" spans="1:28" s="43" customFormat="1" ht="22.5" customHeight="1">
      <c r="B9" s="768" t="s">
        <v>219</v>
      </c>
      <c r="C9" s="776" t="s">
        <v>187</v>
      </c>
      <c r="D9" s="768" t="s">
        <v>230</v>
      </c>
      <c r="E9" s="58"/>
      <c r="F9" s="59"/>
      <c r="G9" s="59"/>
      <c r="H9" s="59" t="s">
        <v>186</v>
      </c>
      <c r="I9" s="59"/>
      <c r="J9" s="60"/>
      <c r="K9" s="780" t="s">
        <v>220</v>
      </c>
      <c r="L9" s="780"/>
      <c r="M9" s="780"/>
      <c r="O9" s="488"/>
      <c r="P9" s="489"/>
      <c r="Q9" s="489"/>
      <c r="R9" s="489"/>
      <c r="S9" s="489"/>
      <c r="T9" s="489"/>
      <c r="U9" s="489"/>
      <c r="V9" s="489"/>
      <c r="W9" s="489"/>
      <c r="X9" s="489"/>
      <c r="Y9" s="489"/>
      <c r="Z9" s="489"/>
      <c r="AA9" s="489"/>
      <c r="AB9" s="503"/>
    </row>
    <row r="10" spans="1:28" s="43" customFormat="1" ht="37.5" customHeight="1">
      <c r="B10" s="785"/>
      <c r="C10" s="786"/>
      <c r="D10" s="786"/>
      <c r="E10" s="768" t="s">
        <v>250</v>
      </c>
      <c r="F10" s="776" t="s">
        <v>66</v>
      </c>
      <c r="G10" s="753" t="s">
        <v>59</v>
      </c>
      <c r="H10" s="755"/>
      <c r="I10" s="776" t="s">
        <v>65</v>
      </c>
      <c r="J10" s="768" t="s">
        <v>67</v>
      </c>
      <c r="K10" s="776" t="s">
        <v>221</v>
      </c>
      <c r="L10" s="778" t="s">
        <v>63</v>
      </c>
      <c r="M10" s="778" t="s">
        <v>222</v>
      </c>
      <c r="O10" s="488"/>
      <c r="P10" s="489"/>
      <c r="Q10" s="489"/>
      <c r="R10" s="489"/>
      <c r="S10" s="489"/>
      <c r="T10" s="489"/>
      <c r="U10" s="489"/>
      <c r="V10" s="489"/>
      <c r="W10" s="489"/>
      <c r="X10" s="489"/>
      <c r="Y10" s="489"/>
      <c r="Z10" s="489"/>
      <c r="AA10" s="489"/>
      <c r="AB10" s="503"/>
    </row>
    <row r="11" spans="1:28" s="43" customFormat="1" ht="16.5" customHeight="1">
      <c r="B11" s="769"/>
      <c r="C11" s="777"/>
      <c r="D11" s="777"/>
      <c r="E11" s="769"/>
      <c r="F11" s="777"/>
      <c r="G11" s="82" t="s">
        <v>151</v>
      </c>
      <c r="H11" s="94" t="s">
        <v>153</v>
      </c>
      <c r="I11" s="777"/>
      <c r="J11" s="769"/>
      <c r="K11" s="777"/>
      <c r="L11" s="779"/>
      <c r="M11" s="779"/>
      <c r="O11" s="488"/>
      <c r="P11" s="489"/>
      <c r="Q11" s="489"/>
      <c r="R11" s="489"/>
      <c r="S11" s="489"/>
      <c r="T11" s="489"/>
      <c r="U11" s="489"/>
      <c r="V11" s="489"/>
      <c r="W11" s="489"/>
      <c r="X11" s="489"/>
      <c r="Y11" s="489"/>
      <c r="Z11" s="489"/>
      <c r="AA11" s="489"/>
      <c r="AB11" s="503"/>
    </row>
    <row r="12" spans="1:28" s="136" customFormat="1" ht="21.75" customHeight="1">
      <c r="A12" s="126"/>
      <c r="B12" s="96">
        <v>1</v>
      </c>
      <c r="C12" s="263"/>
      <c r="D12" s="261"/>
      <c r="E12" s="261"/>
      <c r="F12" s="263"/>
      <c r="G12" s="264"/>
      <c r="H12" s="465"/>
      <c r="I12" s="261"/>
      <c r="J12" s="261"/>
      <c r="K12" s="263"/>
      <c r="L12" s="342"/>
      <c r="M12" s="342"/>
      <c r="O12" s="497" t="s">
        <v>200</v>
      </c>
      <c r="P12" s="493"/>
      <c r="Q12" s="493"/>
      <c r="R12" s="493"/>
      <c r="S12" s="493"/>
      <c r="T12" s="493"/>
      <c r="U12" s="493"/>
      <c r="V12" s="493"/>
      <c r="W12" s="493"/>
      <c r="X12" s="493"/>
      <c r="Y12" s="493"/>
      <c r="Z12" s="493"/>
      <c r="AA12" s="493"/>
      <c r="AB12" s="504"/>
    </row>
    <row r="13" spans="1:28" s="136" customFormat="1" ht="21.95" customHeight="1">
      <c r="A13" s="127"/>
      <c r="B13" s="96">
        <v>2</v>
      </c>
      <c r="C13" s="263"/>
      <c r="D13" s="261"/>
      <c r="E13" s="261"/>
      <c r="F13" s="266"/>
      <c r="G13" s="268"/>
      <c r="H13" s="466"/>
      <c r="I13" s="262"/>
      <c r="J13" s="261"/>
      <c r="K13" s="266"/>
      <c r="L13" s="266"/>
      <c r="M13" s="266"/>
      <c r="O13" s="496"/>
      <c r="P13" s="493"/>
      <c r="Q13" s="493"/>
      <c r="R13" s="493"/>
      <c r="S13" s="493"/>
      <c r="T13" s="493"/>
      <c r="U13" s="493"/>
      <c r="V13" s="493"/>
      <c r="W13" s="493"/>
      <c r="X13" s="493"/>
      <c r="Y13" s="493"/>
      <c r="Z13" s="493"/>
      <c r="AA13" s="493"/>
      <c r="AB13" s="504"/>
    </row>
    <row r="14" spans="1:28" s="136" customFormat="1" ht="21.95" customHeight="1">
      <c r="A14" s="127"/>
      <c r="B14" s="96">
        <v>3</v>
      </c>
      <c r="C14" s="263"/>
      <c r="D14" s="261"/>
      <c r="E14" s="261"/>
      <c r="F14" s="266"/>
      <c r="G14" s="268"/>
      <c r="H14" s="466"/>
      <c r="I14" s="262"/>
      <c r="J14" s="261"/>
      <c r="K14" s="266"/>
      <c r="L14" s="266"/>
      <c r="M14" s="266"/>
      <c r="O14" s="497" t="s">
        <v>345</v>
      </c>
      <c r="P14" s="493"/>
      <c r="Q14" s="493"/>
      <c r="R14" s="493"/>
      <c r="S14" s="493"/>
      <c r="T14" s="493"/>
      <c r="U14" s="493"/>
      <c r="V14" s="493"/>
      <c r="W14" s="493"/>
      <c r="X14" s="493"/>
      <c r="Y14" s="493"/>
      <c r="Z14" s="493"/>
      <c r="AA14" s="493"/>
      <c r="AB14" s="504"/>
    </row>
    <row r="15" spans="1:28" s="136" customFormat="1" ht="21.95" customHeight="1">
      <c r="A15" s="127"/>
      <c r="B15" s="96">
        <v>4</v>
      </c>
      <c r="C15" s="263"/>
      <c r="D15" s="261"/>
      <c r="E15" s="261"/>
      <c r="F15" s="266"/>
      <c r="G15" s="268"/>
      <c r="H15" s="466"/>
      <c r="I15" s="262"/>
      <c r="J15" s="261"/>
      <c r="K15" s="266"/>
      <c r="L15" s="266"/>
      <c r="M15" s="266"/>
      <c r="O15" s="497"/>
      <c r="P15" s="493"/>
      <c r="Q15" s="493"/>
      <c r="R15" s="493"/>
      <c r="S15" s="493"/>
      <c r="T15" s="493"/>
      <c r="U15" s="493"/>
      <c r="V15" s="493"/>
      <c r="W15" s="493"/>
      <c r="X15" s="493"/>
      <c r="Y15" s="493"/>
      <c r="Z15" s="493"/>
      <c r="AA15" s="493"/>
      <c r="AB15" s="504"/>
    </row>
    <row r="16" spans="1:28" s="136" customFormat="1" ht="21.95" customHeight="1">
      <c r="A16" s="127"/>
      <c r="B16" s="96">
        <v>5</v>
      </c>
      <c r="C16" s="263"/>
      <c r="D16" s="261"/>
      <c r="E16" s="261"/>
      <c r="F16" s="266"/>
      <c r="G16" s="268"/>
      <c r="H16" s="466"/>
      <c r="I16" s="262"/>
      <c r="J16" s="261"/>
      <c r="K16" s="266"/>
      <c r="L16" s="266"/>
      <c r="M16" s="266"/>
      <c r="O16" s="497" t="s">
        <v>344</v>
      </c>
      <c r="P16" s="493"/>
      <c r="Q16" s="493"/>
      <c r="R16" s="493"/>
      <c r="S16" s="493"/>
      <c r="T16" s="493"/>
      <c r="U16" s="493"/>
      <c r="V16" s="493"/>
      <c r="W16" s="493"/>
      <c r="X16" s="493"/>
      <c r="Y16" s="493"/>
      <c r="Z16" s="493"/>
      <c r="AA16" s="493"/>
      <c r="AB16" s="504"/>
    </row>
    <row r="17" spans="1:28" s="136" customFormat="1" ht="21.95" customHeight="1">
      <c r="A17" s="127"/>
      <c r="B17" s="96">
        <v>6</v>
      </c>
      <c r="C17" s="263"/>
      <c r="D17" s="261"/>
      <c r="E17" s="261"/>
      <c r="F17" s="263"/>
      <c r="G17" s="264"/>
      <c r="H17" s="465"/>
      <c r="I17" s="262"/>
      <c r="J17" s="261"/>
      <c r="K17" s="263"/>
      <c r="L17" s="266"/>
      <c r="M17" s="266"/>
      <c r="O17" s="497"/>
      <c r="P17" s="493"/>
      <c r="Q17" s="493"/>
      <c r="R17" s="493"/>
      <c r="S17" s="493"/>
      <c r="T17" s="493"/>
      <c r="U17" s="493"/>
      <c r="V17" s="493"/>
      <c r="W17" s="493"/>
      <c r="X17" s="493"/>
      <c r="Y17" s="493"/>
      <c r="Z17" s="493"/>
      <c r="AA17" s="493"/>
      <c r="AB17" s="504"/>
    </row>
    <row r="18" spans="1:28" s="136" customFormat="1" ht="21.95" customHeight="1">
      <c r="A18" s="127"/>
      <c r="B18" s="96">
        <v>7</v>
      </c>
      <c r="C18" s="263"/>
      <c r="D18" s="261"/>
      <c r="E18" s="261"/>
      <c r="F18" s="263"/>
      <c r="G18" s="264"/>
      <c r="H18" s="465"/>
      <c r="I18" s="262"/>
      <c r="J18" s="261"/>
      <c r="K18" s="263"/>
      <c r="L18" s="266"/>
      <c r="M18" s="266"/>
      <c r="O18" s="497" t="s">
        <v>370</v>
      </c>
      <c r="P18" s="493"/>
      <c r="Q18" s="493"/>
      <c r="R18" s="493"/>
      <c r="S18" s="493"/>
      <c r="T18" s="493"/>
      <c r="U18" s="493"/>
      <c r="V18" s="493"/>
      <c r="W18" s="493"/>
      <c r="X18" s="493"/>
      <c r="Y18" s="493"/>
      <c r="Z18" s="493"/>
      <c r="AA18" s="493"/>
      <c r="AB18" s="504"/>
    </row>
    <row r="19" spans="1:28" s="136" customFormat="1" ht="21.95" customHeight="1">
      <c r="A19" s="127"/>
      <c r="B19" s="96">
        <v>8</v>
      </c>
      <c r="C19" s="263"/>
      <c r="D19" s="261"/>
      <c r="E19" s="261"/>
      <c r="F19" s="263"/>
      <c r="G19" s="264"/>
      <c r="H19" s="465"/>
      <c r="I19" s="262"/>
      <c r="J19" s="261"/>
      <c r="K19" s="266"/>
      <c r="L19" s="266"/>
      <c r="M19" s="266"/>
      <c r="O19" s="497"/>
      <c r="P19" s="493"/>
      <c r="Q19" s="493"/>
      <c r="R19" s="493"/>
      <c r="S19" s="493"/>
      <c r="T19" s="493"/>
      <c r="U19" s="493"/>
      <c r="V19" s="493"/>
      <c r="W19" s="493"/>
      <c r="X19" s="493"/>
      <c r="Y19" s="493"/>
      <c r="Z19" s="493"/>
      <c r="AA19" s="493"/>
      <c r="AB19" s="504"/>
    </row>
    <row r="20" spans="1:28" s="136" customFormat="1" ht="21.95" customHeight="1">
      <c r="A20" s="127"/>
      <c r="B20" s="96">
        <v>9</v>
      </c>
      <c r="C20" s="263"/>
      <c r="D20" s="261"/>
      <c r="E20" s="261"/>
      <c r="F20" s="263"/>
      <c r="G20" s="264"/>
      <c r="H20" s="465"/>
      <c r="I20" s="262"/>
      <c r="J20" s="261"/>
      <c r="K20" s="343"/>
      <c r="L20" s="343"/>
      <c r="M20" s="343"/>
      <c r="O20" s="497" t="s">
        <v>343</v>
      </c>
      <c r="P20" s="493"/>
      <c r="Q20" s="493"/>
      <c r="R20" s="493"/>
      <c r="S20" s="493"/>
      <c r="T20" s="493"/>
      <c r="U20" s="493"/>
      <c r="V20" s="493"/>
      <c r="W20" s="493"/>
      <c r="X20" s="493"/>
      <c r="Y20" s="493"/>
      <c r="Z20" s="493"/>
      <c r="AA20" s="493"/>
      <c r="AB20" s="504"/>
    </row>
    <row r="21" spans="1:28" s="136" customFormat="1" ht="21.95" customHeight="1">
      <c r="A21" s="127"/>
      <c r="B21" s="96">
        <v>10</v>
      </c>
      <c r="C21" s="263"/>
      <c r="D21" s="261"/>
      <c r="E21" s="261"/>
      <c r="F21" s="263"/>
      <c r="G21" s="264"/>
      <c r="H21" s="465"/>
      <c r="I21" s="262"/>
      <c r="J21" s="261"/>
      <c r="K21" s="343"/>
      <c r="L21" s="343"/>
      <c r="M21" s="343"/>
      <c r="O21" s="505"/>
      <c r="P21" s="499"/>
      <c r="Q21" s="499"/>
      <c r="R21" s="499"/>
      <c r="S21" s="499"/>
      <c r="T21" s="499"/>
      <c r="U21" s="499"/>
      <c r="V21" s="499"/>
      <c r="W21" s="499"/>
      <c r="X21" s="499"/>
      <c r="Y21" s="499"/>
      <c r="Z21" s="499"/>
      <c r="AA21" s="499"/>
      <c r="AB21" s="506"/>
    </row>
    <row r="22" spans="1:28" s="136" customFormat="1" ht="21.95" customHeight="1">
      <c r="A22" s="127"/>
      <c r="B22" s="96">
        <v>11</v>
      </c>
      <c r="C22" s="263"/>
      <c r="D22" s="261"/>
      <c r="E22" s="261"/>
      <c r="F22" s="263"/>
      <c r="G22" s="264"/>
      <c r="H22" s="465"/>
      <c r="I22" s="262"/>
      <c r="J22" s="261"/>
      <c r="K22" s="343"/>
      <c r="L22" s="343"/>
      <c r="M22" s="343"/>
    </row>
    <row r="23" spans="1:28" s="136" customFormat="1" ht="21.95" customHeight="1">
      <c r="A23" s="127"/>
      <c r="B23" s="96">
        <v>12</v>
      </c>
      <c r="C23" s="263"/>
      <c r="D23" s="261"/>
      <c r="E23" s="261"/>
      <c r="F23" s="263"/>
      <c r="G23" s="264"/>
      <c r="H23" s="465"/>
      <c r="I23" s="262"/>
      <c r="J23" s="261"/>
      <c r="K23" s="343"/>
      <c r="L23" s="343"/>
      <c r="M23" s="343"/>
    </row>
    <row r="24" spans="1:28" s="136" customFormat="1" ht="21.95" customHeight="1">
      <c r="A24" s="127"/>
      <c r="B24" s="96">
        <v>13</v>
      </c>
      <c r="C24" s="263"/>
      <c r="D24" s="261"/>
      <c r="E24" s="261"/>
      <c r="F24" s="263"/>
      <c r="G24" s="264"/>
      <c r="H24" s="465"/>
      <c r="I24" s="262"/>
      <c r="J24" s="261"/>
      <c r="K24" s="343"/>
      <c r="L24" s="343"/>
      <c r="M24" s="343"/>
    </row>
    <row r="25" spans="1:28" s="136" customFormat="1" ht="21.95" customHeight="1">
      <c r="A25" s="127"/>
      <c r="B25" s="96">
        <v>14</v>
      </c>
      <c r="C25" s="263"/>
      <c r="D25" s="261"/>
      <c r="E25" s="261"/>
      <c r="F25" s="263"/>
      <c r="G25" s="264"/>
      <c r="H25" s="465"/>
      <c r="I25" s="262"/>
      <c r="J25" s="261"/>
      <c r="K25" s="343"/>
      <c r="L25" s="343"/>
      <c r="M25" s="343"/>
      <c r="O25" s="51"/>
    </row>
    <row r="26" spans="1:28" s="136" customFormat="1" ht="21.95" customHeight="1">
      <c r="A26" s="127"/>
      <c r="B26" s="96">
        <v>15</v>
      </c>
      <c r="C26" s="263"/>
      <c r="D26" s="261"/>
      <c r="E26" s="261"/>
      <c r="F26" s="263"/>
      <c r="G26" s="264"/>
      <c r="H26" s="465"/>
      <c r="I26" s="262"/>
      <c r="J26" s="261"/>
      <c r="K26" s="343"/>
      <c r="L26" s="343"/>
      <c r="M26" s="343"/>
      <c r="O26" s="51"/>
    </row>
    <row r="27" spans="1:28" s="136" customFormat="1" ht="21.95" customHeight="1">
      <c r="A27" s="127"/>
      <c r="B27" s="96">
        <v>16</v>
      </c>
      <c r="C27" s="263"/>
      <c r="D27" s="261"/>
      <c r="E27" s="261"/>
      <c r="F27" s="263"/>
      <c r="G27" s="264"/>
      <c r="H27" s="465"/>
      <c r="I27" s="262"/>
      <c r="J27" s="261"/>
      <c r="K27" s="343"/>
      <c r="L27" s="343"/>
      <c r="M27" s="343"/>
      <c r="O27" s="51"/>
    </row>
    <row r="28" spans="1:28" s="136" customFormat="1" ht="21.95" customHeight="1">
      <c r="A28" s="127"/>
      <c r="B28" s="96">
        <v>17</v>
      </c>
      <c r="C28" s="263"/>
      <c r="D28" s="261"/>
      <c r="E28" s="261"/>
      <c r="F28" s="263"/>
      <c r="G28" s="264"/>
      <c r="H28" s="465"/>
      <c r="I28" s="262"/>
      <c r="J28" s="261"/>
      <c r="K28" s="343"/>
      <c r="L28" s="343"/>
      <c r="M28" s="343"/>
      <c r="O28" s="51"/>
    </row>
    <row r="29" spans="1:28" s="136" customFormat="1" ht="21.95" customHeight="1">
      <c r="A29" s="127"/>
      <c r="B29" s="96">
        <v>18</v>
      </c>
      <c r="C29" s="263"/>
      <c r="D29" s="261"/>
      <c r="E29" s="261"/>
      <c r="F29" s="263"/>
      <c r="G29" s="264"/>
      <c r="H29" s="465"/>
      <c r="I29" s="262"/>
      <c r="J29" s="261"/>
      <c r="K29" s="343"/>
      <c r="L29" s="343"/>
      <c r="M29" s="343"/>
      <c r="O29" s="51"/>
    </row>
    <row r="30" spans="1:28" s="136" customFormat="1" ht="21.95" customHeight="1">
      <c r="A30" s="127"/>
      <c r="B30" s="96">
        <v>19</v>
      </c>
      <c r="C30" s="263"/>
      <c r="D30" s="261"/>
      <c r="E30" s="261"/>
      <c r="F30" s="263"/>
      <c r="G30" s="264"/>
      <c r="H30" s="465"/>
      <c r="I30" s="262"/>
      <c r="J30" s="261"/>
      <c r="K30" s="343"/>
      <c r="L30" s="343"/>
      <c r="M30" s="343"/>
      <c r="O30" s="51"/>
    </row>
    <row r="31" spans="1:28" s="136" customFormat="1" ht="21.95" customHeight="1">
      <c r="A31" s="127"/>
      <c r="B31" s="96">
        <v>20</v>
      </c>
      <c r="C31" s="263"/>
      <c r="D31" s="261"/>
      <c r="E31" s="261"/>
      <c r="F31" s="263"/>
      <c r="G31" s="264"/>
      <c r="H31" s="465"/>
      <c r="I31" s="262"/>
      <c r="J31" s="261"/>
      <c r="K31" s="343"/>
      <c r="L31" s="343"/>
      <c r="M31" s="343"/>
      <c r="O31" s="51"/>
    </row>
    <row r="32" spans="1:28" s="136" customFormat="1" ht="21.95" customHeight="1">
      <c r="A32" s="127"/>
      <c r="B32" s="96">
        <v>21</v>
      </c>
      <c r="C32" s="263"/>
      <c r="D32" s="261"/>
      <c r="E32" s="261"/>
      <c r="F32" s="263"/>
      <c r="G32" s="264"/>
      <c r="H32" s="465"/>
      <c r="I32" s="262"/>
      <c r="J32" s="261"/>
      <c r="K32" s="343"/>
      <c r="L32" s="343"/>
      <c r="M32" s="343"/>
      <c r="O32" s="51"/>
    </row>
    <row r="33" spans="1:15" s="136" customFormat="1" ht="21.95" customHeight="1">
      <c r="A33" s="127"/>
      <c r="B33" s="96">
        <v>22</v>
      </c>
      <c r="C33" s="263"/>
      <c r="D33" s="261"/>
      <c r="E33" s="261"/>
      <c r="F33" s="263"/>
      <c r="G33" s="264"/>
      <c r="H33" s="465"/>
      <c r="I33" s="262"/>
      <c r="J33" s="261"/>
      <c r="K33" s="343"/>
      <c r="L33" s="343"/>
      <c r="M33" s="343"/>
      <c r="O33" s="51"/>
    </row>
    <row r="34" spans="1:15" s="136" customFormat="1" ht="21.95" customHeight="1">
      <c r="A34" s="127"/>
      <c r="B34" s="96">
        <v>23</v>
      </c>
      <c r="C34" s="263"/>
      <c r="D34" s="261"/>
      <c r="E34" s="261"/>
      <c r="F34" s="263"/>
      <c r="G34" s="264"/>
      <c r="H34" s="465"/>
      <c r="I34" s="262"/>
      <c r="J34" s="261"/>
      <c r="K34" s="343"/>
      <c r="L34" s="343"/>
      <c r="M34" s="343"/>
      <c r="O34" s="51"/>
    </row>
    <row r="35" spans="1:15" s="136" customFormat="1" ht="21.95" customHeight="1">
      <c r="A35" s="127"/>
      <c r="B35" s="96">
        <v>24</v>
      </c>
      <c r="C35" s="263"/>
      <c r="D35" s="261"/>
      <c r="E35" s="261"/>
      <c r="F35" s="263"/>
      <c r="G35" s="264"/>
      <c r="H35" s="465"/>
      <c r="I35" s="262"/>
      <c r="J35" s="261"/>
      <c r="K35" s="343"/>
      <c r="L35" s="343"/>
      <c r="M35" s="343"/>
      <c r="O35" s="51"/>
    </row>
    <row r="36" spans="1:15" s="136" customFormat="1" ht="21.95" customHeight="1">
      <c r="A36" s="127"/>
      <c r="B36" s="96">
        <v>25</v>
      </c>
      <c r="C36" s="263"/>
      <c r="D36" s="464"/>
      <c r="E36" s="261"/>
      <c r="F36" s="263"/>
      <c r="G36" s="264"/>
      <c r="H36" s="465"/>
      <c r="I36" s="262"/>
      <c r="J36" s="261"/>
      <c r="K36" s="343"/>
      <c r="L36" s="343"/>
      <c r="M36" s="343"/>
      <c r="O36" s="51"/>
    </row>
    <row r="37" spans="1:15" s="136" customFormat="1" ht="21.95" customHeight="1">
      <c r="A37" s="127"/>
      <c r="B37" s="96">
        <v>26</v>
      </c>
      <c r="C37" s="263"/>
      <c r="D37" s="464"/>
      <c r="E37" s="261"/>
      <c r="F37" s="263"/>
      <c r="G37" s="264"/>
      <c r="H37" s="465"/>
      <c r="I37" s="262"/>
      <c r="J37" s="261"/>
      <c r="K37" s="343"/>
      <c r="L37" s="343"/>
      <c r="M37" s="343"/>
      <c r="O37" s="51"/>
    </row>
    <row r="38" spans="1:15" s="136" customFormat="1" ht="21.95" customHeight="1">
      <c r="A38" s="127"/>
      <c r="B38" s="96">
        <v>27</v>
      </c>
      <c r="C38" s="263"/>
      <c r="D38" s="464"/>
      <c r="E38" s="261"/>
      <c r="F38" s="263"/>
      <c r="G38" s="264"/>
      <c r="H38" s="465"/>
      <c r="I38" s="262"/>
      <c r="J38" s="261"/>
      <c r="K38" s="343"/>
      <c r="L38" s="343"/>
      <c r="M38" s="343"/>
      <c r="O38" s="51"/>
    </row>
    <row r="39" spans="1:15" s="136" customFormat="1" ht="21.95" customHeight="1">
      <c r="A39" s="127"/>
      <c r="B39" s="96">
        <v>28</v>
      </c>
      <c r="C39" s="263"/>
      <c r="D39" s="464"/>
      <c r="E39" s="261"/>
      <c r="F39" s="263"/>
      <c r="G39" s="264"/>
      <c r="H39" s="465"/>
      <c r="I39" s="262"/>
      <c r="J39" s="261"/>
      <c r="K39" s="343"/>
      <c r="L39" s="343"/>
      <c r="M39" s="343"/>
      <c r="O39" s="51"/>
    </row>
    <row r="40" spans="1:15" s="136" customFormat="1" ht="21.95" customHeight="1">
      <c r="A40" s="127"/>
      <c r="B40" s="96">
        <v>29</v>
      </c>
      <c r="C40" s="263"/>
      <c r="D40" s="464"/>
      <c r="E40" s="261"/>
      <c r="F40" s="263"/>
      <c r="G40" s="264"/>
      <c r="H40" s="465"/>
      <c r="I40" s="262"/>
      <c r="J40" s="261"/>
      <c r="K40" s="343"/>
      <c r="L40" s="343"/>
      <c r="M40" s="343"/>
      <c r="O40" s="51"/>
    </row>
    <row r="41" spans="1:15" s="136" customFormat="1" ht="21.95" customHeight="1">
      <c r="A41" s="127"/>
      <c r="B41" s="558">
        <v>30</v>
      </c>
      <c r="C41" s="559"/>
      <c r="D41" s="560"/>
      <c r="E41" s="269"/>
      <c r="F41" s="270"/>
      <c r="G41" s="271"/>
      <c r="H41" s="561"/>
      <c r="I41" s="269"/>
      <c r="J41" s="269"/>
      <c r="K41" s="559"/>
      <c r="L41" s="559"/>
      <c r="M41" s="559"/>
      <c r="O41" s="51"/>
    </row>
    <row r="42" spans="1:15" s="43" customFormat="1" ht="15.75" customHeight="1">
      <c r="B42" s="419"/>
      <c r="C42" s="419"/>
      <c r="D42" s="419"/>
      <c r="E42" s="419"/>
      <c r="F42" s="419"/>
      <c r="G42" s="419"/>
      <c r="H42" s="419"/>
      <c r="I42" s="419"/>
      <c r="J42" s="419"/>
      <c r="K42" s="419"/>
      <c r="L42" s="419"/>
      <c r="M42" s="419"/>
    </row>
    <row r="43" spans="1:15" s="43" customFormat="1" ht="15.75" customHeight="1"/>
    <row r="44" spans="1:15" s="43" customFormat="1" ht="15.75" customHeight="1"/>
    <row r="45" spans="1:15" s="43" customFormat="1" ht="15.75" customHeight="1"/>
    <row r="46" spans="1:15" s="43" customFormat="1" ht="15.75" customHeight="1"/>
  </sheetData>
  <sheetProtection password="CAD7" sheet="1" objects="1" scenarios="1" formatCells="0" formatRows="0" insertRows="0"/>
  <mergeCells count="17">
    <mergeCell ref="B6:C6"/>
    <mergeCell ref="B7:C7"/>
    <mergeCell ref="B9:B11"/>
    <mergeCell ref="C9:C11"/>
    <mergeCell ref="D9:D11"/>
    <mergeCell ref="D6:F6"/>
    <mergeCell ref="D7:F7"/>
    <mergeCell ref="E10:E11"/>
    <mergeCell ref="F10:F11"/>
    <mergeCell ref="G10:H10"/>
    <mergeCell ref="I10:I11"/>
    <mergeCell ref="J10:J11"/>
    <mergeCell ref="K10:K11"/>
    <mergeCell ref="O5:AB5"/>
    <mergeCell ref="L10:L11"/>
    <mergeCell ref="M10:M11"/>
    <mergeCell ref="K9:M9"/>
  </mergeCells>
  <phoneticPr fontId="1"/>
  <conditionalFormatting sqref="C12:M41">
    <cfRule type="containsBlanks" dxfId="49" priority="5">
      <formula>LEN(TRIM(C12))=0</formula>
    </cfRule>
  </conditionalFormatting>
  <conditionalFormatting sqref="D7:F7">
    <cfRule type="cellIs" dxfId="48" priority="2" operator="equal">
      <formula>0</formula>
    </cfRule>
  </conditionalFormatting>
  <conditionalFormatting sqref="D6:F6">
    <cfRule type="cellIs" dxfId="47" priority="1" operator="equal">
      <formula>0</formula>
    </cfRule>
  </conditionalFormatting>
  <dataValidations count="3">
    <dataValidation type="list" allowBlank="1" showInputMessage="1" showErrorMessage="1" sqref="J12:J41">
      <formula1>"実施同意が取れている,本事業の説明を行い、実施意向を確認している,近く事業説明を行う予定である,接触を図っている段階である"</formula1>
    </dataValidation>
    <dataValidation type="list" allowBlank="1" showInputMessage="1" showErrorMessage="1" sqref="C12:C41">
      <formula1>支援地域</formula1>
    </dataValidation>
    <dataValidation imeMode="halfAlpha" allowBlank="1" showInputMessage="1" showErrorMessage="1" sqref="L12:L41 M12:M41"/>
  </dataValidations>
  <pageMargins left="0.35" right="0.32" top="0.54" bottom="0.2" header="0.31496062992125984" footer="0.16"/>
  <pageSetup paperSize="9" scale="61" fitToHeight="0" orientation="landscape" horizontalDpi="300" verticalDpi="300"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220"/>
  <sheetViews>
    <sheetView showGridLines="0" zoomScale="85" zoomScaleNormal="85" zoomScaleSheetLayoutView="55" workbookViewId="0"/>
  </sheetViews>
  <sheetFormatPr defaultRowHeight="12"/>
  <cols>
    <col min="1" max="1" width="2.75" style="220" customWidth="1"/>
    <col min="2" max="2" width="14.625" style="220" customWidth="1"/>
    <col min="3" max="3" width="21.75" style="220" customWidth="1"/>
    <col min="4" max="9" width="19.125" style="220" customWidth="1"/>
    <col min="10" max="12" width="14" style="220" customWidth="1"/>
    <col min="13" max="13" width="16" style="220" customWidth="1"/>
    <col min="14" max="14" width="2" style="220" customWidth="1"/>
    <col min="15" max="15" width="160.625" style="224" customWidth="1"/>
    <col min="16" max="16" width="5.125" style="220" customWidth="1"/>
    <col min="17" max="17" width="2.125" style="220" customWidth="1"/>
    <col min="18" max="19" width="10.625" style="220" customWidth="1"/>
    <col min="20" max="20" width="9.125" style="220" customWidth="1"/>
    <col min="21" max="22" width="10.625" style="220" customWidth="1"/>
    <col min="23" max="16384" width="9" style="220"/>
  </cols>
  <sheetData>
    <row r="1" spans="1:22" s="192" customFormat="1" ht="62.25" customHeight="1">
      <c r="G1" s="177"/>
      <c r="R1" s="834" t="str">
        <f>IF(I6="消費税の扱いを選択してください",I6,"")</f>
        <v>消費税の扱いを選択してください</v>
      </c>
      <c r="S1" s="834"/>
      <c r="T1" s="834"/>
      <c r="U1" s="834"/>
      <c r="V1" s="834"/>
    </row>
    <row r="2" spans="1:22" s="192" customFormat="1" ht="15.75" customHeight="1">
      <c r="B2" s="186" t="str">
        <f>IF($I$6="消費税の扱いを選択してください","（別添２）",IF($I$6="消費税を補助対象に含めない","（別添２－Ａ）","（別添２－Ｂ）"))</f>
        <v>（別添２）</v>
      </c>
      <c r="I2" s="852" t="s">
        <v>329</v>
      </c>
      <c r="J2" s="853"/>
      <c r="K2" s="853"/>
      <c r="L2" s="853"/>
      <c r="M2" s="854"/>
      <c r="N2" s="210"/>
      <c r="O2" s="553" t="s">
        <v>27</v>
      </c>
    </row>
    <row r="3" spans="1:22" s="192" customFormat="1" ht="21.75" customHeight="1">
      <c r="A3" s="174"/>
      <c r="C3" s="174"/>
      <c r="D3" s="174"/>
      <c r="E3" s="174"/>
      <c r="F3" s="174"/>
      <c r="G3" s="178"/>
      <c r="I3" s="855">
        <f>様式第１_交付申請書!F9</f>
        <v>0</v>
      </c>
      <c r="J3" s="856"/>
      <c r="K3" s="856"/>
      <c r="L3" s="856"/>
      <c r="M3" s="857"/>
      <c r="O3" s="554" t="s">
        <v>579</v>
      </c>
    </row>
    <row r="4" spans="1:22" s="192" customFormat="1" ht="25.5" customHeight="1">
      <c r="A4" s="174"/>
      <c r="B4" s="179" t="s">
        <v>74</v>
      </c>
      <c r="C4" s="175"/>
      <c r="D4" s="843"/>
      <c r="E4" s="843"/>
      <c r="F4" s="843"/>
      <c r="G4" s="843"/>
      <c r="R4" s="184" t="s">
        <v>389</v>
      </c>
      <c r="S4" s="184" t="s">
        <v>399</v>
      </c>
      <c r="T4" s="184" t="s">
        <v>400</v>
      </c>
    </row>
    <row r="5" spans="1:22" s="192" customFormat="1" ht="37.5" customHeight="1" thickBot="1">
      <c r="A5" s="174"/>
      <c r="B5" s="290" t="s">
        <v>584</v>
      </c>
      <c r="C5" s="289"/>
      <c r="D5" s="193"/>
      <c r="E5" s="193"/>
      <c r="I5" s="844" t="s">
        <v>379</v>
      </c>
      <c r="J5" s="845"/>
      <c r="K5" s="858" t="str">
        <f>IF($I$6="消費税の扱いを選択してください","",IF($I$6="消費税を補助対象に含めない","※ 全ての金額を税抜単価"&amp;CHAR(10)&amp;"　　で作成すること","※ 全ての金額を税込単価"&amp;CHAR(10)&amp;"　　で作成すること"))</f>
        <v/>
      </c>
      <c r="L5" s="858"/>
      <c r="M5" s="858"/>
      <c r="R5" s="185" t="s">
        <v>397</v>
      </c>
      <c r="S5" s="185" t="s">
        <v>396</v>
      </c>
      <c r="T5" s="184" t="s">
        <v>391</v>
      </c>
    </row>
    <row r="6" spans="1:22" s="192" customFormat="1" ht="37.5" customHeight="1" thickBot="1">
      <c r="A6" s="174"/>
      <c r="B6" s="871" t="s">
        <v>578</v>
      </c>
      <c r="C6" s="871"/>
      <c r="D6" s="871"/>
      <c r="E6" s="871"/>
      <c r="F6" s="871"/>
      <c r="G6" s="871"/>
      <c r="I6" s="846" t="s">
        <v>389</v>
      </c>
      <c r="J6" s="847"/>
      <c r="K6" s="858"/>
      <c r="L6" s="858"/>
      <c r="M6" s="858"/>
      <c r="O6" s="849" t="s">
        <v>401</v>
      </c>
      <c r="R6" s="184"/>
      <c r="S6" s="184"/>
      <c r="T6" s="184" t="s">
        <v>398</v>
      </c>
    </row>
    <row r="7" spans="1:22" s="192" customFormat="1" ht="37.5" customHeight="1">
      <c r="A7" s="174"/>
      <c r="B7" s="871"/>
      <c r="C7" s="871"/>
      <c r="D7" s="871"/>
      <c r="E7" s="871"/>
      <c r="F7" s="871"/>
      <c r="G7" s="871"/>
      <c r="H7" s="216"/>
      <c r="I7" s="793" t="str">
        <f>IF(I6="消費税を補助対象に含める","事業者の属性を"&amp;CHAR(10)&amp;"選択してください"&amp;CHAR(10)&amp;"↓↓↓↓","")</f>
        <v/>
      </c>
      <c r="J7" s="793"/>
      <c r="K7" s="183"/>
      <c r="L7" s="183"/>
      <c r="M7" s="183"/>
      <c r="N7" s="467"/>
      <c r="O7" s="850"/>
      <c r="P7" s="181"/>
      <c r="R7" s="184"/>
      <c r="S7" s="184"/>
      <c r="T7" s="184" t="s">
        <v>392</v>
      </c>
    </row>
    <row r="8" spans="1:22" s="192" customFormat="1" ht="37.5" customHeight="1">
      <c r="A8" s="174"/>
      <c r="B8" s="871"/>
      <c r="C8" s="871"/>
      <c r="D8" s="871"/>
      <c r="E8" s="871"/>
      <c r="F8" s="871"/>
      <c r="G8" s="871"/>
      <c r="H8" s="216"/>
      <c r="I8" s="794"/>
      <c r="J8" s="794"/>
      <c r="K8" s="215"/>
      <c r="L8" s="215"/>
      <c r="M8" s="215"/>
      <c r="O8" s="850"/>
      <c r="P8" s="181"/>
      <c r="Q8" s="181"/>
      <c r="R8" s="184"/>
      <c r="S8" s="184"/>
      <c r="T8" s="184" t="s">
        <v>393</v>
      </c>
    </row>
    <row r="9" spans="1:22" s="192" customFormat="1" ht="37.5" customHeight="1">
      <c r="A9" s="174"/>
      <c r="B9" s="871"/>
      <c r="C9" s="871"/>
      <c r="D9" s="871"/>
      <c r="E9" s="871"/>
      <c r="F9" s="871"/>
      <c r="G9" s="871"/>
      <c r="H9" s="216"/>
      <c r="I9" s="859" t="s">
        <v>390</v>
      </c>
      <c r="J9" s="860"/>
      <c r="K9" s="860"/>
      <c r="L9" s="860"/>
      <c r="M9" s="861"/>
      <c r="O9" s="851"/>
      <c r="P9" s="181"/>
      <c r="Q9" s="181"/>
      <c r="R9" s="184"/>
      <c r="S9" s="184"/>
      <c r="T9" s="184" t="s">
        <v>394</v>
      </c>
    </row>
    <row r="10" spans="1:22" s="192" customFormat="1" ht="37.5" customHeight="1">
      <c r="B10" s="56"/>
      <c r="C10" s="56"/>
      <c r="D10" s="56"/>
      <c r="H10" s="216"/>
      <c r="I10" s="862"/>
      <c r="J10" s="863"/>
      <c r="K10" s="863"/>
      <c r="L10" s="863"/>
      <c r="M10" s="864"/>
      <c r="R10" s="184"/>
      <c r="S10" s="184"/>
      <c r="T10" s="184" t="s">
        <v>395</v>
      </c>
    </row>
    <row r="11" spans="1:22" s="217" customFormat="1" ht="24" customHeight="1">
      <c r="B11" s="218" t="s">
        <v>444</v>
      </c>
      <c r="C11" s="218"/>
      <c r="D11" s="218"/>
      <c r="E11" s="218"/>
      <c r="F11" s="218"/>
      <c r="G11" s="180"/>
      <c r="H11" s="218"/>
      <c r="I11" s="218"/>
      <c r="J11" s="218"/>
      <c r="K11" s="218"/>
      <c r="L11" s="218"/>
      <c r="M11" s="218"/>
      <c r="O11" s="555" t="s">
        <v>380</v>
      </c>
      <c r="P11" s="219"/>
      <c r="T11" s="184" t="s">
        <v>541</v>
      </c>
    </row>
    <row r="12" spans="1:22" ht="25.5" customHeight="1">
      <c r="B12" s="835" t="s">
        <v>257</v>
      </c>
      <c r="C12" s="835" t="s">
        <v>214</v>
      </c>
      <c r="D12" s="835" t="s">
        <v>419</v>
      </c>
      <c r="E12" s="221" t="s">
        <v>381</v>
      </c>
      <c r="F12" s="222" t="s">
        <v>480</v>
      </c>
      <c r="G12" s="222" t="s">
        <v>482</v>
      </c>
      <c r="H12" s="223"/>
      <c r="I12" s="224"/>
      <c r="J12" s="224"/>
      <c r="K12" s="224"/>
      <c r="L12" s="224"/>
      <c r="M12" s="224"/>
      <c r="O12" s="507" t="s">
        <v>494</v>
      </c>
      <c r="P12" s="225"/>
    </row>
    <row r="13" spans="1:22" ht="18.75" customHeight="1">
      <c r="B13" s="848"/>
      <c r="C13" s="848"/>
      <c r="D13" s="848"/>
      <c r="E13" s="226" t="s">
        <v>488</v>
      </c>
      <c r="F13" s="227" t="str">
        <f>IF($I$6="消費税の扱いを選択してください","",IF($I$6="消費税を補助対象に含めない","（税抜）","（税込）"))</f>
        <v/>
      </c>
      <c r="G13" s="227" t="str">
        <f>IF($I$6="消費税の扱いを選択してください","",IF($I$6="消費税を補助対象に含めない","（税抜）","（税込）"))</f>
        <v/>
      </c>
      <c r="H13" s="223"/>
      <c r="I13" s="224"/>
      <c r="J13" s="224"/>
      <c r="K13" s="224"/>
      <c r="L13" s="224"/>
      <c r="M13" s="224"/>
      <c r="O13" s="508" t="s">
        <v>339</v>
      </c>
      <c r="P13" s="225"/>
    </row>
    <row r="14" spans="1:22" s="252" customFormat="1" ht="25.5" customHeight="1">
      <c r="B14" s="302"/>
      <c r="C14" s="303"/>
      <c r="D14" s="305" t="str">
        <f>IFERROR(VLOOKUP(C14,'補助事業概要説明書（別添１）１～４'!B:C,2,0),"")</f>
        <v/>
      </c>
      <c r="E14" s="305" t="str">
        <f>IFERROR(VLOOKUP(C14,'補助事業概要説明書（別添１）５'!D:H,5,0),"")</f>
        <v/>
      </c>
      <c r="F14" s="304"/>
      <c r="G14" s="306" t="str">
        <f>IFERROR(E14*F14,"")</f>
        <v/>
      </c>
      <c r="H14" s="257"/>
      <c r="I14" s="256"/>
      <c r="J14" s="256"/>
      <c r="K14" s="256"/>
      <c r="L14" s="256"/>
      <c r="M14" s="256"/>
      <c r="O14" s="512" t="s">
        <v>580</v>
      </c>
      <c r="P14" s="254"/>
    </row>
    <row r="15" spans="1:22" s="252" customFormat="1" ht="25.5" customHeight="1">
      <c r="B15" s="248"/>
      <c r="C15" s="307"/>
      <c r="D15" s="321" t="str">
        <f>IFERROR(VLOOKUP(C15,'補助事業概要説明書（別添１）１～４'!B:C,2,0),"")</f>
        <v/>
      </c>
      <c r="E15" s="321" t="str">
        <f>IFERROR(VLOOKUP(C15,'補助事業概要説明書（別添１）５'!D:H,5,0),"")</f>
        <v/>
      </c>
      <c r="F15" s="308"/>
      <c r="G15" s="309" t="str">
        <f t="shared" ref="G15:G22" si="0">IFERROR(E15*F15,"")</f>
        <v/>
      </c>
      <c r="H15" s="257"/>
      <c r="I15" s="256"/>
      <c r="J15" s="256"/>
      <c r="K15" s="256"/>
      <c r="L15" s="256"/>
      <c r="M15" s="256"/>
      <c r="O15" s="508" t="s">
        <v>581</v>
      </c>
      <c r="P15" s="258"/>
    </row>
    <row r="16" spans="1:22" s="252" customFormat="1" ht="25.5" customHeight="1">
      <c r="B16" s="248"/>
      <c r="C16" s="249"/>
      <c r="D16" s="321" t="str">
        <f>IFERROR(VLOOKUP(C16,'補助事業概要説明書（別添１）１～４'!B:C,2,0),"")</f>
        <v/>
      </c>
      <c r="E16" s="321" t="str">
        <f>IFERROR(VLOOKUP(C16,'補助事業概要説明書（別添１）５'!D:H,5,0),"")</f>
        <v/>
      </c>
      <c r="F16" s="308"/>
      <c r="G16" s="309" t="str">
        <f t="shared" si="0"/>
        <v/>
      </c>
      <c r="H16" s="257"/>
      <c r="I16" s="256"/>
      <c r="J16" s="256"/>
      <c r="K16" s="256"/>
      <c r="L16" s="256"/>
      <c r="M16" s="256"/>
      <c r="O16" s="508" t="s">
        <v>502</v>
      </c>
      <c r="P16" s="254"/>
    </row>
    <row r="17" spans="2:23" s="252" customFormat="1" ht="25.5" customHeight="1">
      <c r="B17" s="248"/>
      <c r="C17" s="249"/>
      <c r="D17" s="321" t="str">
        <f>IFERROR(VLOOKUP(C17,'補助事業概要説明書（別添１）１～４'!B:C,2,0),"")</f>
        <v/>
      </c>
      <c r="E17" s="321" t="str">
        <f>IFERROR(VLOOKUP(C17,'補助事業概要説明書（別添１）５'!D:H,5,0),"")</f>
        <v/>
      </c>
      <c r="F17" s="308"/>
      <c r="G17" s="309" t="str">
        <f t="shared" si="0"/>
        <v/>
      </c>
      <c r="H17" s="256"/>
      <c r="I17" s="256"/>
      <c r="J17" s="256"/>
      <c r="K17" s="256"/>
      <c r="L17" s="256"/>
      <c r="M17" s="256"/>
      <c r="O17" s="508"/>
      <c r="P17" s="254"/>
    </row>
    <row r="18" spans="2:23" s="252" customFormat="1" ht="25.5" customHeight="1">
      <c r="B18" s="248"/>
      <c r="C18" s="249"/>
      <c r="D18" s="321" t="str">
        <f>IFERROR(VLOOKUP(C18,'補助事業概要説明書（別添１）１～４'!B:C,2,0),"")</f>
        <v/>
      </c>
      <c r="E18" s="321" t="str">
        <f>IFERROR(VLOOKUP(C18,'補助事業概要説明書（別添１）５'!D:H,5,0),"")</f>
        <v/>
      </c>
      <c r="F18" s="308"/>
      <c r="G18" s="309" t="str">
        <f t="shared" si="0"/>
        <v/>
      </c>
      <c r="H18" s="256"/>
      <c r="I18" s="256"/>
      <c r="J18" s="256"/>
      <c r="K18" s="256"/>
      <c r="L18" s="256"/>
      <c r="M18" s="256"/>
      <c r="O18" s="508"/>
      <c r="P18" s="254"/>
    </row>
    <row r="19" spans="2:23" s="252" customFormat="1" ht="25.5" customHeight="1">
      <c r="B19" s="248"/>
      <c r="C19" s="249"/>
      <c r="D19" s="321" t="str">
        <f>IFERROR(VLOOKUP(C19,'補助事業概要説明書（別添１）１～４'!B:C,2,0),"")</f>
        <v/>
      </c>
      <c r="E19" s="321" t="str">
        <f>IFERROR(VLOOKUP(C19,'補助事業概要説明書（別添１）５'!D:H,5,0),"")</f>
        <v/>
      </c>
      <c r="F19" s="308"/>
      <c r="G19" s="309" t="str">
        <f>IFERROR(E19*F19,"")</f>
        <v/>
      </c>
      <c r="H19" s="256"/>
      <c r="I19" s="256"/>
      <c r="J19" s="256"/>
      <c r="K19" s="256"/>
      <c r="L19" s="256"/>
      <c r="M19" s="256"/>
      <c r="O19" s="508"/>
      <c r="P19" s="254"/>
    </row>
    <row r="20" spans="2:23" s="252" customFormat="1" ht="25.5" customHeight="1">
      <c r="B20" s="248"/>
      <c r="C20" s="249"/>
      <c r="D20" s="321" t="str">
        <f>IFERROR(VLOOKUP(C20,'補助事業概要説明書（別添１）１～４'!B:C,2,0),"")</f>
        <v/>
      </c>
      <c r="E20" s="321" t="str">
        <f>IFERROR(VLOOKUP(C20,'補助事業概要説明書（別添１）５'!D:H,5,0),"")</f>
        <v/>
      </c>
      <c r="F20" s="308"/>
      <c r="G20" s="309" t="str">
        <f t="shared" si="0"/>
        <v/>
      </c>
      <c r="H20" s="256"/>
      <c r="I20" s="256"/>
      <c r="J20" s="256"/>
      <c r="K20" s="256"/>
      <c r="L20" s="256"/>
      <c r="M20" s="256"/>
      <c r="O20" s="508"/>
      <c r="P20" s="254"/>
    </row>
    <row r="21" spans="2:23" s="252" customFormat="1" ht="25.5" customHeight="1">
      <c r="B21" s="248"/>
      <c r="C21" s="249"/>
      <c r="D21" s="321" t="str">
        <f>IFERROR(VLOOKUP(C21,'補助事業概要説明書（別添１）１～４'!B:C,2,0),"")</f>
        <v/>
      </c>
      <c r="E21" s="321" t="str">
        <f>IFERROR(VLOOKUP(C21,'補助事業概要説明書（別添１）５'!D:H,5,0),"")</f>
        <v/>
      </c>
      <c r="F21" s="308"/>
      <c r="G21" s="309" t="str">
        <f t="shared" si="0"/>
        <v/>
      </c>
      <c r="H21" s="257"/>
      <c r="I21" s="256"/>
      <c r="J21" s="256"/>
      <c r="K21" s="256"/>
      <c r="L21" s="256"/>
      <c r="M21" s="256"/>
      <c r="O21" s="508"/>
      <c r="P21" s="254"/>
    </row>
    <row r="22" spans="2:23" s="252" customFormat="1" ht="25.5" customHeight="1">
      <c r="B22" s="248"/>
      <c r="C22" s="249"/>
      <c r="D22" s="321" t="str">
        <f>IFERROR(VLOOKUP(C22,'補助事業概要説明書（別添１）１～４'!B:C,2,0),"")</f>
        <v/>
      </c>
      <c r="E22" s="321" t="str">
        <f>IFERROR(VLOOKUP(C22,'補助事業概要説明書（別添１）５'!D:H,5,0),"")</f>
        <v/>
      </c>
      <c r="F22" s="308"/>
      <c r="G22" s="309" t="str">
        <f t="shared" si="0"/>
        <v/>
      </c>
      <c r="H22" s="257"/>
      <c r="I22" s="256"/>
      <c r="J22" s="256"/>
      <c r="K22" s="256"/>
      <c r="L22" s="256"/>
      <c r="M22" s="256"/>
      <c r="O22" s="508"/>
      <c r="P22" s="254"/>
    </row>
    <row r="23" spans="2:23" s="252" customFormat="1" ht="25.5" customHeight="1">
      <c r="B23" s="250"/>
      <c r="C23" s="251"/>
      <c r="D23" s="331" t="str">
        <f>IFERROR(VLOOKUP(C23,'補助事業概要説明書（別添１）１～４'!B:C,2,0),"")</f>
        <v/>
      </c>
      <c r="E23" s="331" t="str">
        <f>IFERROR(VLOOKUP(C23,'補助事業概要説明書（別添１）５'!D:H,5,0),"")</f>
        <v/>
      </c>
      <c r="F23" s="310"/>
      <c r="G23" s="311" t="str">
        <f>IFERROR(E23*F23,"")</f>
        <v/>
      </c>
      <c r="H23" s="259"/>
      <c r="I23" s="256"/>
      <c r="J23" s="256"/>
      <c r="K23" s="256"/>
      <c r="L23" s="256"/>
      <c r="M23" s="256"/>
      <c r="O23" s="509"/>
      <c r="P23" s="254"/>
    </row>
    <row r="24" spans="2:23" ht="25.5" customHeight="1">
      <c r="B24" s="229"/>
      <c r="C24" s="229"/>
      <c r="D24" s="230"/>
      <c r="E24" s="230"/>
      <c r="F24" s="230"/>
      <c r="G24" s="231"/>
      <c r="H24" s="228"/>
      <c r="I24" s="224"/>
      <c r="J24" s="224"/>
      <c r="K24" s="224"/>
      <c r="L24" s="224"/>
      <c r="M24" s="224"/>
      <c r="O24" s="193"/>
      <c r="P24" s="193"/>
    </row>
    <row r="25" spans="2:23" s="217" customFormat="1" ht="17.25">
      <c r="B25" s="218" t="s">
        <v>512</v>
      </c>
      <c r="C25" s="218"/>
      <c r="D25" s="218"/>
      <c r="E25" s="218"/>
      <c r="F25" s="218"/>
      <c r="G25" s="218"/>
      <c r="H25" s="218"/>
      <c r="I25" s="218"/>
      <c r="J25" s="218"/>
      <c r="K25" s="218"/>
      <c r="L25" s="218"/>
      <c r="M25" s="218"/>
      <c r="O25" s="218"/>
      <c r="R25" s="252"/>
      <c r="S25" s="252"/>
      <c r="T25" s="252"/>
      <c r="U25" s="252"/>
      <c r="V25" s="252"/>
      <c r="W25" s="252"/>
    </row>
    <row r="26" spans="2:23" ht="24" customHeight="1">
      <c r="B26" s="835" t="s">
        <v>257</v>
      </c>
      <c r="C26" s="835" t="s">
        <v>228</v>
      </c>
      <c r="D26" s="835" t="s">
        <v>443</v>
      </c>
      <c r="E26" s="232" t="s">
        <v>482</v>
      </c>
      <c r="F26" s="837" t="s">
        <v>441</v>
      </c>
      <c r="G26" s="838"/>
      <c r="H26" s="838"/>
      <c r="I26" s="838"/>
      <c r="J26" s="838"/>
      <c r="K26" s="838"/>
      <c r="L26" s="839"/>
      <c r="M26" s="231"/>
      <c r="O26" s="510" t="s">
        <v>491</v>
      </c>
      <c r="Q26" s="182"/>
      <c r="R26" s="252"/>
      <c r="S26" s="252"/>
      <c r="T26" s="252"/>
      <c r="U26" s="252"/>
      <c r="V26" s="252"/>
      <c r="W26" s="252"/>
    </row>
    <row r="27" spans="2:23" s="235" customFormat="1" ht="15.75" customHeight="1">
      <c r="B27" s="836"/>
      <c r="C27" s="836"/>
      <c r="D27" s="836"/>
      <c r="E27" s="234" t="str">
        <f>IF($I$6="消費税の扱いを選択してください","",IF($I$6="消費税を補助対象に含めない","（税抜）","（税込）"))</f>
        <v/>
      </c>
      <c r="F27" s="840"/>
      <c r="G27" s="841"/>
      <c r="H27" s="841"/>
      <c r="I27" s="841"/>
      <c r="J27" s="841"/>
      <c r="K27" s="841"/>
      <c r="L27" s="842"/>
      <c r="M27" s="231"/>
      <c r="O27" s="511" t="s">
        <v>474</v>
      </c>
      <c r="Q27" s="214"/>
      <c r="R27" s="252"/>
      <c r="S27" s="252"/>
      <c r="T27" s="252"/>
      <c r="U27" s="252"/>
      <c r="V27" s="252"/>
      <c r="W27" s="252"/>
    </row>
    <row r="28" spans="2:23" s="252" customFormat="1" ht="27" customHeight="1">
      <c r="B28" s="284"/>
      <c r="C28" s="312"/>
      <c r="D28" s="313"/>
      <c r="E28" s="314"/>
      <c r="F28" s="829"/>
      <c r="G28" s="830"/>
      <c r="H28" s="830"/>
      <c r="I28" s="830"/>
      <c r="J28" s="830"/>
      <c r="K28" s="830"/>
      <c r="L28" s="831"/>
      <c r="M28" s="253"/>
      <c r="O28" s="512" t="s">
        <v>503</v>
      </c>
      <c r="Q28" s="254"/>
    </row>
    <row r="29" spans="2:23" s="252" customFormat="1" ht="27" customHeight="1">
      <c r="B29" s="287"/>
      <c r="C29" s="249"/>
      <c r="D29" s="313"/>
      <c r="E29" s="314"/>
      <c r="F29" s="815"/>
      <c r="G29" s="816"/>
      <c r="H29" s="816"/>
      <c r="I29" s="816"/>
      <c r="J29" s="816"/>
      <c r="K29" s="816"/>
      <c r="L29" s="817"/>
      <c r="M29" s="253"/>
      <c r="O29" s="513" t="s">
        <v>475</v>
      </c>
      <c r="Q29" s="254"/>
    </row>
    <row r="30" spans="2:23" s="252" customFormat="1" ht="27" customHeight="1">
      <c r="B30" s="287"/>
      <c r="C30" s="249"/>
      <c r="D30" s="313"/>
      <c r="E30" s="309"/>
      <c r="F30" s="815"/>
      <c r="G30" s="816"/>
      <c r="H30" s="816"/>
      <c r="I30" s="816"/>
      <c r="J30" s="816"/>
      <c r="K30" s="816"/>
      <c r="L30" s="817"/>
      <c r="M30" s="253"/>
      <c r="O30" s="512" t="s">
        <v>476</v>
      </c>
      <c r="Q30" s="254"/>
    </row>
    <row r="31" spans="2:23" s="252" customFormat="1" ht="27" customHeight="1">
      <c r="B31" s="287"/>
      <c r="C31" s="249"/>
      <c r="D31" s="313"/>
      <c r="E31" s="309"/>
      <c r="F31" s="815"/>
      <c r="G31" s="816"/>
      <c r="H31" s="816"/>
      <c r="I31" s="816"/>
      <c r="J31" s="816"/>
      <c r="K31" s="816"/>
      <c r="L31" s="817"/>
      <c r="M31" s="253"/>
      <c r="N31" s="252" t="s">
        <v>486</v>
      </c>
      <c r="O31" s="513" t="s">
        <v>556</v>
      </c>
      <c r="Q31" s="254"/>
    </row>
    <row r="32" spans="2:23" s="252" customFormat="1" ht="27" customHeight="1">
      <c r="B32" s="287"/>
      <c r="C32" s="249"/>
      <c r="D32" s="313"/>
      <c r="E32" s="309"/>
      <c r="F32" s="815"/>
      <c r="G32" s="816"/>
      <c r="H32" s="816"/>
      <c r="I32" s="816"/>
      <c r="J32" s="816"/>
      <c r="K32" s="816"/>
      <c r="L32" s="817"/>
      <c r="M32" s="253"/>
      <c r="O32" s="512" t="s">
        <v>582</v>
      </c>
      <c r="Q32" s="254"/>
    </row>
    <row r="33" spans="2:23" s="252" customFormat="1" ht="27" customHeight="1">
      <c r="B33" s="287"/>
      <c r="C33" s="249"/>
      <c r="D33" s="313"/>
      <c r="E33" s="309"/>
      <c r="F33" s="815"/>
      <c r="G33" s="816"/>
      <c r="H33" s="816"/>
      <c r="I33" s="816"/>
      <c r="J33" s="816"/>
      <c r="K33" s="816"/>
      <c r="L33" s="817"/>
      <c r="M33" s="253"/>
      <c r="O33" s="514"/>
      <c r="Q33" s="254"/>
    </row>
    <row r="34" spans="2:23" s="252" customFormat="1" ht="27" customHeight="1">
      <c r="B34" s="287"/>
      <c r="C34" s="249"/>
      <c r="D34" s="313"/>
      <c r="E34" s="309"/>
      <c r="F34" s="815"/>
      <c r="G34" s="816"/>
      <c r="H34" s="816"/>
      <c r="I34" s="816"/>
      <c r="J34" s="816"/>
      <c r="K34" s="816"/>
      <c r="L34" s="817"/>
      <c r="M34" s="253"/>
      <c r="O34" s="512" t="s">
        <v>552</v>
      </c>
      <c r="Q34" s="254"/>
    </row>
    <row r="35" spans="2:23" s="252" customFormat="1" ht="27" customHeight="1">
      <c r="B35" s="287"/>
      <c r="C35" s="249"/>
      <c r="D35" s="313"/>
      <c r="E35" s="309"/>
      <c r="F35" s="815"/>
      <c r="G35" s="816"/>
      <c r="H35" s="816"/>
      <c r="I35" s="816"/>
      <c r="J35" s="816"/>
      <c r="K35" s="816"/>
      <c r="L35" s="817"/>
      <c r="M35" s="253"/>
      <c r="O35" s="514"/>
      <c r="Q35" s="254"/>
    </row>
    <row r="36" spans="2:23" s="252" customFormat="1" ht="27" customHeight="1">
      <c r="B36" s="287"/>
      <c r="C36" s="249"/>
      <c r="D36" s="313"/>
      <c r="E36" s="309"/>
      <c r="F36" s="865"/>
      <c r="G36" s="866"/>
      <c r="H36" s="866"/>
      <c r="I36" s="866"/>
      <c r="J36" s="866"/>
      <c r="K36" s="866"/>
      <c r="L36" s="867"/>
      <c r="M36" s="253"/>
      <c r="O36" s="514" t="s">
        <v>485</v>
      </c>
      <c r="Q36" s="254"/>
    </row>
    <row r="37" spans="2:23" s="252" customFormat="1" ht="27" customHeight="1">
      <c r="B37" s="287"/>
      <c r="C37" s="249"/>
      <c r="D37" s="313"/>
      <c r="E37" s="309"/>
      <c r="F37" s="865"/>
      <c r="G37" s="866"/>
      <c r="H37" s="866"/>
      <c r="I37" s="866"/>
      <c r="J37" s="866"/>
      <c r="K37" s="866"/>
      <c r="L37" s="867"/>
      <c r="M37" s="253"/>
      <c r="O37" s="513" t="s">
        <v>493</v>
      </c>
      <c r="Q37" s="254"/>
    </row>
    <row r="38" spans="2:23" s="252" customFormat="1" ht="27" customHeight="1">
      <c r="B38" s="287"/>
      <c r="C38" s="249"/>
      <c r="D38" s="313"/>
      <c r="E38" s="309"/>
      <c r="F38" s="865"/>
      <c r="G38" s="866"/>
      <c r="H38" s="866"/>
      <c r="I38" s="866"/>
      <c r="J38" s="866"/>
      <c r="K38" s="866"/>
      <c r="L38" s="867"/>
      <c r="M38" s="253"/>
      <c r="O38" s="514"/>
      <c r="Q38" s="255"/>
    </row>
    <row r="39" spans="2:23" s="252" customFormat="1" ht="27" customHeight="1">
      <c r="B39" s="287"/>
      <c r="C39" s="249"/>
      <c r="D39" s="313"/>
      <c r="E39" s="309"/>
      <c r="F39" s="865"/>
      <c r="G39" s="866"/>
      <c r="H39" s="866"/>
      <c r="I39" s="866"/>
      <c r="J39" s="866"/>
      <c r="K39" s="866"/>
      <c r="L39" s="867"/>
      <c r="M39" s="253"/>
      <c r="O39" s="513"/>
      <c r="Q39" s="255"/>
    </row>
    <row r="40" spans="2:23" s="252" customFormat="1" ht="27" customHeight="1">
      <c r="B40" s="287"/>
      <c r="C40" s="249"/>
      <c r="D40" s="313"/>
      <c r="E40" s="309"/>
      <c r="F40" s="865"/>
      <c r="G40" s="866"/>
      <c r="H40" s="866"/>
      <c r="I40" s="866"/>
      <c r="J40" s="866"/>
      <c r="K40" s="866"/>
      <c r="L40" s="867"/>
      <c r="M40" s="253"/>
      <c r="O40" s="513"/>
      <c r="Q40" s="255"/>
    </row>
    <row r="41" spans="2:23" s="252" customFormat="1" ht="27" customHeight="1">
      <c r="B41" s="287"/>
      <c r="C41" s="249"/>
      <c r="D41" s="313"/>
      <c r="E41" s="309"/>
      <c r="F41" s="865"/>
      <c r="G41" s="866"/>
      <c r="H41" s="866"/>
      <c r="I41" s="866"/>
      <c r="J41" s="866"/>
      <c r="K41" s="866"/>
      <c r="L41" s="867"/>
      <c r="M41" s="253"/>
      <c r="O41" s="513"/>
      <c r="Q41" s="255"/>
    </row>
    <row r="42" spans="2:23" s="252" customFormat="1" ht="27" customHeight="1">
      <c r="B42" s="287"/>
      <c r="C42" s="249"/>
      <c r="D42" s="313"/>
      <c r="E42" s="309"/>
      <c r="F42" s="865"/>
      <c r="G42" s="866"/>
      <c r="H42" s="866"/>
      <c r="I42" s="866"/>
      <c r="J42" s="866"/>
      <c r="K42" s="866"/>
      <c r="L42" s="867"/>
      <c r="M42" s="253"/>
      <c r="O42" s="513"/>
      <c r="Q42" s="255"/>
    </row>
    <row r="43" spans="2:23" s="252" customFormat="1" ht="27" customHeight="1">
      <c r="B43" s="287"/>
      <c r="C43" s="249"/>
      <c r="D43" s="313"/>
      <c r="E43" s="309"/>
      <c r="F43" s="865"/>
      <c r="G43" s="866"/>
      <c r="H43" s="866"/>
      <c r="I43" s="866"/>
      <c r="J43" s="866"/>
      <c r="K43" s="866"/>
      <c r="L43" s="867"/>
      <c r="M43" s="253"/>
      <c r="O43" s="513"/>
      <c r="Q43" s="255"/>
    </row>
    <row r="44" spans="2:23" s="252" customFormat="1" ht="27" customHeight="1">
      <c r="B44" s="287"/>
      <c r="C44" s="249"/>
      <c r="D44" s="313"/>
      <c r="E44" s="309"/>
      <c r="F44" s="865"/>
      <c r="G44" s="866"/>
      <c r="H44" s="866"/>
      <c r="I44" s="866"/>
      <c r="J44" s="866"/>
      <c r="K44" s="866"/>
      <c r="L44" s="867"/>
      <c r="M44" s="253"/>
      <c r="O44" s="513"/>
      <c r="Q44" s="255"/>
    </row>
    <row r="45" spans="2:23" s="252" customFormat="1" ht="27" customHeight="1">
      <c r="B45" s="287"/>
      <c r="C45" s="249"/>
      <c r="D45" s="313"/>
      <c r="E45" s="309"/>
      <c r="F45" s="865"/>
      <c r="G45" s="866"/>
      <c r="H45" s="866"/>
      <c r="I45" s="866"/>
      <c r="J45" s="866"/>
      <c r="K45" s="866"/>
      <c r="L45" s="867"/>
      <c r="M45" s="253"/>
      <c r="O45" s="513"/>
      <c r="Q45" s="255"/>
    </row>
    <row r="46" spans="2:23" s="252" customFormat="1" ht="27" customHeight="1">
      <c r="B46" s="287"/>
      <c r="C46" s="249"/>
      <c r="D46" s="313"/>
      <c r="E46" s="309"/>
      <c r="F46" s="865"/>
      <c r="G46" s="866"/>
      <c r="H46" s="866"/>
      <c r="I46" s="866"/>
      <c r="J46" s="866"/>
      <c r="K46" s="866"/>
      <c r="L46" s="867"/>
      <c r="M46" s="253"/>
      <c r="O46" s="508"/>
      <c r="Q46" s="255"/>
    </row>
    <row r="47" spans="2:23" s="252" customFormat="1" ht="27" customHeight="1">
      <c r="B47" s="288"/>
      <c r="C47" s="251"/>
      <c r="D47" s="315"/>
      <c r="E47" s="311"/>
      <c r="F47" s="868"/>
      <c r="G47" s="869"/>
      <c r="H47" s="869"/>
      <c r="I47" s="869"/>
      <c r="J47" s="869"/>
      <c r="K47" s="869"/>
      <c r="L47" s="870"/>
      <c r="M47" s="253"/>
      <c r="O47" s="515"/>
      <c r="Q47" s="255"/>
    </row>
    <row r="48" spans="2:23" ht="25.5" customHeight="1">
      <c r="B48" s="223"/>
      <c r="C48" s="229"/>
      <c r="D48" s="229"/>
      <c r="E48" s="224"/>
      <c r="F48" s="231"/>
      <c r="G48" s="231"/>
      <c r="H48" s="237"/>
      <c r="I48" s="231"/>
      <c r="J48" s="223"/>
      <c r="K48" s="223"/>
      <c r="L48" s="223"/>
      <c r="M48" s="238"/>
      <c r="Q48" s="225"/>
      <c r="R48" s="252"/>
      <c r="S48" s="252"/>
      <c r="T48" s="252"/>
      <c r="U48" s="252"/>
      <c r="V48" s="252"/>
      <c r="W48" s="252"/>
    </row>
    <row r="49" spans="2:23" ht="25.5" customHeight="1">
      <c r="B49" s="224"/>
      <c r="C49" s="224"/>
      <c r="D49" s="224"/>
      <c r="F49" s="224"/>
      <c r="G49" s="224"/>
      <c r="H49" s="224"/>
      <c r="I49" s="224"/>
      <c r="J49" s="224"/>
      <c r="K49" s="224"/>
      <c r="L49" s="224"/>
      <c r="M49" s="239">
        <f>I3</f>
        <v>0</v>
      </c>
      <c r="O49" s="192"/>
      <c r="P49" s="192"/>
      <c r="R49" s="252"/>
      <c r="S49" s="252"/>
      <c r="T49" s="252"/>
      <c r="U49" s="252"/>
      <c r="V49" s="252"/>
      <c r="W49" s="252"/>
    </row>
    <row r="50" spans="2:23" ht="62.25" customHeight="1">
      <c r="B50" s="872" t="s">
        <v>511</v>
      </c>
      <c r="C50" s="873"/>
      <c r="D50" s="873"/>
      <c r="E50" s="873"/>
      <c r="F50" s="873"/>
      <c r="G50" s="873"/>
      <c r="H50" s="873"/>
      <c r="I50" s="224"/>
      <c r="J50" s="224"/>
      <c r="K50" s="224"/>
      <c r="L50" s="224"/>
      <c r="M50" s="224"/>
      <c r="O50" s="192"/>
      <c r="P50" s="192"/>
      <c r="R50" s="252"/>
      <c r="S50" s="252"/>
      <c r="T50" s="252"/>
      <c r="U50" s="252"/>
      <c r="V50" s="252"/>
      <c r="W50" s="252"/>
    </row>
    <row r="51" spans="2:23" s="217" customFormat="1" ht="17.25">
      <c r="B51" s="218" t="s">
        <v>505</v>
      </c>
      <c r="C51" s="218"/>
      <c r="D51" s="218"/>
      <c r="E51" s="218"/>
      <c r="F51" s="218"/>
      <c r="G51" s="218"/>
      <c r="H51" s="218"/>
      <c r="I51" s="218"/>
      <c r="J51" s="218"/>
      <c r="K51" s="218"/>
      <c r="L51" s="218"/>
      <c r="M51" s="218"/>
      <c r="O51" s="192"/>
      <c r="P51" s="192"/>
      <c r="R51" s="252"/>
      <c r="S51" s="252"/>
      <c r="T51" s="252"/>
      <c r="U51" s="252"/>
      <c r="V51" s="252"/>
      <c r="W51" s="252"/>
    </row>
    <row r="52" spans="2:23" ht="39" customHeight="1">
      <c r="B52" s="791" t="s">
        <v>420</v>
      </c>
      <c r="C52" s="420" t="s">
        <v>257</v>
      </c>
      <c r="D52" s="801" t="s">
        <v>330</v>
      </c>
      <c r="E52" s="802"/>
      <c r="F52" s="805" t="s">
        <v>433</v>
      </c>
      <c r="G52" s="803"/>
      <c r="H52" s="805" t="s">
        <v>432</v>
      </c>
      <c r="I52" s="803"/>
      <c r="J52" s="805" t="s">
        <v>416</v>
      </c>
      <c r="K52" s="806"/>
      <c r="L52" s="805" t="s">
        <v>430</v>
      </c>
      <c r="M52" s="803"/>
      <c r="O52" s="516" t="s">
        <v>477</v>
      </c>
      <c r="Q52" s="193"/>
      <c r="R52" s="252"/>
      <c r="S52" s="252"/>
      <c r="T52" s="252"/>
      <c r="U52" s="252"/>
      <c r="V52" s="252"/>
      <c r="W52" s="252"/>
    </row>
    <row r="53" spans="2:23" ht="27" customHeight="1">
      <c r="B53" s="799"/>
      <c r="C53" s="547">
        <f>'補助事業概要説明書（別添１）５'!$D$7</f>
        <v>0</v>
      </c>
      <c r="D53" s="787">
        <f>VLOOKUP("ターゲット属性　１",'補助事業概要説明書（別添１）５'!$B:$Q,3,0)</f>
        <v>0</v>
      </c>
      <c r="E53" s="788"/>
      <c r="F53" s="789">
        <f>VLOOKUP("ターゲット属性　１",'補助事業概要説明書（別添１）５'!$B:$Q,10,0)</f>
        <v>0</v>
      </c>
      <c r="G53" s="790"/>
      <c r="H53" s="832">
        <f>VLOOKUP("ターゲット属性　１",'補助事業概要説明書（別添１）５'!B:Q,15,0)</f>
        <v>0</v>
      </c>
      <c r="I53" s="833"/>
      <c r="J53" s="810" t="str">
        <f ca="1">IFERROR(L53/H53,"")</f>
        <v/>
      </c>
      <c r="K53" s="811"/>
      <c r="L53" s="810">
        <f ca="1">SUM(I56:I65)</f>
        <v>0</v>
      </c>
      <c r="M53" s="811"/>
      <c r="O53" s="511" t="s">
        <v>504</v>
      </c>
      <c r="Q53" s="182"/>
      <c r="R53" s="233" t="s">
        <v>558</v>
      </c>
      <c r="S53" s="233" t="s">
        <v>252</v>
      </c>
      <c r="T53" s="233" t="s">
        <v>259</v>
      </c>
      <c r="U53" s="233" t="s">
        <v>337</v>
      </c>
      <c r="V53" s="233" t="s">
        <v>338</v>
      </c>
      <c r="W53" s="252"/>
    </row>
    <row r="54" spans="2:23" ht="40.5" customHeight="1">
      <c r="B54" s="799"/>
      <c r="C54" s="807" t="s">
        <v>417</v>
      </c>
      <c r="D54" s="803" t="s">
        <v>418</v>
      </c>
      <c r="E54" s="804" t="s">
        <v>431</v>
      </c>
      <c r="F54" s="804" t="s">
        <v>487</v>
      </c>
      <c r="G54" s="316" t="s">
        <v>542</v>
      </c>
      <c r="H54" s="316" t="s">
        <v>543</v>
      </c>
      <c r="I54" s="316" t="s">
        <v>481</v>
      </c>
      <c r="J54" s="804" t="s">
        <v>440</v>
      </c>
      <c r="K54" s="804"/>
      <c r="L54" s="804"/>
      <c r="M54" s="804"/>
      <c r="O54" s="517" t="s">
        <v>583</v>
      </c>
      <c r="R54" s="236" t="str">
        <f>IFERROR(IF(D54="職員",G54*F54,"")*F53,"")</f>
        <v/>
      </c>
      <c r="S54" s="236" t="str">
        <f>IFERROR(IF(D54="事務補助員",G54*F54,"")*F53,"")</f>
        <v/>
      </c>
      <c r="T54" s="236" t="str">
        <f>IFERROR(IF(OR(D54="職員",D54="事務補助員"),H54*F54,"")*F53,"")</f>
        <v/>
      </c>
      <c r="U54" s="236" t="str">
        <f>IFERROR(IF(D54="外部専門家",G54*F54,"")*F53,"")</f>
        <v/>
      </c>
      <c r="V54" s="236" t="str">
        <f>IFERROR(IF(D54="外部専門家",H54*F54,"")*F53,"")</f>
        <v/>
      </c>
      <c r="W54" s="252"/>
    </row>
    <row r="55" spans="2:23" ht="15" customHeight="1">
      <c r="B55" s="799"/>
      <c r="C55" s="808"/>
      <c r="D55" s="803"/>
      <c r="E55" s="804"/>
      <c r="F55" s="804"/>
      <c r="G55" s="317" t="str">
        <f>IF($I$6="消費税の扱いを選択してください","",IF($I$6="消費税を補助対象に含めない","（税抜）","（税込）"))</f>
        <v/>
      </c>
      <c r="H55" s="317" t="str">
        <f>IF($I$6="消費税の扱いを選択してください","",IF($I$6="消費税を補助対象に含めない","（税抜）","（税込）"))</f>
        <v/>
      </c>
      <c r="I55" s="317" t="str">
        <f>IF($I$6="消費税の扱いを選択してください","",IF($I$6="消費税を補助対象に含めない","（税抜）","（税込）"))</f>
        <v/>
      </c>
      <c r="J55" s="804"/>
      <c r="K55" s="804"/>
      <c r="L55" s="804"/>
      <c r="M55" s="804"/>
      <c r="O55" s="518" t="s">
        <v>557</v>
      </c>
      <c r="R55" s="236" t="str">
        <f>IFERROR(IF(D55="職員",G55*F55,"")*F53,"")</f>
        <v/>
      </c>
      <c r="S55" s="236" t="str">
        <f>IFERROR(IF(D55="事務補助員",G55*F55,"")*F53,"")</f>
        <v/>
      </c>
      <c r="T55" s="236" t="str">
        <f>IFERROR(IF(OR(D55="職員",D55="事務補助員"),H55*F55,"")*F53,"")</f>
        <v/>
      </c>
      <c r="U55" s="236" t="str">
        <f>IFERROR(IF(D55="外部専門家",G55*F55,"")*F53,"")</f>
        <v/>
      </c>
      <c r="V55" s="236" t="str">
        <f>IFERROR(IF(D55="外部専門家",H55*F55,"")*F53,"")</f>
        <v/>
      </c>
      <c r="W55" s="252"/>
    </row>
    <row r="56" spans="2:23" ht="25.5" customHeight="1">
      <c r="B56" s="799"/>
      <c r="C56" s="302"/>
      <c r="D56" s="318" t="str">
        <f>IF(C56="","",IFERROR(VLOOKUP(C56,'補助事業概要説明書（別添１）１～４'!B:C,2,0),IF(ISNA(VLOOKUP(C56,'専門家一覧（別紙１）'!I:I,1,0)),"要確認","外部専門家")))</f>
        <v/>
      </c>
      <c r="E56" s="319"/>
      <c r="F56" s="318" t="str">
        <f ca="1">IF(E56="訪問支援",SUMIF((OFFSET(INDIRECT("'補助事業概要説明書（別添１）５'!"&amp;"B"&amp;MATCH("ターゲット属性　１",'補助事業概要説明書（別添１）５'!$B:$B,0)),8,6,7)),C56,OFFSET(INDIRECT("'補助事業概要説明書（別添１）５'!"&amp;"B"&amp;MATCH("ターゲット属性　１",'補助事業概要説明書（別添１）５'!$B:$B,0)),8,9,7))+SUMIF((OFFSET(INDIRECT("'補助事業概要説明書（別添１）５'!"&amp;"B"&amp;MATCH("ターゲット属性　１",'補助事業概要説明書（別添１）５'!$B:$B,0)),8,12,7)),C56,OFFSET(INDIRECT("'補助事業概要説明書（別添１）５'!"&amp;"B"&amp;MATCH("ターゲット属性　１",'補助事業概要説明書（別添１）５'!$B:$B,0)),8,14,7)),IF(E56="支援前後の活動",SUMIF((OFFSET(INDIRECT("'補助事業概要説明書（別添１）５'!"&amp;"B"&amp;MATCH("ターゲット属性　１",'補助事業概要説明書（別添１）５'!$B:$B,0)),8,6,7)),C56,OFFSET(INDIRECT("'補助事業概要説明書（別添１）５'!"&amp;"B"&amp;MATCH("ターゲット属性　１",'補助事業概要説明書（別添１）５'!$B:$B,0)),8,10,7))+SUMIF((OFFSET(INDIRECT("'補助事業概要説明書（別添１）５'!"&amp;"B"&amp;MATCH("ターゲット属性　１",'補助事業概要説明書（別添１）５'!$B:$B,0)),8,12,7)),C56,OFFSET(INDIRECT("'補助事業概要説明書（別添１）５'!"&amp;"B"&amp;MATCH("ターゲット属性　１",'補助事業概要説明書（別添１）５'!$B:$B,0)),8,15,7)),""))</f>
        <v/>
      </c>
      <c r="G56" s="314"/>
      <c r="H56" s="314"/>
      <c r="I56" s="320" t="str">
        <f ca="1">IFERROR(F56*(G56+H56),"")</f>
        <v/>
      </c>
      <c r="J56" s="829"/>
      <c r="K56" s="830"/>
      <c r="L56" s="830"/>
      <c r="M56" s="831"/>
      <c r="O56" s="519" t="s">
        <v>496</v>
      </c>
      <c r="R56" s="236" t="str">
        <f>IFERROR(IF(D56="職員",G56*F56,"")*F53,"")</f>
        <v/>
      </c>
      <c r="S56" s="236" t="str">
        <f>IFERROR(IF(D56="事務補助員",G56*F56,"")*F53,"")</f>
        <v/>
      </c>
      <c r="T56" s="236" t="str">
        <f>IFERROR(IF(OR(D56="職員",D56="事務補助員"),H56*F56,"")*F53,"")</f>
        <v/>
      </c>
      <c r="U56" s="236" t="str">
        <f>IFERROR(IF(D56="外部専門家",G56*F56,"")*F53,"")</f>
        <v/>
      </c>
      <c r="V56" s="236" t="str">
        <f>IFERROR(IF(D56="外部専門家",H56*F56,"")*F53,"")</f>
        <v/>
      </c>
      <c r="W56" s="252"/>
    </row>
    <row r="57" spans="2:23" ht="25.5" customHeight="1">
      <c r="B57" s="799"/>
      <c r="C57" s="248"/>
      <c r="D57" s="318" t="str">
        <f>IF(C57="","",IFERROR(VLOOKUP(C57,'補助事業概要説明書（別添１）１～４'!B:C,2,0),IF(ISNA(VLOOKUP(C57,'専門家一覧（別紙１）'!I:I,1,0)),"要確認","外部専門家")))</f>
        <v/>
      </c>
      <c r="E57" s="319"/>
      <c r="F57" s="318" t="str">
        <f ca="1">IF(E57="訪問支援",SUMIF((OFFSET(INDIRECT("'補助事業概要説明書（別添１）５'!"&amp;"B"&amp;MATCH("ターゲット属性　１",'補助事業概要説明書（別添１）５'!$B:$B,0)),8,6,7)),C57,OFFSET(INDIRECT("'補助事業概要説明書（別添１）５'!"&amp;"B"&amp;MATCH("ターゲット属性　１",'補助事業概要説明書（別添１）５'!$B:$B,0)),8,9,7))+SUMIF((OFFSET(INDIRECT("'補助事業概要説明書（別添１）５'!"&amp;"B"&amp;MATCH("ターゲット属性　１",'補助事業概要説明書（別添１）５'!$B:$B,0)),8,12,7)),C57,OFFSET(INDIRECT("'補助事業概要説明書（別添１）５'!"&amp;"B"&amp;MATCH("ターゲット属性　１",'補助事業概要説明書（別添１）５'!$B:$B,0)),8,14,7)),IF(E57="支援前後の活動",SUMIF((OFFSET(INDIRECT("'補助事業概要説明書（別添１）５'!"&amp;"B"&amp;MATCH("ターゲット属性　１",'補助事業概要説明書（別添１）５'!$B:$B,0)),8,6,7)),C57,OFFSET(INDIRECT("'補助事業概要説明書（別添１）５'!"&amp;"B"&amp;MATCH("ターゲット属性　１",'補助事業概要説明書（別添１）５'!$B:$B,0)),8,10,7))+SUMIF((OFFSET(INDIRECT("'補助事業概要説明書（別添１）５'!"&amp;"B"&amp;MATCH("ターゲット属性　１",'補助事業概要説明書（別添１）５'!$B:$B,0)),8,12,7)),C57,OFFSET(INDIRECT("'補助事業概要説明書（別添１）５'!"&amp;"B"&amp;MATCH("ターゲット属性　１",'補助事業概要説明書（別添１）５'!$B:$B,0)),8,15,7)),""))</f>
        <v/>
      </c>
      <c r="G57" s="314"/>
      <c r="H57" s="314"/>
      <c r="I57" s="321" t="str">
        <f t="shared" ref="I57:I65" ca="1" si="1">IFERROR(F57*(G57+H57),"")</f>
        <v/>
      </c>
      <c r="J57" s="815"/>
      <c r="K57" s="816"/>
      <c r="L57" s="816"/>
      <c r="M57" s="817"/>
      <c r="O57" s="519" t="s">
        <v>497</v>
      </c>
      <c r="R57" s="236" t="str">
        <f>IFERROR(IF(D57="職員",G57*F57,"")*F53,"")</f>
        <v/>
      </c>
      <c r="S57" s="236" t="str">
        <f>IFERROR(IF(D57="事務補助員",G57*F57,"")*F53,"")</f>
        <v/>
      </c>
      <c r="T57" s="236" t="str">
        <f>IFERROR(IF(OR(D57="職員",D57="事務補助員"),H57*F57,"")*F53,"")</f>
        <v/>
      </c>
      <c r="U57" s="236" t="str">
        <f>IFERROR(IF(D57="外部専門家",G57*F57,"")*F53,"")</f>
        <v/>
      </c>
      <c r="V57" s="236" t="str">
        <f>IFERROR(IF(D57="外部専門家",H57*F57,"")*F53,"")</f>
        <v/>
      </c>
      <c r="W57" s="252"/>
    </row>
    <row r="58" spans="2:23" ht="25.5" customHeight="1">
      <c r="B58" s="799"/>
      <c r="C58" s="248"/>
      <c r="D58" s="322" t="str">
        <f>IF(C58="","",IFERROR(VLOOKUP(C58,'補助事業概要説明書（別添１）１～４'!B:C,2,0),IF(ISNA(VLOOKUP(C58,'専門家一覧（別紙１）'!I:I,1,0)),"要確認","外部専門家")))</f>
        <v/>
      </c>
      <c r="E58" s="319"/>
      <c r="F58" s="322" t="str">
        <f ca="1">IF(E58="訪問支援",SUMIF((OFFSET(INDIRECT("'補助事業概要説明書（別添１）５'!"&amp;"B"&amp;MATCH("ターゲット属性　１",'補助事業概要説明書（別添１）５'!$B:$B,0)),8,6,7)),C58,OFFSET(INDIRECT("'補助事業概要説明書（別添１）５'!"&amp;"B"&amp;MATCH("ターゲット属性　１",'補助事業概要説明書（別添１）５'!$B:$B,0)),8,9,7))+SUMIF((OFFSET(INDIRECT("'補助事業概要説明書（別添１）５'!"&amp;"B"&amp;MATCH("ターゲット属性　１",'補助事業概要説明書（別添１）５'!$B:$B,0)),8,12,7)),C58,OFFSET(INDIRECT("'補助事業概要説明書（別添１）５'!"&amp;"B"&amp;MATCH("ターゲット属性　１",'補助事業概要説明書（別添１）５'!$B:$B,0)),8,14,7)),IF(E58="支援前後の活動",SUMIF((OFFSET(INDIRECT("'補助事業概要説明書（別添１）５'!"&amp;"B"&amp;MATCH("ターゲット属性　１",'補助事業概要説明書（別添１）５'!$B:$B,0)),8,6,7)),C58,OFFSET(INDIRECT("'補助事業概要説明書（別添１）５'!"&amp;"B"&amp;MATCH("ターゲット属性　１",'補助事業概要説明書（別添１）５'!$B:$B,0)),8,10,7))+SUMIF((OFFSET(INDIRECT("'補助事業概要説明書（別添１）５'!"&amp;"B"&amp;MATCH("ターゲット属性　１",'補助事業概要説明書（別添１）５'!$B:$B,0)),8,12,7)),C58,OFFSET(INDIRECT("'補助事業概要説明書（別添１）５'!"&amp;"B"&amp;MATCH("ターゲット属性　１",'補助事業概要説明書（別添１）５'!$B:$B,0)),8,15,7)),""))</f>
        <v/>
      </c>
      <c r="G58" s="309"/>
      <c r="H58" s="309"/>
      <c r="I58" s="321" t="str">
        <f t="shared" ca="1" si="1"/>
        <v/>
      </c>
      <c r="J58" s="815"/>
      <c r="K58" s="816"/>
      <c r="L58" s="816"/>
      <c r="M58" s="817"/>
      <c r="O58" s="520" t="s">
        <v>498</v>
      </c>
      <c r="R58" s="236" t="str">
        <f>IFERROR(IF(D58="職員",G58*F58,"")*F53,"")</f>
        <v/>
      </c>
      <c r="S58" s="236" t="str">
        <f>IFERROR(IF(D58="事務補助員",G58*F58,"")*F53,"")</f>
        <v/>
      </c>
      <c r="T58" s="236" t="str">
        <f>IFERROR(IF(OR(D58="職員",D58="事務補助員"),H58*F58,"")*F53,"")</f>
        <v/>
      </c>
      <c r="U58" s="236" t="str">
        <f>IFERROR(IF(D58="外部専門家",G58*F58,"")*F53,"")</f>
        <v/>
      </c>
      <c r="V58" s="236" t="str">
        <f>IFERROR(IF(D58="外部専門家",H58*F58,"")*F53,"")</f>
        <v/>
      </c>
      <c r="W58" s="252"/>
    </row>
    <row r="59" spans="2:23" ht="25.5" customHeight="1">
      <c r="B59" s="799"/>
      <c r="C59" s="248"/>
      <c r="D59" s="322" t="str">
        <f>IF(C59="","",IFERROR(VLOOKUP(C59,'補助事業概要説明書（別添１）１～４'!B:C,2,0),IF(ISNA(VLOOKUP(C59,'専門家一覧（別紙１）'!I:I,1,0)),"要確認","外部専門家")))</f>
        <v/>
      </c>
      <c r="E59" s="319"/>
      <c r="F59" s="322" t="str">
        <f ca="1">IF(E59="訪問支援",SUMIF((OFFSET(INDIRECT("'補助事業概要説明書（別添１）５'!"&amp;"B"&amp;MATCH("ターゲット属性　１",'補助事業概要説明書（別添１）５'!$B:$B,0)),8,6,7)),C59,OFFSET(INDIRECT("'補助事業概要説明書（別添１）５'!"&amp;"B"&amp;MATCH("ターゲット属性　１",'補助事業概要説明書（別添１）５'!$B:$B,0)),8,9,7))+SUMIF((OFFSET(INDIRECT("'補助事業概要説明書（別添１）５'!"&amp;"B"&amp;MATCH("ターゲット属性　１",'補助事業概要説明書（別添１）５'!$B:$B,0)),8,12,7)),C59,OFFSET(INDIRECT("'補助事業概要説明書（別添１）５'!"&amp;"B"&amp;MATCH("ターゲット属性　１",'補助事業概要説明書（別添１）５'!$B:$B,0)),8,14,7)),IF(E59="支援前後の活動",SUMIF((OFFSET(INDIRECT("'補助事業概要説明書（別添１）５'!"&amp;"B"&amp;MATCH("ターゲット属性　１",'補助事業概要説明書（別添１）５'!$B:$B,0)),8,6,7)),C59,OFFSET(INDIRECT("'補助事業概要説明書（別添１）５'!"&amp;"B"&amp;MATCH("ターゲット属性　１",'補助事業概要説明書（別添１）５'!$B:$B,0)),8,10,7))+SUMIF((OFFSET(INDIRECT("'補助事業概要説明書（別添１）５'!"&amp;"B"&amp;MATCH("ターゲット属性　１",'補助事業概要説明書（別添１）５'!$B:$B,0)),8,12,7)),C59,OFFSET(INDIRECT("'補助事業概要説明書（別添１）５'!"&amp;"B"&amp;MATCH("ターゲット属性　１",'補助事業概要説明書（別添１）５'!$B:$B,0)),8,15,7)),""))</f>
        <v/>
      </c>
      <c r="G59" s="309"/>
      <c r="H59" s="309"/>
      <c r="I59" s="321" t="str">
        <f t="shared" ca="1" si="1"/>
        <v/>
      </c>
      <c r="J59" s="815"/>
      <c r="K59" s="816"/>
      <c r="L59" s="816"/>
      <c r="M59" s="817"/>
      <c r="O59" s="520"/>
      <c r="R59" s="236" t="str">
        <f>IFERROR(IF(D59="職員",G59*F59,"")*F53,"")</f>
        <v/>
      </c>
      <c r="S59" s="236" t="str">
        <f>IFERROR(IF(D59="事務補助員",G59*F59,"")*F53,"")</f>
        <v/>
      </c>
      <c r="T59" s="236" t="str">
        <f>IFERROR(IF(OR(D59="職員",D59="事務補助員"),H59*F59,"")*F53,"")</f>
        <v/>
      </c>
      <c r="U59" s="236" t="str">
        <f>IFERROR(IF(D59="外部専門家",G59*F59,"")*F53,"")</f>
        <v/>
      </c>
      <c r="V59" s="236" t="str">
        <f>IFERROR(IF(D59="外部専門家",H59*F59,"")*F53,"")</f>
        <v/>
      </c>
      <c r="W59" s="252"/>
    </row>
    <row r="60" spans="2:23" ht="25.5" customHeight="1">
      <c r="B60" s="799"/>
      <c r="C60" s="248"/>
      <c r="D60" s="322" t="str">
        <f>IF(C60="","",IFERROR(VLOOKUP(C60,'補助事業概要説明書（別添１）１～４'!B:C,2,0),IF(ISNA(VLOOKUP(C60,'専門家一覧（別紙１）'!I:I,1,0)),"要確認","外部専門家")))</f>
        <v/>
      </c>
      <c r="E60" s="319"/>
      <c r="F60" s="322" t="str">
        <f ca="1">IF(E60="訪問支援",SUMIF((OFFSET(INDIRECT("'補助事業概要説明書（別添１）５'!"&amp;"B"&amp;MATCH("ターゲット属性　１",'補助事業概要説明書（別添１）５'!$B:$B,0)),8,6,7)),C60,OFFSET(INDIRECT("'補助事業概要説明書（別添１）５'!"&amp;"B"&amp;MATCH("ターゲット属性　１",'補助事業概要説明書（別添１）５'!$B:$B,0)),8,9,7))+SUMIF((OFFSET(INDIRECT("'補助事業概要説明書（別添１）５'!"&amp;"B"&amp;MATCH("ターゲット属性　１",'補助事業概要説明書（別添１）５'!$B:$B,0)),8,12,7)),C60,OFFSET(INDIRECT("'補助事業概要説明書（別添１）５'!"&amp;"B"&amp;MATCH("ターゲット属性　１",'補助事業概要説明書（別添１）５'!$B:$B,0)),8,14,7)),IF(E60="支援前後の活動",SUMIF((OFFSET(INDIRECT("'補助事業概要説明書（別添１）５'!"&amp;"B"&amp;MATCH("ターゲット属性　１",'補助事業概要説明書（別添１）５'!$B:$B,0)),8,6,7)),C60,OFFSET(INDIRECT("'補助事業概要説明書（別添１）５'!"&amp;"B"&amp;MATCH("ターゲット属性　１",'補助事業概要説明書（別添１）５'!$B:$B,0)),8,10,7))+SUMIF((OFFSET(INDIRECT("'補助事業概要説明書（別添１）５'!"&amp;"B"&amp;MATCH("ターゲット属性　１",'補助事業概要説明書（別添１）５'!$B:$B,0)),8,12,7)),C60,OFFSET(INDIRECT("'補助事業概要説明書（別添１）５'!"&amp;"B"&amp;MATCH("ターゲット属性　１",'補助事業概要説明書（別添１）５'!$B:$B,0)),8,15,7)),""))</f>
        <v/>
      </c>
      <c r="G60" s="309"/>
      <c r="H60" s="309"/>
      <c r="I60" s="321" t="str">
        <f t="shared" ca="1" si="1"/>
        <v/>
      </c>
      <c r="J60" s="815"/>
      <c r="K60" s="816"/>
      <c r="L60" s="816"/>
      <c r="M60" s="817"/>
      <c r="O60" s="519" t="s">
        <v>553</v>
      </c>
      <c r="R60" s="236" t="str">
        <f>IFERROR(IF(D60="職員",G60*F60,"")*F53,"")</f>
        <v/>
      </c>
      <c r="S60" s="236" t="str">
        <f>IFERROR(IF(D60="事務補助員",G60*F60,"")*F53,"")</f>
        <v/>
      </c>
      <c r="T60" s="236" t="str">
        <f>IFERROR(IF(OR(D60="職員",D60="事務補助員"),H60*F60,"")*F53,"")</f>
        <v/>
      </c>
      <c r="U60" s="236" t="str">
        <f>IFERROR(IF(D60="外部専門家",G60*F60,"")*F53,"")</f>
        <v/>
      </c>
      <c r="V60" s="236" t="str">
        <f>IFERROR(IF(D60="外部専門家",H60*F60,"")*F53,"")</f>
        <v/>
      </c>
      <c r="W60" s="252"/>
    </row>
    <row r="61" spans="2:23" ht="25.5" customHeight="1">
      <c r="B61" s="799"/>
      <c r="C61" s="248"/>
      <c r="D61" s="322" t="str">
        <f>IF(C61="","",IFERROR(VLOOKUP(C61,'補助事業概要説明書（別添１）１～４'!B:C,2,0),IF(ISNA(VLOOKUP(C61,'専門家一覧（別紙１）'!I:I,1,0)),"要確認","外部専門家")))</f>
        <v/>
      </c>
      <c r="E61" s="319"/>
      <c r="F61" s="322" t="str">
        <f ca="1">IF(E61="訪問支援",SUMIF((OFFSET(INDIRECT("'補助事業概要説明書（別添１）５'!"&amp;"B"&amp;MATCH("ターゲット属性　１",'補助事業概要説明書（別添１）５'!$B:$B,0)),8,6,7)),C61,OFFSET(INDIRECT("'補助事業概要説明書（別添１）５'!"&amp;"B"&amp;MATCH("ターゲット属性　１",'補助事業概要説明書（別添１）５'!$B:$B,0)),8,9,7))+SUMIF((OFFSET(INDIRECT("'補助事業概要説明書（別添１）５'!"&amp;"B"&amp;MATCH("ターゲット属性　１",'補助事業概要説明書（別添１）５'!$B:$B,0)),8,12,7)),C61,OFFSET(INDIRECT("'補助事業概要説明書（別添１）５'!"&amp;"B"&amp;MATCH("ターゲット属性　１",'補助事業概要説明書（別添１）５'!$B:$B,0)),8,14,7)),IF(E61="支援前後の活動",SUMIF((OFFSET(INDIRECT("'補助事業概要説明書（別添１）５'!"&amp;"B"&amp;MATCH("ターゲット属性　１",'補助事業概要説明書（別添１）５'!$B:$B,0)),8,6,7)),C61,OFFSET(INDIRECT("'補助事業概要説明書（別添１）５'!"&amp;"B"&amp;MATCH("ターゲット属性　１",'補助事業概要説明書（別添１）５'!$B:$B,0)),8,10,7))+SUMIF((OFFSET(INDIRECT("'補助事業概要説明書（別添１）５'!"&amp;"B"&amp;MATCH("ターゲット属性　１",'補助事業概要説明書（別添１）５'!$B:$B,0)),8,12,7)),C61,OFFSET(INDIRECT("'補助事業概要説明書（別添１）５'!"&amp;"B"&amp;MATCH("ターゲット属性　１",'補助事業概要説明書（別添１）５'!$B:$B,0)),8,15,7)),""))</f>
        <v/>
      </c>
      <c r="G61" s="309"/>
      <c r="H61" s="309"/>
      <c r="I61" s="321" t="str">
        <f t="shared" ca="1" si="1"/>
        <v/>
      </c>
      <c r="J61" s="815"/>
      <c r="K61" s="816"/>
      <c r="L61" s="816"/>
      <c r="M61" s="817"/>
      <c r="O61" s="519" t="s">
        <v>500</v>
      </c>
      <c r="R61" s="236" t="str">
        <f>IFERROR(IF(D61="職員",G61*F61,"")*F53,"")</f>
        <v/>
      </c>
      <c r="S61" s="236" t="str">
        <f>IFERROR(IF(D61="事務補助員",G61*F61,"")*F53,"")</f>
        <v/>
      </c>
      <c r="T61" s="236" t="str">
        <f>IFERROR(IF(OR(D61="職員",D61="事務補助員"),H61*F61,"")*F53,"")</f>
        <v/>
      </c>
      <c r="U61" s="236" t="str">
        <f>IFERROR(IF(D61="外部専門家",G61*F61,"")*F53,"")</f>
        <v/>
      </c>
      <c r="V61" s="236" t="str">
        <f>IFERROR(IF(D61="外部専門家",H61*F61,"")*F53,"")</f>
        <v/>
      </c>
      <c r="W61" s="252"/>
    </row>
    <row r="62" spans="2:23" ht="25.5" customHeight="1">
      <c r="B62" s="799"/>
      <c r="C62" s="248"/>
      <c r="D62" s="322" t="str">
        <f>IF(C62="","",IFERROR(VLOOKUP(C62,'補助事業概要説明書（別添１）１～４'!B:C,2,0),IF(ISNA(VLOOKUP(C62,'専門家一覧（別紙１）'!I:I,1,0)),"要確認","外部専門家")))</f>
        <v/>
      </c>
      <c r="E62" s="319"/>
      <c r="F62" s="322" t="str">
        <f ca="1">IF(E62="訪問支援",SUMIF((OFFSET(INDIRECT("'補助事業概要説明書（別添１）５'!"&amp;"B"&amp;MATCH("ターゲット属性　１",'補助事業概要説明書（別添１）５'!$B:$B,0)),8,6,7)),C62,OFFSET(INDIRECT("'補助事業概要説明書（別添１）５'!"&amp;"B"&amp;MATCH("ターゲット属性　１",'補助事業概要説明書（別添１）５'!$B:$B,0)),8,9,7))+SUMIF((OFFSET(INDIRECT("'補助事業概要説明書（別添１）５'!"&amp;"B"&amp;MATCH("ターゲット属性　１",'補助事業概要説明書（別添１）５'!$B:$B,0)),8,12,7)),C62,OFFSET(INDIRECT("'補助事業概要説明書（別添１）５'!"&amp;"B"&amp;MATCH("ターゲット属性　１",'補助事業概要説明書（別添１）５'!$B:$B,0)),8,14,7)),IF(E62="支援前後の活動",SUMIF((OFFSET(INDIRECT("'補助事業概要説明書（別添１）５'!"&amp;"B"&amp;MATCH("ターゲット属性　１",'補助事業概要説明書（別添１）５'!$B:$B,0)),8,6,7)),C62,OFFSET(INDIRECT("'補助事業概要説明書（別添１）５'!"&amp;"B"&amp;MATCH("ターゲット属性　１",'補助事業概要説明書（別添１）５'!$B:$B,0)),8,10,7))+SUMIF((OFFSET(INDIRECT("'補助事業概要説明書（別添１）５'!"&amp;"B"&amp;MATCH("ターゲット属性　１",'補助事業概要説明書（別添１）５'!$B:$B,0)),8,12,7)),C62,OFFSET(INDIRECT("'補助事業概要説明書（別添１）５'!"&amp;"B"&amp;MATCH("ターゲット属性　１",'補助事業概要説明書（別添１）５'!$B:$B,0)),8,15,7)),""))</f>
        <v/>
      </c>
      <c r="G62" s="309"/>
      <c r="H62" s="309"/>
      <c r="I62" s="321" t="str">
        <f t="shared" ca="1" si="1"/>
        <v/>
      </c>
      <c r="J62" s="815"/>
      <c r="K62" s="816"/>
      <c r="L62" s="816"/>
      <c r="M62" s="817"/>
      <c r="O62" s="519" t="s">
        <v>501</v>
      </c>
      <c r="R62" s="236" t="str">
        <f>IFERROR(IF(D62="職員",G62*F62,"")*F53,"")</f>
        <v/>
      </c>
      <c r="S62" s="236" t="str">
        <f>IFERROR(IF(D62="事務補助員",G62*F62,"")*F53,"")</f>
        <v/>
      </c>
      <c r="T62" s="236" t="str">
        <f>IFERROR(IF(OR(D62="職員",D62="事務補助員"),H62*F62,"")*F53,"")</f>
        <v/>
      </c>
      <c r="U62" s="236" t="str">
        <f>IFERROR(IF(D62="外部専門家",G62*F62,"")*F53,"")</f>
        <v/>
      </c>
      <c r="V62" s="236" t="str">
        <f>IFERROR(IF(D62="外部専門家",H62*F62,"")*F53,"")</f>
        <v/>
      </c>
      <c r="W62" s="252"/>
    </row>
    <row r="63" spans="2:23" ht="25.5" customHeight="1">
      <c r="B63" s="799"/>
      <c r="C63" s="248"/>
      <c r="D63" s="323" t="str">
        <f>IF(C63="","",IFERROR(VLOOKUP(C63,'補助事業概要説明書（別添１）１～４'!B:C,2,0),IF(ISNA(VLOOKUP(C63,'専門家一覧（別紙１）'!I:I,1,0)),"要確認","外部専門家")))</f>
        <v/>
      </c>
      <c r="E63" s="319"/>
      <c r="F63" s="323" t="str">
        <f ca="1">IF(E63="訪問支援",SUMIF((OFFSET(INDIRECT("'補助事業概要説明書（別添１）５'!"&amp;"B"&amp;MATCH("ターゲット属性　１",'補助事業概要説明書（別添１）５'!$B:$B,0)),8,6,7)),C63,OFFSET(INDIRECT("'補助事業概要説明書（別添１）５'!"&amp;"B"&amp;MATCH("ターゲット属性　１",'補助事業概要説明書（別添１）５'!$B:$B,0)),8,9,7))+SUMIF((OFFSET(INDIRECT("'補助事業概要説明書（別添１）５'!"&amp;"B"&amp;MATCH("ターゲット属性　１",'補助事業概要説明書（別添１）５'!$B:$B,0)),8,12,7)),C63,OFFSET(INDIRECT("'補助事業概要説明書（別添１）５'!"&amp;"B"&amp;MATCH("ターゲット属性　１",'補助事業概要説明書（別添１）５'!$B:$B,0)),8,14,7)),IF(E63="支援前後の活動",SUMIF((OFFSET(INDIRECT("'補助事業概要説明書（別添１）５'!"&amp;"B"&amp;MATCH("ターゲット属性　１",'補助事業概要説明書（別添１）５'!$B:$B,0)),8,6,7)),C63,OFFSET(INDIRECT("'補助事業概要説明書（別添１）５'!"&amp;"B"&amp;MATCH("ターゲット属性　１",'補助事業概要説明書（別添１）５'!$B:$B,0)),8,10,7))+SUMIF((OFFSET(INDIRECT("'補助事業概要説明書（別添１）５'!"&amp;"B"&amp;MATCH("ターゲット属性　１",'補助事業概要説明書（別添１）５'!$B:$B,0)),8,12,7)),C63,OFFSET(INDIRECT("'補助事業概要説明書（別添１）５'!"&amp;"B"&amp;MATCH("ターゲット属性　１",'補助事業概要説明書（別添１）５'!$B:$B,0)),8,15,7)),""))</f>
        <v/>
      </c>
      <c r="G63" s="324"/>
      <c r="H63" s="324"/>
      <c r="I63" s="325" t="str">
        <f t="shared" ca="1" si="1"/>
        <v/>
      </c>
      <c r="J63" s="815"/>
      <c r="K63" s="816"/>
      <c r="L63" s="816"/>
      <c r="M63" s="817"/>
      <c r="O63" s="521" t="s">
        <v>485</v>
      </c>
      <c r="R63" s="236" t="str">
        <f>IFERROR(IF(D63="職員",G63*F63,"")*F53,"")</f>
        <v/>
      </c>
      <c r="S63" s="236" t="str">
        <f>IFERROR(IF(D63="事務補助員",G63*F63,"")*F53,"")</f>
        <v/>
      </c>
      <c r="T63" s="236" t="str">
        <f>IFERROR(IF(OR(D63="職員",D63="事務補助員"),H63*F63,"")*F53,"")</f>
        <v/>
      </c>
      <c r="U63" s="236" t="str">
        <f>IFERROR(IF(D63="外部専門家",G63*F63,"")*F53,"")</f>
        <v/>
      </c>
      <c r="V63" s="236" t="str">
        <f>IFERROR(IF(D63="外部専門家",H63*F63,"")*F53,"")</f>
        <v/>
      </c>
      <c r="W63" s="252"/>
    </row>
    <row r="64" spans="2:23" ht="25.5" customHeight="1">
      <c r="B64" s="799"/>
      <c r="C64" s="248"/>
      <c r="D64" s="323" t="str">
        <f>IF(C64="","",IFERROR(VLOOKUP(C64,'補助事業概要説明書（別添１）１～４'!B:C,2,0),IF(ISNA(VLOOKUP(C64,'専門家一覧（別紙１）'!I:I,1,0)),"要確認","外部専門家")))</f>
        <v/>
      </c>
      <c r="E64" s="319"/>
      <c r="F64" s="323" t="str">
        <f ca="1">IF(E64="訪問支援",SUMIF((OFFSET(INDIRECT("'補助事業概要説明書（別添１）５'!"&amp;"B"&amp;MATCH("ターゲット属性　１",'補助事業概要説明書（別添１）５'!$B:$B,0)),8,6,7)),C64,OFFSET(INDIRECT("'補助事業概要説明書（別添１）５'!"&amp;"B"&amp;MATCH("ターゲット属性　１",'補助事業概要説明書（別添１）５'!$B:$B,0)),8,9,7))+SUMIF((OFFSET(INDIRECT("'補助事業概要説明書（別添１）５'!"&amp;"B"&amp;MATCH("ターゲット属性　１",'補助事業概要説明書（別添１）５'!$B:$B,0)),8,12,7)),C64,OFFSET(INDIRECT("'補助事業概要説明書（別添１）５'!"&amp;"B"&amp;MATCH("ターゲット属性　１",'補助事業概要説明書（別添１）５'!$B:$B,0)),8,14,7)),IF(E64="支援前後の活動",SUMIF((OFFSET(INDIRECT("'補助事業概要説明書（別添１）５'!"&amp;"B"&amp;MATCH("ターゲット属性　１",'補助事業概要説明書（別添１）５'!$B:$B,0)),8,6,7)),C64,OFFSET(INDIRECT("'補助事業概要説明書（別添１）５'!"&amp;"B"&amp;MATCH("ターゲット属性　１",'補助事業概要説明書（別添１）５'!$B:$B,0)),8,10,7))+SUMIF((OFFSET(INDIRECT("'補助事業概要説明書（別添１）５'!"&amp;"B"&amp;MATCH("ターゲット属性　１",'補助事業概要説明書（別添１）５'!$B:$B,0)),8,12,7)),C64,OFFSET(INDIRECT("'補助事業概要説明書（別添１）５'!"&amp;"B"&amp;MATCH("ターゲット属性　１",'補助事業概要説明書（別添１）５'!$B:$B,0)),8,15,7)),""))</f>
        <v/>
      </c>
      <c r="G64" s="324"/>
      <c r="H64" s="324"/>
      <c r="I64" s="325" t="str">
        <f t="shared" ca="1" si="1"/>
        <v/>
      </c>
      <c r="J64" s="815"/>
      <c r="K64" s="816"/>
      <c r="L64" s="816"/>
      <c r="M64" s="817"/>
      <c r="O64" s="556" t="s">
        <v>499</v>
      </c>
      <c r="R64" s="236" t="str">
        <f>IFERROR(IF(D64="職員",G64*F64,"")*F53,"")</f>
        <v/>
      </c>
      <c r="S64" s="236" t="str">
        <f>IFERROR(IF(D64="事務補助員",G64*F64,"")*F53,"")</f>
        <v/>
      </c>
      <c r="T64" s="236" t="str">
        <f>IFERROR(IF(OR(D64="職員",D64="事務補助員"),H64*F64,"")*F53,"")</f>
        <v/>
      </c>
      <c r="U64" s="236" t="str">
        <f>IFERROR(IF(D64="外部専門家",G64*F64,"")*F53,"")</f>
        <v/>
      </c>
      <c r="V64" s="236" t="str">
        <f>IFERROR(IF(D64="外部専門家",H64*F64,"")*F53,"")</f>
        <v/>
      </c>
      <c r="W64" s="252"/>
    </row>
    <row r="65" spans="2:23" ht="25.5" customHeight="1" thickBot="1">
      <c r="B65" s="800"/>
      <c r="C65" s="326"/>
      <c r="D65" s="327" t="str">
        <f>IF(C65="","",IFERROR(VLOOKUP(C65,'補助事業概要説明書（別添１）１～４'!B:C,2,0),IF(ISNA(VLOOKUP(C65,'専門家一覧（別紙１）'!I:I,1,0)),"要確認","外部専門家")))</f>
        <v/>
      </c>
      <c r="E65" s="328"/>
      <c r="F65" s="327" t="str">
        <f ca="1">IF(E65="訪問支援",SUMIF((OFFSET(INDIRECT("'補助事業概要説明書（別添１）５'!"&amp;"B"&amp;MATCH("ターゲット属性　１",'補助事業概要説明書（別添１）５'!$B:$B,0)),8,6,7)),C65,OFFSET(INDIRECT("'補助事業概要説明書（別添１）５'!"&amp;"B"&amp;MATCH("ターゲット属性　１",'補助事業概要説明書（別添１）５'!$B:$B,0)),8,9,7))+SUMIF((OFFSET(INDIRECT("'補助事業概要説明書（別添１）５'!"&amp;"B"&amp;MATCH("ターゲット属性　１",'補助事業概要説明書（別添１）５'!$B:$B,0)),8,12,7)),C65,OFFSET(INDIRECT("'補助事業概要説明書（別添１）５'!"&amp;"B"&amp;MATCH("ターゲット属性　１",'補助事業概要説明書（別添１）５'!$B:$B,0)),8,14,7)),IF(E65="支援前後の活動",SUMIF((OFFSET(INDIRECT("'補助事業概要説明書（別添１）５'!"&amp;"B"&amp;MATCH("ターゲット属性　１",'補助事業概要説明書（別添１）５'!$B:$B,0)),8,6,7)),C65,OFFSET(INDIRECT("'補助事業概要説明書（別添１）５'!"&amp;"B"&amp;MATCH("ターゲット属性　１",'補助事業概要説明書（別添１）５'!$B:$B,0)),8,10,7))+SUMIF((OFFSET(INDIRECT("'補助事業概要説明書（別添１）５'!"&amp;"B"&amp;MATCH("ターゲット属性　１",'補助事業概要説明書（別添１）５'!$B:$B,0)),8,12,7)),C65,OFFSET(INDIRECT("'補助事業概要説明書（別添１）５'!"&amp;"B"&amp;MATCH("ターゲット属性　１",'補助事業概要説明書（別添１）５'!$B:$B,0)),8,15,7)),""))</f>
        <v/>
      </c>
      <c r="G65" s="329"/>
      <c r="H65" s="329"/>
      <c r="I65" s="330" t="str">
        <f t="shared" ca="1" si="1"/>
        <v/>
      </c>
      <c r="J65" s="812"/>
      <c r="K65" s="813"/>
      <c r="L65" s="813"/>
      <c r="M65" s="814"/>
      <c r="O65" s="522"/>
      <c r="R65" s="236" t="str">
        <f>IFERROR(IF(D65="職員",G65*F65,"")*F53,"")</f>
        <v/>
      </c>
      <c r="S65" s="236" t="str">
        <f>IFERROR(IF(D65="事務補助員",G65*F65,"")*F53,"")</f>
        <v/>
      </c>
      <c r="T65" s="236" t="str">
        <f>IFERROR(IF(OR(D65="職員",D65="事務補助員"),H65*F65,"")*F53,"")</f>
        <v/>
      </c>
      <c r="U65" s="236" t="str">
        <f>IFERROR(IF(D65="外部専門家",G65*F65,"")*F53,"")</f>
        <v/>
      </c>
      <c r="V65" s="236" t="str">
        <f>IFERROR(IF(D65="外部専門家",H65*F65,"")*F53,"")</f>
        <v/>
      </c>
      <c r="W65" s="252"/>
    </row>
    <row r="66" spans="2:23" ht="39" customHeight="1" thickTop="1">
      <c r="B66" s="798" t="s">
        <v>421</v>
      </c>
      <c r="C66" s="452" t="s">
        <v>257</v>
      </c>
      <c r="D66" s="801" t="s">
        <v>330</v>
      </c>
      <c r="E66" s="802"/>
      <c r="F66" s="805" t="s">
        <v>433</v>
      </c>
      <c r="G66" s="803"/>
      <c r="H66" s="805" t="s">
        <v>432</v>
      </c>
      <c r="I66" s="803"/>
      <c r="J66" s="805" t="s">
        <v>416</v>
      </c>
      <c r="K66" s="806"/>
      <c r="L66" s="805" t="s">
        <v>430</v>
      </c>
      <c r="M66" s="803"/>
      <c r="N66" s="225"/>
      <c r="R66" s="236"/>
      <c r="S66" s="236"/>
      <c r="T66" s="236"/>
      <c r="U66" s="236"/>
      <c r="V66" s="236"/>
      <c r="W66" s="252"/>
    </row>
    <row r="67" spans="2:23" ht="25.5" customHeight="1">
      <c r="B67" s="799"/>
      <c r="C67" s="547">
        <f>'補助事業概要説明書（別添１）５'!$D$7</f>
        <v>0</v>
      </c>
      <c r="D67" s="787">
        <f>VLOOKUP("ターゲット属性　２",'補助事業概要説明書（別添１）５'!$B:$Q,3,0)</f>
        <v>0</v>
      </c>
      <c r="E67" s="788"/>
      <c r="F67" s="789">
        <f>VLOOKUP("ターゲット属性　２",'補助事業概要説明書（別添１）５'!$B:$Q,10,0)</f>
        <v>0</v>
      </c>
      <c r="G67" s="790"/>
      <c r="H67" s="832">
        <f>VLOOKUP("ターゲット属性　２",'補助事業概要説明書（別添１）５'!B:Q,15,0)</f>
        <v>0</v>
      </c>
      <c r="I67" s="833"/>
      <c r="J67" s="810" t="str">
        <f ca="1">IFERROR(L67/H67,"")</f>
        <v/>
      </c>
      <c r="K67" s="811"/>
      <c r="L67" s="810">
        <f ca="1">SUM(I70:I79)</f>
        <v>0</v>
      </c>
      <c r="M67" s="811"/>
      <c r="N67" s="225"/>
      <c r="R67" s="236"/>
      <c r="S67" s="236"/>
      <c r="T67" s="236"/>
      <c r="U67" s="236"/>
      <c r="V67" s="236"/>
      <c r="W67" s="252"/>
    </row>
    <row r="68" spans="2:23" ht="40.5" customHeight="1">
      <c r="B68" s="799"/>
      <c r="C68" s="807" t="s">
        <v>417</v>
      </c>
      <c r="D68" s="803" t="s">
        <v>418</v>
      </c>
      <c r="E68" s="804" t="s">
        <v>431</v>
      </c>
      <c r="F68" s="804" t="s">
        <v>487</v>
      </c>
      <c r="G68" s="316" t="s">
        <v>542</v>
      </c>
      <c r="H68" s="316" t="s">
        <v>543</v>
      </c>
      <c r="I68" s="316" t="s">
        <v>481</v>
      </c>
      <c r="J68" s="804" t="s">
        <v>440</v>
      </c>
      <c r="K68" s="804"/>
      <c r="L68" s="804"/>
      <c r="M68" s="804"/>
      <c r="N68" s="225"/>
      <c r="R68" s="236" t="str">
        <f>IFERROR(IF(D68="職員",G68*F68,"")*F67,"")</f>
        <v/>
      </c>
      <c r="S68" s="236" t="str">
        <f>IFERROR(IF(D68="事務補助員",G68*F68,"")*F67,"")</f>
        <v/>
      </c>
      <c r="T68" s="236" t="str">
        <f>IFERROR(IF(OR(D68="職員",D68="事務補助員"),H68*F68,"")*F67,"")</f>
        <v/>
      </c>
      <c r="U68" s="236" t="str">
        <f>IFERROR(IF(D68="外部専門家",G68*F68,"")*F67,"")</f>
        <v/>
      </c>
      <c r="V68" s="236" t="str">
        <f>IFERROR(IF(D68="外部専門家",H68*F68,"")*F67,"")</f>
        <v/>
      </c>
      <c r="W68" s="252"/>
    </row>
    <row r="69" spans="2:23" ht="15" customHeight="1">
      <c r="B69" s="799"/>
      <c r="C69" s="808"/>
      <c r="D69" s="803"/>
      <c r="E69" s="804"/>
      <c r="F69" s="804"/>
      <c r="G69" s="317" t="str">
        <f>IF($I$6="消費税の扱いを選択してください","",IF($I$6="消費税を補助対象に含めない","（税抜）","（税込）"))</f>
        <v/>
      </c>
      <c r="H69" s="317" t="str">
        <f>IF($I$6="消費税の扱いを選択してください","",IF($I$6="消費税を補助対象に含めない","（税抜）","（税込）"))</f>
        <v/>
      </c>
      <c r="I69" s="317" t="str">
        <f>IF($I$6="消費税の扱いを選択してください","",IF($I$6="消費税を補助対象に含めない","（税抜）","（税込）"))</f>
        <v/>
      </c>
      <c r="J69" s="804"/>
      <c r="K69" s="804"/>
      <c r="L69" s="804"/>
      <c r="M69" s="804"/>
      <c r="N69" s="225"/>
      <c r="R69" s="236" t="str">
        <f>IFERROR(IF(D69="職員",G69*F69,"")*F67,"")</f>
        <v/>
      </c>
      <c r="S69" s="236" t="str">
        <f>IFERROR(IF(D69="事務補助員",G69*F69,"")*F67,"")</f>
        <v/>
      </c>
      <c r="T69" s="236" t="str">
        <f>IFERROR(IF(OR(D69="職員",D69="事務補助員"),H69*F69,"")*F67,"")</f>
        <v/>
      </c>
      <c r="U69" s="236" t="str">
        <f>IFERROR(IF(D69="外部専門家",G69*F69,"")*F67,"")</f>
        <v/>
      </c>
      <c r="V69" s="236" t="str">
        <f>IFERROR(IF(D69="外部専門家",H69*F69,"")*F67,"")</f>
        <v/>
      </c>
      <c r="W69" s="252"/>
    </row>
    <row r="70" spans="2:23" ht="25.5" customHeight="1">
      <c r="B70" s="799"/>
      <c r="C70" s="302"/>
      <c r="D70" s="318" t="str">
        <f>IF(C70="","",IFERROR(VLOOKUP(C70,'補助事業概要説明書（別添１）１～４'!B:C,2,0),IF(ISNA(VLOOKUP(C70,'専門家一覧（別紙１）'!I:I,1,0)),"要確認","外部専門家")))</f>
        <v/>
      </c>
      <c r="E70" s="319"/>
      <c r="F70" s="318" t="str">
        <f ca="1">IF(E70="訪問支援",SUMIF((OFFSET(INDIRECT("'補助事業概要説明書（別添１）５'!"&amp;"B"&amp;MATCH("ターゲット属性　２",'補助事業概要説明書（別添１）５'!$B:$B,0)),8,6,7)),C70,OFFSET(INDIRECT("'補助事業概要説明書（別添１）５'!"&amp;"B"&amp;MATCH("ターゲット属性　２",'補助事業概要説明書（別添１）５'!$B:$B,0)),8,9,7))+SUMIF((OFFSET(INDIRECT("'補助事業概要説明書（別添１）５'!"&amp;"B"&amp;MATCH("ターゲット属性　２",'補助事業概要説明書（別添１）５'!$B:$B,0)),8,12,7)),C70,OFFSET(INDIRECT("'補助事業概要説明書（別添１）５'!"&amp;"B"&amp;MATCH("ターゲット属性　２",'補助事業概要説明書（別添１）５'!$B:$B,0)),8,14,7)),IF(E70="支援前後の活動",SUMIF((OFFSET(INDIRECT("'補助事業概要説明書（別添１）５'!"&amp;"B"&amp;MATCH("ターゲット属性　２",'補助事業概要説明書（別添１）５'!$B:$B,0)),8,6,7)),C70,OFFSET(INDIRECT("'補助事業概要説明書（別添１）５'!"&amp;"B"&amp;MATCH("ターゲット属性　２",'補助事業概要説明書（別添１）５'!$B:$B,0)),8,10,7))+SUMIF((OFFSET(INDIRECT("'補助事業概要説明書（別添１）５'!"&amp;"B"&amp;MATCH("ターゲット属性　２",'補助事業概要説明書（別添１）５'!$B:$B,0)),8,12,7)),C70,OFFSET(INDIRECT("'補助事業概要説明書（別添１）５'!"&amp;"B"&amp;MATCH("ターゲット属性　２",'補助事業概要説明書（別添１）５'!$B:$B,0)),8,15,7)),""))</f>
        <v/>
      </c>
      <c r="G70" s="314"/>
      <c r="H70" s="314"/>
      <c r="I70" s="320" t="str">
        <f ca="1">IFERROR(F70*(G70+H70),"")</f>
        <v/>
      </c>
      <c r="J70" s="829"/>
      <c r="K70" s="830"/>
      <c r="L70" s="830"/>
      <c r="M70" s="831"/>
      <c r="N70" s="225"/>
      <c r="R70" s="236" t="str">
        <f>IFERROR(IF(D70="職員",G70*F70,"")*F67,"")</f>
        <v/>
      </c>
      <c r="S70" s="236" t="str">
        <f>IFERROR(IF(D70="事務補助員",G70*F70,"")*F67,"")</f>
        <v/>
      </c>
      <c r="T70" s="236" t="str">
        <f>IFERROR(IF(OR(D70="職員",D70="事務補助員"),H70*F70,"")*F67,"")</f>
        <v/>
      </c>
      <c r="U70" s="236" t="str">
        <f>IFERROR(IF(D70="外部専門家",G70*F70,"")*F67,"")</f>
        <v/>
      </c>
      <c r="V70" s="236" t="str">
        <f>IFERROR(IF(D70="外部専門家",H70*F70,"")*F67,"")</f>
        <v/>
      </c>
      <c r="W70" s="252"/>
    </row>
    <row r="71" spans="2:23" ht="25.5" customHeight="1">
      <c r="B71" s="799"/>
      <c r="C71" s="248"/>
      <c r="D71" s="318" t="str">
        <f>IF(C71="","",IFERROR(VLOOKUP(C71,'補助事業概要説明書（別添１）１～４'!B:C,2,0),IF(ISNA(VLOOKUP(C71,'専門家一覧（別紙１）'!I:I,1,0)),"要確認","外部専門家")))</f>
        <v/>
      </c>
      <c r="E71" s="319"/>
      <c r="F71" s="318" t="str">
        <f ca="1">IF(E71="訪問支援",SUMIF((OFFSET(INDIRECT("'補助事業概要説明書（別添１）５'!"&amp;"B"&amp;MATCH("ターゲット属性　２",'補助事業概要説明書（別添１）５'!$B:$B,0)),8,6,7)),C71,OFFSET(INDIRECT("'補助事業概要説明書（別添１）５'!"&amp;"B"&amp;MATCH("ターゲット属性　２",'補助事業概要説明書（別添１）５'!$B:$B,0)),8,9,7))+SUMIF((OFFSET(INDIRECT("'補助事業概要説明書（別添１）５'!"&amp;"B"&amp;MATCH("ターゲット属性　２",'補助事業概要説明書（別添１）５'!$B:$B,0)),8,12,7)),C71,OFFSET(INDIRECT("'補助事業概要説明書（別添１）５'!"&amp;"B"&amp;MATCH("ターゲット属性　２",'補助事業概要説明書（別添１）５'!$B:$B,0)),8,14,7)),IF(E71="支援前後の活動",SUMIF((OFFSET(INDIRECT("'補助事業概要説明書（別添１）５'!"&amp;"B"&amp;MATCH("ターゲット属性　２",'補助事業概要説明書（別添１）５'!$B:$B,0)),8,6,7)),C71,OFFSET(INDIRECT("'補助事業概要説明書（別添１）５'!"&amp;"B"&amp;MATCH("ターゲット属性　２",'補助事業概要説明書（別添１）５'!$B:$B,0)),8,10,7))+SUMIF((OFFSET(INDIRECT("'補助事業概要説明書（別添１）５'!"&amp;"B"&amp;MATCH("ターゲット属性　２",'補助事業概要説明書（別添１）５'!$B:$B,0)),8,12,7)),C71,OFFSET(INDIRECT("'補助事業概要説明書（別添１）５'!"&amp;"B"&amp;MATCH("ターゲット属性　２",'補助事業概要説明書（別添１）５'!$B:$B,0)),8,15,7)),""))</f>
        <v/>
      </c>
      <c r="G71" s="314"/>
      <c r="H71" s="314"/>
      <c r="I71" s="321" t="str">
        <f t="shared" ref="I71:I79" ca="1" si="2">IFERROR(F71*(G71+H71),"")</f>
        <v/>
      </c>
      <c r="J71" s="815"/>
      <c r="K71" s="816"/>
      <c r="L71" s="816"/>
      <c r="M71" s="817"/>
      <c r="N71" s="225"/>
      <c r="R71" s="236" t="str">
        <f>IFERROR(IF(D71="職員",G71*F71,"")*F67,"")</f>
        <v/>
      </c>
      <c r="S71" s="236" t="str">
        <f>IFERROR(IF(D71="事務補助員",G71*F71,"")*F67,"")</f>
        <v/>
      </c>
      <c r="T71" s="236" t="str">
        <f>IFERROR(IF(OR(D71="職員",D71="事務補助員"),H71*F71,"")*F67,"")</f>
        <v/>
      </c>
      <c r="U71" s="236" t="str">
        <f>IFERROR(IF(D71="外部専門家",G71*F71,"")*F67,"")</f>
        <v/>
      </c>
      <c r="V71" s="236" t="str">
        <f>IFERROR(IF(D71="外部専門家",H71*F71,"")*F67,"")</f>
        <v/>
      </c>
      <c r="W71" s="252"/>
    </row>
    <row r="72" spans="2:23" ht="25.5" customHeight="1">
      <c r="B72" s="799"/>
      <c r="C72" s="248"/>
      <c r="D72" s="322" t="str">
        <f>IF(C72="","",IFERROR(VLOOKUP(C72,'補助事業概要説明書（別添１）１～４'!B:C,2,0),IF(ISNA(VLOOKUP(C72,'専門家一覧（別紙１）'!I:I,1,0)),"要確認","外部専門家")))</f>
        <v/>
      </c>
      <c r="E72" s="319"/>
      <c r="F72" s="322" t="str">
        <f ca="1">IF(E72="訪問支援",SUMIF((OFFSET(INDIRECT("'補助事業概要説明書（別添１）５'!"&amp;"B"&amp;MATCH("ターゲット属性　２",'補助事業概要説明書（別添１）５'!$B:$B,0)),8,6,7)),C72,OFFSET(INDIRECT("'補助事業概要説明書（別添１）５'!"&amp;"B"&amp;MATCH("ターゲット属性　２",'補助事業概要説明書（別添１）５'!$B:$B,0)),8,9,7))+SUMIF((OFFSET(INDIRECT("'補助事業概要説明書（別添１）５'!"&amp;"B"&amp;MATCH("ターゲット属性　２",'補助事業概要説明書（別添１）５'!$B:$B,0)),8,12,7)),C72,OFFSET(INDIRECT("'補助事業概要説明書（別添１）５'!"&amp;"B"&amp;MATCH("ターゲット属性　２",'補助事業概要説明書（別添１）５'!$B:$B,0)),8,14,7)),IF(E72="支援前後の活動",SUMIF((OFFSET(INDIRECT("'補助事業概要説明書（別添１）５'!"&amp;"B"&amp;MATCH("ターゲット属性　２",'補助事業概要説明書（別添１）５'!$B:$B,0)),8,6,7)),C72,OFFSET(INDIRECT("'補助事業概要説明書（別添１）５'!"&amp;"B"&amp;MATCH("ターゲット属性　２",'補助事業概要説明書（別添１）５'!$B:$B,0)),8,10,7))+SUMIF((OFFSET(INDIRECT("'補助事業概要説明書（別添１）５'!"&amp;"B"&amp;MATCH("ターゲット属性　２",'補助事業概要説明書（別添１）５'!$B:$B,0)),8,12,7)),C72,OFFSET(INDIRECT("'補助事業概要説明書（別添１）５'!"&amp;"B"&amp;MATCH("ターゲット属性　２",'補助事業概要説明書（別添１）５'!$B:$B,0)),8,15,7)),""))</f>
        <v/>
      </c>
      <c r="G72" s="309"/>
      <c r="H72" s="309"/>
      <c r="I72" s="321" t="str">
        <f t="shared" ca="1" si="2"/>
        <v/>
      </c>
      <c r="J72" s="815"/>
      <c r="K72" s="816"/>
      <c r="L72" s="816"/>
      <c r="M72" s="817"/>
      <c r="N72" s="225"/>
      <c r="R72" s="236" t="str">
        <f>IFERROR(IF(D72="職員",G72*F72,"")*F67,"")</f>
        <v/>
      </c>
      <c r="S72" s="236" t="str">
        <f>IFERROR(IF(D72="事務補助員",G72*F72,"")*F67,"")</f>
        <v/>
      </c>
      <c r="T72" s="236" t="str">
        <f>IFERROR(IF(OR(D72="職員",D72="事務補助員"),H72*F72,"")*F67,"")</f>
        <v/>
      </c>
      <c r="U72" s="236" t="str">
        <f>IFERROR(IF(D72="外部専門家",G72*F72,"")*F67,"")</f>
        <v/>
      </c>
      <c r="V72" s="236" t="str">
        <f>IFERROR(IF(D72="外部専門家",H72*F72,"")*F67,"")</f>
        <v/>
      </c>
      <c r="W72" s="252"/>
    </row>
    <row r="73" spans="2:23" ht="25.5" customHeight="1">
      <c r="B73" s="799"/>
      <c r="C73" s="248"/>
      <c r="D73" s="322" t="str">
        <f>IF(C73="","",IFERROR(VLOOKUP(C73,'補助事業概要説明書（別添１）１～４'!B:C,2,0),IF(ISNA(VLOOKUP(C73,'専門家一覧（別紙１）'!I:I,1,0)),"要確認","外部専門家")))</f>
        <v/>
      </c>
      <c r="E73" s="319"/>
      <c r="F73" s="322" t="str">
        <f ca="1">IF(E73="訪問支援",SUMIF((OFFSET(INDIRECT("'補助事業概要説明書（別添１）５'!"&amp;"B"&amp;MATCH("ターゲット属性　２",'補助事業概要説明書（別添１）５'!$B:$B,0)),8,6,7)),C73,OFFSET(INDIRECT("'補助事業概要説明書（別添１）５'!"&amp;"B"&amp;MATCH("ターゲット属性　２",'補助事業概要説明書（別添１）５'!$B:$B,0)),8,9,7))+SUMIF((OFFSET(INDIRECT("'補助事業概要説明書（別添１）５'!"&amp;"B"&amp;MATCH("ターゲット属性　２",'補助事業概要説明書（別添１）５'!$B:$B,0)),8,12,7)),C73,OFFSET(INDIRECT("'補助事業概要説明書（別添１）５'!"&amp;"B"&amp;MATCH("ターゲット属性　２",'補助事業概要説明書（別添１）５'!$B:$B,0)),8,14,7)),IF(E73="支援前後の活動",SUMIF((OFFSET(INDIRECT("'補助事業概要説明書（別添１）５'!"&amp;"B"&amp;MATCH("ターゲット属性　２",'補助事業概要説明書（別添１）５'!$B:$B,0)),8,6,7)),C73,OFFSET(INDIRECT("'補助事業概要説明書（別添１）５'!"&amp;"B"&amp;MATCH("ターゲット属性　２",'補助事業概要説明書（別添１）５'!$B:$B,0)),8,10,7))+SUMIF((OFFSET(INDIRECT("'補助事業概要説明書（別添１）５'!"&amp;"B"&amp;MATCH("ターゲット属性　２",'補助事業概要説明書（別添１）５'!$B:$B,0)),8,12,7)),C73,OFFSET(INDIRECT("'補助事業概要説明書（別添１）５'!"&amp;"B"&amp;MATCH("ターゲット属性　２",'補助事業概要説明書（別添１）５'!$B:$B,0)),8,15,7)),""))</f>
        <v/>
      </c>
      <c r="G73" s="309"/>
      <c r="H73" s="309"/>
      <c r="I73" s="321" t="str">
        <f t="shared" ca="1" si="2"/>
        <v/>
      </c>
      <c r="J73" s="815"/>
      <c r="K73" s="816"/>
      <c r="L73" s="816"/>
      <c r="M73" s="817"/>
      <c r="N73" s="225"/>
      <c r="R73" s="236" t="str">
        <f>IFERROR(IF(D73="職員",G73*F73,"")*F67,"")</f>
        <v/>
      </c>
      <c r="S73" s="236" t="str">
        <f>IFERROR(IF(D73="事務補助員",G73*F73,"")*F67,"")</f>
        <v/>
      </c>
      <c r="T73" s="236" t="str">
        <f>IFERROR(IF(OR(D73="職員",D73="事務補助員"),H73*F73,"")*F67,"")</f>
        <v/>
      </c>
      <c r="U73" s="236" t="str">
        <f>IFERROR(IF(D73="外部専門家",G73*F73,"")*F67,"")</f>
        <v/>
      </c>
      <c r="V73" s="236" t="str">
        <f>IFERROR(IF(D73="外部専門家",H73*F73,"")*F67,"")</f>
        <v/>
      </c>
      <c r="W73" s="252"/>
    </row>
    <row r="74" spans="2:23" ht="25.5" customHeight="1">
      <c r="B74" s="799"/>
      <c r="C74" s="248"/>
      <c r="D74" s="322" t="str">
        <f>IF(C74="","",IFERROR(VLOOKUP(C74,'補助事業概要説明書（別添１）１～４'!B:C,2,0),IF(ISNA(VLOOKUP(C74,'専門家一覧（別紙１）'!I:I,1,0)),"要確認","外部専門家")))</f>
        <v/>
      </c>
      <c r="E74" s="319"/>
      <c r="F74" s="322" t="str">
        <f ca="1">IF(E74="訪問支援",SUMIF((OFFSET(INDIRECT("'補助事業概要説明書（別添１）５'!"&amp;"B"&amp;MATCH("ターゲット属性　２",'補助事業概要説明書（別添１）５'!$B:$B,0)),8,6,7)),C74,OFFSET(INDIRECT("'補助事業概要説明書（別添１）５'!"&amp;"B"&amp;MATCH("ターゲット属性　２",'補助事業概要説明書（別添１）５'!$B:$B,0)),8,9,7))+SUMIF((OFFSET(INDIRECT("'補助事業概要説明書（別添１）５'!"&amp;"B"&amp;MATCH("ターゲット属性　２",'補助事業概要説明書（別添１）５'!$B:$B,0)),8,12,7)),C74,OFFSET(INDIRECT("'補助事業概要説明書（別添１）５'!"&amp;"B"&amp;MATCH("ターゲット属性　２",'補助事業概要説明書（別添１）５'!$B:$B,0)),8,14,7)),IF(E74="支援前後の活動",SUMIF((OFFSET(INDIRECT("'補助事業概要説明書（別添１）５'!"&amp;"B"&amp;MATCH("ターゲット属性　２",'補助事業概要説明書（別添１）５'!$B:$B,0)),8,6,7)),C74,OFFSET(INDIRECT("'補助事業概要説明書（別添１）５'!"&amp;"B"&amp;MATCH("ターゲット属性　２",'補助事業概要説明書（別添１）５'!$B:$B,0)),8,10,7))+SUMIF((OFFSET(INDIRECT("'補助事業概要説明書（別添１）５'!"&amp;"B"&amp;MATCH("ターゲット属性　２",'補助事業概要説明書（別添１）５'!$B:$B,0)),8,12,7)),C74,OFFSET(INDIRECT("'補助事業概要説明書（別添１）５'!"&amp;"B"&amp;MATCH("ターゲット属性　２",'補助事業概要説明書（別添１）５'!$B:$B,0)),8,15,7)),""))</f>
        <v/>
      </c>
      <c r="G74" s="309"/>
      <c r="H74" s="309"/>
      <c r="I74" s="321" t="str">
        <f t="shared" ca="1" si="2"/>
        <v/>
      </c>
      <c r="J74" s="815"/>
      <c r="K74" s="816"/>
      <c r="L74" s="816"/>
      <c r="M74" s="817"/>
      <c r="N74" s="225"/>
      <c r="R74" s="236" t="str">
        <f>IFERROR(IF(D74="職員",G74*F74,"")*F67,"")</f>
        <v/>
      </c>
      <c r="S74" s="236" t="str">
        <f>IFERROR(IF(D74="事務補助員",G74*F74,"")*F67,"")</f>
        <v/>
      </c>
      <c r="T74" s="236" t="str">
        <f>IFERROR(IF(OR(D74="職員",D74="事務補助員"),H74*F74,"")*F67,"")</f>
        <v/>
      </c>
      <c r="U74" s="236" t="str">
        <f>IFERROR(IF(D74="外部専門家",G74*F74,"")*F67,"")</f>
        <v/>
      </c>
      <c r="V74" s="236" t="str">
        <f>IFERROR(IF(D74="外部専門家",H74*F74,"")*F67,"")</f>
        <v/>
      </c>
      <c r="W74" s="252"/>
    </row>
    <row r="75" spans="2:23" ht="25.5" customHeight="1">
      <c r="B75" s="799"/>
      <c r="C75" s="248"/>
      <c r="D75" s="322" t="str">
        <f>IF(C75="","",IFERROR(VLOOKUP(C75,'補助事業概要説明書（別添１）１～４'!B:C,2,0),IF(ISNA(VLOOKUP(C75,'専門家一覧（別紙１）'!I:I,1,0)),"要確認","外部専門家")))</f>
        <v/>
      </c>
      <c r="E75" s="319"/>
      <c r="F75" s="322" t="str">
        <f ca="1">IF(E75="訪問支援",SUMIF((OFFSET(INDIRECT("'補助事業概要説明書（別添１）５'!"&amp;"B"&amp;MATCH("ターゲット属性　２",'補助事業概要説明書（別添１）５'!$B:$B,0)),8,6,7)),C75,OFFSET(INDIRECT("'補助事業概要説明書（別添１）５'!"&amp;"B"&amp;MATCH("ターゲット属性　２",'補助事業概要説明書（別添１）５'!$B:$B,0)),8,9,7))+SUMIF((OFFSET(INDIRECT("'補助事業概要説明書（別添１）５'!"&amp;"B"&amp;MATCH("ターゲット属性　２",'補助事業概要説明書（別添１）５'!$B:$B,0)),8,12,7)),C75,OFFSET(INDIRECT("'補助事業概要説明書（別添１）５'!"&amp;"B"&amp;MATCH("ターゲット属性　２",'補助事業概要説明書（別添１）５'!$B:$B,0)),8,14,7)),IF(E75="支援前後の活動",SUMIF((OFFSET(INDIRECT("'補助事業概要説明書（別添１）５'!"&amp;"B"&amp;MATCH("ターゲット属性　２",'補助事業概要説明書（別添１）５'!$B:$B,0)),8,6,7)),C75,OFFSET(INDIRECT("'補助事業概要説明書（別添１）５'!"&amp;"B"&amp;MATCH("ターゲット属性　２",'補助事業概要説明書（別添１）５'!$B:$B,0)),8,10,7))+SUMIF((OFFSET(INDIRECT("'補助事業概要説明書（別添１）５'!"&amp;"B"&amp;MATCH("ターゲット属性　２",'補助事業概要説明書（別添１）５'!$B:$B,0)),8,12,7)),C75,OFFSET(INDIRECT("'補助事業概要説明書（別添１）５'!"&amp;"B"&amp;MATCH("ターゲット属性　２",'補助事業概要説明書（別添１）５'!$B:$B,0)),8,15,7)),""))</f>
        <v/>
      </c>
      <c r="G75" s="309"/>
      <c r="H75" s="309"/>
      <c r="I75" s="321" t="str">
        <f t="shared" ca="1" si="2"/>
        <v/>
      </c>
      <c r="J75" s="815"/>
      <c r="K75" s="816"/>
      <c r="L75" s="816"/>
      <c r="M75" s="817"/>
      <c r="N75" s="225"/>
      <c r="R75" s="236" t="str">
        <f>IFERROR(IF(D75="職員",G75*F75,"")*F67,"")</f>
        <v/>
      </c>
      <c r="S75" s="236" t="str">
        <f>IFERROR(IF(D75="事務補助員",G75*F75,"")*F67,"")</f>
        <v/>
      </c>
      <c r="T75" s="236" t="str">
        <f>IFERROR(IF(OR(D75="職員",D75="事務補助員"),H75*F75,"")*F67,"")</f>
        <v/>
      </c>
      <c r="U75" s="236" t="str">
        <f>IFERROR(IF(D75="外部専門家",G75*F75,"")*F67,"")</f>
        <v/>
      </c>
      <c r="V75" s="236" t="str">
        <f>IFERROR(IF(D75="外部専門家",H75*F75,"")*F67,"")</f>
        <v/>
      </c>
      <c r="W75" s="252"/>
    </row>
    <row r="76" spans="2:23" ht="25.5" customHeight="1">
      <c r="B76" s="799"/>
      <c r="C76" s="248"/>
      <c r="D76" s="322" t="str">
        <f>IF(C76="","",IFERROR(VLOOKUP(C76,'補助事業概要説明書（別添１）１～４'!B:C,2,0),IF(ISNA(VLOOKUP(C76,'専門家一覧（別紙１）'!I:I,1,0)),"要確認","外部専門家")))</f>
        <v/>
      </c>
      <c r="E76" s="319"/>
      <c r="F76" s="322" t="str">
        <f ca="1">IF(E76="訪問支援",SUMIF((OFFSET(INDIRECT("'補助事業概要説明書（別添１）５'!"&amp;"B"&amp;MATCH("ターゲット属性　２",'補助事業概要説明書（別添１）５'!$B:$B,0)),8,6,7)),C76,OFFSET(INDIRECT("'補助事業概要説明書（別添１）５'!"&amp;"B"&amp;MATCH("ターゲット属性　２",'補助事業概要説明書（別添１）５'!$B:$B,0)),8,9,7))+SUMIF((OFFSET(INDIRECT("'補助事業概要説明書（別添１）５'!"&amp;"B"&amp;MATCH("ターゲット属性　２",'補助事業概要説明書（別添１）５'!$B:$B,0)),8,12,7)),C76,OFFSET(INDIRECT("'補助事業概要説明書（別添１）５'!"&amp;"B"&amp;MATCH("ターゲット属性　２",'補助事業概要説明書（別添１）５'!$B:$B,0)),8,14,7)),IF(E76="支援前後の活動",SUMIF((OFFSET(INDIRECT("'補助事業概要説明書（別添１）５'!"&amp;"B"&amp;MATCH("ターゲット属性　２",'補助事業概要説明書（別添１）５'!$B:$B,0)),8,6,7)),C76,OFFSET(INDIRECT("'補助事業概要説明書（別添１）５'!"&amp;"B"&amp;MATCH("ターゲット属性　２",'補助事業概要説明書（別添１）５'!$B:$B,0)),8,10,7))+SUMIF((OFFSET(INDIRECT("'補助事業概要説明書（別添１）５'!"&amp;"B"&amp;MATCH("ターゲット属性　２",'補助事業概要説明書（別添１）５'!$B:$B,0)),8,12,7)),C76,OFFSET(INDIRECT("'補助事業概要説明書（別添１）５'!"&amp;"B"&amp;MATCH("ターゲット属性　２",'補助事業概要説明書（別添１）５'!$B:$B,0)),8,15,7)),""))</f>
        <v/>
      </c>
      <c r="G76" s="309"/>
      <c r="H76" s="309"/>
      <c r="I76" s="321" t="str">
        <f t="shared" ca="1" si="2"/>
        <v/>
      </c>
      <c r="J76" s="815"/>
      <c r="K76" s="816"/>
      <c r="L76" s="816"/>
      <c r="M76" s="817"/>
      <c r="N76" s="225"/>
      <c r="R76" s="236" t="str">
        <f>IFERROR(IF(D76="職員",G76*F76,"")*F67,"")</f>
        <v/>
      </c>
      <c r="S76" s="236" t="str">
        <f>IFERROR(IF(D76="事務補助員",G76*F76,"")*F67,"")</f>
        <v/>
      </c>
      <c r="T76" s="236" t="str">
        <f>IFERROR(IF(OR(D76="職員",D76="事務補助員"),H76*F76,"")*F67,"")</f>
        <v/>
      </c>
      <c r="U76" s="236" t="str">
        <f>IFERROR(IF(D76="外部専門家",G76*F76,"")*F67,"")</f>
        <v/>
      </c>
      <c r="V76" s="236" t="str">
        <f>IFERROR(IF(D76="外部専門家",H76*F76,"")*F67,"")</f>
        <v/>
      </c>
      <c r="W76" s="252"/>
    </row>
    <row r="77" spans="2:23" ht="25.5" customHeight="1">
      <c r="B77" s="799"/>
      <c r="C77" s="248"/>
      <c r="D77" s="323" t="str">
        <f>IF(C77="","",IFERROR(VLOOKUP(C77,'補助事業概要説明書（別添１）１～４'!B:C,2,0),IF(ISNA(VLOOKUP(C77,'専門家一覧（別紙１）'!I:I,1,0)),"要確認","外部専門家")))</f>
        <v/>
      </c>
      <c r="E77" s="319"/>
      <c r="F77" s="323" t="str">
        <f ca="1">IF(E77="訪問支援",SUMIF((OFFSET(INDIRECT("'補助事業概要説明書（別添１）５'!"&amp;"B"&amp;MATCH("ターゲット属性　２",'補助事業概要説明書（別添１）５'!$B:$B,0)),8,6,7)),C77,OFFSET(INDIRECT("'補助事業概要説明書（別添１）５'!"&amp;"B"&amp;MATCH("ターゲット属性　２",'補助事業概要説明書（別添１）５'!$B:$B,0)),8,9,7))+SUMIF((OFFSET(INDIRECT("'補助事業概要説明書（別添１）５'!"&amp;"B"&amp;MATCH("ターゲット属性　２",'補助事業概要説明書（別添１）５'!$B:$B,0)),8,12,7)),C77,OFFSET(INDIRECT("'補助事業概要説明書（別添１）５'!"&amp;"B"&amp;MATCH("ターゲット属性　２",'補助事業概要説明書（別添１）５'!$B:$B,0)),8,14,7)),IF(E77="支援前後の活動",SUMIF((OFFSET(INDIRECT("'補助事業概要説明書（別添１）５'!"&amp;"B"&amp;MATCH("ターゲット属性　２",'補助事業概要説明書（別添１）５'!$B:$B,0)),8,6,7)),C77,OFFSET(INDIRECT("'補助事業概要説明書（別添１）５'!"&amp;"B"&amp;MATCH("ターゲット属性　２",'補助事業概要説明書（別添１）５'!$B:$B,0)),8,10,7))+SUMIF((OFFSET(INDIRECT("'補助事業概要説明書（別添１）５'!"&amp;"B"&amp;MATCH("ターゲット属性　２",'補助事業概要説明書（別添１）５'!$B:$B,0)),8,12,7)),C77,OFFSET(INDIRECT("'補助事業概要説明書（別添１）５'!"&amp;"B"&amp;MATCH("ターゲット属性　２",'補助事業概要説明書（別添１）５'!$B:$B,0)),8,15,7)),""))</f>
        <v/>
      </c>
      <c r="G77" s="324"/>
      <c r="H77" s="324"/>
      <c r="I77" s="325" t="str">
        <f t="shared" ca="1" si="2"/>
        <v/>
      </c>
      <c r="J77" s="815"/>
      <c r="K77" s="816"/>
      <c r="L77" s="816"/>
      <c r="M77" s="817"/>
      <c r="N77" s="225"/>
      <c r="R77" s="236" t="str">
        <f>IFERROR(IF(D77="職員",G77*F77,"")*F67,"")</f>
        <v/>
      </c>
      <c r="S77" s="236" t="str">
        <f>IFERROR(IF(D77="事務補助員",G77*F77,"")*F67,"")</f>
        <v/>
      </c>
      <c r="T77" s="236" t="str">
        <f>IFERROR(IF(OR(D77="職員",D77="事務補助員"),H77*F77,"")*F67,"")</f>
        <v/>
      </c>
      <c r="U77" s="236" t="str">
        <f>IFERROR(IF(D77="外部専門家",G77*F77,"")*F67,"")</f>
        <v/>
      </c>
      <c r="V77" s="236" t="str">
        <f>IFERROR(IF(D77="外部専門家",H77*F77,"")*F67,"")</f>
        <v/>
      </c>
      <c r="W77" s="252"/>
    </row>
    <row r="78" spans="2:23" ht="25.5" customHeight="1">
      <c r="B78" s="799"/>
      <c r="C78" s="248"/>
      <c r="D78" s="323" t="str">
        <f>IF(C78="","",IFERROR(VLOOKUP(C78,'補助事業概要説明書（別添１）１～４'!B:C,2,0),IF(ISNA(VLOOKUP(C78,'専門家一覧（別紙１）'!I:I,1,0)),"要確認","外部専門家")))</f>
        <v/>
      </c>
      <c r="E78" s="319"/>
      <c r="F78" s="323" t="str">
        <f ca="1">IF(E78="訪問支援",SUMIF((OFFSET(INDIRECT("'補助事業概要説明書（別添１）５'!"&amp;"B"&amp;MATCH("ターゲット属性　２",'補助事業概要説明書（別添１）５'!$B:$B,0)),8,6,7)),C78,OFFSET(INDIRECT("'補助事業概要説明書（別添１）５'!"&amp;"B"&amp;MATCH("ターゲット属性　２",'補助事業概要説明書（別添１）５'!$B:$B,0)),8,9,7))+SUMIF((OFFSET(INDIRECT("'補助事業概要説明書（別添１）５'!"&amp;"B"&amp;MATCH("ターゲット属性　２",'補助事業概要説明書（別添１）５'!$B:$B,0)),8,12,7)),C78,OFFSET(INDIRECT("'補助事業概要説明書（別添１）５'!"&amp;"B"&amp;MATCH("ターゲット属性　２",'補助事業概要説明書（別添１）５'!$B:$B,0)),8,14,7)),IF(E78="支援前後の活動",SUMIF((OFFSET(INDIRECT("'補助事業概要説明書（別添１）５'!"&amp;"B"&amp;MATCH("ターゲット属性　２",'補助事業概要説明書（別添１）５'!$B:$B,0)),8,6,7)),C78,OFFSET(INDIRECT("'補助事業概要説明書（別添１）５'!"&amp;"B"&amp;MATCH("ターゲット属性　２",'補助事業概要説明書（別添１）５'!$B:$B,0)),8,10,7))+SUMIF((OFFSET(INDIRECT("'補助事業概要説明書（別添１）５'!"&amp;"B"&amp;MATCH("ターゲット属性　２",'補助事業概要説明書（別添１）５'!$B:$B,0)),8,12,7)),C78,OFFSET(INDIRECT("'補助事業概要説明書（別添１）５'!"&amp;"B"&amp;MATCH("ターゲット属性　２",'補助事業概要説明書（別添１）５'!$B:$B,0)),8,15,7)),""))</f>
        <v/>
      </c>
      <c r="G78" s="324"/>
      <c r="H78" s="324"/>
      <c r="I78" s="325" t="str">
        <f t="shared" ca="1" si="2"/>
        <v/>
      </c>
      <c r="J78" s="815"/>
      <c r="K78" s="816"/>
      <c r="L78" s="816"/>
      <c r="M78" s="817"/>
      <c r="N78" s="225"/>
      <c r="R78" s="236" t="str">
        <f>IFERROR(IF(D78="職員",G78*F78,"")*F67,"")</f>
        <v/>
      </c>
      <c r="S78" s="236" t="str">
        <f>IFERROR(IF(D78="事務補助員",G78*F78,"")*F67,"")</f>
        <v/>
      </c>
      <c r="T78" s="236" t="str">
        <f>IFERROR(IF(OR(D78="職員",D78="事務補助員"),H78*F78,"")*F67,"")</f>
        <v/>
      </c>
      <c r="U78" s="236" t="str">
        <f>IFERROR(IF(D78="外部専門家",G78*F78,"")*F67,"")</f>
        <v/>
      </c>
      <c r="V78" s="236" t="str">
        <f>IFERROR(IF(D78="外部専門家",H78*F78,"")*F67,"")</f>
        <v/>
      </c>
      <c r="W78" s="252"/>
    </row>
    <row r="79" spans="2:23" ht="25.5" customHeight="1" thickBot="1">
      <c r="B79" s="800"/>
      <c r="C79" s="326"/>
      <c r="D79" s="327" t="str">
        <f>IF(C79="","",IFERROR(VLOOKUP(C79,'補助事業概要説明書（別添１）１～４'!B:C,2,0),IF(ISNA(VLOOKUP(C79,'専門家一覧（別紙１）'!I:I,1,0)),"要確認","外部専門家")))</f>
        <v/>
      </c>
      <c r="E79" s="328"/>
      <c r="F79" s="327" t="str">
        <f ca="1">IF(E79="訪問支援",SUMIF((OFFSET(INDIRECT("'補助事業概要説明書（別添１）５'!"&amp;"B"&amp;MATCH("ターゲット属性　２",'補助事業概要説明書（別添１）５'!$B:$B,0)),8,6,7)),C79,OFFSET(INDIRECT("'補助事業概要説明書（別添１）５'!"&amp;"B"&amp;MATCH("ターゲット属性　２",'補助事業概要説明書（別添１）５'!$B:$B,0)),8,9,7))+SUMIF((OFFSET(INDIRECT("'補助事業概要説明書（別添１）５'!"&amp;"B"&amp;MATCH("ターゲット属性　２",'補助事業概要説明書（別添１）５'!$B:$B,0)),8,12,7)),C79,OFFSET(INDIRECT("'補助事業概要説明書（別添１）５'!"&amp;"B"&amp;MATCH("ターゲット属性　２",'補助事業概要説明書（別添１）５'!$B:$B,0)),8,14,7)),IF(E79="支援前後の活動",SUMIF((OFFSET(INDIRECT("'補助事業概要説明書（別添１）５'!"&amp;"B"&amp;MATCH("ターゲット属性　２",'補助事業概要説明書（別添１）５'!$B:$B,0)),8,6,7)),C79,OFFSET(INDIRECT("'補助事業概要説明書（別添１）５'!"&amp;"B"&amp;MATCH("ターゲット属性　２",'補助事業概要説明書（別添１）５'!$B:$B,0)),8,10,7))+SUMIF((OFFSET(INDIRECT("'補助事業概要説明書（別添１）５'!"&amp;"B"&amp;MATCH("ターゲット属性　２",'補助事業概要説明書（別添１）５'!$B:$B,0)),8,12,7)),C79,OFFSET(INDIRECT("'補助事業概要説明書（別添１）５'!"&amp;"B"&amp;MATCH("ターゲット属性　２",'補助事業概要説明書（別添１）５'!$B:$B,0)),8,15,7)),""))</f>
        <v/>
      </c>
      <c r="G79" s="329"/>
      <c r="H79" s="329"/>
      <c r="I79" s="330" t="str">
        <f t="shared" ca="1" si="2"/>
        <v/>
      </c>
      <c r="J79" s="812"/>
      <c r="K79" s="813"/>
      <c r="L79" s="813"/>
      <c r="M79" s="814"/>
      <c r="N79" s="225"/>
      <c r="R79" s="236" t="str">
        <f>IFERROR(IF(D79="職員",G79*F79,"")*F67,"")</f>
        <v/>
      </c>
      <c r="S79" s="236" t="str">
        <f>IFERROR(IF(D79="事務補助員",G79*F79,"")*F67,"")</f>
        <v/>
      </c>
      <c r="T79" s="236" t="str">
        <f>IFERROR(IF(OR(D79="職員",D79="事務補助員"),H79*F79,"")*F67,"")</f>
        <v/>
      </c>
      <c r="U79" s="236" t="str">
        <f>IFERROR(IF(D79="外部専門家",G79*F79,"")*F67,"")</f>
        <v/>
      </c>
      <c r="V79" s="236" t="str">
        <f>IFERROR(IF(D79="外部専門家",H79*F79,"")*F67,"")</f>
        <v/>
      </c>
      <c r="W79" s="252"/>
    </row>
    <row r="80" spans="2:23" ht="39" customHeight="1" thickTop="1">
      <c r="B80" s="798" t="s">
        <v>422</v>
      </c>
      <c r="C80" s="452" t="s">
        <v>257</v>
      </c>
      <c r="D80" s="801" t="s">
        <v>330</v>
      </c>
      <c r="E80" s="802"/>
      <c r="F80" s="805" t="s">
        <v>433</v>
      </c>
      <c r="G80" s="803"/>
      <c r="H80" s="805" t="s">
        <v>432</v>
      </c>
      <c r="I80" s="803"/>
      <c r="J80" s="805" t="s">
        <v>416</v>
      </c>
      <c r="K80" s="806"/>
      <c r="L80" s="805" t="s">
        <v>430</v>
      </c>
      <c r="M80" s="803"/>
      <c r="N80" s="225"/>
      <c r="R80" s="236"/>
      <c r="S80" s="236" t="str">
        <f t="shared" ref="S80:S123" si="3">IFERROR(IF(D80="事務補助員",G80*F80,"")*$F$53*$H$53,"")</f>
        <v/>
      </c>
      <c r="T80" s="236" t="str">
        <f t="shared" ref="T80:T123" si="4">IFERROR(IF(OR(D80="職員",D80="事務補助員"),H80*F80,"")*$F$53*$H$53,"")</f>
        <v/>
      </c>
      <c r="U80" s="236" t="str">
        <f t="shared" ref="U80:U123" si="5">IFERROR(IF(D80="外部専門家",G80*F80,"")*$F$53*$H$53,"")</f>
        <v/>
      </c>
      <c r="V80" s="236" t="str">
        <f t="shared" ref="V80:V123" si="6">IFERROR(IF(D80="外部専門家",H80*F80,"")*$F$53*$H$53,"")</f>
        <v/>
      </c>
      <c r="W80" s="252"/>
    </row>
    <row r="81" spans="2:23" ht="25.5" customHeight="1">
      <c r="B81" s="799"/>
      <c r="C81" s="547">
        <f>'補助事業概要説明書（別添１）５'!$D$7</f>
        <v>0</v>
      </c>
      <c r="D81" s="787">
        <f>VLOOKUP("ターゲット属性　３",'補助事業概要説明書（別添１）５'!$B:$Q,3,0)</f>
        <v>0</v>
      </c>
      <c r="E81" s="788"/>
      <c r="F81" s="789">
        <f>VLOOKUP("ターゲット属性　３",'補助事業概要説明書（別添１）５'!$B:$Q,10,0)</f>
        <v>0</v>
      </c>
      <c r="G81" s="790"/>
      <c r="H81" s="832">
        <f>VLOOKUP("ターゲット属性　３",'補助事業概要説明書（別添１）５'!B:Q,15,0)</f>
        <v>0</v>
      </c>
      <c r="I81" s="833"/>
      <c r="J81" s="810" t="str">
        <f ca="1">IFERROR(L81/H81,"")</f>
        <v/>
      </c>
      <c r="K81" s="811"/>
      <c r="L81" s="810">
        <f ca="1">SUM(I84:I93)</f>
        <v>0</v>
      </c>
      <c r="M81" s="811"/>
      <c r="N81" s="225"/>
      <c r="R81" s="236"/>
      <c r="S81" s="236" t="str">
        <f t="shared" si="3"/>
        <v/>
      </c>
      <c r="T81" s="236" t="str">
        <f t="shared" si="4"/>
        <v/>
      </c>
      <c r="U81" s="236" t="str">
        <f t="shared" si="5"/>
        <v/>
      </c>
      <c r="V81" s="236" t="str">
        <f t="shared" si="6"/>
        <v/>
      </c>
      <c r="W81" s="252"/>
    </row>
    <row r="82" spans="2:23" ht="40.5" customHeight="1">
      <c r="B82" s="799"/>
      <c r="C82" s="807" t="s">
        <v>417</v>
      </c>
      <c r="D82" s="803" t="s">
        <v>418</v>
      </c>
      <c r="E82" s="804" t="s">
        <v>431</v>
      </c>
      <c r="F82" s="804" t="s">
        <v>487</v>
      </c>
      <c r="G82" s="316" t="s">
        <v>542</v>
      </c>
      <c r="H82" s="316" t="s">
        <v>543</v>
      </c>
      <c r="I82" s="316" t="s">
        <v>481</v>
      </c>
      <c r="J82" s="804" t="s">
        <v>440</v>
      </c>
      <c r="K82" s="804"/>
      <c r="L82" s="804"/>
      <c r="M82" s="804"/>
      <c r="N82" s="225"/>
      <c r="R82" s="236" t="str">
        <f>IFERROR(IF(D82="職員",G82*F82,"")*F81,"")</f>
        <v/>
      </c>
      <c r="S82" s="236" t="str">
        <f>IFERROR(IF(D82="事務補助員",G82*F82,"")*F81,"")</f>
        <v/>
      </c>
      <c r="T82" s="236" t="str">
        <f>IFERROR(IF(OR(D82="職員",D82="事務補助員"),H82*F82,"")*F81,"")</f>
        <v/>
      </c>
      <c r="U82" s="236" t="str">
        <f>IFERROR(IF(D82="外部専門家",G82*F82,"")*F81,"")</f>
        <v/>
      </c>
      <c r="V82" s="236" t="str">
        <f>IFERROR(IF(D82="外部専門家",H82*F82,"")*F81,"")</f>
        <v/>
      </c>
      <c r="W82" s="252"/>
    </row>
    <row r="83" spans="2:23" ht="15" customHeight="1">
      <c r="B83" s="799"/>
      <c r="C83" s="808"/>
      <c r="D83" s="803"/>
      <c r="E83" s="804"/>
      <c r="F83" s="804"/>
      <c r="G83" s="317" t="str">
        <f>IF($I$6="消費税の扱いを選択してください","",IF($I$6="消費税を補助対象に含めない","（税抜）","（税込）"))</f>
        <v/>
      </c>
      <c r="H83" s="317" t="str">
        <f>IF($I$6="消費税の扱いを選択してください","",IF($I$6="消費税を補助対象に含めない","（税抜）","（税込）"))</f>
        <v/>
      </c>
      <c r="I83" s="317" t="str">
        <f>IF($I$6="消費税の扱いを選択してください","",IF($I$6="消費税を補助対象に含めない","（税抜）","（税込）"))</f>
        <v/>
      </c>
      <c r="J83" s="804"/>
      <c r="K83" s="804"/>
      <c r="L83" s="804"/>
      <c r="M83" s="804"/>
      <c r="N83" s="225"/>
      <c r="R83" s="236" t="str">
        <f>IFERROR(IF(D83="職員",G83*F83,"")*F81,"")</f>
        <v/>
      </c>
      <c r="S83" s="236" t="str">
        <f>IFERROR(IF(D83="事務補助員",G83*F83,"")*F81,"")</f>
        <v/>
      </c>
      <c r="T83" s="236" t="str">
        <f>IFERROR(IF(OR(D83="職員",D83="事務補助員"),H83*F83,"")*F81,"")</f>
        <v/>
      </c>
      <c r="U83" s="236" t="str">
        <f>IFERROR(IF(D83="外部専門家",G83*F83,"")*F81,"")</f>
        <v/>
      </c>
      <c r="V83" s="236" t="str">
        <f>IFERROR(IF(D83="外部専門家",H83*F83,"")*F81,"")</f>
        <v/>
      </c>
      <c r="W83" s="252"/>
    </row>
    <row r="84" spans="2:23" ht="25.5" customHeight="1">
      <c r="B84" s="799"/>
      <c r="C84" s="302"/>
      <c r="D84" s="318" t="str">
        <f>IF(C84="","",IFERROR(VLOOKUP(C84,'補助事業概要説明書（別添１）１～４'!B:C,2,0),IF(ISNA(VLOOKUP(C84,'専門家一覧（別紙１）'!I:I,1,0)),"要確認","外部専門家")))</f>
        <v/>
      </c>
      <c r="E84" s="319"/>
      <c r="F84" s="318" t="str">
        <f ca="1">IF(E84="訪問支援",SUMIF((OFFSET(INDIRECT("'補助事業概要説明書（別添１）５'!"&amp;"B"&amp;MATCH("ターゲット属性　３",'補助事業概要説明書（別添１）５'!$B:$B,0)),8,6,7)),C84,OFFSET(INDIRECT("'補助事業概要説明書（別添１）５'!"&amp;"B"&amp;MATCH("ターゲット属性　３",'補助事業概要説明書（別添１）５'!$B:$B,0)),8,9,7))+SUMIF((OFFSET(INDIRECT("'補助事業概要説明書（別添１）５'!"&amp;"B"&amp;MATCH("ターゲット属性　３",'補助事業概要説明書（別添１）５'!$B:$B,0)),8,12,7)),C84,OFFSET(INDIRECT("'補助事業概要説明書（別添１）５'!"&amp;"B"&amp;MATCH("ターゲット属性　３",'補助事業概要説明書（別添１）５'!$B:$B,0)),8,14,7)),IF(E84="支援前後の活動",SUMIF((OFFSET(INDIRECT("'補助事業概要説明書（別添１）５'!"&amp;"B"&amp;MATCH("ターゲット属性　３",'補助事業概要説明書（別添１）５'!$B:$B,0)),8,6,7)),C84,OFFSET(INDIRECT("'補助事業概要説明書（別添１）５'!"&amp;"B"&amp;MATCH("ターゲット属性　３",'補助事業概要説明書（別添１）５'!$B:$B,0)),8,10,7))+SUMIF((OFFSET(INDIRECT("'補助事業概要説明書（別添１）５'!"&amp;"B"&amp;MATCH("ターゲット属性　３",'補助事業概要説明書（別添１）５'!$B:$B,0)),8,12,7)),C84,OFFSET(INDIRECT("'補助事業概要説明書（別添１）５'!"&amp;"B"&amp;MATCH("ターゲット属性　３",'補助事業概要説明書（別添１）５'!$B:$B,0)),8,15,7)),""))</f>
        <v/>
      </c>
      <c r="G84" s="314"/>
      <c r="H84" s="314"/>
      <c r="I84" s="320" t="str">
        <f ca="1">IFERROR(F84*(G84+H84),"")</f>
        <v/>
      </c>
      <c r="J84" s="829"/>
      <c r="K84" s="830"/>
      <c r="L84" s="830"/>
      <c r="M84" s="831"/>
      <c r="N84" s="225"/>
      <c r="R84" s="236" t="str">
        <f>IFERROR(IF(D84="職員",G84*F84,"")*F81,"")</f>
        <v/>
      </c>
      <c r="S84" s="236" t="str">
        <f>IFERROR(IF(D84="事務補助員",G84*F84,"")*F81,"")</f>
        <v/>
      </c>
      <c r="T84" s="236" t="str">
        <f>IFERROR(IF(OR(D84="職員",D84="事務補助員"),H84*F84,"")*F81,"")</f>
        <v/>
      </c>
      <c r="U84" s="236" t="str">
        <f>IFERROR(IF(D84="外部専門家",G84*F84,"")*F81,"")</f>
        <v/>
      </c>
      <c r="V84" s="236" t="str">
        <f>IFERROR(IF(D84="外部専門家",H84*F84,"")*F81,"")</f>
        <v/>
      </c>
      <c r="W84" s="252"/>
    </row>
    <row r="85" spans="2:23" ht="25.5" customHeight="1">
      <c r="B85" s="799"/>
      <c r="C85" s="248"/>
      <c r="D85" s="318" t="str">
        <f>IF(C85="","",IFERROR(VLOOKUP(C85,'補助事業概要説明書（別添１）１～４'!B:C,2,0),IF(ISNA(VLOOKUP(C85,'専門家一覧（別紙１）'!I:I,1,0)),"要確認","外部専門家")))</f>
        <v/>
      </c>
      <c r="E85" s="319"/>
      <c r="F85" s="318" t="str">
        <f ca="1">IF(E85="訪問支援",SUMIF((OFFSET(INDIRECT("'補助事業概要説明書（別添１）５'!"&amp;"B"&amp;MATCH("ターゲット属性　３",'補助事業概要説明書（別添１）５'!$B:$B,0)),8,6,7)),C85,OFFSET(INDIRECT("'補助事業概要説明書（別添１）５'!"&amp;"B"&amp;MATCH("ターゲット属性　３",'補助事業概要説明書（別添１）５'!$B:$B,0)),8,9,7))+SUMIF((OFFSET(INDIRECT("'補助事業概要説明書（別添１）５'!"&amp;"B"&amp;MATCH("ターゲット属性　３",'補助事業概要説明書（別添１）５'!$B:$B,0)),8,12,7)),C85,OFFSET(INDIRECT("'補助事業概要説明書（別添１）５'!"&amp;"B"&amp;MATCH("ターゲット属性　３",'補助事業概要説明書（別添１）５'!$B:$B,0)),8,14,7)),IF(E85="支援前後の活動",SUMIF((OFFSET(INDIRECT("'補助事業概要説明書（別添１）５'!"&amp;"B"&amp;MATCH("ターゲット属性　３",'補助事業概要説明書（別添１）５'!$B:$B,0)),8,6,7)),C85,OFFSET(INDIRECT("'補助事業概要説明書（別添１）５'!"&amp;"B"&amp;MATCH("ターゲット属性　３",'補助事業概要説明書（別添１）５'!$B:$B,0)),8,10,7))+SUMIF((OFFSET(INDIRECT("'補助事業概要説明書（別添１）５'!"&amp;"B"&amp;MATCH("ターゲット属性　３",'補助事業概要説明書（別添１）５'!$B:$B,0)),8,12,7)),C85,OFFSET(INDIRECT("'補助事業概要説明書（別添１）５'!"&amp;"B"&amp;MATCH("ターゲット属性　３",'補助事業概要説明書（別添１）５'!$B:$B,0)),8,15,7)),""))</f>
        <v/>
      </c>
      <c r="G85" s="314"/>
      <c r="H85" s="314"/>
      <c r="I85" s="321" t="str">
        <f t="shared" ref="I85:I93" ca="1" si="7">IFERROR(F85*(G85+H85),"")</f>
        <v/>
      </c>
      <c r="J85" s="815"/>
      <c r="K85" s="816"/>
      <c r="L85" s="816"/>
      <c r="M85" s="817"/>
      <c r="N85" s="225"/>
      <c r="R85" s="236" t="str">
        <f>IFERROR(IF(D85="職員",G85*F85,"")*F81,"")</f>
        <v/>
      </c>
      <c r="S85" s="236" t="str">
        <f>IFERROR(IF(D85="事務補助員",G85*F85,"")*F81,"")</f>
        <v/>
      </c>
      <c r="T85" s="236" t="str">
        <f>IFERROR(IF(OR(D85="職員",D85="事務補助員"),H85*F85,"")*F81,"")</f>
        <v/>
      </c>
      <c r="U85" s="236" t="str">
        <f>IFERROR(IF(D85="外部専門家",G85*F85,"")*F81,"")</f>
        <v/>
      </c>
      <c r="V85" s="236" t="str">
        <f>IFERROR(IF(D85="外部専門家",H85*F85,"")*F81,"")</f>
        <v/>
      </c>
      <c r="W85" s="252"/>
    </row>
    <row r="86" spans="2:23" ht="25.5" customHeight="1">
      <c r="B86" s="799"/>
      <c r="C86" s="248"/>
      <c r="D86" s="322" t="str">
        <f>IF(C86="","",IFERROR(VLOOKUP(C86,'補助事業概要説明書（別添１）１～４'!B:C,2,0),IF(ISNA(VLOOKUP(C86,'専門家一覧（別紙１）'!I:I,1,0)),"要確認","外部専門家")))</f>
        <v/>
      </c>
      <c r="E86" s="319"/>
      <c r="F86" s="322" t="str">
        <f ca="1">IF(E86="訪問支援",SUMIF((OFFSET(INDIRECT("'補助事業概要説明書（別添１）５'!"&amp;"B"&amp;MATCH("ターゲット属性　３",'補助事業概要説明書（別添１）５'!$B:$B,0)),8,6,7)),C86,OFFSET(INDIRECT("'補助事業概要説明書（別添１）５'!"&amp;"B"&amp;MATCH("ターゲット属性　３",'補助事業概要説明書（別添１）５'!$B:$B,0)),8,9,7))+SUMIF((OFFSET(INDIRECT("'補助事業概要説明書（別添１）５'!"&amp;"B"&amp;MATCH("ターゲット属性　３",'補助事業概要説明書（別添１）５'!$B:$B,0)),8,12,7)),C86,OFFSET(INDIRECT("'補助事業概要説明書（別添１）５'!"&amp;"B"&amp;MATCH("ターゲット属性　３",'補助事業概要説明書（別添１）５'!$B:$B,0)),8,14,7)),IF(E86="支援前後の活動",SUMIF((OFFSET(INDIRECT("'補助事業概要説明書（別添１）５'!"&amp;"B"&amp;MATCH("ターゲット属性　３",'補助事業概要説明書（別添１）５'!$B:$B,0)),8,6,7)),C86,OFFSET(INDIRECT("'補助事業概要説明書（別添１）５'!"&amp;"B"&amp;MATCH("ターゲット属性　３",'補助事業概要説明書（別添１）５'!$B:$B,0)),8,10,7))+SUMIF((OFFSET(INDIRECT("'補助事業概要説明書（別添１）５'!"&amp;"B"&amp;MATCH("ターゲット属性　３",'補助事業概要説明書（別添１）５'!$B:$B,0)),8,12,7)),C86,OFFSET(INDIRECT("'補助事業概要説明書（別添１）５'!"&amp;"B"&amp;MATCH("ターゲット属性　３",'補助事業概要説明書（別添１）５'!$B:$B,0)),8,15,7)),""))</f>
        <v/>
      </c>
      <c r="G86" s="309"/>
      <c r="H86" s="309"/>
      <c r="I86" s="321" t="str">
        <f t="shared" ca="1" si="7"/>
        <v/>
      </c>
      <c r="J86" s="815"/>
      <c r="K86" s="816"/>
      <c r="L86" s="816"/>
      <c r="M86" s="817"/>
      <c r="N86" s="225"/>
      <c r="R86" s="236" t="str">
        <f>IFERROR(IF(D86="職員",G86*F86,"")*F81,"")</f>
        <v/>
      </c>
      <c r="S86" s="236" t="str">
        <f>IFERROR(IF(D86="事務補助員",G86*F86,"")*F81,"")</f>
        <v/>
      </c>
      <c r="T86" s="236" t="str">
        <f>IFERROR(IF(OR(D86="職員",D86="事務補助員"),H86*F86,"")*F81,"")</f>
        <v/>
      </c>
      <c r="U86" s="236" t="str">
        <f>IFERROR(IF(D86="外部専門家",G86*F86,"")*F81,"")</f>
        <v/>
      </c>
      <c r="V86" s="236" t="str">
        <f>IFERROR(IF(D86="外部専門家",H86*F86,"")*F81,"")</f>
        <v/>
      </c>
      <c r="W86" s="252"/>
    </row>
    <row r="87" spans="2:23" ht="25.5" customHeight="1">
      <c r="B87" s="799"/>
      <c r="C87" s="248"/>
      <c r="D87" s="322" t="str">
        <f>IF(C87="","",IFERROR(VLOOKUP(C87,'補助事業概要説明書（別添１）１～４'!B:C,2,0),IF(ISNA(VLOOKUP(C87,'専門家一覧（別紙１）'!I:I,1,0)),"要確認","外部専門家")))</f>
        <v/>
      </c>
      <c r="E87" s="319"/>
      <c r="F87" s="322" t="str">
        <f ca="1">IF(E87="訪問支援",SUMIF((OFFSET(INDIRECT("'補助事業概要説明書（別添１）５'!"&amp;"B"&amp;MATCH("ターゲット属性　３",'補助事業概要説明書（別添１）５'!$B:$B,0)),8,6,7)),C87,OFFSET(INDIRECT("'補助事業概要説明書（別添１）５'!"&amp;"B"&amp;MATCH("ターゲット属性　３",'補助事業概要説明書（別添１）５'!$B:$B,0)),8,9,7))+SUMIF((OFFSET(INDIRECT("'補助事業概要説明書（別添１）５'!"&amp;"B"&amp;MATCH("ターゲット属性　３",'補助事業概要説明書（別添１）５'!$B:$B,0)),8,12,7)),C87,OFFSET(INDIRECT("'補助事業概要説明書（別添１）５'!"&amp;"B"&amp;MATCH("ターゲット属性　３",'補助事業概要説明書（別添１）５'!$B:$B,0)),8,14,7)),IF(E87="支援前後の活動",SUMIF((OFFSET(INDIRECT("'補助事業概要説明書（別添１）５'!"&amp;"B"&amp;MATCH("ターゲット属性　３",'補助事業概要説明書（別添１）５'!$B:$B,0)),8,6,7)),C87,OFFSET(INDIRECT("'補助事業概要説明書（別添１）５'!"&amp;"B"&amp;MATCH("ターゲット属性　３",'補助事業概要説明書（別添１）５'!$B:$B,0)),8,10,7))+SUMIF((OFFSET(INDIRECT("'補助事業概要説明書（別添１）５'!"&amp;"B"&amp;MATCH("ターゲット属性　３",'補助事業概要説明書（別添１）５'!$B:$B,0)),8,12,7)),C87,OFFSET(INDIRECT("'補助事業概要説明書（別添１）５'!"&amp;"B"&amp;MATCH("ターゲット属性　３",'補助事業概要説明書（別添１）５'!$B:$B,0)),8,15,7)),""))</f>
        <v/>
      </c>
      <c r="G87" s="309"/>
      <c r="H87" s="309"/>
      <c r="I87" s="321" t="str">
        <f t="shared" ca="1" si="7"/>
        <v/>
      </c>
      <c r="J87" s="815"/>
      <c r="K87" s="816"/>
      <c r="L87" s="816"/>
      <c r="M87" s="817"/>
      <c r="N87" s="225"/>
      <c r="R87" s="236" t="str">
        <f>IFERROR(IF(D87="職員",G87*F87,"")*F81,"")</f>
        <v/>
      </c>
      <c r="S87" s="236" t="str">
        <f>IFERROR(IF(D87="事務補助員",G87*F87,"")*F81,"")</f>
        <v/>
      </c>
      <c r="T87" s="236" t="str">
        <f>IFERROR(IF(OR(D87="職員",D87="事務補助員"),H87*F87,"")*F81,"")</f>
        <v/>
      </c>
      <c r="U87" s="236" t="str">
        <f>IFERROR(IF(D87="外部専門家",G87*F87,"")*F81,"")</f>
        <v/>
      </c>
      <c r="V87" s="236" t="str">
        <f>IFERROR(IF(D87="外部専門家",H87*F87,"")*F81,"")</f>
        <v/>
      </c>
      <c r="W87" s="252"/>
    </row>
    <row r="88" spans="2:23" ht="25.5" customHeight="1">
      <c r="B88" s="799"/>
      <c r="C88" s="248"/>
      <c r="D88" s="322" t="str">
        <f>IF(C88="","",IFERROR(VLOOKUP(C88,'補助事業概要説明書（別添１）１～４'!B:C,2,0),IF(ISNA(VLOOKUP(C88,'専門家一覧（別紙１）'!I:I,1,0)),"要確認","外部専門家")))</f>
        <v/>
      </c>
      <c r="E88" s="319"/>
      <c r="F88" s="322" t="str">
        <f ca="1">IF(E88="訪問支援",SUMIF((OFFSET(INDIRECT("'補助事業概要説明書（別添１）５'!"&amp;"B"&amp;MATCH("ターゲット属性　３",'補助事業概要説明書（別添１）５'!$B:$B,0)),8,6,7)),C88,OFFSET(INDIRECT("'補助事業概要説明書（別添１）５'!"&amp;"B"&amp;MATCH("ターゲット属性　３",'補助事業概要説明書（別添１）５'!$B:$B,0)),8,9,7))+SUMIF((OFFSET(INDIRECT("'補助事業概要説明書（別添１）５'!"&amp;"B"&amp;MATCH("ターゲット属性　３",'補助事業概要説明書（別添１）５'!$B:$B,0)),8,12,7)),C88,OFFSET(INDIRECT("'補助事業概要説明書（別添１）５'!"&amp;"B"&amp;MATCH("ターゲット属性　３",'補助事業概要説明書（別添１）５'!$B:$B,0)),8,14,7)),IF(E88="支援前後の活動",SUMIF((OFFSET(INDIRECT("'補助事業概要説明書（別添１）５'!"&amp;"B"&amp;MATCH("ターゲット属性　３",'補助事業概要説明書（別添１）５'!$B:$B,0)),8,6,7)),C88,OFFSET(INDIRECT("'補助事業概要説明書（別添１）５'!"&amp;"B"&amp;MATCH("ターゲット属性　３",'補助事業概要説明書（別添１）５'!$B:$B,0)),8,10,7))+SUMIF((OFFSET(INDIRECT("'補助事業概要説明書（別添１）５'!"&amp;"B"&amp;MATCH("ターゲット属性　３",'補助事業概要説明書（別添１）５'!$B:$B,0)),8,12,7)),C88,OFFSET(INDIRECT("'補助事業概要説明書（別添１）５'!"&amp;"B"&amp;MATCH("ターゲット属性　３",'補助事業概要説明書（別添１）５'!$B:$B,0)),8,15,7)),""))</f>
        <v/>
      </c>
      <c r="G88" s="309"/>
      <c r="H88" s="309"/>
      <c r="I88" s="321" t="str">
        <f t="shared" ca="1" si="7"/>
        <v/>
      </c>
      <c r="J88" s="815"/>
      <c r="K88" s="816"/>
      <c r="L88" s="816"/>
      <c r="M88" s="817"/>
      <c r="N88" s="225"/>
      <c r="R88" s="236" t="str">
        <f>IFERROR(IF(D88="職員",G88*F88,"")*F81,"")</f>
        <v/>
      </c>
      <c r="S88" s="236" t="str">
        <f>IFERROR(IF(D88="事務補助員",G88*F88,"")*F81,"")</f>
        <v/>
      </c>
      <c r="T88" s="236" t="str">
        <f>IFERROR(IF(OR(D88="職員",D88="事務補助員"),H88*F88,"")*F81,"")</f>
        <v/>
      </c>
      <c r="U88" s="236" t="str">
        <f>IFERROR(IF(D88="外部専門家",G88*F88,"")*F81,"")</f>
        <v/>
      </c>
      <c r="V88" s="236" t="str">
        <f>IFERROR(IF(D88="外部専門家",H88*F88,"")*F81,"")</f>
        <v/>
      </c>
      <c r="W88" s="252"/>
    </row>
    <row r="89" spans="2:23" ht="25.5" customHeight="1">
      <c r="B89" s="799"/>
      <c r="C89" s="248"/>
      <c r="D89" s="322" t="str">
        <f>IF(C89="","",IFERROR(VLOOKUP(C89,'補助事業概要説明書（別添１）１～４'!B:C,2,0),IF(ISNA(VLOOKUP(C89,'専門家一覧（別紙１）'!I:I,1,0)),"要確認","外部専門家")))</f>
        <v/>
      </c>
      <c r="E89" s="319"/>
      <c r="F89" s="322" t="str">
        <f ca="1">IF(E89="訪問支援",SUMIF((OFFSET(INDIRECT("'補助事業概要説明書（別添１）５'!"&amp;"B"&amp;MATCH("ターゲット属性　３",'補助事業概要説明書（別添１）５'!$B:$B,0)),8,6,7)),C89,OFFSET(INDIRECT("'補助事業概要説明書（別添１）５'!"&amp;"B"&amp;MATCH("ターゲット属性　３",'補助事業概要説明書（別添１）５'!$B:$B,0)),8,9,7))+SUMIF((OFFSET(INDIRECT("'補助事業概要説明書（別添１）５'!"&amp;"B"&amp;MATCH("ターゲット属性　３",'補助事業概要説明書（別添１）５'!$B:$B,0)),8,12,7)),C89,OFFSET(INDIRECT("'補助事業概要説明書（別添１）５'!"&amp;"B"&amp;MATCH("ターゲット属性　３",'補助事業概要説明書（別添１）５'!$B:$B,0)),8,14,7)),IF(E89="支援前後の活動",SUMIF((OFFSET(INDIRECT("'補助事業概要説明書（別添１）５'!"&amp;"B"&amp;MATCH("ターゲット属性　３",'補助事業概要説明書（別添１）５'!$B:$B,0)),8,6,7)),C89,OFFSET(INDIRECT("'補助事業概要説明書（別添１）５'!"&amp;"B"&amp;MATCH("ターゲット属性　３",'補助事業概要説明書（別添１）５'!$B:$B,0)),8,10,7))+SUMIF((OFFSET(INDIRECT("'補助事業概要説明書（別添１）５'!"&amp;"B"&amp;MATCH("ターゲット属性　３",'補助事業概要説明書（別添１）５'!$B:$B,0)),8,12,7)),C89,OFFSET(INDIRECT("'補助事業概要説明書（別添１）５'!"&amp;"B"&amp;MATCH("ターゲット属性　３",'補助事業概要説明書（別添１）５'!$B:$B,0)),8,15,7)),""))</f>
        <v/>
      </c>
      <c r="G89" s="309"/>
      <c r="H89" s="309"/>
      <c r="I89" s="321" t="str">
        <f t="shared" ca="1" si="7"/>
        <v/>
      </c>
      <c r="J89" s="815"/>
      <c r="K89" s="816"/>
      <c r="L89" s="816"/>
      <c r="M89" s="817"/>
      <c r="N89" s="225"/>
      <c r="R89" s="236" t="str">
        <f>IFERROR(IF(D89="職員",G89*F89,"")*F81,"")</f>
        <v/>
      </c>
      <c r="S89" s="236" t="str">
        <f>IFERROR(IF(D89="事務補助員",G89*F89,"")*F81,"")</f>
        <v/>
      </c>
      <c r="T89" s="236" t="str">
        <f>IFERROR(IF(OR(D89="職員",D89="事務補助員"),H89*F89,"")*F81,"")</f>
        <v/>
      </c>
      <c r="U89" s="236" t="str">
        <f>IFERROR(IF(D89="外部専門家",G89*F89,"")*F81,"")</f>
        <v/>
      </c>
      <c r="V89" s="236" t="str">
        <f>IFERROR(IF(D89="外部専門家",H89*F89,"")*F81,"")</f>
        <v/>
      </c>
      <c r="W89" s="252"/>
    </row>
    <row r="90" spans="2:23" ht="25.5" customHeight="1">
      <c r="B90" s="799"/>
      <c r="C90" s="248"/>
      <c r="D90" s="322" t="str">
        <f>IF(C90="","",IFERROR(VLOOKUP(C90,'補助事業概要説明書（別添１）１～４'!B:C,2,0),IF(ISNA(VLOOKUP(C90,'専門家一覧（別紙１）'!I:I,1,0)),"要確認","外部専門家")))</f>
        <v/>
      </c>
      <c r="E90" s="319"/>
      <c r="F90" s="322" t="str">
        <f ca="1">IF(E90="訪問支援",SUMIF((OFFSET(INDIRECT("'補助事業概要説明書（別添１）５'!"&amp;"B"&amp;MATCH("ターゲット属性　３",'補助事業概要説明書（別添１）５'!$B:$B,0)),8,6,7)),C90,OFFSET(INDIRECT("'補助事業概要説明書（別添１）５'!"&amp;"B"&amp;MATCH("ターゲット属性　３",'補助事業概要説明書（別添１）５'!$B:$B,0)),8,9,7))+SUMIF((OFFSET(INDIRECT("'補助事業概要説明書（別添１）５'!"&amp;"B"&amp;MATCH("ターゲット属性　３",'補助事業概要説明書（別添１）５'!$B:$B,0)),8,12,7)),C90,OFFSET(INDIRECT("'補助事業概要説明書（別添１）５'!"&amp;"B"&amp;MATCH("ターゲット属性　３",'補助事業概要説明書（別添１）５'!$B:$B,0)),8,14,7)),IF(E90="支援前後の活動",SUMIF((OFFSET(INDIRECT("'補助事業概要説明書（別添１）５'!"&amp;"B"&amp;MATCH("ターゲット属性　３",'補助事業概要説明書（別添１）５'!$B:$B,0)),8,6,7)),C90,OFFSET(INDIRECT("'補助事業概要説明書（別添１）５'!"&amp;"B"&amp;MATCH("ターゲット属性　３",'補助事業概要説明書（別添１）５'!$B:$B,0)),8,10,7))+SUMIF((OFFSET(INDIRECT("'補助事業概要説明書（別添１）５'!"&amp;"B"&amp;MATCH("ターゲット属性　３",'補助事業概要説明書（別添１）５'!$B:$B,0)),8,12,7)),C90,OFFSET(INDIRECT("'補助事業概要説明書（別添１）５'!"&amp;"B"&amp;MATCH("ターゲット属性　３",'補助事業概要説明書（別添１）５'!$B:$B,0)),8,15,7)),""))</f>
        <v/>
      </c>
      <c r="G90" s="309"/>
      <c r="H90" s="309"/>
      <c r="I90" s="321" t="str">
        <f t="shared" ca="1" si="7"/>
        <v/>
      </c>
      <c r="J90" s="815"/>
      <c r="K90" s="816"/>
      <c r="L90" s="816"/>
      <c r="M90" s="817"/>
      <c r="N90" s="225"/>
      <c r="R90" s="236" t="str">
        <f>IFERROR(IF(D90="職員",G90*F90,"")*F81,"")</f>
        <v/>
      </c>
      <c r="S90" s="236" t="str">
        <f>IFERROR(IF(D90="事務補助員",G90*F90,"")*F81,"")</f>
        <v/>
      </c>
      <c r="T90" s="236" t="str">
        <f>IFERROR(IF(OR(D90="職員",D90="事務補助員"),H90*F90,"")*F81,"")</f>
        <v/>
      </c>
      <c r="U90" s="236" t="str">
        <f>IFERROR(IF(D90="外部専門家",G90*F90,"")*F81,"")</f>
        <v/>
      </c>
      <c r="V90" s="236" t="str">
        <f>IFERROR(IF(D90="外部専門家",H90*F90,"")*F81,"")</f>
        <v/>
      </c>
      <c r="W90" s="252"/>
    </row>
    <row r="91" spans="2:23" ht="25.5" customHeight="1">
      <c r="B91" s="799"/>
      <c r="C91" s="248"/>
      <c r="D91" s="323" t="str">
        <f>IF(C91="","",IFERROR(VLOOKUP(C91,'補助事業概要説明書（別添１）１～４'!B:C,2,0),IF(ISNA(VLOOKUP(C91,'専門家一覧（別紙１）'!I:I,1,0)),"要確認","外部専門家")))</f>
        <v/>
      </c>
      <c r="E91" s="319"/>
      <c r="F91" s="323" t="str">
        <f ca="1">IF(E91="訪問支援",SUMIF((OFFSET(INDIRECT("'補助事業概要説明書（別添１）５'!"&amp;"B"&amp;MATCH("ターゲット属性　３",'補助事業概要説明書（別添１）５'!$B:$B,0)),8,6,7)),C91,OFFSET(INDIRECT("'補助事業概要説明書（別添１）５'!"&amp;"B"&amp;MATCH("ターゲット属性　３",'補助事業概要説明書（別添１）５'!$B:$B,0)),8,9,7))+SUMIF((OFFSET(INDIRECT("'補助事業概要説明書（別添１）５'!"&amp;"B"&amp;MATCH("ターゲット属性　３",'補助事業概要説明書（別添１）５'!$B:$B,0)),8,12,7)),C91,OFFSET(INDIRECT("'補助事業概要説明書（別添１）５'!"&amp;"B"&amp;MATCH("ターゲット属性　３",'補助事業概要説明書（別添１）５'!$B:$B,0)),8,14,7)),IF(E91="支援前後の活動",SUMIF((OFFSET(INDIRECT("'補助事業概要説明書（別添１）５'!"&amp;"B"&amp;MATCH("ターゲット属性　３",'補助事業概要説明書（別添１）５'!$B:$B,0)),8,6,7)),C91,OFFSET(INDIRECT("'補助事業概要説明書（別添１）５'!"&amp;"B"&amp;MATCH("ターゲット属性　３",'補助事業概要説明書（別添１）５'!$B:$B,0)),8,10,7))+SUMIF((OFFSET(INDIRECT("'補助事業概要説明書（別添１）５'!"&amp;"B"&amp;MATCH("ターゲット属性　３",'補助事業概要説明書（別添１）５'!$B:$B,0)),8,12,7)),C91,OFFSET(INDIRECT("'補助事業概要説明書（別添１）５'!"&amp;"B"&amp;MATCH("ターゲット属性　３",'補助事業概要説明書（別添１）５'!$B:$B,0)),8,15,7)),""))</f>
        <v/>
      </c>
      <c r="G91" s="324"/>
      <c r="H91" s="324"/>
      <c r="I91" s="325" t="str">
        <f t="shared" ca="1" si="7"/>
        <v/>
      </c>
      <c r="J91" s="815"/>
      <c r="K91" s="816"/>
      <c r="L91" s="816"/>
      <c r="M91" s="817"/>
      <c r="N91" s="225"/>
      <c r="R91" s="236" t="str">
        <f>IFERROR(IF(D91="職員",G91*F91,"")*F81,"")</f>
        <v/>
      </c>
      <c r="S91" s="236" t="str">
        <f>IFERROR(IF(D91="事務補助員",G91*F91,"")*F81,"")</f>
        <v/>
      </c>
      <c r="T91" s="236" t="str">
        <f>IFERROR(IF(OR(D91="職員",D91="事務補助員"),H91*F91,"")*F81,"")</f>
        <v/>
      </c>
      <c r="U91" s="236" t="str">
        <f>IFERROR(IF(D91="外部専門家",G91*F91,"")*F81,"")</f>
        <v/>
      </c>
      <c r="V91" s="236" t="str">
        <f>IFERROR(IF(D91="外部専門家",H91*F91,"")*F81,"")</f>
        <v/>
      </c>
      <c r="W91" s="252"/>
    </row>
    <row r="92" spans="2:23" ht="25.5" customHeight="1">
      <c r="B92" s="799"/>
      <c r="C92" s="248"/>
      <c r="D92" s="323" t="str">
        <f>IF(C92="","",IFERROR(VLOOKUP(C92,'補助事業概要説明書（別添１）１～４'!B:C,2,0),IF(ISNA(VLOOKUP(C92,'専門家一覧（別紙１）'!I:I,1,0)),"要確認","外部専門家")))</f>
        <v/>
      </c>
      <c r="E92" s="319"/>
      <c r="F92" s="323" t="str">
        <f ca="1">IF(E92="訪問支援",SUMIF((OFFSET(INDIRECT("'補助事業概要説明書（別添１）５'!"&amp;"B"&amp;MATCH("ターゲット属性　３",'補助事業概要説明書（別添１）５'!$B:$B,0)),8,6,7)),C92,OFFSET(INDIRECT("'補助事業概要説明書（別添１）５'!"&amp;"B"&amp;MATCH("ターゲット属性　３",'補助事業概要説明書（別添１）５'!$B:$B,0)),8,9,7))+SUMIF((OFFSET(INDIRECT("'補助事業概要説明書（別添１）５'!"&amp;"B"&amp;MATCH("ターゲット属性　３",'補助事業概要説明書（別添１）５'!$B:$B,0)),8,12,7)),C92,OFFSET(INDIRECT("'補助事業概要説明書（別添１）５'!"&amp;"B"&amp;MATCH("ターゲット属性　３",'補助事業概要説明書（別添１）５'!$B:$B,0)),8,14,7)),IF(E92="支援前後の活動",SUMIF((OFFSET(INDIRECT("'補助事業概要説明書（別添１）５'!"&amp;"B"&amp;MATCH("ターゲット属性　３",'補助事業概要説明書（別添１）５'!$B:$B,0)),8,6,7)),C92,OFFSET(INDIRECT("'補助事業概要説明書（別添１）５'!"&amp;"B"&amp;MATCH("ターゲット属性　３",'補助事業概要説明書（別添１）５'!$B:$B,0)),8,10,7))+SUMIF((OFFSET(INDIRECT("'補助事業概要説明書（別添１）５'!"&amp;"B"&amp;MATCH("ターゲット属性　３",'補助事業概要説明書（別添１）５'!$B:$B,0)),8,12,7)),C92,OFFSET(INDIRECT("'補助事業概要説明書（別添１）５'!"&amp;"B"&amp;MATCH("ターゲット属性　３",'補助事業概要説明書（別添１）５'!$B:$B,0)),8,15,7)),""))</f>
        <v/>
      </c>
      <c r="G92" s="324"/>
      <c r="H92" s="324"/>
      <c r="I92" s="325" t="str">
        <f t="shared" ca="1" si="7"/>
        <v/>
      </c>
      <c r="J92" s="815"/>
      <c r="K92" s="816"/>
      <c r="L92" s="816"/>
      <c r="M92" s="817"/>
      <c r="N92" s="225"/>
      <c r="R92" s="236" t="str">
        <f>IFERROR(IF(D92="職員",G92*F92,"")*F81,"")</f>
        <v/>
      </c>
      <c r="S92" s="236" t="str">
        <f>IFERROR(IF(D92="事務補助員",G92*F92,"")*F81,"")</f>
        <v/>
      </c>
      <c r="T92" s="236" t="str">
        <f>IFERROR(IF(OR(D92="職員",D92="事務補助員"),H92*F92,"")*F81,"")</f>
        <v/>
      </c>
      <c r="U92" s="236" t="str">
        <f>IFERROR(IF(D92="外部専門家",G92*F92,"")*F81,"")</f>
        <v/>
      </c>
      <c r="V92" s="236" t="str">
        <f>IFERROR(IF(D92="外部専門家",H92*F92,"")*F81,"")</f>
        <v/>
      </c>
      <c r="W92" s="252"/>
    </row>
    <row r="93" spans="2:23" ht="25.5" customHeight="1" thickBot="1">
      <c r="B93" s="800"/>
      <c r="C93" s="326"/>
      <c r="D93" s="327" t="str">
        <f>IF(C93="","",IFERROR(VLOOKUP(C93,'補助事業概要説明書（別添１）１～４'!B:C,2,0),IF(ISNA(VLOOKUP(C93,'専門家一覧（別紙１）'!I:I,1,0)),"要確認","外部専門家")))</f>
        <v/>
      </c>
      <c r="E93" s="328"/>
      <c r="F93" s="327" t="str">
        <f ca="1">IF(E93="訪問支援",SUMIF((OFFSET(INDIRECT("'補助事業概要説明書（別添１）５'!"&amp;"B"&amp;MATCH("ターゲット属性　３",'補助事業概要説明書（別添１）５'!$B:$B,0)),8,6,7)),C93,OFFSET(INDIRECT("'補助事業概要説明書（別添１）５'!"&amp;"B"&amp;MATCH("ターゲット属性　３",'補助事業概要説明書（別添１）５'!$B:$B,0)),8,9,7))+SUMIF((OFFSET(INDIRECT("'補助事業概要説明書（別添１）５'!"&amp;"B"&amp;MATCH("ターゲット属性　３",'補助事業概要説明書（別添１）５'!$B:$B,0)),8,12,7)),C93,OFFSET(INDIRECT("'補助事業概要説明書（別添１）５'!"&amp;"B"&amp;MATCH("ターゲット属性　３",'補助事業概要説明書（別添１）５'!$B:$B,0)),8,14,7)),IF(E93="支援前後の活動",SUMIF((OFFSET(INDIRECT("'補助事業概要説明書（別添１）５'!"&amp;"B"&amp;MATCH("ターゲット属性　３",'補助事業概要説明書（別添１）５'!$B:$B,0)),8,6,7)),C93,OFFSET(INDIRECT("'補助事業概要説明書（別添１）５'!"&amp;"B"&amp;MATCH("ターゲット属性　３",'補助事業概要説明書（別添１）５'!$B:$B,0)),8,10,7))+SUMIF((OFFSET(INDIRECT("'補助事業概要説明書（別添１）５'!"&amp;"B"&amp;MATCH("ターゲット属性　３",'補助事業概要説明書（別添１）５'!$B:$B,0)),8,12,7)),C93,OFFSET(INDIRECT("'補助事業概要説明書（別添１）５'!"&amp;"B"&amp;MATCH("ターゲット属性　３",'補助事業概要説明書（別添１）５'!$B:$B,0)),8,15,7)),""))</f>
        <v/>
      </c>
      <c r="G93" s="329"/>
      <c r="H93" s="329"/>
      <c r="I93" s="330" t="str">
        <f t="shared" ca="1" si="7"/>
        <v/>
      </c>
      <c r="J93" s="812"/>
      <c r="K93" s="813"/>
      <c r="L93" s="813"/>
      <c r="M93" s="814"/>
      <c r="N93" s="225"/>
      <c r="R93" s="236" t="str">
        <f>IFERROR(IF(D93="職員",G93*F93,"")*F81,"")</f>
        <v/>
      </c>
      <c r="S93" s="236" t="str">
        <f>IFERROR(IF(D93="事務補助員",G93*F93,"")*F81,"")</f>
        <v/>
      </c>
      <c r="T93" s="236" t="str">
        <f>IFERROR(IF(OR(D93="職員",D93="事務補助員"),H93*F93,"")*F81,"")</f>
        <v/>
      </c>
      <c r="U93" s="236" t="str">
        <f>IFERROR(IF(D93="外部専門家",G93*F93,"")*F81,"")</f>
        <v/>
      </c>
      <c r="V93" s="236" t="str">
        <f>IFERROR(IF(D93="外部専門家",H93*F93,"")*F81,"")</f>
        <v/>
      </c>
      <c r="W93" s="252"/>
    </row>
    <row r="94" spans="2:23" ht="39" customHeight="1" thickTop="1">
      <c r="B94" s="798" t="s">
        <v>423</v>
      </c>
      <c r="C94" s="452" t="s">
        <v>257</v>
      </c>
      <c r="D94" s="801" t="s">
        <v>330</v>
      </c>
      <c r="E94" s="802"/>
      <c r="F94" s="805" t="s">
        <v>433</v>
      </c>
      <c r="G94" s="803"/>
      <c r="H94" s="805" t="s">
        <v>432</v>
      </c>
      <c r="I94" s="803"/>
      <c r="J94" s="805" t="s">
        <v>416</v>
      </c>
      <c r="K94" s="806"/>
      <c r="L94" s="805" t="s">
        <v>430</v>
      </c>
      <c r="M94" s="803"/>
      <c r="N94" s="225"/>
      <c r="R94" s="236"/>
      <c r="S94" s="236" t="str">
        <f t="shared" si="3"/>
        <v/>
      </c>
      <c r="T94" s="236" t="str">
        <f t="shared" si="4"/>
        <v/>
      </c>
      <c r="U94" s="236" t="str">
        <f t="shared" si="5"/>
        <v/>
      </c>
      <c r="V94" s="236" t="str">
        <f t="shared" si="6"/>
        <v/>
      </c>
      <c r="W94" s="252"/>
    </row>
    <row r="95" spans="2:23" ht="25.5" customHeight="1">
      <c r="B95" s="799"/>
      <c r="C95" s="547">
        <f>'補助事業概要説明書（別添１）５'!$D$7</f>
        <v>0</v>
      </c>
      <c r="D95" s="787">
        <f>VLOOKUP("ターゲット属性　４",'補助事業概要説明書（別添１）５'!$B:$Q,3,0)</f>
        <v>0</v>
      </c>
      <c r="E95" s="788"/>
      <c r="F95" s="789">
        <f>VLOOKUP("ターゲット属性　４",'補助事業概要説明書（別添１）５'!$B:$Q,10,0)</f>
        <v>0</v>
      </c>
      <c r="G95" s="790"/>
      <c r="H95" s="832">
        <f>VLOOKUP("ターゲット属性　４",'補助事業概要説明書（別添１）５'!B:Q,15,0)</f>
        <v>0</v>
      </c>
      <c r="I95" s="833"/>
      <c r="J95" s="810" t="str">
        <f ca="1">IFERROR(L95/H95,"")</f>
        <v/>
      </c>
      <c r="K95" s="811"/>
      <c r="L95" s="810">
        <f ca="1">SUM(I98:I107)</f>
        <v>0</v>
      </c>
      <c r="M95" s="811"/>
      <c r="N95" s="225"/>
      <c r="R95" s="236"/>
      <c r="S95" s="236" t="str">
        <f t="shared" si="3"/>
        <v/>
      </c>
      <c r="T95" s="236" t="str">
        <f t="shared" si="4"/>
        <v/>
      </c>
      <c r="U95" s="236" t="str">
        <f t="shared" si="5"/>
        <v/>
      </c>
      <c r="V95" s="236" t="str">
        <f t="shared" si="6"/>
        <v/>
      </c>
      <c r="W95" s="252"/>
    </row>
    <row r="96" spans="2:23" ht="40.5" customHeight="1">
      <c r="B96" s="799"/>
      <c r="C96" s="807" t="s">
        <v>417</v>
      </c>
      <c r="D96" s="803" t="s">
        <v>418</v>
      </c>
      <c r="E96" s="804" t="s">
        <v>431</v>
      </c>
      <c r="F96" s="804" t="s">
        <v>487</v>
      </c>
      <c r="G96" s="316" t="s">
        <v>542</v>
      </c>
      <c r="H96" s="316" t="s">
        <v>543</v>
      </c>
      <c r="I96" s="316" t="s">
        <v>481</v>
      </c>
      <c r="J96" s="804" t="s">
        <v>440</v>
      </c>
      <c r="K96" s="804"/>
      <c r="L96" s="804"/>
      <c r="M96" s="804"/>
      <c r="N96" s="225"/>
      <c r="R96" s="236" t="str">
        <f>IFERROR(IF(D96="職員",G96*F96,"")*F95,"")</f>
        <v/>
      </c>
      <c r="S96" s="236" t="str">
        <f>IFERROR(IF(D96="事務補助員",G96*F96,"")*F95,"")</f>
        <v/>
      </c>
      <c r="T96" s="236" t="str">
        <f>IFERROR(IF(OR(D96="職員",D96="事務補助員"),H96*F96,"")*F95,"")</f>
        <v/>
      </c>
      <c r="U96" s="236" t="str">
        <f>IFERROR(IF(D96="外部専門家",G96*F96,"")*F95,"")</f>
        <v/>
      </c>
      <c r="V96" s="236" t="str">
        <f>IFERROR(IF(D96="外部専門家",H96*F96,"")*F95,"")</f>
        <v/>
      </c>
      <c r="W96" s="252"/>
    </row>
    <row r="97" spans="2:23" ht="15" customHeight="1">
      <c r="B97" s="799"/>
      <c r="C97" s="808"/>
      <c r="D97" s="803"/>
      <c r="E97" s="804"/>
      <c r="F97" s="804"/>
      <c r="G97" s="317" t="str">
        <f>IF($I$6="消費税の扱いを選択してください","",IF($I$6="消費税を補助対象に含めない","（税抜）","（税込）"))</f>
        <v/>
      </c>
      <c r="H97" s="317" t="str">
        <f>IF($I$6="消費税の扱いを選択してください","",IF($I$6="消費税を補助対象に含めない","（税抜）","（税込）"))</f>
        <v/>
      </c>
      <c r="I97" s="317" t="str">
        <f>IF($I$6="消費税の扱いを選択してください","",IF($I$6="消費税を補助対象に含めない","（税抜）","（税込）"))</f>
        <v/>
      </c>
      <c r="J97" s="804"/>
      <c r="K97" s="804"/>
      <c r="L97" s="804"/>
      <c r="M97" s="804"/>
      <c r="N97" s="225"/>
      <c r="R97" s="236" t="str">
        <f>IFERROR(IF(D97="職員",G97*F97,"")*F95,"")</f>
        <v/>
      </c>
      <c r="S97" s="236" t="str">
        <f>IFERROR(IF(D97="事務補助員",G97*F97,"")*F95,"")</f>
        <v/>
      </c>
      <c r="T97" s="236" t="str">
        <f>IFERROR(IF(OR(D97="職員",D97="事務補助員"),H97*F97,"")*F95,"")</f>
        <v/>
      </c>
      <c r="U97" s="236" t="str">
        <f>IFERROR(IF(D97="外部専門家",G97*F97,"")*F95,"")</f>
        <v/>
      </c>
      <c r="V97" s="236" t="str">
        <f>IFERROR(IF(D97="外部専門家",H97*F97,"")*F95,"")</f>
        <v/>
      </c>
      <c r="W97" s="252"/>
    </row>
    <row r="98" spans="2:23" ht="25.5" customHeight="1">
      <c r="B98" s="799"/>
      <c r="C98" s="302"/>
      <c r="D98" s="318" t="str">
        <f>IF(C98="","",IFERROR(VLOOKUP(C98,'補助事業概要説明書（別添１）１～４'!B:C,2,0),IF(ISNA(VLOOKUP(C98,'専門家一覧（別紙１）'!I:I,1,0)),"要確認","外部専門家")))</f>
        <v/>
      </c>
      <c r="E98" s="319"/>
      <c r="F98" s="318" t="str">
        <f ca="1">IF(E98="訪問支援",SUMIF((OFFSET(INDIRECT("'補助事業概要説明書（別添１）５'!"&amp;"B"&amp;MATCH("ターゲット属性　４",'補助事業概要説明書（別添１）５'!$B:$B,0)),8,6,7)),C98,OFFSET(INDIRECT("'補助事業概要説明書（別添１）５'!"&amp;"B"&amp;MATCH("ターゲット属性　４",'補助事業概要説明書（別添１）５'!$B:$B,0)),8,9,7))+SUMIF((OFFSET(INDIRECT("'補助事業概要説明書（別添１）５'!"&amp;"B"&amp;MATCH("ターゲット属性　４",'補助事業概要説明書（別添１）５'!$B:$B,0)),8,12,7)),C98,OFFSET(INDIRECT("'補助事業概要説明書（別添１）５'!"&amp;"B"&amp;MATCH("ターゲット属性　４",'補助事業概要説明書（別添１）５'!$B:$B,0)),8,14,7)),IF(E98="支援前後の活動",SUMIF((OFFSET(INDIRECT("'補助事業概要説明書（別添１）５'!"&amp;"B"&amp;MATCH("ターゲット属性　４",'補助事業概要説明書（別添１）５'!$B:$B,0)),8,6,7)),C98,OFFSET(INDIRECT("'補助事業概要説明書（別添１）５'!"&amp;"B"&amp;MATCH("ターゲット属性　４",'補助事業概要説明書（別添１）５'!$B:$B,0)),8,10,7))+SUMIF((OFFSET(INDIRECT("'補助事業概要説明書（別添１）５'!"&amp;"B"&amp;MATCH("ターゲット属性　４",'補助事業概要説明書（別添１）５'!$B:$B,0)),8,12,7)),C98,OFFSET(INDIRECT("'補助事業概要説明書（別添１）５'!"&amp;"B"&amp;MATCH("ターゲット属性　４",'補助事業概要説明書（別添１）５'!$B:$B,0)),8,15,7)),""))</f>
        <v/>
      </c>
      <c r="G98" s="314"/>
      <c r="H98" s="314"/>
      <c r="I98" s="320" t="str">
        <f ca="1">IFERROR(F98*(G98+H98),"")</f>
        <v/>
      </c>
      <c r="J98" s="829"/>
      <c r="K98" s="830"/>
      <c r="L98" s="830"/>
      <c r="M98" s="831"/>
      <c r="N98" s="225"/>
      <c r="R98" s="236" t="str">
        <f>IFERROR(IF(D98="職員",G98*F98,"")*F95,"")</f>
        <v/>
      </c>
      <c r="S98" s="236" t="str">
        <f>IFERROR(IF(D98="事務補助員",G98*F98,"")*F95,"")</f>
        <v/>
      </c>
      <c r="T98" s="236" t="str">
        <f>IFERROR(IF(OR(D98="職員",D98="事務補助員"),H98*F98,"")*F95,"")</f>
        <v/>
      </c>
      <c r="U98" s="236" t="str">
        <f>IFERROR(IF(D98="外部専門家",G98*F98,"")*F95,"")</f>
        <v/>
      </c>
      <c r="V98" s="236" t="str">
        <f>IFERROR(IF(D98="外部専門家",H98*F98,"")*F95,"")</f>
        <v/>
      </c>
      <c r="W98" s="252"/>
    </row>
    <row r="99" spans="2:23" ht="25.5" customHeight="1">
      <c r="B99" s="799"/>
      <c r="C99" s="248"/>
      <c r="D99" s="318" t="str">
        <f>IF(C99="","",IFERROR(VLOOKUP(C99,'補助事業概要説明書（別添１）１～４'!B:C,2,0),IF(ISNA(VLOOKUP(C99,'専門家一覧（別紙１）'!I:I,1,0)),"要確認","外部専門家")))</f>
        <v/>
      </c>
      <c r="E99" s="319"/>
      <c r="F99" s="318" t="str">
        <f ca="1">IF(E99="訪問支援",SUMIF((OFFSET(INDIRECT("'補助事業概要説明書（別添１）５'!"&amp;"B"&amp;MATCH("ターゲット属性　４",'補助事業概要説明書（別添１）５'!$B:$B,0)),8,6,7)),C99,OFFSET(INDIRECT("'補助事業概要説明書（別添１）５'!"&amp;"B"&amp;MATCH("ターゲット属性　４",'補助事業概要説明書（別添１）５'!$B:$B,0)),8,9,7))+SUMIF((OFFSET(INDIRECT("'補助事業概要説明書（別添１）５'!"&amp;"B"&amp;MATCH("ターゲット属性　４",'補助事業概要説明書（別添１）５'!$B:$B,0)),8,12,7)),C99,OFFSET(INDIRECT("'補助事業概要説明書（別添１）５'!"&amp;"B"&amp;MATCH("ターゲット属性　４",'補助事業概要説明書（別添１）５'!$B:$B,0)),8,14,7)),IF(E99="支援前後の活動",SUMIF((OFFSET(INDIRECT("'補助事業概要説明書（別添１）５'!"&amp;"B"&amp;MATCH("ターゲット属性　４",'補助事業概要説明書（別添１）５'!$B:$B,0)),8,6,7)),C99,OFFSET(INDIRECT("'補助事業概要説明書（別添１）５'!"&amp;"B"&amp;MATCH("ターゲット属性　４",'補助事業概要説明書（別添１）５'!$B:$B,0)),8,10,7))+SUMIF((OFFSET(INDIRECT("'補助事業概要説明書（別添１）５'!"&amp;"B"&amp;MATCH("ターゲット属性　４",'補助事業概要説明書（別添１）５'!$B:$B,0)),8,12,7)),C99,OFFSET(INDIRECT("'補助事業概要説明書（別添１）５'!"&amp;"B"&amp;MATCH("ターゲット属性　４",'補助事業概要説明書（別添１）５'!$B:$B,0)),8,15,7)),""))</f>
        <v/>
      </c>
      <c r="G99" s="314"/>
      <c r="H99" s="314"/>
      <c r="I99" s="321" t="str">
        <f t="shared" ref="I99:I107" ca="1" si="8">IFERROR(F99*(G99+H99),"")</f>
        <v/>
      </c>
      <c r="J99" s="815"/>
      <c r="K99" s="816"/>
      <c r="L99" s="816"/>
      <c r="M99" s="817"/>
      <c r="N99" s="225"/>
      <c r="R99" s="236" t="str">
        <f>IFERROR(IF(D99="職員",G99*F99,"")*F95,"")</f>
        <v/>
      </c>
      <c r="S99" s="236" t="str">
        <f>IFERROR(IF(D99="事務補助員",G99*F99,"")*F95,"")</f>
        <v/>
      </c>
      <c r="T99" s="236" t="str">
        <f>IFERROR(IF(OR(D99="職員",D99="事務補助員"),H99*F99,"")*F95,"")</f>
        <v/>
      </c>
      <c r="U99" s="236" t="str">
        <f>IFERROR(IF(D99="外部専門家",G99*F99,"")*F95,"")</f>
        <v/>
      </c>
      <c r="V99" s="236" t="str">
        <f>IFERROR(IF(D99="外部専門家",H99*F99,"")*F95,"")</f>
        <v/>
      </c>
      <c r="W99" s="252"/>
    </row>
    <row r="100" spans="2:23" ht="25.5" customHeight="1">
      <c r="B100" s="799"/>
      <c r="C100" s="248"/>
      <c r="D100" s="322" t="str">
        <f>IF(C100="","",IFERROR(VLOOKUP(C100,'補助事業概要説明書（別添１）１～４'!B:C,2,0),IF(ISNA(VLOOKUP(C100,'専門家一覧（別紙１）'!I:I,1,0)),"要確認","外部専門家")))</f>
        <v/>
      </c>
      <c r="E100" s="319"/>
      <c r="F100" s="322" t="str">
        <f ca="1">IF(E100="訪問支援",SUMIF((OFFSET(INDIRECT("'補助事業概要説明書（別添１）５'!"&amp;"B"&amp;MATCH("ターゲット属性　４",'補助事業概要説明書（別添１）５'!$B:$B,0)),8,6,7)),C100,OFFSET(INDIRECT("'補助事業概要説明書（別添１）５'!"&amp;"B"&amp;MATCH("ターゲット属性　４",'補助事業概要説明書（別添１）５'!$B:$B,0)),8,9,7))+SUMIF((OFFSET(INDIRECT("'補助事業概要説明書（別添１）５'!"&amp;"B"&amp;MATCH("ターゲット属性　４",'補助事業概要説明書（別添１）５'!$B:$B,0)),8,12,7)),C100,OFFSET(INDIRECT("'補助事業概要説明書（別添１）５'!"&amp;"B"&amp;MATCH("ターゲット属性　４",'補助事業概要説明書（別添１）５'!$B:$B,0)),8,14,7)),IF(E100="支援前後の活動",SUMIF((OFFSET(INDIRECT("'補助事業概要説明書（別添１）５'!"&amp;"B"&amp;MATCH("ターゲット属性　４",'補助事業概要説明書（別添１）５'!$B:$B,0)),8,6,7)),C100,OFFSET(INDIRECT("'補助事業概要説明書（別添１）５'!"&amp;"B"&amp;MATCH("ターゲット属性　４",'補助事業概要説明書（別添１）５'!$B:$B,0)),8,10,7))+SUMIF((OFFSET(INDIRECT("'補助事業概要説明書（別添１）５'!"&amp;"B"&amp;MATCH("ターゲット属性　４",'補助事業概要説明書（別添１）５'!$B:$B,0)),8,12,7)),C100,OFFSET(INDIRECT("'補助事業概要説明書（別添１）５'!"&amp;"B"&amp;MATCH("ターゲット属性　４",'補助事業概要説明書（別添１）５'!$B:$B,0)),8,15,7)),""))</f>
        <v/>
      </c>
      <c r="G100" s="309"/>
      <c r="H100" s="309"/>
      <c r="I100" s="321" t="str">
        <f t="shared" ca="1" si="8"/>
        <v/>
      </c>
      <c r="J100" s="815"/>
      <c r="K100" s="816"/>
      <c r="L100" s="816"/>
      <c r="M100" s="817"/>
      <c r="N100" s="225"/>
      <c r="R100" s="236" t="str">
        <f>IFERROR(IF(D100="職員",G100*F100,"")*F95,"")</f>
        <v/>
      </c>
      <c r="S100" s="236" t="str">
        <f>IFERROR(IF(D100="事務補助員",G100*F100,"")*F95,"")</f>
        <v/>
      </c>
      <c r="T100" s="236" t="str">
        <f>IFERROR(IF(OR(D100="職員",D100="事務補助員"),H100*F100,"")*F95,"")</f>
        <v/>
      </c>
      <c r="U100" s="236" t="str">
        <f>IFERROR(IF(D100="外部専門家",G100*F100,"")*F95,"")</f>
        <v/>
      </c>
      <c r="V100" s="236" t="str">
        <f>IFERROR(IF(D100="外部専門家",H100*F100,"")*F95,"")</f>
        <v/>
      </c>
      <c r="W100" s="252"/>
    </row>
    <row r="101" spans="2:23" ht="25.5" customHeight="1">
      <c r="B101" s="799"/>
      <c r="C101" s="248"/>
      <c r="D101" s="322" t="str">
        <f>IF(C101="","",IFERROR(VLOOKUP(C101,'補助事業概要説明書（別添１）１～４'!B:C,2,0),IF(ISNA(VLOOKUP(C101,'専門家一覧（別紙１）'!I:I,1,0)),"要確認","外部専門家")))</f>
        <v/>
      </c>
      <c r="E101" s="319"/>
      <c r="F101" s="322" t="str">
        <f ca="1">IF(E101="訪問支援",SUMIF((OFFSET(INDIRECT("'補助事業概要説明書（別添１）５'!"&amp;"B"&amp;MATCH("ターゲット属性　４",'補助事業概要説明書（別添１）５'!$B:$B,0)),8,6,7)),C101,OFFSET(INDIRECT("'補助事業概要説明書（別添１）５'!"&amp;"B"&amp;MATCH("ターゲット属性　４",'補助事業概要説明書（別添１）５'!$B:$B,0)),8,9,7))+SUMIF((OFFSET(INDIRECT("'補助事業概要説明書（別添１）５'!"&amp;"B"&amp;MATCH("ターゲット属性　４",'補助事業概要説明書（別添１）５'!$B:$B,0)),8,12,7)),C101,OFFSET(INDIRECT("'補助事業概要説明書（別添１）５'!"&amp;"B"&amp;MATCH("ターゲット属性　４",'補助事業概要説明書（別添１）５'!$B:$B,0)),8,14,7)),IF(E101="支援前後の活動",SUMIF((OFFSET(INDIRECT("'補助事業概要説明書（別添１）５'!"&amp;"B"&amp;MATCH("ターゲット属性　４",'補助事業概要説明書（別添１）５'!$B:$B,0)),8,6,7)),C101,OFFSET(INDIRECT("'補助事業概要説明書（別添１）５'!"&amp;"B"&amp;MATCH("ターゲット属性　４",'補助事業概要説明書（別添１）５'!$B:$B,0)),8,10,7))+SUMIF((OFFSET(INDIRECT("'補助事業概要説明書（別添１）５'!"&amp;"B"&amp;MATCH("ターゲット属性　４",'補助事業概要説明書（別添１）５'!$B:$B,0)),8,12,7)),C101,OFFSET(INDIRECT("'補助事業概要説明書（別添１）５'!"&amp;"B"&amp;MATCH("ターゲット属性　４",'補助事業概要説明書（別添１）５'!$B:$B,0)),8,15,7)),""))</f>
        <v/>
      </c>
      <c r="G101" s="309"/>
      <c r="H101" s="309"/>
      <c r="I101" s="321" t="str">
        <f t="shared" ca="1" si="8"/>
        <v/>
      </c>
      <c r="J101" s="815"/>
      <c r="K101" s="816"/>
      <c r="L101" s="816"/>
      <c r="M101" s="817"/>
      <c r="N101" s="225"/>
      <c r="R101" s="236" t="str">
        <f>IFERROR(IF(D101="職員",G101*F101,"")*F95,"")</f>
        <v/>
      </c>
      <c r="S101" s="236" t="str">
        <f>IFERROR(IF(D101="事務補助員",G101*F101,"")*F95,"")</f>
        <v/>
      </c>
      <c r="T101" s="236" t="str">
        <f>IFERROR(IF(OR(D101="職員",D101="事務補助員"),H101*F101,"")*F95,"")</f>
        <v/>
      </c>
      <c r="U101" s="236" t="str">
        <f>IFERROR(IF(D101="外部専門家",G101*F101,"")*F95,"")</f>
        <v/>
      </c>
      <c r="V101" s="236" t="str">
        <f>IFERROR(IF(D101="外部専門家",H101*F101,"")*F95,"")</f>
        <v/>
      </c>
      <c r="W101" s="252"/>
    </row>
    <row r="102" spans="2:23" ht="25.5" customHeight="1">
      <c r="B102" s="799"/>
      <c r="C102" s="248"/>
      <c r="D102" s="322" t="str">
        <f>IF(C102="","",IFERROR(VLOOKUP(C102,'補助事業概要説明書（別添１）１～４'!B:C,2,0),IF(ISNA(VLOOKUP(C102,'専門家一覧（別紙１）'!I:I,1,0)),"要確認","外部専門家")))</f>
        <v/>
      </c>
      <c r="E102" s="319"/>
      <c r="F102" s="322" t="str">
        <f ca="1">IF(E102="訪問支援",SUMIF((OFFSET(INDIRECT("'補助事業概要説明書（別添１）５'!"&amp;"B"&amp;MATCH("ターゲット属性　４",'補助事業概要説明書（別添１）５'!$B:$B,0)),8,6,7)),C102,OFFSET(INDIRECT("'補助事業概要説明書（別添１）５'!"&amp;"B"&amp;MATCH("ターゲット属性　４",'補助事業概要説明書（別添１）５'!$B:$B,0)),8,9,7))+SUMIF((OFFSET(INDIRECT("'補助事業概要説明書（別添１）５'!"&amp;"B"&amp;MATCH("ターゲット属性　４",'補助事業概要説明書（別添１）５'!$B:$B,0)),8,12,7)),C102,OFFSET(INDIRECT("'補助事業概要説明書（別添１）５'!"&amp;"B"&amp;MATCH("ターゲット属性　４",'補助事業概要説明書（別添１）５'!$B:$B,0)),8,14,7)),IF(E102="支援前後の活動",SUMIF((OFFSET(INDIRECT("'補助事業概要説明書（別添１）５'!"&amp;"B"&amp;MATCH("ターゲット属性　４",'補助事業概要説明書（別添１）５'!$B:$B,0)),8,6,7)),C102,OFFSET(INDIRECT("'補助事業概要説明書（別添１）５'!"&amp;"B"&amp;MATCH("ターゲット属性　４",'補助事業概要説明書（別添１）５'!$B:$B,0)),8,10,7))+SUMIF((OFFSET(INDIRECT("'補助事業概要説明書（別添１）５'!"&amp;"B"&amp;MATCH("ターゲット属性　４",'補助事業概要説明書（別添１）５'!$B:$B,0)),8,12,7)),C102,OFFSET(INDIRECT("'補助事業概要説明書（別添１）５'!"&amp;"B"&amp;MATCH("ターゲット属性　４",'補助事業概要説明書（別添１）５'!$B:$B,0)),8,15,7)),""))</f>
        <v/>
      </c>
      <c r="G102" s="309"/>
      <c r="H102" s="309"/>
      <c r="I102" s="321" t="str">
        <f t="shared" ca="1" si="8"/>
        <v/>
      </c>
      <c r="J102" s="815"/>
      <c r="K102" s="816"/>
      <c r="L102" s="816"/>
      <c r="M102" s="817"/>
      <c r="N102" s="225"/>
      <c r="R102" s="236" t="str">
        <f>IFERROR(IF(D102="職員",G102*F102,"")*F95,"")</f>
        <v/>
      </c>
      <c r="S102" s="236" t="str">
        <f>IFERROR(IF(D102="事務補助員",G102*F102,"")*F95,"")</f>
        <v/>
      </c>
      <c r="T102" s="236" t="str">
        <f>IFERROR(IF(OR(D102="職員",D102="事務補助員"),H102*F102,"")*F95,"")</f>
        <v/>
      </c>
      <c r="U102" s="236" t="str">
        <f>IFERROR(IF(D102="外部専門家",G102*F102,"")*F95,"")</f>
        <v/>
      </c>
      <c r="V102" s="236" t="str">
        <f>IFERROR(IF(D102="外部専門家",H102*F102,"")*F95,"")</f>
        <v/>
      </c>
      <c r="W102" s="252"/>
    </row>
    <row r="103" spans="2:23" ht="25.5" customHeight="1">
      <c r="B103" s="799"/>
      <c r="C103" s="248"/>
      <c r="D103" s="322" t="str">
        <f>IF(C103="","",IFERROR(VLOOKUP(C103,'補助事業概要説明書（別添１）１～４'!B:C,2,0),IF(ISNA(VLOOKUP(C103,'専門家一覧（別紙１）'!I:I,1,0)),"要確認","外部専門家")))</f>
        <v/>
      </c>
      <c r="E103" s="319"/>
      <c r="F103" s="322" t="str">
        <f ca="1">IF(E103="訪問支援",SUMIF((OFFSET(INDIRECT("'補助事業概要説明書（別添１）５'!"&amp;"B"&amp;MATCH("ターゲット属性　４",'補助事業概要説明書（別添１）５'!$B:$B,0)),8,6,7)),C103,OFFSET(INDIRECT("'補助事業概要説明書（別添１）５'!"&amp;"B"&amp;MATCH("ターゲット属性　４",'補助事業概要説明書（別添１）５'!$B:$B,0)),8,9,7))+SUMIF((OFFSET(INDIRECT("'補助事業概要説明書（別添１）５'!"&amp;"B"&amp;MATCH("ターゲット属性　４",'補助事業概要説明書（別添１）５'!$B:$B,0)),8,12,7)),C103,OFFSET(INDIRECT("'補助事業概要説明書（別添１）５'!"&amp;"B"&amp;MATCH("ターゲット属性　４",'補助事業概要説明書（別添１）５'!$B:$B,0)),8,14,7)),IF(E103="支援前後の活動",SUMIF((OFFSET(INDIRECT("'補助事業概要説明書（別添１）５'!"&amp;"B"&amp;MATCH("ターゲット属性　４",'補助事業概要説明書（別添１）５'!$B:$B,0)),8,6,7)),C103,OFFSET(INDIRECT("'補助事業概要説明書（別添１）５'!"&amp;"B"&amp;MATCH("ターゲット属性　４",'補助事業概要説明書（別添１）５'!$B:$B,0)),8,10,7))+SUMIF((OFFSET(INDIRECT("'補助事業概要説明書（別添１）５'!"&amp;"B"&amp;MATCH("ターゲット属性　４",'補助事業概要説明書（別添１）５'!$B:$B,0)),8,12,7)),C103,OFFSET(INDIRECT("'補助事業概要説明書（別添１）５'!"&amp;"B"&amp;MATCH("ターゲット属性　４",'補助事業概要説明書（別添１）５'!$B:$B,0)),8,15,7)),""))</f>
        <v/>
      </c>
      <c r="G103" s="309"/>
      <c r="H103" s="309"/>
      <c r="I103" s="321" t="str">
        <f t="shared" ca="1" si="8"/>
        <v/>
      </c>
      <c r="J103" s="815"/>
      <c r="K103" s="816"/>
      <c r="L103" s="816"/>
      <c r="M103" s="817"/>
      <c r="N103" s="225"/>
      <c r="R103" s="236" t="str">
        <f>IFERROR(IF(D103="職員",G103*F103,"")*F95,"")</f>
        <v/>
      </c>
      <c r="S103" s="236" t="str">
        <f>IFERROR(IF(D103="事務補助員",G103*F103,"")*F95,"")</f>
        <v/>
      </c>
      <c r="T103" s="236" t="str">
        <f>IFERROR(IF(OR(D103="職員",D103="事務補助員"),H103*F103,"")*F95,"")</f>
        <v/>
      </c>
      <c r="U103" s="236" t="str">
        <f>IFERROR(IF(D103="外部専門家",G103*F103,"")*F95,"")</f>
        <v/>
      </c>
      <c r="V103" s="236" t="str">
        <f>IFERROR(IF(D103="外部専門家",H103*F103,"")*F95,"")</f>
        <v/>
      </c>
      <c r="W103" s="252"/>
    </row>
    <row r="104" spans="2:23" ht="25.5" customHeight="1">
      <c r="B104" s="799"/>
      <c r="C104" s="248"/>
      <c r="D104" s="322" t="str">
        <f>IF(C104="","",IFERROR(VLOOKUP(C104,'補助事業概要説明書（別添１）１～４'!B:C,2,0),IF(ISNA(VLOOKUP(C104,'専門家一覧（別紙１）'!I:I,1,0)),"要確認","外部専門家")))</f>
        <v/>
      </c>
      <c r="E104" s="319"/>
      <c r="F104" s="322" t="str">
        <f ca="1">IF(E104="訪問支援",SUMIF((OFFSET(INDIRECT("'補助事業概要説明書（別添１）５'!"&amp;"B"&amp;MATCH("ターゲット属性　４",'補助事業概要説明書（別添１）５'!$B:$B,0)),8,6,7)),C104,OFFSET(INDIRECT("'補助事業概要説明書（別添１）５'!"&amp;"B"&amp;MATCH("ターゲット属性　４",'補助事業概要説明書（別添１）５'!$B:$B,0)),8,9,7))+SUMIF((OFFSET(INDIRECT("'補助事業概要説明書（別添１）５'!"&amp;"B"&amp;MATCH("ターゲット属性　４",'補助事業概要説明書（別添１）５'!$B:$B,0)),8,12,7)),C104,OFFSET(INDIRECT("'補助事業概要説明書（別添１）５'!"&amp;"B"&amp;MATCH("ターゲット属性　４",'補助事業概要説明書（別添１）５'!$B:$B,0)),8,14,7)),IF(E104="支援前後の活動",SUMIF((OFFSET(INDIRECT("'補助事業概要説明書（別添１）５'!"&amp;"B"&amp;MATCH("ターゲット属性　４",'補助事業概要説明書（別添１）５'!$B:$B,0)),8,6,7)),C104,OFFSET(INDIRECT("'補助事業概要説明書（別添１）５'!"&amp;"B"&amp;MATCH("ターゲット属性　４",'補助事業概要説明書（別添１）５'!$B:$B,0)),8,10,7))+SUMIF((OFFSET(INDIRECT("'補助事業概要説明書（別添１）５'!"&amp;"B"&amp;MATCH("ターゲット属性　４",'補助事業概要説明書（別添１）５'!$B:$B,0)),8,12,7)),C104,OFFSET(INDIRECT("'補助事業概要説明書（別添１）５'!"&amp;"B"&amp;MATCH("ターゲット属性　４",'補助事業概要説明書（別添１）５'!$B:$B,0)),8,15,7)),""))</f>
        <v/>
      </c>
      <c r="G104" s="309"/>
      <c r="H104" s="309"/>
      <c r="I104" s="321" t="str">
        <f t="shared" ca="1" si="8"/>
        <v/>
      </c>
      <c r="J104" s="815"/>
      <c r="K104" s="816"/>
      <c r="L104" s="816"/>
      <c r="M104" s="817"/>
      <c r="N104" s="225"/>
      <c r="R104" s="236" t="str">
        <f>IFERROR(IF(D104="職員",G104*F104,"")*F95,"")</f>
        <v/>
      </c>
      <c r="S104" s="236" t="str">
        <f>IFERROR(IF(D104="事務補助員",G104*F104,"")*F95,"")</f>
        <v/>
      </c>
      <c r="T104" s="236" t="str">
        <f>IFERROR(IF(OR(D104="職員",D104="事務補助員"),H104*F104,"")*F95,"")</f>
        <v/>
      </c>
      <c r="U104" s="236" t="str">
        <f>IFERROR(IF(D104="外部専門家",G104*F104,"")*F95,"")</f>
        <v/>
      </c>
      <c r="V104" s="236" t="str">
        <f>IFERROR(IF(D104="外部専門家",H104*F104,"")*F95,"")</f>
        <v/>
      </c>
      <c r="W104" s="252"/>
    </row>
    <row r="105" spans="2:23" ht="25.5" customHeight="1">
      <c r="B105" s="799"/>
      <c r="C105" s="248"/>
      <c r="D105" s="323" t="str">
        <f>IF(C105="","",IFERROR(VLOOKUP(C105,'補助事業概要説明書（別添１）１～４'!B:C,2,0),IF(ISNA(VLOOKUP(C105,'専門家一覧（別紙１）'!I:I,1,0)),"要確認","外部専門家")))</f>
        <v/>
      </c>
      <c r="E105" s="319"/>
      <c r="F105" s="323" t="str">
        <f ca="1">IF(E105="訪問支援",SUMIF((OFFSET(INDIRECT("'補助事業概要説明書（別添１）５'!"&amp;"B"&amp;MATCH("ターゲット属性　４",'補助事業概要説明書（別添１）５'!$B:$B,0)),8,6,7)),C105,OFFSET(INDIRECT("'補助事業概要説明書（別添１）５'!"&amp;"B"&amp;MATCH("ターゲット属性　４",'補助事業概要説明書（別添１）５'!$B:$B,0)),8,9,7))+SUMIF((OFFSET(INDIRECT("'補助事業概要説明書（別添１）５'!"&amp;"B"&amp;MATCH("ターゲット属性　４",'補助事業概要説明書（別添１）５'!$B:$B,0)),8,12,7)),C105,OFFSET(INDIRECT("'補助事業概要説明書（別添１）５'!"&amp;"B"&amp;MATCH("ターゲット属性　４",'補助事業概要説明書（別添１）５'!$B:$B,0)),8,14,7)),IF(E105="支援前後の活動",SUMIF((OFFSET(INDIRECT("'補助事業概要説明書（別添１）５'!"&amp;"B"&amp;MATCH("ターゲット属性　４",'補助事業概要説明書（別添１）５'!$B:$B,0)),8,6,7)),C105,OFFSET(INDIRECT("'補助事業概要説明書（別添１）５'!"&amp;"B"&amp;MATCH("ターゲット属性　４",'補助事業概要説明書（別添１）５'!$B:$B,0)),8,10,7))+SUMIF((OFFSET(INDIRECT("'補助事業概要説明書（別添１）５'!"&amp;"B"&amp;MATCH("ターゲット属性　４",'補助事業概要説明書（別添１）５'!$B:$B,0)),8,12,7)),C105,OFFSET(INDIRECT("'補助事業概要説明書（別添１）５'!"&amp;"B"&amp;MATCH("ターゲット属性　４",'補助事業概要説明書（別添１）５'!$B:$B,0)),8,15,7)),""))</f>
        <v/>
      </c>
      <c r="G105" s="324"/>
      <c r="H105" s="324"/>
      <c r="I105" s="325" t="str">
        <f t="shared" ca="1" si="8"/>
        <v/>
      </c>
      <c r="J105" s="815"/>
      <c r="K105" s="816"/>
      <c r="L105" s="816"/>
      <c r="M105" s="817"/>
      <c r="N105" s="225"/>
      <c r="R105" s="236" t="str">
        <f>IFERROR(IF(D105="職員",G105*F105,"")*F95,"")</f>
        <v/>
      </c>
      <c r="S105" s="236" t="str">
        <f>IFERROR(IF(D105="事務補助員",G105*F105,"")*F95,"")</f>
        <v/>
      </c>
      <c r="T105" s="236" t="str">
        <f>IFERROR(IF(OR(D105="職員",D105="事務補助員"),H105*F105,"")*F95,"")</f>
        <v/>
      </c>
      <c r="U105" s="236" t="str">
        <f>IFERROR(IF(D105="外部専門家",G105*F105,"")*F95,"")</f>
        <v/>
      </c>
      <c r="V105" s="236" t="str">
        <f>IFERROR(IF(D105="外部専門家",H105*F105,"")*F95,"")</f>
        <v/>
      </c>
      <c r="W105" s="252"/>
    </row>
    <row r="106" spans="2:23" ht="25.5" customHeight="1">
      <c r="B106" s="799"/>
      <c r="C106" s="248"/>
      <c r="D106" s="323" t="str">
        <f>IF(C106="","",IFERROR(VLOOKUP(C106,'補助事業概要説明書（別添１）１～４'!B:C,2,0),IF(ISNA(VLOOKUP(C106,'専門家一覧（別紙１）'!I:I,1,0)),"要確認","外部専門家")))</f>
        <v/>
      </c>
      <c r="E106" s="319"/>
      <c r="F106" s="323" t="str">
        <f ca="1">IF(E106="訪問支援",SUMIF((OFFSET(INDIRECT("'補助事業概要説明書（別添１）５'!"&amp;"B"&amp;MATCH("ターゲット属性　４",'補助事業概要説明書（別添１）５'!$B:$B,0)),8,6,7)),C106,OFFSET(INDIRECT("'補助事業概要説明書（別添１）５'!"&amp;"B"&amp;MATCH("ターゲット属性　４",'補助事業概要説明書（別添１）５'!$B:$B,0)),8,9,7))+SUMIF((OFFSET(INDIRECT("'補助事業概要説明書（別添１）５'!"&amp;"B"&amp;MATCH("ターゲット属性　４",'補助事業概要説明書（別添１）５'!$B:$B,0)),8,12,7)),C106,OFFSET(INDIRECT("'補助事業概要説明書（別添１）５'!"&amp;"B"&amp;MATCH("ターゲット属性　４",'補助事業概要説明書（別添１）５'!$B:$B,0)),8,14,7)),IF(E106="支援前後の活動",SUMIF((OFFSET(INDIRECT("'補助事業概要説明書（別添１）５'!"&amp;"B"&amp;MATCH("ターゲット属性　４",'補助事業概要説明書（別添１）５'!$B:$B,0)),8,6,7)),C106,OFFSET(INDIRECT("'補助事業概要説明書（別添１）５'!"&amp;"B"&amp;MATCH("ターゲット属性　４",'補助事業概要説明書（別添１）５'!$B:$B,0)),8,10,7))+SUMIF((OFFSET(INDIRECT("'補助事業概要説明書（別添１）５'!"&amp;"B"&amp;MATCH("ターゲット属性　４",'補助事業概要説明書（別添１）５'!$B:$B,0)),8,12,7)),C106,OFFSET(INDIRECT("'補助事業概要説明書（別添１）５'!"&amp;"B"&amp;MATCH("ターゲット属性　４",'補助事業概要説明書（別添１）５'!$B:$B,0)),8,15,7)),""))</f>
        <v/>
      </c>
      <c r="G106" s="324"/>
      <c r="H106" s="324"/>
      <c r="I106" s="325" t="str">
        <f t="shared" ca="1" si="8"/>
        <v/>
      </c>
      <c r="J106" s="815"/>
      <c r="K106" s="816"/>
      <c r="L106" s="816"/>
      <c r="M106" s="817"/>
      <c r="N106" s="225"/>
      <c r="R106" s="236" t="str">
        <f>IFERROR(IF(D106="職員",G106*F106,"")*F95,"")</f>
        <v/>
      </c>
      <c r="S106" s="236" t="str">
        <f>IFERROR(IF(D106="事務補助員",G106*F106,"")*F95,"")</f>
        <v/>
      </c>
      <c r="T106" s="236" t="str">
        <f>IFERROR(IF(OR(D106="職員",D106="事務補助員"),H106*F106,"")*F95,"")</f>
        <v/>
      </c>
      <c r="U106" s="236" t="str">
        <f>IFERROR(IF(D106="外部専門家",G106*F106,"")*F95,"")</f>
        <v/>
      </c>
      <c r="V106" s="236" t="str">
        <f>IFERROR(IF(D106="外部専門家",H106*F106,"")*F95,"")</f>
        <v/>
      </c>
      <c r="W106" s="252"/>
    </row>
    <row r="107" spans="2:23" ht="25.5" customHeight="1" thickBot="1">
      <c r="B107" s="800"/>
      <c r="C107" s="326"/>
      <c r="D107" s="327" t="str">
        <f>IF(C107="","",IFERROR(VLOOKUP(C107,'補助事業概要説明書（別添１）１～４'!B:C,2,0),IF(ISNA(VLOOKUP(C107,'専門家一覧（別紙１）'!I:I,1,0)),"要確認","外部専門家")))</f>
        <v/>
      </c>
      <c r="E107" s="328"/>
      <c r="F107" s="327" t="str">
        <f ca="1">IF(E107="訪問支援",SUMIF((OFFSET(INDIRECT("'補助事業概要説明書（別添１）５'!"&amp;"B"&amp;MATCH("ターゲット属性　４",'補助事業概要説明書（別添１）５'!$B:$B,0)),8,6,7)),C107,OFFSET(INDIRECT("'補助事業概要説明書（別添１）５'!"&amp;"B"&amp;MATCH("ターゲット属性　４",'補助事業概要説明書（別添１）５'!$B:$B,0)),8,9,7))+SUMIF((OFFSET(INDIRECT("'補助事業概要説明書（別添１）５'!"&amp;"B"&amp;MATCH("ターゲット属性　４",'補助事業概要説明書（別添１）５'!$B:$B,0)),8,12,7)),C107,OFFSET(INDIRECT("'補助事業概要説明書（別添１）５'!"&amp;"B"&amp;MATCH("ターゲット属性　４",'補助事業概要説明書（別添１）５'!$B:$B,0)),8,14,7)),IF(E107="支援前後の活動",SUMIF((OFFSET(INDIRECT("'補助事業概要説明書（別添１）５'!"&amp;"B"&amp;MATCH("ターゲット属性　４",'補助事業概要説明書（別添１）５'!$B:$B,0)),8,6,7)),C107,OFFSET(INDIRECT("'補助事業概要説明書（別添１）５'!"&amp;"B"&amp;MATCH("ターゲット属性　４",'補助事業概要説明書（別添１）５'!$B:$B,0)),8,10,7))+SUMIF((OFFSET(INDIRECT("'補助事業概要説明書（別添１）５'!"&amp;"B"&amp;MATCH("ターゲット属性　４",'補助事業概要説明書（別添１）５'!$B:$B,0)),8,12,7)),C107,OFFSET(INDIRECT("'補助事業概要説明書（別添１）５'!"&amp;"B"&amp;MATCH("ターゲット属性　４",'補助事業概要説明書（別添１）５'!$B:$B,0)),8,15,7)),""))</f>
        <v/>
      </c>
      <c r="G107" s="329"/>
      <c r="H107" s="329"/>
      <c r="I107" s="330" t="str">
        <f t="shared" ca="1" si="8"/>
        <v/>
      </c>
      <c r="J107" s="812"/>
      <c r="K107" s="813"/>
      <c r="L107" s="813"/>
      <c r="M107" s="814"/>
      <c r="N107" s="225"/>
      <c r="R107" s="236" t="str">
        <f>IFERROR(IF(D107="職員",G107*F107,"")*F95,"")</f>
        <v/>
      </c>
      <c r="S107" s="236" t="str">
        <f>IFERROR(IF(D107="事務補助員",G107*F107,"")*F95,"")</f>
        <v/>
      </c>
      <c r="T107" s="236" t="str">
        <f>IFERROR(IF(OR(D107="職員",D107="事務補助員"),H107*F107,"")*F95,"")</f>
        <v/>
      </c>
      <c r="U107" s="236" t="str">
        <f>IFERROR(IF(D107="外部専門家",G107*F107,"")*F95,"")</f>
        <v/>
      </c>
      <c r="V107" s="236" t="str">
        <f>IFERROR(IF(D107="外部専門家",H107*F107,"")*F95,"")</f>
        <v/>
      </c>
      <c r="W107" s="252"/>
    </row>
    <row r="108" spans="2:23" ht="39" customHeight="1" thickTop="1">
      <c r="B108" s="798" t="s">
        <v>424</v>
      </c>
      <c r="C108" s="452" t="s">
        <v>257</v>
      </c>
      <c r="D108" s="801" t="s">
        <v>330</v>
      </c>
      <c r="E108" s="802"/>
      <c r="F108" s="805" t="s">
        <v>433</v>
      </c>
      <c r="G108" s="803"/>
      <c r="H108" s="805" t="s">
        <v>432</v>
      </c>
      <c r="I108" s="803"/>
      <c r="J108" s="805" t="s">
        <v>416</v>
      </c>
      <c r="K108" s="806"/>
      <c r="L108" s="805" t="s">
        <v>430</v>
      </c>
      <c r="M108" s="803"/>
      <c r="N108" s="225"/>
      <c r="R108" s="236"/>
      <c r="S108" s="236" t="str">
        <f t="shared" si="3"/>
        <v/>
      </c>
      <c r="T108" s="236" t="str">
        <f t="shared" si="4"/>
        <v/>
      </c>
      <c r="U108" s="236" t="str">
        <f t="shared" si="5"/>
        <v/>
      </c>
      <c r="V108" s="236" t="str">
        <f t="shared" si="6"/>
        <v/>
      </c>
      <c r="W108" s="252"/>
    </row>
    <row r="109" spans="2:23" ht="25.5" customHeight="1">
      <c r="B109" s="799"/>
      <c r="C109" s="547">
        <f>'補助事業概要説明書（別添１）５'!$D$7</f>
        <v>0</v>
      </c>
      <c r="D109" s="787">
        <f>VLOOKUP("ターゲット属性　５",'補助事業概要説明書（別添１）５'!$B:$Q,3,0)</f>
        <v>0</v>
      </c>
      <c r="E109" s="788"/>
      <c r="F109" s="789">
        <f>VLOOKUP("ターゲット属性　５",'補助事業概要説明書（別添１）５'!$B:$Q,10,0)</f>
        <v>0</v>
      </c>
      <c r="G109" s="790"/>
      <c r="H109" s="832">
        <f>VLOOKUP("ターゲット属性　５",'補助事業概要説明書（別添１）５'!B:Q,15,0)</f>
        <v>0</v>
      </c>
      <c r="I109" s="833"/>
      <c r="J109" s="810" t="str">
        <f ca="1">IFERROR(L109/H109,"")</f>
        <v/>
      </c>
      <c r="K109" s="811"/>
      <c r="L109" s="810">
        <f ca="1">SUM(I112:I121)</f>
        <v>0</v>
      </c>
      <c r="M109" s="811"/>
      <c r="N109" s="225"/>
      <c r="R109" s="236"/>
      <c r="S109" s="236" t="str">
        <f t="shared" si="3"/>
        <v/>
      </c>
      <c r="T109" s="236" t="str">
        <f t="shared" si="4"/>
        <v/>
      </c>
      <c r="U109" s="236" t="str">
        <f t="shared" si="5"/>
        <v/>
      </c>
      <c r="V109" s="236" t="str">
        <f t="shared" si="6"/>
        <v/>
      </c>
      <c r="W109" s="252"/>
    </row>
    <row r="110" spans="2:23" ht="40.5" customHeight="1">
      <c r="B110" s="799"/>
      <c r="C110" s="807" t="s">
        <v>417</v>
      </c>
      <c r="D110" s="803" t="s">
        <v>418</v>
      </c>
      <c r="E110" s="804" t="s">
        <v>431</v>
      </c>
      <c r="F110" s="804" t="s">
        <v>487</v>
      </c>
      <c r="G110" s="316" t="s">
        <v>542</v>
      </c>
      <c r="H110" s="316" t="s">
        <v>543</v>
      </c>
      <c r="I110" s="316" t="s">
        <v>481</v>
      </c>
      <c r="J110" s="804" t="s">
        <v>440</v>
      </c>
      <c r="K110" s="804"/>
      <c r="L110" s="804"/>
      <c r="M110" s="804"/>
      <c r="N110" s="225"/>
      <c r="R110" s="236" t="str">
        <f>IFERROR(IF(D110="職員",G110*F110,"")*F109,"")</f>
        <v/>
      </c>
      <c r="S110" s="236" t="str">
        <f>IFERROR(IF(D110="事務補助員",G110*F110,"")*F109,"")</f>
        <v/>
      </c>
      <c r="T110" s="236" t="str">
        <f>IFERROR(IF(OR(D110="職員",D110="事務補助員"),H110*F110,"")*F109,"")</f>
        <v/>
      </c>
      <c r="U110" s="236" t="str">
        <f>IFERROR(IF(D110="外部専門家",G110*F110,"")*F109,"")</f>
        <v/>
      </c>
      <c r="V110" s="236" t="str">
        <f>IFERROR(IF(D110="外部専門家",H110*F110,"")*F109,"")</f>
        <v/>
      </c>
      <c r="W110" s="252"/>
    </row>
    <row r="111" spans="2:23" ht="15" customHeight="1">
      <c r="B111" s="799"/>
      <c r="C111" s="808"/>
      <c r="D111" s="803"/>
      <c r="E111" s="804"/>
      <c r="F111" s="804"/>
      <c r="G111" s="317" t="str">
        <f>IF($I$6="消費税の扱いを選択してください","",IF($I$6="消費税を補助対象に含めない","（税抜）","（税込）"))</f>
        <v/>
      </c>
      <c r="H111" s="317" t="str">
        <f>IF($I$6="消費税の扱いを選択してください","",IF($I$6="消費税を補助対象に含めない","（税抜）","（税込）"))</f>
        <v/>
      </c>
      <c r="I111" s="317" t="str">
        <f>IF($I$6="消費税の扱いを選択してください","",IF($I$6="消費税を補助対象に含めない","（税抜）","（税込）"))</f>
        <v/>
      </c>
      <c r="J111" s="804"/>
      <c r="K111" s="804"/>
      <c r="L111" s="804"/>
      <c r="M111" s="804"/>
      <c r="N111" s="225"/>
      <c r="R111" s="236" t="str">
        <f>IFERROR(IF(D111="職員",G111*F111,"")*F109,"")</f>
        <v/>
      </c>
      <c r="S111" s="236" t="str">
        <f>IFERROR(IF(D111="事務補助員",G111*F111,"")*F109,"")</f>
        <v/>
      </c>
      <c r="T111" s="236" t="str">
        <f>IFERROR(IF(OR(D111="職員",D111="事務補助員"),H111*F111,"")*F109,"")</f>
        <v/>
      </c>
      <c r="U111" s="236" t="str">
        <f>IFERROR(IF(D111="外部専門家",G111*F111,"")*F109,"")</f>
        <v/>
      </c>
      <c r="V111" s="236" t="str">
        <f>IFERROR(IF(D111="外部専門家",H111*F111,"")*F109,"")</f>
        <v/>
      </c>
      <c r="W111" s="252"/>
    </row>
    <row r="112" spans="2:23" ht="25.5" customHeight="1">
      <c r="B112" s="799"/>
      <c r="C112" s="302"/>
      <c r="D112" s="318" t="str">
        <f>IF(C112="","",IFERROR(VLOOKUP(C112,'補助事業概要説明書（別添１）１～４'!B:C,2,0),IF(ISNA(VLOOKUP(C112,'専門家一覧（別紙１）'!I:I,1,0)),"要確認","外部専門家")))</f>
        <v/>
      </c>
      <c r="E112" s="319"/>
      <c r="F112" s="318" t="str">
        <f ca="1">IF(E112="訪問支援",SUMIF((OFFSET(INDIRECT("'補助事業概要説明書（別添１）５'!"&amp;"B"&amp;MATCH("ターゲット属性　５",'補助事業概要説明書（別添１）５'!$B:$B,0)),8,6,7)),C112,OFFSET(INDIRECT("'補助事業概要説明書（別添１）５'!"&amp;"B"&amp;MATCH("ターゲット属性　５",'補助事業概要説明書（別添１）５'!$B:$B,0)),8,9,7))+SUMIF((OFFSET(INDIRECT("'補助事業概要説明書（別添１）５'!"&amp;"B"&amp;MATCH("ターゲット属性　５",'補助事業概要説明書（別添１）５'!$B:$B,0)),8,12,7)),C112,OFFSET(INDIRECT("'補助事業概要説明書（別添１）５'!"&amp;"B"&amp;MATCH("ターゲット属性　５",'補助事業概要説明書（別添１）５'!$B:$B,0)),8,14,7)),IF(E112="支援前後の活動",SUMIF((OFFSET(INDIRECT("'補助事業概要説明書（別添１）５'!"&amp;"B"&amp;MATCH("ターゲット属性　５",'補助事業概要説明書（別添１）５'!$B:$B,0)),8,6,7)),C112,OFFSET(INDIRECT("'補助事業概要説明書（別添１）５'!"&amp;"B"&amp;MATCH("ターゲット属性　５",'補助事業概要説明書（別添１）５'!$B:$B,0)),8,10,7))+SUMIF((OFFSET(INDIRECT("'補助事業概要説明書（別添１）５'!"&amp;"B"&amp;MATCH("ターゲット属性　５",'補助事業概要説明書（別添１）５'!$B:$B,0)),8,12,7)),C112,OFFSET(INDIRECT("'補助事業概要説明書（別添１）５'!"&amp;"B"&amp;MATCH("ターゲット属性　５",'補助事業概要説明書（別添１）５'!$B:$B,0)),8,15,7)),""))</f>
        <v/>
      </c>
      <c r="G112" s="314"/>
      <c r="H112" s="314"/>
      <c r="I112" s="320" t="str">
        <f ca="1">IFERROR(F112*(G112+H112),"")</f>
        <v/>
      </c>
      <c r="J112" s="829"/>
      <c r="K112" s="830"/>
      <c r="L112" s="830"/>
      <c r="M112" s="831"/>
      <c r="N112" s="225"/>
      <c r="R112" s="236" t="str">
        <f>IFERROR(IF(D112="職員",G112*F112,"")*F109,"")</f>
        <v/>
      </c>
      <c r="S112" s="236" t="str">
        <f>IFERROR(IF(D112="事務補助員",G112*F112,"")*F109,"")</f>
        <v/>
      </c>
      <c r="T112" s="236" t="str">
        <f>IFERROR(IF(OR(D112="職員",D112="事務補助員"),H112*F112,"")*F109,"")</f>
        <v/>
      </c>
      <c r="U112" s="236" t="str">
        <f>IFERROR(IF(D112="外部専門家",G112*F112,"")*F109,"")</f>
        <v/>
      </c>
      <c r="V112" s="236" t="str">
        <f>IFERROR(IF(D112="外部専門家",H112*F112,"")*F109,"")</f>
        <v/>
      </c>
      <c r="W112" s="252"/>
    </row>
    <row r="113" spans="2:23" ht="25.5" customHeight="1">
      <c r="B113" s="799"/>
      <c r="C113" s="248"/>
      <c r="D113" s="318" t="str">
        <f>IF(C113="","",IFERROR(VLOOKUP(C113,'補助事業概要説明書（別添１）１～４'!B:C,2,0),IF(ISNA(VLOOKUP(C113,'専門家一覧（別紙１）'!I:I,1,0)),"要確認","外部専門家")))</f>
        <v/>
      </c>
      <c r="E113" s="319"/>
      <c r="F113" s="318" t="str">
        <f ca="1">IF(E113="訪問支援",SUMIF((OFFSET(INDIRECT("'補助事業概要説明書（別添１）５'!"&amp;"B"&amp;MATCH("ターゲット属性　５",'補助事業概要説明書（別添１）５'!$B:$B,0)),8,6,7)),C113,OFFSET(INDIRECT("'補助事業概要説明書（別添１）５'!"&amp;"B"&amp;MATCH("ターゲット属性　５",'補助事業概要説明書（別添１）５'!$B:$B,0)),8,9,7))+SUMIF((OFFSET(INDIRECT("'補助事業概要説明書（別添１）５'!"&amp;"B"&amp;MATCH("ターゲット属性　５",'補助事業概要説明書（別添１）５'!$B:$B,0)),8,12,7)),C113,OFFSET(INDIRECT("'補助事業概要説明書（別添１）５'!"&amp;"B"&amp;MATCH("ターゲット属性　５",'補助事業概要説明書（別添１）５'!$B:$B,0)),8,14,7)),IF(E113="支援前後の活動",SUMIF((OFFSET(INDIRECT("'補助事業概要説明書（別添１）５'!"&amp;"B"&amp;MATCH("ターゲット属性　５",'補助事業概要説明書（別添１）５'!$B:$B,0)),8,6,7)),C113,OFFSET(INDIRECT("'補助事業概要説明書（別添１）５'!"&amp;"B"&amp;MATCH("ターゲット属性　５",'補助事業概要説明書（別添１）５'!$B:$B,0)),8,10,7))+SUMIF((OFFSET(INDIRECT("'補助事業概要説明書（別添１）５'!"&amp;"B"&amp;MATCH("ターゲット属性　５",'補助事業概要説明書（別添１）５'!$B:$B,0)),8,12,7)),C113,OFFSET(INDIRECT("'補助事業概要説明書（別添１）５'!"&amp;"B"&amp;MATCH("ターゲット属性　５",'補助事業概要説明書（別添１）５'!$B:$B,0)),8,15,7)),""))</f>
        <v/>
      </c>
      <c r="G113" s="314"/>
      <c r="H113" s="314"/>
      <c r="I113" s="321" t="str">
        <f t="shared" ref="I113:I121" ca="1" si="9">IFERROR(F113*(G113+H113),"")</f>
        <v/>
      </c>
      <c r="J113" s="815"/>
      <c r="K113" s="816"/>
      <c r="L113" s="816"/>
      <c r="M113" s="817"/>
      <c r="N113" s="225"/>
      <c r="R113" s="236" t="str">
        <f>IFERROR(IF(D113="職員",G113*F113,"")*F109,"")</f>
        <v/>
      </c>
      <c r="S113" s="236" t="str">
        <f>IFERROR(IF(D113="事務補助員",G113*F113,"")*F109,"")</f>
        <v/>
      </c>
      <c r="T113" s="236" t="str">
        <f>IFERROR(IF(OR(D113="職員",D113="事務補助員"),H113*F113,"")*F109,"")</f>
        <v/>
      </c>
      <c r="U113" s="236" t="str">
        <f>IFERROR(IF(D113="外部専門家",G113*F113,"")*F109,"")</f>
        <v/>
      </c>
      <c r="V113" s="236" t="str">
        <f>IFERROR(IF(D113="外部専門家",H113*F113,"")*F109,"")</f>
        <v/>
      </c>
      <c r="W113" s="252"/>
    </row>
    <row r="114" spans="2:23" ht="25.5" customHeight="1">
      <c r="B114" s="799"/>
      <c r="C114" s="248"/>
      <c r="D114" s="322" t="str">
        <f>IF(C114="","",IFERROR(VLOOKUP(C114,'補助事業概要説明書（別添１）１～４'!B:C,2,0),IF(ISNA(VLOOKUP(C114,'専門家一覧（別紙１）'!I:I,1,0)),"要確認","外部専門家")))</f>
        <v/>
      </c>
      <c r="E114" s="319"/>
      <c r="F114" s="322" t="str">
        <f ca="1">IF(E114="訪問支援",SUMIF((OFFSET(INDIRECT("'補助事業概要説明書（別添１）５'!"&amp;"B"&amp;MATCH("ターゲット属性　５",'補助事業概要説明書（別添１）５'!$B:$B,0)),8,6,7)),C114,OFFSET(INDIRECT("'補助事業概要説明書（別添１）５'!"&amp;"B"&amp;MATCH("ターゲット属性　５",'補助事業概要説明書（別添１）５'!$B:$B,0)),8,9,7))+SUMIF((OFFSET(INDIRECT("'補助事業概要説明書（別添１）５'!"&amp;"B"&amp;MATCH("ターゲット属性　５",'補助事業概要説明書（別添１）５'!$B:$B,0)),8,12,7)),C114,OFFSET(INDIRECT("'補助事業概要説明書（別添１）５'!"&amp;"B"&amp;MATCH("ターゲット属性　５",'補助事業概要説明書（別添１）５'!$B:$B,0)),8,14,7)),IF(E114="支援前後の活動",SUMIF((OFFSET(INDIRECT("'補助事業概要説明書（別添１）５'!"&amp;"B"&amp;MATCH("ターゲット属性　５",'補助事業概要説明書（別添１）５'!$B:$B,0)),8,6,7)),C114,OFFSET(INDIRECT("'補助事業概要説明書（別添１）５'!"&amp;"B"&amp;MATCH("ターゲット属性　５",'補助事業概要説明書（別添１）５'!$B:$B,0)),8,10,7))+SUMIF((OFFSET(INDIRECT("'補助事業概要説明書（別添１）５'!"&amp;"B"&amp;MATCH("ターゲット属性　５",'補助事業概要説明書（別添１）５'!$B:$B,0)),8,12,7)),C114,OFFSET(INDIRECT("'補助事業概要説明書（別添１）５'!"&amp;"B"&amp;MATCH("ターゲット属性　５",'補助事業概要説明書（別添１）５'!$B:$B,0)),8,15,7)),""))</f>
        <v/>
      </c>
      <c r="G114" s="309"/>
      <c r="H114" s="309"/>
      <c r="I114" s="321" t="str">
        <f t="shared" ca="1" si="9"/>
        <v/>
      </c>
      <c r="J114" s="815"/>
      <c r="K114" s="816"/>
      <c r="L114" s="816"/>
      <c r="M114" s="817"/>
      <c r="N114" s="225"/>
      <c r="R114" s="236" t="str">
        <f>IFERROR(IF(D114="職員",G114*F114,"")*F109,"")</f>
        <v/>
      </c>
      <c r="S114" s="236" t="str">
        <f>IFERROR(IF(D114="事務補助員",G114*F114,"")*F109,"")</f>
        <v/>
      </c>
      <c r="T114" s="236" t="str">
        <f>IFERROR(IF(OR(D114="職員",D114="事務補助員"),H114*F114,"")*F109,"")</f>
        <v/>
      </c>
      <c r="U114" s="236" t="str">
        <f>IFERROR(IF(D114="外部専門家",G114*F114,"")*F109,"")</f>
        <v/>
      </c>
      <c r="V114" s="236" t="str">
        <f>IFERROR(IF(D114="外部専門家",H114*F114,"")*F109,"")</f>
        <v/>
      </c>
      <c r="W114" s="252"/>
    </row>
    <row r="115" spans="2:23" ht="25.5" customHeight="1">
      <c r="B115" s="799"/>
      <c r="C115" s="248"/>
      <c r="D115" s="322" t="str">
        <f>IF(C115="","",IFERROR(VLOOKUP(C115,'補助事業概要説明書（別添１）１～４'!B:C,2,0),IF(ISNA(VLOOKUP(C115,'専門家一覧（別紙１）'!I:I,1,0)),"要確認","外部専門家")))</f>
        <v/>
      </c>
      <c r="E115" s="319"/>
      <c r="F115" s="322" t="str">
        <f ca="1">IF(E115="訪問支援",SUMIF((OFFSET(INDIRECT("'補助事業概要説明書（別添１）５'!"&amp;"B"&amp;MATCH("ターゲット属性　５",'補助事業概要説明書（別添１）５'!$B:$B,0)),8,6,7)),C115,OFFSET(INDIRECT("'補助事業概要説明書（別添１）５'!"&amp;"B"&amp;MATCH("ターゲット属性　５",'補助事業概要説明書（別添１）５'!$B:$B,0)),8,9,7))+SUMIF((OFFSET(INDIRECT("'補助事業概要説明書（別添１）５'!"&amp;"B"&amp;MATCH("ターゲット属性　５",'補助事業概要説明書（別添１）５'!$B:$B,0)),8,12,7)),C115,OFFSET(INDIRECT("'補助事業概要説明書（別添１）５'!"&amp;"B"&amp;MATCH("ターゲット属性　５",'補助事業概要説明書（別添１）５'!$B:$B,0)),8,14,7)),IF(E115="支援前後の活動",SUMIF((OFFSET(INDIRECT("'補助事業概要説明書（別添１）５'!"&amp;"B"&amp;MATCH("ターゲット属性　５",'補助事業概要説明書（別添１）５'!$B:$B,0)),8,6,7)),C115,OFFSET(INDIRECT("'補助事業概要説明書（別添１）５'!"&amp;"B"&amp;MATCH("ターゲット属性　５",'補助事業概要説明書（別添１）５'!$B:$B,0)),8,10,7))+SUMIF((OFFSET(INDIRECT("'補助事業概要説明書（別添１）５'!"&amp;"B"&amp;MATCH("ターゲット属性　５",'補助事業概要説明書（別添１）５'!$B:$B,0)),8,12,7)),C115,OFFSET(INDIRECT("'補助事業概要説明書（別添１）５'!"&amp;"B"&amp;MATCH("ターゲット属性　５",'補助事業概要説明書（別添１）５'!$B:$B,0)),8,15,7)),""))</f>
        <v/>
      </c>
      <c r="G115" s="309"/>
      <c r="H115" s="309"/>
      <c r="I115" s="321" t="str">
        <f t="shared" ca="1" si="9"/>
        <v/>
      </c>
      <c r="J115" s="815"/>
      <c r="K115" s="816"/>
      <c r="L115" s="816"/>
      <c r="M115" s="817"/>
      <c r="N115" s="225"/>
      <c r="R115" s="236" t="str">
        <f>IFERROR(IF(D115="職員",G115*F115,"")*F109,"")</f>
        <v/>
      </c>
      <c r="S115" s="236" t="str">
        <f>IFERROR(IF(D115="事務補助員",G115*F115,"")*F109,"")</f>
        <v/>
      </c>
      <c r="T115" s="236" t="str">
        <f>IFERROR(IF(OR(D115="職員",D115="事務補助員"),H115*F115,"")*F109,"")</f>
        <v/>
      </c>
      <c r="U115" s="236" t="str">
        <f>IFERROR(IF(D115="外部専門家",G115*F115,"")*F109,"")</f>
        <v/>
      </c>
      <c r="V115" s="236" t="str">
        <f>IFERROR(IF(D115="外部専門家",H115*F115,"")*F109,"")</f>
        <v/>
      </c>
      <c r="W115" s="252"/>
    </row>
    <row r="116" spans="2:23" ht="25.5" customHeight="1">
      <c r="B116" s="799"/>
      <c r="C116" s="248"/>
      <c r="D116" s="322" t="str">
        <f>IF(C116="","",IFERROR(VLOOKUP(C116,'補助事業概要説明書（別添１）１～４'!B:C,2,0),IF(ISNA(VLOOKUP(C116,'専門家一覧（別紙１）'!I:I,1,0)),"要確認","外部専門家")))</f>
        <v/>
      </c>
      <c r="E116" s="319"/>
      <c r="F116" s="322" t="str">
        <f ca="1">IF(E116="訪問支援",SUMIF((OFFSET(INDIRECT("'補助事業概要説明書（別添１）５'!"&amp;"B"&amp;MATCH("ターゲット属性　５",'補助事業概要説明書（別添１）５'!$B:$B,0)),8,6,7)),C116,OFFSET(INDIRECT("'補助事業概要説明書（別添１）５'!"&amp;"B"&amp;MATCH("ターゲット属性　５",'補助事業概要説明書（別添１）５'!$B:$B,0)),8,9,7))+SUMIF((OFFSET(INDIRECT("'補助事業概要説明書（別添１）５'!"&amp;"B"&amp;MATCH("ターゲット属性　５",'補助事業概要説明書（別添１）５'!$B:$B,0)),8,12,7)),C116,OFFSET(INDIRECT("'補助事業概要説明書（別添１）５'!"&amp;"B"&amp;MATCH("ターゲット属性　５",'補助事業概要説明書（別添１）５'!$B:$B,0)),8,14,7)),IF(E116="支援前後の活動",SUMIF((OFFSET(INDIRECT("'補助事業概要説明書（別添１）５'!"&amp;"B"&amp;MATCH("ターゲット属性　５",'補助事業概要説明書（別添１）５'!$B:$B,0)),8,6,7)),C116,OFFSET(INDIRECT("'補助事業概要説明書（別添１）５'!"&amp;"B"&amp;MATCH("ターゲット属性　５",'補助事業概要説明書（別添１）５'!$B:$B,0)),8,10,7))+SUMIF((OFFSET(INDIRECT("'補助事業概要説明書（別添１）５'!"&amp;"B"&amp;MATCH("ターゲット属性　５",'補助事業概要説明書（別添１）５'!$B:$B,0)),8,12,7)),C116,OFFSET(INDIRECT("'補助事業概要説明書（別添１）５'!"&amp;"B"&amp;MATCH("ターゲット属性　５",'補助事業概要説明書（別添１）５'!$B:$B,0)),8,15,7)),""))</f>
        <v/>
      </c>
      <c r="G116" s="309"/>
      <c r="H116" s="309"/>
      <c r="I116" s="321" t="str">
        <f t="shared" ca="1" si="9"/>
        <v/>
      </c>
      <c r="J116" s="815"/>
      <c r="K116" s="816"/>
      <c r="L116" s="816"/>
      <c r="M116" s="817"/>
      <c r="N116" s="225"/>
      <c r="R116" s="236" t="str">
        <f>IFERROR(IF(D116="職員",G116*F116,"")*F109,"")</f>
        <v/>
      </c>
      <c r="S116" s="236" t="str">
        <f>IFERROR(IF(D116="事務補助員",G116*F116,"")*F109,"")</f>
        <v/>
      </c>
      <c r="T116" s="236" t="str">
        <f>IFERROR(IF(OR(D116="職員",D116="事務補助員"),H116*F116,"")*F109,"")</f>
        <v/>
      </c>
      <c r="U116" s="236" t="str">
        <f>IFERROR(IF(D116="外部専門家",G116*F116,"")*F109,"")</f>
        <v/>
      </c>
      <c r="V116" s="236" t="str">
        <f>IFERROR(IF(D116="外部専門家",H116*F116,"")*F109,"")</f>
        <v/>
      </c>
      <c r="W116" s="252"/>
    </row>
    <row r="117" spans="2:23" ht="25.5" customHeight="1">
      <c r="B117" s="799"/>
      <c r="C117" s="248"/>
      <c r="D117" s="322" t="str">
        <f>IF(C117="","",IFERROR(VLOOKUP(C117,'補助事業概要説明書（別添１）１～４'!B:C,2,0),IF(ISNA(VLOOKUP(C117,'専門家一覧（別紙１）'!I:I,1,0)),"要確認","外部専門家")))</f>
        <v/>
      </c>
      <c r="E117" s="319"/>
      <c r="F117" s="322" t="str">
        <f ca="1">IF(E117="訪問支援",SUMIF((OFFSET(INDIRECT("'補助事業概要説明書（別添１）５'!"&amp;"B"&amp;MATCH("ターゲット属性　５",'補助事業概要説明書（別添１）５'!$B:$B,0)),8,6,7)),C117,OFFSET(INDIRECT("'補助事業概要説明書（別添１）５'!"&amp;"B"&amp;MATCH("ターゲット属性　５",'補助事業概要説明書（別添１）５'!$B:$B,0)),8,9,7))+SUMIF((OFFSET(INDIRECT("'補助事業概要説明書（別添１）５'!"&amp;"B"&amp;MATCH("ターゲット属性　５",'補助事業概要説明書（別添１）５'!$B:$B,0)),8,12,7)),C117,OFFSET(INDIRECT("'補助事業概要説明書（別添１）５'!"&amp;"B"&amp;MATCH("ターゲット属性　５",'補助事業概要説明書（別添１）５'!$B:$B,0)),8,14,7)),IF(E117="支援前後の活動",SUMIF((OFFSET(INDIRECT("'補助事業概要説明書（別添１）５'!"&amp;"B"&amp;MATCH("ターゲット属性　５",'補助事業概要説明書（別添１）５'!$B:$B,0)),8,6,7)),C117,OFFSET(INDIRECT("'補助事業概要説明書（別添１）５'!"&amp;"B"&amp;MATCH("ターゲット属性　５",'補助事業概要説明書（別添１）５'!$B:$B,0)),8,10,7))+SUMIF((OFFSET(INDIRECT("'補助事業概要説明書（別添１）５'!"&amp;"B"&amp;MATCH("ターゲット属性　５",'補助事業概要説明書（別添１）５'!$B:$B,0)),8,12,7)),C117,OFFSET(INDIRECT("'補助事業概要説明書（別添１）５'!"&amp;"B"&amp;MATCH("ターゲット属性　５",'補助事業概要説明書（別添１）５'!$B:$B,0)),8,15,7)),""))</f>
        <v/>
      </c>
      <c r="G117" s="309"/>
      <c r="H117" s="309"/>
      <c r="I117" s="321" t="str">
        <f t="shared" ca="1" si="9"/>
        <v/>
      </c>
      <c r="J117" s="815"/>
      <c r="K117" s="816"/>
      <c r="L117" s="816"/>
      <c r="M117" s="817"/>
      <c r="N117" s="225"/>
      <c r="R117" s="236" t="str">
        <f>IFERROR(IF(D117="職員",G117*F117,"")*F109,"")</f>
        <v/>
      </c>
      <c r="S117" s="236" t="str">
        <f>IFERROR(IF(D117="事務補助員",G117*F117,"")*F109,"")</f>
        <v/>
      </c>
      <c r="T117" s="236" t="str">
        <f>IFERROR(IF(OR(D117="職員",D117="事務補助員"),H117*F117,"")*F109,"")</f>
        <v/>
      </c>
      <c r="U117" s="236" t="str">
        <f>IFERROR(IF(D117="外部専門家",G117*F117,"")*F109,"")</f>
        <v/>
      </c>
      <c r="V117" s="236" t="str">
        <f>IFERROR(IF(D117="外部専門家",H117*F117,"")*F109,"")</f>
        <v/>
      </c>
      <c r="W117" s="252"/>
    </row>
    <row r="118" spans="2:23" ht="25.5" customHeight="1">
      <c r="B118" s="799"/>
      <c r="C118" s="248"/>
      <c r="D118" s="322" t="str">
        <f>IF(C118="","",IFERROR(VLOOKUP(C118,'補助事業概要説明書（別添１）１～４'!B:C,2,0),IF(ISNA(VLOOKUP(C118,'専門家一覧（別紙１）'!I:I,1,0)),"要確認","外部専門家")))</f>
        <v/>
      </c>
      <c r="E118" s="319"/>
      <c r="F118" s="322" t="str">
        <f ca="1">IF(E118="訪問支援",SUMIF((OFFSET(INDIRECT("'補助事業概要説明書（別添１）５'!"&amp;"B"&amp;MATCH("ターゲット属性　５",'補助事業概要説明書（別添１）５'!$B:$B,0)),8,6,7)),C118,OFFSET(INDIRECT("'補助事業概要説明書（別添１）５'!"&amp;"B"&amp;MATCH("ターゲット属性　５",'補助事業概要説明書（別添１）５'!$B:$B,0)),8,9,7))+SUMIF((OFFSET(INDIRECT("'補助事業概要説明書（別添１）５'!"&amp;"B"&amp;MATCH("ターゲット属性　５",'補助事業概要説明書（別添１）５'!$B:$B,0)),8,12,7)),C118,OFFSET(INDIRECT("'補助事業概要説明書（別添１）５'!"&amp;"B"&amp;MATCH("ターゲット属性　５",'補助事業概要説明書（別添１）５'!$B:$B,0)),8,14,7)),IF(E118="支援前後の活動",SUMIF((OFFSET(INDIRECT("'補助事業概要説明書（別添１）５'!"&amp;"B"&amp;MATCH("ターゲット属性　５",'補助事業概要説明書（別添１）５'!$B:$B,0)),8,6,7)),C118,OFFSET(INDIRECT("'補助事業概要説明書（別添１）５'!"&amp;"B"&amp;MATCH("ターゲット属性　５",'補助事業概要説明書（別添１）５'!$B:$B,0)),8,10,7))+SUMIF((OFFSET(INDIRECT("'補助事業概要説明書（別添１）５'!"&amp;"B"&amp;MATCH("ターゲット属性　５",'補助事業概要説明書（別添１）５'!$B:$B,0)),8,12,7)),C118,OFFSET(INDIRECT("'補助事業概要説明書（別添１）５'!"&amp;"B"&amp;MATCH("ターゲット属性　５",'補助事業概要説明書（別添１）５'!$B:$B,0)),8,15,7)),""))</f>
        <v/>
      </c>
      <c r="G118" s="309"/>
      <c r="H118" s="309"/>
      <c r="I118" s="321" t="str">
        <f t="shared" ca="1" si="9"/>
        <v/>
      </c>
      <c r="J118" s="815"/>
      <c r="K118" s="816"/>
      <c r="L118" s="816"/>
      <c r="M118" s="817"/>
      <c r="N118" s="225"/>
      <c r="R118" s="236" t="str">
        <f>IFERROR(IF(D118="職員",G118*F118,"")*F109,"")</f>
        <v/>
      </c>
      <c r="S118" s="236" t="str">
        <f>IFERROR(IF(D118="事務補助員",G118*F118,"")*F109,"")</f>
        <v/>
      </c>
      <c r="T118" s="236" t="str">
        <f>IFERROR(IF(OR(D118="職員",D118="事務補助員"),H118*F118,"")*F109,"")</f>
        <v/>
      </c>
      <c r="U118" s="236" t="str">
        <f>IFERROR(IF(D118="外部専門家",G118*F118,"")*F109,"")</f>
        <v/>
      </c>
      <c r="V118" s="236" t="str">
        <f>IFERROR(IF(D118="外部専門家",H118*F118,"")*F109,"")</f>
        <v/>
      </c>
      <c r="W118" s="252"/>
    </row>
    <row r="119" spans="2:23" ht="25.5" customHeight="1">
      <c r="B119" s="799"/>
      <c r="C119" s="248"/>
      <c r="D119" s="323" t="str">
        <f>IF(C119="","",IFERROR(VLOOKUP(C119,'補助事業概要説明書（別添１）１～４'!B:C,2,0),IF(ISNA(VLOOKUP(C119,'専門家一覧（別紙１）'!I:I,1,0)),"要確認","外部専門家")))</f>
        <v/>
      </c>
      <c r="E119" s="319"/>
      <c r="F119" s="323" t="str">
        <f ca="1">IF(E119="訪問支援",SUMIF((OFFSET(INDIRECT("'補助事業概要説明書（別添１）５'!"&amp;"B"&amp;MATCH("ターゲット属性　５",'補助事業概要説明書（別添１）５'!$B:$B,0)),8,6,7)),C119,OFFSET(INDIRECT("'補助事業概要説明書（別添１）５'!"&amp;"B"&amp;MATCH("ターゲット属性　５",'補助事業概要説明書（別添１）５'!$B:$B,0)),8,9,7))+SUMIF((OFFSET(INDIRECT("'補助事業概要説明書（別添１）５'!"&amp;"B"&amp;MATCH("ターゲット属性　５",'補助事業概要説明書（別添１）５'!$B:$B,0)),8,12,7)),C119,OFFSET(INDIRECT("'補助事業概要説明書（別添１）５'!"&amp;"B"&amp;MATCH("ターゲット属性　５",'補助事業概要説明書（別添１）５'!$B:$B,0)),8,14,7)),IF(E119="支援前後の活動",SUMIF((OFFSET(INDIRECT("'補助事業概要説明書（別添１）５'!"&amp;"B"&amp;MATCH("ターゲット属性　５",'補助事業概要説明書（別添１）５'!$B:$B,0)),8,6,7)),C119,OFFSET(INDIRECT("'補助事業概要説明書（別添１）５'!"&amp;"B"&amp;MATCH("ターゲット属性　５",'補助事業概要説明書（別添１）５'!$B:$B,0)),8,10,7))+SUMIF((OFFSET(INDIRECT("'補助事業概要説明書（別添１）５'!"&amp;"B"&amp;MATCH("ターゲット属性　５",'補助事業概要説明書（別添１）５'!$B:$B,0)),8,12,7)),C119,OFFSET(INDIRECT("'補助事業概要説明書（別添１）５'!"&amp;"B"&amp;MATCH("ターゲット属性　５",'補助事業概要説明書（別添１）５'!$B:$B,0)),8,15,7)),""))</f>
        <v/>
      </c>
      <c r="G119" s="324"/>
      <c r="H119" s="324"/>
      <c r="I119" s="325" t="str">
        <f t="shared" ca="1" si="9"/>
        <v/>
      </c>
      <c r="J119" s="815"/>
      <c r="K119" s="816"/>
      <c r="L119" s="816"/>
      <c r="M119" s="817"/>
      <c r="N119" s="225"/>
      <c r="R119" s="236" t="str">
        <f>IFERROR(IF(D119="職員",G119*F119,"")*F109,"")</f>
        <v/>
      </c>
      <c r="S119" s="236" t="str">
        <f>IFERROR(IF(D119="事務補助員",G119*F119,"")*F109,"")</f>
        <v/>
      </c>
      <c r="T119" s="236" t="str">
        <f>IFERROR(IF(OR(D119="職員",D119="事務補助員"),H119*F119,"")*F109,"")</f>
        <v/>
      </c>
      <c r="U119" s="236" t="str">
        <f>IFERROR(IF(D119="外部専門家",G119*F119,"")*F109,"")</f>
        <v/>
      </c>
      <c r="V119" s="236" t="str">
        <f>IFERROR(IF(D119="外部専門家",H119*F119,"")*F109,"")</f>
        <v/>
      </c>
      <c r="W119" s="252"/>
    </row>
    <row r="120" spans="2:23" ht="25.5" customHeight="1">
      <c r="B120" s="799"/>
      <c r="C120" s="248"/>
      <c r="D120" s="323" t="str">
        <f>IF(C120="","",IFERROR(VLOOKUP(C120,'補助事業概要説明書（別添１）１～４'!B:C,2,0),IF(ISNA(VLOOKUP(C120,'専門家一覧（別紙１）'!I:I,1,0)),"要確認","外部専門家")))</f>
        <v/>
      </c>
      <c r="E120" s="319"/>
      <c r="F120" s="323" t="str">
        <f ca="1">IF(E120="訪問支援",SUMIF((OFFSET(INDIRECT("'補助事業概要説明書（別添１）５'!"&amp;"B"&amp;MATCH("ターゲット属性　５",'補助事業概要説明書（別添１）５'!$B:$B,0)),8,6,7)),C120,OFFSET(INDIRECT("'補助事業概要説明書（別添１）５'!"&amp;"B"&amp;MATCH("ターゲット属性　５",'補助事業概要説明書（別添１）５'!$B:$B,0)),8,9,7))+SUMIF((OFFSET(INDIRECT("'補助事業概要説明書（別添１）５'!"&amp;"B"&amp;MATCH("ターゲット属性　５",'補助事業概要説明書（別添１）５'!$B:$B,0)),8,12,7)),C120,OFFSET(INDIRECT("'補助事業概要説明書（別添１）５'!"&amp;"B"&amp;MATCH("ターゲット属性　５",'補助事業概要説明書（別添１）５'!$B:$B,0)),8,14,7)),IF(E120="支援前後の活動",SUMIF((OFFSET(INDIRECT("'補助事業概要説明書（別添１）５'!"&amp;"B"&amp;MATCH("ターゲット属性　５",'補助事業概要説明書（別添１）５'!$B:$B,0)),8,6,7)),C120,OFFSET(INDIRECT("'補助事業概要説明書（別添１）５'!"&amp;"B"&amp;MATCH("ターゲット属性　５",'補助事業概要説明書（別添１）５'!$B:$B,0)),8,10,7))+SUMIF((OFFSET(INDIRECT("'補助事業概要説明書（別添１）５'!"&amp;"B"&amp;MATCH("ターゲット属性　５",'補助事業概要説明書（別添１）５'!$B:$B,0)),8,12,7)),C120,OFFSET(INDIRECT("'補助事業概要説明書（別添１）５'!"&amp;"B"&amp;MATCH("ターゲット属性　５",'補助事業概要説明書（別添１）５'!$B:$B,0)),8,15,7)),""))</f>
        <v/>
      </c>
      <c r="G120" s="324"/>
      <c r="H120" s="324"/>
      <c r="I120" s="325" t="str">
        <f t="shared" ca="1" si="9"/>
        <v/>
      </c>
      <c r="J120" s="815"/>
      <c r="K120" s="816"/>
      <c r="L120" s="816"/>
      <c r="M120" s="817"/>
      <c r="N120" s="225"/>
      <c r="R120" s="236" t="str">
        <f>IFERROR(IF(D120="職員",G120*F120,"")*F109,"")</f>
        <v/>
      </c>
      <c r="S120" s="236" t="str">
        <f>IFERROR(IF(D120="事務補助員",G120*F120,"")*F109,"")</f>
        <v/>
      </c>
      <c r="T120" s="236" t="str">
        <f>IFERROR(IF(OR(D120="職員",D120="事務補助員"),H120*F120,"")*F109,"")</f>
        <v/>
      </c>
      <c r="U120" s="236" t="str">
        <f>IFERROR(IF(D120="外部専門家",G120*F120,"")*F109,"")</f>
        <v/>
      </c>
      <c r="V120" s="236" t="str">
        <f>IFERROR(IF(D120="外部専門家",H120*F120,"")*F109,"")</f>
        <v/>
      </c>
      <c r="W120" s="252"/>
    </row>
    <row r="121" spans="2:23" ht="25.5" customHeight="1" thickBot="1">
      <c r="B121" s="800"/>
      <c r="C121" s="326"/>
      <c r="D121" s="327" t="str">
        <f>IF(C121="","",IFERROR(VLOOKUP(C121,'補助事業概要説明書（別添１）１～４'!B:C,2,0),IF(ISNA(VLOOKUP(C121,'専門家一覧（別紙１）'!I:I,1,0)),"要確認","外部専門家")))</f>
        <v/>
      </c>
      <c r="E121" s="328"/>
      <c r="F121" s="327" t="str">
        <f ca="1">IF(E121="訪問支援",SUMIF((OFFSET(INDIRECT("'補助事業概要説明書（別添１）５'!"&amp;"B"&amp;MATCH("ターゲット属性　５",'補助事業概要説明書（別添１）５'!$B:$B,0)),8,6,7)),C121,OFFSET(INDIRECT("'補助事業概要説明書（別添１）５'!"&amp;"B"&amp;MATCH("ターゲット属性　５",'補助事業概要説明書（別添１）５'!$B:$B,0)),8,9,7))+SUMIF((OFFSET(INDIRECT("'補助事業概要説明書（別添１）５'!"&amp;"B"&amp;MATCH("ターゲット属性　５",'補助事業概要説明書（別添１）５'!$B:$B,0)),8,12,7)),C121,OFFSET(INDIRECT("'補助事業概要説明書（別添１）５'!"&amp;"B"&amp;MATCH("ターゲット属性　５",'補助事業概要説明書（別添１）５'!$B:$B,0)),8,14,7)),IF(E121="支援前後の活動",SUMIF((OFFSET(INDIRECT("'補助事業概要説明書（別添１）５'!"&amp;"B"&amp;MATCH("ターゲット属性　５",'補助事業概要説明書（別添１）５'!$B:$B,0)),8,6,7)),C121,OFFSET(INDIRECT("'補助事業概要説明書（別添１）５'!"&amp;"B"&amp;MATCH("ターゲット属性　５",'補助事業概要説明書（別添１）５'!$B:$B,0)),8,10,7))+SUMIF((OFFSET(INDIRECT("'補助事業概要説明書（別添１）５'!"&amp;"B"&amp;MATCH("ターゲット属性　５",'補助事業概要説明書（別添１）５'!$B:$B,0)),8,12,7)),C121,OFFSET(INDIRECT("'補助事業概要説明書（別添１）５'!"&amp;"B"&amp;MATCH("ターゲット属性　５",'補助事業概要説明書（別添１）５'!$B:$B,0)),8,15,7)),""))</f>
        <v/>
      </c>
      <c r="G121" s="329"/>
      <c r="H121" s="329"/>
      <c r="I121" s="330" t="str">
        <f t="shared" ca="1" si="9"/>
        <v/>
      </c>
      <c r="J121" s="812"/>
      <c r="K121" s="813"/>
      <c r="L121" s="813"/>
      <c r="M121" s="814"/>
      <c r="N121" s="225"/>
      <c r="R121" s="236" t="str">
        <f>IFERROR(IF(D121="職員",G121*F121,"")*F109,"")</f>
        <v/>
      </c>
      <c r="S121" s="236" t="str">
        <f>IFERROR(IF(D121="事務補助員",G121*F121,"")*F109,"")</f>
        <v/>
      </c>
      <c r="T121" s="236" t="str">
        <f>IFERROR(IF(OR(D121="職員",D121="事務補助員"),H121*F121,"")*F109,"")</f>
        <v/>
      </c>
      <c r="U121" s="236" t="str">
        <f>IFERROR(IF(D121="外部専門家",G121*F121,"")*F109,"")</f>
        <v/>
      </c>
      <c r="V121" s="236" t="str">
        <f>IFERROR(IF(D121="外部専門家",H121*F121,"")*F109,"")</f>
        <v/>
      </c>
      <c r="W121" s="252"/>
    </row>
    <row r="122" spans="2:23" ht="39" customHeight="1" thickTop="1">
      <c r="B122" s="798" t="s">
        <v>425</v>
      </c>
      <c r="C122" s="452" t="s">
        <v>257</v>
      </c>
      <c r="D122" s="801" t="s">
        <v>330</v>
      </c>
      <c r="E122" s="802"/>
      <c r="F122" s="805" t="s">
        <v>433</v>
      </c>
      <c r="G122" s="803"/>
      <c r="H122" s="805" t="s">
        <v>432</v>
      </c>
      <c r="I122" s="803"/>
      <c r="J122" s="805" t="s">
        <v>416</v>
      </c>
      <c r="K122" s="806"/>
      <c r="L122" s="805" t="s">
        <v>430</v>
      </c>
      <c r="M122" s="803"/>
      <c r="N122" s="225"/>
      <c r="R122" s="236"/>
      <c r="S122" s="236" t="str">
        <f t="shared" si="3"/>
        <v/>
      </c>
      <c r="T122" s="236" t="str">
        <f t="shared" si="4"/>
        <v/>
      </c>
      <c r="U122" s="236" t="str">
        <f t="shared" si="5"/>
        <v/>
      </c>
      <c r="V122" s="236" t="str">
        <f t="shared" si="6"/>
        <v/>
      </c>
      <c r="W122" s="252"/>
    </row>
    <row r="123" spans="2:23" ht="25.5" customHeight="1">
      <c r="B123" s="799"/>
      <c r="C123" s="547">
        <f>'補助事業概要説明書（別添１）５'!$D$7</f>
        <v>0</v>
      </c>
      <c r="D123" s="787">
        <f>VLOOKUP("ターゲット属性　６",'補助事業概要説明書（別添１）５'!$B:$Q,3,0)</f>
        <v>0</v>
      </c>
      <c r="E123" s="788"/>
      <c r="F123" s="789">
        <f>VLOOKUP("ターゲット属性　６",'補助事業概要説明書（別添１）５'!$B:$Q,10,0)</f>
        <v>0</v>
      </c>
      <c r="G123" s="790"/>
      <c r="H123" s="832">
        <f>VLOOKUP("ターゲット属性　６",'補助事業概要説明書（別添１）５'!B:Q,15,0)</f>
        <v>0</v>
      </c>
      <c r="I123" s="833"/>
      <c r="J123" s="810" t="str">
        <f ca="1">IFERROR(L123/H123,"")</f>
        <v/>
      </c>
      <c r="K123" s="811"/>
      <c r="L123" s="810">
        <f ca="1">SUM(I126:I135)</f>
        <v>0</v>
      </c>
      <c r="M123" s="811"/>
      <c r="N123" s="225"/>
      <c r="R123" s="236"/>
      <c r="S123" s="236" t="str">
        <f t="shared" si="3"/>
        <v/>
      </c>
      <c r="T123" s="236" t="str">
        <f t="shared" si="4"/>
        <v/>
      </c>
      <c r="U123" s="236" t="str">
        <f t="shared" si="5"/>
        <v/>
      </c>
      <c r="V123" s="236" t="str">
        <f t="shared" si="6"/>
        <v/>
      </c>
      <c r="W123" s="252"/>
    </row>
    <row r="124" spans="2:23" ht="40.5" customHeight="1">
      <c r="B124" s="799"/>
      <c r="C124" s="807" t="s">
        <v>417</v>
      </c>
      <c r="D124" s="803" t="s">
        <v>418</v>
      </c>
      <c r="E124" s="804" t="s">
        <v>431</v>
      </c>
      <c r="F124" s="804" t="s">
        <v>487</v>
      </c>
      <c r="G124" s="316" t="s">
        <v>542</v>
      </c>
      <c r="H124" s="316" t="s">
        <v>543</v>
      </c>
      <c r="I124" s="316" t="s">
        <v>481</v>
      </c>
      <c r="J124" s="804" t="s">
        <v>440</v>
      </c>
      <c r="K124" s="804"/>
      <c r="L124" s="804"/>
      <c r="M124" s="804"/>
      <c r="N124" s="225"/>
      <c r="R124" s="236" t="str">
        <f>IFERROR(IF(D124="職員",G124*F124,"")*F123,"")</f>
        <v/>
      </c>
      <c r="S124" s="236" t="str">
        <f>IFERROR(IF(D124="事務補助員",G124*F124,"")*F123,"")</f>
        <v/>
      </c>
      <c r="T124" s="236" t="str">
        <f>IFERROR(IF(OR(D124="職員",D124="事務補助員"),H124*F124,"")*F123,"")</f>
        <v/>
      </c>
      <c r="U124" s="236" t="str">
        <f>IFERROR(IF(D124="外部専門家",G124*F124,"")*F123,"")</f>
        <v/>
      </c>
      <c r="V124" s="236" t="str">
        <f>IFERROR(IF(D124="外部専門家",H124*F124,"")*F123,"")</f>
        <v/>
      </c>
      <c r="W124" s="252"/>
    </row>
    <row r="125" spans="2:23" ht="15" customHeight="1">
      <c r="B125" s="799"/>
      <c r="C125" s="808"/>
      <c r="D125" s="803"/>
      <c r="E125" s="804"/>
      <c r="F125" s="804"/>
      <c r="G125" s="317" t="str">
        <f>IF($I$6="消費税の扱いを選択してください","",IF($I$6="消費税を補助対象に含めない","（税抜）","（税込）"))</f>
        <v/>
      </c>
      <c r="H125" s="317" t="str">
        <f>IF($I$6="消費税の扱いを選択してください","",IF($I$6="消費税を補助対象に含めない","（税抜）","（税込）"))</f>
        <v/>
      </c>
      <c r="I125" s="317" t="str">
        <f>IF($I$6="消費税の扱いを選択してください","",IF($I$6="消費税を補助対象に含めない","（税抜）","（税込）"))</f>
        <v/>
      </c>
      <c r="J125" s="804"/>
      <c r="K125" s="804"/>
      <c r="L125" s="804"/>
      <c r="M125" s="804"/>
      <c r="N125" s="225"/>
      <c r="R125" s="236" t="str">
        <f>IFERROR(IF(D125="職員",G125*F125,"")*F123,"")</f>
        <v/>
      </c>
      <c r="S125" s="236" t="str">
        <f>IFERROR(IF(D125="事務補助員",G125*F125,"")*F123,"")</f>
        <v/>
      </c>
      <c r="T125" s="236" t="str">
        <f>IFERROR(IF(OR(D125="職員",D125="事務補助員"),H125*F125,"")*F123,"")</f>
        <v/>
      </c>
      <c r="U125" s="236" t="str">
        <f>IFERROR(IF(D125="外部専門家",G125*F125,"")*F123,"")</f>
        <v/>
      </c>
      <c r="V125" s="236" t="str">
        <f>IFERROR(IF(D125="外部専門家",H125*F125,"")*F123,"")</f>
        <v/>
      </c>
      <c r="W125" s="252"/>
    </row>
    <row r="126" spans="2:23" ht="25.5" customHeight="1">
      <c r="B126" s="799"/>
      <c r="C126" s="302"/>
      <c r="D126" s="318" t="str">
        <f>IF(C126="","",IFERROR(VLOOKUP(C126,'補助事業概要説明書（別添１）１～４'!B:C,2,0),IF(ISNA(VLOOKUP(C126,'専門家一覧（別紙１）'!I:I,1,0)),"要確認","外部専門家")))</f>
        <v/>
      </c>
      <c r="E126" s="319"/>
      <c r="F126" s="318" t="str">
        <f ca="1">IF(E126="訪問支援",SUMIF((OFFSET(INDIRECT("'補助事業概要説明書（別添１）５'!"&amp;"B"&amp;MATCH("ターゲット属性　６",'補助事業概要説明書（別添１）５'!$B:$B,0)),8,6,7)),C126,OFFSET(INDIRECT("'補助事業概要説明書（別添１）５'!"&amp;"B"&amp;MATCH("ターゲット属性　６",'補助事業概要説明書（別添１）５'!$B:$B,0)),8,9,7))+SUMIF((OFFSET(INDIRECT("'補助事業概要説明書（別添１）５'!"&amp;"B"&amp;MATCH("ターゲット属性　６",'補助事業概要説明書（別添１）５'!$B:$B,0)),8,12,7)),C126,OFFSET(INDIRECT("'補助事業概要説明書（別添１）５'!"&amp;"B"&amp;MATCH("ターゲット属性　６",'補助事業概要説明書（別添１）５'!$B:$B,0)),8,14,7)),IF(E126="支援前後の活動",SUMIF((OFFSET(INDIRECT("'補助事業概要説明書（別添１）５'!"&amp;"B"&amp;MATCH("ターゲット属性　６",'補助事業概要説明書（別添１）５'!$B:$B,0)),8,6,7)),C126,OFFSET(INDIRECT("'補助事業概要説明書（別添１）５'!"&amp;"B"&amp;MATCH("ターゲット属性　６",'補助事業概要説明書（別添１）５'!$B:$B,0)),8,10,7))+SUMIF((OFFSET(INDIRECT("'補助事業概要説明書（別添１）５'!"&amp;"B"&amp;MATCH("ターゲット属性　６",'補助事業概要説明書（別添１）５'!$B:$B,0)),8,12,7)),C126,OFFSET(INDIRECT("'補助事業概要説明書（別添１）５'!"&amp;"B"&amp;MATCH("ターゲット属性　６",'補助事業概要説明書（別添１）５'!$B:$B,0)),8,15,7)),""))</f>
        <v/>
      </c>
      <c r="G126" s="314"/>
      <c r="H126" s="314"/>
      <c r="I126" s="320" t="str">
        <f ca="1">IFERROR(F126*(G126+H126),"")</f>
        <v/>
      </c>
      <c r="J126" s="829"/>
      <c r="K126" s="830"/>
      <c r="L126" s="830"/>
      <c r="M126" s="831"/>
      <c r="N126" s="225"/>
      <c r="R126" s="236" t="str">
        <f>IFERROR(IF(D126="職員",G126*F126,"")*F123,"")</f>
        <v/>
      </c>
      <c r="S126" s="236" t="str">
        <f>IFERROR(IF(D126="事務補助員",G126*F126,"")*F123,"")</f>
        <v/>
      </c>
      <c r="T126" s="236" t="str">
        <f>IFERROR(IF(OR(D126="職員",D126="事務補助員"),H126*F126,"")*F123,"")</f>
        <v/>
      </c>
      <c r="U126" s="236" t="str">
        <f>IFERROR(IF(D126="外部専門家",G126*F126,"")*F123,"")</f>
        <v/>
      </c>
      <c r="V126" s="236" t="str">
        <f>IFERROR(IF(D126="外部専門家",H126*F126,"")*F123,"")</f>
        <v/>
      </c>
      <c r="W126" s="252"/>
    </row>
    <row r="127" spans="2:23" ht="25.5" customHeight="1">
      <c r="B127" s="799"/>
      <c r="C127" s="248"/>
      <c r="D127" s="318" t="str">
        <f>IF(C127="","",IFERROR(VLOOKUP(C127,'補助事業概要説明書（別添１）１～４'!B:C,2,0),IF(ISNA(VLOOKUP(C127,'専門家一覧（別紙１）'!I:I,1,0)),"要確認","外部専門家")))</f>
        <v/>
      </c>
      <c r="E127" s="319"/>
      <c r="F127" s="318" t="str">
        <f ca="1">IF(E127="訪問支援",SUMIF((OFFSET(INDIRECT("'補助事業概要説明書（別添１）５'!"&amp;"B"&amp;MATCH("ターゲット属性　６",'補助事業概要説明書（別添１）５'!$B:$B,0)),8,6,7)),C127,OFFSET(INDIRECT("'補助事業概要説明書（別添１）５'!"&amp;"B"&amp;MATCH("ターゲット属性　６",'補助事業概要説明書（別添１）５'!$B:$B,0)),8,9,7))+SUMIF((OFFSET(INDIRECT("'補助事業概要説明書（別添１）５'!"&amp;"B"&amp;MATCH("ターゲット属性　６",'補助事業概要説明書（別添１）５'!$B:$B,0)),8,12,7)),C127,OFFSET(INDIRECT("'補助事業概要説明書（別添１）５'!"&amp;"B"&amp;MATCH("ターゲット属性　６",'補助事業概要説明書（別添１）５'!$B:$B,0)),8,14,7)),IF(E127="支援前後の活動",SUMIF((OFFSET(INDIRECT("'補助事業概要説明書（別添１）５'!"&amp;"B"&amp;MATCH("ターゲット属性　６",'補助事業概要説明書（別添１）５'!$B:$B,0)),8,6,7)),C127,OFFSET(INDIRECT("'補助事業概要説明書（別添１）５'!"&amp;"B"&amp;MATCH("ターゲット属性　６",'補助事業概要説明書（別添１）５'!$B:$B,0)),8,10,7))+SUMIF((OFFSET(INDIRECT("'補助事業概要説明書（別添１）５'!"&amp;"B"&amp;MATCH("ターゲット属性　６",'補助事業概要説明書（別添１）５'!$B:$B,0)),8,12,7)),C127,OFFSET(INDIRECT("'補助事業概要説明書（別添１）５'!"&amp;"B"&amp;MATCH("ターゲット属性　６",'補助事業概要説明書（別添１）５'!$B:$B,0)),8,15,7)),""))</f>
        <v/>
      </c>
      <c r="G127" s="314"/>
      <c r="H127" s="314"/>
      <c r="I127" s="321" t="str">
        <f t="shared" ref="I127:I135" ca="1" si="10">IFERROR(F127*(G127+H127),"")</f>
        <v/>
      </c>
      <c r="J127" s="815"/>
      <c r="K127" s="816"/>
      <c r="L127" s="816"/>
      <c r="M127" s="817"/>
      <c r="N127" s="225"/>
      <c r="R127" s="236" t="str">
        <f>IFERROR(IF(D127="職員",G127*F127,"")*F123,"")</f>
        <v/>
      </c>
      <c r="S127" s="236" t="str">
        <f>IFERROR(IF(D127="事務補助員",G127*F127,"")*F123,"")</f>
        <v/>
      </c>
      <c r="T127" s="236" t="str">
        <f>IFERROR(IF(OR(D127="職員",D127="事務補助員"),H127*F127,"")*F123,"")</f>
        <v/>
      </c>
      <c r="U127" s="236" t="str">
        <f>IFERROR(IF(D127="外部専門家",G127*F127,"")*F123,"")</f>
        <v/>
      </c>
      <c r="V127" s="236" t="str">
        <f>IFERROR(IF(D127="外部専門家",H127*F127,"")*F123,"")</f>
        <v/>
      </c>
      <c r="W127" s="252"/>
    </row>
    <row r="128" spans="2:23" ht="25.5" customHeight="1">
      <c r="B128" s="799"/>
      <c r="C128" s="248"/>
      <c r="D128" s="322" t="str">
        <f>IF(C128="","",IFERROR(VLOOKUP(C128,'補助事業概要説明書（別添１）１～４'!B:C,2,0),IF(ISNA(VLOOKUP(C128,'専門家一覧（別紙１）'!I:I,1,0)),"要確認","外部専門家")))</f>
        <v/>
      </c>
      <c r="E128" s="319"/>
      <c r="F128" s="322" t="str">
        <f ca="1">IF(E128="訪問支援",SUMIF((OFFSET(INDIRECT("'補助事業概要説明書（別添１）５'!"&amp;"B"&amp;MATCH("ターゲット属性　６",'補助事業概要説明書（別添１）５'!$B:$B,0)),8,6,7)),C128,OFFSET(INDIRECT("'補助事業概要説明書（別添１）５'!"&amp;"B"&amp;MATCH("ターゲット属性　６",'補助事業概要説明書（別添１）５'!$B:$B,0)),8,9,7))+SUMIF((OFFSET(INDIRECT("'補助事業概要説明書（別添１）５'!"&amp;"B"&amp;MATCH("ターゲット属性　６",'補助事業概要説明書（別添１）５'!$B:$B,0)),8,12,7)),C128,OFFSET(INDIRECT("'補助事業概要説明書（別添１）５'!"&amp;"B"&amp;MATCH("ターゲット属性　６",'補助事業概要説明書（別添１）５'!$B:$B,0)),8,14,7)),IF(E128="支援前後の活動",SUMIF((OFFSET(INDIRECT("'補助事業概要説明書（別添１）５'!"&amp;"B"&amp;MATCH("ターゲット属性　６",'補助事業概要説明書（別添１）５'!$B:$B,0)),8,6,7)),C128,OFFSET(INDIRECT("'補助事業概要説明書（別添１）５'!"&amp;"B"&amp;MATCH("ターゲット属性　６",'補助事業概要説明書（別添１）５'!$B:$B,0)),8,10,7))+SUMIF((OFFSET(INDIRECT("'補助事業概要説明書（別添１）５'!"&amp;"B"&amp;MATCH("ターゲット属性　６",'補助事業概要説明書（別添１）５'!$B:$B,0)),8,12,7)),C128,OFFSET(INDIRECT("'補助事業概要説明書（別添１）５'!"&amp;"B"&amp;MATCH("ターゲット属性　６",'補助事業概要説明書（別添１）５'!$B:$B,0)),8,15,7)),""))</f>
        <v/>
      </c>
      <c r="G128" s="309"/>
      <c r="H128" s="309"/>
      <c r="I128" s="321" t="str">
        <f t="shared" ca="1" si="10"/>
        <v/>
      </c>
      <c r="J128" s="815"/>
      <c r="K128" s="816"/>
      <c r="L128" s="816"/>
      <c r="M128" s="817"/>
      <c r="N128" s="225"/>
      <c r="R128" s="236" t="str">
        <f>IFERROR(IF(D128="職員",G128*F128,"")*F123,"")</f>
        <v/>
      </c>
      <c r="S128" s="236" t="str">
        <f>IFERROR(IF(D128="事務補助員",G128*F128,"")*F123,"")</f>
        <v/>
      </c>
      <c r="T128" s="236" t="str">
        <f>IFERROR(IF(OR(D128="職員",D128="事務補助員"),H128*F128,"")*F123,"")</f>
        <v/>
      </c>
      <c r="U128" s="236" t="str">
        <f>IFERROR(IF(D128="外部専門家",G128*F128,"")*F123,"")</f>
        <v/>
      </c>
      <c r="V128" s="236" t="str">
        <f>IFERROR(IF(D128="外部専門家",H128*F128,"")*F123,"")</f>
        <v/>
      </c>
      <c r="W128" s="252"/>
    </row>
    <row r="129" spans="2:23" ht="25.5" customHeight="1">
      <c r="B129" s="799"/>
      <c r="C129" s="248"/>
      <c r="D129" s="322" t="str">
        <f>IF(C129="","",IFERROR(VLOOKUP(C129,'補助事業概要説明書（別添１）１～４'!B:C,2,0),IF(ISNA(VLOOKUP(C129,'専門家一覧（別紙１）'!I:I,1,0)),"要確認","外部専門家")))</f>
        <v/>
      </c>
      <c r="E129" s="319"/>
      <c r="F129" s="322" t="str">
        <f ca="1">IF(E129="訪問支援",SUMIF((OFFSET(INDIRECT("'補助事業概要説明書（別添１）５'!"&amp;"B"&amp;MATCH("ターゲット属性　６",'補助事業概要説明書（別添１）５'!$B:$B,0)),8,6,7)),C129,OFFSET(INDIRECT("'補助事業概要説明書（別添１）５'!"&amp;"B"&amp;MATCH("ターゲット属性　６",'補助事業概要説明書（別添１）５'!$B:$B,0)),8,9,7))+SUMIF((OFFSET(INDIRECT("'補助事業概要説明書（別添１）５'!"&amp;"B"&amp;MATCH("ターゲット属性　６",'補助事業概要説明書（別添１）５'!$B:$B,0)),8,12,7)),C129,OFFSET(INDIRECT("'補助事業概要説明書（別添１）５'!"&amp;"B"&amp;MATCH("ターゲット属性　６",'補助事業概要説明書（別添１）５'!$B:$B,0)),8,14,7)),IF(E129="支援前後の活動",SUMIF((OFFSET(INDIRECT("'補助事業概要説明書（別添１）５'!"&amp;"B"&amp;MATCH("ターゲット属性　６",'補助事業概要説明書（別添１）５'!$B:$B,0)),8,6,7)),C129,OFFSET(INDIRECT("'補助事業概要説明書（別添１）５'!"&amp;"B"&amp;MATCH("ターゲット属性　６",'補助事業概要説明書（別添１）５'!$B:$B,0)),8,10,7))+SUMIF((OFFSET(INDIRECT("'補助事業概要説明書（別添１）５'!"&amp;"B"&amp;MATCH("ターゲット属性　６",'補助事業概要説明書（別添１）５'!$B:$B,0)),8,12,7)),C129,OFFSET(INDIRECT("'補助事業概要説明書（別添１）５'!"&amp;"B"&amp;MATCH("ターゲット属性　６",'補助事業概要説明書（別添１）５'!$B:$B,0)),8,15,7)),""))</f>
        <v/>
      </c>
      <c r="G129" s="309"/>
      <c r="H129" s="309"/>
      <c r="I129" s="321" t="str">
        <f t="shared" ca="1" si="10"/>
        <v/>
      </c>
      <c r="J129" s="815"/>
      <c r="K129" s="816"/>
      <c r="L129" s="816"/>
      <c r="M129" s="817"/>
      <c r="N129" s="225"/>
      <c r="R129" s="236" t="str">
        <f>IFERROR(IF(D129="職員",G129*F129,"")*F123,"")</f>
        <v/>
      </c>
      <c r="S129" s="236" t="str">
        <f>IFERROR(IF(D129="事務補助員",G129*F129,"")*F123,"")</f>
        <v/>
      </c>
      <c r="T129" s="236" t="str">
        <f>IFERROR(IF(OR(D129="職員",D129="事務補助員"),H129*F129,"")*F123,"")</f>
        <v/>
      </c>
      <c r="U129" s="236" t="str">
        <f>IFERROR(IF(D129="外部専門家",G129*F129,"")*F123,"")</f>
        <v/>
      </c>
      <c r="V129" s="236" t="str">
        <f>IFERROR(IF(D129="外部専門家",H129*F129,"")*F123,"")</f>
        <v/>
      </c>
      <c r="W129" s="252"/>
    </row>
    <row r="130" spans="2:23" ht="25.5" customHeight="1">
      <c r="B130" s="799"/>
      <c r="C130" s="248"/>
      <c r="D130" s="322" t="str">
        <f>IF(C130="","",IFERROR(VLOOKUP(C130,'補助事業概要説明書（別添１）１～４'!B:C,2,0),IF(ISNA(VLOOKUP(C130,'専門家一覧（別紙１）'!I:I,1,0)),"要確認","外部専門家")))</f>
        <v/>
      </c>
      <c r="E130" s="319"/>
      <c r="F130" s="322" t="str">
        <f ca="1">IF(E130="訪問支援",SUMIF((OFFSET(INDIRECT("'補助事業概要説明書（別添１）５'!"&amp;"B"&amp;MATCH("ターゲット属性　６",'補助事業概要説明書（別添１）５'!$B:$B,0)),8,6,7)),C130,OFFSET(INDIRECT("'補助事業概要説明書（別添１）５'!"&amp;"B"&amp;MATCH("ターゲット属性　６",'補助事業概要説明書（別添１）５'!$B:$B,0)),8,9,7))+SUMIF((OFFSET(INDIRECT("'補助事業概要説明書（別添１）５'!"&amp;"B"&amp;MATCH("ターゲット属性　６",'補助事業概要説明書（別添１）５'!$B:$B,0)),8,12,7)),C130,OFFSET(INDIRECT("'補助事業概要説明書（別添１）５'!"&amp;"B"&amp;MATCH("ターゲット属性　６",'補助事業概要説明書（別添１）５'!$B:$B,0)),8,14,7)),IF(E130="支援前後の活動",SUMIF((OFFSET(INDIRECT("'補助事業概要説明書（別添１）５'!"&amp;"B"&amp;MATCH("ターゲット属性　６",'補助事業概要説明書（別添１）５'!$B:$B,0)),8,6,7)),C130,OFFSET(INDIRECT("'補助事業概要説明書（別添１）５'!"&amp;"B"&amp;MATCH("ターゲット属性　６",'補助事業概要説明書（別添１）５'!$B:$B,0)),8,10,7))+SUMIF((OFFSET(INDIRECT("'補助事業概要説明書（別添１）５'!"&amp;"B"&amp;MATCH("ターゲット属性　６",'補助事業概要説明書（別添１）５'!$B:$B,0)),8,12,7)),C130,OFFSET(INDIRECT("'補助事業概要説明書（別添１）５'!"&amp;"B"&amp;MATCH("ターゲット属性　６",'補助事業概要説明書（別添１）５'!$B:$B,0)),8,15,7)),""))</f>
        <v/>
      </c>
      <c r="G130" s="309"/>
      <c r="H130" s="309"/>
      <c r="I130" s="321" t="str">
        <f t="shared" ca="1" si="10"/>
        <v/>
      </c>
      <c r="J130" s="815"/>
      <c r="K130" s="816"/>
      <c r="L130" s="816"/>
      <c r="M130" s="817"/>
      <c r="N130" s="225"/>
      <c r="R130" s="236" t="str">
        <f>IFERROR(IF(D130="職員",G130*F130,"")*F123,"")</f>
        <v/>
      </c>
      <c r="S130" s="236" t="str">
        <f>IFERROR(IF(D130="事務補助員",G130*F130,"")*F123,"")</f>
        <v/>
      </c>
      <c r="T130" s="236" t="str">
        <f>IFERROR(IF(OR(D130="職員",D130="事務補助員"),H130*F130,"")*F123,"")</f>
        <v/>
      </c>
      <c r="U130" s="236" t="str">
        <f>IFERROR(IF(D130="外部専門家",G130*F130,"")*F123,"")</f>
        <v/>
      </c>
      <c r="V130" s="236" t="str">
        <f>IFERROR(IF(D130="外部専門家",H130*F130,"")*F123,"")</f>
        <v/>
      </c>
      <c r="W130" s="252"/>
    </row>
    <row r="131" spans="2:23" ht="25.5" customHeight="1">
      <c r="B131" s="799"/>
      <c r="C131" s="248"/>
      <c r="D131" s="322" t="str">
        <f>IF(C131="","",IFERROR(VLOOKUP(C131,'補助事業概要説明書（別添１）１～４'!B:C,2,0),IF(ISNA(VLOOKUP(C131,'専門家一覧（別紙１）'!I:I,1,0)),"要確認","外部専門家")))</f>
        <v/>
      </c>
      <c r="E131" s="319"/>
      <c r="F131" s="322" t="str">
        <f ca="1">IF(E131="訪問支援",SUMIF((OFFSET(INDIRECT("'補助事業概要説明書（別添１）５'!"&amp;"B"&amp;MATCH("ターゲット属性　６",'補助事業概要説明書（別添１）５'!$B:$B,0)),8,6,7)),C131,OFFSET(INDIRECT("'補助事業概要説明書（別添１）５'!"&amp;"B"&amp;MATCH("ターゲット属性　６",'補助事業概要説明書（別添１）５'!$B:$B,0)),8,9,7))+SUMIF((OFFSET(INDIRECT("'補助事業概要説明書（別添１）５'!"&amp;"B"&amp;MATCH("ターゲット属性　６",'補助事業概要説明書（別添１）５'!$B:$B,0)),8,12,7)),C131,OFFSET(INDIRECT("'補助事業概要説明書（別添１）５'!"&amp;"B"&amp;MATCH("ターゲット属性　６",'補助事業概要説明書（別添１）５'!$B:$B,0)),8,14,7)),IF(E131="支援前後の活動",SUMIF((OFFSET(INDIRECT("'補助事業概要説明書（別添１）５'!"&amp;"B"&amp;MATCH("ターゲット属性　６",'補助事業概要説明書（別添１）５'!$B:$B,0)),8,6,7)),C131,OFFSET(INDIRECT("'補助事業概要説明書（別添１）５'!"&amp;"B"&amp;MATCH("ターゲット属性　６",'補助事業概要説明書（別添１）５'!$B:$B,0)),8,10,7))+SUMIF((OFFSET(INDIRECT("'補助事業概要説明書（別添１）５'!"&amp;"B"&amp;MATCH("ターゲット属性　６",'補助事業概要説明書（別添１）５'!$B:$B,0)),8,12,7)),C131,OFFSET(INDIRECT("'補助事業概要説明書（別添１）５'!"&amp;"B"&amp;MATCH("ターゲット属性　６",'補助事業概要説明書（別添１）５'!$B:$B,0)),8,15,7)),""))</f>
        <v/>
      </c>
      <c r="G131" s="309"/>
      <c r="H131" s="309"/>
      <c r="I131" s="321" t="str">
        <f t="shared" ca="1" si="10"/>
        <v/>
      </c>
      <c r="J131" s="815"/>
      <c r="K131" s="816"/>
      <c r="L131" s="816"/>
      <c r="M131" s="817"/>
      <c r="N131" s="225"/>
      <c r="R131" s="236" t="str">
        <f>IFERROR(IF(D131="職員",G131*F131,"")*F123,"")</f>
        <v/>
      </c>
      <c r="S131" s="236" t="str">
        <f>IFERROR(IF(D131="事務補助員",G131*F131,"")*F123,"")</f>
        <v/>
      </c>
      <c r="T131" s="236" t="str">
        <f>IFERROR(IF(OR(D131="職員",D131="事務補助員"),H131*F131,"")*F123,"")</f>
        <v/>
      </c>
      <c r="U131" s="236" t="str">
        <f>IFERROR(IF(D131="外部専門家",G131*F131,"")*F123,"")</f>
        <v/>
      </c>
      <c r="V131" s="236" t="str">
        <f>IFERROR(IF(D131="外部専門家",H131*F131,"")*F123,"")</f>
        <v/>
      </c>
      <c r="W131" s="252"/>
    </row>
    <row r="132" spans="2:23" ht="25.5" customHeight="1">
      <c r="B132" s="799"/>
      <c r="C132" s="248"/>
      <c r="D132" s="322" t="str">
        <f>IF(C132="","",IFERROR(VLOOKUP(C132,'補助事業概要説明書（別添１）１～４'!B:C,2,0),IF(ISNA(VLOOKUP(C132,'専門家一覧（別紙１）'!I:I,1,0)),"要確認","外部専門家")))</f>
        <v/>
      </c>
      <c r="E132" s="319"/>
      <c r="F132" s="322" t="str">
        <f ca="1">IF(E132="訪問支援",SUMIF((OFFSET(INDIRECT("'補助事業概要説明書（別添１）５'!"&amp;"B"&amp;MATCH("ターゲット属性　６",'補助事業概要説明書（別添１）５'!$B:$B,0)),8,6,7)),C132,OFFSET(INDIRECT("'補助事業概要説明書（別添１）５'!"&amp;"B"&amp;MATCH("ターゲット属性　６",'補助事業概要説明書（別添１）５'!$B:$B,0)),8,9,7))+SUMIF((OFFSET(INDIRECT("'補助事業概要説明書（別添１）５'!"&amp;"B"&amp;MATCH("ターゲット属性　６",'補助事業概要説明書（別添１）５'!$B:$B,0)),8,12,7)),C132,OFFSET(INDIRECT("'補助事業概要説明書（別添１）５'!"&amp;"B"&amp;MATCH("ターゲット属性　６",'補助事業概要説明書（別添１）５'!$B:$B,0)),8,14,7)),IF(E132="支援前後の活動",SUMIF((OFFSET(INDIRECT("'補助事業概要説明書（別添１）５'!"&amp;"B"&amp;MATCH("ターゲット属性　６",'補助事業概要説明書（別添１）５'!$B:$B,0)),8,6,7)),C132,OFFSET(INDIRECT("'補助事業概要説明書（別添１）５'!"&amp;"B"&amp;MATCH("ターゲット属性　６",'補助事業概要説明書（別添１）５'!$B:$B,0)),8,10,7))+SUMIF((OFFSET(INDIRECT("'補助事業概要説明書（別添１）５'!"&amp;"B"&amp;MATCH("ターゲット属性　６",'補助事業概要説明書（別添１）５'!$B:$B,0)),8,12,7)),C132,OFFSET(INDIRECT("'補助事業概要説明書（別添１）５'!"&amp;"B"&amp;MATCH("ターゲット属性　６",'補助事業概要説明書（別添１）５'!$B:$B,0)),8,15,7)),""))</f>
        <v/>
      </c>
      <c r="G132" s="309"/>
      <c r="H132" s="309"/>
      <c r="I132" s="321" t="str">
        <f t="shared" ca="1" si="10"/>
        <v/>
      </c>
      <c r="J132" s="815"/>
      <c r="K132" s="816"/>
      <c r="L132" s="816"/>
      <c r="M132" s="817"/>
      <c r="N132" s="225"/>
      <c r="R132" s="236" t="str">
        <f>IFERROR(IF(D132="職員",G132*F132,"")*F123,"")</f>
        <v/>
      </c>
      <c r="S132" s="236" t="str">
        <f>IFERROR(IF(D132="事務補助員",G132*F132,"")*F123,"")</f>
        <v/>
      </c>
      <c r="T132" s="236" t="str">
        <f>IFERROR(IF(OR(D132="職員",D132="事務補助員"),H132*F132,"")*F123,"")</f>
        <v/>
      </c>
      <c r="U132" s="236" t="str">
        <f>IFERROR(IF(D132="外部専門家",G132*F132,"")*F123,"")</f>
        <v/>
      </c>
      <c r="V132" s="236" t="str">
        <f>IFERROR(IF(D132="外部専門家",H132*F132,"")*F123,"")</f>
        <v/>
      </c>
      <c r="W132" s="252"/>
    </row>
    <row r="133" spans="2:23" ht="25.5" customHeight="1">
      <c r="B133" s="799"/>
      <c r="C133" s="248"/>
      <c r="D133" s="323" t="str">
        <f>IF(C133="","",IFERROR(VLOOKUP(C133,'補助事業概要説明書（別添１）１～４'!B:C,2,0),IF(ISNA(VLOOKUP(C133,'専門家一覧（別紙１）'!I:I,1,0)),"要確認","外部専門家")))</f>
        <v/>
      </c>
      <c r="E133" s="319"/>
      <c r="F133" s="323" t="str">
        <f ca="1">IF(E133="訪問支援",SUMIF((OFFSET(INDIRECT("'補助事業概要説明書（別添１）５'!"&amp;"B"&amp;MATCH("ターゲット属性　６",'補助事業概要説明書（別添１）５'!$B:$B,0)),8,6,7)),C133,OFFSET(INDIRECT("'補助事業概要説明書（別添１）５'!"&amp;"B"&amp;MATCH("ターゲット属性　６",'補助事業概要説明書（別添１）５'!$B:$B,0)),8,9,7))+SUMIF((OFFSET(INDIRECT("'補助事業概要説明書（別添１）５'!"&amp;"B"&amp;MATCH("ターゲット属性　６",'補助事業概要説明書（別添１）５'!$B:$B,0)),8,12,7)),C133,OFFSET(INDIRECT("'補助事業概要説明書（別添１）５'!"&amp;"B"&amp;MATCH("ターゲット属性　６",'補助事業概要説明書（別添１）５'!$B:$B,0)),8,14,7)),IF(E133="支援前後の活動",SUMIF((OFFSET(INDIRECT("'補助事業概要説明書（別添１）５'!"&amp;"B"&amp;MATCH("ターゲット属性　６",'補助事業概要説明書（別添１）５'!$B:$B,0)),8,6,7)),C133,OFFSET(INDIRECT("'補助事業概要説明書（別添１）５'!"&amp;"B"&amp;MATCH("ターゲット属性　６",'補助事業概要説明書（別添１）５'!$B:$B,0)),8,10,7))+SUMIF((OFFSET(INDIRECT("'補助事業概要説明書（別添１）５'!"&amp;"B"&amp;MATCH("ターゲット属性　６",'補助事業概要説明書（別添１）５'!$B:$B,0)),8,12,7)),C133,OFFSET(INDIRECT("'補助事業概要説明書（別添１）５'!"&amp;"B"&amp;MATCH("ターゲット属性　６",'補助事業概要説明書（別添１）５'!$B:$B,0)),8,15,7)),""))</f>
        <v/>
      </c>
      <c r="G133" s="324"/>
      <c r="H133" s="324"/>
      <c r="I133" s="325" t="str">
        <f t="shared" ca="1" si="10"/>
        <v/>
      </c>
      <c r="J133" s="815"/>
      <c r="K133" s="816"/>
      <c r="L133" s="816"/>
      <c r="M133" s="817"/>
      <c r="N133" s="225"/>
      <c r="R133" s="236" t="str">
        <f>IFERROR(IF(D133="職員",G133*F133,"")*F123,"")</f>
        <v/>
      </c>
      <c r="S133" s="236" t="str">
        <f>IFERROR(IF(D133="事務補助員",G133*F133,"")*F123,"")</f>
        <v/>
      </c>
      <c r="T133" s="236" t="str">
        <f>IFERROR(IF(OR(D133="職員",D133="事務補助員"),H133*F133,"")*F123,"")</f>
        <v/>
      </c>
      <c r="U133" s="236" t="str">
        <f>IFERROR(IF(D133="外部専門家",G133*F133,"")*F123,"")</f>
        <v/>
      </c>
      <c r="V133" s="236" t="str">
        <f>IFERROR(IF(D133="外部専門家",H133*F133,"")*F123,"")</f>
        <v/>
      </c>
      <c r="W133" s="252"/>
    </row>
    <row r="134" spans="2:23" ht="25.5" customHeight="1">
      <c r="B134" s="799"/>
      <c r="C134" s="248"/>
      <c r="D134" s="323" t="str">
        <f>IF(C134="","",IFERROR(VLOOKUP(C134,'補助事業概要説明書（別添１）１～４'!B:C,2,0),IF(ISNA(VLOOKUP(C134,'専門家一覧（別紙１）'!I:I,1,0)),"要確認","外部専門家")))</f>
        <v/>
      </c>
      <c r="E134" s="319"/>
      <c r="F134" s="323" t="str">
        <f ca="1">IF(E134="訪問支援",SUMIF((OFFSET(INDIRECT("'補助事業概要説明書（別添１）５'!"&amp;"B"&amp;MATCH("ターゲット属性　６",'補助事業概要説明書（別添１）５'!$B:$B,0)),8,6,7)),C134,OFFSET(INDIRECT("'補助事業概要説明書（別添１）５'!"&amp;"B"&amp;MATCH("ターゲット属性　６",'補助事業概要説明書（別添１）５'!$B:$B,0)),8,9,7))+SUMIF((OFFSET(INDIRECT("'補助事業概要説明書（別添１）５'!"&amp;"B"&amp;MATCH("ターゲット属性　６",'補助事業概要説明書（別添１）５'!$B:$B,0)),8,12,7)),C134,OFFSET(INDIRECT("'補助事業概要説明書（別添１）５'!"&amp;"B"&amp;MATCH("ターゲット属性　６",'補助事業概要説明書（別添１）５'!$B:$B,0)),8,14,7)),IF(E134="支援前後の活動",SUMIF((OFFSET(INDIRECT("'補助事業概要説明書（別添１）５'!"&amp;"B"&amp;MATCH("ターゲット属性　６",'補助事業概要説明書（別添１）５'!$B:$B,0)),8,6,7)),C134,OFFSET(INDIRECT("'補助事業概要説明書（別添１）５'!"&amp;"B"&amp;MATCH("ターゲット属性　６",'補助事業概要説明書（別添１）５'!$B:$B,0)),8,10,7))+SUMIF((OFFSET(INDIRECT("'補助事業概要説明書（別添１）５'!"&amp;"B"&amp;MATCH("ターゲット属性　６",'補助事業概要説明書（別添１）５'!$B:$B,0)),8,12,7)),C134,OFFSET(INDIRECT("'補助事業概要説明書（別添１）５'!"&amp;"B"&amp;MATCH("ターゲット属性　６",'補助事業概要説明書（別添１）５'!$B:$B,0)),8,15,7)),""))</f>
        <v/>
      </c>
      <c r="G134" s="324"/>
      <c r="H134" s="324"/>
      <c r="I134" s="325" t="str">
        <f t="shared" ca="1" si="10"/>
        <v/>
      </c>
      <c r="J134" s="815"/>
      <c r="K134" s="816"/>
      <c r="L134" s="816"/>
      <c r="M134" s="817"/>
      <c r="N134" s="225"/>
      <c r="R134" s="236" t="str">
        <f>IFERROR(IF(D134="職員",G134*F134,"")*F123,"")</f>
        <v/>
      </c>
      <c r="S134" s="236" t="str">
        <f>IFERROR(IF(D134="事務補助員",G134*F134,"")*F123,"")</f>
        <v/>
      </c>
      <c r="T134" s="236" t="str">
        <f>IFERROR(IF(OR(D134="職員",D134="事務補助員"),H134*F134,"")*F123,"")</f>
        <v/>
      </c>
      <c r="U134" s="236" t="str">
        <f>IFERROR(IF(D134="外部専門家",G134*F134,"")*F123,"")</f>
        <v/>
      </c>
      <c r="V134" s="236" t="str">
        <f>IFERROR(IF(D134="外部専門家",H134*F134,"")*F123,"")</f>
        <v/>
      </c>
      <c r="W134" s="252"/>
    </row>
    <row r="135" spans="2:23" ht="25.5" customHeight="1" thickBot="1">
      <c r="B135" s="800"/>
      <c r="C135" s="326"/>
      <c r="D135" s="327" t="str">
        <f>IF(C135="","",IFERROR(VLOOKUP(C135,'補助事業概要説明書（別添１）１～４'!B:C,2,0),IF(ISNA(VLOOKUP(C135,'専門家一覧（別紙１）'!I:I,1,0)),"要確認","外部専門家")))</f>
        <v/>
      </c>
      <c r="E135" s="328"/>
      <c r="F135" s="327" t="str">
        <f ca="1">IF(E135="訪問支援",SUMIF((OFFSET(INDIRECT("'補助事業概要説明書（別添１）５'!"&amp;"B"&amp;MATCH("ターゲット属性　６",'補助事業概要説明書（別添１）５'!$B:$B,0)),8,6,7)),C135,OFFSET(INDIRECT("'補助事業概要説明書（別添１）５'!"&amp;"B"&amp;MATCH("ターゲット属性　６",'補助事業概要説明書（別添１）５'!$B:$B,0)),8,9,7))+SUMIF((OFFSET(INDIRECT("'補助事業概要説明書（別添１）５'!"&amp;"B"&amp;MATCH("ターゲット属性　６",'補助事業概要説明書（別添１）５'!$B:$B,0)),8,12,7)),C135,OFFSET(INDIRECT("'補助事業概要説明書（別添１）５'!"&amp;"B"&amp;MATCH("ターゲット属性　６",'補助事業概要説明書（別添１）５'!$B:$B,0)),8,14,7)),IF(E135="支援前後の活動",SUMIF((OFFSET(INDIRECT("'補助事業概要説明書（別添１）５'!"&amp;"B"&amp;MATCH("ターゲット属性　６",'補助事業概要説明書（別添１）５'!$B:$B,0)),8,6,7)),C135,OFFSET(INDIRECT("'補助事業概要説明書（別添１）５'!"&amp;"B"&amp;MATCH("ターゲット属性　６",'補助事業概要説明書（別添１）５'!$B:$B,0)),8,10,7))+SUMIF((OFFSET(INDIRECT("'補助事業概要説明書（別添１）５'!"&amp;"B"&amp;MATCH("ターゲット属性　６",'補助事業概要説明書（別添１）５'!$B:$B,0)),8,12,7)),C135,OFFSET(INDIRECT("'補助事業概要説明書（別添１）５'!"&amp;"B"&amp;MATCH("ターゲット属性　６",'補助事業概要説明書（別添１）５'!$B:$B,0)),8,15,7)),""))</f>
        <v/>
      </c>
      <c r="G135" s="329"/>
      <c r="H135" s="329"/>
      <c r="I135" s="330" t="str">
        <f t="shared" ca="1" si="10"/>
        <v/>
      </c>
      <c r="J135" s="812"/>
      <c r="K135" s="813"/>
      <c r="L135" s="813"/>
      <c r="M135" s="814"/>
      <c r="N135" s="225"/>
      <c r="R135" s="236" t="str">
        <f>IFERROR(IF(D135="職員",G135*F135,"")*F123,"")</f>
        <v/>
      </c>
      <c r="S135" s="236" t="str">
        <f>IFERROR(IF(D135="事務補助員",G135*F135,"")*F123,"")</f>
        <v/>
      </c>
      <c r="T135" s="236" t="str">
        <f>IFERROR(IF(OR(D135="職員",D135="事務補助員"),H135*F135,"")*F123,"")</f>
        <v/>
      </c>
      <c r="U135" s="236" t="str">
        <f>IFERROR(IF(D135="外部専門家",G135*F135,"")*F123,"")</f>
        <v/>
      </c>
      <c r="V135" s="236" t="str">
        <f>IFERROR(IF(D135="外部専門家",H135*F135,"")*F123,"")</f>
        <v/>
      </c>
      <c r="W135" s="252"/>
    </row>
    <row r="136" spans="2:23" ht="39" customHeight="1" thickTop="1">
      <c r="B136" s="798" t="s">
        <v>426</v>
      </c>
      <c r="C136" s="452" t="s">
        <v>257</v>
      </c>
      <c r="D136" s="801" t="s">
        <v>330</v>
      </c>
      <c r="E136" s="802"/>
      <c r="F136" s="805" t="s">
        <v>433</v>
      </c>
      <c r="G136" s="803"/>
      <c r="H136" s="805" t="s">
        <v>432</v>
      </c>
      <c r="I136" s="803"/>
      <c r="J136" s="805" t="s">
        <v>416</v>
      </c>
      <c r="K136" s="806"/>
      <c r="L136" s="805" t="s">
        <v>430</v>
      </c>
      <c r="M136" s="803"/>
      <c r="N136" s="225"/>
      <c r="R136" s="236"/>
      <c r="S136" s="236" t="str">
        <f t="shared" ref="S136:S179" si="11">IFERROR(IF(D136="事務補助員",G136*F136,"")*$F$53*$H$53,"")</f>
        <v/>
      </c>
      <c r="T136" s="236" t="str">
        <f t="shared" ref="T136:T179" si="12">IFERROR(IF(OR(D136="職員",D136="事務補助員"),H136*F136,"")*$F$53*$H$53,"")</f>
        <v/>
      </c>
      <c r="U136" s="236" t="str">
        <f t="shared" ref="U136:U179" si="13">IFERROR(IF(D136="外部専門家",G136*F136,"")*$F$53*$H$53,"")</f>
        <v/>
      </c>
      <c r="V136" s="236" t="str">
        <f t="shared" ref="V136:V179" si="14">IFERROR(IF(D136="外部専門家",H136*F136,"")*$F$53*$H$53,"")</f>
        <v/>
      </c>
      <c r="W136" s="252"/>
    </row>
    <row r="137" spans="2:23" ht="25.5" customHeight="1">
      <c r="B137" s="799"/>
      <c r="C137" s="547">
        <f>'補助事業概要説明書（別添１）５'!$D$7</f>
        <v>0</v>
      </c>
      <c r="D137" s="787">
        <f>VLOOKUP("ターゲット属性　７",'補助事業概要説明書（別添１）５'!$B:$Q,3,0)</f>
        <v>0</v>
      </c>
      <c r="E137" s="788"/>
      <c r="F137" s="789">
        <f>VLOOKUP("ターゲット属性　７",'補助事業概要説明書（別添１）５'!$B:$Q,10,0)</f>
        <v>0</v>
      </c>
      <c r="G137" s="790"/>
      <c r="H137" s="832">
        <f>VLOOKUP("ターゲット属性　７",'補助事業概要説明書（別添１）５'!B:Q,15,0)</f>
        <v>0</v>
      </c>
      <c r="I137" s="833"/>
      <c r="J137" s="810" t="str">
        <f ca="1">IFERROR(L137/H137,"")</f>
        <v/>
      </c>
      <c r="K137" s="811"/>
      <c r="L137" s="810">
        <f ca="1">SUM(I140:I149)</f>
        <v>0</v>
      </c>
      <c r="M137" s="811"/>
      <c r="N137" s="225"/>
      <c r="R137" s="236"/>
      <c r="S137" s="236" t="str">
        <f t="shared" si="11"/>
        <v/>
      </c>
      <c r="T137" s="236" t="str">
        <f t="shared" si="12"/>
        <v/>
      </c>
      <c r="U137" s="236" t="str">
        <f t="shared" si="13"/>
        <v/>
      </c>
      <c r="V137" s="236" t="str">
        <f t="shared" si="14"/>
        <v/>
      </c>
      <c r="W137" s="252"/>
    </row>
    <row r="138" spans="2:23" ht="40.5" customHeight="1">
      <c r="B138" s="799"/>
      <c r="C138" s="807" t="s">
        <v>417</v>
      </c>
      <c r="D138" s="803" t="s">
        <v>418</v>
      </c>
      <c r="E138" s="804" t="s">
        <v>431</v>
      </c>
      <c r="F138" s="804" t="s">
        <v>487</v>
      </c>
      <c r="G138" s="316" t="s">
        <v>542</v>
      </c>
      <c r="H138" s="316" t="s">
        <v>543</v>
      </c>
      <c r="I138" s="316" t="s">
        <v>481</v>
      </c>
      <c r="J138" s="804" t="s">
        <v>440</v>
      </c>
      <c r="K138" s="804"/>
      <c r="L138" s="804"/>
      <c r="M138" s="804"/>
      <c r="N138" s="225"/>
      <c r="R138" s="236" t="str">
        <f>IFERROR(IF(D138="職員",G138*F138,"")*F137,"")</f>
        <v/>
      </c>
      <c r="S138" s="236" t="str">
        <f>IFERROR(IF(D138="事務補助員",G138*F138,"")*F137,"")</f>
        <v/>
      </c>
      <c r="T138" s="236" t="str">
        <f>IFERROR(IF(OR(D138="職員",D138="事務補助員"),H138*F138,"")*F137,"")</f>
        <v/>
      </c>
      <c r="U138" s="236" t="str">
        <f>IFERROR(IF(D138="外部専門家",G138*F138,"")*F137,"")</f>
        <v/>
      </c>
      <c r="V138" s="236" t="str">
        <f>IFERROR(IF(D138="外部専門家",H138*F138,"")*F137,"")</f>
        <v/>
      </c>
      <c r="W138" s="252"/>
    </row>
    <row r="139" spans="2:23" ht="15" customHeight="1">
      <c r="B139" s="799"/>
      <c r="C139" s="808"/>
      <c r="D139" s="803"/>
      <c r="E139" s="804"/>
      <c r="F139" s="804"/>
      <c r="G139" s="317" t="str">
        <f>IF($I$6="消費税の扱いを選択してください","",IF($I$6="消費税を補助対象に含めない","（税抜）","（税込）"))</f>
        <v/>
      </c>
      <c r="H139" s="317" t="str">
        <f>IF($I$6="消費税の扱いを選択してください","",IF($I$6="消費税を補助対象に含めない","（税抜）","（税込）"))</f>
        <v/>
      </c>
      <c r="I139" s="317" t="str">
        <f>IF($I$6="消費税の扱いを選択してください","",IF($I$6="消費税を補助対象に含めない","（税抜）","（税込）"))</f>
        <v/>
      </c>
      <c r="J139" s="804"/>
      <c r="K139" s="804"/>
      <c r="L139" s="804"/>
      <c r="M139" s="804"/>
      <c r="N139" s="225"/>
      <c r="R139" s="236" t="str">
        <f>IFERROR(IF(D139="職員",G139*F139,"")*F137,"")</f>
        <v/>
      </c>
      <c r="S139" s="236" t="str">
        <f>IFERROR(IF(D139="事務補助員",G139*F139,"")*F137,"")</f>
        <v/>
      </c>
      <c r="T139" s="236" t="str">
        <f>IFERROR(IF(OR(D139="職員",D139="事務補助員"),H139*F139,"")*F137,"")</f>
        <v/>
      </c>
      <c r="U139" s="236" t="str">
        <f>IFERROR(IF(D139="外部専門家",G139*F139,"")*F137,"")</f>
        <v/>
      </c>
      <c r="V139" s="236" t="str">
        <f>IFERROR(IF(D139="外部専門家",H139*F139,"")*F137,"")</f>
        <v/>
      </c>
      <c r="W139" s="252"/>
    </row>
    <row r="140" spans="2:23" ht="25.5" customHeight="1">
      <c r="B140" s="799"/>
      <c r="C140" s="302"/>
      <c r="D140" s="318" t="str">
        <f>IF(C140="","",IFERROR(VLOOKUP(C140,'補助事業概要説明書（別添１）１～４'!B:C,2,0),IF(ISNA(VLOOKUP(C140,'専門家一覧（別紙１）'!I:I,1,0)),"要確認","外部専門家")))</f>
        <v/>
      </c>
      <c r="E140" s="319"/>
      <c r="F140" s="318" t="str">
        <f ca="1">IF(E140="訪問支援",SUMIF((OFFSET(INDIRECT("'補助事業概要説明書（別添１）５'!"&amp;"B"&amp;MATCH("ターゲット属性　７",'補助事業概要説明書（別添１）５'!$B:$B,0)),8,6,7)),C140,OFFSET(INDIRECT("'補助事業概要説明書（別添１）５'!"&amp;"B"&amp;MATCH("ターゲット属性　７",'補助事業概要説明書（別添１）５'!$B:$B,0)),8,9,7))+SUMIF((OFFSET(INDIRECT("'補助事業概要説明書（別添１）５'!"&amp;"B"&amp;MATCH("ターゲット属性　７",'補助事業概要説明書（別添１）５'!$B:$B,0)),8,12,7)),C140,OFFSET(INDIRECT("'補助事業概要説明書（別添１）５'!"&amp;"B"&amp;MATCH("ターゲット属性　７",'補助事業概要説明書（別添１）５'!$B:$B,0)),8,14,7)),IF(E140="支援前後の活動",SUMIF((OFFSET(INDIRECT("'補助事業概要説明書（別添１）５'!"&amp;"B"&amp;MATCH("ターゲット属性　７",'補助事業概要説明書（別添１）５'!$B:$B,0)),8,6,7)),C140,OFFSET(INDIRECT("'補助事業概要説明書（別添１）５'!"&amp;"B"&amp;MATCH("ターゲット属性　７",'補助事業概要説明書（別添１）５'!$B:$B,0)),8,10,7))+SUMIF((OFFSET(INDIRECT("'補助事業概要説明書（別添１）５'!"&amp;"B"&amp;MATCH("ターゲット属性　７",'補助事業概要説明書（別添１）５'!$B:$B,0)),8,12,7)),C140,OFFSET(INDIRECT("'補助事業概要説明書（別添１）５'!"&amp;"B"&amp;MATCH("ターゲット属性　７",'補助事業概要説明書（別添１）５'!$B:$B,0)),8,15,7)),""))</f>
        <v/>
      </c>
      <c r="G140" s="314"/>
      <c r="H140" s="314"/>
      <c r="I140" s="320" t="str">
        <f ca="1">IFERROR(F140*(G140+H140),"")</f>
        <v/>
      </c>
      <c r="J140" s="829"/>
      <c r="K140" s="830"/>
      <c r="L140" s="830"/>
      <c r="M140" s="831"/>
      <c r="N140" s="225"/>
      <c r="R140" s="236" t="str">
        <f>IFERROR(IF(D140="職員",G140*F140,"")*F137,"")</f>
        <v/>
      </c>
      <c r="S140" s="236" t="str">
        <f>IFERROR(IF(D140="事務補助員",G140*F140,"")*F137,"")</f>
        <v/>
      </c>
      <c r="T140" s="236" t="str">
        <f>IFERROR(IF(OR(D140="職員",D140="事務補助員"),H140*F140,"")*F137,"")</f>
        <v/>
      </c>
      <c r="U140" s="236" t="str">
        <f>IFERROR(IF(D140="外部専門家",G140*F140,"")*F137,"")</f>
        <v/>
      </c>
      <c r="V140" s="236" t="str">
        <f>IFERROR(IF(D140="外部専門家",H140*F140,"")*F137,"")</f>
        <v/>
      </c>
      <c r="W140" s="252"/>
    </row>
    <row r="141" spans="2:23" ht="25.5" customHeight="1">
      <c r="B141" s="799"/>
      <c r="C141" s="248"/>
      <c r="D141" s="318" t="str">
        <f>IF(C141="","",IFERROR(VLOOKUP(C141,'補助事業概要説明書（別添１）１～４'!B:C,2,0),IF(ISNA(VLOOKUP(C141,'専門家一覧（別紙１）'!I:I,1,0)),"要確認","外部専門家")))</f>
        <v/>
      </c>
      <c r="E141" s="319"/>
      <c r="F141" s="318" t="str">
        <f ca="1">IF(E141="訪問支援",SUMIF((OFFSET(INDIRECT("'補助事業概要説明書（別添１）５'!"&amp;"B"&amp;MATCH("ターゲット属性　７",'補助事業概要説明書（別添１）５'!$B:$B,0)),8,6,7)),C141,OFFSET(INDIRECT("'補助事業概要説明書（別添１）５'!"&amp;"B"&amp;MATCH("ターゲット属性　７",'補助事業概要説明書（別添１）５'!$B:$B,0)),8,9,7))+SUMIF((OFFSET(INDIRECT("'補助事業概要説明書（別添１）５'!"&amp;"B"&amp;MATCH("ターゲット属性　７",'補助事業概要説明書（別添１）５'!$B:$B,0)),8,12,7)),C141,OFFSET(INDIRECT("'補助事業概要説明書（別添１）５'!"&amp;"B"&amp;MATCH("ターゲット属性　７",'補助事業概要説明書（別添１）５'!$B:$B,0)),8,14,7)),IF(E141="支援前後の活動",SUMIF((OFFSET(INDIRECT("'補助事業概要説明書（別添１）５'!"&amp;"B"&amp;MATCH("ターゲット属性　７",'補助事業概要説明書（別添１）５'!$B:$B,0)),8,6,7)),C141,OFFSET(INDIRECT("'補助事業概要説明書（別添１）５'!"&amp;"B"&amp;MATCH("ターゲット属性　７",'補助事業概要説明書（別添１）５'!$B:$B,0)),8,10,7))+SUMIF((OFFSET(INDIRECT("'補助事業概要説明書（別添１）５'!"&amp;"B"&amp;MATCH("ターゲット属性　７",'補助事業概要説明書（別添１）５'!$B:$B,0)),8,12,7)),C141,OFFSET(INDIRECT("'補助事業概要説明書（別添１）５'!"&amp;"B"&amp;MATCH("ターゲット属性　７",'補助事業概要説明書（別添１）５'!$B:$B,0)),8,15,7)),""))</f>
        <v/>
      </c>
      <c r="G141" s="314"/>
      <c r="H141" s="314"/>
      <c r="I141" s="321" t="str">
        <f t="shared" ref="I141:I149" ca="1" si="15">IFERROR(F141*(G141+H141),"")</f>
        <v/>
      </c>
      <c r="J141" s="815"/>
      <c r="K141" s="816"/>
      <c r="L141" s="816"/>
      <c r="M141" s="817"/>
      <c r="N141" s="225"/>
      <c r="R141" s="236" t="str">
        <f>IFERROR(IF(D141="職員",G141*F141,"")*F137,"")</f>
        <v/>
      </c>
      <c r="S141" s="236" t="str">
        <f>IFERROR(IF(D141="事務補助員",G141*F141,"")*F137,"")</f>
        <v/>
      </c>
      <c r="T141" s="236" t="str">
        <f>IFERROR(IF(OR(D141="職員",D141="事務補助員"),H141*F141,"")*F137,"")</f>
        <v/>
      </c>
      <c r="U141" s="236" t="str">
        <f>IFERROR(IF(D141="外部専門家",G141*F141,"")*F137,"")</f>
        <v/>
      </c>
      <c r="V141" s="236" t="str">
        <f>IFERROR(IF(D141="外部専門家",H141*F141,"")*F137,"")</f>
        <v/>
      </c>
      <c r="W141" s="252"/>
    </row>
    <row r="142" spans="2:23" ht="25.5" customHeight="1">
      <c r="B142" s="799"/>
      <c r="C142" s="248"/>
      <c r="D142" s="322" t="str">
        <f>IF(C142="","",IFERROR(VLOOKUP(C142,'補助事業概要説明書（別添１）１～４'!B:C,2,0),IF(ISNA(VLOOKUP(C142,'専門家一覧（別紙１）'!I:I,1,0)),"要確認","外部専門家")))</f>
        <v/>
      </c>
      <c r="E142" s="319"/>
      <c r="F142" s="322" t="str">
        <f ca="1">IF(E142="訪問支援",SUMIF((OFFSET(INDIRECT("'補助事業概要説明書（別添１）５'!"&amp;"B"&amp;MATCH("ターゲット属性　７",'補助事業概要説明書（別添１）５'!$B:$B,0)),8,6,7)),C142,OFFSET(INDIRECT("'補助事業概要説明書（別添１）５'!"&amp;"B"&amp;MATCH("ターゲット属性　７",'補助事業概要説明書（別添１）５'!$B:$B,0)),8,9,7))+SUMIF((OFFSET(INDIRECT("'補助事業概要説明書（別添１）５'!"&amp;"B"&amp;MATCH("ターゲット属性　７",'補助事業概要説明書（別添１）５'!$B:$B,0)),8,12,7)),C142,OFFSET(INDIRECT("'補助事業概要説明書（別添１）５'!"&amp;"B"&amp;MATCH("ターゲット属性　７",'補助事業概要説明書（別添１）５'!$B:$B,0)),8,14,7)),IF(E142="支援前後の活動",SUMIF((OFFSET(INDIRECT("'補助事業概要説明書（別添１）５'!"&amp;"B"&amp;MATCH("ターゲット属性　７",'補助事業概要説明書（別添１）５'!$B:$B,0)),8,6,7)),C142,OFFSET(INDIRECT("'補助事業概要説明書（別添１）５'!"&amp;"B"&amp;MATCH("ターゲット属性　７",'補助事業概要説明書（別添１）５'!$B:$B,0)),8,10,7))+SUMIF((OFFSET(INDIRECT("'補助事業概要説明書（別添１）５'!"&amp;"B"&amp;MATCH("ターゲット属性　７",'補助事業概要説明書（別添１）５'!$B:$B,0)),8,12,7)),C142,OFFSET(INDIRECT("'補助事業概要説明書（別添１）５'!"&amp;"B"&amp;MATCH("ターゲット属性　７",'補助事業概要説明書（別添１）５'!$B:$B,0)),8,15,7)),""))</f>
        <v/>
      </c>
      <c r="G142" s="309"/>
      <c r="H142" s="309"/>
      <c r="I142" s="321" t="str">
        <f t="shared" ca="1" si="15"/>
        <v/>
      </c>
      <c r="J142" s="815"/>
      <c r="K142" s="816"/>
      <c r="L142" s="816"/>
      <c r="M142" s="817"/>
      <c r="N142" s="225"/>
      <c r="R142" s="236" t="str">
        <f>IFERROR(IF(D142="職員",G142*F142,"")*F137,"")</f>
        <v/>
      </c>
      <c r="S142" s="236" t="str">
        <f>IFERROR(IF(D142="事務補助員",G142*F142,"")*F137,"")</f>
        <v/>
      </c>
      <c r="T142" s="236" t="str">
        <f>IFERROR(IF(OR(D142="職員",D142="事務補助員"),H142*F142,"")*F137,"")</f>
        <v/>
      </c>
      <c r="U142" s="236" t="str">
        <f>IFERROR(IF(D142="外部専門家",G142*F142,"")*F137,"")</f>
        <v/>
      </c>
      <c r="V142" s="236" t="str">
        <f>IFERROR(IF(D142="外部専門家",H142*F142,"")*F137,"")</f>
        <v/>
      </c>
      <c r="W142" s="252"/>
    </row>
    <row r="143" spans="2:23" ht="25.5" customHeight="1">
      <c r="B143" s="799"/>
      <c r="C143" s="248"/>
      <c r="D143" s="322" t="str">
        <f>IF(C143="","",IFERROR(VLOOKUP(C143,'補助事業概要説明書（別添１）１～４'!B:C,2,0),IF(ISNA(VLOOKUP(C143,'専門家一覧（別紙１）'!I:I,1,0)),"要確認","外部専門家")))</f>
        <v/>
      </c>
      <c r="E143" s="319"/>
      <c r="F143" s="322" t="str">
        <f ca="1">IF(E143="訪問支援",SUMIF((OFFSET(INDIRECT("'補助事業概要説明書（別添１）５'!"&amp;"B"&amp;MATCH("ターゲット属性　７",'補助事業概要説明書（別添１）５'!$B:$B,0)),8,6,7)),C143,OFFSET(INDIRECT("'補助事業概要説明書（別添１）５'!"&amp;"B"&amp;MATCH("ターゲット属性　７",'補助事業概要説明書（別添１）５'!$B:$B,0)),8,9,7))+SUMIF((OFFSET(INDIRECT("'補助事業概要説明書（別添１）５'!"&amp;"B"&amp;MATCH("ターゲット属性　７",'補助事業概要説明書（別添１）５'!$B:$B,0)),8,12,7)),C143,OFFSET(INDIRECT("'補助事業概要説明書（別添１）５'!"&amp;"B"&amp;MATCH("ターゲット属性　７",'補助事業概要説明書（別添１）５'!$B:$B,0)),8,14,7)),IF(E143="支援前後の活動",SUMIF((OFFSET(INDIRECT("'補助事業概要説明書（別添１）５'!"&amp;"B"&amp;MATCH("ターゲット属性　７",'補助事業概要説明書（別添１）５'!$B:$B,0)),8,6,7)),C143,OFFSET(INDIRECT("'補助事業概要説明書（別添１）５'!"&amp;"B"&amp;MATCH("ターゲット属性　７",'補助事業概要説明書（別添１）５'!$B:$B,0)),8,10,7))+SUMIF((OFFSET(INDIRECT("'補助事業概要説明書（別添１）５'!"&amp;"B"&amp;MATCH("ターゲット属性　７",'補助事業概要説明書（別添１）５'!$B:$B,0)),8,12,7)),C143,OFFSET(INDIRECT("'補助事業概要説明書（別添１）５'!"&amp;"B"&amp;MATCH("ターゲット属性　７",'補助事業概要説明書（別添１）５'!$B:$B,0)),8,15,7)),""))</f>
        <v/>
      </c>
      <c r="G143" s="309"/>
      <c r="H143" s="309"/>
      <c r="I143" s="321" t="str">
        <f t="shared" ca="1" si="15"/>
        <v/>
      </c>
      <c r="J143" s="815"/>
      <c r="K143" s="816"/>
      <c r="L143" s="816"/>
      <c r="M143" s="817"/>
      <c r="N143" s="225"/>
      <c r="R143" s="236" t="str">
        <f>IFERROR(IF(D143="職員",G143*F143,"")*F137,"")</f>
        <v/>
      </c>
      <c r="S143" s="236" t="str">
        <f>IFERROR(IF(D143="事務補助員",G143*F143,"")*F137,"")</f>
        <v/>
      </c>
      <c r="T143" s="236" t="str">
        <f>IFERROR(IF(OR(D143="職員",D143="事務補助員"),H143*F143,"")*F137,"")</f>
        <v/>
      </c>
      <c r="U143" s="236" t="str">
        <f>IFERROR(IF(D143="外部専門家",G143*F143,"")*F137,"")</f>
        <v/>
      </c>
      <c r="V143" s="236" t="str">
        <f>IFERROR(IF(D143="外部専門家",H143*F143,"")*F137,"")</f>
        <v/>
      </c>
      <c r="W143" s="252"/>
    </row>
    <row r="144" spans="2:23" ht="25.5" customHeight="1">
      <c r="B144" s="799"/>
      <c r="C144" s="248"/>
      <c r="D144" s="322" t="str">
        <f>IF(C144="","",IFERROR(VLOOKUP(C144,'補助事業概要説明書（別添１）１～４'!B:C,2,0),IF(ISNA(VLOOKUP(C144,'専門家一覧（別紙１）'!I:I,1,0)),"要確認","外部専門家")))</f>
        <v/>
      </c>
      <c r="E144" s="319"/>
      <c r="F144" s="322" t="str">
        <f ca="1">IF(E144="訪問支援",SUMIF((OFFSET(INDIRECT("'補助事業概要説明書（別添１）５'!"&amp;"B"&amp;MATCH("ターゲット属性　７",'補助事業概要説明書（別添１）５'!$B:$B,0)),8,6,7)),C144,OFFSET(INDIRECT("'補助事業概要説明書（別添１）５'!"&amp;"B"&amp;MATCH("ターゲット属性　７",'補助事業概要説明書（別添１）５'!$B:$B,0)),8,9,7))+SUMIF((OFFSET(INDIRECT("'補助事業概要説明書（別添１）５'!"&amp;"B"&amp;MATCH("ターゲット属性　７",'補助事業概要説明書（別添１）５'!$B:$B,0)),8,12,7)),C144,OFFSET(INDIRECT("'補助事業概要説明書（別添１）５'!"&amp;"B"&amp;MATCH("ターゲット属性　７",'補助事業概要説明書（別添１）５'!$B:$B,0)),8,14,7)),IF(E144="支援前後の活動",SUMIF((OFFSET(INDIRECT("'補助事業概要説明書（別添１）５'!"&amp;"B"&amp;MATCH("ターゲット属性　７",'補助事業概要説明書（別添１）５'!$B:$B,0)),8,6,7)),C144,OFFSET(INDIRECT("'補助事業概要説明書（別添１）５'!"&amp;"B"&amp;MATCH("ターゲット属性　７",'補助事業概要説明書（別添１）５'!$B:$B,0)),8,10,7))+SUMIF((OFFSET(INDIRECT("'補助事業概要説明書（別添１）５'!"&amp;"B"&amp;MATCH("ターゲット属性　７",'補助事業概要説明書（別添１）５'!$B:$B,0)),8,12,7)),C144,OFFSET(INDIRECT("'補助事業概要説明書（別添１）５'!"&amp;"B"&amp;MATCH("ターゲット属性　７",'補助事業概要説明書（別添１）５'!$B:$B,0)),8,15,7)),""))</f>
        <v/>
      </c>
      <c r="G144" s="309"/>
      <c r="H144" s="309"/>
      <c r="I144" s="321" t="str">
        <f t="shared" ca="1" si="15"/>
        <v/>
      </c>
      <c r="J144" s="815"/>
      <c r="K144" s="816"/>
      <c r="L144" s="816"/>
      <c r="M144" s="817"/>
      <c r="N144" s="225"/>
      <c r="R144" s="236" t="str">
        <f>IFERROR(IF(D144="職員",G144*F144,"")*F137,"")</f>
        <v/>
      </c>
      <c r="S144" s="236" t="str">
        <f>IFERROR(IF(D144="事務補助員",G144*F144,"")*F137,"")</f>
        <v/>
      </c>
      <c r="T144" s="236" t="str">
        <f>IFERROR(IF(OR(D144="職員",D144="事務補助員"),H144*F144,"")*F137,"")</f>
        <v/>
      </c>
      <c r="U144" s="236" t="str">
        <f>IFERROR(IF(D144="外部専門家",G144*F144,"")*F137,"")</f>
        <v/>
      </c>
      <c r="V144" s="236" t="str">
        <f>IFERROR(IF(D144="外部専門家",H144*F144,"")*F137,"")</f>
        <v/>
      </c>
      <c r="W144" s="252"/>
    </row>
    <row r="145" spans="2:23" ht="25.5" customHeight="1">
      <c r="B145" s="799"/>
      <c r="C145" s="248"/>
      <c r="D145" s="322" t="str">
        <f>IF(C145="","",IFERROR(VLOOKUP(C145,'補助事業概要説明書（別添１）１～４'!B:C,2,0),IF(ISNA(VLOOKUP(C145,'専門家一覧（別紙１）'!I:I,1,0)),"要確認","外部専門家")))</f>
        <v/>
      </c>
      <c r="E145" s="319"/>
      <c r="F145" s="322" t="str">
        <f ca="1">IF(E145="訪問支援",SUMIF((OFFSET(INDIRECT("'補助事業概要説明書（別添１）５'!"&amp;"B"&amp;MATCH("ターゲット属性　７",'補助事業概要説明書（別添１）５'!$B:$B,0)),8,6,7)),C145,OFFSET(INDIRECT("'補助事業概要説明書（別添１）５'!"&amp;"B"&amp;MATCH("ターゲット属性　７",'補助事業概要説明書（別添１）５'!$B:$B,0)),8,9,7))+SUMIF((OFFSET(INDIRECT("'補助事業概要説明書（別添１）５'!"&amp;"B"&amp;MATCH("ターゲット属性　７",'補助事業概要説明書（別添１）５'!$B:$B,0)),8,12,7)),C145,OFFSET(INDIRECT("'補助事業概要説明書（別添１）５'!"&amp;"B"&amp;MATCH("ターゲット属性　７",'補助事業概要説明書（別添１）５'!$B:$B,0)),8,14,7)),IF(E145="支援前後の活動",SUMIF((OFFSET(INDIRECT("'補助事業概要説明書（別添１）５'!"&amp;"B"&amp;MATCH("ターゲット属性　７",'補助事業概要説明書（別添１）５'!$B:$B,0)),8,6,7)),C145,OFFSET(INDIRECT("'補助事業概要説明書（別添１）５'!"&amp;"B"&amp;MATCH("ターゲット属性　７",'補助事業概要説明書（別添１）５'!$B:$B,0)),8,10,7))+SUMIF((OFFSET(INDIRECT("'補助事業概要説明書（別添１）５'!"&amp;"B"&amp;MATCH("ターゲット属性　７",'補助事業概要説明書（別添１）５'!$B:$B,0)),8,12,7)),C145,OFFSET(INDIRECT("'補助事業概要説明書（別添１）５'!"&amp;"B"&amp;MATCH("ターゲット属性　７",'補助事業概要説明書（別添１）５'!$B:$B,0)),8,15,7)),""))</f>
        <v/>
      </c>
      <c r="G145" s="309"/>
      <c r="H145" s="309"/>
      <c r="I145" s="321" t="str">
        <f t="shared" ca="1" si="15"/>
        <v/>
      </c>
      <c r="J145" s="815"/>
      <c r="K145" s="816"/>
      <c r="L145" s="816"/>
      <c r="M145" s="817"/>
      <c r="N145" s="225"/>
      <c r="R145" s="236" t="str">
        <f>IFERROR(IF(D145="職員",G145*F145,"")*F137,"")</f>
        <v/>
      </c>
      <c r="S145" s="236" t="str">
        <f>IFERROR(IF(D145="事務補助員",G145*F145,"")*F137,"")</f>
        <v/>
      </c>
      <c r="T145" s="236" t="str">
        <f>IFERROR(IF(OR(D145="職員",D145="事務補助員"),H145*F145,"")*F137,"")</f>
        <v/>
      </c>
      <c r="U145" s="236" t="str">
        <f>IFERROR(IF(D145="外部専門家",G145*F145,"")*F137,"")</f>
        <v/>
      </c>
      <c r="V145" s="236" t="str">
        <f>IFERROR(IF(D145="外部専門家",H145*F145,"")*F137,"")</f>
        <v/>
      </c>
      <c r="W145" s="252"/>
    </row>
    <row r="146" spans="2:23" ht="25.5" customHeight="1">
      <c r="B146" s="799"/>
      <c r="C146" s="248"/>
      <c r="D146" s="322" t="str">
        <f>IF(C146="","",IFERROR(VLOOKUP(C146,'補助事業概要説明書（別添１）１～４'!B:C,2,0),IF(ISNA(VLOOKUP(C146,'専門家一覧（別紙１）'!I:I,1,0)),"要確認","外部専門家")))</f>
        <v/>
      </c>
      <c r="E146" s="319"/>
      <c r="F146" s="322" t="str">
        <f ca="1">IF(E146="訪問支援",SUMIF((OFFSET(INDIRECT("'補助事業概要説明書（別添１）５'!"&amp;"B"&amp;MATCH("ターゲット属性　７",'補助事業概要説明書（別添１）５'!$B:$B,0)),8,6,7)),C146,OFFSET(INDIRECT("'補助事業概要説明書（別添１）５'!"&amp;"B"&amp;MATCH("ターゲット属性　７",'補助事業概要説明書（別添１）５'!$B:$B,0)),8,9,7))+SUMIF((OFFSET(INDIRECT("'補助事業概要説明書（別添１）５'!"&amp;"B"&amp;MATCH("ターゲット属性　７",'補助事業概要説明書（別添１）５'!$B:$B,0)),8,12,7)),C146,OFFSET(INDIRECT("'補助事業概要説明書（別添１）５'!"&amp;"B"&amp;MATCH("ターゲット属性　７",'補助事業概要説明書（別添１）５'!$B:$B,0)),8,14,7)),IF(E146="支援前後の活動",SUMIF((OFFSET(INDIRECT("'補助事業概要説明書（別添１）５'!"&amp;"B"&amp;MATCH("ターゲット属性　７",'補助事業概要説明書（別添１）５'!$B:$B,0)),8,6,7)),C146,OFFSET(INDIRECT("'補助事業概要説明書（別添１）５'!"&amp;"B"&amp;MATCH("ターゲット属性　７",'補助事業概要説明書（別添１）５'!$B:$B,0)),8,10,7))+SUMIF((OFFSET(INDIRECT("'補助事業概要説明書（別添１）５'!"&amp;"B"&amp;MATCH("ターゲット属性　７",'補助事業概要説明書（別添１）５'!$B:$B,0)),8,12,7)),C146,OFFSET(INDIRECT("'補助事業概要説明書（別添１）５'!"&amp;"B"&amp;MATCH("ターゲット属性　７",'補助事業概要説明書（別添１）５'!$B:$B,0)),8,15,7)),""))</f>
        <v/>
      </c>
      <c r="G146" s="309"/>
      <c r="H146" s="309"/>
      <c r="I146" s="321" t="str">
        <f t="shared" ca="1" si="15"/>
        <v/>
      </c>
      <c r="J146" s="815"/>
      <c r="K146" s="816"/>
      <c r="L146" s="816"/>
      <c r="M146" s="817"/>
      <c r="N146" s="225"/>
      <c r="R146" s="236" t="str">
        <f>IFERROR(IF(D146="職員",G146*F146,"")*F137,"")</f>
        <v/>
      </c>
      <c r="S146" s="236" t="str">
        <f>IFERROR(IF(D146="事務補助員",G146*F146,"")*F137,"")</f>
        <v/>
      </c>
      <c r="T146" s="236" t="str">
        <f>IFERROR(IF(OR(D146="職員",D146="事務補助員"),H146*F146,"")*F137,"")</f>
        <v/>
      </c>
      <c r="U146" s="236" t="str">
        <f>IFERROR(IF(D146="外部専門家",G146*F146,"")*F137,"")</f>
        <v/>
      </c>
      <c r="V146" s="236" t="str">
        <f>IFERROR(IF(D146="外部専門家",H146*F146,"")*F137,"")</f>
        <v/>
      </c>
      <c r="W146" s="252"/>
    </row>
    <row r="147" spans="2:23" ht="25.5" customHeight="1">
      <c r="B147" s="799"/>
      <c r="C147" s="248"/>
      <c r="D147" s="323" t="str">
        <f>IF(C147="","",IFERROR(VLOOKUP(C147,'補助事業概要説明書（別添１）１～４'!B:C,2,0),IF(ISNA(VLOOKUP(C147,'専門家一覧（別紙１）'!I:I,1,0)),"要確認","外部専門家")))</f>
        <v/>
      </c>
      <c r="E147" s="319"/>
      <c r="F147" s="323" t="str">
        <f ca="1">IF(E147="訪問支援",SUMIF((OFFSET(INDIRECT("'補助事業概要説明書（別添１）５'!"&amp;"B"&amp;MATCH("ターゲット属性　７",'補助事業概要説明書（別添１）５'!$B:$B,0)),8,6,7)),C147,OFFSET(INDIRECT("'補助事業概要説明書（別添１）５'!"&amp;"B"&amp;MATCH("ターゲット属性　７",'補助事業概要説明書（別添１）５'!$B:$B,0)),8,9,7))+SUMIF((OFFSET(INDIRECT("'補助事業概要説明書（別添１）５'!"&amp;"B"&amp;MATCH("ターゲット属性　７",'補助事業概要説明書（別添１）５'!$B:$B,0)),8,12,7)),C147,OFFSET(INDIRECT("'補助事業概要説明書（別添１）５'!"&amp;"B"&amp;MATCH("ターゲット属性　７",'補助事業概要説明書（別添１）５'!$B:$B,0)),8,14,7)),IF(E147="支援前後の活動",SUMIF((OFFSET(INDIRECT("'補助事業概要説明書（別添１）５'!"&amp;"B"&amp;MATCH("ターゲット属性　７",'補助事業概要説明書（別添１）５'!$B:$B,0)),8,6,7)),C147,OFFSET(INDIRECT("'補助事業概要説明書（別添１）５'!"&amp;"B"&amp;MATCH("ターゲット属性　７",'補助事業概要説明書（別添１）５'!$B:$B,0)),8,10,7))+SUMIF((OFFSET(INDIRECT("'補助事業概要説明書（別添１）５'!"&amp;"B"&amp;MATCH("ターゲット属性　７",'補助事業概要説明書（別添１）５'!$B:$B,0)),8,12,7)),C147,OFFSET(INDIRECT("'補助事業概要説明書（別添１）５'!"&amp;"B"&amp;MATCH("ターゲット属性　７",'補助事業概要説明書（別添１）５'!$B:$B,0)),8,15,7)),""))</f>
        <v/>
      </c>
      <c r="G147" s="324"/>
      <c r="H147" s="324"/>
      <c r="I147" s="325" t="str">
        <f t="shared" ca="1" si="15"/>
        <v/>
      </c>
      <c r="J147" s="815"/>
      <c r="K147" s="816"/>
      <c r="L147" s="816"/>
      <c r="M147" s="817"/>
      <c r="N147" s="225"/>
      <c r="R147" s="236" t="str">
        <f>IFERROR(IF(D147="職員",G147*F147,"")*F137,"")</f>
        <v/>
      </c>
      <c r="S147" s="236" t="str">
        <f>IFERROR(IF(D147="事務補助員",G147*F147,"")*F137,"")</f>
        <v/>
      </c>
      <c r="T147" s="236" t="str">
        <f>IFERROR(IF(OR(D147="職員",D147="事務補助員"),H147*F147,"")*F137,"")</f>
        <v/>
      </c>
      <c r="U147" s="236" t="str">
        <f>IFERROR(IF(D147="外部専門家",G147*F147,"")*F137,"")</f>
        <v/>
      </c>
      <c r="V147" s="236" t="str">
        <f>IFERROR(IF(D147="外部専門家",H147*F147,"")*F137,"")</f>
        <v/>
      </c>
      <c r="W147" s="252"/>
    </row>
    <row r="148" spans="2:23" ht="25.5" customHeight="1">
      <c r="B148" s="799"/>
      <c r="C148" s="248"/>
      <c r="D148" s="323" t="str">
        <f>IF(C148="","",IFERROR(VLOOKUP(C148,'補助事業概要説明書（別添１）１～４'!B:C,2,0),IF(ISNA(VLOOKUP(C148,'専門家一覧（別紙１）'!I:I,1,0)),"要確認","外部専門家")))</f>
        <v/>
      </c>
      <c r="E148" s="319"/>
      <c r="F148" s="323" t="str">
        <f ca="1">IF(E148="訪問支援",SUMIF((OFFSET(INDIRECT("'補助事業概要説明書（別添１）５'!"&amp;"B"&amp;MATCH("ターゲット属性　７",'補助事業概要説明書（別添１）５'!$B:$B,0)),8,6,7)),C148,OFFSET(INDIRECT("'補助事業概要説明書（別添１）５'!"&amp;"B"&amp;MATCH("ターゲット属性　７",'補助事業概要説明書（別添１）５'!$B:$B,0)),8,9,7))+SUMIF((OFFSET(INDIRECT("'補助事業概要説明書（別添１）５'!"&amp;"B"&amp;MATCH("ターゲット属性　７",'補助事業概要説明書（別添１）５'!$B:$B,0)),8,12,7)),C148,OFFSET(INDIRECT("'補助事業概要説明書（別添１）５'!"&amp;"B"&amp;MATCH("ターゲット属性　７",'補助事業概要説明書（別添１）５'!$B:$B,0)),8,14,7)),IF(E148="支援前後の活動",SUMIF((OFFSET(INDIRECT("'補助事業概要説明書（別添１）５'!"&amp;"B"&amp;MATCH("ターゲット属性　７",'補助事業概要説明書（別添１）５'!$B:$B,0)),8,6,7)),C148,OFFSET(INDIRECT("'補助事業概要説明書（別添１）５'!"&amp;"B"&amp;MATCH("ターゲット属性　７",'補助事業概要説明書（別添１）５'!$B:$B,0)),8,10,7))+SUMIF((OFFSET(INDIRECT("'補助事業概要説明書（別添１）５'!"&amp;"B"&amp;MATCH("ターゲット属性　７",'補助事業概要説明書（別添１）５'!$B:$B,0)),8,12,7)),C148,OFFSET(INDIRECT("'補助事業概要説明書（別添１）５'!"&amp;"B"&amp;MATCH("ターゲット属性　７",'補助事業概要説明書（別添１）５'!$B:$B,0)),8,15,7)),""))</f>
        <v/>
      </c>
      <c r="G148" s="324"/>
      <c r="H148" s="324"/>
      <c r="I148" s="325" t="str">
        <f t="shared" ca="1" si="15"/>
        <v/>
      </c>
      <c r="J148" s="815"/>
      <c r="K148" s="816"/>
      <c r="L148" s="816"/>
      <c r="M148" s="817"/>
      <c r="N148" s="225"/>
      <c r="R148" s="236" t="str">
        <f>IFERROR(IF(D148="職員",G148*F148,"")*F137,"")</f>
        <v/>
      </c>
      <c r="S148" s="236" t="str">
        <f>IFERROR(IF(D148="事務補助員",G148*F148,"")*F137,"")</f>
        <v/>
      </c>
      <c r="T148" s="236" t="str">
        <f>IFERROR(IF(OR(D148="職員",D148="事務補助員"),H148*F148,"")*F137,"")</f>
        <v/>
      </c>
      <c r="U148" s="236" t="str">
        <f>IFERROR(IF(D148="外部専門家",G148*F148,"")*F137,"")</f>
        <v/>
      </c>
      <c r="V148" s="236" t="str">
        <f>IFERROR(IF(D148="外部専門家",H148*F148,"")*F137,"")</f>
        <v/>
      </c>
      <c r="W148" s="252"/>
    </row>
    <row r="149" spans="2:23" ht="25.5" customHeight="1" thickBot="1">
      <c r="B149" s="800"/>
      <c r="C149" s="326"/>
      <c r="D149" s="327" t="str">
        <f>IF(C149="","",IFERROR(VLOOKUP(C149,'補助事業概要説明書（別添１）１～４'!B:C,2,0),IF(ISNA(VLOOKUP(C149,'専門家一覧（別紙１）'!I:I,1,0)),"要確認","外部専門家")))</f>
        <v/>
      </c>
      <c r="E149" s="328"/>
      <c r="F149" s="327" t="str">
        <f ca="1">IF(E149="訪問支援",SUMIF((OFFSET(INDIRECT("'補助事業概要説明書（別添１）５'!"&amp;"B"&amp;MATCH("ターゲット属性　７",'補助事業概要説明書（別添１）５'!$B:$B,0)),8,6,7)),C149,OFFSET(INDIRECT("'補助事業概要説明書（別添１）５'!"&amp;"B"&amp;MATCH("ターゲット属性　７",'補助事業概要説明書（別添１）５'!$B:$B,0)),8,9,7))+SUMIF((OFFSET(INDIRECT("'補助事業概要説明書（別添１）５'!"&amp;"B"&amp;MATCH("ターゲット属性　７",'補助事業概要説明書（別添１）５'!$B:$B,0)),8,12,7)),C149,OFFSET(INDIRECT("'補助事業概要説明書（別添１）５'!"&amp;"B"&amp;MATCH("ターゲット属性　７",'補助事業概要説明書（別添１）５'!$B:$B,0)),8,14,7)),IF(E149="支援前後の活動",SUMIF((OFFSET(INDIRECT("'補助事業概要説明書（別添１）５'!"&amp;"B"&amp;MATCH("ターゲット属性　７",'補助事業概要説明書（別添１）５'!$B:$B,0)),8,6,7)),C149,OFFSET(INDIRECT("'補助事業概要説明書（別添１）５'!"&amp;"B"&amp;MATCH("ターゲット属性　７",'補助事業概要説明書（別添１）５'!$B:$B,0)),8,10,7))+SUMIF((OFFSET(INDIRECT("'補助事業概要説明書（別添１）５'!"&amp;"B"&amp;MATCH("ターゲット属性　７",'補助事業概要説明書（別添１）５'!$B:$B,0)),8,12,7)),C149,OFFSET(INDIRECT("'補助事業概要説明書（別添１）５'!"&amp;"B"&amp;MATCH("ターゲット属性　７",'補助事業概要説明書（別添１）５'!$B:$B,0)),8,15,7)),""))</f>
        <v/>
      </c>
      <c r="G149" s="329"/>
      <c r="H149" s="329"/>
      <c r="I149" s="330" t="str">
        <f t="shared" ca="1" si="15"/>
        <v/>
      </c>
      <c r="J149" s="812"/>
      <c r="K149" s="813"/>
      <c r="L149" s="813"/>
      <c r="M149" s="814"/>
      <c r="N149" s="225"/>
      <c r="R149" s="236" t="str">
        <f>IFERROR(IF(D149="職員",G149*F149,"")*F137,"")</f>
        <v/>
      </c>
      <c r="S149" s="236" t="str">
        <f>IFERROR(IF(D149="事務補助員",G149*F149,"")*F137,"")</f>
        <v/>
      </c>
      <c r="T149" s="236" t="str">
        <f>IFERROR(IF(OR(D149="職員",D149="事務補助員"),H149*F149,"")*F137,"")</f>
        <v/>
      </c>
      <c r="U149" s="236" t="str">
        <f>IFERROR(IF(D149="外部専門家",G149*F149,"")*F137,"")</f>
        <v/>
      </c>
      <c r="V149" s="236" t="str">
        <f>IFERROR(IF(D149="外部専門家",H149*F149,"")*F137,"")</f>
        <v/>
      </c>
      <c r="W149" s="252"/>
    </row>
    <row r="150" spans="2:23" ht="39" customHeight="1" thickTop="1">
      <c r="B150" s="798" t="s">
        <v>427</v>
      </c>
      <c r="C150" s="452" t="s">
        <v>257</v>
      </c>
      <c r="D150" s="801" t="s">
        <v>330</v>
      </c>
      <c r="E150" s="802"/>
      <c r="F150" s="805" t="s">
        <v>433</v>
      </c>
      <c r="G150" s="803"/>
      <c r="H150" s="805" t="s">
        <v>432</v>
      </c>
      <c r="I150" s="803"/>
      <c r="J150" s="805" t="s">
        <v>416</v>
      </c>
      <c r="K150" s="806"/>
      <c r="L150" s="805" t="s">
        <v>430</v>
      </c>
      <c r="M150" s="803"/>
      <c r="N150" s="225"/>
      <c r="R150" s="236"/>
      <c r="S150" s="236" t="str">
        <f t="shared" si="11"/>
        <v/>
      </c>
      <c r="T150" s="236" t="str">
        <f t="shared" si="12"/>
        <v/>
      </c>
      <c r="U150" s="236" t="str">
        <f t="shared" si="13"/>
        <v/>
      </c>
      <c r="V150" s="236" t="str">
        <f t="shared" si="14"/>
        <v/>
      </c>
      <c r="W150" s="252"/>
    </row>
    <row r="151" spans="2:23" ht="25.5" customHeight="1">
      <c r="B151" s="799"/>
      <c r="C151" s="547">
        <f>'補助事業概要説明書（別添１）５'!$D$7</f>
        <v>0</v>
      </c>
      <c r="D151" s="787">
        <f>VLOOKUP("ターゲット属性　８",'補助事業概要説明書（別添１）５'!$B:$Q,3,0)</f>
        <v>0</v>
      </c>
      <c r="E151" s="788"/>
      <c r="F151" s="789">
        <f>VLOOKUP("ターゲット属性　８",'補助事業概要説明書（別添１）５'!$B:$Q,10,0)</f>
        <v>0</v>
      </c>
      <c r="G151" s="790"/>
      <c r="H151" s="832">
        <f>VLOOKUP("ターゲット属性　８",'補助事業概要説明書（別添１）５'!B:Q,15,0)</f>
        <v>0</v>
      </c>
      <c r="I151" s="833"/>
      <c r="J151" s="810" t="str">
        <f ca="1">IFERROR(L151/H151,"")</f>
        <v/>
      </c>
      <c r="K151" s="811"/>
      <c r="L151" s="810">
        <f ca="1">SUM(I154:I163)</f>
        <v>0</v>
      </c>
      <c r="M151" s="811"/>
      <c r="N151" s="225"/>
      <c r="R151" s="236"/>
      <c r="S151" s="236" t="str">
        <f t="shared" si="11"/>
        <v/>
      </c>
      <c r="T151" s="236" t="str">
        <f t="shared" si="12"/>
        <v/>
      </c>
      <c r="U151" s="236" t="str">
        <f t="shared" si="13"/>
        <v/>
      </c>
      <c r="V151" s="236" t="str">
        <f t="shared" si="14"/>
        <v/>
      </c>
      <c r="W151" s="252"/>
    </row>
    <row r="152" spans="2:23" ht="40.5" customHeight="1">
      <c r="B152" s="799"/>
      <c r="C152" s="807" t="s">
        <v>417</v>
      </c>
      <c r="D152" s="803" t="s">
        <v>418</v>
      </c>
      <c r="E152" s="804" t="s">
        <v>431</v>
      </c>
      <c r="F152" s="804" t="s">
        <v>487</v>
      </c>
      <c r="G152" s="316" t="s">
        <v>542</v>
      </c>
      <c r="H152" s="316" t="s">
        <v>543</v>
      </c>
      <c r="I152" s="316" t="s">
        <v>481</v>
      </c>
      <c r="J152" s="804" t="s">
        <v>440</v>
      </c>
      <c r="K152" s="804"/>
      <c r="L152" s="804"/>
      <c r="M152" s="804"/>
      <c r="N152" s="225"/>
      <c r="R152" s="236" t="str">
        <f>IFERROR(IF(D152="職員",G152*F152,"")*F151,"")</f>
        <v/>
      </c>
      <c r="S152" s="236" t="str">
        <f>IFERROR(IF(D152="事務補助員",G152*F152,"")*F151,"")</f>
        <v/>
      </c>
      <c r="T152" s="236" t="str">
        <f>IFERROR(IF(OR(D152="職員",D152="事務補助員"),H152*F152,"")*F151,"")</f>
        <v/>
      </c>
      <c r="U152" s="236" t="str">
        <f>IFERROR(IF(D152="外部専門家",G152*F152,"")*F151,"")</f>
        <v/>
      </c>
      <c r="V152" s="236" t="str">
        <f>IFERROR(IF(D152="外部専門家",H152*F152,"")*F151,"")</f>
        <v/>
      </c>
      <c r="W152" s="252"/>
    </row>
    <row r="153" spans="2:23" ht="15" customHeight="1">
      <c r="B153" s="799"/>
      <c r="C153" s="808"/>
      <c r="D153" s="803"/>
      <c r="E153" s="804"/>
      <c r="F153" s="804"/>
      <c r="G153" s="317" t="str">
        <f>IF($I$6="消費税の扱いを選択してください","",IF($I$6="消費税を補助対象に含めない","（税抜）","（税込）"))</f>
        <v/>
      </c>
      <c r="H153" s="317" t="str">
        <f>IF($I$6="消費税の扱いを選択してください","",IF($I$6="消費税を補助対象に含めない","（税抜）","（税込）"))</f>
        <v/>
      </c>
      <c r="I153" s="317" t="str">
        <f>IF($I$6="消費税の扱いを選択してください","",IF($I$6="消費税を補助対象に含めない","（税抜）","（税込）"))</f>
        <v/>
      </c>
      <c r="J153" s="804"/>
      <c r="K153" s="804"/>
      <c r="L153" s="804"/>
      <c r="M153" s="804"/>
      <c r="N153" s="225"/>
      <c r="R153" s="236" t="str">
        <f>IFERROR(IF(D153="職員",G153*F153,"")*F151,"")</f>
        <v/>
      </c>
      <c r="S153" s="236" t="str">
        <f>IFERROR(IF(D153="事務補助員",G153*F153,"")*F151,"")</f>
        <v/>
      </c>
      <c r="T153" s="236" t="str">
        <f>IFERROR(IF(OR(D153="職員",D153="事務補助員"),H153*F153,"")*F151,"")</f>
        <v/>
      </c>
      <c r="U153" s="236" t="str">
        <f>IFERROR(IF(D153="外部専門家",G153*F153,"")*F151,"")</f>
        <v/>
      </c>
      <c r="V153" s="236" t="str">
        <f>IFERROR(IF(D153="外部専門家",H153*F153,"")*F151,"")</f>
        <v/>
      </c>
      <c r="W153" s="252"/>
    </row>
    <row r="154" spans="2:23" ht="25.5" customHeight="1">
      <c r="B154" s="799"/>
      <c r="C154" s="302"/>
      <c r="D154" s="318" t="str">
        <f>IF(C154="","",IFERROR(VLOOKUP(C154,'補助事業概要説明書（別添１）１～４'!B:C,2,0),IF(ISNA(VLOOKUP(C154,'専門家一覧（別紙１）'!I:I,1,0)),"要確認","外部専門家")))</f>
        <v/>
      </c>
      <c r="E154" s="319"/>
      <c r="F154" s="318" t="str">
        <f ca="1">IF(E154="訪問支援",SUMIF((OFFSET(INDIRECT("'補助事業概要説明書（別添１）５'!"&amp;"B"&amp;MATCH("ターゲット属性　１",'補助事業概要説明書（別添１）５'!$B:$B,0)),8,6,7)),C154,OFFSET(INDIRECT("'補助事業概要説明書（別添１）５'!"&amp;"B"&amp;MATCH("ターゲット属性　１",'補助事業概要説明書（別添１）５'!$B:$B,0)),8,9,7))+SUMIF((OFFSET(INDIRECT("'補助事業概要説明書（別添１）５'!"&amp;"B"&amp;MATCH("ターゲット属性　１",'補助事業概要説明書（別添１）５'!$B:$B,0)),8,12,7)),C154,OFFSET(INDIRECT("'補助事業概要説明書（別添１）５'!"&amp;"B"&amp;MATCH("ターゲット属性　１",'補助事業概要説明書（別添１）５'!$B:$B,0)),8,14,7)),IF(E154="支援前後の活動",SUMIF((OFFSET(INDIRECT("'補助事業概要説明書（別添１）５'!"&amp;"B"&amp;MATCH("ターゲット属性　１",'補助事業概要説明書（別添１）５'!$B:$B,0)),8,6,7)),C154,OFFSET(INDIRECT("'補助事業概要説明書（別添１）５'!"&amp;"B"&amp;MATCH("ターゲット属性　１",'補助事業概要説明書（別添１）５'!$B:$B,0)),8,10,7))+SUMIF((OFFSET(INDIRECT("'補助事業概要説明書（別添１）５'!"&amp;"B"&amp;MATCH("ターゲット属性　１",'補助事業概要説明書（別添１）５'!$B:$B,0)),8,12,7)),C154,OFFSET(INDIRECT("'補助事業概要説明書（別添１）５'!"&amp;"B"&amp;MATCH("ターゲット属性　１",'補助事業概要説明書（別添１）５'!$B:$B,0)),8,15,7)),""))</f>
        <v/>
      </c>
      <c r="G154" s="314"/>
      <c r="H154" s="314"/>
      <c r="I154" s="320" t="str">
        <f ca="1">IFERROR(F154*(G154+H154),"")</f>
        <v/>
      </c>
      <c r="J154" s="829"/>
      <c r="K154" s="830"/>
      <c r="L154" s="830"/>
      <c r="M154" s="831"/>
      <c r="N154" s="225"/>
      <c r="R154" s="236" t="str">
        <f>IFERROR(IF(D154="職員",G154*F154,"")*F151,"")</f>
        <v/>
      </c>
      <c r="S154" s="236" t="str">
        <f>IFERROR(IF(D154="事務補助員",G154*F154,"")*F151,"")</f>
        <v/>
      </c>
      <c r="T154" s="236" t="str">
        <f>IFERROR(IF(OR(D154="職員",D154="事務補助員"),H154*F154,"")*F151,"")</f>
        <v/>
      </c>
      <c r="U154" s="236" t="str">
        <f>IFERROR(IF(D154="外部専門家",G154*F154,"")*F151,"")</f>
        <v/>
      </c>
      <c r="V154" s="236" t="str">
        <f>IFERROR(IF(D154="外部専門家",H154*F154,"")*F151,"")</f>
        <v/>
      </c>
      <c r="W154" s="252"/>
    </row>
    <row r="155" spans="2:23" ht="25.5" customHeight="1">
      <c r="B155" s="799"/>
      <c r="C155" s="248"/>
      <c r="D155" s="318" t="str">
        <f>IF(C155="","",IFERROR(VLOOKUP(C155,'補助事業概要説明書（別添１）１～４'!B:C,2,0),IF(ISNA(VLOOKUP(C155,'専門家一覧（別紙１）'!I:I,1,0)),"要確認","外部専門家")))</f>
        <v/>
      </c>
      <c r="E155" s="319"/>
      <c r="F155" s="318" t="str">
        <f ca="1">IF(E155="訪問支援",SUMIF((OFFSET(INDIRECT("'補助事業概要説明書（別添１）５'!"&amp;"B"&amp;MATCH("ターゲット属性　１",'補助事業概要説明書（別添１）５'!$B:$B,0)),8,6,7)),C155,OFFSET(INDIRECT("'補助事業概要説明書（別添１）５'!"&amp;"B"&amp;MATCH("ターゲット属性　１",'補助事業概要説明書（別添１）５'!$B:$B,0)),8,9,7))+SUMIF((OFFSET(INDIRECT("'補助事業概要説明書（別添１）５'!"&amp;"B"&amp;MATCH("ターゲット属性　１",'補助事業概要説明書（別添１）５'!$B:$B,0)),8,12,7)),C155,OFFSET(INDIRECT("'補助事業概要説明書（別添１）５'!"&amp;"B"&amp;MATCH("ターゲット属性　１",'補助事業概要説明書（別添１）５'!$B:$B,0)),8,14,7)),IF(E155="支援前後の活動",SUMIF((OFFSET(INDIRECT("'補助事業概要説明書（別添１）５'!"&amp;"B"&amp;MATCH("ターゲット属性　１",'補助事業概要説明書（別添１）５'!$B:$B,0)),8,6,7)),C155,OFFSET(INDIRECT("'補助事業概要説明書（別添１）５'!"&amp;"B"&amp;MATCH("ターゲット属性　１",'補助事業概要説明書（別添１）５'!$B:$B,0)),8,10,7))+SUMIF((OFFSET(INDIRECT("'補助事業概要説明書（別添１）５'!"&amp;"B"&amp;MATCH("ターゲット属性　１",'補助事業概要説明書（別添１）５'!$B:$B,0)),8,12,7)),C155,OFFSET(INDIRECT("'補助事業概要説明書（別添１）５'!"&amp;"B"&amp;MATCH("ターゲット属性　１",'補助事業概要説明書（別添１）５'!$B:$B,0)),8,15,7)),""))</f>
        <v/>
      </c>
      <c r="G155" s="314"/>
      <c r="H155" s="314"/>
      <c r="I155" s="321" t="str">
        <f t="shared" ref="I155:I163" ca="1" si="16">IFERROR(F155*(G155+H155),"")</f>
        <v/>
      </c>
      <c r="J155" s="815"/>
      <c r="K155" s="816"/>
      <c r="L155" s="816"/>
      <c r="M155" s="817"/>
      <c r="N155" s="225"/>
      <c r="R155" s="236" t="str">
        <f>IFERROR(IF(D155="職員",G155*F155,"")*F151,"")</f>
        <v/>
      </c>
      <c r="S155" s="236" t="str">
        <f>IFERROR(IF(D155="事務補助員",G155*F155,"")*F151,"")</f>
        <v/>
      </c>
      <c r="T155" s="236" t="str">
        <f>IFERROR(IF(OR(D155="職員",D155="事務補助員"),H155*F155,"")*F151,"")</f>
        <v/>
      </c>
      <c r="U155" s="236" t="str">
        <f>IFERROR(IF(D155="外部専門家",G155*F155,"")*F151,"")</f>
        <v/>
      </c>
      <c r="V155" s="236" t="str">
        <f>IFERROR(IF(D155="外部専門家",H155*F155,"")*F151,"")</f>
        <v/>
      </c>
      <c r="W155" s="252"/>
    </row>
    <row r="156" spans="2:23" ht="25.5" customHeight="1">
      <c r="B156" s="799"/>
      <c r="C156" s="248"/>
      <c r="D156" s="322" t="str">
        <f>IF(C156="","",IFERROR(VLOOKUP(C156,'補助事業概要説明書（別添１）１～４'!B:C,2,0),IF(ISNA(VLOOKUP(C156,'専門家一覧（別紙１）'!I:I,1,0)),"要確認","外部専門家")))</f>
        <v/>
      </c>
      <c r="E156" s="319"/>
      <c r="F156" s="322" t="str">
        <f ca="1">IF(E156="訪問支援",SUMIF((OFFSET(INDIRECT("'補助事業概要説明書（別添１）５'!"&amp;"B"&amp;MATCH("ターゲット属性　１",'補助事業概要説明書（別添１）５'!$B:$B,0)),8,6,7)),C156,OFFSET(INDIRECT("'補助事業概要説明書（別添１）５'!"&amp;"B"&amp;MATCH("ターゲット属性　１",'補助事業概要説明書（別添１）５'!$B:$B,0)),8,9,7))+SUMIF((OFFSET(INDIRECT("'補助事業概要説明書（別添１）５'!"&amp;"B"&amp;MATCH("ターゲット属性　１",'補助事業概要説明書（別添１）５'!$B:$B,0)),8,12,7)),C156,OFFSET(INDIRECT("'補助事業概要説明書（別添１）５'!"&amp;"B"&amp;MATCH("ターゲット属性　１",'補助事業概要説明書（別添１）５'!$B:$B,0)),8,14,7)),IF(E156="支援前後の活動",SUMIF((OFFSET(INDIRECT("'補助事業概要説明書（別添１）５'!"&amp;"B"&amp;MATCH("ターゲット属性　１",'補助事業概要説明書（別添１）５'!$B:$B,0)),8,6,7)),C156,OFFSET(INDIRECT("'補助事業概要説明書（別添１）５'!"&amp;"B"&amp;MATCH("ターゲット属性　１",'補助事業概要説明書（別添１）５'!$B:$B,0)),8,10,7))+SUMIF((OFFSET(INDIRECT("'補助事業概要説明書（別添１）５'!"&amp;"B"&amp;MATCH("ターゲット属性　１",'補助事業概要説明書（別添１）５'!$B:$B,0)),8,12,7)),C156,OFFSET(INDIRECT("'補助事業概要説明書（別添１）５'!"&amp;"B"&amp;MATCH("ターゲット属性　１",'補助事業概要説明書（別添１）５'!$B:$B,0)),8,15,7)),""))</f>
        <v/>
      </c>
      <c r="G156" s="309"/>
      <c r="H156" s="309"/>
      <c r="I156" s="321" t="str">
        <f t="shared" ca="1" si="16"/>
        <v/>
      </c>
      <c r="J156" s="815"/>
      <c r="K156" s="816"/>
      <c r="L156" s="816"/>
      <c r="M156" s="817"/>
      <c r="N156" s="225"/>
      <c r="R156" s="236" t="str">
        <f>IFERROR(IF(D156="職員",G156*F156,"")*F151,"")</f>
        <v/>
      </c>
      <c r="S156" s="236" t="str">
        <f>IFERROR(IF(D156="事務補助員",G156*F156,"")*F151,"")</f>
        <v/>
      </c>
      <c r="T156" s="236" t="str">
        <f>IFERROR(IF(OR(D156="職員",D156="事務補助員"),H156*F156,"")*F151,"")</f>
        <v/>
      </c>
      <c r="U156" s="236" t="str">
        <f>IFERROR(IF(D156="外部専門家",G156*F156,"")*F151,"")</f>
        <v/>
      </c>
      <c r="V156" s="236" t="str">
        <f>IFERROR(IF(D156="外部専門家",H156*F156,"")*F151,"")</f>
        <v/>
      </c>
      <c r="W156" s="252"/>
    </row>
    <row r="157" spans="2:23" ht="25.5" customHeight="1">
      <c r="B157" s="799"/>
      <c r="C157" s="248"/>
      <c r="D157" s="322" t="str">
        <f>IF(C157="","",IFERROR(VLOOKUP(C157,'補助事業概要説明書（別添１）１～４'!B:C,2,0),IF(ISNA(VLOOKUP(C157,'専門家一覧（別紙１）'!I:I,1,0)),"要確認","外部専門家")))</f>
        <v/>
      </c>
      <c r="E157" s="319"/>
      <c r="F157" s="322" t="str">
        <f ca="1">IF(E157="訪問支援",SUMIF((OFFSET(INDIRECT("'補助事業概要説明書（別添１）５'!"&amp;"B"&amp;MATCH("ターゲット属性　１",'補助事業概要説明書（別添１）５'!$B:$B,0)),8,6,7)),C157,OFFSET(INDIRECT("'補助事業概要説明書（別添１）５'!"&amp;"B"&amp;MATCH("ターゲット属性　１",'補助事業概要説明書（別添１）５'!$B:$B,0)),8,9,7))+SUMIF((OFFSET(INDIRECT("'補助事業概要説明書（別添１）５'!"&amp;"B"&amp;MATCH("ターゲット属性　１",'補助事業概要説明書（別添１）５'!$B:$B,0)),8,12,7)),C157,OFFSET(INDIRECT("'補助事業概要説明書（別添１）５'!"&amp;"B"&amp;MATCH("ターゲット属性　１",'補助事業概要説明書（別添１）５'!$B:$B,0)),8,14,7)),IF(E157="支援前後の活動",SUMIF((OFFSET(INDIRECT("'補助事業概要説明書（別添１）５'!"&amp;"B"&amp;MATCH("ターゲット属性　１",'補助事業概要説明書（別添１）５'!$B:$B,0)),8,6,7)),C157,OFFSET(INDIRECT("'補助事業概要説明書（別添１）５'!"&amp;"B"&amp;MATCH("ターゲット属性　１",'補助事業概要説明書（別添１）５'!$B:$B,0)),8,10,7))+SUMIF((OFFSET(INDIRECT("'補助事業概要説明書（別添１）５'!"&amp;"B"&amp;MATCH("ターゲット属性　１",'補助事業概要説明書（別添１）５'!$B:$B,0)),8,12,7)),C157,OFFSET(INDIRECT("'補助事業概要説明書（別添１）５'!"&amp;"B"&amp;MATCH("ターゲット属性　１",'補助事業概要説明書（別添１）５'!$B:$B,0)),8,15,7)),""))</f>
        <v/>
      </c>
      <c r="G157" s="309"/>
      <c r="H157" s="309"/>
      <c r="I157" s="321" t="str">
        <f t="shared" ca="1" si="16"/>
        <v/>
      </c>
      <c r="J157" s="815"/>
      <c r="K157" s="816"/>
      <c r="L157" s="816"/>
      <c r="M157" s="817"/>
      <c r="N157" s="225"/>
      <c r="R157" s="236" t="str">
        <f>IFERROR(IF(D157="職員",G157*F157,"")*F151,"")</f>
        <v/>
      </c>
      <c r="S157" s="236" t="str">
        <f>IFERROR(IF(D157="事務補助員",G157*F157,"")*F151,"")</f>
        <v/>
      </c>
      <c r="T157" s="236" t="str">
        <f>IFERROR(IF(OR(D157="職員",D157="事務補助員"),H157*F157,"")*F151,"")</f>
        <v/>
      </c>
      <c r="U157" s="236" t="str">
        <f>IFERROR(IF(D157="外部専門家",G157*F157,"")*F151,"")</f>
        <v/>
      </c>
      <c r="V157" s="236" t="str">
        <f>IFERROR(IF(D157="外部専門家",H157*F157,"")*F151,"")</f>
        <v/>
      </c>
      <c r="W157" s="252"/>
    </row>
    <row r="158" spans="2:23" ht="25.5" customHeight="1">
      <c r="B158" s="799"/>
      <c r="C158" s="248"/>
      <c r="D158" s="322" t="str">
        <f>IF(C158="","",IFERROR(VLOOKUP(C158,'補助事業概要説明書（別添１）１～４'!B:C,2,0),IF(ISNA(VLOOKUP(C158,'専門家一覧（別紙１）'!I:I,1,0)),"要確認","外部専門家")))</f>
        <v/>
      </c>
      <c r="E158" s="319"/>
      <c r="F158" s="322" t="str">
        <f ca="1">IF(E158="訪問支援",SUMIF((OFFSET(INDIRECT("'補助事業概要説明書（別添１）５'!"&amp;"B"&amp;MATCH("ターゲット属性　１",'補助事業概要説明書（別添１）５'!$B:$B,0)),8,6,7)),C158,OFFSET(INDIRECT("'補助事業概要説明書（別添１）５'!"&amp;"B"&amp;MATCH("ターゲット属性　１",'補助事業概要説明書（別添１）５'!$B:$B,0)),8,9,7))+SUMIF((OFFSET(INDIRECT("'補助事業概要説明書（別添１）５'!"&amp;"B"&amp;MATCH("ターゲット属性　１",'補助事業概要説明書（別添１）５'!$B:$B,0)),8,12,7)),C158,OFFSET(INDIRECT("'補助事業概要説明書（別添１）５'!"&amp;"B"&amp;MATCH("ターゲット属性　１",'補助事業概要説明書（別添１）５'!$B:$B,0)),8,14,7)),IF(E158="支援前後の活動",SUMIF((OFFSET(INDIRECT("'補助事業概要説明書（別添１）５'!"&amp;"B"&amp;MATCH("ターゲット属性　１",'補助事業概要説明書（別添１）５'!$B:$B,0)),8,6,7)),C158,OFFSET(INDIRECT("'補助事業概要説明書（別添１）５'!"&amp;"B"&amp;MATCH("ターゲット属性　１",'補助事業概要説明書（別添１）５'!$B:$B,0)),8,10,7))+SUMIF((OFFSET(INDIRECT("'補助事業概要説明書（別添１）５'!"&amp;"B"&amp;MATCH("ターゲット属性　１",'補助事業概要説明書（別添１）５'!$B:$B,0)),8,12,7)),C158,OFFSET(INDIRECT("'補助事業概要説明書（別添１）５'!"&amp;"B"&amp;MATCH("ターゲット属性　１",'補助事業概要説明書（別添１）５'!$B:$B,0)),8,15,7)),""))</f>
        <v/>
      </c>
      <c r="G158" s="309"/>
      <c r="H158" s="309"/>
      <c r="I158" s="321" t="str">
        <f t="shared" ca="1" si="16"/>
        <v/>
      </c>
      <c r="J158" s="815"/>
      <c r="K158" s="816"/>
      <c r="L158" s="816"/>
      <c r="M158" s="817"/>
      <c r="N158" s="225"/>
      <c r="R158" s="236" t="str">
        <f>IFERROR(IF(D158="職員",G158*F158,"")*F151,"")</f>
        <v/>
      </c>
      <c r="S158" s="236" t="str">
        <f>IFERROR(IF(D158="事務補助員",G158*F158,"")*F151,"")</f>
        <v/>
      </c>
      <c r="T158" s="236" t="str">
        <f>IFERROR(IF(OR(D158="職員",D158="事務補助員"),H158*F158,"")*F151,"")</f>
        <v/>
      </c>
      <c r="U158" s="236" t="str">
        <f>IFERROR(IF(D158="外部専門家",G158*F158,"")*F151,"")</f>
        <v/>
      </c>
      <c r="V158" s="236" t="str">
        <f>IFERROR(IF(D158="外部専門家",H158*F158,"")*F151,"")</f>
        <v/>
      </c>
      <c r="W158" s="252"/>
    </row>
    <row r="159" spans="2:23" ht="25.5" customHeight="1">
      <c r="B159" s="799"/>
      <c r="C159" s="248"/>
      <c r="D159" s="322" t="str">
        <f>IF(C159="","",IFERROR(VLOOKUP(C159,'補助事業概要説明書（別添１）１～４'!B:C,2,0),IF(ISNA(VLOOKUP(C159,'専門家一覧（別紙１）'!I:I,1,0)),"要確認","外部専門家")))</f>
        <v/>
      </c>
      <c r="E159" s="319"/>
      <c r="F159" s="322" t="str">
        <f ca="1">IF(E159="訪問支援",SUMIF((OFFSET(INDIRECT("'補助事業概要説明書（別添１）５'!"&amp;"B"&amp;MATCH("ターゲット属性　１",'補助事業概要説明書（別添１）５'!$B:$B,0)),8,6,7)),C159,OFFSET(INDIRECT("'補助事業概要説明書（別添１）５'!"&amp;"B"&amp;MATCH("ターゲット属性　１",'補助事業概要説明書（別添１）５'!$B:$B,0)),8,9,7))+SUMIF((OFFSET(INDIRECT("'補助事業概要説明書（別添１）５'!"&amp;"B"&amp;MATCH("ターゲット属性　１",'補助事業概要説明書（別添１）５'!$B:$B,0)),8,12,7)),C159,OFFSET(INDIRECT("'補助事業概要説明書（別添１）５'!"&amp;"B"&amp;MATCH("ターゲット属性　１",'補助事業概要説明書（別添１）５'!$B:$B,0)),8,14,7)),IF(E159="支援前後の活動",SUMIF((OFFSET(INDIRECT("'補助事業概要説明書（別添１）５'!"&amp;"B"&amp;MATCH("ターゲット属性　１",'補助事業概要説明書（別添１）５'!$B:$B,0)),8,6,7)),C159,OFFSET(INDIRECT("'補助事業概要説明書（別添１）５'!"&amp;"B"&amp;MATCH("ターゲット属性　１",'補助事業概要説明書（別添１）５'!$B:$B,0)),8,10,7))+SUMIF((OFFSET(INDIRECT("'補助事業概要説明書（別添１）５'!"&amp;"B"&amp;MATCH("ターゲット属性　１",'補助事業概要説明書（別添１）５'!$B:$B,0)),8,12,7)),C159,OFFSET(INDIRECT("'補助事業概要説明書（別添１）５'!"&amp;"B"&amp;MATCH("ターゲット属性　１",'補助事業概要説明書（別添１）５'!$B:$B,0)),8,15,7)),""))</f>
        <v/>
      </c>
      <c r="G159" s="309"/>
      <c r="H159" s="309"/>
      <c r="I159" s="321" t="str">
        <f t="shared" ca="1" si="16"/>
        <v/>
      </c>
      <c r="J159" s="815"/>
      <c r="K159" s="816"/>
      <c r="L159" s="816"/>
      <c r="M159" s="817"/>
      <c r="N159" s="225"/>
      <c r="R159" s="236" t="str">
        <f>IFERROR(IF(D159="職員",G159*F159,"")*F151,"")</f>
        <v/>
      </c>
      <c r="S159" s="236" t="str">
        <f>IFERROR(IF(D159="事務補助員",G159*F159,"")*F151,"")</f>
        <v/>
      </c>
      <c r="T159" s="236" t="str">
        <f>IFERROR(IF(OR(D159="職員",D159="事務補助員"),H159*F159,"")*F151,"")</f>
        <v/>
      </c>
      <c r="U159" s="236" t="str">
        <f>IFERROR(IF(D159="外部専門家",G159*F159,"")*F151,"")</f>
        <v/>
      </c>
      <c r="V159" s="236" t="str">
        <f>IFERROR(IF(D159="外部専門家",H159*F159,"")*F151,"")</f>
        <v/>
      </c>
      <c r="W159" s="252"/>
    </row>
    <row r="160" spans="2:23" ht="25.5" customHeight="1">
      <c r="B160" s="799"/>
      <c r="C160" s="248"/>
      <c r="D160" s="322" t="str">
        <f>IF(C160="","",IFERROR(VLOOKUP(C160,'補助事業概要説明書（別添１）１～４'!B:C,2,0),IF(ISNA(VLOOKUP(C160,'専門家一覧（別紙１）'!I:I,1,0)),"要確認","外部専門家")))</f>
        <v/>
      </c>
      <c r="E160" s="319"/>
      <c r="F160" s="322" t="str">
        <f ca="1">IF(E160="訪問支援",SUMIF((OFFSET(INDIRECT("'補助事業概要説明書（別添１）５'!"&amp;"B"&amp;MATCH("ターゲット属性　１",'補助事業概要説明書（別添１）５'!$B:$B,0)),8,6,7)),C160,OFFSET(INDIRECT("'補助事業概要説明書（別添１）５'!"&amp;"B"&amp;MATCH("ターゲット属性　１",'補助事業概要説明書（別添１）５'!$B:$B,0)),8,9,7))+SUMIF((OFFSET(INDIRECT("'補助事業概要説明書（別添１）５'!"&amp;"B"&amp;MATCH("ターゲット属性　１",'補助事業概要説明書（別添１）５'!$B:$B,0)),8,12,7)),C160,OFFSET(INDIRECT("'補助事業概要説明書（別添１）５'!"&amp;"B"&amp;MATCH("ターゲット属性　１",'補助事業概要説明書（別添１）５'!$B:$B,0)),8,14,7)),IF(E160="支援前後の活動",SUMIF((OFFSET(INDIRECT("'補助事業概要説明書（別添１）５'!"&amp;"B"&amp;MATCH("ターゲット属性　１",'補助事業概要説明書（別添１）５'!$B:$B,0)),8,6,7)),C160,OFFSET(INDIRECT("'補助事業概要説明書（別添１）５'!"&amp;"B"&amp;MATCH("ターゲット属性　１",'補助事業概要説明書（別添１）５'!$B:$B,0)),8,10,7))+SUMIF((OFFSET(INDIRECT("'補助事業概要説明書（別添１）５'!"&amp;"B"&amp;MATCH("ターゲット属性　１",'補助事業概要説明書（別添１）５'!$B:$B,0)),8,12,7)),C160,OFFSET(INDIRECT("'補助事業概要説明書（別添１）５'!"&amp;"B"&amp;MATCH("ターゲット属性　１",'補助事業概要説明書（別添１）５'!$B:$B,0)),8,15,7)),""))</f>
        <v/>
      </c>
      <c r="G160" s="309"/>
      <c r="H160" s="309"/>
      <c r="I160" s="321" t="str">
        <f t="shared" ca="1" si="16"/>
        <v/>
      </c>
      <c r="J160" s="815"/>
      <c r="K160" s="816"/>
      <c r="L160" s="816"/>
      <c r="M160" s="817"/>
      <c r="N160" s="225"/>
      <c r="R160" s="236" t="str">
        <f>IFERROR(IF(D160="職員",G160*F160,"")*F151,"")</f>
        <v/>
      </c>
      <c r="S160" s="236" t="str">
        <f>IFERROR(IF(D160="事務補助員",G160*F160,"")*F151,"")</f>
        <v/>
      </c>
      <c r="T160" s="236" t="str">
        <f>IFERROR(IF(OR(D160="職員",D160="事務補助員"),H160*F160,"")*F151,"")</f>
        <v/>
      </c>
      <c r="U160" s="236" t="str">
        <f>IFERROR(IF(D160="外部専門家",G160*F160,"")*F151,"")</f>
        <v/>
      </c>
      <c r="V160" s="236" t="str">
        <f>IFERROR(IF(D160="外部専門家",H160*F160,"")*F151,"")</f>
        <v/>
      </c>
      <c r="W160" s="252"/>
    </row>
    <row r="161" spans="2:23" ht="25.5" customHeight="1">
      <c r="B161" s="799"/>
      <c r="C161" s="248"/>
      <c r="D161" s="323" t="str">
        <f>IF(C161="","",IFERROR(VLOOKUP(C161,'補助事業概要説明書（別添１）１～４'!B:C,2,0),IF(ISNA(VLOOKUP(C161,'専門家一覧（別紙１）'!I:I,1,0)),"要確認","外部専門家")))</f>
        <v/>
      </c>
      <c r="E161" s="319"/>
      <c r="F161" s="323" t="str">
        <f ca="1">IF(E161="訪問支援",SUMIF((OFFSET(INDIRECT("'補助事業概要説明書（別添１）５'!"&amp;"B"&amp;MATCH("ターゲット属性　１",'補助事業概要説明書（別添１）５'!$B:$B,0)),8,6,7)),C161,OFFSET(INDIRECT("'補助事業概要説明書（別添１）５'!"&amp;"B"&amp;MATCH("ターゲット属性　１",'補助事業概要説明書（別添１）５'!$B:$B,0)),8,9,7))+SUMIF((OFFSET(INDIRECT("'補助事業概要説明書（別添１）５'!"&amp;"B"&amp;MATCH("ターゲット属性　１",'補助事業概要説明書（別添１）５'!$B:$B,0)),8,12,7)),C161,OFFSET(INDIRECT("'補助事業概要説明書（別添１）５'!"&amp;"B"&amp;MATCH("ターゲット属性　１",'補助事業概要説明書（別添１）５'!$B:$B,0)),8,14,7)),IF(E161="支援前後の活動",SUMIF((OFFSET(INDIRECT("'補助事業概要説明書（別添１）５'!"&amp;"B"&amp;MATCH("ターゲット属性　１",'補助事業概要説明書（別添１）５'!$B:$B,0)),8,6,7)),C161,OFFSET(INDIRECT("'補助事業概要説明書（別添１）５'!"&amp;"B"&amp;MATCH("ターゲット属性　１",'補助事業概要説明書（別添１）５'!$B:$B,0)),8,10,7))+SUMIF((OFFSET(INDIRECT("'補助事業概要説明書（別添１）５'!"&amp;"B"&amp;MATCH("ターゲット属性　１",'補助事業概要説明書（別添１）５'!$B:$B,0)),8,12,7)),C161,OFFSET(INDIRECT("'補助事業概要説明書（別添１）５'!"&amp;"B"&amp;MATCH("ターゲット属性　１",'補助事業概要説明書（別添１）５'!$B:$B,0)),8,15,7)),""))</f>
        <v/>
      </c>
      <c r="G161" s="324"/>
      <c r="H161" s="324"/>
      <c r="I161" s="325" t="str">
        <f t="shared" ca="1" si="16"/>
        <v/>
      </c>
      <c r="J161" s="815"/>
      <c r="K161" s="816"/>
      <c r="L161" s="816"/>
      <c r="M161" s="817"/>
      <c r="N161" s="225"/>
      <c r="R161" s="236" t="str">
        <f>IFERROR(IF(D161="職員",G161*F161,"")*F151,"")</f>
        <v/>
      </c>
      <c r="S161" s="236" t="str">
        <f>IFERROR(IF(D161="事務補助員",G161*F161,"")*F151,"")</f>
        <v/>
      </c>
      <c r="T161" s="236" t="str">
        <f>IFERROR(IF(OR(D161="職員",D161="事務補助員"),H161*F161,"")*F151,"")</f>
        <v/>
      </c>
      <c r="U161" s="236" t="str">
        <f>IFERROR(IF(D161="外部専門家",G161*F161,"")*F151,"")</f>
        <v/>
      </c>
      <c r="V161" s="236" t="str">
        <f>IFERROR(IF(D161="外部専門家",H161*F161,"")*F151,"")</f>
        <v/>
      </c>
      <c r="W161" s="252"/>
    </row>
    <row r="162" spans="2:23" ht="25.5" customHeight="1">
      <c r="B162" s="799"/>
      <c r="C162" s="248"/>
      <c r="D162" s="323" t="str">
        <f>IF(C162="","",IFERROR(VLOOKUP(C162,'補助事業概要説明書（別添１）１～４'!B:C,2,0),IF(ISNA(VLOOKUP(C162,'専門家一覧（別紙１）'!I:I,1,0)),"要確認","外部専門家")))</f>
        <v/>
      </c>
      <c r="E162" s="319"/>
      <c r="F162" s="323" t="str">
        <f ca="1">IF(E162="訪問支援",SUMIF((OFFSET(INDIRECT("'補助事業概要説明書（別添１）５'!"&amp;"B"&amp;MATCH("ターゲット属性　１",'補助事業概要説明書（別添１）５'!$B:$B,0)),8,6,7)),C162,OFFSET(INDIRECT("'補助事業概要説明書（別添１）５'!"&amp;"B"&amp;MATCH("ターゲット属性　１",'補助事業概要説明書（別添１）５'!$B:$B,0)),8,9,7))+SUMIF((OFFSET(INDIRECT("'補助事業概要説明書（別添１）５'!"&amp;"B"&amp;MATCH("ターゲット属性　１",'補助事業概要説明書（別添１）５'!$B:$B,0)),8,12,7)),C162,OFFSET(INDIRECT("'補助事業概要説明書（別添１）５'!"&amp;"B"&amp;MATCH("ターゲット属性　１",'補助事業概要説明書（別添１）５'!$B:$B,0)),8,14,7)),IF(E162="支援前後の活動",SUMIF((OFFSET(INDIRECT("'補助事業概要説明書（別添１）５'!"&amp;"B"&amp;MATCH("ターゲット属性　１",'補助事業概要説明書（別添１）５'!$B:$B,0)),8,6,7)),C162,OFFSET(INDIRECT("'補助事業概要説明書（別添１）５'!"&amp;"B"&amp;MATCH("ターゲット属性　１",'補助事業概要説明書（別添１）５'!$B:$B,0)),8,10,7))+SUMIF((OFFSET(INDIRECT("'補助事業概要説明書（別添１）５'!"&amp;"B"&amp;MATCH("ターゲット属性　１",'補助事業概要説明書（別添１）５'!$B:$B,0)),8,12,7)),C162,OFFSET(INDIRECT("'補助事業概要説明書（別添１）５'!"&amp;"B"&amp;MATCH("ターゲット属性　１",'補助事業概要説明書（別添１）５'!$B:$B,0)),8,15,7)),""))</f>
        <v/>
      </c>
      <c r="G162" s="324"/>
      <c r="H162" s="324"/>
      <c r="I162" s="325" t="str">
        <f t="shared" ca="1" si="16"/>
        <v/>
      </c>
      <c r="J162" s="815"/>
      <c r="K162" s="816"/>
      <c r="L162" s="816"/>
      <c r="M162" s="817"/>
      <c r="N162" s="225"/>
      <c r="R162" s="236" t="str">
        <f>IFERROR(IF(D162="職員",G162*F162,"")*F151,"")</f>
        <v/>
      </c>
      <c r="S162" s="236" t="str">
        <f>IFERROR(IF(D162="事務補助員",G162*F162,"")*F151,"")</f>
        <v/>
      </c>
      <c r="T162" s="236" t="str">
        <f>IFERROR(IF(OR(D162="職員",D162="事務補助員"),H162*F162,"")*F151,"")</f>
        <v/>
      </c>
      <c r="U162" s="236" t="str">
        <f>IFERROR(IF(D162="外部専門家",G162*F162,"")*F151,"")</f>
        <v/>
      </c>
      <c r="V162" s="236" t="str">
        <f>IFERROR(IF(D162="外部専門家",H162*F162,"")*F151,"")</f>
        <v/>
      </c>
      <c r="W162" s="252"/>
    </row>
    <row r="163" spans="2:23" ht="25.5" customHeight="1" thickBot="1">
      <c r="B163" s="800"/>
      <c r="C163" s="326"/>
      <c r="D163" s="327" t="str">
        <f>IF(C163="","",IFERROR(VLOOKUP(C163,'補助事業概要説明書（別添１）１～４'!B:C,2,0),IF(ISNA(VLOOKUP(C163,'専門家一覧（別紙１）'!I:I,1,0)),"要確認","外部専門家")))</f>
        <v/>
      </c>
      <c r="E163" s="328"/>
      <c r="F163" s="327" t="str">
        <f ca="1">IF(E163="訪問支援",SUMIF((OFFSET(INDIRECT("'補助事業概要説明書（別添１）５'!"&amp;"B"&amp;MATCH("ターゲット属性　１",'補助事業概要説明書（別添１）５'!$B:$B,0)),8,6,7)),C163,OFFSET(INDIRECT("'補助事業概要説明書（別添１）５'!"&amp;"B"&amp;MATCH("ターゲット属性　１",'補助事業概要説明書（別添１）５'!$B:$B,0)),8,9,7))+SUMIF((OFFSET(INDIRECT("'補助事業概要説明書（別添１）５'!"&amp;"B"&amp;MATCH("ターゲット属性　１",'補助事業概要説明書（別添１）５'!$B:$B,0)),8,12,7)),C163,OFFSET(INDIRECT("'補助事業概要説明書（別添１）５'!"&amp;"B"&amp;MATCH("ターゲット属性　１",'補助事業概要説明書（別添１）５'!$B:$B,0)),8,14,7)),IF(E163="支援前後の活動",SUMIF((OFFSET(INDIRECT("'補助事業概要説明書（別添１）５'!"&amp;"B"&amp;MATCH("ターゲット属性　１",'補助事業概要説明書（別添１）５'!$B:$B,0)),8,6,7)),C163,OFFSET(INDIRECT("'補助事業概要説明書（別添１）５'!"&amp;"B"&amp;MATCH("ターゲット属性　１",'補助事業概要説明書（別添１）５'!$B:$B,0)),8,10,7))+SUMIF((OFFSET(INDIRECT("'補助事業概要説明書（別添１）５'!"&amp;"B"&amp;MATCH("ターゲット属性　１",'補助事業概要説明書（別添１）５'!$B:$B,0)),8,12,7)),C163,OFFSET(INDIRECT("'補助事業概要説明書（別添１）５'!"&amp;"B"&amp;MATCH("ターゲット属性　１",'補助事業概要説明書（別添１）５'!$B:$B,0)),8,15,7)),""))</f>
        <v/>
      </c>
      <c r="G163" s="329"/>
      <c r="H163" s="329"/>
      <c r="I163" s="330" t="str">
        <f t="shared" ca="1" si="16"/>
        <v/>
      </c>
      <c r="J163" s="812"/>
      <c r="K163" s="813"/>
      <c r="L163" s="813"/>
      <c r="M163" s="814"/>
      <c r="N163" s="225"/>
      <c r="R163" s="236" t="str">
        <f>IFERROR(IF(D163="職員",G163*F163,"")*F151,"")</f>
        <v/>
      </c>
      <c r="S163" s="236" t="str">
        <f>IFERROR(IF(D163="事務補助員",G163*F163,"")*F151,"")</f>
        <v/>
      </c>
      <c r="T163" s="236" t="str">
        <f>IFERROR(IF(OR(D163="職員",D163="事務補助員"),H163*F163,"")*F151,"")</f>
        <v/>
      </c>
      <c r="U163" s="236" t="str">
        <f>IFERROR(IF(D163="外部専門家",G163*F163,"")*F151,"")</f>
        <v/>
      </c>
      <c r="V163" s="236" t="str">
        <f>IFERROR(IF(D163="外部専門家",H163*F163,"")*F151,"")</f>
        <v/>
      </c>
      <c r="W163" s="252"/>
    </row>
    <row r="164" spans="2:23" ht="39" customHeight="1" thickTop="1">
      <c r="B164" s="798" t="s">
        <v>428</v>
      </c>
      <c r="C164" s="452" t="s">
        <v>257</v>
      </c>
      <c r="D164" s="801" t="s">
        <v>330</v>
      </c>
      <c r="E164" s="802"/>
      <c r="F164" s="805" t="s">
        <v>433</v>
      </c>
      <c r="G164" s="803"/>
      <c r="H164" s="805" t="s">
        <v>432</v>
      </c>
      <c r="I164" s="803"/>
      <c r="J164" s="805" t="s">
        <v>416</v>
      </c>
      <c r="K164" s="806"/>
      <c r="L164" s="805" t="s">
        <v>430</v>
      </c>
      <c r="M164" s="803"/>
      <c r="N164" s="225"/>
      <c r="R164" s="236"/>
      <c r="S164" s="236" t="str">
        <f t="shared" si="11"/>
        <v/>
      </c>
      <c r="T164" s="236" t="str">
        <f t="shared" si="12"/>
        <v/>
      </c>
      <c r="U164" s="236" t="str">
        <f t="shared" si="13"/>
        <v/>
      </c>
      <c r="V164" s="236" t="str">
        <f t="shared" si="14"/>
        <v/>
      </c>
      <c r="W164" s="252"/>
    </row>
    <row r="165" spans="2:23" ht="25.5" customHeight="1">
      <c r="B165" s="799"/>
      <c r="C165" s="547">
        <f>'補助事業概要説明書（別添１）５'!$D$7</f>
        <v>0</v>
      </c>
      <c r="D165" s="787">
        <f>VLOOKUP("ターゲット属性　９",'補助事業概要説明書（別添１）５'!$B:$Q,3,0)</f>
        <v>0</v>
      </c>
      <c r="E165" s="788"/>
      <c r="F165" s="789">
        <f>VLOOKUP("ターゲット属性　９",'補助事業概要説明書（別添１）５'!$B:$Q,10,0)</f>
        <v>0</v>
      </c>
      <c r="G165" s="790"/>
      <c r="H165" s="832">
        <f>VLOOKUP("ターゲット属性　９",'補助事業概要説明書（別添１）５'!B:Q,15,0)</f>
        <v>0</v>
      </c>
      <c r="I165" s="833"/>
      <c r="J165" s="810" t="str">
        <f ca="1">IFERROR(L165/H165,"")</f>
        <v/>
      </c>
      <c r="K165" s="811"/>
      <c r="L165" s="810">
        <f ca="1">SUM(I168:I177)</f>
        <v>0</v>
      </c>
      <c r="M165" s="811"/>
      <c r="N165" s="225"/>
      <c r="R165" s="236"/>
      <c r="S165" s="236" t="str">
        <f t="shared" si="11"/>
        <v/>
      </c>
      <c r="T165" s="236" t="str">
        <f t="shared" si="12"/>
        <v/>
      </c>
      <c r="U165" s="236" t="str">
        <f t="shared" si="13"/>
        <v/>
      </c>
      <c r="V165" s="236" t="str">
        <f t="shared" si="14"/>
        <v/>
      </c>
      <c r="W165" s="252"/>
    </row>
    <row r="166" spans="2:23" ht="40.5" customHeight="1">
      <c r="B166" s="799"/>
      <c r="C166" s="807" t="s">
        <v>417</v>
      </c>
      <c r="D166" s="803" t="s">
        <v>418</v>
      </c>
      <c r="E166" s="804" t="s">
        <v>431</v>
      </c>
      <c r="F166" s="804" t="s">
        <v>487</v>
      </c>
      <c r="G166" s="316" t="s">
        <v>542</v>
      </c>
      <c r="H166" s="316" t="s">
        <v>543</v>
      </c>
      <c r="I166" s="316" t="s">
        <v>481</v>
      </c>
      <c r="J166" s="804" t="s">
        <v>440</v>
      </c>
      <c r="K166" s="804"/>
      <c r="L166" s="804"/>
      <c r="M166" s="804"/>
      <c r="N166" s="225"/>
      <c r="R166" s="236" t="str">
        <f>IFERROR(IF(D166="職員",G166*F166,"")*F165,"")</f>
        <v/>
      </c>
      <c r="S166" s="236" t="str">
        <f>IFERROR(IF(D166="事務補助員",G166*F166,"")*F165,"")</f>
        <v/>
      </c>
      <c r="T166" s="236" t="str">
        <f>IFERROR(IF(OR(D166="職員",D166="事務補助員"),H166*F166,"")*F165,"")</f>
        <v/>
      </c>
      <c r="U166" s="236" t="str">
        <f>IFERROR(IF(D166="外部専門家",G166*F166,"")*F165,"")</f>
        <v/>
      </c>
      <c r="V166" s="236" t="str">
        <f>IFERROR(IF(D166="外部専門家",H166*F166,"")*F165,"")</f>
        <v/>
      </c>
      <c r="W166" s="252"/>
    </row>
    <row r="167" spans="2:23" ht="15" customHeight="1">
      <c r="B167" s="799"/>
      <c r="C167" s="808"/>
      <c r="D167" s="803"/>
      <c r="E167" s="804"/>
      <c r="F167" s="804"/>
      <c r="G167" s="317" t="str">
        <f>IF($I$6="消費税の扱いを選択してください","",IF($I$6="消費税を補助対象に含めない","（税抜）","（税込）"))</f>
        <v/>
      </c>
      <c r="H167" s="317" t="str">
        <f>IF($I$6="消費税の扱いを選択してください","",IF($I$6="消費税を補助対象に含めない","（税抜）","（税込）"))</f>
        <v/>
      </c>
      <c r="I167" s="317" t="str">
        <f>IF($I$6="消費税の扱いを選択してください","",IF($I$6="消費税を補助対象に含めない","（税抜）","（税込）"))</f>
        <v/>
      </c>
      <c r="J167" s="804"/>
      <c r="K167" s="804"/>
      <c r="L167" s="804"/>
      <c r="M167" s="804"/>
      <c r="N167" s="225"/>
      <c r="R167" s="236" t="str">
        <f>IFERROR(IF(D167="職員",G167*F167,"")*F165,"")</f>
        <v/>
      </c>
      <c r="S167" s="236" t="str">
        <f>IFERROR(IF(D167="事務補助員",G167*F167,"")*F165,"")</f>
        <v/>
      </c>
      <c r="T167" s="236" t="str">
        <f>IFERROR(IF(OR(D167="職員",D167="事務補助員"),H167*F167,"")*F165,"")</f>
        <v/>
      </c>
      <c r="U167" s="236" t="str">
        <f>IFERROR(IF(D167="外部専門家",G167*F167,"")*F165,"")</f>
        <v/>
      </c>
      <c r="V167" s="236" t="str">
        <f>IFERROR(IF(D167="外部専門家",H167*F167,"")*F165,"")</f>
        <v/>
      </c>
      <c r="W167" s="252"/>
    </row>
    <row r="168" spans="2:23" ht="25.5" customHeight="1">
      <c r="B168" s="799"/>
      <c r="C168" s="302"/>
      <c r="D168" s="318" t="str">
        <f>IF(C168="","",IFERROR(VLOOKUP(C168,'補助事業概要説明書（別添１）１～４'!B:C,2,0),IF(ISNA(VLOOKUP(C168,'専門家一覧（別紙１）'!I:I,1,0)),"要確認","外部専門家")))</f>
        <v/>
      </c>
      <c r="E168" s="319"/>
      <c r="F168" s="318" t="str">
        <f ca="1">IF(E168="訪問支援",SUMIF((OFFSET(INDIRECT("'補助事業概要説明書（別添１）５'!"&amp;"B"&amp;MATCH("ターゲット属性　９",'補助事業概要説明書（別添１）５'!$B:$B,0)),8,6,7)),C168,OFFSET(INDIRECT("'補助事業概要説明書（別添１）５'!"&amp;"B"&amp;MATCH("ターゲット属性　９",'補助事業概要説明書（別添１）５'!$B:$B,0)),8,9,7))+SUMIF((OFFSET(INDIRECT("'補助事業概要説明書（別添１）５'!"&amp;"B"&amp;MATCH("ターゲット属性　９",'補助事業概要説明書（別添１）５'!$B:$B,0)),8,12,7)),C168,OFFSET(INDIRECT("'補助事業概要説明書（別添１）５'!"&amp;"B"&amp;MATCH("ターゲット属性　９",'補助事業概要説明書（別添１）５'!$B:$B,0)),8,14,7)),IF(E168="支援前後の活動",SUMIF((OFFSET(INDIRECT("'補助事業概要説明書（別添１）５'!"&amp;"B"&amp;MATCH("ターゲット属性　９",'補助事業概要説明書（別添１）５'!$B:$B,0)),8,6,7)),C168,OFFSET(INDIRECT("'補助事業概要説明書（別添１）５'!"&amp;"B"&amp;MATCH("ターゲット属性　９",'補助事業概要説明書（別添１）５'!$B:$B,0)),8,10,7))+SUMIF((OFFSET(INDIRECT("'補助事業概要説明書（別添１）５'!"&amp;"B"&amp;MATCH("ターゲット属性　９",'補助事業概要説明書（別添１）５'!$B:$B,0)),8,12,7)),C168,OFFSET(INDIRECT("'補助事業概要説明書（別添１）５'!"&amp;"B"&amp;MATCH("ターゲット属性　９",'補助事業概要説明書（別添１）５'!$B:$B,0)),8,15,7)),""))</f>
        <v/>
      </c>
      <c r="G168" s="314"/>
      <c r="H168" s="314"/>
      <c r="I168" s="320" t="str">
        <f ca="1">IFERROR(F168*(G168+H168),"")</f>
        <v/>
      </c>
      <c r="J168" s="829"/>
      <c r="K168" s="830"/>
      <c r="L168" s="830"/>
      <c r="M168" s="831"/>
      <c r="N168" s="225"/>
      <c r="R168" s="236" t="str">
        <f>IFERROR(IF(D168="職員",G168*F168,"")*F165,"")</f>
        <v/>
      </c>
      <c r="S168" s="236" t="str">
        <f>IFERROR(IF(D168="事務補助員",G168*F168,"")*F165,"")</f>
        <v/>
      </c>
      <c r="T168" s="236" t="str">
        <f>IFERROR(IF(OR(D168="職員",D168="事務補助員"),H168*F168,"")*F165,"")</f>
        <v/>
      </c>
      <c r="U168" s="236" t="str">
        <f>IFERROR(IF(D168="外部専門家",G168*F168,"")*F165,"")</f>
        <v/>
      </c>
      <c r="V168" s="236" t="str">
        <f>IFERROR(IF(D168="外部専門家",H168*F168,"")*F165,"")</f>
        <v/>
      </c>
      <c r="W168" s="252"/>
    </row>
    <row r="169" spans="2:23" ht="25.5" customHeight="1">
      <c r="B169" s="799"/>
      <c r="C169" s="248"/>
      <c r="D169" s="318" t="str">
        <f>IF(C169="","",IFERROR(VLOOKUP(C169,'補助事業概要説明書（別添１）１～４'!B:C,2,0),IF(ISNA(VLOOKUP(C169,'専門家一覧（別紙１）'!I:I,1,0)),"要確認","外部専門家")))</f>
        <v/>
      </c>
      <c r="E169" s="319"/>
      <c r="F169" s="318" t="str">
        <f ca="1">IF(E169="訪問支援",SUMIF((OFFSET(INDIRECT("'補助事業概要説明書（別添１）５'!"&amp;"B"&amp;MATCH("ターゲット属性　９",'補助事業概要説明書（別添１）５'!$B:$B,0)),8,6,7)),C169,OFFSET(INDIRECT("'補助事業概要説明書（別添１）５'!"&amp;"B"&amp;MATCH("ターゲット属性　９",'補助事業概要説明書（別添１）５'!$B:$B,0)),8,9,7))+SUMIF((OFFSET(INDIRECT("'補助事業概要説明書（別添１）５'!"&amp;"B"&amp;MATCH("ターゲット属性　９",'補助事業概要説明書（別添１）５'!$B:$B,0)),8,12,7)),C169,OFFSET(INDIRECT("'補助事業概要説明書（別添１）５'!"&amp;"B"&amp;MATCH("ターゲット属性　９",'補助事業概要説明書（別添１）５'!$B:$B,0)),8,14,7)),IF(E169="支援前後の活動",SUMIF((OFFSET(INDIRECT("'補助事業概要説明書（別添１）５'!"&amp;"B"&amp;MATCH("ターゲット属性　９",'補助事業概要説明書（別添１）５'!$B:$B,0)),8,6,7)),C169,OFFSET(INDIRECT("'補助事業概要説明書（別添１）５'!"&amp;"B"&amp;MATCH("ターゲット属性　９",'補助事業概要説明書（別添１）５'!$B:$B,0)),8,10,7))+SUMIF((OFFSET(INDIRECT("'補助事業概要説明書（別添１）５'!"&amp;"B"&amp;MATCH("ターゲット属性　９",'補助事業概要説明書（別添１）５'!$B:$B,0)),8,12,7)),C169,OFFSET(INDIRECT("'補助事業概要説明書（別添１）５'!"&amp;"B"&amp;MATCH("ターゲット属性　９",'補助事業概要説明書（別添１）５'!$B:$B,0)),8,15,7)),""))</f>
        <v/>
      </c>
      <c r="G169" s="314"/>
      <c r="H169" s="314"/>
      <c r="I169" s="321" t="str">
        <f t="shared" ref="I169:I177" ca="1" si="17">IFERROR(F169*(G169+H169),"")</f>
        <v/>
      </c>
      <c r="J169" s="815"/>
      <c r="K169" s="816"/>
      <c r="L169" s="816"/>
      <c r="M169" s="817"/>
      <c r="N169" s="225"/>
      <c r="R169" s="236" t="str">
        <f>IFERROR(IF(D169="職員",G169*F169,"")*F165,"")</f>
        <v/>
      </c>
      <c r="S169" s="236" t="str">
        <f>IFERROR(IF(D169="事務補助員",G169*F169,"")*F165,"")</f>
        <v/>
      </c>
      <c r="T169" s="236" t="str">
        <f>IFERROR(IF(OR(D169="職員",D169="事務補助員"),H169*F169,"")*F165,"")</f>
        <v/>
      </c>
      <c r="U169" s="236" t="str">
        <f>IFERROR(IF(D169="外部専門家",G169*F169,"")*F165,"")</f>
        <v/>
      </c>
      <c r="V169" s="236" t="str">
        <f>IFERROR(IF(D169="外部専門家",H169*F169,"")*F165,"")</f>
        <v/>
      </c>
      <c r="W169" s="252"/>
    </row>
    <row r="170" spans="2:23" ht="25.5" customHeight="1">
      <c r="B170" s="799"/>
      <c r="C170" s="248"/>
      <c r="D170" s="322" t="str">
        <f>IF(C170="","",IFERROR(VLOOKUP(C170,'補助事業概要説明書（別添１）１～４'!B:C,2,0),IF(ISNA(VLOOKUP(C170,'専門家一覧（別紙１）'!I:I,1,0)),"要確認","外部専門家")))</f>
        <v/>
      </c>
      <c r="E170" s="319"/>
      <c r="F170" s="322" t="str">
        <f ca="1">IF(E170="訪問支援",SUMIF((OFFSET(INDIRECT("'補助事業概要説明書（別添１）５'!"&amp;"B"&amp;MATCH("ターゲット属性　９",'補助事業概要説明書（別添１）５'!$B:$B,0)),8,6,7)),C170,OFFSET(INDIRECT("'補助事業概要説明書（別添１）５'!"&amp;"B"&amp;MATCH("ターゲット属性　９",'補助事業概要説明書（別添１）５'!$B:$B,0)),8,9,7))+SUMIF((OFFSET(INDIRECT("'補助事業概要説明書（別添１）５'!"&amp;"B"&amp;MATCH("ターゲット属性　９",'補助事業概要説明書（別添１）５'!$B:$B,0)),8,12,7)),C170,OFFSET(INDIRECT("'補助事業概要説明書（別添１）５'!"&amp;"B"&amp;MATCH("ターゲット属性　９",'補助事業概要説明書（別添１）５'!$B:$B,0)),8,14,7)),IF(E170="支援前後の活動",SUMIF((OFFSET(INDIRECT("'補助事業概要説明書（別添１）５'!"&amp;"B"&amp;MATCH("ターゲット属性　９",'補助事業概要説明書（別添１）５'!$B:$B,0)),8,6,7)),C170,OFFSET(INDIRECT("'補助事業概要説明書（別添１）５'!"&amp;"B"&amp;MATCH("ターゲット属性　９",'補助事業概要説明書（別添１）５'!$B:$B,0)),8,10,7))+SUMIF((OFFSET(INDIRECT("'補助事業概要説明書（別添１）５'!"&amp;"B"&amp;MATCH("ターゲット属性　９",'補助事業概要説明書（別添１）５'!$B:$B,0)),8,12,7)),C170,OFFSET(INDIRECT("'補助事業概要説明書（別添１）５'!"&amp;"B"&amp;MATCH("ターゲット属性　９",'補助事業概要説明書（別添１）５'!$B:$B,0)),8,15,7)),""))</f>
        <v/>
      </c>
      <c r="G170" s="309"/>
      <c r="H170" s="309"/>
      <c r="I170" s="321" t="str">
        <f t="shared" ca="1" si="17"/>
        <v/>
      </c>
      <c r="J170" s="815"/>
      <c r="K170" s="816"/>
      <c r="L170" s="816"/>
      <c r="M170" s="817"/>
      <c r="N170" s="225"/>
      <c r="R170" s="236" t="str">
        <f>IFERROR(IF(D170="職員",G170*F170,"")*F165,"")</f>
        <v/>
      </c>
      <c r="S170" s="236" t="str">
        <f>IFERROR(IF(D170="事務補助員",G170*F170,"")*F165,"")</f>
        <v/>
      </c>
      <c r="T170" s="236" t="str">
        <f>IFERROR(IF(OR(D170="職員",D170="事務補助員"),H170*F170,"")*F165,"")</f>
        <v/>
      </c>
      <c r="U170" s="236" t="str">
        <f>IFERROR(IF(D170="外部専門家",G170*F170,"")*F165,"")</f>
        <v/>
      </c>
      <c r="V170" s="236" t="str">
        <f>IFERROR(IF(D170="外部専門家",H170*F170,"")*F165,"")</f>
        <v/>
      </c>
      <c r="W170" s="252"/>
    </row>
    <row r="171" spans="2:23" ht="25.5" customHeight="1">
      <c r="B171" s="799"/>
      <c r="C171" s="248"/>
      <c r="D171" s="322" t="str">
        <f>IF(C171="","",IFERROR(VLOOKUP(C171,'補助事業概要説明書（別添１）１～４'!B:C,2,0),IF(ISNA(VLOOKUP(C171,'専門家一覧（別紙１）'!I:I,1,0)),"要確認","外部専門家")))</f>
        <v/>
      </c>
      <c r="E171" s="319"/>
      <c r="F171" s="322" t="str">
        <f ca="1">IF(E171="訪問支援",SUMIF((OFFSET(INDIRECT("'補助事業概要説明書（別添１）５'!"&amp;"B"&amp;MATCH("ターゲット属性　９",'補助事業概要説明書（別添１）５'!$B:$B,0)),8,6,7)),C171,OFFSET(INDIRECT("'補助事業概要説明書（別添１）５'!"&amp;"B"&amp;MATCH("ターゲット属性　９",'補助事業概要説明書（別添１）５'!$B:$B,0)),8,9,7))+SUMIF((OFFSET(INDIRECT("'補助事業概要説明書（別添１）５'!"&amp;"B"&amp;MATCH("ターゲット属性　９",'補助事業概要説明書（別添１）５'!$B:$B,0)),8,12,7)),C171,OFFSET(INDIRECT("'補助事業概要説明書（別添１）５'!"&amp;"B"&amp;MATCH("ターゲット属性　９",'補助事業概要説明書（別添１）５'!$B:$B,0)),8,14,7)),IF(E171="支援前後の活動",SUMIF((OFFSET(INDIRECT("'補助事業概要説明書（別添１）５'!"&amp;"B"&amp;MATCH("ターゲット属性　９",'補助事業概要説明書（別添１）５'!$B:$B,0)),8,6,7)),C171,OFFSET(INDIRECT("'補助事業概要説明書（別添１）５'!"&amp;"B"&amp;MATCH("ターゲット属性　９",'補助事業概要説明書（別添１）５'!$B:$B,0)),8,10,7))+SUMIF((OFFSET(INDIRECT("'補助事業概要説明書（別添１）５'!"&amp;"B"&amp;MATCH("ターゲット属性　９",'補助事業概要説明書（別添１）５'!$B:$B,0)),8,12,7)),C171,OFFSET(INDIRECT("'補助事業概要説明書（別添１）５'!"&amp;"B"&amp;MATCH("ターゲット属性　９",'補助事業概要説明書（別添１）５'!$B:$B,0)),8,15,7)),""))</f>
        <v/>
      </c>
      <c r="G171" s="309"/>
      <c r="H171" s="309"/>
      <c r="I171" s="321" t="str">
        <f t="shared" ca="1" si="17"/>
        <v/>
      </c>
      <c r="J171" s="815"/>
      <c r="K171" s="816"/>
      <c r="L171" s="816"/>
      <c r="M171" s="817"/>
      <c r="N171" s="225"/>
      <c r="R171" s="236" t="str">
        <f>IFERROR(IF(D171="職員",G171*F171,"")*F165,"")</f>
        <v/>
      </c>
      <c r="S171" s="236" t="str">
        <f>IFERROR(IF(D171="事務補助員",G171*F171,"")*F165,"")</f>
        <v/>
      </c>
      <c r="T171" s="236" t="str">
        <f>IFERROR(IF(OR(D171="職員",D171="事務補助員"),H171*F171,"")*F165,"")</f>
        <v/>
      </c>
      <c r="U171" s="236" t="str">
        <f>IFERROR(IF(D171="外部専門家",G171*F171,"")*F165,"")</f>
        <v/>
      </c>
      <c r="V171" s="236" t="str">
        <f>IFERROR(IF(D171="外部専門家",H171*F171,"")*F165,"")</f>
        <v/>
      </c>
      <c r="W171" s="252"/>
    </row>
    <row r="172" spans="2:23" ht="25.5" customHeight="1">
      <c r="B172" s="799"/>
      <c r="C172" s="248"/>
      <c r="D172" s="322" t="str">
        <f>IF(C172="","",IFERROR(VLOOKUP(C172,'補助事業概要説明書（別添１）１～４'!B:C,2,0),IF(ISNA(VLOOKUP(C172,'専門家一覧（別紙１）'!I:I,1,0)),"要確認","外部専門家")))</f>
        <v/>
      </c>
      <c r="E172" s="319"/>
      <c r="F172" s="322" t="str">
        <f ca="1">IF(E172="訪問支援",SUMIF((OFFSET(INDIRECT("'補助事業概要説明書（別添１）５'!"&amp;"B"&amp;MATCH("ターゲット属性　９",'補助事業概要説明書（別添１）５'!$B:$B,0)),8,6,7)),C172,OFFSET(INDIRECT("'補助事業概要説明書（別添１）５'!"&amp;"B"&amp;MATCH("ターゲット属性　９",'補助事業概要説明書（別添１）５'!$B:$B,0)),8,9,7))+SUMIF((OFFSET(INDIRECT("'補助事業概要説明書（別添１）５'!"&amp;"B"&amp;MATCH("ターゲット属性　９",'補助事業概要説明書（別添１）５'!$B:$B,0)),8,12,7)),C172,OFFSET(INDIRECT("'補助事業概要説明書（別添１）５'!"&amp;"B"&amp;MATCH("ターゲット属性　９",'補助事業概要説明書（別添１）５'!$B:$B,0)),8,14,7)),IF(E172="支援前後の活動",SUMIF((OFFSET(INDIRECT("'補助事業概要説明書（別添１）５'!"&amp;"B"&amp;MATCH("ターゲット属性　９",'補助事業概要説明書（別添１）５'!$B:$B,0)),8,6,7)),C172,OFFSET(INDIRECT("'補助事業概要説明書（別添１）５'!"&amp;"B"&amp;MATCH("ターゲット属性　９",'補助事業概要説明書（別添１）５'!$B:$B,0)),8,10,7))+SUMIF((OFFSET(INDIRECT("'補助事業概要説明書（別添１）５'!"&amp;"B"&amp;MATCH("ターゲット属性　９",'補助事業概要説明書（別添１）５'!$B:$B,0)),8,12,7)),C172,OFFSET(INDIRECT("'補助事業概要説明書（別添１）５'!"&amp;"B"&amp;MATCH("ターゲット属性　９",'補助事業概要説明書（別添１）５'!$B:$B,0)),8,15,7)),""))</f>
        <v/>
      </c>
      <c r="G172" s="309"/>
      <c r="H172" s="309"/>
      <c r="I172" s="321" t="str">
        <f t="shared" ca="1" si="17"/>
        <v/>
      </c>
      <c r="J172" s="815"/>
      <c r="K172" s="816"/>
      <c r="L172" s="816"/>
      <c r="M172" s="817"/>
      <c r="N172" s="225"/>
      <c r="R172" s="236" t="str">
        <f>IFERROR(IF(D172="職員",G172*F172,"")*F165,"")</f>
        <v/>
      </c>
      <c r="S172" s="236" t="str">
        <f>IFERROR(IF(D172="事務補助員",G172*F172,"")*F165,"")</f>
        <v/>
      </c>
      <c r="T172" s="236" t="str">
        <f>IFERROR(IF(OR(D172="職員",D172="事務補助員"),H172*F172,"")*F165,"")</f>
        <v/>
      </c>
      <c r="U172" s="236" t="str">
        <f>IFERROR(IF(D172="外部専門家",G172*F172,"")*F165,"")</f>
        <v/>
      </c>
      <c r="V172" s="236" t="str">
        <f>IFERROR(IF(D172="外部専門家",H172*F172,"")*F165,"")</f>
        <v/>
      </c>
      <c r="W172" s="252"/>
    </row>
    <row r="173" spans="2:23" ht="25.5" customHeight="1">
      <c r="B173" s="799"/>
      <c r="C173" s="248"/>
      <c r="D173" s="322" t="str">
        <f>IF(C173="","",IFERROR(VLOOKUP(C173,'補助事業概要説明書（別添１）１～４'!B:C,2,0),IF(ISNA(VLOOKUP(C173,'専門家一覧（別紙１）'!I:I,1,0)),"要確認","外部専門家")))</f>
        <v/>
      </c>
      <c r="E173" s="319"/>
      <c r="F173" s="322" t="str">
        <f ca="1">IF(E173="訪問支援",SUMIF((OFFSET(INDIRECT("'補助事業概要説明書（別添１）５'!"&amp;"B"&amp;MATCH("ターゲット属性　９",'補助事業概要説明書（別添１）５'!$B:$B,0)),8,6,7)),C173,OFFSET(INDIRECT("'補助事業概要説明書（別添１）５'!"&amp;"B"&amp;MATCH("ターゲット属性　９",'補助事業概要説明書（別添１）５'!$B:$B,0)),8,9,7))+SUMIF((OFFSET(INDIRECT("'補助事業概要説明書（別添１）５'!"&amp;"B"&amp;MATCH("ターゲット属性　９",'補助事業概要説明書（別添１）５'!$B:$B,0)),8,12,7)),C173,OFFSET(INDIRECT("'補助事業概要説明書（別添１）５'!"&amp;"B"&amp;MATCH("ターゲット属性　９",'補助事業概要説明書（別添１）５'!$B:$B,0)),8,14,7)),IF(E173="支援前後の活動",SUMIF((OFFSET(INDIRECT("'補助事業概要説明書（別添１）５'!"&amp;"B"&amp;MATCH("ターゲット属性　９",'補助事業概要説明書（別添１）５'!$B:$B,0)),8,6,7)),C173,OFFSET(INDIRECT("'補助事業概要説明書（別添１）５'!"&amp;"B"&amp;MATCH("ターゲット属性　９",'補助事業概要説明書（別添１）５'!$B:$B,0)),8,10,7))+SUMIF((OFFSET(INDIRECT("'補助事業概要説明書（別添１）５'!"&amp;"B"&amp;MATCH("ターゲット属性　９",'補助事業概要説明書（別添１）５'!$B:$B,0)),8,12,7)),C173,OFFSET(INDIRECT("'補助事業概要説明書（別添１）５'!"&amp;"B"&amp;MATCH("ターゲット属性　９",'補助事業概要説明書（別添１）５'!$B:$B,0)),8,15,7)),""))</f>
        <v/>
      </c>
      <c r="G173" s="309"/>
      <c r="H173" s="309"/>
      <c r="I173" s="321" t="str">
        <f t="shared" ca="1" si="17"/>
        <v/>
      </c>
      <c r="J173" s="815"/>
      <c r="K173" s="816"/>
      <c r="L173" s="816"/>
      <c r="M173" s="817"/>
      <c r="N173" s="225"/>
      <c r="R173" s="236" t="str">
        <f>IFERROR(IF(D173="職員",G173*F173,"")*F165,"")</f>
        <v/>
      </c>
      <c r="S173" s="236" t="str">
        <f>IFERROR(IF(D173="事務補助員",G173*F173,"")*F165,"")</f>
        <v/>
      </c>
      <c r="T173" s="236" t="str">
        <f>IFERROR(IF(OR(D173="職員",D173="事務補助員"),H173*F173,"")*F165,"")</f>
        <v/>
      </c>
      <c r="U173" s="236" t="str">
        <f>IFERROR(IF(D173="外部専門家",G173*F173,"")*F165,"")</f>
        <v/>
      </c>
      <c r="V173" s="236" t="str">
        <f>IFERROR(IF(D173="外部専門家",H173*F173,"")*F165,"")</f>
        <v/>
      </c>
      <c r="W173" s="252"/>
    </row>
    <row r="174" spans="2:23" ht="25.5" customHeight="1">
      <c r="B174" s="799"/>
      <c r="C174" s="248"/>
      <c r="D174" s="322" t="str">
        <f>IF(C174="","",IFERROR(VLOOKUP(C174,'補助事業概要説明書（別添１）１～４'!B:C,2,0),IF(ISNA(VLOOKUP(C174,'専門家一覧（別紙１）'!I:I,1,0)),"要確認","外部専門家")))</f>
        <v/>
      </c>
      <c r="E174" s="319"/>
      <c r="F174" s="322" t="str">
        <f ca="1">IF(E174="訪問支援",SUMIF((OFFSET(INDIRECT("'補助事業概要説明書（別添１）５'!"&amp;"B"&amp;MATCH("ターゲット属性　９",'補助事業概要説明書（別添１）５'!$B:$B,0)),8,6,7)),C174,OFFSET(INDIRECT("'補助事業概要説明書（別添１）５'!"&amp;"B"&amp;MATCH("ターゲット属性　９",'補助事業概要説明書（別添１）５'!$B:$B,0)),8,9,7))+SUMIF((OFFSET(INDIRECT("'補助事業概要説明書（別添１）５'!"&amp;"B"&amp;MATCH("ターゲット属性　９",'補助事業概要説明書（別添１）５'!$B:$B,0)),8,12,7)),C174,OFFSET(INDIRECT("'補助事業概要説明書（別添１）５'!"&amp;"B"&amp;MATCH("ターゲット属性　９",'補助事業概要説明書（別添１）５'!$B:$B,0)),8,14,7)),IF(E174="支援前後の活動",SUMIF((OFFSET(INDIRECT("'補助事業概要説明書（別添１）５'!"&amp;"B"&amp;MATCH("ターゲット属性　９",'補助事業概要説明書（別添１）５'!$B:$B,0)),8,6,7)),C174,OFFSET(INDIRECT("'補助事業概要説明書（別添１）５'!"&amp;"B"&amp;MATCH("ターゲット属性　９",'補助事業概要説明書（別添１）５'!$B:$B,0)),8,10,7))+SUMIF((OFFSET(INDIRECT("'補助事業概要説明書（別添１）５'!"&amp;"B"&amp;MATCH("ターゲット属性　９",'補助事業概要説明書（別添１）５'!$B:$B,0)),8,12,7)),C174,OFFSET(INDIRECT("'補助事業概要説明書（別添１）５'!"&amp;"B"&amp;MATCH("ターゲット属性　９",'補助事業概要説明書（別添１）５'!$B:$B,0)),8,15,7)),""))</f>
        <v/>
      </c>
      <c r="G174" s="309"/>
      <c r="H174" s="309"/>
      <c r="I174" s="321" t="str">
        <f t="shared" ca="1" si="17"/>
        <v/>
      </c>
      <c r="J174" s="815"/>
      <c r="K174" s="816"/>
      <c r="L174" s="816"/>
      <c r="M174" s="817"/>
      <c r="N174" s="225"/>
      <c r="R174" s="236" t="str">
        <f>IFERROR(IF(D174="職員",G174*F174,"")*F165,"")</f>
        <v/>
      </c>
      <c r="S174" s="236" t="str">
        <f>IFERROR(IF(D174="事務補助員",G174*F174,"")*F165,"")</f>
        <v/>
      </c>
      <c r="T174" s="236" t="str">
        <f>IFERROR(IF(OR(D174="職員",D174="事務補助員"),H174*F174,"")*F165,"")</f>
        <v/>
      </c>
      <c r="U174" s="236" t="str">
        <f>IFERROR(IF(D174="外部専門家",G174*F174,"")*F165,"")</f>
        <v/>
      </c>
      <c r="V174" s="236" t="str">
        <f>IFERROR(IF(D174="外部専門家",H174*F174,"")*F165,"")</f>
        <v/>
      </c>
      <c r="W174" s="252"/>
    </row>
    <row r="175" spans="2:23" ht="25.5" customHeight="1">
      <c r="B175" s="799"/>
      <c r="C175" s="248"/>
      <c r="D175" s="323" t="str">
        <f>IF(C175="","",IFERROR(VLOOKUP(C175,'補助事業概要説明書（別添１）１～４'!B:C,2,0),IF(ISNA(VLOOKUP(C175,'専門家一覧（別紙１）'!I:I,1,0)),"要確認","外部専門家")))</f>
        <v/>
      </c>
      <c r="E175" s="319"/>
      <c r="F175" s="323" t="str">
        <f ca="1">IF(E175="訪問支援",SUMIF((OFFSET(INDIRECT("'補助事業概要説明書（別添１）５'!"&amp;"B"&amp;MATCH("ターゲット属性　９",'補助事業概要説明書（別添１）５'!$B:$B,0)),8,6,7)),C175,OFFSET(INDIRECT("'補助事業概要説明書（別添１）５'!"&amp;"B"&amp;MATCH("ターゲット属性　９",'補助事業概要説明書（別添１）５'!$B:$B,0)),8,9,7))+SUMIF((OFFSET(INDIRECT("'補助事業概要説明書（別添１）５'!"&amp;"B"&amp;MATCH("ターゲット属性　９",'補助事業概要説明書（別添１）５'!$B:$B,0)),8,12,7)),C175,OFFSET(INDIRECT("'補助事業概要説明書（別添１）５'!"&amp;"B"&amp;MATCH("ターゲット属性　９",'補助事業概要説明書（別添１）５'!$B:$B,0)),8,14,7)),IF(E175="支援前後の活動",SUMIF((OFFSET(INDIRECT("'補助事業概要説明書（別添１）５'!"&amp;"B"&amp;MATCH("ターゲット属性　９",'補助事業概要説明書（別添１）５'!$B:$B,0)),8,6,7)),C175,OFFSET(INDIRECT("'補助事業概要説明書（別添１）５'!"&amp;"B"&amp;MATCH("ターゲット属性　９",'補助事業概要説明書（別添１）５'!$B:$B,0)),8,10,7))+SUMIF((OFFSET(INDIRECT("'補助事業概要説明書（別添１）５'!"&amp;"B"&amp;MATCH("ターゲット属性　９",'補助事業概要説明書（別添１）５'!$B:$B,0)),8,12,7)),C175,OFFSET(INDIRECT("'補助事業概要説明書（別添１）５'!"&amp;"B"&amp;MATCH("ターゲット属性　９",'補助事業概要説明書（別添１）５'!$B:$B,0)),8,15,7)),""))</f>
        <v/>
      </c>
      <c r="G175" s="324"/>
      <c r="H175" s="324"/>
      <c r="I175" s="325" t="str">
        <f t="shared" ca="1" si="17"/>
        <v/>
      </c>
      <c r="J175" s="815"/>
      <c r="K175" s="816"/>
      <c r="L175" s="816"/>
      <c r="M175" s="817"/>
      <c r="N175" s="225"/>
      <c r="R175" s="236" t="str">
        <f>IFERROR(IF(D175="職員",G175*F175,"")*F165,"")</f>
        <v/>
      </c>
      <c r="S175" s="236" t="str">
        <f>IFERROR(IF(D175="事務補助員",G175*F175,"")*F165,"")</f>
        <v/>
      </c>
      <c r="T175" s="236" t="str">
        <f>IFERROR(IF(OR(D175="職員",D175="事務補助員"),H175*F175,"")*F165,"")</f>
        <v/>
      </c>
      <c r="U175" s="236" t="str">
        <f>IFERROR(IF(D175="外部専門家",G175*F175,"")*F165,"")</f>
        <v/>
      </c>
      <c r="V175" s="236" t="str">
        <f>IFERROR(IF(D175="外部専門家",H175*F175,"")*F165,"")</f>
        <v/>
      </c>
      <c r="W175" s="252"/>
    </row>
    <row r="176" spans="2:23" ht="25.5" customHeight="1">
      <c r="B176" s="799"/>
      <c r="C176" s="248"/>
      <c r="D176" s="323" t="str">
        <f>IF(C176="","",IFERROR(VLOOKUP(C176,'補助事業概要説明書（別添１）１～４'!B:C,2,0),IF(ISNA(VLOOKUP(C176,'専門家一覧（別紙１）'!I:I,1,0)),"要確認","外部専門家")))</f>
        <v/>
      </c>
      <c r="E176" s="319"/>
      <c r="F176" s="323" t="str">
        <f ca="1">IF(E176="訪問支援",SUMIF((OFFSET(INDIRECT("'補助事業概要説明書（別添１）５'!"&amp;"B"&amp;MATCH("ターゲット属性　９",'補助事業概要説明書（別添１）５'!$B:$B,0)),8,6,7)),C176,OFFSET(INDIRECT("'補助事業概要説明書（別添１）５'!"&amp;"B"&amp;MATCH("ターゲット属性　９",'補助事業概要説明書（別添１）５'!$B:$B,0)),8,9,7))+SUMIF((OFFSET(INDIRECT("'補助事業概要説明書（別添１）５'!"&amp;"B"&amp;MATCH("ターゲット属性　９",'補助事業概要説明書（別添１）５'!$B:$B,0)),8,12,7)),C176,OFFSET(INDIRECT("'補助事業概要説明書（別添１）５'!"&amp;"B"&amp;MATCH("ターゲット属性　９",'補助事業概要説明書（別添１）５'!$B:$B,0)),8,14,7)),IF(E176="支援前後の活動",SUMIF((OFFSET(INDIRECT("'補助事業概要説明書（別添１）５'!"&amp;"B"&amp;MATCH("ターゲット属性　９",'補助事業概要説明書（別添１）５'!$B:$B,0)),8,6,7)),C176,OFFSET(INDIRECT("'補助事業概要説明書（別添１）５'!"&amp;"B"&amp;MATCH("ターゲット属性　９",'補助事業概要説明書（別添１）５'!$B:$B,0)),8,10,7))+SUMIF((OFFSET(INDIRECT("'補助事業概要説明書（別添１）５'!"&amp;"B"&amp;MATCH("ターゲット属性　９",'補助事業概要説明書（別添１）５'!$B:$B,0)),8,12,7)),C176,OFFSET(INDIRECT("'補助事業概要説明書（別添１）５'!"&amp;"B"&amp;MATCH("ターゲット属性　９",'補助事業概要説明書（別添１）５'!$B:$B,0)),8,15,7)),""))</f>
        <v/>
      </c>
      <c r="G176" s="324"/>
      <c r="H176" s="324"/>
      <c r="I176" s="325" t="str">
        <f t="shared" ca="1" si="17"/>
        <v/>
      </c>
      <c r="J176" s="815"/>
      <c r="K176" s="816"/>
      <c r="L176" s="816"/>
      <c r="M176" s="817"/>
      <c r="N176" s="225"/>
      <c r="R176" s="236" t="str">
        <f>IFERROR(IF(D176="職員",G176*F176,"")*F165,"")</f>
        <v/>
      </c>
      <c r="S176" s="236" t="str">
        <f>IFERROR(IF(D176="事務補助員",G176*F176,"")*F165,"")</f>
        <v/>
      </c>
      <c r="T176" s="236" t="str">
        <f>IFERROR(IF(OR(D176="職員",D176="事務補助員"),H176*F176,"")*F165,"")</f>
        <v/>
      </c>
      <c r="U176" s="236" t="str">
        <f>IFERROR(IF(D176="外部専門家",G176*F176,"")*F165,"")</f>
        <v/>
      </c>
      <c r="V176" s="236" t="str">
        <f>IFERROR(IF(D176="外部専門家",H176*F176,"")*F165,"")</f>
        <v/>
      </c>
      <c r="W176" s="252"/>
    </row>
    <row r="177" spans="2:23" ht="25.5" customHeight="1" thickBot="1">
      <c r="B177" s="800"/>
      <c r="C177" s="326"/>
      <c r="D177" s="327" t="str">
        <f>IF(C177="","",IFERROR(VLOOKUP(C177,'補助事業概要説明書（別添１）１～４'!B:C,2,0),IF(ISNA(VLOOKUP(C177,'専門家一覧（別紙１）'!I:I,1,0)),"要確認","外部専門家")))</f>
        <v/>
      </c>
      <c r="E177" s="328"/>
      <c r="F177" s="327" t="str">
        <f ca="1">IF(E177="訪問支援",SUMIF((OFFSET(INDIRECT("'補助事業概要説明書（別添１）５'!"&amp;"B"&amp;MATCH("ターゲット属性　９",'補助事業概要説明書（別添１）５'!$B:$B,0)),8,6,7)),C177,OFFSET(INDIRECT("'補助事業概要説明書（別添１）５'!"&amp;"B"&amp;MATCH("ターゲット属性　９",'補助事業概要説明書（別添１）５'!$B:$B,0)),8,9,7))+SUMIF((OFFSET(INDIRECT("'補助事業概要説明書（別添１）５'!"&amp;"B"&amp;MATCH("ターゲット属性　９",'補助事業概要説明書（別添１）５'!$B:$B,0)),8,12,7)),C177,OFFSET(INDIRECT("'補助事業概要説明書（別添１）５'!"&amp;"B"&amp;MATCH("ターゲット属性　９",'補助事業概要説明書（別添１）５'!$B:$B,0)),8,14,7)),IF(E177="支援前後の活動",SUMIF((OFFSET(INDIRECT("'補助事業概要説明書（別添１）５'!"&amp;"B"&amp;MATCH("ターゲット属性　９",'補助事業概要説明書（別添１）５'!$B:$B,0)),8,6,7)),C177,OFFSET(INDIRECT("'補助事業概要説明書（別添１）５'!"&amp;"B"&amp;MATCH("ターゲット属性　９",'補助事業概要説明書（別添１）５'!$B:$B,0)),8,10,7))+SUMIF((OFFSET(INDIRECT("'補助事業概要説明書（別添１）５'!"&amp;"B"&amp;MATCH("ターゲット属性　９",'補助事業概要説明書（別添１）５'!$B:$B,0)),8,12,7)),C177,OFFSET(INDIRECT("'補助事業概要説明書（別添１）５'!"&amp;"B"&amp;MATCH("ターゲット属性　９",'補助事業概要説明書（別添１）５'!$B:$B,0)),8,15,7)),""))</f>
        <v/>
      </c>
      <c r="G177" s="329"/>
      <c r="H177" s="329"/>
      <c r="I177" s="330" t="str">
        <f t="shared" ca="1" si="17"/>
        <v/>
      </c>
      <c r="J177" s="812"/>
      <c r="K177" s="813"/>
      <c r="L177" s="813"/>
      <c r="M177" s="814"/>
      <c r="N177" s="225"/>
      <c r="R177" s="236" t="str">
        <f>IFERROR(IF(D177="職員",G177*F177,"")*F165,"")</f>
        <v/>
      </c>
      <c r="S177" s="236" t="str">
        <f>IFERROR(IF(D177="事務補助員",G177*F177,"")*F165,"")</f>
        <v/>
      </c>
      <c r="T177" s="236" t="str">
        <f>IFERROR(IF(OR(D177="職員",D177="事務補助員"),H177*F177,"")*F165,"")</f>
        <v/>
      </c>
      <c r="U177" s="236" t="str">
        <f>IFERROR(IF(D177="外部専門家",G177*F177,"")*F165,"")</f>
        <v/>
      </c>
      <c r="V177" s="236" t="str">
        <f>IFERROR(IF(D177="外部専門家",H177*F177,"")*F165,"")</f>
        <v/>
      </c>
      <c r="W177" s="252"/>
    </row>
    <row r="178" spans="2:23" ht="39" customHeight="1" thickTop="1">
      <c r="B178" s="798" t="s">
        <v>429</v>
      </c>
      <c r="C178" s="452" t="s">
        <v>257</v>
      </c>
      <c r="D178" s="801" t="s">
        <v>330</v>
      </c>
      <c r="E178" s="802"/>
      <c r="F178" s="805" t="s">
        <v>433</v>
      </c>
      <c r="G178" s="803"/>
      <c r="H178" s="805" t="s">
        <v>432</v>
      </c>
      <c r="I178" s="803"/>
      <c r="J178" s="805" t="s">
        <v>416</v>
      </c>
      <c r="K178" s="806"/>
      <c r="L178" s="805" t="s">
        <v>430</v>
      </c>
      <c r="M178" s="803"/>
      <c r="N178" s="225"/>
      <c r="R178" s="236"/>
      <c r="S178" s="236" t="str">
        <f t="shared" si="11"/>
        <v/>
      </c>
      <c r="T178" s="236" t="str">
        <f t="shared" si="12"/>
        <v/>
      </c>
      <c r="U178" s="236" t="str">
        <f t="shared" si="13"/>
        <v/>
      </c>
      <c r="V178" s="236" t="str">
        <f t="shared" si="14"/>
        <v/>
      </c>
      <c r="W178" s="252"/>
    </row>
    <row r="179" spans="2:23" ht="25.5" customHeight="1">
      <c r="B179" s="799"/>
      <c r="C179" s="547">
        <f>'補助事業概要説明書（別添１）５'!$D$7</f>
        <v>0</v>
      </c>
      <c r="D179" s="787">
        <f>VLOOKUP("ターゲット属性　１０",'補助事業概要説明書（別添１）５'!$B:$Q,3,0)</f>
        <v>0</v>
      </c>
      <c r="E179" s="788"/>
      <c r="F179" s="789">
        <f>VLOOKUP("ターゲット属性　１０",'補助事業概要説明書（別添１）５'!$B:$Q,10,0)</f>
        <v>0</v>
      </c>
      <c r="G179" s="790"/>
      <c r="H179" s="832">
        <f>VLOOKUP("ターゲット属性　１０",'補助事業概要説明書（別添１）５'!B:Q,15,0)</f>
        <v>0</v>
      </c>
      <c r="I179" s="833"/>
      <c r="J179" s="810" t="str">
        <f ca="1">IFERROR(L179/H179,"")</f>
        <v/>
      </c>
      <c r="K179" s="811"/>
      <c r="L179" s="810">
        <f ca="1">SUM(I182:I191)</f>
        <v>0</v>
      </c>
      <c r="M179" s="811"/>
      <c r="N179" s="225"/>
      <c r="R179" s="236"/>
      <c r="S179" s="236" t="str">
        <f t="shared" si="11"/>
        <v/>
      </c>
      <c r="T179" s="236" t="str">
        <f t="shared" si="12"/>
        <v/>
      </c>
      <c r="U179" s="236" t="str">
        <f t="shared" si="13"/>
        <v/>
      </c>
      <c r="V179" s="236" t="str">
        <f t="shared" si="14"/>
        <v/>
      </c>
      <c r="W179" s="252"/>
    </row>
    <row r="180" spans="2:23" ht="40.5" customHeight="1">
      <c r="B180" s="799"/>
      <c r="C180" s="807" t="s">
        <v>417</v>
      </c>
      <c r="D180" s="803" t="s">
        <v>418</v>
      </c>
      <c r="E180" s="804" t="s">
        <v>431</v>
      </c>
      <c r="F180" s="804" t="s">
        <v>487</v>
      </c>
      <c r="G180" s="316" t="s">
        <v>542</v>
      </c>
      <c r="H180" s="316" t="s">
        <v>543</v>
      </c>
      <c r="I180" s="316" t="s">
        <v>481</v>
      </c>
      <c r="J180" s="804" t="s">
        <v>440</v>
      </c>
      <c r="K180" s="804"/>
      <c r="L180" s="804"/>
      <c r="M180" s="804"/>
      <c r="N180" s="225"/>
      <c r="R180" s="236" t="str">
        <f>IFERROR(IF(D180="職員",G180*F180,"")*F179,"")</f>
        <v/>
      </c>
      <c r="S180" s="236" t="str">
        <f>IFERROR(IF(D180="事務補助員",G180*F180,"")*F179,"")</f>
        <v/>
      </c>
      <c r="T180" s="236" t="str">
        <f>IFERROR(IF(OR(D180="職員",D180="事務補助員"),H180*F180,"")*F179,"")</f>
        <v/>
      </c>
      <c r="U180" s="236" t="str">
        <f>IFERROR(IF(D180="外部専門家",G180*F180,"")*F179,"")</f>
        <v/>
      </c>
      <c r="V180" s="236" t="str">
        <f>IFERROR(IF(D180="外部専門家",H180*F180,"")*F179,"")</f>
        <v/>
      </c>
      <c r="W180" s="252"/>
    </row>
    <row r="181" spans="2:23" ht="15" customHeight="1">
      <c r="B181" s="799"/>
      <c r="C181" s="808"/>
      <c r="D181" s="803"/>
      <c r="E181" s="804"/>
      <c r="F181" s="804"/>
      <c r="G181" s="317" t="str">
        <f>IF($I$6="消費税の扱いを選択してください","",IF($I$6="消費税を補助対象に含めない","（税抜）","（税込）"))</f>
        <v/>
      </c>
      <c r="H181" s="317" t="str">
        <f>IF($I$6="消費税の扱いを選択してください","",IF($I$6="消費税を補助対象に含めない","（税抜）","（税込）"))</f>
        <v/>
      </c>
      <c r="I181" s="317" t="str">
        <f>IF($I$6="消費税の扱いを選択してください","",IF($I$6="消費税を補助対象に含めない","（税抜）","（税込）"))</f>
        <v/>
      </c>
      <c r="J181" s="804"/>
      <c r="K181" s="804"/>
      <c r="L181" s="804"/>
      <c r="M181" s="804"/>
      <c r="N181" s="225"/>
      <c r="R181" s="236" t="str">
        <f>IFERROR(IF(D181="職員",G181*F181,"")*F179,"")</f>
        <v/>
      </c>
      <c r="S181" s="236" t="str">
        <f>IFERROR(IF(D181="事務補助員",G181*F181,"")*F179,"")</f>
        <v/>
      </c>
      <c r="T181" s="236" t="str">
        <f>IFERROR(IF(OR(D181="職員",D181="事務補助員"),H181*F181,"")*F179,"")</f>
        <v/>
      </c>
      <c r="U181" s="236" t="str">
        <f>IFERROR(IF(D181="外部専門家",G181*F181,"")*F179,"")</f>
        <v/>
      </c>
      <c r="V181" s="236" t="str">
        <f>IFERROR(IF(D181="外部専門家",H181*F181,"")*F179,"")</f>
        <v/>
      </c>
      <c r="W181" s="252"/>
    </row>
    <row r="182" spans="2:23" ht="25.5" customHeight="1">
      <c r="B182" s="799"/>
      <c r="C182" s="302"/>
      <c r="D182" s="318" t="str">
        <f>IF(C182="","",IFERROR(VLOOKUP(C182,'補助事業概要説明書（別添１）１～４'!B:C,2,0),IF(ISNA(VLOOKUP(C182,'専門家一覧（別紙１）'!I:I,1,0)),"要確認","外部専門家")))</f>
        <v/>
      </c>
      <c r="E182" s="319"/>
      <c r="F182" s="318" t="str">
        <f ca="1">IF(E182="訪問支援",SUMIF((OFFSET(INDIRECT("'補助事業概要説明書（別添１）５'!"&amp;"B"&amp;MATCH("ターゲット属性　１０",'補助事業概要説明書（別添１）５'!$B:$B,0)),8,6,7)),C182,OFFSET(INDIRECT("'補助事業概要説明書（別添１）５'!"&amp;"B"&amp;MATCH("ターゲット属性　１０",'補助事業概要説明書（別添１）５'!$B:$B,0)),8,9,7))+SUMIF((OFFSET(INDIRECT("'補助事業概要説明書（別添１）５'!"&amp;"B"&amp;MATCH("ターゲット属性　１０",'補助事業概要説明書（別添１）５'!$B:$B,0)),8,12,7)),C182,OFFSET(INDIRECT("'補助事業概要説明書（別添１）５'!"&amp;"B"&amp;MATCH("ターゲット属性　１０",'補助事業概要説明書（別添１）５'!$B:$B,0)),8,14,7)),IF(E182="支援前後の活動",SUMIF((OFFSET(INDIRECT("'補助事業概要説明書（別添１）５'!"&amp;"B"&amp;MATCH("ターゲット属性　１０",'補助事業概要説明書（別添１）５'!$B:$B,0)),8,6,7)),C182,OFFSET(INDIRECT("'補助事業概要説明書（別添１）５'!"&amp;"B"&amp;MATCH("ターゲット属性　１０",'補助事業概要説明書（別添１）５'!$B:$B,0)),8,10,7))+SUMIF((OFFSET(INDIRECT("'補助事業概要説明書（別添１）５'!"&amp;"B"&amp;MATCH("ターゲット属性　１０",'補助事業概要説明書（別添１）５'!$B:$B,0)),8,12,7)),C182,OFFSET(INDIRECT("'補助事業概要説明書（別添１）５'!"&amp;"B"&amp;MATCH("ターゲット属性　１０",'補助事業概要説明書（別添１）５'!$B:$B,0)),8,15,7)),""))</f>
        <v/>
      </c>
      <c r="G182" s="314"/>
      <c r="H182" s="314"/>
      <c r="I182" s="320" t="str">
        <f ca="1">IFERROR(F182*(G182+H182),"")</f>
        <v/>
      </c>
      <c r="J182" s="829"/>
      <c r="K182" s="830"/>
      <c r="L182" s="830"/>
      <c r="M182" s="831"/>
      <c r="N182" s="225"/>
      <c r="R182" s="236" t="str">
        <f>IFERROR(IF(D182="職員",G182*F182,"")*F179,"")</f>
        <v/>
      </c>
      <c r="S182" s="236" t="str">
        <f>IFERROR(IF(D182="事務補助員",G182*F182,"")*F179,"")</f>
        <v/>
      </c>
      <c r="T182" s="236" t="str">
        <f>IFERROR(IF(OR(D182="職員",D182="事務補助員"),H182*F182,"")*F179,"")</f>
        <v/>
      </c>
      <c r="U182" s="236" t="str">
        <f>IFERROR(IF(D182="外部専門家",G182*F182,"")*F179,"")</f>
        <v/>
      </c>
      <c r="V182" s="236" t="str">
        <f>IFERROR(IF(D182="外部専門家",H182*F182,"")*F179,"")</f>
        <v/>
      </c>
      <c r="W182" s="252"/>
    </row>
    <row r="183" spans="2:23" ht="25.5" customHeight="1">
      <c r="B183" s="799"/>
      <c r="C183" s="248"/>
      <c r="D183" s="318" t="str">
        <f>IF(C183="","",IFERROR(VLOOKUP(C183,'補助事業概要説明書（別添１）１～４'!B:C,2,0),IF(ISNA(VLOOKUP(C183,'専門家一覧（別紙１）'!I:I,1,0)),"要確認","外部専門家")))</f>
        <v/>
      </c>
      <c r="E183" s="319"/>
      <c r="F183" s="318" t="str">
        <f ca="1">IF(E183="訪問支援",SUMIF((OFFSET(INDIRECT("'補助事業概要説明書（別添１）５'!"&amp;"B"&amp;MATCH("ターゲット属性　１０",'補助事業概要説明書（別添１）５'!$B:$B,0)),8,6,7)),C183,OFFSET(INDIRECT("'補助事業概要説明書（別添１）５'!"&amp;"B"&amp;MATCH("ターゲット属性　１０",'補助事業概要説明書（別添１）５'!$B:$B,0)),8,9,7))+SUMIF((OFFSET(INDIRECT("'補助事業概要説明書（別添１）５'!"&amp;"B"&amp;MATCH("ターゲット属性　１０",'補助事業概要説明書（別添１）５'!$B:$B,0)),8,12,7)),C183,OFFSET(INDIRECT("'補助事業概要説明書（別添１）５'!"&amp;"B"&amp;MATCH("ターゲット属性　１０",'補助事業概要説明書（別添１）５'!$B:$B,0)),8,14,7)),IF(E183="支援前後の活動",SUMIF((OFFSET(INDIRECT("'補助事業概要説明書（別添１）５'!"&amp;"B"&amp;MATCH("ターゲット属性　１０",'補助事業概要説明書（別添１）５'!$B:$B,0)),8,6,7)),C183,OFFSET(INDIRECT("'補助事業概要説明書（別添１）５'!"&amp;"B"&amp;MATCH("ターゲット属性　１０",'補助事業概要説明書（別添１）５'!$B:$B,0)),8,10,7))+SUMIF((OFFSET(INDIRECT("'補助事業概要説明書（別添１）５'!"&amp;"B"&amp;MATCH("ターゲット属性　１０",'補助事業概要説明書（別添１）５'!$B:$B,0)),8,12,7)),C183,OFFSET(INDIRECT("'補助事業概要説明書（別添１）５'!"&amp;"B"&amp;MATCH("ターゲット属性　１０",'補助事業概要説明書（別添１）５'!$B:$B,0)),8,15,7)),""))</f>
        <v/>
      </c>
      <c r="G183" s="314"/>
      <c r="H183" s="314"/>
      <c r="I183" s="321" t="str">
        <f t="shared" ref="I183:I191" ca="1" si="18">IFERROR(F183*(G183+H183),"")</f>
        <v/>
      </c>
      <c r="J183" s="815"/>
      <c r="K183" s="816"/>
      <c r="L183" s="816"/>
      <c r="M183" s="817"/>
      <c r="N183" s="225"/>
      <c r="R183" s="236" t="str">
        <f>IFERROR(IF(D183="職員",G183*F183,"")*F179,"")</f>
        <v/>
      </c>
      <c r="S183" s="236" t="str">
        <f>IFERROR(IF(D183="事務補助員",G183*F183,"")*F179,"")</f>
        <v/>
      </c>
      <c r="T183" s="236" t="str">
        <f>IFERROR(IF(OR(D183="職員",D183="事務補助員"),H183*F183,"")*F179,"")</f>
        <v/>
      </c>
      <c r="U183" s="236" t="str">
        <f>IFERROR(IF(D183="外部専門家",G183*F183,"")*F179,"")</f>
        <v/>
      </c>
      <c r="V183" s="236" t="str">
        <f>IFERROR(IF(D183="外部専門家",H183*F183,"")*F179,"")</f>
        <v/>
      </c>
      <c r="W183" s="252"/>
    </row>
    <row r="184" spans="2:23" ht="25.5" customHeight="1">
      <c r="B184" s="799"/>
      <c r="C184" s="248"/>
      <c r="D184" s="322" t="str">
        <f>IF(C184="","",IFERROR(VLOOKUP(C184,'補助事業概要説明書（別添１）１～４'!B:C,2,0),IF(ISNA(VLOOKUP(C184,'専門家一覧（別紙１）'!I:I,1,0)),"要確認","外部専門家")))</f>
        <v/>
      </c>
      <c r="E184" s="319"/>
      <c r="F184" s="322" t="str">
        <f ca="1">IF(E184="訪問支援",SUMIF((OFFSET(INDIRECT("'補助事業概要説明書（別添１）５'!"&amp;"B"&amp;MATCH("ターゲット属性　１０",'補助事業概要説明書（別添１）５'!$B:$B,0)),8,6,7)),C184,OFFSET(INDIRECT("'補助事業概要説明書（別添１）５'!"&amp;"B"&amp;MATCH("ターゲット属性　１０",'補助事業概要説明書（別添１）５'!$B:$B,0)),8,9,7))+SUMIF((OFFSET(INDIRECT("'補助事業概要説明書（別添１）５'!"&amp;"B"&amp;MATCH("ターゲット属性　１０",'補助事業概要説明書（別添１）５'!$B:$B,0)),8,12,7)),C184,OFFSET(INDIRECT("'補助事業概要説明書（別添１）５'!"&amp;"B"&amp;MATCH("ターゲット属性　１０",'補助事業概要説明書（別添１）５'!$B:$B,0)),8,14,7)),IF(E184="支援前後の活動",SUMIF((OFFSET(INDIRECT("'補助事業概要説明書（別添１）５'!"&amp;"B"&amp;MATCH("ターゲット属性　１０",'補助事業概要説明書（別添１）５'!$B:$B,0)),8,6,7)),C184,OFFSET(INDIRECT("'補助事業概要説明書（別添１）５'!"&amp;"B"&amp;MATCH("ターゲット属性　１０",'補助事業概要説明書（別添１）５'!$B:$B,0)),8,10,7))+SUMIF((OFFSET(INDIRECT("'補助事業概要説明書（別添１）５'!"&amp;"B"&amp;MATCH("ターゲット属性　１０",'補助事業概要説明書（別添１）５'!$B:$B,0)),8,12,7)),C184,OFFSET(INDIRECT("'補助事業概要説明書（別添１）５'!"&amp;"B"&amp;MATCH("ターゲット属性　１０",'補助事業概要説明書（別添１）５'!$B:$B,0)),8,15,7)),""))</f>
        <v/>
      </c>
      <c r="G184" s="309"/>
      <c r="H184" s="309"/>
      <c r="I184" s="321" t="str">
        <f t="shared" ca="1" si="18"/>
        <v/>
      </c>
      <c r="J184" s="815"/>
      <c r="K184" s="816"/>
      <c r="L184" s="816"/>
      <c r="M184" s="817"/>
      <c r="N184" s="225"/>
      <c r="R184" s="236" t="str">
        <f>IFERROR(IF(D184="職員",G184*F184,"")*F179,"")</f>
        <v/>
      </c>
      <c r="S184" s="236" t="str">
        <f>IFERROR(IF(D184="事務補助員",G184*F184,"")*F179,"")</f>
        <v/>
      </c>
      <c r="T184" s="236" t="str">
        <f>IFERROR(IF(OR(D184="職員",D184="事務補助員"),H184*F184,"")*F179,"")</f>
        <v/>
      </c>
      <c r="U184" s="236" t="str">
        <f>IFERROR(IF(D184="外部専門家",G184*F184,"")*F179,"")</f>
        <v/>
      </c>
      <c r="V184" s="236" t="str">
        <f>IFERROR(IF(D184="外部専門家",H184*F184,"")*F179,"")</f>
        <v/>
      </c>
      <c r="W184" s="252"/>
    </row>
    <row r="185" spans="2:23" ht="25.5" customHeight="1">
      <c r="B185" s="799"/>
      <c r="C185" s="248"/>
      <c r="D185" s="322" t="str">
        <f>IF(C185="","",IFERROR(VLOOKUP(C185,'補助事業概要説明書（別添１）１～４'!B:C,2,0),IF(ISNA(VLOOKUP(C185,'専門家一覧（別紙１）'!I:I,1,0)),"要確認","外部専門家")))</f>
        <v/>
      </c>
      <c r="E185" s="319"/>
      <c r="F185" s="322" t="str">
        <f ca="1">IF(E185="訪問支援",SUMIF((OFFSET(INDIRECT("'補助事業概要説明書（別添１）５'!"&amp;"B"&amp;MATCH("ターゲット属性　１０",'補助事業概要説明書（別添１）５'!$B:$B,0)),8,6,7)),C185,OFFSET(INDIRECT("'補助事業概要説明書（別添１）５'!"&amp;"B"&amp;MATCH("ターゲット属性　１０",'補助事業概要説明書（別添１）５'!$B:$B,0)),8,9,7))+SUMIF((OFFSET(INDIRECT("'補助事業概要説明書（別添１）５'!"&amp;"B"&amp;MATCH("ターゲット属性　１０",'補助事業概要説明書（別添１）５'!$B:$B,0)),8,12,7)),C185,OFFSET(INDIRECT("'補助事業概要説明書（別添１）５'!"&amp;"B"&amp;MATCH("ターゲット属性　１０",'補助事業概要説明書（別添１）５'!$B:$B,0)),8,14,7)),IF(E185="支援前後の活動",SUMIF((OFFSET(INDIRECT("'補助事業概要説明書（別添１）５'!"&amp;"B"&amp;MATCH("ターゲット属性　１０",'補助事業概要説明書（別添１）５'!$B:$B,0)),8,6,7)),C185,OFFSET(INDIRECT("'補助事業概要説明書（別添１）５'!"&amp;"B"&amp;MATCH("ターゲット属性　１０",'補助事業概要説明書（別添１）５'!$B:$B,0)),8,10,7))+SUMIF((OFFSET(INDIRECT("'補助事業概要説明書（別添１）５'!"&amp;"B"&amp;MATCH("ターゲット属性　１０",'補助事業概要説明書（別添１）５'!$B:$B,0)),8,12,7)),C185,OFFSET(INDIRECT("'補助事業概要説明書（別添１）５'!"&amp;"B"&amp;MATCH("ターゲット属性　１０",'補助事業概要説明書（別添１）５'!$B:$B,0)),8,15,7)),""))</f>
        <v/>
      </c>
      <c r="G185" s="309"/>
      <c r="H185" s="309"/>
      <c r="I185" s="321" t="str">
        <f t="shared" ca="1" si="18"/>
        <v/>
      </c>
      <c r="J185" s="815"/>
      <c r="K185" s="816"/>
      <c r="L185" s="816"/>
      <c r="M185" s="817"/>
      <c r="N185" s="225"/>
      <c r="R185" s="236" t="str">
        <f>IFERROR(IF(D185="職員",G185*F185,"")*F179,"")</f>
        <v/>
      </c>
      <c r="S185" s="236" t="str">
        <f>IFERROR(IF(D185="事務補助員",G185*F185,"")*F179,"")</f>
        <v/>
      </c>
      <c r="T185" s="236" t="str">
        <f>IFERROR(IF(OR(D185="職員",D185="事務補助員"),H185*F185,"")*F179,"")</f>
        <v/>
      </c>
      <c r="U185" s="236" t="str">
        <f>IFERROR(IF(D185="外部専門家",G185*F185,"")*F179,"")</f>
        <v/>
      </c>
      <c r="V185" s="236" t="str">
        <f>IFERROR(IF(D185="外部専門家",H185*F185,"")*F179,"")</f>
        <v/>
      </c>
      <c r="W185" s="252"/>
    </row>
    <row r="186" spans="2:23" ht="25.5" customHeight="1">
      <c r="B186" s="799"/>
      <c r="C186" s="248"/>
      <c r="D186" s="322" t="str">
        <f>IF(C186="","",IFERROR(VLOOKUP(C186,'補助事業概要説明書（別添１）１～４'!B:C,2,0),IF(ISNA(VLOOKUP(C186,'専門家一覧（別紙１）'!I:I,1,0)),"要確認","外部専門家")))</f>
        <v/>
      </c>
      <c r="E186" s="319"/>
      <c r="F186" s="322" t="str">
        <f ca="1">IF(E186="訪問支援",SUMIF((OFFSET(INDIRECT("'補助事業概要説明書（別添１）５'!"&amp;"B"&amp;MATCH("ターゲット属性　１０",'補助事業概要説明書（別添１）５'!$B:$B,0)),8,6,7)),C186,OFFSET(INDIRECT("'補助事業概要説明書（別添１）５'!"&amp;"B"&amp;MATCH("ターゲット属性　１０",'補助事業概要説明書（別添１）５'!$B:$B,0)),8,9,7))+SUMIF((OFFSET(INDIRECT("'補助事業概要説明書（別添１）５'!"&amp;"B"&amp;MATCH("ターゲット属性　１０",'補助事業概要説明書（別添１）５'!$B:$B,0)),8,12,7)),C186,OFFSET(INDIRECT("'補助事業概要説明書（別添１）５'!"&amp;"B"&amp;MATCH("ターゲット属性　１０",'補助事業概要説明書（別添１）５'!$B:$B,0)),8,14,7)),IF(E186="支援前後の活動",SUMIF((OFFSET(INDIRECT("'補助事業概要説明書（別添１）５'!"&amp;"B"&amp;MATCH("ターゲット属性　１０",'補助事業概要説明書（別添１）５'!$B:$B,0)),8,6,7)),C186,OFFSET(INDIRECT("'補助事業概要説明書（別添１）５'!"&amp;"B"&amp;MATCH("ターゲット属性　１０",'補助事業概要説明書（別添１）５'!$B:$B,0)),8,10,7))+SUMIF((OFFSET(INDIRECT("'補助事業概要説明書（別添１）５'!"&amp;"B"&amp;MATCH("ターゲット属性　１０",'補助事業概要説明書（別添１）５'!$B:$B,0)),8,12,7)),C186,OFFSET(INDIRECT("'補助事業概要説明書（別添１）５'!"&amp;"B"&amp;MATCH("ターゲット属性　１０",'補助事業概要説明書（別添１）５'!$B:$B,0)),8,15,7)),""))</f>
        <v/>
      </c>
      <c r="G186" s="309"/>
      <c r="H186" s="309"/>
      <c r="I186" s="321" t="str">
        <f t="shared" ca="1" si="18"/>
        <v/>
      </c>
      <c r="J186" s="815"/>
      <c r="K186" s="816"/>
      <c r="L186" s="816"/>
      <c r="M186" s="817"/>
      <c r="N186" s="225"/>
      <c r="R186" s="236" t="str">
        <f>IFERROR(IF(D186="職員",G186*F186,"")*F179,"")</f>
        <v/>
      </c>
      <c r="S186" s="236" t="str">
        <f>IFERROR(IF(D186="事務補助員",G186*F186,"")*F179,"")</f>
        <v/>
      </c>
      <c r="T186" s="236" t="str">
        <f>IFERROR(IF(OR(D186="職員",D186="事務補助員"),H186*F186,"")*F179,"")</f>
        <v/>
      </c>
      <c r="U186" s="236" t="str">
        <f>IFERROR(IF(D186="外部専門家",G186*F186,"")*F179,"")</f>
        <v/>
      </c>
      <c r="V186" s="236" t="str">
        <f>IFERROR(IF(D186="外部専門家",H186*F186,"")*F179,"")</f>
        <v/>
      </c>
      <c r="W186" s="252"/>
    </row>
    <row r="187" spans="2:23" ht="25.5" customHeight="1">
      <c r="B187" s="799"/>
      <c r="C187" s="248"/>
      <c r="D187" s="322" t="str">
        <f>IF(C187="","",IFERROR(VLOOKUP(C187,'補助事業概要説明書（別添１）１～４'!B:C,2,0),IF(ISNA(VLOOKUP(C187,'専門家一覧（別紙１）'!I:I,1,0)),"要確認","外部専門家")))</f>
        <v/>
      </c>
      <c r="E187" s="319"/>
      <c r="F187" s="322" t="str">
        <f ca="1">IF(E187="訪問支援",SUMIF((OFFSET(INDIRECT("'補助事業概要説明書（別添１）５'!"&amp;"B"&amp;MATCH("ターゲット属性　１０",'補助事業概要説明書（別添１）５'!$B:$B,0)),8,6,7)),C187,OFFSET(INDIRECT("'補助事業概要説明書（別添１）５'!"&amp;"B"&amp;MATCH("ターゲット属性　１０",'補助事業概要説明書（別添１）５'!$B:$B,0)),8,9,7))+SUMIF((OFFSET(INDIRECT("'補助事業概要説明書（別添１）５'!"&amp;"B"&amp;MATCH("ターゲット属性　１０",'補助事業概要説明書（別添１）５'!$B:$B,0)),8,12,7)),C187,OFFSET(INDIRECT("'補助事業概要説明書（別添１）５'!"&amp;"B"&amp;MATCH("ターゲット属性　１０",'補助事業概要説明書（別添１）５'!$B:$B,0)),8,14,7)),IF(E187="支援前後の活動",SUMIF((OFFSET(INDIRECT("'補助事業概要説明書（別添１）５'!"&amp;"B"&amp;MATCH("ターゲット属性　１０",'補助事業概要説明書（別添１）５'!$B:$B,0)),8,6,7)),C187,OFFSET(INDIRECT("'補助事業概要説明書（別添１）５'!"&amp;"B"&amp;MATCH("ターゲット属性　１０",'補助事業概要説明書（別添１）５'!$B:$B,0)),8,10,7))+SUMIF((OFFSET(INDIRECT("'補助事業概要説明書（別添１）５'!"&amp;"B"&amp;MATCH("ターゲット属性　１０",'補助事業概要説明書（別添１）５'!$B:$B,0)),8,12,7)),C187,OFFSET(INDIRECT("'補助事業概要説明書（別添１）５'!"&amp;"B"&amp;MATCH("ターゲット属性　１０",'補助事業概要説明書（別添１）５'!$B:$B,0)),8,15,7)),""))</f>
        <v/>
      </c>
      <c r="G187" s="309"/>
      <c r="H187" s="309"/>
      <c r="I187" s="321" t="str">
        <f t="shared" ca="1" si="18"/>
        <v/>
      </c>
      <c r="J187" s="815"/>
      <c r="K187" s="816"/>
      <c r="L187" s="816"/>
      <c r="M187" s="817"/>
      <c r="N187" s="225"/>
      <c r="R187" s="236" t="str">
        <f>IFERROR(IF(D187="職員",G187*F187,"")*F179,"")</f>
        <v/>
      </c>
      <c r="S187" s="236" t="str">
        <f>IFERROR(IF(D187="事務補助員",G187*F187,"")*F179,"")</f>
        <v/>
      </c>
      <c r="T187" s="236" t="str">
        <f>IFERROR(IF(OR(D187="職員",D187="事務補助員"),H187*F187,"")*F179,"")</f>
        <v/>
      </c>
      <c r="U187" s="236" t="str">
        <f>IFERROR(IF(D187="外部専門家",G187*F187,"")*F179,"")</f>
        <v/>
      </c>
      <c r="V187" s="236" t="str">
        <f>IFERROR(IF(D187="外部専門家",H187*F187,"")*F179,"")</f>
        <v/>
      </c>
      <c r="W187" s="252"/>
    </row>
    <row r="188" spans="2:23" ht="25.5" customHeight="1">
      <c r="B188" s="799"/>
      <c r="C188" s="248"/>
      <c r="D188" s="322" t="str">
        <f>IF(C188="","",IFERROR(VLOOKUP(C188,'補助事業概要説明書（別添１）１～４'!B:C,2,0),IF(ISNA(VLOOKUP(C188,'専門家一覧（別紙１）'!I:I,1,0)),"要確認","外部専門家")))</f>
        <v/>
      </c>
      <c r="E188" s="319"/>
      <c r="F188" s="322" t="str">
        <f ca="1">IF(E188="訪問支援",SUMIF((OFFSET(INDIRECT("'補助事業概要説明書（別添１）５'!"&amp;"B"&amp;MATCH("ターゲット属性　１０",'補助事業概要説明書（別添１）５'!$B:$B,0)),8,6,7)),C188,OFFSET(INDIRECT("'補助事業概要説明書（別添１）５'!"&amp;"B"&amp;MATCH("ターゲット属性　１０",'補助事業概要説明書（別添１）５'!$B:$B,0)),8,9,7))+SUMIF((OFFSET(INDIRECT("'補助事業概要説明書（別添１）５'!"&amp;"B"&amp;MATCH("ターゲット属性　１０",'補助事業概要説明書（別添１）５'!$B:$B,0)),8,12,7)),C188,OFFSET(INDIRECT("'補助事業概要説明書（別添１）５'!"&amp;"B"&amp;MATCH("ターゲット属性　１０",'補助事業概要説明書（別添１）５'!$B:$B,0)),8,14,7)),IF(E188="支援前後の活動",SUMIF((OFFSET(INDIRECT("'補助事業概要説明書（別添１）５'!"&amp;"B"&amp;MATCH("ターゲット属性　１０",'補助事業概要説明書（別添１）５'!$B:$B,0)),8,6,7)),C188,OFFSET(INDIRECT("'補助事業概要説明書（別添１）５'!"&amp;"B"&amp;MATCH("ターゲット属性　１０",'補助事業概要説明書（別添１）５'!$B:$B,0)),8,10,7))+SUMIF((OFFSET(INDIRECT("'補助事業概要説明書（別添１）５'!"&amp;"B"&amp;MATCH("ターゲット属性　１０",'補助事業概要説明書（別添１）５'!$B:$B,0)),8,12,7)),C188,OFFSET(INDIRECT("'補助事業概要説明書（別添１）５'!"&amp;"B"&amp;MATCH("ターゲット属性　１０",'補助事業概要説明書（別添１）５'!$B:$B,0)),8,15,7)),""))</f>
        <v/>
      </c>
      <c r="G188" s="309"/>
      <c r="H188" s="309"/>
      <c r="I188" s="321" t="str">
        <f t="shared" ca="1" si="18"/>
        <v/>
      </c>
      <c r="J188" s="815"/>
      <c r="K188" s="816"/>
      <c r="L188" s="816"/>
      <c r="M188" s="817"/>
      <c r="N188" s="225"/>
      <c r="R188" s="236" t="str">
        <f>IFERROR(IF(D188="職員",G188*F188,"")*F179,"")</f>
        <v/>
      </c>
      <c r="S188" s="236" t="str">
        <f>IFERROR(IF(D188="事務補助員",G188*F188,"")*F179,"")</f>
        <v/>
      </c>
      <c r="T188" s="236" t="str">
        <f>IFERROR(IF(OR(D188="職員",D188="事務補助員"),H188*F188,"")*F179,"")</f>
        <v/>
      </c>
      <c r="U188" s="236" t="str">
        <f>IFERROR(IF(D188="外部専門家",G188*F188,"")*F179,"")</f>
        <v/>
      </c>
      <c r="V188" s="236" t="str">
        <f>IFERROR(IF(D188="外部専門家",H188*F188,"")*F179,"")</f>
        <v/>
      </c>
      <c r="W188" s="252"/>
    </row>
    <row r="189" spans="2:23" ht="25.5" customHeight="1">
      <c r="B189" s="799"/>
      <c r="C189" s="248"/>
      <c r="D189" s="323" t="str">
        <f>IF(C189="","",IFERROR(VLOOKUP(C189,'補助事業概要説明書（別添１）１～４'!B:C,2,0),IF(ISNA(VLOOKUP(C189,'専門家一覧（別紙１）'!I:I,1,0)),"要確認","外部専門家")))</f>
        <v/>
      </c>
      <c r="E189" s="319"/>
      <c r="F189" s="323" t="str">
        <f ca="1">IF(E189="訪問支援",SUMIF((OFFSET(INDIRECT("'補助事業概要説明書（別添１）５'!"&amp;"B"&amp;MATCH("ターゲット属性　１０",'補助事業概要説明書（別添１）５'!$B:$B,0)),8,6,7)),C189,OFFSET(INDIRECT("'補助事業概要説明書（別添１）５'!"&amp;"B"&amp;MATCH("ターゲット属性　１０",'補助事業概要説明書（別添１）５'!$B:$B,0)),8,9,7))+SUMIF((OFFSET(INDIRECT("'補助事業概要説明書（別添１）５'!"&amp;"B"&amp;MATCH("ターゲット属性　１０",'補助事業概要説明書（別添１）５'!$B:$B,0)),8,12,7)),C189,OFFSET(INDIRECT("'補助事業概要説明書（別添１）５'!"&amp;"B"&amp;MATCH("ターゲット属性　１０",'補助事業概要説明書（別添１）５'!$B:$B,0)),8,14,7)),IF(E189="支援前後の活動",SUMIF((OFFSET(INDIRECT("'補助事業概要説明書（別添１）５'!"&amp;"B"&amp;MATCH("ターゲット属性　１０",'補助事業概要説明書（別添１）５'!$B:$B,0)),8,6,7)),C189,OFFSET(INDIRECT("'補助事業概要説明書（別添１）５'!"&amp;"B"&amp;MATCH("ターゲット属性　１０",'補助事業概要説明書（別添１）５'!$B:$B,0)),8,10,7))+SUMIF((OFFSET(INDIRECT("'補助事業概要説明書（別添１）５'!"&amp;"B"&amp;MATCH("ターゲット属性　１０",'補助事業概要説明書（別添１）５'!$B:$B,0)),8,12,7)),C189,OFFSET(INDIRECT("'補助事業概要説明書（別添１）５'!"&amp;"B"&amp;MATCH("ターゲット属性　１０",'補助事業概要説明書（別添１）５'!$B:$B,0)),8,15,7)),""))</f>
        <v/>
      </c>
      <c r="G189" s="324"/>
      <c r="H189" s="324"/>
      <c r="I189" s="325" t="str">
        <f t="shared" ca="1" si="18"/>
        <v/>
      </c>
      <c r="J189" s="815"/>
      <c r="K189" s="816"/>
      <c r="L189" s="816"/>
      <c r="M189" s="817"/>
      <c r="N189" s="225"/>
      <c r="R189" s="236" t="str">
        <f>IFERROR(IF(D189="職員",G189*F189,"")*F179,"")</f>
        <v/>
      </c>
      <c r="S189" s="236" t="str">
        <f>IFERROR(IF(D189="事務補助員",G189*F189,"")*F179,"")</f>
        <v/>
      </c>
      <c r="T189" s="236" t="str">
        <f>IFERROR(IF(OR(D189="職員",D189="事務補助員"),H189*F189,"")*F179,"")</f>
        <v/>
      </c>
      <c r="U189" s="236" t="str">
        <f>IFERROR(IF(D189="外部専門家",G189*F189,"")*F179,"")</f>
        <v/>
      </c>
      <c r="V189" s="236" t="str">
        <f>IFERROR(IF(D189="外部専門家",H189*F189,"")*F179,"")</f>
        <v/>
      </c>
      <c r="W189" s="252"/>
    </row>
    <row r="190" spans="2:23" ht="25.5" customHeight="1">
      <c r="B190" s="799"/>
      <c r="C190" s="248"/>
      <c r="D190" s="323" t="str">
        <f>IF(C190="","",IFERROR(VLOOKUP(C190,'補助事業概要説明書（別添１）１～４'!B:C,2,0),IF(ISNA(VLOOKUP(C190,'専門家一覧（別紙１）'!I:I,1,0)),"要確認","外部専門家")))</f>
        <v/>
      </c>
      <c r="E190" s="319"/>
      <c r="F190" s="323" t="str">
        <f ca="1">IF(E190="訪問支援",SUMIF((OFFSET(INDIRECT("'補助事業概要説明書（別添１）５'!"&amp;"B"&amp;MATCH("ターゲット属性　１０",'補助事業概要説明書（別添１）５'!$B:$B,0)),8,6,7)),C190,OFFSET(INDIRECT("'補助事業概要説明書（別添１）５'!"&amp;"B"&amp;MATCH("ターゲット属性　１０",'補助事業概要説明書（別添１）５'!$B:$B,0)),8,9,7))+SUMIF((OFFSET(INDIRECT("'補助事業概要説明書（別添１）５'!"&amp;"B"&amp;MATCH("ターゲット属性　１０",'補助事業概要説明書（別添１）５'!$B:$B,0)),8,12,7)),C190,OFFSET(INDIRECT("'補助事業概要説明書（別添１）５'!"&amp;"B"&amp;MATCH("ターゲット属性　１０",'補助事業概要説明書（別添１）５'!$B:$B,0)),8,14,7)),IF(E190="支援前後の活動",SUMIF((OFFSET(INDIRECT("'補助事業概要説明書（別添１）５'!"&amp;"B"&amp;MATCH("ターゲット属性　１０",'補助事業概要説明書（別添１）５'!$B:$B,0)),8,6,7)),C190,OFFSET(INDIRECT("'補助事業概要説明書（別添１）５'!"&amp;"B"&amp;MATCH("ターゲット属性　１０",'補助事業概要説明書（別添１）５'!$B:$B,0)),8,10,7))+SUMIF((OFFSET(INDIRECT("'補助事業概要説明書（別添１）５'!"&amp;"B"&amp;MATCH("ターゲット属性　１０",'補助事業概要説明書（別添１）５'!$B:$B,0)),8,12,7)),C190,OFFSET(INDIRECT("'補助事業概要説明書（別添１）５'!"&amp;"B"&amp;MATCH("ターゲット属性　１０",'補助事業概要説明書（別添１）５'!$B:$B,0)),8,15,7)),""))</f>
        <v/>
      </c>
      <c r="G190" s="324"/>
      <c r="H190" s="324"/>
      <c r="I190" s="325" t="str">
        <f t="shared" ca="1" si="18"/>
        <v/>
      </c>
      <c r="J190" s="815"/>
      <c r="K190" s="816"/>
      <c r="L190" s="816"/>
      <c r="M190" s="817"/>
      <c r="N190" s="225"/>
      <c r="R190" s="236" t="str">
        <f>IFERROR(IF(D190="職員",G190*F190,"")*F179,"")</f>
        <v/>
      </c>
      <c r="S190" s="236" t="str">
        <f>IFERROR(IF(D190="事務補助員",G190*F190,"")*F179,"")</f>
        <v/>
      </c>
      <c r="T190" s="236" t="str">
        <f>IFERROR(IF(OR(D190="職員",D190="事務補助員"),H190*F190,"")*F179,"")</f>
        <v/>
      </c>
      <c r="U190" s="236" t="str">
        <f>IFERROR(IF(D190="外部専門家",G190*F190,"")*F179,"")</f>
        <v/>
      </c>
      <c r="V190" s="236" t="str">
        <f>IFERROR(IF(D190="外部専門家",H190*F190,"")*F179,"")</f>
        <v/>
      </c>
      <c r="W190" s="252"/>
    </row>
    <row r="191" spans="2:23" ht="25.5" customHeight="1" thickBot="1">
      <c r="B191" s="792"/>
      <c r="C191" s="326"/>
      <c r="D191" s="327" t="str">
        <f>IF(C191="","",IFERROR(VLOOKUP(C191,'補助事業概要説明書（別添１）１～４'!B:C,2,0),IF(ISNA(VLOOKUP(C191,'専門家一覧（別紙１）'!I:I,1,0)),"要確認","外部専門家")))</f>
        <v/>
      </c>
      <c r="E191" s="328"/>
      <c r="F191" s="327" t="str">
        <f ca="1">IF(E191="訪問支援",SUMIF((OFFSET(INDIRECT("'補助事業概要説明書（別添１）５'!"&amp;"B"&amp;MATCH("ターゲット属性　１０",'補助事業概要説明書（別添１）５'!$B:$B,0)),8,6,7)),C191,OFFSET(INDIRECT("'補助事業概要説明書（別添１）５'!"&amp;"B"&amp;MATCH("ターゲット属性　１０",'補助事業概要説明書（別添１）５'!$B:$B,0)),8,9,7))+SUMIF((OFFSET(INDIRECT("'補助事業概要説明書（別添１）５'!"&amp;"B"&amp;MATCH("ターゲット属性　１０",'補助事業概要説明書（別添１）５'!$B:$B,0)),8,12,7)),C191,OFFSET(INDIRECT("'補助事業概要説明書（別添１）５'!"&amp;"B"&amp;MATCH("ターゲット属性　１０",'補助事業概要説明書（別添１）５'!$B:$B,0)),8,14,7)),IF(E191="支援前後の活動",SUMIF((OFFSET(INDIRECT("'補助事業概要説明書（別添１）５'!"&amp;"B"&amp;MATCH("ターゲット属性　１０",'補助事業概要説明書（別添１）５'!$B:$B,0)),8,6,7)),C191,OFFSET(INDIRECT("'補助事業概要説明書（別添１）５'!"&amp;"B"&amp;MATCH("ターゲット属性　１０",'補助事業概要説明書（別添１）５'!$B:$B,0)),8,10,7))+SUMIF((OFFSET(INDIRECT("'補助事業概要説明書（別添１）５'!"&amp;"B"&amp;MATCH("ターゲット属性　１０",'補助事業概要説明書（別添１）５'!$B:$B,0)),8,12,7)),C191,OFFSET(INDIRECT("'補助事業概要説明書（別添１）５'!"&amp;"B"&amp;MATCH("ターゲット属性　１０",'補助事業概要説明書（別添１）５'!$B:$B,0)),8,15,7)),""))</f>
        <v/>
      </c>
      <c r="G191" s="329"/>
      <c r="H191" s="329"/>
      <c r="I191" s="330" t="str">
        <f t="shared" ca="1" si="18"/>
        <v/>
      </c>
      <c r="J191" s="812"/>
      <c r="K191" s="813"/>
      <c r="L191" s="813"/>
      <c r="M191" s="814"/>
      <c r="N191" s="225"/>
      <c r="R191" s="236" t="str">
        <f>IFERROR(IF(D191="職員",G191*F191,"")*F179,"")</f>
        <v/>
      </c>
      <c r="S191" s="236" t="str">
        <f>IFERROR(IF(D191="事務補助員",G191*F191,"")*F179,"")</f>
        <v/>
      </c>
      <c r="T191" s="236" t="str">
        <f>IFERROR(IF(OR(D191="職員",D191="事務補助員"),H191*F191,"")*F179,"")</f>
        <v/>
      </c>
      <c r="U191" s="236" t="str">
        <f>IFERROR(IF(D191="外部専門家",G191*F191,"")*F179,"")</f>
        <v/>
      </c>
      <c r="V191" s="236" t="str">
        <f>IFERROR(IF(D191="外部専門家",H191*F191,"")*F179,"")</f>
        <v/>
      </c>
      <c r="W191" s="252"/>
    </row>
    <row r="192" spans="2:23" ht="12.75" thickTop="1">
      <c r="N192" s="225"/>
      <c r="R192" s="252"/>
      <c r="S192" s="252"/>
      <c r="T192" s="252"/>
      <c r="U192" s="252"/>
      <c r="V192" s="252"/>
      <c r="W192" s="252"/>
    </row>
    <row r="193" spans="2:23">
      <c r="R193" s="252"/>
      <c r="S193" s="252"/>
      <c r="T193" s="252"/>
      <c r="U193" s="252"/>
      <c r="V193" s="252"/>
      <c r="W193" s="252"/>
    </row>
    <row r="194" spans="2:23" s="217" customFormat="1" ht="17.25">
      <c r="B194" s="217" t="s">
        <v>506</v>
      </c>
      <c r="O194" s="218"/>
      <c r="R194" s="252"/>
      <c r="S194" s="252"/>
      <c r="T194" s="252"/>
      <c r="U194" s="252"/>
      <c r="V194" s="252"/>
      <c r="W194" s="252"/>
    </row>
    <row r="195" spans="2:23" ht="24" customHeight="1">
      <c r="B195" s="795" t="s">
        <v>257</v>
      </c>
      <c r="C195" s="791" t="s">
        <v>228</v>
      </c>
      <c r="D195" s="285" t="s">
        <v>482</v>
      </c>
      <c r="E195" s="795" t="s">
        <v>442</v>
      </c>
      <c r="F195" s="795"/>
      <c r="G195" s="795"/>
      <c r="H195" s="795"/>
      <c r="O195" s="516" t="s">
        <v>490</v>
      </c>
      <c r="P195" s="225"/>
      <c r="R195" s="252"/>
      <c r="S195" s="252"/>
      <c r="T195" s="252"/>
      <c r="U195" s="252"/>
      <c r="V195" s="252"/>
      <c r="W195" s="252"/>
    </row>
    <row r="196" spans="2:23" ht="24" customHeight="1">
      <c r="B196" s="796"/>
      <c r="C196" s="792"/>
      <c r="D196" s="286" t="str">
        <f>IF($I$6="消費税の扱いを選択してください","",IF($I$6="消費税を補助対象に含めない","（税抜）","（税込）"))</f>
        <v/>
      </c>
      <c r="E196" s="796"/>
      <c r="F196" s="796"/>
      <c r="G196" s="796"/>
      <c r="H196" s="796"/>
      <c r="O196" s="518" t="s">
        <v>331</v>
      </c>
      <c r="P196" s="225"/>
      <c r="R196" s="252"/>
      <c r="S196" s="252"/>
      <c r="T196" s="252"/>
      <c r="U196" s="252"/>
      <c r="V196" s="252"/>
      <c r="W196" s="252"/>
    </row>
    <row r="197" spans="2:23" s="252" customFormat="1" ht="25.5" customHeight="1">
      <c r="B197" s="246"/>
      <c r="C197" s="247"/>
      <c r="D197" s="314"/>
      <c r="E197" s="797"/>
      <c r="F197" s="797"/>
      <c r="G197" s="797"/>
      <c r="H197" s="797"/>
      <c r="O197" s="514" t="s">
        <v>478</v>
      </c>
      <c r="P197" s="255"/>
    </row>
    <row r="198" spans="2:23" s="252" customFormat="1" ht="25.5" customHeight="1">
      <c r="B198" s="248"/>
      <c r="C198" s="249"/>
      <c r="D198" s="309"/>
      <c r="E198" s="797"/>
      <c r="F198" s="797"/>
      <c r="G198" s="797"/>
      <c r="H198" s="797"/>
      <c r="O198" s="514" t="s">
        <v>340</v>
      </c>
      <c r="P198" s="255"/>
    </row>
    <row r="199" spans="2:23" s="252" customFormat="1" ht="25.5" customHeight="1">
      <c r="B199" s="248"/>
      <c r="C199" s="249"/>
      <c r="D199" s="309"/>
      <c r="E199" s="823"/>
      <c r="F199" s="823"/>
      <c r="G199" s="823"/>
      <c r="H199" s="823"/>
      <c r="O199" s="512" t="s">
        <v>489</v>
      </c>
      <c r="P199" s="255"/>
    </row>
    <row r="200" spans="2:23" s="252" customFormat="1" ht="25.5" customHeight="1">
      <c r="B200" s="248"/>
      <c r="C200" s="249"/>
      <c r="D200" s="309"/>
      <c r="E200" s="823"/>
      <c r="F200" s="823"/>
      <c r="G200" s="823"/>
      <c r="H200" s="823"/>
      <c r="O200" s="514" t="s">
        <v>479</v>
      </c>
      <c r="P200" s="255"/>
    </row>
    <row r="201" spans="2:23" s="252" customFormat="1" ht="25.5" customHeight="1">
      <c r="B201" s="250"/>
      <c r="C201" s="251"/>
      <c r="D201" s="311"/>
      <c r="E201" s="824"/>
      <c r="F201" s="824"/>
      <c r="G201" s="824"/>
      <c r="H201" s="824"/>
      <c r="O201" s="523" t="s">
        <v>492</v>
      </c>
      <c r="P201" s="255"/>
    </row>
    <row r="202" spans="2:23">
      <c r="C202" s="809"/>
      <c r="D202" s="809"/>
      <c r="E202" s="809"/>
      <c r="F202" s="809"/>
      <c r="R202" s="252"/>
      <c r="S202" s="252"/>
      <c r="T202" s="252"/>
      <c r="U202" s="252"/>
      <c r="V202" s="252"/>
      <c r="W202" s="252"/>
    </row>
    <row r="203" spans="2:23" ht="45" customHeight="1">
      <c r="B203" s="874" t="s">
        <v>445</v>
      </c>
      <c r="C203" s="875"/>
      <c r="D203" s="875"/>
      <c r="E203" s="875"/>
      <c r="F203" s="875"/>
      <c r="G203" s="875"/>
      <c r="H203" s="875"/>
      <c r="R203" s="252"/>
      <c r="S203" s="252"/>
      <c r="T203" s="252"/>
      <c r="U203" s="252"/>
      <c r="V203" s="252"/>
      <c r="W203" s="252"/>
    </row>
    <row r="204" spans="2:23" s="217" customFormat="1" ht="17.25">
      <c r="B204" s="217" t="s">
        <v>255</v>
      </c>
      <c r="D204" s="240" t="s">
        <v>484</v>
      </c>
      <c r="F204" s="217" t="s">
        <v>256</v>
      </c>
      <c r="J204" s="240" t="s">
        <v>484</v>
      </c>
      <c r="O204" s="241"/>
      <c r="P204" s="242"/>
      <c r="R204" s="252"/>
      <c r="S204" s="252"/>
      <c r="T204" s="252"/>
      <c r="U204" s="252"/>
      <c r="V204" s="252"/>
      <c r="W204" s="252"/>
    </row>
    <row r="205" spans="2:23" ht="24" customHeight="1">
      <c r="B205" s="791" t="s">
        <v>217</v>
      </c>
      <c r="C205" s="791" t="s">
        <v>260</v>
      </c>
      <c r="D205" s="285" t="s">
        <v>483</v>
      </c>
      <c r="F205" s="791" t="s">
        <v>217</v>
      </c>
      <c r="G205" s="881" t="s">
        <v>260</v>
      </c>
      <c r="H205" s="882"/>
      <c r="I205" s="883"/>
      <c r="J205" s="562" t="s">
        <v>434</v>
      </c>
      <c r="O205" s="223"/>
      <c r="P205" s="225"/>
      <c r="R205" s="252"/>
      <c r="S205" s="252"/>
      <c r="T205" s="252"/>
      <c r="U205" s="252"/>
      <c r="V205" s="252"/>
      <c r="W205" s="252"/>
    </row>
    <row r="206" spans="2:23" ht="12.75" customHeight="1">
      <c r="B206" s="792"/>
      <c r="C206" s="792"/>
      <c r="D206" s="286" t="str">
        <f>IF($I$6="消費税の扱いを選択してください","",IF($I$6="消費税を補助対象に含めない","（税抜）","（税込）"))</f>
        <v/>
      </c>
      <c r="F206" s="792"/>
      <c r="G206" s="884"/>
      <c r="H206" s="885"/>
      <c r="I206" s="886"/>
      <c r="J206" s="563" t="str">
        <f>IF($I$6="消費税の扱いを選択してください","",IF($I$6="消費税を補助対象に含めない","（税抜）","（税込）"))</f>
        <v/>
      </c>
      <c r="O206" s="223"/>
      <c r="P206" s="225"/>
      <c r="R206" s="252"/>
      <c r="S206" s="252"/>
      <c r="T206" s="252"/>
      <c r="U206" s="252"/>
      <c r="V206" s="252"/>
      <c r="W206" s="252"/>
    </row>
    <row r="207" spans="2:23" ht="30" customHeight="1">
      <c r="B207" s="332" t="s">
        <v>208</v>
      </c>
      <c r="C207" s="332" t="s">
        <v>208</v>
      </c>
      <c r="D207" s="421">
        <f>SUMIF($D$14:$D$23,"職員",$G$14:$G$23)+SUM(R54:R192)</f>
        <v>0</v>
      </c>
      <c r="E207" s="243"/>
      <c r="F207" s="827" t="s">
        <v>507</v>
      </c>
      <c r="G207" s="887" t="s">
        <v>585</v>
      </c>
      <c r="H207" s="890" t="s">
        <v>208</v>
      </c>
      <c r="I207" s="891"/>
      <c r="J207" s="334">
        <f>SUMIF($D$14:$D$23,"職員",$G$14:$G$23)</f>
        <v>0</v>
      </c>
      <c r="R207" s="252"/>
      <c r="S207" s="252"/>
      <c r="T207" s="252"/>
      <c r="U207" s="252"/>
      <c r="V207" s="252"/>
      <c r="W207" s="252"/>
    </row>
    <row r="208" spans="2:23" ht="30" customHeight="1">
      <c r="B208" s="820" t="s">
        <v>246</v>
      </c>
      <c r="C208" s="335" t="s">
        <v>258</v>
      </c>
      <c r="D208" s="422">
        <f>SUM(U54:V191)</f>
        <v>0</v>
      </c>
      <c r="F208" s="827"/>
      <c r="G208" s="888"/>
      <c r="H208" s="892" t="s">
        <v>252</v>
      </c>
      <c r="I208" s="893"/>
      <c r="J208" s="336">
        <f>SUMIF($D$14:$D$23,"事務補助員",$G$14:$G$23)</f>
        <v>0</v>
      </c>
      <c r="R208" s="252"/>
      <c r="S208" s="252"/>
      <c r="T208" s="252"/>
      <c r="U208" s="252"/>
      <c r="V208" s="252"/>
      <c r="W208" s="252"/>
    </row>
    <row r="209" spans="2:23" ht="30" customHeight="1">
      <c r="B209" s="821"/>
      <c r="C209" s="337" t="s">
        <v>382</v>
      </c>
      <c r="D209" s="423">
        <f>SUMIF($D$28:$D$47,"セミナー等開催費",$E$28:$E$47)</f>
        <v>0</v>
      </c>
      <c r="F209" s="827"/>
      <c r="G209" s="888" t="s">
        <v>586</v>
      </c>
      <c r="H209" s="892" t="s">
        <v>509</v>
      </c>
      <c r="I209" s="893"/>
      <c r="J209" s="336">
        <f>SUMIF($D$28:$D$47,"セミナー等開催費",$E$28:$E$47)+SUMIF($D$28:$D$47,"PF連絡会等開催費",$E$28:$E$47)+SUMIF($D$28:$D$47,"PF連絡会等開催費（その他打合せ）",$E$28:$E$47)</f>
        <v>0</v>
      </c>
      <c r="R209" s="252"/>
      <c r="S209" s="252"/>
      <c r="T209" s="252"/>
      <c r="U209" s="252"/>
      <c r="V209" s="252"/>
      <c r="W209" s="252"/>
    </row>
    <row r="210" spans="2:23" ht="30" customHeight="1">
      <c r="B210" s="821"/>
      <c r="C210" s="337" t="s">
        <v>383</v>
      </c>
      <c r="D210" s="423">
        <f>SUMIF(D28:D47,"PF連絡会等開催費",$E$28:$E$47)+SUMIF(D28:D47,"PF連絡会等開催費（その他打合せ）",$E$28:$E$47)</f>
        <v>0</v>
      </c>
      <c r="F210" s="827"/>
      <c r="G210" s="889"/>
      <c r="H210" s="894" t="s">
        <v>438</v>
      </c>
      <c r="I210" s="895"/>
      <c r="J210" s="340">
        <f>SUMIF($D$28:$D$47,"その他諸経費",$E$28:$E$47)</f>
        <v>0</v>
      </c>
      <c r="R210" s="252"/>
      <c r="S210" s="252"/>
      <c r="T210" s="252"/>
      <c r="U210" s="252"/>
      <c r="V210" s="252"/>
      <c r="W210" s="252"/>
    </row>
    <row r="211" spans="2:23" ht="30" customHeight="1">
      <c r="B211" s="821"/>
      <c r="C211" s="337" t="s">
        <v>259</v>
      </c>
      <c r="D211" s="423">
        <f>SUM(T54:T191)</f>
        <v>0</v>
      </c>
      <c r="F211" s="828"/>
      <c r="G211" s="896" t="s">
        <v>253</v>
      </c>
      <c r="H211" s="896"/>
      <c r="I211" s="802"/>
      <c r="J211" s="333">
        <f>SUM(J207:J210)</f>
        <v>0</v>
      </c>
    </row>
    <row r="212" spans="2:23" ht="30" customHeight="1">
      <c r="B212" s="821"/>
      <c r="C212" s="338" t="s">
        <v>252</v>
      </c>
      <c r="D212" s="423">
        <f>SUMIF($D$14:$D$23,"事務補助員",$G$14:$G$23)+SUM(S53:S191)</f>
        <v>0</v>
      </c>
      <c r="F212" s="825" t="s">
        <v>508</v>
      </c>
      <c r="G212" s="564" t="s">
        <v>587</v>
      </c>
      <c r="H212" s="897" t="s">
        <v>513</v>
      </c>
      <c r="I212" s="891"/>
      <c r="J212" s="334">
        <f>SUM(R54:V191)</f>
        <v>0</v>
      </c>
    </row>
    <row r="213" spans="2:23" ht="30" customHeight="1">
      <c r="B213" s="821"/>
      <c r="C213" s="339" t="s">
        <v>209</v>
      </c>
      <c r="D213" s="424">
        <f>SUMIF($D$28:$D$47,"その他諸経費",$E$28:$E$47)+SUM(D197:D201)</f>
        <v>0</v>
      </c>
      <c r="E213" s="243"/>
      <c r="F213" s="826"/>
      <c r="G213" s="244" t="s">
        <v>588</v>
      </c>
      <c r="H213" s="898" t="s">
        <v>510</v>
      </c>
      <c r="I213" s="899"/>
      <c r="J213" s="340">
        <f>SUM(D197:D201)</f>
        <v>0</v>
      </c>
    </row>
    <row r="214" spans="2:23" ht="30" customHeight="1" thickBot="1">
      <c r="B214" s="822"/>
      <c r="C214" s="245" t="s">
        <v>384</v>
      </c>
      <c r="D214" s="425">
        <f>SUM(D208:D213)</f>
        <v>0</v>
      </c>
      <c r="F214" s="826"/>
      <c r="G214" s="876" t="s">
        <v>254</v>
      </c>
      <c r="H214" s="876"/>
      <c r="I214" s="877"/>
      <c r="J214" s="565">
        <f>SUM(J212:J213)</f>
        <v>0</v>
      </c>
      <c r="K214" s="243"/>
      <c r="O214" s="223"/>
      <c r="P214" s="225"/>
    </row>
    <row r="215" spans="2:23" ht="30" customHeight="1" thickTop="1">
      <c r="B215" s="818" t="str">
        <f>IF($I$6="消費税の扱いを選択してください","補助対象経費合計",(IF($I$6="消費税を補助対象に含めない","補助対象経費合計（税抜）","補助対象経費合計（税込）")))</f>
        <v>補助対象経費合計</v>
      </c>
      <c r="C215" s="819"/>
      <c r="D215" s="426">
        <f>SUM(D214,D207)</f>
        <v>0</v>
      </c>
      <c r="F215" s="878" t="str">
        <f>IF($I$6="消費税の扱いを選択してください","補助対象経費合計",(IF($I$6="消費税を補助対象に含めない","補助対象経費合計（税抜）","補助対象経費合計（税込）")))</f>
        <v>補助対象経費合計</v>
      </c>
      <c r="G215" s="879"/>
      <c r="H215" s="879"/>
      <c r="I215" s="880"/>
      <c r="J215" s="341">
        <f>SUM(J211,J214)</f>
        <v>0</v>
      </c>
      <c r="O215" s="223"/>
      <c r="P215" s="225"/>
    </row>
    <row r="216" spans="2:23">
      <c r="I216" s="224"/>
    </row>
    <row r="217" spans="2:23">
      <c r="I217" s="224"/>
    </row>
    <row r="220" spans="2:23">
      <c r="G220" s="243"/>
    </row>
  </sheetData>
  <sheetProtection formatRows="0" insertRows="0" deleteRows="0"/>
  <mergeCells count="330">
    <mergeCell ref="G214:I214"/>
    <mergeCell ref="F215:I215"/>
    <mergeCell ref="G205:I205"/>
    <mergeCell ref="G206:I206"/>
    <mergeCell ref="G207:G208"/>
    <mergeCell ref="G209:G210"/>
    <mergeCell ref="H207:I207"/>
    <mergeCell ref="H208:I208"/>
    <mergeCell ref="H209:I209"/>
    <mergeCell ref="H210:I210"/>
    <mergeCell ref="G211:I211"/>
    <mergeCell ref="H212:I212"/>
    <mergeCell ref="H213:I213"/>
    <mergeCell ref="J184:M184"/>
    <mergeCell ref="J185:M185"/>
    <mergeCell ref="J186:M186"/>
    <mergeCell ref="J187:M187"/>
    <mergeCell ref="L179:M179"/>
    <mergeCell ref="L178:M178"/>
    <mergeCell ref="J172:M172"/>
    <mergeCell ref="J173:M173"/>
    <mergeCell ref="J174:M174"/>
    <mergeCell ref="J175:M175"/>
    <mergeCell ref="J176:M176"/>
    <mergeCell ref="J177:M177"/>
    <mergeCell ref="J180:M181"/>
    <mergeCell ref="J182:M182"/>
    <mergeCell ref="J183:M183"/>
    <mergeCell ref="J54:M55"/>
    <mergeCell ref="J61:M61"/>
    <mergeCell ref="J62:M62"/>
    <mergeCell ref="B50:H50"/>
    <mergeCell ref="F41:L41"/>
    <mergeCell ref="F42:L42"/>
    <mergeCell ref="H67:I67"/>
    <mergeCell ref="B203:H203"/>
    <mergeCell ref="J82:M83"/>
    <mergeCell ref="J84:M84"/>
    <mergeCell ref="J85:M85"/>
    <mergeCell ref="J86:M86"/>
    <mergeCell ref="J87:M87"/>
    <mergeCell ref="J88:M88"/>
    <mergeCell ref="J89:M89"/>
    <mergeCell ref="J90:M90"/>
    <mergeCell ref="J91:M91"/>
    <mergeCell ref="J92:M92"/>
    <mergeCell ref="J93:M93"/>
    <mergeCell ref="J96:M97"/>
    <mergeCell ref="J98:M98"/>
    <mergeCell ref="J99:M99"/>
    <mergeCell ref="J100:M100"/>
    <mergeCell ref="J166:M167"/>
    <mergeCell ref="B12:B13"/>
    <mergeCell ref="C12:C13"/>
    <mergeCell ref="I9:M9"/>
    <mergeCell ref="I10:M10"/>
    <mergeCell ref="F43:L43"/>
    <mergeCell ref="F44:L44"/>
    <mergeCell ref="F45:L45"/>
    <mergeCell ref="F46:L46"/>
    <mergeCell ref="F47:L47"/>
    <mergeCell ref="B6:G9"/>
    <mergeCell ref="F32:L32"/>
    <mergeCell ref="F33:L33"/>
    <mergeCell ref="F34:L34"/>
    <mergeCell ref="F35:L35"/>
    <mergeCell ref="F36:L36"/>
    <mergeCell ref="F37:L37"/>
    <mergeCell ref="F38:L38"/>
    <mergeCell ref="F39:L39"/>
    <mergeCell ref="F40:L40"/>
    <mergeCell ref="C26:C27"/>
    <mergeCell ref="B26:B27"/>
    <mergeCell ref="R1:V1"/>
    <mergeCell ref="H53:I53"/>
    <mergeCell ref="H52:I52"/>
    <mergeCell ref="F53:G53"/>
    <mergeCell ref="F52:G52"/>
    <mergeCell ref="D26:D27"/>
    <mergeCell ref="F26:L27"/>
    <mergeCell ref="F28:L28"/>
    <mergeCell ref="F29:L29"/>
    <mergeCell ref="F30:L30"/>
    <mergeCell ref="F31:L31"/>
    <mergeCell ref="D4:G4"/>
    <mergeCell ref="I5:J5"/>
    <mergeCell ref="I6:J6"/>
    <mergeCell ref="D12:D13"/>
    <mergeCell ref="O6:O9"/>
    <mergeCell ref="I2:M2"/>
    <mergeCell ref="I3:M3"/>
    <mergeCell ref="K5:M6"/>
    <mergeCell ref="C82:C83"/>
    <mergeCell ref="C96:C97"/>
    <mergeCell ref="L52:M52"/>
    <mergeCell ref="L53:M53"/>
    <mergeCell ref="J53:K53"/>
    <mergeCell ref="F54:F55"/>
    <mergeCell ref="D54:D55"/>
    <mergeCell ref="B52:B65"/>
    <mergeCell ref="D52:E52"/>
    <mergeCell ref="D53:E53"/>
    <mergeCell ref="E54:E55"/>
    <mergeCell ref="C54:C55"/>
    <mergeCell ref="J57:M57"/>
    <mergeCell ref="J63:M63"/>
    <mergeCell ref="J64:M64"/>
    <mergeCell ref="J68:M69"/>
    <mergeCell ref="J70:M70"/>
    <mergeCell ref="J56:M56"/>
    <mergeCell ref="J58:M58"/>
    <mergeCell ref="J59:M59"/>
    <mergeCell ref="J60:M60"/>
    <mergeCell ref="D81:E81"/>
    <mergeCell ref="J81:K81"/>
    <mergeCell ref="J65:M65"/>
    <mergeCell ref="H109:I109"/>
    <mergeCell ref="J109:K109"/>
    <mergeCell ref="L109:M109"/>
    <mergeCell ref="F94:G94"/>
    <mergeCell ref="J71:M71"/>
    <mergeCell ref="J72:M72"/>
    <mergeCell ref="F95:G95"/>
    <mergeCell ref="J78:M78"/>
    <mergeCell ref="L80:M80"/>
    <mergeCell ref="L94:M94"/>
    <mergeCell ref="J95:K95"/>
    <mergeCell ref="L95:M95"/>
    <mergeCell ref="J104:M104"/>
    <mergeCell ref="J105:M105"/>
    <mergeCell ref="J106:M106"/>
    <mergeCell ref="J107:M107"/>
    <mergeCell ref="F80:G80"/>
    <mergeCell ref="H80:I80"/>
    <mergeCell ref="F81:G81"/>
    <mergeCell ref="H81:I81"/>
    <mergeCell ref="F108:G108"/>
    <mergeCell ref="H108:I108"/>
    <mergeCell ref="J101:M101"/>
    <mergeCell ref="L108:M108"/>
    <mergeCell ref="J188:M188"/>
    <mergeCell ref="J189:M189"/>
    <mergeCell ref="J190:M190"/>
    <mergeCell ref="J191:M191"/>
    <mergeCell ref="H94:I94"/>
    <mergeCell ref="J94:K94"/>
    <mergeCell ref="H95:I95"/>
    <mergeCell ref="J151:K151"/>
    <mergeCell ref="J158:M158"/>
    <mergeCell ref="J159:M159"/>
    <mergeCell ref="J160:M160"/>
    <mergeCell ref="J161:M161"/>
    <mergeCell ref="J162:M162"/>
    <mergeCell ref="J163:M163"/>
    <mergeCell ref="L123:M123"/>
    <mergeCell ref="L122:M122"/>
    <mergeCell ref="H122:I122"/>
    <mergeCell ref="J122:K122"/>
    <mergeCell ref="J113:M113"/>
    <mergeCell ref="J114:M114"/>
    <mergeCell ref="J108:K108"/>
    <mergeCell ref="J102:M102"/>
    <mergeCell ref="J103:M103"/>
    <mergeCell ref="J155:M155"/>
    <mergeCell ref="J164:K164"/>
    <mergeCell ref="L164:M164"/>
    <mergeCell ref="F151:G151"/>
    <mergeCell ref="L151:M151"/>
    <mergeCell ref="H137:I137"/>
    <mergeCell ref="J137:K137"/>
    <mergeCell ref="L137:M137"/>
    <mergeCell ref="H151:I151"/>
    <mergeCell ref="L165:M165"/>
    <mergeCell ref="J146:M146"/>
    <mergeCell ref="J147:M147"/>
    <mergeCell ref="J148:M148"/>
    <mergeCell ref="J154:M154"/>
    <mergeCell ref="J150:K150"/>
    <mergeCell ref="J149:M149"/>
    <mergeCell ref="J152:M153"/>
    <mergeCell ref="J156:M156"/>
    <mergeCell ref="J157:M157"/>
    <mergeCell ref="L150:M150"/>
    <mergeCell ref="J142:M142"/>
    <mergeCell ref="J143:M143"/>
    <mergeCell ref="J144:M144"/>
    <mergeCell ref="J145:M145"/>
    <mergeCell ref="H178:I178"/>
    <mergeCell ref="J178:K178"/>
    <mergeCell ref="H179:I179"/>
    <mergeCell ref="J179:K179"/>
    <mergeCell ref="J168:M168"/>
    <mergeCell ref="J169:M169"/>
    <mergeCell ref="J170:M170"/>
    <mergeCell ref="J171:M171"/>
    <mergeCell ref="H165:I165"/>
    <mergeCell ref="J165:K165"/>
    <mergeCell ref="D137:E137"/>
    <mergeCell ref="D138:D139"/>
    <mergeCell ref="E138:E139"/>
    <mergeCell ref="F138:F139"/>
    <mergeCell ref="F137:G137"/>
    <mergeCell ref="J138:M139"/>
    <mergeCell ref="J140:M140"/>
    <mergeCell ref="J141:M141"/>
    <mergeCell ref="F136:G136"/>
    <mergeCell ref="H136:I136"/>
    <mergeCell ref="J136:K136"/>
    <mergeCell ref="L136:M136"/>
    <mergeCell ref="J126:M126"/>
    <mergeCell ref="J127:M127"/>
    <mergeCell ref="J130:M130"/>
    <mergeCell ref="J131:M131"/>
    <mergeCell ref="J132:M132"/>
    <mergeCell ref="J133:M133"/>
    <mergeCell ref="J134:M134"/>
    <mergeCell ref="J135:M135"/>
    <mergeCell ref="J129:M129"/>
    <mergeCell ref="C110:C111"/>
    <mergeCell ref="J123:K123"/>
    <mergeCell ref="F122:G122"/>
    <mergeCell ref="J128:M128"/>
    <mergeCell ref="E110:E111"/>
    <mergeCell ref="F110:F111"/>
    <mergeCell ref="J115:M115"/>
    <mergeCell ref="J117:M117"/>
    <mergeCell ref="J118:M118"/>
    <mergeCell ref="J119:M119"/>
    <mergeCell ref="J120:M120"/>
    <mergeCell ref="J121:M121"/>
    <mergeCell ref="J124:M125"/>
    <mergeCell ref="J110:M111"/>
    <mergeCell ref="J112:M112"/>
    <mergeCell ref="J116:M116"/>
    <mergeCell ref="D110:D111"/>
    <mergeCell ref="D122:E122"/>
    <mergeCell ref="D123:E123"/>
    <mergeCell ref="D124:D125"/>
    <mergeCell ref="E124:E125"/>
    <mergeCell ref="F124:F125"/>
    <mergeCell ref="F123:G123"/>
    <mergeCell ref="H123:I123"/>
    <mergeCell ref="B178:B191"/>
    <mergeCell ref="D178:E178"/>
    <mergeCell ref="D179:E179"/>
    <mergeCell ref="D180:D181"/>
    <mergeCell ref="E180:E181"/>
    <mergeCell ref="F180:F181"/>
    <mergeCell ref="B164:B177"/>
    <mergeCell ref="D164:E164"/>
    <mergeCell ref="D165:E165"/>
    <mergeCell ref="D166:D167"/>
    <mergeCell ref="E166:E167"/>
    <mergeCell ref="F166:F167"/>
    <mergeCell ref="C166:C167"/>
    <mergeCell ref="C180:C181"/>
    <mergeCell ref="F179:G179"/>
    <mergeCell ref="F178:G178"/>
    <mergeCell ref="B150:B163"/>
    <mergeCell ref="C138:C139"/>
    <mergeCell ref="D151:E151"/>
    <mergeCell ref="D152:D153"/>
    <mergeCell ref="E152:E153"/>
    <mergeCell ref="F152:F153"/>
    <mergeCell ref="F150:G150"/>
    <mergeCell ref="C124:C125"/>
    <mergeCell ref="B215:C215"/>
    <mergeCell ref="B208:B214"/>
    <mergeCell ref="E200:H200"/>
    <mergeCell ref="E201:H201"/>
    <mergeCell ref="E198:H198"/>
    <mergeCell ref="E199:H199"/>
    <mergeCell ref="F212:F214"/>
    <mergeCell ref="F207:F211"/>
    <mergeCell ref="C152:C153"/>
    <mergeCell ref="F164:G164"/>
    <mergeCell ref="F165:G165"/>
    <mergeCell ref="B136:B149"/>
    <mergeCell ref="D136:E136"/>
    <mergeCell ref="H150:I150"/>
    <mergeCell ref="H164:I164"/>
    <mergeCell ref="C205:C206"/>
    <mergeCell ref="C202:F202"/>
    <mergeCell ref="B122:B135"/>
    <mergeCell ref="L81:M81"/>
    <mergeCell ref="D82:D83"/>
    <mergeCell ref="E82:E83"/>
    <mergeCell ref="F82:F83"/>
    <mergeCell ref="J66:K66"/>
    <mergeCell ref="L66:M66"/>
    <mergeCell ref="D67:E67"/>
    <mergeCell ref="D66:E66"/>
    <mergeCell ref="J67:K67"/>
    <mergeCell ref="L67:M67"/>
    <mergeCell ref="D68:D69"/>
    <mergeCell ref="E68:E69"/>
    <mergeCell ref="F68:F69"/>
    <mergeCell ref="J79:M79"/>
    <mergeCell ref="J73:M73"/>
    <mergeCell ref="J74:M74"/>
    <mergeCell ref="J75:M75"/>
    <mergeCell ref="J76:M76"/>
    <mergeCell ref="J77:M77"/>
    <mergeCell ref="F66:G66"/>
    <mergeCell ref="H66:I66"/>
    <mergeCell ref="F67:G67"/>
    <mergeCell ref="D109:E109"/>
    <mergeCell ref="F109:G109"/>
    <mergeCell ref="C195:C196"/>
    <mergeCell ref="I7:J8"/>
    <mergeCell ref="B195:B196"/>
    <mergeCell ref="E195:H196"/>
    <mergeCell ref="E197:H197"/>
    <mergeCell ref="B205:B206"/>
    <mergeCell ref="F205:F206"/>
    <mergeCell ref="B94:B107"/>
    <mergeCell ref="D94:E94"/>
    <mergeCell ref="D95:E95"/>
    <mergeCell ref="D96:D97"/>
    <mergeCell ref="E96:E97"/>
    <mergeCell ref="F96:F97"/>
    <mergeCell ref="B80:B93"/>
    <mergeCell ref="D80:E80"/>
    <mergeCell ref="J80:K80"/>
    <mergeCell ref="C68:C69"/>
    <mergeCell ref="J52:K52"/>
    <mergeCell ref="B66:B79"/>
    <mergeCell ref="B108:B121"/>
    <mergeCell ref="D108:E108"/>
    <mergeCell ref="D150:E150"/>
  </mergeCells>
  <phoneticPr fontId="1"/>
  <conditionalFormatting sqref="I3">
    <cfRule type="cellIs" dxfId="46" priority="531" stopIfTrue="1" operator="equal">
      <formula>0</formula>
    </cfRule>
  </conditionalFormatting>
  <conditionalFormatting sqref="I6">
    <cfRule type="cellIs" dxfId="45" priority="530" operator="equal">
      <formula>"消費税の扱いを選択してください"</formula>
    </cfRule>
  </conditionalFormatting>
  <conditionalFormatting sqref="I6 J52 J54 L52 B205:C205 D205:D206 F52 H52 F205:G205 J205:J206 B207:C215 F207:H207 F212:G212 F215 G213:H213 B195:H195 G54:I55 B178 B52:D52 C54:F54 B164 B136 B108 B80 B150 B122 B94 E26:E27 B12:G13 G209:H209 F26 B26:D26 B66 B196 D196:H196 H208 G211 H210 G214">
    <cfRule type="expression" dxfId="44" priority="567">
      <formula>$I$6="消費税を補助対象に含める"</formula>
    </cfRule>
  </conditionalFormatting>
  <conditionalFormatting sqref="I10:M10 I6:J6 B14:C23 B28:L47 C53:E53 C56:C65 J56:M65 B197:H201 F14:G23 E56:E65 G56:H65">
    <cfRule type="containsBlanks" dxfId="43" priority="51">
      <formula>LEN(TRIM(B6))=0</formula>
    </cfRule>
  </conditionalFormatting>
  <conditionalFormatting sqref="J66 J68 L66 F66 H66 G68:I69 C66:D66 C68:F68">
    <cfRule type="expression" dxfId="42" priority="38">
      <formula>$I$6="消費税を補助対象に含める"</formula>
    </cfRule>
  </conditionalFormatting>
  <conditionalFormatting sqref="J122 J124 L122 F122 H122 G124:I125 C122:D122 C124:F124">
    <cfRule type="expression" dxfId="41" priority="30">
      <formula>$I$6="消費税を補助対象に含める"</formula>
    </cfRule>
  </conditionalFormatting>
  <conditionalFormatting sqref="J108 J110 L108 F108 H108 G110:I111 C108:D108 C110:F110">
    <cfRule type="expression" dxfId="40" priority="32">
      <formula>$I$6="消費税を補助対象に含める"</formula>
    </cfRule>
  </conditionalFormatting>
  <conditionalFormatting sqref="J94 J96 L94 F94 H94 G96:I97 C94:D94 C96:F96">
    <cfRule type="expression" dxfId="39" priority="34">
      <formula>$I$6="消費税を補助対象に含める"</formula>
    </cfRule>
  </conditionalFormatting>
  <conditionalFormatting sqref="J80 J82 L80 F80 H80 G82:I83 C80:D80 C82:F82">
    <cfRule type="expression" dxfId="38" priority="36">
      <formula>$I$6="消費税を補助対象に含める"</formula>
    </cfRule>
  </conditionalFormatting>
  <conditionalFormatting sqref="R1:V1">
    <cfRule type="cellIs" dxfId="37" priority="39" operator="equal">
      <formula>"消費税の扱いを選択してください"</formula>
    </cfRule>
  </conditionalFormatting>
  <conditionalFormatting sqref="C70:C79 E70:E79 J70:M79 G70:H79">
    <cfRule type="containsBlanks" dxfId="36" priority="37">
      <formula>LEN(TRIM(C70))=0</formula>
    </cfRule>
  </conditionalFormatting>
  <conditionalFormatting sqref="C84:C93 E84:E93 J84:M93">
    <cfRule type="containsBlanks" dxfId="35" priority="35">
      <formula>LEN(TRIM(C84))=0</formula>
    </cfRule>
  </conditionalFormatting>
  <conditionalFormatting sqref="C98:C107 E98:E107 J98:M107">
    <cfRule type="containsBlanks" dxfId="34" priority="33">
      <formula>LEN(TRIM(C98))=0</formula>
    </cfRule>
  </conditionalFormatting>
  <conditionalFormatting sqref="C112:C121 E112:E121 J112:M121">
    <cfRule type="containsBlanks" dxfId="33" priority="31">
      <formula>LEN(TRIM(C112))=0</formula>
    </cfRule>
  </conditionalFormatting>
  <conditionalFormatting sqref="C126:C135 E126:E135 J126:M135">
    <cfRule type="containsBlanks" dxfId="32" priority="29">
      <formula>LEN(TRIM(C126))=0</formula>
    </cfRule>
  </conditionalFormatting>
  <conditionalFormatting sqref="J136 J138 L136 F136 H136 G138:I139 C136:D136 C138:F138">
    <cfRule type="expression" dxfId="31" priority="28">
      <formula>$I$6="消費税を補助対象に含める"</formula>
    </cfRule>
  </conditionalFormatting>
  <conditionalFormatting sqref="C140:C149 E140:E149 J140:M149">
    <cfRule type="containsBlanks" dxfId="30" priority="27">
      <formula>LEN(TRIM(C140))=0</formula>
    </cfRule>
  </conditionalFormatting>
  <conditionalFormatting sqref="J150 J152 L150 F150 H150 G152:I153 C150:D150 C152:F152">
    <cfRule type="expression" dxfId="29" priority="26">
      <formula>$I$6="消費税を補助対象に含める"</formula>
    </cfRule>
  </conditionalFormatting>
  <conditionalFormatting sqref="C154:C163 E154:E163 J154:M163">
    <cfRule type="containsBlanks" dxfId="28" priority="25">
      <formula>LEN(TRIM(C154))=0</formula>
    </cfRule>
  </conditionalFormatting>
  <conditionalFormatting sqref="J164 J166 L164 F164 H164 G166:I167 C164:D164 C166:F166">
    <cfRule type="expression" dxfId="27" priority="24">
      <formula>$I$6="消費税を補助対象に含める"</formula>
    </cfRule>
  </conditionalFormatting>
  <conditionalFormatting sqref="C168:C177 E168:E177 J168:M177">
    <cfRule type="containsBlanks" dxfId="26" priority="23">
      <formula>LEN(TRIM(C168))=0</formula>
    </cfRule>
  </conditionalFormatting>
  <conditionalFormatting sqref="J178 J180 L178 F178 H178 G180:I181 C178:D178 C180:F180">
    <cfRule type="expression" dxfId="25" priority="22">
      <formula>$I$6="消費税を補助対象に含める"</formula>
    </cfRule>
  </conditionalFormatting>
  <conditionalFormatting sqref="C182:C191 E182:E191 J182:M191">
    <cfRule type="containsBlanks" dxfId="24" priority="21">
      <formula>LEN(TRIM(C182))=0</formula>
    </cfRule>
  </conditionalFormatting>
  <conditionalFormatting sqref="C81:E81">
    <cfRule type="containsBlanks" dxfId="23" priority="20">
      <formula>LEN(TRIM(C81))=0</formula>
    </cfRule>
  </conditionalFormatting>
  <conditionalFormatting sqref="C95:E95">
    <cfRule type="containsBlanks" dxfId="22" priority="19">
      <formula>LEN(TRIM(C95))=0</formula>
    </cfRule>
  </conditionalFormatting>
  <conditionalFormatting sqref="C109:E109">
    <cfRule type="containsBlanks" dxfId="21" priority="18">
      <formula>LEN(TRIM(C109))=0</formula>
    </cfRule>
  </conditionalFormatting>
  <conditionalFormatting sqref="C67:E67">
    <cfRule type="containsBlanks" dxfId="20" priority="17">
      <formula>LEN(TRIM(C67))=0</formula>
    </cfRule>
  </conditionalFormatting>
  <conditionalFormatting sqref="C123:E123">
    <cfRule type="containsBlanks" dxfId="19" priority="16">
      <formula>LEN(TRIM(C123))=0</formula>
    </cfRule>
  </conditionalFormatting>
  <conditionalFormatting sqref="C137:E137">
    <cfRule type="containsBlanks" dxfId="18" priority="15">
      <formula>LEN(TRIM(C137))=0</formula>
    </cfRule>
  </conditionalFormatting>
  <conditionalFormatting sqref="C151:E151">
    <cfRule type="containsBlanks" dxfId="17" priority="14">
      <formula>LEN(TRIM(C151))=0</formula>
    </cfRule>
  </conditionalFormatting>
  <conditionalFormatting sqref="C165:E165">
    <cfRule type="containsBlanks" dxfId="16" priority="13">
      <formula>LEN(TRIM(C165))=0</formula>
    </cfRule>
  </conditionalFormatting>
  <conditionalFormatting sqref="C179:E179">
    <cfRule type="containsBlanks" dxfId="15" priority="12">
      <formula>LEN(TRIM(C179))=0</formula>
    </cfRule>
  </conditionalFormatting>
  <conditionalFormatting sqref="G84:H93">
    <cfRule type="containsBlanks" dxfId="14" priority="10">
      <formula>LEN(TRIM(G84))=0</formula>
    </cfRule>
  </conditionalFormatting>
  <conditionalFormatting sqref="G98:H107">
    <cfRule type="containsBlanks" dxfId="13" priority="9">
      <formula>LEN(TRIM(G98))=0</formula>
    </cfRule>
  </conditionalFormatting>
  <conditionalFormatting sqref="G112:H121">
    <cfRule type="containsBlanks" dxfId="12" priority="8">
      <formula>LEN(TRIM(G112))=0</formula>
    </cfRule>
  </conditionalFormatting>
  <conditionalFormatting sqref="G126:H135">
    <cfRule type="containsBlanks" dxfId="11" priority="7">
      <formula>LEN(TRIM(G126))=0</formula>
    </cfRule>
  </conditionalFormatting>
  <conditionalFormatting sqref="G140:H149">
    <cfRule type="containsBlanks" dxfId="10" priority="6">
      <formula>LEN(TRIM(G140))=0</formula>
    </cfRule>
  </conditionalFormatting>
  <conditionalFormatting sqref="G154:H163">
    <cfRule type="containsBlanks" dxfId="9" priority="5">
      <formula>LEN(TRIM(G154))=0</formula>
    </cfRule>
  </conditionalFormatting>
  <conditionalFormatting sqref="G168:H177">
    <cfRule type="containsBlanks" dxfId="8" priority="4">
      <formula>LEN(TRIM(G168))=0</formula>
    </cfRule>
  </conditionalFormatting>
  <conditionalFormatting sqref="G182:H191">
    <cfRule type="containsBlanks" dxfId="7" priority="3">
      <formula>LEN(TRIM(G182))=0</formula>
    </cfRule>
  </conditionalFormatting>
  <dataValidations count="18">
    <dataValidation type="list" allowBlank="1" showInputMessage="1" showErrorMessage="1" sqref="I6:J6">
      <formula1>消費税区分選択</formula1>
    </dataValidation>
    <dataValidation type="list" allowBlank="1" showInputMessage="1" showErrorMessage="1" sqref="D48">
      <formula1>"セミナー,PF連絡会,その他打合せ等"</formula1>
    </dataValidation>
    <dataValidation type="list" allowBlank="1" showInputMessage="1" showErrorMessage="1" sqref="C14:C24">
      <formula1>INDIRECT("職員")</formula1>
    </dataValidation>
    <dataValidation type="list" allowBlank="1" showInputMessage="1" showErrorMessage="1" sqref="I10">
      <formula1>INDIRECT(I6:J6)</formula1>
    </dataValidation>
    <dataValidation type="list" allowBlank="1" showInputMessage="1" showErrorMessage="1" sqref="E56:E65 E168:E177 E70:E79 E84:E93 E98:E107 E112:E121 E126:E135 E140:E149 E154:E163 E182:E191">
      <formula1>"訪問支援,支援前後の活動"</formula1>
    </dataValidation>
    <dataValidation type="list" allowBlank="1" showInputMessage="1" showErrorMessage="1" sqref="D28:D47">
      <formula1>"セミナー等開催費,PF連絡会等開催費,PF連絡会等開催費（その他打合せ）,その他諸経費"</formula1>
    </dataValidation>
    <dataValidation type="list" allowBlank="1" showInputMessage="1" showErrorMessage="1" sqref="B14:B23 C53 B197:B201 C109 C165 C81 C95 C67 C123 C137 C151 B28:B47 C179">
      <formula1>支援地域</formula1>
    </dataValidation>
    <dataValidation type="whole" allowBlank="1" showInputMessage="1" showErrorMessage="1" sqref="E28:E47">
      <formula1>0</formula1>
      <formula2>10000000</formula2>
    </dataValidation>
    <dataValidation type="list" allowBlank="1" showInputMessage="1" showErrorMessage="1" sqref="C56:C65">
      <formula1>ターゲット属性_１</formula1>
    </dataValidation>
    <dataValidation type="list" allowBlank="1" showInputMessage="1" showErrorMessage="1" sqref="C70:C79">
      <formula1>ターゲット属性_２</formula1>
    </dataValidation>
    <dataValidation type="list" allowBlank="1" showInputMessage="1" showErrorMessage="1" sqref="C84:C93">
      <formula1>ターゲット属性_３</formula1>
    </dataValidation>
    <dataValidation type="list" allowBlank="1" showInputMessage="1" showErrorMessage="1" sqref="C98:C107">
      <formula1>ターゲット属性_４</formula1>
    </dataValidation>
    <dataValidation type="list" allowBlank="1" showInputMessage="1" showErrorMessage="1" sqref="C112:C121">
      <formula1>ターゲット属性_５</formula1>
    </dataValidation>
    <dataValidation type="list" allowBlank="1" showInputMessage="1" showErrorMessage="1" sqref="C126:C135">
      <formula1>ターゲット属性_６</formula1>
    </dataValidation>
    <dataValidation type="list" allowBlank="1" showInputMessage="1" showErrorMessage="1" sqref="C140:C149">
      <formula1>ターゲット属性_７</formula1>
    </dataValidation>
    <dataValidation type="list" allowBlank="1" showInputMessage="1" showErrorMessage="1" sqref="C154:C163">
      <formula1>ターゲット属性_８</formula1>
    </dataValidation>
    <dataValidation type="list" allowBlank="1" showInputMessage="1" showErrorMessage="1" sqref="C168:C177">
      <formula1>ターゲット属性_９</formula1>
    </dataValidation>
    <dataValidation type="list" allowBlank="1" showInputMessage="1" showErrorMessage="1" sqref="C182:C191">
      <formula1>ターゲット属性_１０</formula1>
    </dataValidation>
  </dataValidations>
  <pageMargins left="0" right="0" top="0.61" bottom="0.23" header="0.31496062992125984" footer="0.16"/>
  <pageSetup paperSize="9" scale="70" fitToHeight="0" orientation="landscape" r:id="rId1"/>
  <rowBreaks count="7" manualBreakCount="7">
    <brk id="24" max="12" man="1"/>
    <brk id="49" max="12" man="1"/>
    <brk id="79" max="12" man="1"/>
    <brk id="107" max="16383" man="1"/>
    <brk id="135" max="12" man="1"/>
    <brk id="163" max="16383" man="1"/>
    <brk id="193"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32</vt:i4>
      </vt:variant>
    </vt:vector>
  </HeadingPairs>
  <TitlesOfParts>
    <vt:vector size="45" baseType="lpstr">
      <vt:lpstr>提出資料チェックシート</vt:lpstr>
      <vt:lpstr>様式第１_交付申請書</vt:lpstr>
      <vt:lpstr>様式第１（別紙１・２） </vt:lpstr>
      <vt:lpstr>様式第１（別紙３）</vt:lpstr>
      <vt:lpstr>補助事業概要説明書（別添１）１～４</vt:lpstr>
      <vt:lpstr>補助事業概要説明書（別添１）５</vt:lpstr>
      <vt:lpstr>専門家一覧（別紙１）</vt:lpstr>
      <vt:lpstr>支援中小企業等（予定）一覧（別紙２） </vt:lpstr>
      <vt:lpstr>支出計画書（別添２）</vt:lpstr>
      <vt:lpstr>人件費単価計算書（別添２-１）</vt:lpstr>
      <vt:lpstr>単価説明シート（別添２-２）</vt:lpstr>
      <vt:lpstr>健保等級単価一覧表 (2)</vt:lpstr>
      <vt:lpstr>人員テーブル</vt:lpstr>
      <vt:lpstr>'支援中小企業等（予定）一覧（別紙２） '!Print_Area</vt:lpstr>
      <vt:lpstr>'支出計画書（別添２）'!Print_Area</vt:lpstr>
      <vt:lpstr>'人件費単価計算書（別添２-１）'!Print_Area</vt:lpstr>
      <vt:lpstr>'専門家一覧（別紙１）'!Print_Area</vt:lpstr>
      <vt:lpstr>'単価説明シート（別添２-２）'!Print_Area</vt:lpstr>
      <vt:lpstr>提出資料チェックシート!Print_Area</vt:lpstr>
      <vt:lpstr>'補助事業概要説明書（別添１）１～４'!Print_Area</vt:lpstr>
      <vt:lpstr>'補助事業概要説明書（別添１）５'!Print_Area</vt:lpstr>
      <vt:lpstr>'様式第１（別紙１・２） '!Print_Area</vt:lpstr>
      <vt:lpstr>'様式第１（別紙３）'!Print_Area</vt:lpstr>
      <vt:lpstr>様式第１_交付申請書!Print_Area</vt:lpstr>
      <vt:lpstr>'支援中小企業等（予定）一覧（別紙２） '!Print_Titles</vt:lpstr>
      <vt:lpstr>'専門家一覧（別紙１）'!Print_Titles</vt:lpstr>
      <vt:lpstr>アラート</vt:lpstr>
      <vt:lpstr>ターゲット属性_１</vt:lpstr>
      <vt:lpstr>ターゲット属性_１０</vt:lpstr>
      <vt:lpstr>ターゲット属性_２</vt:lpstr>
      <vt:lpstr>ターゲット属性_３</vt:lpstr>
      <vt:lpstr>ターゲット属性_４</vt:lpstr>
      <vt:lpstr>ターゲット属性_５</vt:lpstr>
      <vt:lpstr>ターゲット属性_６</vt:lpstr>
      <vt:lpstr>ターゲット属性_７</vt:lpstr>
      <vt:lpstr>ターゲット属性_８</vt:lpstr>
      <vt:lpstr>ターゲット属性_９</vt:lpstr>
      <vt:lpstr>外部専門家</vt:lpstr>
      <vt:lpstr>支援地域</vt:lpstr>
      <vt:lpstr>事業者の属性</vt:lpstr>
      <vt:lpstr>消費税の扱いを選択してください</vt:lpstr>
      <vt:lpstr>消費税を補助対象に含める</vt:lpstr>
      <vt:lpstr>消費税区分選択</vt:lpstr>
      <vt:lpstr>消費税抜き</vt:lpstr>
      <vt:lpstr>職員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環境共創イニシアチブ</cp:lastModifiedBy>
  <cp:lastPrinted>2018-04-12T11:47:39Z</cp:lastPrinted>
  <dcterms:created xsi:type="dcterms:W3CDTF">2017-03-27T05:16:15Z</dcterms:created>
  <dcterms:modified xsi:type="dcterms:W3CDTF">2018-04-16T01:34:02Z</dcterms:modified>
</cp:coreProperties>
</file>