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1.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共有ドライブ\2部_zeb\023_R8(2026)年度ZEB実証事業\★ZB08-100 実証事業\003_様式・手引き\01_交付申請\02_新規\01_様式\二次公募\"/>
    </mc:Choice>
  </mc:AlternateContent>
  <xr:revisionPtr revIDLastSave="0" documentId="8_{AECCF8E8-9679-492B-A6B7-8ED6E841128B}" xr6:coauthVersionLast="47" xr6:coauthVersionMax="47" xr10:uidLastSave="{00000000-0000-0000-0000-000000000000}"/>
  <bookViews>
    <workbookView xWindow="-120" yWindow="-120" windowWidth="29040" windowHeight="17520" tabRatio="917" firstSheet="2" activeTab="2" xr2:uid="{00000000-000D-0000-FFFF-FFFF00000000}"/>
  </bookViews>
  <sheets>
    <sheet name="date2" sheetId="234" state="hidden" r:id="rId1"/>
    <sheet name="date1" sheetId="189" state="hidden" r:id="rId2"/>
    <sheet name="入力シート" sheetId="203" r:id="rId3"/>
    <sheet name="入力シート２" sheetId="237" r:id="rId4"/>
    <sheet name="入力シート２_参考資料" sheetId="238" r:id="rId5"/>
    <sheet name="申請書類一覧・提出有無確認表" sheetId="233" r:id="rId6"/>
    <sheet name="個人情報の取得と利用について" sheetId="240" r:id="rId7"/>
    <sheet name="交付申請書" sheetId="235" r:id="rId8"/>
    <sheet name="１．申請者の詳細" sheetId="153" r:id="rId9"/>
    <sheet name="２．事業計画概要①" sheetId="187" r:id="rId10"/>
    <sheet name="２．事業計画概要②" sheetId="205" r:id="rId11"/>
    <sheet name="３．システム提案概要(1)" sheetId="239" r:id="rId12"/>
    <sheet name="３．システム提案概要(2)" sheetId="175" r:id="rId13"/>
    <sheet name="４-１．概略予算書（まとめ）" sheetId="212" r:id="rId14"/>
    <sheet name="４-２．概略予算書（経費別まとめ） " sheetId="222" r:id="rId15"/>
    <sheet name="４-３．概略予算書（項目別全体額）" sheetId="213" r:id="rId16"/>
    <sheet name="４-４．概略予算書（１年目）" sheetId="226" r:id="rId17"/>
    <sheet name="４-５．概略予算書（２年目）" sheetId="227" r:id="rId18"/>
    <sheet name="４-６．概略予算書（３年目）" sheetId="228" r:id="rId19"/>
  </sheets>
  <definedNames>
    <definedName name="①設備システム名">date2!$E$4:$L$4</definedName>
    <definedName name="②設備システム名">date2!$E$14:$F$14</definedName>
    <definedName name="③設備システム名">date2!$E$16:$K$16</definedName>
    <definedName name="④設備システム名">date2!$E$29:$G$29</definedName>
    <definedName name="⑤設備システム名">date2!$E$39:$G$39</definedName>
    <definedName name="⑥設備システム名">date2!$E$48:$G$48</definedName>
    <definedName name="⑦設備システム名">date2!$E$62:$G$62</definedName>
    <definedName name="⑧設備システム名">date2!$E$70:$F$70</definedName>
    <definedName name="⑨設備システム名">date2!$E$72:$H$72</definedName>
    <definedName name="⑩設備システム名">date2!$E$78:$H$78</definedName>
    <definedName name="⑪設備システム名">date2!$E$85:$H$85</definedName>
    <definedName name="DCモータ">date2!$F$30:$F$36</definedName>
    <definedName name="LED照明器具" localSheetId="6">テーブル2263[LED照明器具]</definedName>
    <definedName name="LED照明器具">テーブル2263[LED照明器具]</definedName>
    <definedName name="NAS蓄電池" localSheetId="6">テーブル3273[ＮＡＳ蓄電池]</definedName>
    <definedName name="NAS蓄電池">テーブル3273[ＮＡＳ蓄電池]</definedName>
    <definedName name="_xlnm.Print_Area" localSheetId="8">'１．申請者の詳細'!$A$1:$AH$269</definedName>
    <definedName name="_xlnm.Print_Area" localSheetId="9">'２．事業計画概要①'!$A$1:$AF$44</definedName>
    <definedName name="_xlnm.Print_Area" localSheetId="10">'２．事業計画概要②'!$A$1:$AH$82</definedName>
    <definedName name="_xlnm.Print_Area" localSheetId="11">'３．システム提案概要(1)'!$A$2:$CL$79</definedName>
    <definedName name="_xlnm.Print_Area" localSheetId="12">'３．システム提案概要(2)'!$A$11:$BW$69</definedName>
    <definedName name="_xlnm.Print_Area" localSheetId="13">'４-１．概略予算書（まとめ）'!$B$8:$F$39</definedName>
    <definedName name="_xlnm.Print_Area" localSheetId="14">'４-２．概略予算書（経費別まとめ） '!$B$7:$F$93</definedName>
    <definedName name="_xlnm.Print_Area" localSheetId="15">'４-３．概略予算書（項目別全体額）'!$B$11:$O$55</definedName>
    <definedName name="_xlnm.Print_Area" localSheetId="16">'４-４．概略予算書（１年目）'!$B$13:$O$409</definedName>
    <definedName name="_xlnm.Print_Area" localSheetId="17">'４-５．概略予算書（２年目）'!$B$13:$O$409</definedName>
    <definedName name="_xlnm.Print_Area" localSheetId="18">'４-６．概略予算書（３年目）'!$B$13:$O$409</definedName>
    <definedName name="_xlnm.Print_Area" localSheetId="6">個人情報の取得と利用について!$A$2:$T$78</definedName>
    <definedName name="_xlnm.Print_Area" localSheetId="7">交付申請書!$A$1:$X$272</definedName>
    <definedName name="_xlnm.Print_Area" localSheetId="5">申請書類一覧・提出有無確認表!$A$1:$I$58</definedName>
    <definedName name="_xlnm.Print_Area" localSheetId="2">入力シート!$A$1:$Q$350</definedName>
    <definedName name="_xlnm.Print_Area" localSheetId="3">入力シート２!$A$1:$BG$88</definedName>
    <definedName name="_xlnm.Print_Area" localSheetId="4">入力シート２_参考資料!$A$1:$AH$407</definedName>
    <definedName name="インバータファン">date2!$G$30:$G$36</definedName>
    <definedName name="ガスエンジン" localSheetId="6">テーブル3677[ガスエンジン]</definedName>
    <definedName name="ガスエンジン">テーブル3677[ガスエンジン]</definedName>
    <definedName name="ガスタービン" localSheetId="6">テーブル3576[ガスタービン]</definedName>
    <definedName name="ガスタービン">テーブル3576[ガスタービン]</definedName>
    <definedName name="その他空調機器" localSheetId="6">テーブル1758[その他空調機器]</definedName>
    <definedName name="その他空調機器">テーブル1758[その他空調機器]</definedName>
    <definedName name="その他空調方式">date2!$K$17:$K$20</definedName>
    <definedName name="ディーゼルエンジン" localSheetId="6">テーブル3778[ディーゼルエンジン]</definedName>
    <definedName name="ディーゼルエンジン">テーブル3778[ディーゼルエンジン]</definedName>
    <definedName name="ニッケル水素電池" localSheetId="6">テーブル3374[ニッケル水素電池]</definedName>
    <definedName name="ニッケル水素電池">テーブル3374[ニッケル水素電池]</definedName>
    <definedName name="バイオマス発電" localSheetId="6">テーブル4282[バイオマス発電]</definedName>
    <definedName name="バイオマス発電">テーブル4282[バイオマス発電]</definedName>
    <definedName name="ホテル等" localSheetId="6">テーブル44[ホテル等]</definedName>
    <definedName name="ホテル等">テーブル44[ホテル等]</definedName>
    <definedName name="リチウムイオン電池" localSheetId="6">テーブル3475[リチウムイオン電池]</definedName>
    <definedName name="リチウムイオン電池">テーブル3475[リチウムイオン電池]</definedName>
    <definedName name="飲食店等" localSheetId="6">テーブル48[飲食店等]</definedName>
    <definedName name="飲食店等">テーブル48[飲食店等]</definedName>
    <definedName name="鉛蓄電池" localSheetId="6">テーブル3172[鉛蓄電池]</definedName>
    <definedName name="鉛蓄電池">テーブル3172[鉛蓄電池]</definedName>
    <definedName name="外気利用・抑制" localSheetId="6">テーブル1556[外気利用・抑制]</definedName>
    <definedName name="外気利用・抑制">テーブル1556[外気利用・抑制]</definedName>
    <definedName name="学校等" localSheetId="6">テーブル47[学校等]</definedName>
    <definedName name="学校等">テーブル47[学校等]</definedName>
    <definedName name="建物配置計画" localSheetId="6">テーブル49[建物配置計画]</definedName>
    <definedName name="建物配置計画">テーブル49[建物配置計画]</definedName>
    <definedName name="個別方式" localSheetId="6">テーブル2566[個別方式]</definedName>
    <definedName name="個別方式">テーブル2566[個別方式]</definedName>
    <definedName name="高輝度誘導灯" localSheetId="6">テーブル2465[高輝度誘導灯]</definedName>
    <definedName name="高輝度誘導灯">テーブル2465[高輝度誘導灯]</definedName>
    <definedName name="高効率空調機">date2!$E$17:$E$22</definedName>
    <definedName name="高効率電動機">date2!$E$30:$E$36</definedName>
    <definedName name="高効率熱源機">date2!$F$17:$F$27</definedName>
    <definedName name="高性能窓ガラス" localSheetId="6">テーブル64[高性能窓ガラス]</definedName>
    <definedName name="高性能窓ガラス">テーブル64[高性能窓ガラス]</definedName>
    <definedName name="高性能窓サッシ" localSheetId="6">テーブル740[高性能窓サッシ]</definedName>
    <definedName name="高性能窓サッシ">テーブル740[高性能窓サッシ]</definedName>
    <definedName name="高断熱化" localSheetId="6">テーブル53[高断熱化]</definedName>
    <definedName name="高断熱化">テーブル53[高断熱化]</definedName>
    <definedName name="再エネ利用">date2!$G$17:$G$23</definedName>
    <definedName name="事務所等" localSheetId="6">テーブル43[事務所等]</definedName>
    <definedName name="事務所等">テーブル43[事務所等]</definedName>
    <definedName name="自然採光" localSheetId="6">テーブル1153[自然採光]</definedName>
    <definedName name="自然採光">テーブル1153[自然採光]</definedName>
    <definedName name="自然通風" localSheetId="6">テーブル1052[自然通風]</definedName>
    <definedName name="自然通風">テーブル1052[自然通風]</definedName>
    <definedName name="集会所等">テーブル485[集会所等]</definedName>
    <definedName name="常用" localSheetId="6">テーブル2869[常用]</definedName>
    <definedName name="常用">テーブル2869[常用]</definedName>
    <definedName name="人荷用" localSheetId="6">テーブル3071[人荷用]</definedName>
    <definedName name="人荷用">テーブル3071[人荷用]</definedName>
    <definedName name="水力発電" localSheetId="6">テーブル4181[水力発電]</definedName>
    <definedName name="水力発電">テーブル4181[水力発電]</definedName>
    <definedName name="設備システム名">date2!$E$4:$L$4</definedName>
    <definedName name="太陽熱収集装置">date2!$H$86</definedName>
    <definedName name="地域区分">date1!$G$3:$G$10</definedName>
    <definedName name="中央方式" localSheetId="6">テーブル2667[中央方式]</definedName>
    <definedName name="中央方式">テーブル2667[中央方式]</definedName>
    <definedName name="都道府県">date1!$D$3:$D$49</definedName>
    <definedName name="日射遮熱" localSheetId="6">テーブル951[日射遮熱]</definedName>
    <definedName name="日射遮熱">テーブル951[日射遮熱]</definedName>
    <definedName name="日射遮蔽" localSheetId="6">テーブル850[日射遮蔽]</definedName>
    <definedName name="日射遮蔽">テーブル850[日射遮蔽]</definedName>
    <definedName name="燃料電池" localSheetId="6">テーブル3879[燃料電池]</definedName>
    <definedName name="燃料電池">テーブル3879[燃料電池]</definedName>
    <definedName name="非常用" localSheetId="6">テーブル2970[非常用]</definedName>
    <definedName name="非常用">テーブル2970[非常用]</definedName>
    <definedName name="百貨店等" localSheetId="6">テーブル46[百貨店等]</definedName>
    <definedName name="百貨店等">テーブル46[百貨店等]</definedName>
    <definedName name="病院等" localSheetId="6">テーブル45[病院等]</definedName>
    <definedName name="病院等">テーブル45[病院等]</definedName>
    <definedName name="風力発電" localSheetId="6">テーブル4080[風力発電]</definedName>
    <definedName name="風力発電">テーブル4080[風力発電]</definedName>
    <definedName name="併用方式" localSheetId="6">テーブル2768[併用方式]</definedName>
    <definedName name="併用方式">テーブル2768[併用方式]</definedName>
    <definedName name="有機EL照明器具" localSheetId="6">テーブル2364[有機EL照明器具]</definedName>
    <definedName name="有機EL照明器具">テーブル2364[有機EL照明器具]</definedName>
    <definedName name="用途説明">date1!$T$3:$Z$3</definedName>
    <definedName name="流量・温度等可変" localSheetId="6">テーブル1657[流量・温度等可変]</definedName>
    <definedName name="流量・温度等可変">テーブル1657[流量・温度等可変]</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212" l="1"/>
  <c r="G32" i="212"/>
  <c r="G25" i="212"/>
  <c r="F15" i="212" l="1"/>
  <c r="G15" i="212"/>
  <c r="B100" i="237" l="1"/>
  <c r="B99" i="237"/>
  <c r="B98" i="237"/>
  <c r="B97" i="237"/>
  <c r="B96" i="237"/>
  <c r="B95" i="237"/>
  <c r="B94" i="237"/>
  <c r="P25" i="187" l="1"/>
  <c r="AH25" i="187" s="1"/>
  <c r="P24" i="187"/>
  <c r="AH24" i="187" s="1"/>
  <c r="P23" i="187"/>
  <c r="AH23" i="187" s="1"/>
  <c r="P22" i="187"/>
  <c r="AH22" i="187" s="1"/>
  <c r="T199" i="203"/>
  <c r="T202" i="203"/>
  <c r="T201" i="203"/>
  <c r="T200" i="203"/>
  <c r="F22" i="212"/>
  <c r="S125" i="235" l="1"/>
  <c r="S126" i="235"/>
  <c r="S124" i="235"/>
  <c r="S127" i="235" s="1"/>
  <c r="J125" i="235"/>
  <c r="J126" i="235"/>
  <c r="J124" i="235"/>
  <c r="D125" i="235"/>
  <c r="D126" i="235"/>
  <c r="D124" i="235"/>
  <c r="S117" i="235"/>
  <c r="S118" i="235"/>
  <c r="S116" i="235"/>
  <c r="S119" i="235" s="1"/>
  <c r="J117" i="235"/>
  <c r="J118" i="235"/>
  <c r="J116" i="235"/>
  <c r="D117" i="235"/>
  <c r="D118" i="235"/>
  <c r="D116" i="235"/>
  <c r="S109" i="235"/>
  <c r="S110" i="235"/>
  <c r="S108" i="235"/>
  <c r="S111" i="235" s="1"/>
  <c r="J109" i="235"/>
  <c r="J110" i="235"/>
  <c r="J108" i="235"/>
  <c r="D108" i="235"/>
  <c r="S101" i="235"/>
  <c r="S102" i="235"/>
  <c r="J101" i="235"/>
  <c r="J102" i="235"/>
  <c r="J100" i="235"/>
  <c r="D100" i="235"/>
  <c r="D101" i="235"/>
  <c r="D102" i="235"/>
  <c r="D109" i="235"/>
  <c r="D110" i="235"/>
  <c r="F39" i="212"/>
  <c r="F32" i="212"/>
  <c r="F25" i="212"/>
  <c r="AA76" i="239" l="1"/>
  <c r="R76" i="239"/>
  <c r="Y47" i="239"/>
  <c r="J83" i="237" l="1"/>
  <c r="AY83" i="237"/>
  <c r="X20" i="239"/>
  <c r="X17" i="239"/>
  <c r="O70" i="239"/>
  <c r="O69" i="239"/>
  <c r="O71" i="239" s="1"/>
  <c r="L69" i="239"/>
  <c r="L71" i="239" s="1"/>
  <c r="L70" i="239"/>
  <c r="F20" i="239"/>
  <c r="O18" i="239"/>
  <c r="F18" i="239"/>
  <c r="AF18" i="239" s="1"/>
  <c r="G35" i="239"/>
  <c r="M81" i="226"/>
  <c r="X18" i="239" l="1"/>
  <c r="AB18" i="239"/>
  <c r="AA79" i="239"/>
  <c r="B45" i="239"/>
  <c r="K243" i="203"/>
  <c r="O20" i="239" s="1"/>
  <c r="F19" i="239"/>
  <c r="O329" i="203"/>
  <c r="O283" i="203"/>
  <c r="O306" i="203"/>
  <c r="K287" i="203"/>
  <c r="K264" i="203"/>
  <c r="K255" i="203"/>
  <c r="AG79" i="239"/>
  <c r="AD79" i="239"/>
  <c r="B119" i="237"/>
  <c r="B117" i="237"/>
  <c r="B118" i="237"/>
  <c r="B116" i="237"/>
  <c r="B115" i="237"/>
  <c r="B110" i="237"/>
  <c r="B111" i="237"/>
  <c r="B112" i="237"/>
  <c r="B113" i="237"/>
  <c r="B114" i="237"/>
  <c r="B109" i="237"/>
  <c r="B104" i="237"/>
  <c r="B108" i="237"/>
  <c r="B107" i="237"/>
  <c r="B106" i="237"/>
  <c r="B105" i="237"/>
  <c r="B102" i="237"/>
  <c r="B103" i="237"/>
  <c r="B101" i="237"/>
  <c r="B93" i="237"/>
  <c r="B92" i="237"/>
  <c r="G56" i="239"/>
  <c r="R79" i="239" l="1"/>
  <c r="Z57" i="239"/>
  <c r="Z56" i="239"/>
  <c r="AC56" i="239" s="1"/>
  <c r="Z51" i="239"/>
  <c r="Z52" i="239"/>
  <c r="Z53" i="239"/>
  <c r="Z54" i="239"/>
  <c r="Z55" i="239"/>
  <c r="AC55" i="239" s="1"/>
  <c r="Z50" i="239"/>
  <c r="W57" i="239"/>
  <c r="W54" i="239"/>
  <c r="AH54" i="239" s="1"/>
  <c r="W51" i="239"/>
  <c r="W52" i="239"/>
  <c r="AH52" i="239" s="1"/>
  <c r="W53" i="239"/>
  <c r="AH53" i="239" s="1"/>
  <c r="W50" i="239"/>
  <c r="AH50" i="239" s="1"/>
  <c r="M57" i="239"/>
  <c r="M56" i="239"/>
  <c r="M51" i="239"/>
  <c r="M52" i="239"/>
  <c r="M53" i="239"/>
  <c r="M54" i="239"/>
  <c r="M55" i="239"/>
  <c r="M50" i="239"/>
  <c r="J57" i="239"/>
  <c r="J54" i="239"/>
  <c r="J51" i="239"/>
  <c r="U51" i="239" s="1"/>
  <c r="J52" i="239"/>
  <c r="U52" i="239" s="1"/>
  <c r="J53" i="239"/>
  <c r="U53" i="239" s="1"/>
  <c r="J50" i="239"/>
  <c r="L47" i="239"/>
  <c r="J29" i="239"/>
  <c r="F38" i="212"/>
  <c r="F37" i="212"/>
  <c r="F36" i="212"/>
  <c r="F31" i="212"/>
  <c r="F30" i="212"/>
  <c r="F29" i="212"/>
  <c r="W55" i="228"/>
  <c r="S55" i="228"/>
  <c r="V55" i="228"/>
  <c r="R55" i="228"/>
  <c r="U55" i="228"/>
  <c r="Q55" i="228"/>
  <c r="W55" i="227"/>
  <c r="S55" i="227"/>
  <c r="V55" i="227"/>
  <c r="R55" i="227"/>
  <c r="U55" i="227"/>
  <c r="Q55" i="227"/>
  <c r="E34" i="222"/>
  <c r="D34" i="222"/>
  <c r="F34" i="222" s="1"/>
  <c r="C34" i="222"/>
  <c r="E92" i="222"/>
  <c r="D92" i="222"/>
  <c r="F92" i="222" s="1"/>
  <c r="C92" i="222"/>
  <c r="E91" i="222"/>
  <c r="D91" i="222"/>
  <c r="F91" i="222" s="1"/>
  <c r="C91" i="222"/>
  <c r="E90" i="222"/>
  <c r="D90" i="222"/>
  <c r="F90" i="222" s="1"/>
  <c r="F93" i="222" s="1"/>
  <c r="C90" i="222"/>
  <c r="E85" i="222"/>
  <c r="D85" i="222"/>
  <c r="F85" i="222" s="1"/>
  <c r="C85" i="222"/>
  <c r="E84" i="222"/>
  <c r="D84" i="222"/>
  <c r="F84" i="222" s="1"/>
  <c r="C84" i="222"/>
  <c r="E83" i="222"/>
  <c r="D83" i="222"/>
  <c r="F83" i="222" s="1"/>
  <c r="F86" i="222" s="1"/>
  <c r="C83" i="222"/>
  <c r="E76" i="222"/>
  <c r="D76" i="222"/>
  <c r="F76" i="222" s="1"/>
  <c r="C76" i="222"/>
  <c r="J59" i="226"/>
  <c r="C18" i="222" s="1"/>
  <c r="M60" i="226"/>
  <c r="L60" i="226"/>
  <c r="J60" i="226"/>
  <c r="M59" i="226"/>
  <c r="L59" i="226"/>
  <c r="D18" i="222" s="1"/>
  <c r="N60" i="226" l="1"/>
  <c r="S54" i="239"/>
  <c r="J58" i="239"/>
  <c r="P56" i="239"/>
  <c r="P55" i="239"/>
  <c r="P50" i="239"/>
  <c r="AC50" i="239"/>
  <c r="AC51" i="239"/>
  <c r="P57" i="239"/>
  <c r="M58" i="239"/>
  <c r="U54" i="239"/>
  <c r="AF50" i="239"/>
  <c r="AF51" i="239"/>
  <c r="P54" i="239"/>
  <c r="AH51" i="239"/>
  <c r="AC57" i="239"/>
  <c r="C86" i="222"/>
  <c r="C69" i="222"/>
  <c r="F18" i="222"/>
  <c r="E69" i="222"/>
  <c r="F69" i="222"/>
  <c r="D69" i="222"/>
  <c r="E86" i="222"/>
  <c r="D86" i="222"/>
  <c r="N59" i="226"/>
  <c r="E18" i="222" s="1"/>
  <c r="P53" i="239"/>
  <c r="S53" i="239"/>
  <c r="P52" i="239"/>
  <c r="S52" i="239" s="1"/>
  <c r="W58" i="239"/>
  <c r="AC54" i="239"/>
  <c r="Z58" i="239"/>
  <c r="Z59" i="239" s="1"/>
  <c r="P51" i="239"/>
  <c r="AF54" i="239"/>
  <c r="S51" i="239"/>
  <c r="AC53" i="239"/>
  <c r="S50" i="239"/>
  <c r="AF53" i="239"/>
  <c r="AC52" i="239"/>
  <c r="U50" i="239"/>
  <c r="AF52" i="239"/>
  <c r="O250" i="203"/>
  <c r="O252" i="203"/>
  <c r="O198" i="203"/>
  <c r="O184" i="203"/>
  <c r="O44" i="203"/>
  <c r="O79" i="203"/>
  <c r="O46" i="203"/>
  <c r="O81" i="203"/>
  <c r="O116" i="203"/>
  <c r="O114" i="203"/>
  <c r="O151" i="203"/>
  <c r="O149" i="203"/>
  <c r="O186" i="203"/>
  <c r="AO11" i="239"/>
  <c r="AO18" i="239"/>
  <c r="W59" i="239" l="1"/>
  <c r="AF58" i="239"/>
  <c r="M64" i="239"/>
  <c r="M62" i="239"/>
  <c r="U58" i="239"/>
  <c r="J60" i="239"/>
  <c r="J62" i="239"/>
  <c r="J64" i="239"/>
  <c r="P58" i="239"/>
  <c r="M60" i="239"/>
  <c r="Z62" i="239"/>
  <c r="Z63" i="239" s="1"/>
  <c r="Z60" i="239"/>
  <c r="Z61" i="239" s="1"/>
  <c r="Z64" i="239"/>
  <c r="Z65" i="239" s="1"/>
  <c r="W60" i="239"/>
  <c r="W61" i="239" s="1"/>
  <c r="AH58" i="239"/>
  <c r="AC58" i="239"/>
  <c r="AC59" i="239" s="1"/>
  <c r="W64" i="239"/>
  <c r="W65" i="239" s="1"/>
  <c r="W62" i="239"/>
  <c r="W63" i="239" s="1"/>
  <c r="CE72" i="239"/>
  <c r="S58" i="239" l="1"/>
  <c r="U60" i="239"/>
  <c r="U64" i="239"/>
  <c r="P64" i="239"/>
  <c r="U62" i="239"/>
  <c r="P60" i="239"/>
  <c r="P62" i="239"/>
  <c r="AC62" i="239"/>
  <c r="AC63" i="239" s="1"/>
  <c r="AH62" i="239"/>
  <c r="AF62" i="239"/>
  <c r="AH64" i="239"/>
  <c r="AF64" i="239"/>
  <c r="AC64" i="239"/>
  <c r="AC65" i="239" s="1"/>
  <c r="AH60" i="239"/>
  <c r="AF60" i="239"/>
  <c r="AC60" i="239"/>
  <c r="AC61" i="239" s="1"/>
  <c r="O11" i="203"/>
  <c r="O205" i="203"/>
  <c r="S60" i="239" l="1"/>
  <c r="S64" i="239"/>
  <c r="S62" i="239"/>
  <c r="M74" i="239" s="1"/>
  <c r="M77" i="239"/>
  <c r="P43" i="187"/>
  <c r="J79" i="239" l="1"/>
  <c r="Y50" i="228"/>
  <c r="X50" i="228"/>
  <c r="W50" i="228"/>
  <c r="Y49" i="228"/>
  <c r="X49" i="228"/>
  <c r="W49" i="228"/>
  <c r="Y48" i="228"/>
  <c r="X48" i="228"/>
  <c r="W48" i="228"/>
  <c r="Y47" i="228"/>
  <c r="X47" i="228"/>
  <c r="W47" i="228"/>
  <c r="Y46" i="228"/>
  <c r="X46" i="228"/>
  <c r="W46" i="228"/>
  <c r="Y45" i="228"/>
  <c r="X45" i="228"/>
  <c r="W45" i="228"/>
  <c r="Y44" i="228"/>
  <c r="X44" i="228"/>
  <c r="W44" i="228"/>
  <c r="Y43" i="228"/>
  <c r="X43" i="228"/>
  <c r="W43" i="228"/>
  <c r="T50" i="228"/>
  <c r="S50" i="228"/>
  <c r="R50" i="228"/>
  <c r="T49" i="228"/>
  <c r="S49" i="228"/>
  <c r="R49" i="228"/>
  <c r="T48" i="228"/>
  <c r="S48" i="228"/>
  <c r="R48" i="228"/>
  <c r="T47" i="228"/>
  <c r="S47" i="228"/>
  <c r="R47" i="228"/>
  <c r="T46" i="228"/>
  <c r="S46" i="228"/>
  <c r="R46" i="228"/>
  <c r="T45" i="228"/>
  <c r="S45" i="228"/>
  <c r="R45" i="228"/>
  <c r="T44" i="228"/>
  <c r="S44" i="228"/>
  <c r="R44" i="228"/>
  <c r="T43" i="228"/>
  <c r="S43" i="228"/>
  <c r="R43" i="228"/>
  <c r="Y50" i="227"/>
  <c r="X50" i="227"/>
  <c r="W50" i="227"/>
  <c r="Y49" i="227"/>
  <c r="X49" i="227"/>
  <c r="W49" i="227"/>
  <c r="Y48" i="227"/>
  <c r="X48" i="227"/>
  <c r="W48" i="227"/>
  <c r="Y47" i="227"/>
  <c r="X47" i="227"/>
  <c r="W47" i="227"/>
  <c r="Y46" i="227"/>
  <c r="X46" i="227"/>
  <c r="W46" i="227"/>
  <c r="Y45" i="227"/>
  <c r="X45" i="227"/>
  <c r="W45" i="227"/>
  <c r="Y44" i="227"/>
  <c r="X44" i="227"/>
  <c r="W44" i="227"/>
  <c r="Y43" i="227"/>
  <c r="X43" i="227"/>
  <c r="W43" i="227"/>
  <c r="W44" i="226"/>
  <c r="R50" i="227"/>
  <c r="W42" i="227"/>
  <c r="T50" i="227"/>
  <c r="T49" i="227"/>
  <c r="T48" i="227"/>
  <c r="T47" i="227"/>
  <c r="T46" i="227"/>
  <c r="T45" i="227"/>
  <c r="T44" i="227"/>
  <c r="T43" i="227"/>
  <c r="T42" i="227"/>
  <c r="S50" i="227"/>
  <c r="S49" i="227"/>
  <c r="S48" i="227"/>
  <c r="S47" i="227"/>
  <c r="S46" i="227"/>
  <c r="S45" i="227"/>
  <c r="S42" i="227"/>
  <c r="S44" i="227"/>
  <c r="S43" i="227"/>
  <c r="R49" i="227"/>
  <c r="R48" i="227"/>
  <c r="R47" i="227"/>
  <c r="R46" i="227"/>
  <c r="R45" i="227"/>
  <c r="R44" i="227"/>
  <c r="R43" i="227"/>
  <c r="R42" i="227"/>
  <c r="Y50" i="226"/>
  <c r="Y49" i="226"/>
  <c r="Y48" i="226"/>
  <c r="Y47" i="226"/>
  <c r="Y46" i="226"/>
  <c r="Y44" i="226"/>
  <c r="Y43" i="226"/>
  <c r="Y42" i="226"/>
  <c r="X50" i="226"/>
  <c r="X49" i="226"/>
  <c r="X48" i="226"/>
  <c r="X47" i="226"/>
  <c r="X46" i="226"/>
  <c r="X44" i="226"/>
  <c r="X43" i="226"/>
  <c r="X42" i="226"/>
  <c r="W50" i="226"/>
  <c r="W49" i="226"/>
  <c r="W48" i="226"/>
  <c r="W47" i="226"/>
  <c r="W46" i="226"/>
  <c r="W43" i="226"/>
  <c r="W42" i="226"/>
  <c r="T50" i="226"/>
  <c r="T49" i="226"/>
  <c r="T48" i="226"/>
  <c r="T47" i="226"/>
  <c r="T46" i="226"/>
  <c r="T44" i="226"/>
  <c r="T43" i="226"/>
  <c r="T42" i="226"/>
  <c r="S50" i="226"/>
  <c r="S49" i="226"/>
  <c r="S48" i="226"/>
  <c r="S47" i="226"/>
  <c r="S46" i="226"/>
  <c r="S44" i="226"/>
  <c r="S43" i="226"/>
  <c r="S42" i="226"/>
  <c r="R50" i="226"/>
  <c r="R49" i="226"/>
  <c r="R48" i="226"/>
  <c r="R47" i="226"/>
  <c r="R46" i="226"/>
  <c r="R44" i="226"/>
  <c r="R43" i="226"/>
  <c r="R42" i="226"/>
  <c r="BU75" i="239" l="1"/>
  <c r="BU72" i="239"/>
  <c r="CF71" i="239"/>
  <c r="J35" i="237" l="1"/>
  <c r="J36" i="237"/>
  <c r="J37" i="237"/>
  <c r="J38" i="237"/>
  <c r="J39" i="237"/>
  <c r="J40" i="237"/>
  <c r="J41" i="237"/>
  <c r="J42" i="237"/>
  <c r="J43" i="237"/>
  <c r="J44" i="237"/>
  <c r="J45" i="237"/>
  <c r="J46" i="237"/>
  <c r="J47" i="237"/>
  <c r="J48" i="237"/>
  <c r="J49" i="237"/>
  <c r="J50" i="237"/>
  <c r="J51" i="237"/>
  <c r="J52" i="237"/>
  <c r="J53" i="237"/>
  <c r="J54" i="237"/>
  <c r="J55" i="237"/>
  <c r="J56" i="237"/>
  <c r="J57" i="237"/>
  <c r="J58" i="237"/>
  <c r="J59" i="237"/>
  <c r="J60" i="237"/>
  <c r="J61" i="237"/>
  <c r="J62" i="237"/>
  <c r="J63" i="237"/>
  <c r="J64" i="237"/>
  <c r="J65" i="237"/>
  <c r="J66" i="237"/>
  <c r="J67" i="237"/>
  <c r="J68" i="237"/>
  <c r="J69" i="237"/>
  <c r="J70" i="237"/>
  <c r="J71" i="237"/>
  <c r="J72" i="237"/>
  <c r="J73" i="237"/>
  <c r="J74" i="237"/>
  <c r="J75" i="237"/>
  <c r="J76" i="237"/>
  <c r="J77" i="237"/>
  <c r="J78" i="237"/>
  <c r="J79" i="237"/>
  <c r="J80" i="237"/>
  <c r="J81" i="237"/>
  <c r="J82" i="237"/>
  <c r="R83" i="237"/>
  <c r="J84" i="237"/>
  <c r="J85" i="237"/>
  <c r="J86" i="237"/>
  <c r="J87" i="237"/>
  <c r="Y9" i="239" l="1"/>
  <c r="H9" i="239"/>
  <c r="O214" i="203" l="1"/>
  <c r="CK43" i="239" l="1"/>
  <c r="CK44" i="239"/>
  <c r="CK45" i="239"/>
  <c r="CK46" i="239"/>
  <c r="CK47" i="239"/>
  <c r="CK48" i="239"/>
  <c r="CK49" i="239"/>
  <c r="CK50" i="239"/>
  <c r="CK51" i="239"/>
  <c r="CK52" i="239"/>
  <c r="CK53" i="239"/>
  <c r="CK54" i="239"/>
  <c r="CK55" i="239"/>
  <c r="CK56" i="239"/>
  <c r="CK57" i="239"/>
  <c r="CK58" i="239"/>
  <c r="CK59" i="239"/>
  <c r="CK60" i="239"/>
  <c r="CK61" i="239"/>
  <c r="CK62" i="239"/>
  <c r="CK63" i="239"/>
  <c r="CK64" i="239"/>
  <c r="CK65" i="239"/>
  <c r="CK66" i="239"/>
  <c r="CK67" i="239"/>
  <c r="CK68" i="239"/>
  <c r="CK42" i="239"/>
  <c r="CK39" i="239"/>
  <c r="F7" i="239" l="1"/>
  <c r="Y8" i="239"/>
  <c r="AF17" i="239" l="1"/>
  <c r="AK13" i="175" l="1"/>
  <c r="CI42" i="239"/>
  <c r="CI43" i="239"/>
  <c r="CI44" i="239"/>
  <c r="CI45" i="239"/>
  <c r="CI46" i="239"/>
  <c r="CI47" i="239"/>
  <c r="CI48" i="239"/>
  <c r="CI49" i="239"/>
  <c r="CI50" i="239"/>
  <c r="CI51" i="239"/>
  <c r="CI52" i="239"/>
  <c r="CI53" i="239"/>
  <c r="CI54" i="239"/>
  <c r="CI55" i="239"/>
  <c r="CI56" i="239"/>
  <c r="CI57" i="239"/>
  <c r="CI58" i="239"/>
  <c r="CI59" i="239"/>
  <c r="CI60" i="239"/>
  <c r="CI61" i="239"/>
  <c r="CI62" i="239"/>
  <c r="CI63" i="239"/>
  <c r="CI64" i="239"/>
  <c r="CI65" i="239"/>
  <c r="CI66" i="239"/>
  <c r="CI67" i="239"/>
  <c r="CI68" i="239"/>
  <c r="CI69" i="239"/>
  <c r="CI70" i="239"/>
  <c r="CI71" i="239"/>
  <c r="CI72" i="239"/>
  <c r="CI73" i="239"/>
  <c r="CI74" i="239"/>
  <c r="CI75" i="239"/>
  <c r="CI76" i="239"/>
  <c r="CI77" i="239"/>
  <c r="CI78" i="239"/>
  <c r="CI79" i="239"/>
  <c r="CK72" i="239"/>
  <c r="CK73" i="239"/>
  <c r="CK74" i="239"/>
  <c r="CK77" i="239"/>
  <c r="CK78" i="239"/>
  <c r="CK79" i="239"/>
  <c r="BG77" i="239"/>
  <c r="BG78" i="239"/>
  <c r="BG79" i="239"/>
  <c r="BG76" i="239"/>
  <c r="CK76" i="239"/>
  <c r="CK71" i="239"/>
  <c r="BL75" i="239"/>
  <c r="BG74" i="239"/>
  <c r="BG73" i="239"/>
  <c r="BL72" i="239"/>
  <c r="CC71" i="239"/>
  <c r="CA71" i="239"/>
  <c r="BY71" i="239"/>
  <c r="BW71" i="239"/>
  <c r="BT71" i="239"/>
  <c r="BR71" i="239"/>
  <c r="BP71" i="239"/>
  <c r="BN71" i="239"/>
  <c r="BK71" i="239"/>
  <c r="BI71" i="239"/>
  <c r="BG71" i="239"/>
  <c r="BG66" i="239"/>
  <c r="BG67" i="239"/>
  <c r="BG68" i="239"/>
  <c r="BG69" i="239"/>
  <c r="BG70" i="239"/>
  <c r="BG52" i="239"/>
  <c r="BG53" i="239"/>
  <c r="BG54" i="239"/>
  <c r="BG55" i="239"/>
  <c r="BG56" i="239"/>
  <c r="BG57" i="239"/>
  <c r="BG58" i="239"/>
  <c r="BG59" i="239"/>
  <c r="BG60" i="239"/>
  <c r="BG61" i="239"/>
  <c r="BG62" i="239"/>
  <c r="BG63" i="239"/>
  <c r="BG64" i="239"/>
  <c r="BG65" i="239"/>
  <c r="BG42" i="239"/>
  <c r="BG43" i="239"/>
  <c r="BG44" i="239"/>
  <c r="BG45" i="239"/>
  <c r="BG46" i="239"/>
  <c r="BG47" i="239"/>
  <c r="BG48" i="239"/>
  <c r="BG49" i="239"/>
  <c r="BG50" i="239"/>
  <c r="BG51" i="239"/>
  <c r="AW77" i="239"/>
  <c r="AW78" i="239"/>
  <c r="AW79" i="239"/>
  <c r="AW76" i="239"/>
  <c r="AW73" i="239"/>
  <c r="AW74" i="239"/>
  <c r="AW72" i="239"/>
  <c r="AW65" i="239"/>
  <c r="AW66" i="239"/>
  <c r="AW67" i="239"/>
  <c r="AW68" i="239"/>
  <c r="AW69" i="239"/>
  <c r="AW70" i="239"/>
  <c r="AW43" i="239"/>
  <c r="AW44" i="239"/>
  <c r="AW45" i="239"/>
  <c r="AW46" i="239"/>
  <c r="AW47" i="239"/>
  <c r="AW48" i="239"/>
  <c r="AW49" i="239"/>
  <c r="AW50" i="239"/>
  <c r="AW51" i="239"/>
  <c r="AW52" i="239"/>
  <c r="AW53" i="239"/>
  <c r="AW54" i="239"/>
  <c r="AW55" i="239"/>
  <c r="AW56" i="239"/>
  <c r="AW57" i="239"/>
  <c r="AW58" i="239"/>
  <c r="AW59" i="239"/>
  <c r="AW60" i="239"/>
  <c r="AW61" i="239"/>
  <c r="AW62" i="239"/>
  <c r="AW63" i="239"/>
  <c r="AW64" i="239"/>
  <c r="AW42" i="239"/>
  <c r="AP77" i="239"/>
  <c r="AP78" i="239"/>
  <c r="AP79" i="239"/>
  <c r="AP76" i="239"/>
  <c r="AP66" i="239"/>
  <c r="AP67" i="239"/>
  <c r="AP68" i="239"/>
  <c r="AP69" i="239"/>
  <c r="AP70" i="239"/>
  <c r="AP71" i="239"/>
  <c r="AP72" i="239"/>
  <c r="AP73" i="239"/>
  <c r="AP74" i="239"/>
  <c r="AP56" i="239"/>
  <c r="AP57" i="239"/>
  <c r="AP58" i="239"/>
  <c r="AP59" i="239"/>
  <c r="AP60" i="239"/>
  <c r="AP61" i="239"/>
  <c r="AP62" i="239"/>
  <c r="AP63" i="239"/>
  <c r="AP64" i="239"/>
  <c r="AP65" i="239"/>
  <c r="AP43" i="239"/>
  <c r="AP44" i="239"/>
  <c r="AP45" i="239"/>
  <c r="AP46" i="239"/>
  <c r="AP47" i="239"/>
  <c r="AP48" i="239"/>
  <c r="AP49" i="239"/>
  <c r="AP50" i="239"/>
  <c r="AP51" i="239"/>
  <c r="AP52" i="239"/>
  <c r="AP53" i="239"/>
  <c r="AP54" i="239"/>
  <c r="AP55" i="239"/>
  <c r="AP42" i="239"/>
  <c r="CI41" i="239"/>
  <c r="CI40" i="239"/>
  <c r="BG41" i="239"/>
  <c r="BG40" i="239"/>
  <c r="AP41" i="239"/>
  <c r="AP40" i="239"/>
  <c r="CK28" i="239"/>
  <c r="CK29" i="239"/>
  <c r="CK30" i="239"/>
  <c r="CK31" i="239"/>
  <c r="CK32" i="239"/>
  <c r="CK33" i="239"/>
  <c r="CK34" i="239"/>
  <c r="CK35" i="239"/>
  <c r="CK36" i="239"/>
  <c r="CK37" i="239"/>
  <c r="CK38" i="239"/>
  <c r="CK27" i="239"/>
  <c r="CI28" i="239"/>
  <c r="CI29" i="239"/>
  <c r="CI30" i="239"/>
  <c r="CI31" i="239"/>
  <c r="CI32" i="239"/>
  <c r="CI33" i="239"/>
  <c r="CI34" i="239"/>
  <c r="CI35" i="239"/>
  <c r="CI36" i="239"/>
  <c r="CI37" i="239"/>
  <c r="CI38" i="239"/>
  <c r="CI39" i="239"/>
  <c r="CI27" i="239"/>
  <c r="BG28" i="239"/>
  <c r="BG29" i="239"/>
  <c r="BG30" i="239"/>
  <c r="BG31" i="239"/>
  <c r="BG32" i="239"/>
  <c r="BG33" i="239"/>
  <c r="BG34" i="239"/>
  <c r="BG35" i="239"/>
  <c r="BG36" i="239"/>
  <c r="BG37" i="239"/>
  <c r="BG38" i="239"/>
  <c r="BG39" i="239"/>
  <c r="BG27" i="239"/>
  <c r="AW28" i="239"/>
  <c r="AW29" i="239"/>
  <c r="AW30" i="239"/>
  <c r="AW31" i="239"/>
  <c r="AW32" i="239"/>
  <c r="AW33" i="239"/>
  <c r="AW34" i="239"/>
  <c r="AW35" i="239"/>
  <c r="AW36" i="239"/>
  <c r="AW37" i="239"/>
  <c r="AW38" i="239"/>
  <c r="AW39" i="239"/>
  <c r="AW27" i="239"/>
  <c r="AP28" i="239"/>
  <c r="AP29" i="239"/>
  <c r="AP30" i="239"/>
  <c r="AP31" i="239"/>
  <c r="AP32" i="239"/>
  <c r="AP33" i="239"/>
  <c r="AP34" i="239"/>
  <c r="AP35" i="239"/>
  <c r="AP36" i="239"/>
  <c r="AP37" i="239"/>
  <c r="AP38" i="239"/>
  <c r="AP39" i="239"/>
  <c r="AP27" i="239"/>
  <c r="AO5" i="239"/>
  <c r="Z30" i="239"/>
  <c r="Z31" i="239"/>
  <c r="Z32" i="239"/>
  <c r="Z33" i="239"/>
  <c r="Z34" i="239"/>
  <c r="Z35" i="239"/>
  <c r="Z36" i="239"/>
  <c r="Z29" i="239"/>
  <c r="W29" i="239"/>
  <c r="W30" i="239"/>
  <c r="W31" i="239"/>
  <c r="W32" i="239"/>
  <c r="W33" i="239"/>
  <c r="W36" i="239"/>
  <c r="M30" i="239"/>
  <c r="M31" i="239"/>
  <c r="M32" i="239"/>
  <c r="M33" i="239"/>
  <c r="M34" i="239"/>
  <c r="M35" i="239"/>
  <c r="M36" i="239"/>
  <c r="M29" i="239"/>
  <c r="J36" i="239"/>
  <c r="J30" i="239"/>
  <c r="J31" i="239"/>
  <c r="J32" i="239"/>
  <c r="J33" i="239"/>
  <c r="F23" i="239"/>
  <c r="R23" i="239"/>
  <c r="AA23" i="239"/>
  <c r="R22" i="239"/>
  <c r="F22" i="239"/>
  <c r="X19" i="239"/>
  <c r="AF19" i="239" s="1"/>
  <c r="O19" i="239"/>
  <c r="R17" i="239"/>
  <c r="O17" i="239"/>
  <c r="L17" i="239"/>
  <c r="F17" i="239"/>
  <c r="AF16" i="239"/>
  <c r="X16" i="239"/>
  <c r="O16" i="239"/>
  <c r="F16" i="239"/>
  <c r="CR45" i="239" l="1"/>
  <c r="CQ44" i="239"/>
  <c r="CQ50" i="239"/>
  <c r="CR44" i="239"/>
  <c r="CQ49" i="239"/>
  <c r="CR50" i="239"/>
  <c r="CQ47" i="239"/>
  <c r="CR49" i="239"/>
  <c r="CS44" i="239"/>
  <c r="CS47" i="239"/>
  <c r="CS46" i="239"/>
  <c r="CS45" i="239"/>
  <c r="CS50" i="239"/>
  <c r="CS49" i="239"/>
  <c r="CS48" i="239"/>
  <c r="J59" i="239"/>
  <c r="M59" i="239"/>
  <c r="M65" i="239"/>
  <c r="M63" i="239"/>
  <c r="P59" i="239"/>
  <c r="J63" i="239"/>
  <c r="J61" i="239"/>
  <c r="J65" i="239"/>
  <c r="M61" i="239"/>
  <c r="P65" i="239"/>
  <c r="P63" i="239"/>
  <c r="P61" i="239"/>
  <c r="CQ48" i="239"/>
  <c r="CQ46" i="239"/>
  <c r="CR48" i="239"/>
  <c r="CQ45" i="239"/>
  <c r="CR47" i="239"/>
  <c r="CR46" i="239"/>
  <c r="AC29" i="239"/>
  <c r="W37" i="239"/>
  <c r="W38" i="239" s="1"/>
  <c r="M37" i="239"/>
  <c r="J15" i="239"/>
  <c r="P14" i="239"/>
  <c r="L14" i="239"/>
  <c r="G14" i="239"/>
  <c r="F13" i="239"/>
  <c r="O11" i="239"/>
  <c r="F11" i="239" l="1"/>
  <c r="AD11" i="239" s="1"/>
  <c r="H8" i="239"/>
  <c r="X5" i="239"/>
  <c r="F5" i="239"/>
  <c r="AA22" i="239" l="1"/>
  <c r="H265" i="153"/>
  <c r="H264" i="153"/>
  <c r="H258" i="153"/>
  <c r="H257" i="153"/>
  <c r="H211" i="153"/>
  <c r="H210" i="153"/>
  <c r="H204" i="153"/>
  <c r="H203" i="153"/>
  <c r="H158" i="153"/>
  <c r="H157" i="153"/>
  <c r="H151" i="153"/>
  <c r="H150" i="153"/>
  <c r="H104" i="153"/>
  <c r="H103" i="153"/>
  <c r="H97" i="153"/>
  <c r="H96" i="153"/>
  <c r="H43" i="153"/>
  <c r="H42" i="153"/>
  <c r="AO70" i="239"/>
  <c r="AF29" i="239"/>
  <c r="AC31" i="239"/>
  <c r="AF31" i="239" s="1"/>
  <c r="P34" i="239"/>
  <c r="AO79" i="239"/>
  <c r="AO78" i="239"/>
  <c r="AO77" i="239"/>
  <c r="AO76" i="239"/>
  <c r="CD75" i="239"/>
  <c r="AW75" i="239"/>
  <c r="AO75" i="239"/>
  <c r="AO74" i="239"/>
  <c r="AO73" i="239"/>
  <c r="AO72" i="239"/>
  <c r="AO71" i="239"/>
  <c r="AO69" i="239"/>
  <c r="AO68" i="239"/>
  <c r="AO67" i="239"/>
  <c r="AO66" i="239"/>
  <c r="AO65" i="239"/>
  <c r="AO64" i="239"/>
  <c r="AO63" i="239"/>
  <c r="AO62" i="239"/>
  <c r="AO61" i="239"/>
  <c r="AO60" i="239"/>
  <c r="AO59" i="239"/>
  <c r="AO58" i="239"/>
  <c r="AO57" i="239"/>
  <c r="AO56" i="239"/>
  <c r="AO55" i="239"/>
  <c r="AO54" i="239"/>
  <c r="AO53" i="239"/>
  <c r="AO52" i="239"/>
  <c r="AO51" i="239"/>
  <c r="AO50" i="239"/>
  <c r="AO49" i="239"/>
  <c r="AO48" i="239"/>
  <c r="AO47" i="239"/>
  <c r="AO46" i="239"/>
  <c r="AO45" i="239"/>
  <c r="AO44" i="239"/>
  <c r="AO43" i="239"/>
  <c r="AO42" i="239"/>
  <c r="AO41" i="239"/>
  <c r="AO40" i="239"/>
  <c r="AO39" i="239"/>
  <c r="AO38" i="239"/>
  <c r="AO37" i="239"/>
  <c r="AO36" i="239"/>
  <c r="AO35" i="239"/>
  <c r="AO34" i="239"/>
  <c r="AO33" i="239"/>
  <c r="AO32" i="239"/>
  <c r="AO31" i="239"/>
  <c r="AO30" i="239"/>
  <c r="AO29" i="239"/>
  <c r="AO28" i="239"/>
  <c r="AO27" i="239"/>
  <c r="AH33" i="239" l="1"/>
  <c r="AC36" i="239"/>
  <c r="AC33" i="239"/>
  <c r="AF33" i="239" s="1"/>
  <c r="P31" i="239"/>
  <c r="S31" i="239" s="1"/>
  <c r="AC35" i="239"/>
  <c r="U33" i="239"/>
  <c r="P33" i="239"/>
  <c r="S33" i="239" s="1"/>
  <c r="U32" i="239"/>
  <c r="AH30" i="239"/>
  <c r="AC34" i="239"/>
  <c r="U29" i="239"/>
  <c r="U31" i="239"/>
  <c r="P29" i="239"/>
  <c r="S29" i="239" s="1"/>
  <c r="AC32" i="239"/>
  <c r="AF32" i="239" s="1"/>
  <c r="AC30" i="239"/>
  <c r="AF30" i="239" s="1"/>
  <c r="W41" i="239"/>
  <c r="W42" i="239" s="1"/>
  <c r="P32" i="239"/>
  <c r="S32" i="239" s="1"/>
  <c r="AH31" i="239"/>
  <c r="U30" i="239"/>
  <c r="P36" i="239"/>
  <c r="P30" i="239"/>
  <c r="S30" i="239" s="1"/>
  <c r="AH29" i="239"/>
  <c r="AH32" i="239"/>
  <c r="P35" i="239"/>
  <c r="J37" i="239"/>
  <c r="J38" i="239" s="1"/>
  <c r="Z37" i="239"/>
  <c r="Z38" i="239" s="1"/>
  <c r="AC37" i="239" l="1"/>
  <c r="AC38" i="239" s="1"/>
  <c r="W39" i="239"/>
  <c r="W40" i="239" s="1"/>
  <c r="AH37" i="239"/>
  <c r="W43" i="239"/>
  <c r="J39" i="239"/>
  <c r="J41" i="239"/>
  <c r="J43" i="239"/>
  <c r="U37" i="239"/>
  <c r="P37" i="239"/>
  <c r="P38" i="239" s="1"/>
  <c r="M39" i="239"/>
  <c r="M40" i="239" s="1"/>
  <c r="M41" i="239"/>
  <c r="M42" i="239" s="1"/>
  <c r="M38" i="239"/>
  <c r="M43" i="239"/>
  <c r="M44" i="239" s="1"/>
  <c r="Z43" i="239"/>
  <c r="Z44" i="239" s="1"/>
  <c r="Z41" i="239"/>
  <c r="Z42" i="239" s="1"/>
  <c r="Z39" i="239"/>
  <c r="Z40" i="239" s="1"/>
  <c r="AH41" i="239" l="1"/>
  <c r="S37" i="239"/>
  <c r="AF37" i="239"/>
  <c r="W44" i="239"/>
  <c r="AH43" i="239"/>
  <c r="AH39" i="239"/>
  <c r="AC43" i="239"/>
  <c r="AC44" i="239" s="1"/>
  <c r="J42" i="239"/>
  <c r="P41" i="239"/>
  <c r="P42" i="239" s="1"/>
  <c r="U41" i="239"/>
  <c r="AC39" i="239"/>
  <c r="AC40" i="239" s="1"/>
  <c r="P39" i="239"/>
  <c r="P40" i="239" s="1"/>
  <c r="U39" i="239"/>
  <c r="J40" i="239"/>
  <c r="U43" i="239"/>
  <c r="J44" i="239"/>
  <c r="P43" i="239"/>
  <c r="P44" i="239" s="1"/>
  <c r="AC41" i="239"/>
  <c r="AF39" i="239" l="1"/>
  <c r="P76" i="239" s="1"/>
  <c r="S41" i="239"/>
  <c r="L73" i="239" s="1"/>
  <c r="S39" i="239"/>
  <c r="L76" i="239" s="1"/>
  <c r="S43" i="239"/>
  <c r="AC42" i="239"/>
  <c r="AF41" i="239"/>
  <c r="P73" i="239" s="1"/>
  <c r="AF43" i="239"/>
  <c r="H50" i="153"/>
  <c r="W182" i="235" l="1"/>
  <c r="U182" i="235"/>
  <c r="R182" i="235"/>
  <c r="E4" i="203" l="1"/>
  <c r="H49" i="153"/>
  <c r="H28" i="153"/>
  <c r="O211" i="203"/>
  <c r="W78" i="205"/>
  <c r="W79" i="205"/>
  <c r="W80" i="205"/>
  <c r="W77" i="205"/>
  <c r="J81" i="205"/>
  <c r="J78" i="205"/>
  <c r="J79" i="205"/>
  <c r="J80" i="205"/>
  <c r="J77" i="205"/>
  <c r="P15" i="187" l="1"/>
  <c r="Y42" i="228"/>
  <c r="X42" i="228"/>
  <c r="W42" i="228"/>
  <c r="Y41" i="228"/>
  <c r="X41" i="228"/>
  <c r="W41" i="228"/>
  <c r="Y40" i="228"/>
  <c r="X40" i="228"/>
  <c r="W40" i="228"/>
  <c r="Y39" i="228"/>
  <c r="X39" i="228"/>
  <c r="W39" i="228"/>
  <c r="Y38" i="228"/>
  <c r="X38" i="228"/>
  <c r="W38" i="228"/>
  <c r="Y37" i="228"/>
  <c r="X37" i="228"/>
  <c r="W37" i="228"/>
  <c r="Y36" i="228"/>
  <c r="X36" i="228"/>
  <c r="W36" i="228"/>
  <c r="Y35" i="228"/>
  <c r="X35" i="228"/>
  <c r="W35" i="228"/>
  <c r="Y34" i="228"/>
  <c r="X34" i="228"/>
  <c r="W34" i="228"/>
  <c r="Y33" i="228"/>
  <c r="X33" i="228"/>
  <c r="W33" i="228"/>
  <c r="Y32" i="228"/>
  <c r="X32" i="228"/>
  <c r="W32" i="228"/>
  <c r="Y31" i="228"/>
  <c r="X31" i="228"/>
  <c r="W31" i="228"/>
  <c r="Y30" i="228"/>
  <c r="X30" i="228"/>
  <c r="W30" i="228"/>
  <c r="Y29" i="228"/>
  <c r="X29" i="228"/>
  <c r="W29" i="228"/>
  <c r="Y28" i="228"/>
  <c r="X28" i="228"/>
  <c r="W28" i="228"/>
  <c r="Y27" i="228"/>
  <c r="X27" i="228"/>
  <c r="W27" i="228"/>
  <c r="Y26" i="228"/>
  <c r="X26" i="228"/>
  <c r="W26" i="228"/>
  <c r="Y25" i="228"/>
  <c r="X25" i="228"/>
  <c r="W25" i="228"/>
  <c r="Y24" i="228"/>
  <c r="X24" i="228"/>
  <c r="W24" i="228"/>
  <c r="Y23" i="228"/>
  <c r="X23" i="228"/>
  <c r="W23" i="228"/>
  <c r="Y22" i="228"/>
  <c r="X22" i="228"/>
  <c r="W22" i="228"/>
  <c r="Y21" i="228"/>
  <c r="X21" i="228"/>
  <c r="W21" i="228"/>
  <c r="Y20" i="228"/>
  <c r="X20" i="228"/>
  <c r="W20" i="228"/>
  <c r="Y19" i="228"/>
  <c r="X19" i="228"/>
  <c r="W19" i="228"/>
  <c r="T42" i="228"/>
  <c r="S42" i="228"/>
  <c r="R42" i="228"/>
  <c r="T41" i="228"/>
  <c r="S41" i="228"/>
  <c r="R41" i="228"/>
  <c r="T40" i="228"/>
  <c r="S40" i="228"/>
  <c r="R40" i="228"/>
  <c r="T39" i="228"/>
  <c r="S39" i="228"/>
  <c r="R39" i="228"/>
  <c r="T38" i="228"/>
  <c r="S38" i="228"/>
  <c r="R38" i="228"/>
  <c r="T37" i="228"/>
  <c r="S37" i="228"/>
  <c r="R37" i="228"/>
  <c r="T36" i="228"/>
  <c r="S36" i="228"/>
  <c r="R36" i="228"/>
  <c r="T35" i="228"/>
  <c r="S35" i="228"/>
  <c r="R35" i="228"/>
  <c r="T34" i="228"/>
  <c r="S34" i="228"/>
  <c r="R34" i="228"/>
  <c r="T33" i="228"/>
  <c r="S33" i="228"/>
  <c r="R33" i="228"/>
  <c r="T32" i="228"/>
  <c r="S32" i="228"/>
  <c r="R32" i="228"/>
  <c r="T31" i="228"/>
  <c r="S31" i="228"/>
  <c r="R31" i="228"/>
  <c r="T30" i="228"/>
  <c r="S30" i="228"/>
  <c r="R30" i="228"/>
  <c r="T29" i="228"/>
  <c r="S29" i="228"/>
  <c r="R29" i="228"/>
  <c r="T28" i="228"/>
  <c r="S28" i="228"/>
  <c r="R28" i="228"/>
  <c r="T27" i="228"/>
  <c r="S27" i="228"/>
  <c r="R27" i="228"/>
  <c r="T26" i="228"/>
  <c r="S26" i="228"/>
  <c r="R26" i="228"/>
  <c r="T25" i="228"/>
  <c r="S25" i="228"/>
  <c r="R25" i="228"/>
  <c r="T24" i="228"/>
  <c r="S24" i="228"/>
  <c r="R24" i="228"/>
  <c r="T23" i="228"/>
  <c r="S23" i="228"/>
  <c r="R23" i="228"/>
  <c r="T22" i="228"/>
  <c r="S22" i="228"/>
  <c r="R22" i="228"/>
  <c r="T21" i="228"/>
  <c r="S21" i="228"/>
  <c r="R21" i="228"/>
  <c r="T20" i="228"/>
  <c r="S20" i="228"/>
  <c r="R20" i="228"/>
  <c r="T19" i="228"/>
  <c r="S19" i="228"/>
  <c r="R19" i="228"/>
  <c r="Y42" i="227"/>
  <c r="X42" i="227"/>
  <c r="Y41" i="227"/>
  <c r="X41" i="227"/>
  <c r="W41" i="227"/>
  <c r="Y40" i="227"/>
  <c r="X40" i="227"/>
  <c r="W40" i="227"/>
  <c r="Y39" i="227"/>
  <c r="X39" i="227"/>
  <c r="W39" i="227"/>
  <c r="Y38" i="227"/>
  <c r="X38" i="227"/>
  <c r="W38" i="227"/>
  <c r="Y37" i="227"/>
  <c r="X37" i="227"/>
  <c r="W37" i="227"/>
  <c r="Y36" i="227"/>
  <c r="X36" i="227"/>
  <c r="W36" i="227"/>
  <c r="Y35" i="227"/>
  <c r="X35" i="227"/>
  <c r="W35" i="227"/>
  <c r="Y34" i="227"/>
  <c r="X34" i="227"/>
  <c r="W34" i="227"/>
  <c r="Y33" i="227"/>
  <c r="X33" i="227"/>
  <c r="W33" i="227"/>
  <c r="Y32" i="227"/>
  <c r="X32" i="227"/>
  <c r="W32" i="227"/>
  <c r="Y31" i="227"/>
  <c r="X31" i="227"/>
  <c r="W31" i="227"/>
  <c r="Y30" i="227"/>
  <c r="X30" i="227"/>
  <c r="W30" i="227"/>
  <c r="Y29" i="227"/>
  <c r="X29" i="227"/>
  <c r="W29" i="227"/>
  <c r="Y28" i="227"/>
  <c r="X28" i="227"/>
  <c r="W28" i="227"/>
  <c r="Y27" i="227"/>
  <c r="X27" i="227"/>
  <c r="W27" i="227"/>
  <c r="Y26" i="227"/>
  <c r="X26" i="227"/>
  <c r="W26" i="227"/>
  <c r="Y25" i="227"/>
  <c r="X25" i="227"/>
  <c r="W25" i="227"/>
  <c r="Y24" i="227"/>
  <c r="X24" i="227"/>
  <c r="W24" i="227"/>
  <c r="Y23" i="227"/>
  <c r="X23" i="227"/>
  <c r="W23" i="227"/>
  <c r="Y22" i="227"/>
  <c r="X22" i="227"/>
  <c r="W22" i="227"/>
  <c r="Y21" i="227"/>
  <c r="X21" i="227"/>
  <c r="W21" i="227"/>
  <c r="Y20" i="227"/>
  <c r="X20" i="227"/>
  <c r="W20" i="227"/>
  <c r="Y19" i="227"/>
  <c r="X19" i="227"/>
  <c r="W19" i="227"/>
  <c r="T41" i="227"/>
  <c r="S41" i="227"/>
  <c r="R41" i="227"/>
  <c r="T40" i="227"/>
  <c r="S40" i="227"/>
  <c r="R40" i="227"/>
  <c r="T39" i="227"/>
  <c r="S39" i="227"/>
  <c r="R39" i="227"/>
  <c r="T38" i="227"/>
  <c r="S38" i="227"/>
  <c r="R38" i="227"/>
  <c r="T37" i="227"/>
  <c r="S37" i="227"/>
  <c r="R37" i="227"/>
  <c r="T36" i="227"/>
  <c r="S36" i="227"/>
  <c r="R36" i="227"/>
  <c r="T35" i="227"/>
  <c r="S35" i="227"/>
  <c r="R35" i="227"/>
  <c r="T34" i="227"/>
  <c r="S34" i="227"/>
  <c r="R34" i="227"/>
  <c r="T33" i="227"/>
  <c r="S33" i="227"/>
  <c r="R33" i="227"/>
  <c r="T32" i="227"/>
  <c r="S32" i="227"/>
  <c r="R32" i="227"/>
  <c r="T31" i="227"/>
  <c r="S31" i="227"/>
  <c r="R31" i="227"/>
  <c r="T30" i="227"/>
  <c r="S30" i="227"/>
  <c r="R30" i="227"/>
  <c r="T29" i="227"/>
  <c r="S29" i="227"/>
  <c r="R29" i="227"/>
  <c r="T28" i="227"/>
  <c r="S28" i="227"/>
  <c r="R28" i="227"/>
  <c r="T27" i="227"/>
  <c r="S27" i="227"/>
  <c r="R27" i="227"/>
  <c r="T26" i="227"/>
  <c r="S26" i="227"/>
  <c r="R26" i="227"/>
  <c r="T25" i="227"/>
  <c r="S25" i="227"/>
  <c r="R25" i="227"/>
  <c r="T24" i="227"/>
  <c r="S24" i="227"/>
  <c r="R24" i="227"/>
  <c r="T23" i="227"/>
  <c r="S23" i="227"/>
  <c r="R23" i="227"/>
  <c r="T22" i="227"/>
  <c r="S22" i="227"/>
  <c r="R22" i="227"/>
  <c r="T21" i="227"/>
  <c r="S21" i="227"/>
  <c r="R21" i="227"/>
  <c r="T20" i="227"/>
  <c r="S20" i="227"/>
  <c r="R20" i="227"/>
  <c r="T19" i="227"/>
  <c r="S19" i="227"/>
  <c r="R19" i="227"/>
  <c r="Y41" i="226"/>
  <c r="X41" i="226"/>
  <c r="W41" i="226"/>
  <c r="Y40" i="226"/>
  <c r="X40" i="226"/>
  <c r="W40" i="226"/>
  <c r="Y39" i="226"/>
  <c r="X39" i="226"/>
  <c r="W39" i="226"/>
  <c r="Y38" i="226"/>
  <c r="X38" i="226"/>
  <c r="W38" i="226"/>
  <c r="Y37" i="226"/>
  <c r="X37" i="226"/>
  <c r="W37" i="226"/>
  <c r="Y36" i="226"/>
  <c r="X36" i="226"/>
  <c r="W36" i="226"/>
  <c r="Y35" i="226"/>
  <c r="X35" i="226"/>
  <c r="W35" i="226"/>
  <c r="Y34" i="226"/>
  <c r="X34" i="226"/>
  <c r="W34" i="226"/>
  <c r="Y33" i="226"/>
  <c r="X33" i="226"/>
  <c r="W33" i="226"/>
  <c r="Y32" i="226"/>
  <c r="X32" i="226"/>
  <c r="W32" i="226"/>
  <c r="Y31" i="226"/>
  <c r="X31" i="226"/>
  <c r="W31" i="226"/>
  <c r="Y30" i="226"/>
  <c r="X30" i="226"/>
  <c r="W30" i="226"/>
  <c r="Y29" i="226"/>
  <c r="X29" i="226"/>
  <c r="W29" i="226"/>
  <c r="Y28" i="226"/>
  <c r="X28" i="226"/>
  <c r="W28" i="226"/>
  <c r="Y27" i="226"/>
  <c r="X27" i="226"/>
  <c r="W27" i="226"/>
  <c r="Y26" i="226"/>
  <c r="X26" i="226"/>
  <c r="W26" i="226"/>
  <c r="Y25" i="226"/>
  <c r="X25" i="226"/>
  <c r="W25" i="226"/>
  <c r="Y24" i="226"/>
  <c r="X24" i="226"/>
  <c r="W24" i="226"/>
  <c r="Y23" i="226"/>
  <c r="X23" i="226"/>
  <c r="W23" i="226"/>
  <c r="Y22" i="226"/>
  <c r="X22" i="226"/>
  <c r="W22" i="226"/>
  <c r="Y21" i="226"/>
  <c r="X21" i="226"/>
  <c r="W21" i="226"/>
  <c r="Y20" i="226"/>
  <c r="X20" i="226"/>
  <c r="W20" i="226"/>
  <c r="Y19" i="226"/>
  <c r="X19" i="226"/>
  <c r="W19" i="226"/>
  <c r="T41" i="226"/>
  <c r="S41" i="226"/>
  <c r="R41" i="226"/>
  <c r="T40" i="226"/>
  <c r="S40" i="226"/>
  <c r="R40" i="226"/>
  <c r="T39" i="226"/>
  <c r="S39" i="226"/>
  <c r="R39" i="226"/>
  <c r="T38" i="226"/>
  <c r="S38" i="226"/>
  <c r="R38" i="226"/>
  <c r="T37" i="226"/>
  <c r="S37" i="226"/>
  <c r="R37" i="226"/>
  <c r="T36" i="226"/>
  <c r="S36" i="226"/>
  <c r="R36" i="226"/>
  <c r="T35" i="226"/>
  <c r="S35" i="226"/>
  <c r="R35" i="226"/>
  <c r="T34" i="226"/>
  <c r="S34" i="226"/>
  <c r="R34" i="226"/>
  <c r="T33" i="226"/>
  <c r="S33" i="226"/>
  <c r="R33" i="226"/>
  <c r="T32" i="226"/>
  <c r="S32" i="226"/>
  <c r="R32" i="226"/>
  <c r="T31" i="226"/>
  <c r="S31" i="226"/>
  <c r="R31" i="226"/>
  <c r="T30" i="226"/>
  <c r="S30" i="226"/>
  <c r="R30" i="226"/>
  <c r="T29" i="226"/>
  <c r="S29" i="226"/>
  <c r="R29" i="226"/>
  <c r="T28" i="226"/>
  <c r="S28" i="226"/>
  <c r="R28" i="226"/>
  <c r="T27" i="226"/>
  <c r="S27" i="226"/>
  <c r="R27" i="226"/>
  <c r="T26" i="226"/>
  <c r="S26" i="226"/>
  <c r="R26" i="226"/>
  <c r="T25" i="226"/>
  <c r="S25" i="226"/>
  <c r="R25" i="226"/>
  <c r="T24" i="226"/>
  <c r="S24" i="226"/>
  <c r="R24" i="226"/>
  <c r="T23" i="226"/>
  <c r="S23" i="226"/>
  <c r="R23" i="226"/>
  <c r="T22" i="226"/>
  <c r="S22" i="226"/>
  <c r="R22" i="226"/>
  <c r="T21" i="226"/>
  <c r="S21" i="226"/>
  <c r="R21" i="226"/>
  <c r="T20" i="226"/>
  <c r="S20" i="226"/>
  <c r="R20" i="226"/>
  <c r="T19" i="226"/>
  <c r="S19" i="226"/>
  <c r="R19" i="226"/>
  <c r="R51" i="228" l="1"/>
  <c r="AA51" i="228" s="1"/>
  <c r="W51" i="228"/>
  <c r="S51" i="228"/>
  <c r="AB51" i="228" s="1"/>
  <c r="X51" i="228"/>
  <c r="T51" i="228"/>
  <c r="AC51" i="228" s="1"/>
  <c r="Y51" i="228"/>
  <c r="R51" i="227"/>
  <c r="T51" i="227"/>
  <c r="Y51" i="227"/>
  <c r="S51" i="227"/>
  <c r="AB51" i="227" s="1"/>
  <c r="W51" i="227"/>
  <c r="X51" i="227"/>
  <c r="AA51" i="227" l="1"/>
  <c r="AC51" i="227"/>
  <c r="H242" i="153"/>
  <c r="M265" i="228" l="1"/>
  <c r="L265" i="228"/>
  <c r="J265" i="228"/>
  <c r="N265" i="228" l="1"/>
  <c r="O245" i="203"/>
  <c r="H222" i="153" l="1"/>
  <c r="H168" i="153"/>
  <c r="L405" i="226"/>
  <c r="L408" i="226" s="1"/>
  <c r="L404" i="226"/>
  <c r="L393" i="226"/>
  <c r="L392" i="226"/>
  <c r="L407" i="226" s="1"/>
  <c r="L28" i="226" s="1"/>
  <c r="L377" i="226"/>
  <c r="L378" i="226" s="1"/>
  <c r="L376" i="226"/>
  <c r="L365" i="226"/>
  <c r="L364" i="226"/>
  <c r="L366" i="226" s="1"/>
  <c r="L379" i="226"/>
  <c r="L349" i="226"/>
  <c r="L348" i="226"/>
  <c r="L337" i="226"/>
  <c r="L338" i="226" s="1"/>
  <c r="L336" i="226"/>
  <c r="L321" i="226"/>
  <c r="L320" i="226"/>
  <c r="L297" i="226"/>
  <c r="L296" i="226"/>
  <c r="L323" i="226" s="1"/>
  <c r="L269" i="226"/>
  <c r="L268" i="226"/>
  <c r="L245" i="226"/>
  <c r="L244" i="226"/>
  <c r="L217" i="226"/>
  <c r="L216" i="226"/>
  <c r="L193" i="226"/>
  <c r="L192" i="226"/>
  <c r="L219" i="226" s="1"/>
  <c r="L23" i="226" s="1"/>
  <c r="L165" i="226"/>
  <c r="L164" i="226"/>
  <c r="L166" i="226" s="1"/>
  <c r="L141" i="226"/>
  <c r="L140" i="226"/>
  <c r="L113" i="226"/>
  <c r="L112" i="226"/>
  <c r="L324" i="226"/>
  <c r="L37" i="226" s="1"/>
  <c r="L27" i="226"/>
  <c r="L218" i="226"/>
  <c r="L380" i="226"/>
  <c r="L39" i="226" s="1"/>
  <c r="G13" i="175"/>
  <c r="J173" i="153"/>
  <c r="V173" i="153"/>
  <c r="M13" i="235"/>
  <c r="M15" i="235"/>
  <c r="L268" i="235" s="1"/>
  <c r="M17" i="235"/>
  <c r="L269" i="235" s="1"/>
  <c r="M19" i="235"/>
  <c r="M21" i="235"/>
  <c r="L271" i="235" s="1"/>
  <c r="M23" i="235"/>
  <c r="L272" i="235" s="1"/>
  <c r="M25" i="235"/>
  <c r="M27" i="235"/>
  <c r="L274" i="235" s="1"/>
  <c r="M29" i="235"/>
  <c r="L275" i="235" s="1"/>
  <c r="M31" i="235"/>
  <c r="M33" i="235"/>
  <c r="L277" i="235" s="1"/>
  <c r="M35" i="235"/>
  <c r="L278" i="235" s="1"/>
  <c r="O175" i="203"/>
  <c r="I248" i="153"/>
  <c r="I229" i="153"/>
  <c r="H252" i="153"/>
  <c r="H253" i="153"/>
  <c r="H251" i="153"/>
  <c r="H249" i="153"/>
  <c r="X248" i="153"/>
  <c r="Q248" i="153"/>
  <c r="V246" i="153"/>
  <c r="J246" i="153"/>
  <c r="V245" i="153"/>
  <c r="J245" i="153"/>
  <c r="H244" i="153"/>
  <c r="H243" i="153"/>
  <c r="H230" i="153"/>
  <c r="X229" i="153"/>
  <c r="Q229" i="153"/>
  <c r="V227" i="153"/>
  <c r="J227" i="153"/>
  <c r="V226" i="153"/>
  <c r="J226" i="153"/>
  <c r="H225" i="153"/>
  <c r="H224" i="153"/>
  <c r="H223" i="153"/>
  <c r="H198" i="153"/>
  <c r="H199" i="153"/>
  <c r="H197" i="153"/>
  <c r="X194" i="153"/>
  <c r="Q194" i="153"/>
  <c r="H195" i="153"/>
  <c r="J192" i="153"/>
  <c r="I194" i="153"/>
  <c r="V192" i="153"/>
  <c r="V191" i="153"/>
  <c r="J191" i="153"/>
  <c r="H190" i="153"/>
  <c r="H189" i="153"/>
  <c r="H176" i="153"/>
  <c r="I175" i="153"/>
  <c r="I122" i="153"/>
  <c r="H123" i="153"/>
  <c r="X175" i="153"/>
  <c r="Q175" i="153"/>
  <c r="I141" i="153"/>
  <c r="H142" i="153"/>
  <c r="V172" i="153"/>
  <c r="J172" i="153"/>
  <c r="H171" i="153"/>
  <c r="H170" i="153"/>
  <c r="H169" i="153"/>
  <c r="H38" i="153"/>
  <c r="H188" i="153"/>
  <c r="O140" i="203"/>
  <c r="O248" i="203"/>
  <c r="O247" i="203"/>
  <c r="O246" i="203"/>
  <c r="L400" i="228"/>
  <c r="L403" i="228"/>
  <c r="L402" i="228"/>
  <c r="L401" i="228"/>
  <c r="L399" i="228"/>
  <c r="L398" i="228"/>
  <c r="L397" i="228"/>
  <c r="L396" i="228"/>
  <c r="L391" i="228"/>
  <c r="L390" i="228"/>
  <c r="L389" i="228"/>
  <c r="L388" i="228"/>
  <c r="L387" i="228"/>
  <c r="L386" i="228"/>
  <c r="L385" i="228"/>
  <c r="L384" i="228"/>
  <c r="L375" i="228"/>
  <c r="L374" i="228"/>
  <c r="L373" i="228"/>
  <c r="L372" i="228"/>
  <c r="L371" i="228"/>
  <c r="L370" i="228"/>
  <c r="L369" i="228"/>
  <c r="N369" i="228" s="1"/>
  <c r="L368" i="228"/>
  <c r="L363" i="228"/>
  <c r="L362" i="228"/>
  <c r="L361" i="228"/>
  <c r="L360" i="228"/>
  <c r="L359" i="228"/>
  <c r="L358" i="228"/>
  <c r="L357" i="228"/>
  <c r="L356" i="228"/>
  <c r="L347" i="228"/>
  <c r="L346" i="228"/>
  <c r="N346" i="228" s="1"/>
  <c r="L345" i="228"/>
  <c r="L344" i="228"/>
  <c r="L343" i="228"/>
  <c r="L342" i="228"/>
  <c r="L341" i="228"/>
  <c r="L340" i="228"/>
  <c r="L335" i="228"/>
  <c r="L334" i="228"/>
  <c r="L333" i="228"/>
  <c r="L332" i="228"/>
  <c r="L331" i="228"/>
  <c r="L330" i="228"/>
  <c r="L329" i="228"/>
  <c r="N329" i="228" s="1"/>
  <c r="L328" i="228"/>
  <c r="L319" i="228"/>
  <c r="L318" i="228"/>
  <c r="L317" i="228"/>
  <c r="L316" i="228"/>
  <c r="L315" i="228"/>
  <c r="L314" i="228"/>
  <c r="L313" i="228"/>
  <c r="L312" i="228"/>
  <c r="L311" i="228"/>
  <c r="L310" i="228"/>
  <c r="L309" i="228"/>
  <c r="L308" i="228"/>
  <c r="L307" i="228"/>
  <c r="L306" i="228"/>
  <c r="L305" i="228"/>
  <c r="L304" i="228"/>
  <c r="L303" i="228"/>
  <c r="L302" i="228"/>
  <c r="L301" i="228"/>
  <c r="L300" i="228"/>
  <c r="L295" i="228"/>
  <c r="L294" i="228"/>
  <c r="L293" i="228"/>
  <c r="N293" i="228" s="1"/>
  <c r="L292" i="228"/>
  <c r="L291" i="228"/>
  <c r="L290" i="228"/>
  <c r="L289" i="228"/>
  <c r="L288" i="228"/>
  <c r="L287" i="228"/>
  <c r="L286" i="228"/>
  <c r="L285" i="228"/>
  <c r="L284" i="228"/>
  <c r="L283" i="228"/>
  <c r="L282" i="228"/>
  <c r="L281" i="228"/>
  <c r="L280" i="228"/>
  <c r="L279" i="228"/>
  <c r="L278" i="228"/>
  <c r="L277" i="228"/>
  <c r="L276" i="228"/>
  <c r="L267" i="228"/>
  <c r="L266" i="228"/>
  <c r="L264" i="228"/>
  <c r="L263" i="228"/>
  <c r="L262" i="228"/>
  <c r="L261" i="228"/>
  <c r="L260" i="228"/>
  <c r="N260" i="228" s="1"/>
  <c r="L259" i="228"/>
  <c r="L258" i="228"/>
  <c r="L257" i="228"/>
  <c r="L256" i="228"/>
  <c r="L255" i="228"/>
  <c r="L254" i="228"/>
  <c r="L253" i="228"/>
  <c r="L252" i="228"/>
  <c r="L251" i="228"/>
  <c r="L250" i="228"/>
  <c r="L249" i="228"/>
  <c r="L248" i="228"/>
  <c r="L243" i="228"/>
  <c r="L242" i="228"/>
  <c r="L241" i="228"/>
  <c r="L240" i="228"/>
  <c r="L239" i="228"/>
  <c r="L238" i="228"/>
  <c r="L237" i="228"/>
  <c r="L236" i="228"/>
  <c r="L235" i="228"/>
  <c r="L234" i="228"/>
  <c r="L233" i="228"/>
  <c r="L232" i="228"/>
  <c r="N232" i="228" s="1"/>
  <c r="L231" i="228"/>
  <c r="L230" i="228"/>
  <c r="L229" i="228"/>
  <c r="L228" i="228"/>
  <c r="L227" i="228"/>
  <c r="L226" i="228"/>
  <c r="L225" i="228"/>
  <c r="L224" i="228"/>
  <c r="L215" i="228"/>
  <c r="L214" i="228"/>
  <c r="L213" i="228"/>
  <c r="L212" i="228"/>
  <c r="L211" i="228"/>
  <c r="L210" i="228"/>
  <c r="L209" i="228"/>
  <c r="L208" i="228"/>
  <c r="L207" i="228"/>
  <c r="L206" i="228"/>
  <c r="L205" i="228"/>
  <c r="L204" i="228"/>
  <c r="L203" i="228"/>
  <c r="L202" i="228"/>
  <c r="L201" i="228"/>
  <c r="L200" i="228"/>
  <c r="N200" i="228" s="1"/>
  <c r="L199" i="228"/>
  <c r="L198" i="228"/>
  <c r="L197" i="228"/>
  <c r="L196" i="228"/>
  <c r="L191" i="228"/>
  <c r="L190" i="228"/>
  <c r="L189" i="228"/>
  <c r="L188" i="228"/>
  <c r="L187" i="228"/>
  <c r="L186" i="228"/>
  <c r="L185" i="228"/>
  <c r="L184" i="228"/>
  <c r="L183" i="228"/>
  <c r="L182" i="228"/>
  <c r="L181" i="228"/>
  <c r="L180" i="228"/>
  <c r="L179" i="228"/>
  <c r="L178" i="228"/>
  <c r="L177" i="228"/>
  <c r="L176" i="228"/>
  <c r="L175" i="228"/>
  <c r="L174" i="228"/>
  <c r="L173" i="228"/>
  <c r="L172" i="228"/>
  <c r="N172" i="228" s="1"/>
  <c r="L163" i="228"/>
  <c r="L162" i="228"/>
  <c r="L161" i="228"/>
  <c r="L160" i="228"/>
  <c r="L159" i="228"/>
  <c r="L158" i="228"/>
  <c r="L157" i="228"/>
  <c r="L156" i="228"/>
  <c r="L155" i="228"/>
  <c r="L154" i="228"/>
  <c r="L153" i="228"/>
  <c r="L152" i="228"/>
  <c r="L151" i="228"/>
  <c r="L150" i="228"/>
  <c r="L149" i="228"/>
  <c r="L148" i="228"/>
  <c r="L147" i="228"/>
  <c r="L146" i="228"/>
  <c r="L145" i="228"/>
  <c r="L144" i="228"/>
  <c r="L139" i="228"/>
  <c r="L138" i="228"/>
  <c r="L137" i="228"/>
  <c r="L136" i="228"/>
  <c r="N136" i="228" s="1"/>
  <c r="L135" i="228"/>
  <c r="L134" i="228"/>
  <c r="L133" i="228"/>
  <c r="L132" i="228"/>
  <c r="L131" i="228"/>
  <c r="L130" i="228"/>
  <c r="L129" i="228"/>
  <c r="L128" i="228"/>
  <c r="L127" i="228"/>
  <c r="L126" i="228"/>
  <c r="L125" i="228"/>
  <c r="L124" i="228"/>
  <c r="L123" i="228"/>
  <c r="L122" i="228"/>
  <c r="L121" i="228"/>
  <c r="L120" i="228"/>
  <c r="L111" i="228"/>
  <c r="L110" i="228"/>
  <c r="L109" i="228"/>
  <c r="L108" i="228"/>
  <c r="L107" i="228"/>
  <c r="L106" i="228"/>
  <c r="L105" i="228"/>
  <c r="L104" i="228"/>
  <c r="N104" i="228" s="1"/>
  <c r="L103" i="228"/>
  <c r="L102" i="228"/>
  <c r="L101" i="228"/>
  <c r="L100" i="228"/>
  <c r="L99" i="228"/>
  <c r="L98" i="228"/>
  <c r="L97" i="228"/>
  <c r="L96" i="228"/>
  <c r="L95" i="228"/>
  <c r="L94" i="228"/>
  <c r="L93" i="228"/>
  <c r="L92" i="228"/>
  <c r="L87" i="228"/>
  <c r="L86" i="228"/>
  <c r="L85" i="228"/>
  <c r="L84" i="228"/>
  <c r="L83" i="228"/>
  <c r="L82" i="228"/>
  <c r="L81" i="228"/>
  <c r="L80" i="228"/>
  <c r="L79" i="228"/>
  <c r="L78" i="228"/>
  <c r="L77" i="228"/>
  <c r="L76" i="228"/>
  <c r="N76" i="228" s="1"/>
  <c r="L75" i="228"/>
  <c r="L74" i="228"/>
  <c r="L73" i="228"/>
  <c r="L72" i="228"/>
  <c r="L71" i="228"/>
  <c r="L70" i="228"/>
  <c r="L69" i="228"/>
  <c r="L68" i="228"/>
  <c r="L62" i="228"/>
  <c r="L61" i="228"/>
  <c r="L60" i="228"/>
  <c r="L59" i="228"/>
  <c r="J396" i="228"/>
  <c r="N396" i="228" s="1"/>
  <c r="J403" i="228"/>
  <c r="N403" i="228" s="1"/>
  <c r="J402" i="228"/>
  <c r="J401" i="228"/>
  <c r="J400" i="228"/>
  <c r="J399" i="228"/>
  <c r="J398" i="228"/>
  <c r="J397" i="228"/>
  <c r="J391" i="228"/>
  <c r="N391" i="228" s="1"/>
  <c r="J390" i="228"/>
  <c r="J389" i="228"/>
  <c r="J388" i="228"/>
  <c r="J387" i="228"/>
  <c r="J386" i="228"/>
  <c r="J385" i="228"/>
  <c r="J384" i="228"/>
  <c r="N384" i="228" s="1"/>
  <c r="J375" i="228"/>
  <c r="N375" i="228" s="1"/>
  <c r="J374" i="228"/>
  <c r="N374" i="228" s="1"/>
  <c r="J373" i="228"/>
  <c r="J372" i="228"/>
  <c r="J371" i="228"/>
  <c r="J370" i="228"/>
  <c r="J369" i="228"/>
  <c r="J368" i="228"/>
  <c r="N368" i="228" s="1"/>
  <c r="J363" i="228"/>
  <c r="N363" i="228" s="1"/>
  <c r="J362" i="228"/>
  <c r="N362" i="228" s="1"/>
  <c r="J361" i="228"/>
  <c r="J360" i="228"/>
  <c r="J359" i="228"/>
  <c r="J358" i="228"/>
  <c r="J357" i="228"/>
  <c r="J356" i="228"/>
  <c r="N356" i="228" s="1"/>
  <c r="J347" i="228"/>
  <c r="N347" i="228" s="1"/>
  <c r="J346" i="228"/>
  <c r="J345" i="228"/>
  <c r="J344" i="228"/>
  <c r="J343" i="228"/>
  <c r="J342" i="228"/>
  <c r="J341" i="228"/>
  <c r="J340" i="228"/>
  <c r="N340" i="228" s="1"/>
  <c r="J335" i="228"/>
  <c r="N335" i="228" s="1"/>
  <c r="J334" i="228"/>
  <c r="N334" i="228" s="1"/>
  <c r="J333" i="228"/>
  <c r="J332" i="228"/>
  <c r="J331" i="228"/>
  <c r="J330" i="228"/>
  <c r="J329" i="228"/>
  <c r="J328" i="228"/>
  <c r="N328" i="228" s="1"/>
  <c r="J319" i="228"/>
  <c r="N319" i="228" s="1"/>
  <c r="J318" i="228"/>
  <c r="N318" i="228" s="1"/>
  <c r="J317" i="228"/>
  <c r="J316" i="228"/>
  <c r="J315" i="228"/>
  <c r="J314" i="228"/>
  <c r="J313" i="228"/>
  <c r="J312" i="228"/>
  <c r="N312" i="228" s="1"/>
  <c r="J311" i="228"/>
  <c r="N311" i="228" s="1"/>
  <c r="J310" i="228"/>
  <c r="J309" i="228"/>
  <c r="J308" i="228"/>
  <c r="J307" i="228"/>
  <c r="J306" i="228"/>
  <c r="J305" i="228"/>
  <c r="J304" i="228"/>
  <c r="N304" i="228" s="1"/>
  <c r="J303" i="228"/>
  <c r="N303" i="228" s="1"/>
  <c r="J302" i="228"/>
  <c r="N302" i="228" s="1"/>
  <c r="J301" i="228"/>
  <c r="J300" i="228"/>
  <c r="J295" i="228"/>
  <c r="J294" i="228"/>
  <c r="J293" i="228"/>
  <c r="J292" i="228"/>
  <c r="N292" i="228" s="1"/>
  <c r="J291" i="228"/>
  <c r="N291" i="228" s="1"/>
  <c r="J290" i="228"/>
  <c r="N290" i="228" s="1"/>
  <c r="J289" i="228"/>
  <c r="J288" i="228"/>
  <c r="J287" i="228"/>
  <c r="J286" i="228"/>
  <c r="J285" i="228"/>
  <c r="J284" i="228"/>
  <c r="N284" i="228" s="1"/>
  <c r="J283" i="228"/>
  <c r="N283" i="228" s="1"/>
  <c r="J282" i="228"/>
  <c r="J281" i="228"/>
  <c r="J280" i="228"/>
  <c r="J279" i="228"/>
  <c r="J278" i="228"/>
  <c r="J277" i="228"/>
  <c r="J276" i="228"/>
  <c r="N276" i="228" s="1"/>
  <c r="J267" i="228"/>
  <c r="N267" i="228" s="1"/>
  <c r="J266" i="228"/>
  <c r="N266" i="228" s="1"/>
  <c r="J264" i="228"/>
  <c r="J263" i="228"/>
  <c r="J262" i="228"/>
  <c r="J261" i="228"/>
  <c r="J260" i="228"/>
  <c r="J259" i="228"/>
  <c r="N259" i="228" s="1"/>
  <c r="J258" i="228"/>
  <c r="N258" i="228" s="1"/>
  <c r="J257" i="228"/>
  <c r="N257" i="228" s="1"/>
  <c r="J256" i="228"/>
  <c r="J255" i="228"/>
  <c r="J254" i="228"/>
  <c r="J253" i="228"/>
  <c r="J252" i="228"/>
  <c r="J251" i="228"/>
  <c r="N251" i="228" s="1"/>
  <c r="J250" i="228"/>
  <c r="N250" i="228" s="1"/>
  <c r="J249" i="228"/>
  <c r="J248" i="228"/>
  <c r="J243" i="228"/>
  <c r="J242" i="228"/>
  <c r="J241" i="228"/>
  <c r="J240" i="228"/>
  <c r="J239" i="228"/>
  <c r="N239" i="228" s="1"/>
  <c r="J238" i="228"/>
  <c r="N238" i="228" s="1"/>
  <c r="J237" i="228"/>
  <c r="N237" i="228" s="1"/>
  <c r="J236" i="228"/>
  <c r="J235" i="228"/>
  <c r="J234" i="228"/>
  <c r="J233" i="228"/>
  <c r="J232" i="228"/>
  <c r="J231" i="228"/>
  <c r="N231" i="228" s="1"/>
  <c r="J230" i="228"/>
  <c r="N230" i="228" s="1"/>
  <c r="J229" i="228"/>
  <c r="N229" i="228" s="1"/>
  <c r="J228" i="228"/>
  <c r="J227" i="228"/>
  <c r="J226" i="228"/>
  <c r="J225" i="228"/>
  <c r="J224" i="228"/>
  <c r="J215" i="228"/>
  <c r="N215" i="228" s="1"/>
  <c r="J214" i="228"/>
  <c r="N214" i="228" s="1"/>
  <c r="J213" i="228"/>
  <c r="J212" i="228"/>
  <c r="J211" i="228"/>
  <c r="J210" i="228"/>
  <c r="J209" i="228"/>
  <c r="J208" i="228"/>
  <c r="J207" i="228"/>
  <c r="N207" i="228" s="1"/>
  <c r="J206" i="228"/>
  <c r="N206" i="228" s="1"/>
  <c r="J205" i="228"/>
  <c r="N205" i="228" s="1"/>
  <c r="J204" i="228"/>
  <c r="J203" i="228"/>
  <c r="J202" i="228"/>
  <c r="J201" i="228"/>
  <c r="J200" i="228"/>
  <c r="J199" i="228"/>
  <c r="N199" i="228" s="1"/>
  <c r="J198" i="228"/>
  <c r="N198" i="228" s="1"/>
  <c r="J197" i="228"/>
  <c r="N197" i="228" s="1"/>
  <c r="J196" i="228"/>
  <c r="J191" i="228"/>
  <c r="J190" i="228"/>
  <c r="J189" i="228"/>
  <c r="J188" i="228"/>
  <c r="J187" i="228"/>
  <c r="N187" i="228" s="1"/>
  <c r="J186" i="228"/>
  <c r="N186" i="228" s="1"/>
  <c r="J185" i="228"/>
  <c r="J184" i="228"/>
  <c r="J183" i="228"/>
  <c r="J182" i="228"/>
  <c r="J181" i="228"/>
  <c r="J180" i="228"/>
  <c r="J179" i="228"/>
  <c r="N179" i="228" s="1"/>
  <c r="J178" i="228"/>
  <c r="N178" i="228" s="1"/>
  <c r="J177" i="228"/>
  <c r="N177" i="228" s="1"/>
  <c r="J176" i="228"/>
  <c r="J175" i="228"/>
  <c r="J174" i="228"/>
  <c r="J173" i="228"/>
  <c r="J172" i="228"/>
  <c r="J163" i="228"/>
  <c r="N163" i="228" s="1"/>
  <c r="J162" i="228"/>
  <c r="N162" i="228" s="1"/>
  <c r="J161" i="228"/>
  <c r="N161" i="228" s="1"/>
  <c r="J160" i="228"/>
  <c r="J159" i="228"/>
  <c r="J158" i="228"/>
  <c r="J157" i="228"/>
  <c r="J156" i="228"/>
  <c r="J155" i="228"/>
  <c r="N155" i="228" s="1"/>
  <c r="J154" i="228"/>
  <c r="N154" i="228" s="1"/>
  <c r="J153" i="228"/>
  <c r="J152" i="228"/>
  <c r="J151" i="228"/>
  <c r="J150" i="228"/>
  <c r="J149" i="228"/>
  <c r="J148" i="228"/>
  <c r="J147" i="228"/>
  <c r="N147" i="228" s="1"/>
  <c r="J146" i="228"/>
  <c r="N146" i="228" s="1"/>
  <c r="J145" i="228"/>
  <c r="N145" i="228" s="1"/>
  <c r="J144" i="228"/>
  <c r="J139" i="228"/>
  <c r="J138" i="228"/>
  <c r="J137" i="228"/>
  <c r="J136" i="228"/>
  <c r="J135" i="228"/>
  <c r="N135" i="228" s="1"/>
  <c r="J134" i="228"/>
  <c r="N134" i="228" s="1"/>
  <c r="J133" i="228"/>
  <c r="N133" i="228" s="1"/>
  <c r="J132" i="228"/>
  <c r="J131" i="228"/>
  <c r="J130" i="228"/>
  <c r="J129" i="228"/>
  <c r="J128" i="228"/>
  <c r="J127" i="228"/>
  <c r="N127" i="228" s="1"/>
  <c r="J126" i="228"/>
  <c r="N126" i="228" s="1"/>
  <c r="J125" i="228"/>
  <c r="J124" i="228"/>
  <c r="J123" i="228"/>
  <c r="J122" i="228"/>
  <c r="J121" i="228"/>
  <c r="J120" i="228"/>
  <c r="J111" i="228"/>
  <c r="N111" i="228" s="1"/>
  <c r="J110" i="228"/>
  <c r="N110" i="228" s="1"/>
  <c r="J109" i="228"/>
  <c r="N109" i="228" s="1"/>
  <c r="J108" i="228"/>
  <c r="J107" i="228"/>
  <c r="J106" i="228"/>
  <c r="J105" i="228"/>
  <c r="J104" i="228"/>
  <c r="J103" i="228"/>
  <c r="N103" i="228" s="1"/>
  <c r="J102" i="228"/>
  <c r="N102" i="228" s="1"/>
  <c r="J101" i="228"/>
  <c r="N101" i="228" s="1"/>
  <c r="J100" i="228"/>
  <c r="J99" i="228"/>
  <c r="J98" i="228"/>
  <c r="J97" i="228"/>
  <c r="J96" i="228"/>
  <c r="J95" i="228"/>
  <c r="N95" i="228" s="1"/>
  <c r="J94" i="228"/>
  <c r="J93" i="228"/>
  <c r="J92" i="228"/>
  <c r="J87" i="228"/>
  <c r="J86" i="228"/>
  <c r="J85" i="228"/>
  <c r="J84" i="228"/>
  <c r="J83" i="228"/>
  <c r="N83" i="228" s="1"/>
  <c r="J82" i="228"/>
  <c r="N82" i="228" s="1"/>
  <c r="J81" i="228"/>
  <c r="N81" i="228" s="1"/>
  <c r="J80" i="228"/>
  <c r="J79" i="228"/>
  <c r="J78" i="228"/>
  <c r="J77" i="228"/>
  <c r="J76" i="228"/>
  <c r="J75" i="228"/>
  <c r="N75" i="228" s="1"/>
  <c r="J74" i="228"/>
  <c r="N74" i="228" s="1"/>
  <c r="J73" i="228"/>
  <c r="N73" i="228" s="1"/>
  <c r="J72" i="228"/>
  <c r="J71" i="228"/>
  <c r="J70" i="228"/>
  <c r="J69" i="228"/>
  <c r="J68" i="228"/>
  <c r="C33" i="222" s="1"/>
  <c r="J62" i="228"/>
  <c r="N62" i="228" s="1"/>
  <c r="J61" i="228"/>
  <c r="J60" i="228"/>
  <c r="J59" i="228"/>
  <c r="C32" i="222" s="1"/>
  <c r="J59" i="227"/>
  <c r="C25" i="222" s="1"/>
  <c r="L399" i="227"/>
  <c r="L403" i="227"/>
  <c r="L402" i="227"/>
  <c r="L401" i="227"/>
  <c r="L400" i="227"/>
  <c r="L398" i="227"/>
  <c r="L397" i="227"/>
  <c r="L396" i="227"/>
  <c r="L391" i="227"/>
  <c r="L390" i="227"/>
  <c r="L389" i="227"/>
  <c r="N389" i="227" s="1"/>
  <c r="L388" i="227"/>
  <c r="L387" i="227"/>
  <c r="L386" i="227"/>
  <c r="L385" i="227"/>
  <c r="L384" i="227"/>
  <c r="L375" i="227"/>
  <c r="L374" i="227"/>
  <c r="L373" i="227"/>
  <c r="L372" i="227"/>
  <c r="L371" i="227"/>
  <c r="L370" i="227"/>
  <c r="L369" i="227"/>
  <c r="L368" i="227"/>
  <c r="L363" i="227"/>
  <c r="L362" i="227"/>
  <c r="L361" i="227"/>
  <c r="L360" i="227"/>
  <c r="L359" i="227"/>
  <c r="L358" i="227"/>
  <c r="L357" i="227"/>
  <c r="L356" i="227"/>
  <c r="L347" i="227"/>
  <c r="L346" i="227"/>
  <c r="N346" i="227" s="1"/>
  <c r="L345" i="227"/>
  <c r="N345" i="227" s="1"/>
  <c r="L344" i="227"/>
  <c r="L343" i="227"/>
  <c r="L342" i="227"/>
  <c r="L341" i="227"/>
  <c r="L340" i="227"/>
  <c r="L335" i="227"/>
  <c r="L334" i="227"/>
  <c r="L333" i="227"/>
  <c r="L332" i="227"/>
  <c r="L331" i="227"/>
  <c r="L330" i="227"/>
  <c r="L329" i="227"/>
  <c r="L328" i="227"/>
  <c r="L319" i="227"/>
  <c r="L318" i="227"/>
  <c r="L317" i="227"/>
  <c r="L316" i="227"/>
  <c r="L315" i="227"/>
  <c r="L314" i="227"/>
  <c r="L313" i="227"/>
  <c r="L312" i="227"/>
  <c r="L311" i="227"/>
  <c r="L310" i="227"/>
  <c r="L309" i="227"/>
  <c r="N309" i="227" s="1"/>
  <c r="L308" i="227"/>
  <c r="L307" i="227"/>
  <c r="L306" i="227"/>
  <c r="L305" i="227"/>
  <c r="L304" i="227"/>
  <c r="L303" i="227"/>
  <c r="L302" i="227"/>
  <c r="L301" i="227"/>
  <c r="L300" i="227"/>
  <c r="L299" i="227"/>
  <c r="L295" i="227"/>
  <c r="L294" i="227"/>
  <c r="N294" i="227" s="1"/>
  <c r="L293" i="227"/>
  <c r="L292" i="227"/>
  <c r="L297" i="227"/>
  <c r="L291" i="227"/>
  <c r="L296" i="227"/>
  <c r="L290" i="227"/>
  <c r="L289" i="227"/>
  <c r="L288" i="227"/>
  <c r="L287" i="227"/>
  <c r="L286" i="227"/>
  <c r="N286" i="227" s="1"/>
  <c r="L285" i="227"/>
  <c r="L284" i="227"/>
  <c r="L283" i="227"/>
  <c r="L282" i="227"/>
  <c r="L281" i="227"/>
  <c r="L280" i="227"/>
  <c r="L279" i="227"/>
  <c r="L278" i="227"/>
  <c r="L277" i="227"/>
  <c r="L276" i="227"/>
  <c r="L267" i="227"/>
  <c r="L266" i="227"/>
  <c r="L265" i="227"/>
  <c r="N265" i="227" s="1"/>
  <c r="L264" i="227"/>
  <c r="N264" i="227" s="1"/>
  <c r="L263" i="227"/>
  <c r="N263" i="227" s="1"/>
  <c r="L262" i="227"/>
  <c r="L261" i="227"/>
  <c r="L260" i="227"/>
  <c r="L259" i="227"/>
  <c r="L258" i="227"/>
  <c r="L257" i="227"/>
  <c r="L256" i="227"/>
  <c r="L255" i="227"/>
  <c r="L254" i="227"/>
  <c r="L253" i="227"/>
  <c r="L252" i="227"/>
  <c r="L251" i="227"/>
  <c r="L250" i="227"/>
  <c r="L249" i="227"/>
  <c r="L248" i="227"/>
  <c r="L243" i="227"/>
  <c r="L242" i="227"/>
  <c r="L241" i="227"/>
  <c r="L240" i="227"/>
  <c r="L239" i="227"/>
  <c r="L238" i="227"/>
  <c r="L237" i="227"/>
  <c r="L236" i="227"/>
  <c r="N236" i="227" s="1"/>
  <c r="L235" i="227"/>
  <c r="N235" i="227" s="1"/>
  <c r="L234" i="227"/>
  <c r="L233" i="227"/>
  <c r="L232" i="227"/>
  <c r="L231" i="227"/>
  <c r="L230" i="227"/>
  <c r="L229" i="227"/>
  <c r="L228" i="227"/>
  <c r="L227" i="227"/>
  <c r="L226" i="227"/>
  <c r="L225" i="227"/>
  <c r="L224" i="227"/>
  <c r="L215" i="227"/>
  <c r="L214" i="227"/>
  <c r="L213" i="227"/>
  <c r="L212" i="227"/>
  <c r="L211" i="227"/>
  <c r="L210" i="227"/>
  <c r="L209" i="227"/>
  <c r="L208" i="227"/>
  <c r="L207" i="227"/>
  <c r="L206" i="227"/>
  <c r="L205" i="227"/>
  <c r="L204" i="227"/>
  <c r="N204" i="227" s="1"/>
  <c r="L203" i="227"/>
  <c r="N203" i="227" s="1"/>
  <c r="L202" i="227"/>
  <c r="L201" i="227"/>
  <c r="L200" i="227"/>
  <c r="L199" i="227"/>
  <c r="L198" i="227"/>
  <c r="L197" i="227"/>
  <c r="L196" i="227"/>
  <c r="L195" i="227"/>
  <c r="L191" i="227"/>
  <c r="N191" i="227" s="1"/>
  <c r="L190" i="227"/>
  <c r="N190" i="227" s="1"/>
  <c r="L189" i="227"/>
  <c r="N189" i="227" s="1"/>
  <c r="L188" i="227"/>
  <c r="L193" i="227"/>
  <c r="L187" i="227"/>
  <c r="L192" i="227"/>
  <c r="L186" i="227"/>
  <c r="L185" i="227"/>
  <c r="L184" i="227"/>
  <c r="L183" i="227"/>
  <c r="L182" i="227"/>
  <c r="L181" i="227"/>
  <c r="L180" i="227"/>
  <c r="L179" i="227"/>
  <c r="L178" i="227"/>
  <c r="L177" i="227"/>
  <c r="L176" i="227"/>
  <c r="L175" i="227"/>
  <c r="L174" i="227"/>
  <c r="L173" i="227"/>
  <c r="L172" i="227"/>
  <c r="L163" i="227"/>
  <c r="L162" i="227"/>
  <c r="L161" i="227"/>
  <c r="L160" i="227"/>
  <c r="N160" i="227" s="1"/>
  <c r="L159" i="227"/>
  <c r="N159" i="227" s="1"/>
  <c r="L158" i="227"/>
  <c r="N158" i="227" s="1"/>
  <c r="L157" i="227"/>
  <c r="L156" i="227"/>
  <c r="L155" i="227"/>
  <c r="L154" i="227"/>
  <c r="L153" i="227"/>
  <c r="L152" i="227"/>
  <c r="L151" i="227"/>
  <c r="L150" i="227"/>
  <c r="L149" i="227"/>
  <c r="L148" i="227"/>
  <c r="L147" i="227"/>
  <c r="L146" i="227"/>
  <c r="L145" i="227"/>
  <c r="L144" i="227"/>
  <c r="L143" i="227"/>
  <c r="L139" i="227"/>
  <c r="L138" i="227"/>
  <c r="L137" i="227"/>
  <c r="L136" i="227"/>
  <c r="L135" i="227"/>
  <c r="L134" i="227"/>
  <c r="L133" i="227"/>
  <c r="L132" i="227"/>
  <c r="N132" i="227" s="1"/>
  <c r="L141" i="227"/>
  <c r="L131" i="227"/>
  <c r="L140" i="227"/>
  <c r="L130" i="227"/>
  <c r="L129" i="227"/>
  <c r="L128" i="227"/>
  <c r="L127" i="227"/>
  <c r="L126" i="227"/>
  <c r="L125" i="227"/>
  <c r="L124" i="227"/>
  <c r="L123" i="227"/>
  <c r="L122" i="227"/>
  <c r="L121" i="227"/>
  <c r="L120" i="227"/>
  <c r="L111" i="227"/>
  <c r="L110" i="227"/>
  <c r="L109" i="227"/>
  <c r="L108" i="227"/>
  <c r="L107" i="227"/>
  <c r="L106" i="227"/>
  <c r="L105" i="227"/>
  <c r="L104" i="227"/>
  <c r="L103" i="227"/>
  <c r="L102" i="227"/>
  <c r="L101" i="227"/>
  <c r="L100" i="227"/>
  <c r="L99" i="227"/>
  <c r="L98" i="227"/>
  <c r="L97" i="227"/>
  <c r="L96" i="227"/>
  <c r="L95" i="227"/>
  <c r="L94" i="227"/>
  <c r="L93" i="227"/>
  <c r="L92" i="227"/>
  <c r="L87" i="227"/>
  <c r="L86" i="227"/>
  <c r="L85" i="227"/>
  <c r="L84" i="227"/>
  <c r="L83" i="227"/>
  <c r="L82" i="227"/>
  <c r="L81" i="227"/>
  <c r="L80" i="227"/>
  <c r="L79" i="227"/>
  <c r="L78" i="227"/>
  <c r="L77" i="227"/>
  <c r="L76" i="227"/>
  <c r="L75" i="227"/>
  <c r="L74" i="227"/>
  <c r="L73" i="227"/>
  <c r="L72" i="227"/>
  <c r="L71" i="227"/>
  <c r="L70" i="227"/>
  <c r="L69" i="227"/>
  <c r="L68" i="227"/>
  <c r="D26" i="222" s="1"/>
  <c r="L62" i="227"/>
  <c r="L61" i="227"/>
  <c r="L60" i="227"/>
  <c r="L59" i="227"/>
  <c r="D25" i="222" s="1"/>
  <c r="J403" i="227"/>
  <c r="N403" i="227" s="1"/>
  <c r="J402" i="227"/>
  <c r="N402" i="227" s="1"/>
  <c r="J401" i="227"/>
  <c r="J400" i="227"/>
  <c r="J399" i="227"/>
  <c r="J398" i="227"/>
  <c r="J397" i="227"/>
  <c r="J396" i="227"/>
  <c r="N396" i="227" s="1"/>
  <c r="J391" i="227"/>
  <c r="J390" i="227"/>
  <c r="J389" i="227"/>
  <c r="J388" i="227"/>
  <c r="J387" i="227"/>
  <c r="J386" i="227"/>
  <c r="J385" i="227"/>
  <c r="N385" i="227" s="1"/>
  <c r="J384" i="227"/>
  <c r="N384" i="227" s="1"/>
  <c r="J375" i="227"/>
  <c r="N375" i="227" s="1"/>
  <c r="J374" i="227"/>
  <c r="N374" i="227" s="1"/>
  <c r="J373" i="227"/>
  <c r="J372" i="227"/>
  <c r="J371" i="227"/>
  <c r="J370" i="227"/>
  <c r="J369" i="227"/>
  <c r="J368" i="227"/>
  <c r="J363" i="227"/>
  <c r="N363" i="227" s="1"/>
  <c r="J362" i="227"/>
  <c r="N362" i="227" s="1"/>
  <c r="J361" i="227"/>
  <c r="N361" i="227" s="1"/>
  <c r="J360" i="227"/>
  <c r="J359" i="227"/>
  <c r="J358" i="227"/>
  <c r="J357" i="227"/>
  <c r="J356" i="227"/>
  <c r="N356" i="227" s="1"/>
  <c r="J347" i="227"/>
  <c r="J346" i="227"/>
  <c r="J345" i="227"/>
  <c r="J344" i="227"/>
  <c r="J343" i="227"/>
  <c r="J342" i="227"/>
  <c r="J341" i="227"/>
  <c r="J340" i="227"/>
  <c r="N340" i="227" s="1"/>
  <c r="J335" i="227"/>
  <c r="N335" i="227" s="1"/>
  <c r="J334" i="227"/>
  <c r="N334" i="227" s="1"/>
  <c r="J333" i="227"/>
  <c r="J332" i="227"/>
  <c r="J331" i="227"/>
  <c r="J330" i="227"/>
  <c r="J329" i="227"/>
  <c r="J328" i="227"/>
  <c r="J319" i="227"/>
  <c r="N319" i="227" s="1"/>
  <c r="J318" i="227"/>
  <c r="N318" i="227" s="1"/>
  <c r="J317" i="227"/>
  <c r="N317" i="227" s="1"/>
  <c r="J316" i="227"/>
  <c r="J315" i="227"/>
  <c r="J314" i="227"/>
  <c r="J313" i="227"/>
  <c r="J312" i="227"/>
  <c r="N312" i="227" s="1"/>
  <c r="J311" i="227"/>
  <c r="J310" i="227"/>
  <c r="J309" i="227"/>
  <c r="J308" i="227"/>
  <c r="J307" i="227"/>
  <c r="J306" i="227"/>
  <c r="J305" i="227"/>
  <c r="J304" i="227"/>
  <c r="N304" i="227" s="1"/>
  <c r="J303" i="227"/>
  <c r="J302" i="227"/>
  <c r="J301" i="227"/>
  <c r="J300" i="227"/>
  <c r="J295" i="227"/>
  <c r="J294" i="227"/>
  <c r="J293" i="227"/>
  <c r="J292" i="227"/>
  <c r="N292" i="227" s="1"/>
  <c r="J291" i="227"/>
  <c r="N291" i="227" s="1"/>
  <c r="J290" i="227"/>
  <c r="J289" i="227"/>
  <c r="J288" i="227"/>
  <c r="J287" i="227"/>
  <c r="J286" i="227"/>
  <c r="J285" i="227"/>
  <c r="J284" i="227"/>
  <c r="J283" i="227"/>
  <c r="J282" i="227"/>
  <c r="J281" i="227"/>
  <c r="J280" i="227"/>
  <c r="N280" i="227" s="1"/>
  <c r="J279" i="227"/>
  <c r="N279" i="227" s="1"/>
  <c r="J278" i="227"/>
  <c r="N278" i="227" s="1"/>
  <c r="J277" i="227"/>
  <c r="N277" i="227" s="1"/>
  <c r="J276" i="227"/>
  <c r="N276" i="227" s="1"/>
  <c r="J267" i="227"/>
  <c r="J266" i="227"/>
  <c r="J265" i="227"/>
  <c r="J264" i="227"/>
  <c r="J263" i="227"/>
  <c r="J262" i="227"/>
  <c r="J261" i="227"/>
  <c r="J260" i="227"/>
  <c r="N260" i="227" s="1"/>
  <c r="J259" i="227"/>
  <c r="J258" i="227"/>
  <c r="J257" i="227"/>
  <c r="J256" i="227"/>
  <c r="J255" i="227"/>
  <c r="J254" i="227"/>
  <c r="J253" i="227"/>
  <c r="J252" i="227"/>
  <c r="J251" i="227"/>
  <c r="J250" i="227"/>
  <c r="J249" i="227"/>
  <c r="J248" i="227"/>
  <c r="J243" i="227"/>
  <c r="N243" i="227" s="1"/>
  <c r="J242" i="227"/>
  <c r="N242" i="227" s="1"/>
  <c r="J241" i="227"/>
  <c r="N241" i="227" s="1"/>
  <c r="J240" i="227"/>
  <c r="N240" i="227" s="1"/>
  <c r="J239" i="227"/>
  <c r="J238" i="227"/>
  <c r="J237" i="227"/>
  <c r="J236" i="227"/>
  <c r="J235" i="227"/>
  <c r="J234" i="227"/>
  <c r="J233" i="227"/>
  <c r="J232" i="227"/>
  <c r="N232" i="227" s="1"/>
  <c r="J231" i="227"/>
  <c r="J230" i="227"/>
  <c r="J229" i="227"/>
  <c r="J228" i="227"/>
  <c r="J227" i="227"/>
  <c r="J226" i="227"/>
  <c r="J225" i="227"/>
  <c r="J224" i="227"/>
  <c r="J215" i="227"/>
  <c r="J214" i="227"/>
  <c r="J213" i="227"/>
  <c r="J212" i="227"/>
  <c r="J211" i="227"/>
  <c r="J210" i="227"/>
  <c r="N210" i="227" s="1"/>
  <c r="J209" i="227"/>
  <c r="N209" i="227" s="1"/>
  <c r="J208" i="227"/>
  <c r="N208" i="227" s="1"/>
  <c r="J207" i="227"/>
  <c r="J206" i="227"/>
  <c r="J205" i="227"/>
  <c r="J204" i="227"/>
  <c r="J203" i="227"/>
  <c r="J202" i="227"/>
  <c r="J201" i="227"/>
  <c r="J200" i="227"/>
  <c r="N200" i="227" s="1"/>
  <c r="J199" i="227"/>
  <c r="J198" i="227"/>
  <c r="J197" i="227"/>
  <c r="J196" i="227"/>
  <c r="J191" i="227"/>
  <c r="J190" i="227"/>
  <c r="J189" i="227"/>
  <c r="J188" i="227"/>
  <c r="J187" i="227"/>
  <c r="J186" i="227"/>
  <c r="J185" i="227"/>
  <c r="J184" i="227"/>
  <c r="J183" i="227"/>
  <c r="N183" i="227" s="1"/>
  <c r="J182" i="227"/>
  <c r="J181" i="227"/>
  <c r="J180" i="227"/>
  <c r="J179" i="227"/>
  <c r="J178" i="227"/>
  <c r="J177" i="227"/>
  <c r="J176" i="227"/>
  <c r="J175" i="227"/>
  <c r="J174" i="227"/>
  <c r="J173" i="227"/>
  <c r="J172" i="227"/>
  <c r="J163" i="227"/>
  <c r="J162" i="227"/>
  <c r="N162" i="227" s="1"/>
  <c r="J161" i="227"/>
  <c r="N161" i="227" s="1"/>
  <c r="J160" i="227"/>
  <c r="J159" i="227"/>
  <c r="J158" i="227"/>
  <c r="J157" i="227"/>
  <c r="J156" i="227"/>
  <c r="J155" i="227"/>
  <c r="J154" i="227"/>
  <c r="J153" i="227"/>
  <c r="J152" i="227"/>
  <c r="J151" i="227"/>
  <c r="J150" i="227"/>
  <c r="J149" i="227"/>
  <c r="J148" i="227"/>
  <c r="J147" i="227"/>
  <c r="J146" i="227"/>
  <c r="J145" i="227"/>
  <c r="J144" i="227"/>
  <c r="J139" i="227"/>
  <c r="J138" i="227"/>
  <c r="J137" i="227"/>
  <c r="J136" i="227"/>
  <c r="J135" i="227"/>
  <c r="N135" i="227" s="1"/>
  <c r="J134" i="227"/>
  <c r="N134" i="227" s="1"/>
  <c r="J133" i="227"/>
  <c r="N133" i="227" s="1"/>
  <c r="J132" i="227"/>
  <c r="J131" i="227"/>
  <c r="J130" i="227"/>
  <c r="J129" i="227"/>
  <c r="N129" i="227" s="1"/>
  <c r="J128" i="227"/>
  <c r="N128" i="227" s="1"/>
  <c r="J127" i="227"/>
  <c r="N127" i="227" s="1"/>
  <c r="J126" i="227"/>
  <c r="N126" i="227" s="1"/>
  <c r="J125" i="227"/>
  <c r="J124" i="227"/>
  <c r="J123" i="227"/>
  <c r="J122" i="227"/>
  <c r="N122" i="227" s="1"/>
  <c r="J121" i="227"/>
  <c r="N121" i="227" s="1"/>
  <c r="J120" i="227"/>
  <c r="N120" i="227" s="1"/>
  <c r="J111" i="227"/>
  <c r="N111" i="227" s="1"/>
  <c r="J110" i="227"/>
  <c r="N110" i="227" s="1"/>
  <c r="J109" i="227"/>
  <c r="J108" i="227"/>
  <c r="J107" i="227"/>
  <c r="J106" i="227"/>
  <c r="J105" i="227"/>
  <c r="N105" i="227" s="1"/>
  <c r="J104" i="227"/>
  <c r="N104" i="227" s="1"/>
  <c r="J103" i="227"/>
  <c r="N103" i="227" s="1"/>
  <c r="J102" i="227"/>
  <c r="N102" i="227" s="1"/>
  <c r="J101" i="227"/>
  <c r="J100" i="227"/>
  <c r="J99" i="227"/>
  <c r="J98" i="227"/>
  <c r="J97" i="227"/>
  <c r="N97" i="227" s="1"/>
  <c r="J96" i="227"/>
  <c r="N96" i="227" s="1"/>
  <c r="J95" i="227"/>
  <c r="N95" i="227" s="1"/>
  <c r="J94" i="227"/>
  <c r="N94" i="227" s="1"/>
  <c r="J93" i="227"/>
  <c r="J92" i="227"/>
  <c r="J87" i="227"/>
  <c r="J86" i="227"/>
  <c r="N86" i="227" s="1"/>
  <c r="J85" i="227"/>
  <c r="N85" i="227" s="1"/>
  <c r="J84" i="227"/>
  <c r="N84" i="227" s="1"/>
  <c r="J83" i="227"/>
  <c r="N83" i="227" s="1"/>
  <c r="J82" i="227"/>
  <c r="N82" i="227" s="1"/>
  <c r="J81" i="227"/>
  <c r="J80" i="227"/>
  <c r="J79" i="227"/>
  <c r="J78" i="227"/>
  <c r="J77" i="227"/>
  <c r="N77" i="227" s="1"/>
  <c r="J76" i="227"/>
  <c r="J75" i="227"/>
  <c r="N75" i="227" s="1"/>
  <c r="J74" i="227"/>
  <c r="N74" i="227" s="1"/>
  <c r="J73" i="227"/>
  <c r="J72" i="227"/>
  <c r="J71" i="227"/>
  <c r="J70" i="227"/>
  <c r="J69" i="227"/>
  <c r="C27" i="222" s="1"/>
  <c r="J68" i="227"/>
  <c r="J62" i="227"/>
  <c r="N62" i="227" s="1"/>
  <c r="J61" i="227"/>
  <c r="J60" i="227"/>
  <c r="L403" i="226"/>
  <c r="L402" i="226"/>
  <c r="L401" i="226"/>
  <c r="L400" i="226"/>
  <c r="L399" i="226"/>
  <c r="N399" i="226" s="1"/>
  <c r="L398" i="226"/>
  <c r="L397" i="226"/>
  <c r="L396" i="226"/>
  <c r="L391" i="226"/>
  <c r="L390" i="226"/>
  <c r="L389" i="226"/>
  <c r="L388" i="226"/>
  <c r="L387" i="226"/>
  <c r="L386" i="226"/>
  <c r="L385" i="226"/>
  <c r="L384" i="226"/>
  <c r="L375" i="226"/>
  <c r="L374" i="226"/>
  <c r="L373" i="226"/>
  <c r="L372" i="226"/>
  <c r="L371" i="226"/>
  <c r="L370" i="226"/>
  <c r="L369" i="226"/>
  <c r="L368" i="226"/>
  <c r="L363" i="226"/>
  <c r="L362" i="226"/>
  <c r="L361" i="226"/>
  <c r="L360" i="226"/>
  <c r="L359" i="226"/>
  <c r="L358" i="226"/>
  <c r="L357" i="226"/>
  <c r="L356" i="226"/>
  <c r="L347" i="226"/>
  <c r="L346" i="226"/>
  <c r="L345" i="226"/>
  <c r="L344" i="226"/>
  <c r="L343" i="226"/>
  <c r="L342" i="226"/>
  <c r="L341" i="226"/>
  <c r="L340" i="226"/>
  <c r="L335" i="226"/>
  <c r="L334" i="226"/>
  <c r="L333" i="226"/>
  <c r="L332" i="226"/>
  <c r="L331" i="226"/>
  <c r="L330" i="226"/>
  <c r="L329" i="226"/>
  <c r="L328" i="226"/>
  <c r="L319" i="226"/>
  <c r="L318" i="226"/>
  <c r="L317" i="226"/>
  <c r="L316" i="226"/>
  <c r="L315" i="226"/>
  <c r="L314" i="226"/>
  <c r="L313" i="226"/>
  <c r="L312" i="226"/>
  <c r="L311" i="226"/>
  <c r="L310" i="226"/>
  <c r="L309" i="226"/>
  <c r="L308" i="226"/>
  <c r="L307" i="226"/>
  <c r="L306" i="226"/>
  <c r="L305" i="226"/>
  <c r="L304" i="226"/>
  <c r="L303" i="226"/>
  <c r="L302" i="226"/>
  <c r="L301" i="226"/>
  <c r="L300" i="226"/>
  <c r="L299" i="226"/>
  <c r="L295" i="226"/>
  <c r="L294" i="226"/>
  <c r="L293" i="226"/>
  <c r="L292" i="226"/>
  <c r="L291" i="226"/>
  <c r="L290" i="226"/>
  <c r="L289" i="226"/>
  <c r="L288" i="226"/>
  <c r="L287" i="226"/>
  <c r="L286" i="226"/>
  <c r="L285" i="226"/>
  <c r="L284" i="226"/>
  <c r="L283" i="226"/>
  <c r="L282" i="226"/>
  <c r="L281" i="226"/>
  <c r="L280" i="226"/>
  <c r="L279" i="226"/>
  <c r="L278" i="226"/>
  <c r="L277" i="226"/>
  <c r="L276" i="226"/>
  <c r="L267" i="226"/>
  <c r="L266" i="226"/>
  <c r="L265" i="226"/>
  <c r="L264" i="226"/>
  <c r="L263" i="226"/>
  <c r="L262" i="226"/>
  <c r="L261" i="226"/>
  <c r="L260" i="226"/>
  <c r="L259" i="226"/>
  <c r="L258" i="226"/>
  <c r="L257" i="226"/>
  <c r="L256" i="226"/>
  <c r="L255" i="226"/>
  <c r="L254" i="226"/>
  <c r="L253" i="226"/>
  <c r="L252" i="226"/>
  <c r="L251" i="226"/>
  <c r="L250" i="226"/>
  <c r="L249" i="226"/>
  <c r="L248" i="226"/>
  <c r="L243" i="226"/>
  <c r="L242" i="226"/>
  <c r="L241" i="226"/>
  <c r="L240" i="226"/>
  <c r="L239" i="226"/>
  <c r="L238" i="226"/>
  <c r="L237" i="226"/>
  <c r="L236" i="226"/>
  <c r="L235" i="226"/>
  <c r="L234" i="226"/>
  <c r="L233" i="226"/>
  <c r="L232" i="226"/>
  <c r="L231" i="226"/>
  <c r="L230" i="226"/>
  <c r="L229" i="226"/>
  <c r="L228" i="226"/>
  <c r="L227" i="226"/>
  <c r="L226" i="226"/>
  <c r="L225" i="226"/>
  <c r="L224" i="226"/>
  <c r="L215" i="226"/>
  <c r="L214" i="226"/>
  <c r="L213" i="226"/>
  <c r="L212" i="226"/>
  <c r="L211" i="226"/>
  <c r="L210" i="226"/>
  <c r="L209" i="226"/>
  <c r="L208" i="226"/>
  <c r="L207" i="226"/>
  <c r="L206" i="226"/>
  <c r="L205" i="226"/>
  <c r="L204" i="226"/>
  <c r="L203" i="226"/>
  <c r="L202" i="226"/>
  <c r="L201" i="226"/>
  <c r="L200" i="226"/>
  <c r="L199" i="226"/>
  <c r="L198" i="226"/>
  <c r="L197" i="226"/>
  <c r="L196" i="226"/>
  <c r="L191" i="226"/>
  <c r="L190" i="226"/>
  <c r="L189" i="226"/>
  <c r="L188" i="226"/>
  <c r="L187" i="226"/>
  <c r="L186" i="226"/>
  <c r="L185" i="226"/>
  <c r="L184" i="226"/>
  <c r="L183" i="226"/>
  <c r="L182" i="226"/>
  <c r="L181" i="226"/>
  <c r="L180" i="226"/>
  <c r="L179" i="226"/>
  <c r="L178" i="226"/>
  <c r="L177" i="226"/>
  <c r="L176" i="226"/>
  <c r="L175" i="226"/>
  <c r="L174" i="226"/>
  <c r="L173" i="226"/>
  <c r="L172" i="226"/>
  <c r="L163" i="226"/>
  <c r="L162" i="226"/>
  <c r="L161" i="226"/>
  <c r="L160" i="226"/>
  <c r="L159" i="226"/>
  <c r="L158" i="226"/>
  <c r="L157" i="226"/>
  <c r="L156" i="226"/>
  <c r="L155" i="226"/>
  <c r="L154" i="226"/>
  <c r="L153" i="226"/>
  <c r="L152" i="226"/>
  <c r="L151" i="226"/>
  <c r="L150" i="226"/>
  <c r="L149" i="226"/>
  <c r="L148" i="226"/>
  <c r="L147" i="226"/>
  <c r="L146" i="226"/>
  <c r="L145" i="226"/>
  <c r="L144" i="226"/>
  <c r="L139" i="226"/>
  <c r="L138" i="226"/>
  <c r="L137" i="226"/>
  <c r="L136" i="226"/>
  <c r="L135" i="226"/>
  <c r="L134" i="226"/>
  <c r="L133" i="226"/>
  <c r="L132" i="226"/>
  <c r="L131" i="226"/>
  <c r="L130" i="226"/>
  <c r="L129" i="226"/>
  <c r="L128" i="226"/>
  <c r="L127" i="226"/>
  <c r="L126" i="226"/>
  <c r="L125" i="226"/>
  <c r="L124" i="226"/>
  <c r="L123" i="226"/>
  <c r="L122" i="226"/>
  <c r="L121" i="226"/>
  <c r="L120" i="226"/>
  <c r="L111" i="226"/>
  <c r="L110" i="226"/>
  <c r="L109" i="226"/>
  <c r="L108" i="226"/>
  <c r="L107" i="226"/>
  <c r="L106" i="226"/>
  <c r="L105" i="226"/>
  <c r="L104" i="226"/>
  <c r="L103" i="226"/>
  <c r="L102" i="226"/>
  <c r="L101" i="226"/>
  <c r="L100" i="226"/>
  <c r="L99" i="226"/>
  <c r="L98" i="226"/>
  <c r="L97" i="226"/>
  <c r="L96" i="226"/>
  <c r="L95" i="226"/>
  <c r="L94" i="226"/>
  <c r="L93" i="226"/>
  <c r="L92" i="226"/>
  <c r="L87" i="226"/>
  <c r="L86" i="226"/>
  <c r="L85" i="226"/>
  <c r="L84" i="226"/>
  <c r="L83" i="226"/>
  <c r="L82" i="226"/>
  <c r="L81" i="226"/>
  <c r="L80" i="226"/>
  <c r="L79" i="226"/>
  <c r="L78" i="226"/>
  <c r="L77" i="226"/>
  <c r="L76" i="226"/>
  <c r="L75" i="226"/>
  <c r="L74" i="226"/>
  <c r="X45" i="226" s="1"/>
  <c r="X51" i="226" s="1"/>
  <c r="L73" i="226"/>
  <c r="L89" i="226" s="1"/>
  <c r="L116" i="226" s="1"/>
  <c r="L33" i="226" s="1"/>
  <c r="L72" i="226"/>
  <c r="L71" i="226"/>
  <c r="L70" i="226"/>
  <c r="L69" i="226"/>
  <c r="L68" i="226"/>
  <c r="L62" i="226"/>
  <c r="L61" i="226"/>
  <c r="N61" i="226" s="1"/>
  <c r="J403" i="226"/>
  <c r="N403" i="226"/>
  <c r="J402" i="226"/>
  <c r="J401" i="226"/>
  <c r="J400" i="226"/>
  <c r="J399" i="226"/>
  <c r="J398" i="226"/>
  <c r="J397" i="226"/>
  <c r="N397" i="226" s="1"/>
  <c r="J396" i="226"/>
  <c r="N396" i="226" s="1"/>
  <c r="J391" i="226"/>
  <c r="N391" i="226" s="1"/>
  <c r="J390" i="226"/>
  <c r="J389" i="226"/>
  <c r="N389" i="226" s="1"/>
  <c r="J388" i="226"/>
  <c r="N388" i="226" s="1"/>
  <c r="J387" i="226"/>
  <c r="J386" i="226"/>
  <c r="J385" i="226"/>
  <c r="N385" i="226" s="1"/>
  <c r="J384" i="226"/>
  <c r="N384" i="226" s="1"/>
  <c r="J375" i="226"/>
  <c r="J374" i="226"/>
  <c r="J373" i="226"/>
  <c r="N373" i="226" s="1"/>
  <c r="J372" i="226"/>
  <c r="N372" i="226" s="1"/>
  <c r="J371" i="226"/>
  <c r="N371" i="226" s="1"/>
  <c r="J370" i="226"/>
  <c r="J369" i="226"/>
  <c r="N369" i="226" s="1"/>
  <c r="J368" i="226"/>
  <c r="N368" i="226" s="1"/>
  <c r="J363" i="226"/>
  <c r="N363" i="226" s="1"/>
  <c r="J362" i="226"/>
  <c r="J361" i="226"/>
  <c r="N361" i="226" s="1"/>
  <c r="J360" i="226"/>
  <c r="N360" i="226" s="1"/>
  <c r="J359" i="226"/>
  <c r="J358" i="226"/>
  <c r="J357" i="226"/>
  <c r="N357" i="226" s="1"/>
  <c r="J356" i="226"/>
  <c r="N356" i="226" s="1"/>
  <c r="J347" i="226"/>
  <c r="N347" i="226" s="1"/>
  <c r="J346" i="226"/>
  <c r="J345" i="226"/>
  <c r="N345" i="226" s="1"/>
  <c r="J344" i="226"/>
  <c r="N344" i="226" s="1"/>
  <c r="J343" i="226"/>
  <c r="N343" i="226" s="1"/>
  <c r="J342" i="226"/>
  <c r="J341" i="226"/>
  <c r="J340" i="226"/>
  <c r="J335" i="226"/>
  <c r="J334" i="226"/>
  <c r="J333" i="226"/>
  <c r="N333" i="226" s="1"/>
  <c r="J332" i="226"/>
  <c r="J331" i="226"/>
  <c r="J330" i="226"/>
  <c r="J329" i="226"/>
  <c r="J328" i="226"/>
  <c r="J319" i="226"/>
  <c r="N319" i="226" s="1"/>
  <c r="J318" i="226"/>
  <c r="J317" i="226"/>
  <c r="N317" i="226" s="1"/>
  <c r="J316" i="226"/>
  <c r="J315" i="226"/>
  <c r="J314" i="226"/>
  <c r="J313" i="226"/>
  <c r="J312" i="226"/>
  <c r="J311" i="226"/>
  <c r="N311" i="226" s="1"/>
  <c r="J310" i="226"/>
  <c r="J309" i="226"/>
  <c r="N309" i="226" s="1"/>
  <c r="J308" i="226"/>
  <c r="J307" i="226"/>
  <c r="J306" i="226"/>
  <c r="J305" i="226"/>
  <c r="J304" i="226"/>
  <c r="J303" i="226"/>
  <c r="J302" i="226"/>
  <c r="J301" i="226"/>
  <c r="N301" i="226" s="1"/>
  <c r="J300" i="226"/>
  <c r="N300" i="226" s="1"/>
  <c r="J295" i="226"/>
  <c r="N295" i="226" s="1"/>
  <c r="J294" i="226"/>
  <c r="J293" i="226"/>
  <c r="J292" i="226"/>
  <c r="N292" i="226" s="1"/>
  <c r="J291" i="226"/>
  <c r="N291" i="226" s="1"/>
  <c r="J290" i="226"/>
  <c r="J289" i="226"/>
  <c r="N289" i="226" s="1"/>
  <c r="J288" i="226"/>
  <c r="J287" i="226"/>
  <c r="N287" i="226" s="1"/>
  <c r="J286" i="226"/>
  <c r="J285" i="226"/>
  <c r="J284" i="226"/>
  <c r="N284" i="226" s="1"/>
  <c r="J283" i="226"/>
  <c r="J282" i="226"/>
  <c r="J281" i="226"/>
  <c r="N281" i="226" s="1"/>
  <c r="J280" i="226"/>
  <c r="J279" i="226"/>
  <c r="N279" i="226" s="1"/>
  <c r="J278" i="226"/>
  <c r="J277" i="226"/>
  <c r="J276" i="226"/>
  <c r="N276" i="226" s="1"/>
  <c r="J267" i="226"/>
  <c r="N267" i="226" s="1"/>
  <c r="J266" i="226"/>
  <c r="J265" i="226"/>
  <c r="N265" i="226" s="1"/>
  <c r="J264" i="226"/>
  <c r="J263" i="226"/>
  <c r="N263" i="226" s="1"/>
  <c r="J262" i="226"/>
  <c r="J261" i="226"/>
  <c r="J260" i="226"/>
  <c r="N260" i="226" s="1"/>
  <c r="J259" i="226"/>
  <c r="J258" i="226"/>
  <c r="J257" i="226"/>
  <c r="N257" i="226" s="1"/>
  <c r="J256" i="226"/>
  <c r="J255" i="226"/>
  <c r="N255" i="226" s="1"/>
  <c r="J254" i="226"/>
  <c r="J253" i="226"/>
  <c r="J252" i="226"/>
  <c r="N252" i="226" s="1"/>
  <c r="J251" i="226"/>
  <c r="N251" i="226" s="1"/>
  <c r="J250" i="226"/>
  <c r="J249" i="226"/>
  <c r="J248" i="226"/>
  <c r="J243" i="226"/>
  <c r="J242" i="226"/>
  <c r="J241" i="226"/>
  <c r="N241" i="226" s="1"/>
  <c r="J240" i="226"/>
  <c r="N240" i="226" s="1"/>
  <c r="J239" i="226"/>
  <c r="N239" i="226" s="1"/>
  <c r="J238" i="226"/>
  <c r="J237" i="226"/>
  <c r="J236" i="226"/>
  <c r="J235" i="226"/>
  <c r="N235" i="226" s="1"/>
  <c r="J234" i="226"/>
  <c r="J233" i="226"/>
  <c r="J232" i="226"/>
  <c r="N232" i="226" s="1"/>
  <c r="J231" i="226"/>
  <c r="J230" i="226"/>
  <c r="J229" i="226"/>
  <c r="N229" i="226" s="1"/>
  <c r="J228" i="226"/>
  <c r="J227" i="226"/>
  <c r="N227" i="226" s="1"/>
  <c r="J226" i="226"/>
  <c r="J225" i="226"/>
  <c r="J224" i="226"/>
  <c r="N224" i="226" s="1"/>
  <c r="J215" i="226"/>
  <c r="N215" i="226" s="1"/>
  <c r="J214" i="226"/>
  <c r="J213" i="226"/>
  <c r="J212" i="226"/>
  <c r="J211" i="226"/>
  <c r="J210" i="226"/>
  <c r="J209" i="226"/>
  <c r="N209" i="226" s="1"/>
  <c r="J208" i="226"/>
  <c r="N208" i="226" s="1"/>
  <c r="J207" i="226"/>
  <c r="N207" i="226" s="1"/>
  <c r="J206" i="226"/>
  <c r="J205" i="226"/>
  <c r="J204" i="226"/>
  <c r="J203" i="226"/>
  <c r="N203" i="226" s="1"/>
  <c r="J202" i="226"/>
  <c r="J201" i="226"/>
  <c r="J200" i="226"/>
  <c r="N200" i="226" s="1"/>
  <c r="J199" i="226"/>
  <c r="N199" i="226" s="1"/>
  <c r="J198" i="226"/>
  <c r="J197" i="226"/>
  <c r="N197" i="226" s="1"/>
  <c r="J196" i="226"/>
  <c r="J191" i="226"/>
  <c r="N191" i="226" s="1"/>
  <c r="J190" i="226"/>
  <c r="J189" i="226"/>
  <c r="J188" i="226"/>
  <c r="N188" i="226" s="1"/>
  <c r="J187" i="226"/>
  <c r="J186" i="226"/>
  <c r="J185" i="226"/>
  <c r="N185" i="226" s="1"/>
  <c r="J184" i="226"/>
  <c r="J183" i="226"/>
  <c r="J182" i="226"/>
  <c r="J181" i="226"/>
  <c r="N181" i="226" s="1"/>
  <c r="J180" i="226"/>
  <c r="N180" i="226" s="1"/>
  <c r="J179" i="226"/>
  <c r="N179" i="226" s="1"/>
  <c r="J178" i="226"/>
  <c r="J177" i="226"/>
  <c r="J176" i="226"/>
  <c r="J175" i="226"/>
  <c r="N175" i="226" s="1"/>
  <c r="J174" i="226"/>
  <c r="J173" i="226"/>
  <c r="N173" i="226" s="1"/>
  <c r="J172" i="226"/>
  <c r="N172" i="226" s="1"/>
  <c r="J163" i="226"/>
  <c r="N163" i="226" s="1"/>
  <c r="J162" i="226"/>
  <c r="N162" i="226" s="1"/>
  <c r="J161" i="226"/>
  <c r="N161" i="226" s="1"/>
  <c r="J160" i="226"/>
  <c r="J159" i="226"/>
  <c r="J158" i="226"/>
  <c r="J157" i="226"/>
  <c r="J156" i="226"/>
  <c r="N156" i="226" s="1"/>
  <c r="J155" i="226"/>
  <c r="N155" i="226" s="1"/>
  <c r="J154" i="226"/>
  <c r="J153" i="226"/>
  <c r="N153" i="226" s="1"/>
  <c r="J152" i="226"/>
  <c r="J151" i="226"/>
  <c r="J150" i="226"/>
  <c r="J149" i="226"/>
  <c r="N149" i="226" s="1"/>
  <c r="J148" i="226"/>
  <c r="N148" i="226" s="1"/>
  <c r="J147" i="226"/>
  <c r="N147" i="226" s="1"/>
  <c r="J146" i="226"/>
  <c r="N146" i="226" s="1"/>
  <c r="J145" i="226"/>
  <c r="N145" i="226" s="1"/>
  <c r="J144" i="226"/>
  <c r="J139" i="226"/>
  <c r="J138" i="226"/>
  <c r="J137" i="226"/>
  <c r="J136" i="226"/>
  <c r="N136" i="226" s="1"/>
  <c r="J135" i="226"/>
  <c r="N135" i="226" s="1"/>
  <c r="J134" i="226"/>
  <c r="J133" i="226"/>
  <c r="J132" i="226"/>
  <c r="J131" i="226"/>
  <c r="J130" i="226"/>
  <c r="J129" i="226"/>
  <c r="J128" i="226"/>
  <c r="N128" i="226" s="1"/>
  <c r="J127" i="226"/>
  <c r="N127" i="226" s="1"/>
  <c r="J126" i="226"/>
  <c r="N126" i="226" s="1"/>
  <c r="J125" i="226"/>
  <c r="N125" i="226" s="1"/>
  <c r="J124" i="226"/>
  <c r="J123" i="226"/>
  <c r="J122" i="226"/>
  <c r="J121" i="226"/>
  <c r="J120" i="226"/>
  <c r="N120" i="226" s="1"/>
  <c r="J111" i="226"/>
  <c r="N111" i="226" s="1"/>
  <c r="J110" i="226"/>
  <c r="N110" i="226" s="1"/>
  <c r="J109" i="226"/>
  <c r="N109" i="226" s="1"/>
  <c r="J108" i="226"/>
  <c r="J107" i="226"/>
  <c r="J106" i="226"/>
  <c r="J105" i="226"/>
  <c r="N105" i="226" s="1"/>
  <c r="J104" i="226"/>
  <c r="N104" i="226" s="1"/>
  <c r="J103" i="226"/>
  <c r="N103" i="226" s="1"/>
  <c r="J102" i="226"/>
  <c r="J101" i="226"/>
  <c r="J100" i="226"/>
  <c r="J99" i="226"/>
  <c r="J98" i="226"/>
  <c r="J97" i="226"/>
  <c r="J96" i="226"/>
  <c r="N96" i="226" s="1"/>
  <c r="J95" i="226"/>
  <c r="N95" i="226" s="1"/>
  <c r="J94" i="226"/>
  <c r="J93" i="226"/>
  <c r="N93" i="226" s="1"/>
  <c r="J92" i="226"/>
  <c r="J87" i="226"/>
  <c r="N87" i="226" s="1"/>
  <c r="J86" i="226"/>
  <c r="J85" i="226"/>
  <c r="J84" i="226"/>
  <c r="N84" i="226" s="1"/>
  <c r="J83" i="226"/>
  <c r="N83" i="226" s="1"/>
  <c r="J82" i="226"/>
  <c r="J81" i="226"/>
  <c r="J80" i="226"/>
  <c r="J79" i="226"/>
  <c r="J78" i="226"/>
  <c r="J77" i="226"/>
  <c r="J76" i="226"/>
  <c r="J75" i="226"/>
  <c r="J74" i="226"/>
  <c r="W45" i="226" s="1"/>
  <c r="W51" i="226" s="1"/>
  <c r="J73" i="226"/>
  <c r="J72" i="226"/>
  <c r="J71" i="226"/>
  <c r="J70" i="226"/>
  <c r="J69" i="226"/>
  <c r="R45" i="226" s="1"/>
  <c r="R51" i="226" s="1"/>
  <c r="J68" i="226"/>
  <c r="J62" i="226"/>
  <c r="N62" i="226" s="1"/>
  <c r="J61" i="226"/>
  <c r="N121" i="226"/>
  <c r="N187" i="226"/>
  <c r="N283" i="226"/>
  <c r="W3" i="235"/>
  <c r="U3" i="235"/>
  <c r="R3" i="235"/>
  <c r="P16" i="187"/>
  <c r="P14" i="187"/>
  <c r="J76" i="235"/>
  <c r="D50" i="235"/>
  <c r="M11" i="235"/>
  <c r="L266" i="235" s="1"/>
  <c r="M9" i="235"/>
  <c r="L265" i="235" s="1"/>
  <c r="M7" i="235"/>
  <c r="P12" i="187"/>
  <c r="P13" i="187"/>
  <c r="L405" i="228"/>
  <c r="L406" i="228" s="1"/>
  <c r="J405" i="228"/>
  <c r="L404" i="228"/>
  <c r="J404" i="228"/>
  <c r="M403" i="228"/>
  <c r="M402" i="228"/>
  <c r="M401" i="228"/>
  <c r="M400" i="228"/>
  <c r="M399" i="228"/>
  <c r="M398" i="228"/>
  <c r="M397" i="228"/>
  <c r="M396" i="228"/>
  <c r="M395" i="228"/>
  <c r="L393" i="228"/>
  <c r="J393" i="228"/>
  <c r="L392" i="228"/>
  <c r="L407" i="228" s="1"/>
  <c r="L28" i="228" s="1"/>
  <c r="J392" i="228"/>
  <c r="M391" i="228"/>
  <c r="M390" i="228"/>
  <c r="M389" i="228"/>
  <c r="M388" i="228"/>
  <c r="M387" i="228"/>
  <c r="M386" i="228"/>
  <c r="M385" i="228"/>
  <c r="M384" i="228"/>
  <c r="M383" i="228"/>
  <c r="L377" i="228"/>
  <c r="L378" i="228" s="1"/>
  <c r="J377" i="228"/>
  <c r="L376" i="228"/>
  <c r="J376" i="228"/>
  <c r="M375" i="228"/>
  <c r="M374" i="228"/>
  <c r="M373" i="228"/>
  <c r="M372" i="228"/>
  <c r="M371" i="228"/>
  <c r="M370" i="228"/>
  <c r="M369" i="228"/>
  <c r="M368" i="228"/>
  <c r="M367" i="228"/>
  <c r="L365" i="228"/>
  <c r="L380" i="228" s="1"/>
  <c r="J365" i="228"/>
  <c r="L364" i="228"/>
  <c r="J364" i="228"/>
  <c r="J379" i="228" s="1"/>
  <c r="M363" i="228"/>
  <c r="M362" i="228"/>
  <c r="M361" i="228"/>
  <c r="M360" i="228"/>
  <c r="M359" i="228"/>
  <c r="M358" i="228"/>
  <c r="M357" i="228"/>
  <c r="M356" i="228"/>
  <c r="M355" i="228"/>
  <c r="L349" i="228"/>
  <c r="J349" i="228"/>
  <c r="L348" i="228"/>
  <c r="J348" i="228"/>
  <c r="J351" i="228" s="1"/>
  <c r="J26" i="228" s="1"/>
  <c r="M347" i="228"/>
  <c r="M346" i="228"/>
  <c r="M345" i="228"/>
  <c r="M344" i="228"/>
  <c r="M343" i="228"/>
  <c r="M342" i="228"/>
  <c r="M341" i="228"/>
  <c r="M340" i="228"/>
  <c r="M339" i="228"/>
  <c r="L337" i="228"/>
  <c r="J337" i="228"/>
  <c r="J352" i="228" s="1"/>
  <c r="J38" i="228" s="1"/>
  <c r="L336" i="228"/>
  <c r="J336" i="228"/>
  <c r="M335" i="228"/>
  <c r="M334" i="228"/>
  <c r="M333" i="228"/>
  <c r="M332" i="228"/>
  <c r="M331" i="228"/>
  <c r="M330" i="228"/>
  <c r="M329" i="228"/>
  <c r="M328" i="228"/>
  <c r="M327" i="228"/>
  <c r="L321" i="228"/>
  <c r="J321" i="228"/>
  <c r="J322" i="228" s="1"/>
  <c r="L320" i="228"/>
  <c r="J320" i="228"/>
  <c r="M319" i="228"/>
  <c r="M318" i="228"/>
  <c r="M317" i="228"/>
  <c r="M316" i="228"/>
  <c r="M315" i="228"/>
  <c r="M314" i="228"/>
  <c r="M313" i="228"/>
  <c r="M312" i="228"/>
  <c r="M311" i="228"/>
  <c r="M310" i="228"/>
  <c r="M309" i="228"/>
  <c r="M308" i="228"/>
  <c r="M307" i="228"/>
  <c r="M306" i="228"/>
  <c r="M305" i="228"/>
  <c r="M304" i="228"/>
  <c r="M303" i="228"/>
  <c r="M302" i="228"/>
  <c r="M301" i="228"/>
  <c r="M300" i="228"/>
  <c r="M299" i="228"/>
  <c r="L297" i="228"/>
  <c r="L298" i="228" s="1"/>
  <c r="J297" i="228"/>
  <c r="L296" i="228"/>
  <c r="J296" i="228"/>
  <c r="M295" i="228"/>
  <c r="M294" i="228"/>
  <c r="M293" i="228"/>
  <c r="M292" i="228"/>
  <c r="M291" i="228"/>
  <c r="M290" i="228"/>
  <c r="M289" i="228"/>
  <c r="M288" i="228"/>
  <c r="M287" i="228"/>
  <c r="M286" i="228"/>
  <c r="M285" i="228"/>
  <c r="M284" i="228"/>
  <c r="M283" i="228"/>
  <c r="M282" i="228"/>
  <c r="M281" i="228"/>
  <c r="M280" i="228"/>
  <c r="M279" i="228"/>
  <c r="M278" i="228"/>
  <c r="M277" i="228"/>
  <c r="M276" i="228"/>
  <c r="M275" i="228"/>
  <c r="L269" i="228"/>
  <c r="J269" i="228"/>
  <c r="L268" i="228"/>
  <c r="J268" i="228"/>
  <c r="M267" i="228"/>
  <c r="M266" i="228"/>
  <c r="M264" i="228"/>
  <c r="M263" i="228"/>
  <c r="M262" i="228"/>
  <c r="M261" i="228"/>
  <c r="M260" i="228"/>
  <c r="M259" i="228"/>
  <c r="M258" i="228"/>
  <c r="M257" i="228"/>
  <c r="M256" i="228"/>
  <c r="M255" i="228"/>
  <c r="M254" i="228"/>
  <c r="M253" i="228"/>
  <c r="M252" i="228"/>
  <c r="M251" i="228"/>
  <c r="M250" i="228"/>
  <c r="M249" i="228"/>
  <c r="M248" i="228"/>
  <c r="M247" i="228"/>
  <c r="L245" i="228"/>
  <c r="J245" i="228"/>
  <c r="L244" i="228"/>
  <c r="J244" i="228"/>
  <c r="J271" i="228" s="1"/>
  <c r="M243" i="228"/>
  <c r="M242" i="228"/>
  <c r="M241" i="228"/>
  <c r="M240" i="228"/>
  <c r="M239" i="228"/>
  <c r="M238" i="228"/>
  <c r="M237" i="228"/>
  <c r="M236" i="228"/>
  <c r="M235" i="228"/>
  <c r="M234" i="228"/>
  <c r="M233" i="228"/>
  <c r="M232" i="228"/>
  <c r="M231" i="228"/>
  <c r="M230" i="228"/>
  <c r="M229" i="228"/>
  <c r="M228" i="228"/>
  <c r="M227" i="228"/>
  <c r="M226" i="228"/>
  <c r="M225" i="228"/>
  <c r="M224" i="228"/>
  <c r="M223" i="228"/>
  <c r="L217" i="228"/>
  <c r="J217" i="228"/>
  <c r="L216" i="228"/>
  <c r="L218" i="228" s="1"/>
  <c r="J216" i="228"/>
  <c r="M215" i="228"/>
  <c r="M214" i="228"/>
  <c r="M213" i="228"/>
  <c r="M212" i="228"/>
  <c r="M211" i="228"/>
  <c r="M210" i="228"/>
  <c r="M209" i="228"/>
  <c r="M208" i="228"/>
  <c r="M207" i="228"/>
  <c r="M206" i="228"/>
  <c r="M205" i="228"/>
  <c r="M204" i="228"/>
  <c r="M203" i="228"/>
  <c r="M202" i="228"/>
  <c r="M201" i="228"/>
  <c r="M200" i="228"/>
  <c r="M199" i="228"/>
  <c r="M198" i="228"/>
  <c r="M197" i="228"/>
  <c r="M196" i="228"/>
  <c r="M195" i="228"/>
  <c r="L193" i="228"/>
  <c r="J193" i="228"/>
  <c r="L192" i="228"/>
  <c r="L219" i="228" s="1"/>
  <c r="L23" i="228" s="1"/>
  <c r="J192" i="228"/>
  <c r="M191" i="228"/>
  <c r="M190" i="228"/>
  <c r="M189" i="228"/>
  <c r="M188" i="228"/>
  <c r="M187" i="228"/>
  <c r="M186" i="228"/>
  <c r="M185" i="228"/>
  <c r="M184" i="228"/>
  <c r="M183" i="228"/>
  <c r="M182" i="228"/>
  <c r="M181" i="228"/>
  <c r="M180" i="228"/>
  <c r="M179" i="228"/>
  <c r="M178" i="228"/>
  <c r="M177" i="228"/>
  <c r="M176" i="228"/>
  <c r="M175" i="228"/>
  <c r="M174" i="228"/>
  <c r="M173" i="228"/>
  <c r="M172" i="228"/>
  <c r="M171" i="228"/>
  <c r="L165" i="228"/>
  <c r="J165" i="228"/>
  <c r="L164" i="228"/>
  <c r="J164" i="228"/>
  <c r="M163" i="228"/>
  <c r="M162" i="228"/>
  <c r="M161" i="228"/>
  <c r="M160" i="228"/>
  <c r="M159" i="228"/>
  <c r="M158" i="228"/>
  <c r="M157" i="228"/>
  <c r="M156" i="228"/>
  <c r="M155" i="228"/>
  <c r="M154" i="228"/>
  <c r="M153" i="228"/>
  <c r="M152" i="228"/>
  <c r="M151" i="228"/>
  <c r="M150" i="228"/>
  <c r="M149" i="228"/>
  <c r="M148" i="228"/>
  <c r="M147" i="228"/>
  <c r="M146" i="228"/>
  <c r="M145" i="228"/>
  <c r="M144" i="228"/>
  <c r="M143" i="228"/>
  <c r="L141" i="228"/>
  <c r="L168" i="228" s="1"/>
  <c r="L34" i="228" s="1"/>
  <c r="J141" i="228"/>
  <c r="L140" i="228"/>
  <c r="J140" i="228"/>
  <c r="M139" i="228"/>
  <c r="M138" i="228"/>
  <c r="M137" i="228"/>
  <c r="M136" i="228"/>
  <c r="M135" i="228"/>
  <c r="M134" i="228"/>
  <c r="M133" i="228"/>
  <c r="M132" i="228"/>
  <c r="M131" i="228"/>
  <c r="M130" i="228"/>
  <c r="M129" i="228"/>
  <c r="M128" i="228"/>
  <c r="M127" i="228"/>
  <c r="M126" i="228"/>
  <c r="M125" i="228"/>
  <c r="M124" i="228"/>
  <c r="M123" i="228"/>
  <c r="M122" i="228"/>
  <c r="M121" i="228"/>
  <c r="M120" i="228"/>
  <c r="M119" i="228"/>
  <c r="L113" i="228"/>
  <c r="J113" i="228"/>
  <c r="L112" i="228"/>
  <c r="J112" i="228"/>
  <c r="M111" i="228"/>
  <c r="M110" i="228"/>
  <c r="M109" i="228"/>
  <c r="M108" i="228"/>
  <c r="M107" i="228"/>
  <c r="M106" i="228"/>
  <c r="M105" i="228"/>
  <c r="M104" i="228"/>
  <c r="M103" i="228"/>
  <c r="M102" i="228"/>
  <c r="M101" i="228"/>
  <c r="M100" i="228"/>
  <c r="M99" i="228"/>
  <c r="M98" i="228"/>
  <c r="M97" i="228"/>
  <c r="M96" i="228"/>
  <c r="M95" i="228"/>
  <c r="M94" i="228"/>
  <c r="M93" i="228"/>
  <c r="M92" i="228"/>
  <c r="M91" i="228"/>
  <c r="L89" i="228"/>
  <c r="J89" i="228"/>
  <c r="M87" i="228"/>
  <c r="M86" i="228"/>
  <c r="M85" i="228"/>
  <c r="M84" i="228"/>
  <c r="M83" i="228"/>
  <c r="M82" i="228"/>
  <c r="M81" i="228"/>
  <c r="M80" i="228"/>
  <c r="M79" i="228"/>
  <c r="M78" i="228"/>
  <c r="M77" i="228"/>
  <c r="M76" i="228"/>
  <c r="M75" i="228"/>
  <c r="M74" i="228"/>
  <c r="M73" i="228"/>
  <c r="M72" i="228"/>
  <c r="M71" i="228"/>
  <c r="M70" i="228"/>
  <c r="M69" i="228"/>
  <c r="M68" i="228"/>
  <c r="M67" i="228"/>
  <c r="M62" i="228"/>
  <c r="M61" i="228"/>
  <c r="M60" i="228"/>
  <c r="M59" i="228"/>
  <c r="L405" i="227"/>
  <c r="J405" i="227"/>
  <c r="L404" i="227"/>
  <c r="J404" i="227"/>
  <c r="M403" i="227"/>
  <c r="M402" i="227"/>
  <c r="M401" i="227"/>
  <c r="M400" i="227"/>
  <c r="M399" i="227"/>
  <c r="N399" i="227"/>
  <c r="M398" i="227"/>
  <c r="M397" i="227"/>
  <c r="M396" i="227"/>
  <c r="M395" i="227"/>
  <c r="L393" i="227"/>
  <c r="J393" i="227"/>
  <c r="J408" i="227" s="1"/>
  <c r="J40" i="227" s="1"/>
  <c r="L392" i="227"/>
  <c r="L407" i="227" s="1"/>
  <c r="L28" i="227" s="1"/>
  <c r="J392" i="227"/>
  <c r="M391" i="227"/>
  <c r="M390" i="227"/>
  <c r="M389" i="227"/>
  <c r="M388" i="227"/>
  <c r="M387" i="227"/>
  <c r="M386" i="227"/>
  <c r="M385" i="227"/>
  <c r="M384" i="227"/>
  <c r="M383" i="227"/>
  <c r="L377" i="227"/>
  <c r="J377" i="227"/>
  <c r="L376" i="227"/>
  <c r="J376" i="227"/>
  <c r="M375" i="227"/>
  <c r="M374" i="227"/>
  <c r="M373" i="227"/>
  <c r="M372" i="227"/>
  <c r="M371" i="227"/>
  <c r="M370" i="227"/>
  <c r="M369" i="227"/>
  <c r="M368" i="227"/>
  <c r="M367" i="227"/>
  <c r="L365" i="227"/>
  <c r="L380" i="227" s="1"/>
  <c r="L39" i="227" s="1"/>
  <c r="J365" i="227"/>
  <c r="L364" i="227"/>
  <c r="J364" i="227"/>
  <c r="N364" i="227" s="1"/>
  <c r="M363" i="227"/>
  <c r="M362" i="227"/>
  <c r="M361" i="227"/>
  <c r="M360" i="227"/>
  <c r="M359" i="227"/>
  <c r="M358" i="227"/>
  <c r="M357" i="227"/>
  <c r="M356" i="227"/>
  <c r="M355" i="227"/>
  <c r="L349" i="227"/>
  <c r="J349" i="227"/>
  <c r="J350" i="227" s="1"/>
  <c r="L348" i="227"/>
  <c r="L351" i="227" s="1"/>
  <c r="L26" i="227" s="1"/>
  <c r="J348" i="227"/>
  <c r="J351" i="227" s="1"/>
  <c r="M347" i="227"/>
  <c r="M346" i="227"/>
  <c r="M345" i="227"/>
  <c r="M344" i="227"/>
  <c r="M343" i="227"/>
  <c r="M342" i="227"/>
  <c r="M341" i="227"/>
  <c r="M340" i="227"/>
  <c r="M339" i="227"/>
  <c r="L337" i="227"/>
  <c r="J337" i="227"/>
  <c r="J338" i="227" s="1"/>
  <c r="L336" i="227"/>
  <c r="J336" i="227"/>
  <c r="M335" i="227"/>
  <c r="M334" i="227"/>
  <c r="M333" i="227"/>
  <c r="M332" i="227"/>
  <c r="M331" i="227"/>
  <c r="M330" i="227"/>
  <c r="M329" i="227"/>
  <c r="M328" i="227"/>
  <c r="M327" i="227"/>
  <c r="L321" i="227"/>
  <c r="J321" i="227"/>
  <c r="L320" i="227"/>
  <c r="J320" i="227"/>
  <c r="M319" i="227"/>
  <c r="M318" i="227"/>
  <c r="M317" i="227"/>
  <c r="M316" i="227"/>
  <c r="M315" i="227"/>
  <c r="M314" i="227"/>
  <c r="M313" i="227"/>
  <c r="M312" i="227"/>
  <c r="M311" i="227"/>
  <c r="M310" i="227"/>
  <c r="M309" i="227"/>
  <c r="M308" i="227"/>
  <c r="M307" i="227"/>
  <c r="M306" i="227"/>
  <c r="M305" i="227"/>
  <c r="M304" i="227"/>
  <c r="M303" i="227"/>
  <c r="M302" i="227"/>
  <c r="M301" i="227"/>
  <c r="M300" i="227"/>
  <c r="M299" i="227"/>
  <c r="J297" i="227"/>
  <c r="J324" i="227" s="1"/>
  <c r="J296" i="227"/>
  <c r="M295" i="227"/>
  <c r="M294" i="227"/>
  <c r="M293" i="227"/>
  <c r="M292" i="227"/>
  <c r="M291" i="227"/>
  <c r="M290" i="227"/>
  <c r="M289" i="227"/>
  <c r="M288" i="227"/>
  <c r="M287" i="227"/>
  <c r="M286" i="227"/>
  <c r="M285" i="227"/>
  <c r="M284" i="227"/>
  <c r="M283" i="227"/>
  <c r="M282" i="227"/>
  <c r="M281" i="227"/>
  <c r="M280" i="227"/>
  <c r="M279" i="227"/>
  <c r="M278" i="227"/>
  <c r="M277" i="227"/>
  <c r="M276" i="227"/>
  <c r="M275" i="227"/>
  <c r="L269" i="227"/>
  <c r="J269" i="227"/>
  <c r="L268" i="227"/>
  <c r="J268" i="227"/>
  <c r="M267" i="227"/>
  <c r="M266" i="227"/>
  <c r="M265" i="227"/>
  <c r="M264" i="227"/>
  <c r="M263" i="227"/>
  <c r="M262" i="227"/>
  <c r="M261" i="227"/>
  <c r="M260" i="227"/>
  <c r="M259" i="227"/>
  <c r="M258" i="227"/>
  <c r="M257" i="227"/>
  <c r="M256" i="227"/>
  <c r="M255" i="227"/>
  <c r="M254" i="227"/>
  <c r="M253" i="227"/>
  <c r="M252" i="227"/>
  <c r="M251" i="227"/>
  <c r="M250" i="227"/>
  <c r="M249" i="227"/>
  <c r="M248" i="227"/>
  <c r="M247" i="227"/>
  <c r="L245" i="227"/>
  <c r="N245" i="227" s="1"/>
  <c r="J245" i="227"/>
  <c r="L244" i="227"/>
  <c r="J244" i="227"/>
  <c r="M243" i="227"/>
  <c r="M242" i="227"/>
  <c r="M241" i="227"/>
  <c r="M240" i="227"/>
  <c r="M239" i="227"/>
  <c r="M238" i="227"/>
  <c r="M237" i="227"/>
  <c r="M236" i="227"/>
  <c r="M235" i="227"/>
  <c r="M234" i="227"/>
  <c r="M233" i="227"/>
  <c r="M232" i="227"/>
  <c r="M231" i="227"/>
  <c r="M230" i="227"/>
  <c r="M229" i="227"/>
  <c r="M228" i="227"/>
  <c r="M227" i="227"/>
  <c r="M226" i="227"/>
  <c r="M225" i="227"/>
  <c r="M224" i="227"/>
  <c r="M223" i="227"/>
  <c r="L217" i="227"/>
  <c r="L218" i="227" s="1"/>
  <c r="J217" i="227"/>
  <c r="L216" i="227"/>
  <c r="J216" i="227"/>
  <c r="M215" i="227"/>
  <c r="M214" i="227"/>
  <c r="M213" i="227"/>
  <c r="M212" i="227"/>
  <c r="M211" i="227"/>
  <c r="M210" i="227"/>
  <c r="M209" i="227"/>
  <c r="M208" i="227"/>
  <c r="M207" i="227"/>
  <c r="M206" i="227"/>
  <c r="M205" i="227"/>
  <c r="M204" i="227"/>
  <c r="M203" i="227"/>
  <c r="M202" i="227"/>
  <c r="M201" i="227"/>
  <c r="M200" i="227"/>
  <c r="M199" i="227"/>
  <c r="M198" i="227"/>
  <c r="M197" i="227"/>
  <c r="M196" i="227"/>
  <c r="M195" i="227"/>
  <c r="J193" i="227"/>
  <c r="J220" i="227" s="1"/>
  <c r="J192" i="227"/>
  <c r="J219" i="227" s="1"/>
  <c r="J23" i="227" s="1"/>
  <c r="M191" i="227"/>
  <c r="M190" i="227"/>
  <c r="M189" i="227"/>
  <c r="M188" i="227"/>
  <c r="M187" i="227"/>
  <c r="M186" i="227"/>
  <c r="M185" i="227"/>
  <c r="M184" i="227"/>
  <c r="M183" i="227"/>
  <c r="M182" i="227"/>
  <c r="M181" i="227"/>
  <c r="M180" i="227"/>
  <c r="M179" i="227"/>
  <c r="M178" i="227"/>
  <c r="M177" i="227"/>
  <c r="M176" i="227"/>
  <c r="M175" i="227"/>
  <c r="N175" i="227"/>
  <c r="M174" i="227"/>
  <c r="M173" i="227"/>
  <c r="M172" i="227"/>
  <c r="M171" i="227"/>
  <c r="L165" i="227"/>
  <c r="J165" i="227"/>
  <c r="L164" i="227"/>
  <c r="J164" i="227"/>
  <c r="M163" i="227"/>
  <c r="M162" i="227"/>
  <c r="M161" i="227"/>
  <c r="M160" i="227"/>
  <c r="M159" i="227"/>
  <c r="M158" i="227"/>
  <c r="M157" i="227"/>
  <c r="M156" i="227"/>
  <c r="M155" i="227"/>
  <c r="M154" i="227"/>
  <c r="M153" i="227"/>
  <c r="M152" i="227"/>
  <c r="M151" i="227"/>
  <c r="M150" i="227"/>
  <c r="M149" i="227"/>
  <c r="M148" i="227"/>
  <c r="M147" i="227"/>
  <c r="M146" i="227"/>
  <c r="M145" i="227"/>
  <c r="N145" i="227"/>
  <c r="M144" i="227"/>
  <c r="M143" i="227"/>
  <c r="J141" i="227"/>
  <c r="J140" i="227"/>
  <c r="J167" i="227" s="1"/>
  <c r="J22" i="227" s="1"/>
  <c r="M139" i="227"/>
  <c r="M138" i="227"/>
  <c r="M137" i="227"/>
  <c r="M136" i="227"/>
  <c r="M135" i="227"/>
  <c r="M134" i="227"/>
  <c r="M133" i="227"/>
  <c r="M132" i="227"/>
  <c r="M131" i="227"/>
  <c r="M130" i="227"/>
  <c r="M129" i="227"/>
  <c r="M128" i="227"/>
  <c r="M127" i="227"/>
  <c r="M126" i="227"/>
  <c r="M125" i="227"/>
  <c r="M124" i="227"/>
  <c r="M123" i="227"/>
  <c r="M122" i="227"/>
  <c r="M121" i="227"/>
  <c r="M120" i="227"/>
  <c r="M119" i="227"/>
  <c r="L113" i="227"/>
  <c r="J113" i="227"/>
  <c r="L112" i="227"/>
  <c r="J112" i="227"/>
  <c r="M111" i="227"/>
  <c r="M110" i="227"/>
  <c r="M109" i="227"/>
  <c r="M108" i="227"/>
  <c r="M107" i="227"/>
  <c r="M106" i="227"/>
  <c r="M105" i="227"/>
  <c r="M104" i="227"/>
  <c r="M103" i="227"/>
  <c r="M102" i="227"/>
  <c r="M101" i="227"/>
  <c r="M100" i="227"/>
  <c r="M99" i="227"/>
  <c r="M98" i="227"/>
  <c r="M97" i="227"/>
  <c r="M96" i="227"/>
  <c r="M95" i="227"/>
  <c r="M94" i="227"/>
  <c r="M93" i="227"/>
  <c r="M92" i="227"/>
  <c r="M91" i="227"/>
  <c r="M87" i="227"/>
  <c r="M86" i="227"/>
  <c r="M85" i="227"/>
  <c r="M84" i="227"/>
  <c r="M83" i="227"/>
  <c r="M82" i="227"/>
  <c r="M81" i="227"/>
  <c r="M80" i="227"/>
  <c r="M79" i="227"/>
  <c r="M78" i="227"/>
  <c r="M77" i="227"/>
  <c r="M76" i="227"/>
  <c r="M75" i="227"/>
  <c r="M74" i="227"/>
  <c r="M71" i="227"/>
  <c r="M70" i="227"/>
  <c r="M69" i="227"/>
  <c r="M68" i="227"/>
  <c r="M67" i="227"/>
  <c r="M62" i="227"/>
  <c r="M61" i="227"/>
  <c r="M60" i="227"/>
  <c r="M59" i="227"/>
  <c r="J405" i="226"/>
  <c r="M403" i="226"/>
  <c r="M402" i="226"/>
  <c r="M401" i="226"/>
  <c r="M400" i="226"/>
  <c r="M399" i="226"/>
  <c r="M398" i="226"/>
  <c r="M397" i="226"/>
  <c r="M396" i="226"/>
  <c r="J404" i="226"/>
  <c r="M395" i="226"/>
  <c r="J393" i="226"/>
  <c r="N393" i="226" s="1"/>
  <c r="M391" i="226"/>
  <c r="M390" i="226"/>
  <c r="M389" i="226"/>
  <c r="M388" i="226"/>
  <c r="M387" i="226"/>
  <c r="M386" i="226"/>
  <c r="M385" i="226"/>
  <c r="M384" i="226"/>
  <c r="J392" i="226"/>
  <c r="J394" i="226" s="1"/>
  <c r="M383" i="226"/>
  <c r="J377" i="226"/>
  <c r="N377" i="226" s="1"/>
  <c r="M375" i="226"/>
  <c r="M374" i="226"/>
  <c r="M373" i="226"/>
  <c r="M372" i="226"/>
  <c r="M371" i="226"/>
  <c r="M370" i="226"/>
  <c r="M369" i="226"/>
  <c r="M368" i="226"/>
  <c r="J376" i="226"/>
  <c r="N376" i="226" s="1"/>
  <c r="M367" i="226"/>
  <c r="J365" i="226"/>
  <c r="N365" i="226" s="1"/>
  <c r="M363" i="226"/>
  <c r="M362" i="226"/>
  <c r="M361" i="226"/>
  <c r="M360" i="226"/>
  <c r="M359" i="226"/>
  <c r="M358" i="226"/>
  <c r="M357" i="226"/>
  <c r="M356" i="226"/>
  <c r="J364" i="226"/>
  <c r="M355" i="226"/>
  <c r="J349" i="226"/>
  <c r="N349" i="226" s="1"/>
  <c r="J348" i="226"/>
  <c r="M347" i="226"/>
  <c r="M346" i="226"/>
  <c r="M345" i="226"/>
  <c r="M344" i="226"/>
  <c r="M343" i="226"/>
  <c r="M342" i="226"/>
  <c r="M341" i="226"/>
  <c r="M340" i="226"/>
  <c r="M339" i="226"/>
  <c r="M335" i="226"/>
  <c r="M334" i="226"/>
  <c r="M333" i="226"/>
  <c r="M332" i="226"/>
  <c r="M331" i="226"/>
  <c r="M330" i="226"/>
  <c r="M329" i="226"/>
  <c r="J337" i="226"/>
  <c r="M328" i="226"/>
  <c r="J336" i="226"/>
  <c r="N336" i="226" s="1"/>
  <c r="M327" i="226"/>
  <c r="J321" i="226"/>
  <c r="M319" i="226"/>
  <c r="M318" i="226"/>
  <c r="M317" i="226"/>
  <c r="M316" i="226"/>
  <c r="M315" i="226"/>
  <c r="M314" i="226"/>
  <c r="M313" i="226"/>
  <c r="M312" i="226"/>
  <c r="M311" i="226"/>
  <c r="M310" i="226"/>
  <c r="M309" i="226"/>
  <c r="M308" i="226"/>
  <c r="M307" i="226"/>
  <c r="M306" i="226"/>
  <c r="M305" i="226"/>
  <c r="M304" i="226"/>
  <c r="M303" i="226"/>
  <c r="M302" i="226"/>
  <c r="M301" i="226"/>
  <c r="M300" i="226"/>
  <c r="J320" i="226"/>
  <c r="N320" i="226" s="1"/>
  <c r="M299" i="226"/>
  <c r="M295" i="226"/>
  <c r="M294" i="226"/>
  <c r="M293" i="226"/>
  <c r="M292" i="226"/>
  <c r="M291" i="226"/>
  <c r="M290" i="226"/>
  <c r="M289" i="226"/>
  <c r="M288" i="226"/>
  <c r="M287" i="226"/>
  <c r="M286" i="226"/>
  <c r="M285" i="226"/>
  <c r="M284" i="226"/>
  <c r="M283" i="226"/>
  <c r="M282" i="226"/>
  <c r="M281" i="226"/>
  <c r="M280" i="226"/>
  <c r="M279" i="226"/>
  <c r="M278" i="226"/>
  <c r="M277" i="226"/>
  <c r="J297" i="226"/>
  <c r="N297" i="226" s="1"/>
  <c r="M276" i="226"/>
  <c r="J296" i="226"/>
  <c r="N296" i="226" s="1"/>
  <c r="M275" i="226"/>
  <c r="J269" i="226"/>
  <c r="N269" i="226" s="1"/>
  <c r="J268" i="226"/>
  <c r="M267" i="226"/>
  <c r="M266" i="226"/>
  <c r="M265" i="226"/>
  <c r="M264" i="226"/>
  <c r="M263" i="226"/>
  <c r="M262" i="226"/>
  <c r="M261" i="226"/>
  <c r="M260" i="226"/>
  <c r="M259" i="226"/>
  <c r="M258" i="226"/>
  <c r="M257" i="226"/>
  <c r="M256" i="226"/>
  <c r="M255" i="226"/>
  <c r="M254" i="226"/>
  <c r="M253" i="226"/>
  <c r="M252" i="226"/>
  <c r="M251" i="226"/>
  <c r="M250" i="226"/>
  <c r="M249" i="226"/>
  <c r="M248" i="226"/>
  <c r="M247" i="226"/>
  <c r="J245" i="226"/>
  <c r="M243" i="226"/>
  <c r="M242" i="226"/>
  <c r="M241" i="226"/>
  <c r="M240" i="226"/>
  <c r="M239" i="226"/>
  <c r="M238" i="226"/>
  <c r="M237" i="226"/>
  <c r="M236" i="226"/>
  <c r="M235" i="226"/>
  <c r="M234" i="226"/>
  <c r="M233" i="226"/>
  <c r="M232" i="226"/>
  <c r="M231" i="226"/>
  <c r="M230" i="226"/>
  <c r="M229" i="226"/>
  <c r="M228" i="226"/>
  <c r="M227" i="226"/>
  <c r="M226" i="226"/>
  <c r="M225" i="226"/>
  <c r="M224" i="226"/>
  <c r="J244" i="226"/>
  <c r="J271" i="226" s="1"/>
  <c r="M223" i="226"/>
  <c r="J216" i="226"/>
  <c r="N216" i="226" s="1"/>
  <c r="M215" i="226"/>
  <c r="M214" i="226"/>
  <c r="M213" i="226"/>
  <c r="M212" i="226"/>
  <c r="M211" i="226"/>
  <c r="M210" i="226"/>
  <c r="M209" i="226"/>
  <c r="M208" i="226"/>
  <c r="M207" i="226"/>
  <c r="M206" i="226"/>
  <c r="M205" i="226"/>
  <c r="M204" i="226"/>
  <c r="M203" i="226"/>
  <c r="M202" i="226"/>
  <c r="M201" i="226"/>
  <c r="M200" i="226"/>
  <c r="M199" i="226"/>
  <c r="M198" i="226"/>
  <c r="M197" i="226"/>
  <c r="M196" i="226"/>
  <c r="M195" i="226"/>
  <c r="M191" i="226"/>
  <c r="M190" i="226"/>
  <c r="M189" i="226"/>
  <c r="M188" i="226"/>
  <c r="M187" i="226"/>
  <c r="M186" i="226"/>
  <c r="M185" i="226"/>
  <c r="M184" i="226"/>
  <c r="M183" i="226"/>
  <c r="M182" i="226"/>
  <c r="M181" i="226"/>
  <c r="M180" i="226"/>
  <c r="M179" i="226"/>
  <c r="M178" i="226"/>
  <c r="M177" i="226"/>
  <c r="M176" i="226"/>
  <c r="M175" i="226"/>
  <c r="M174" i="226"/>
  <c r="M173" i="226"/>
  <c r="J193" i="226"/>
  <c r="M172" i="226"/>
  <c r="J192" i="226"/>
  <c r="M171" i="226"/>
  <c r="J165" i="226"/>
  <c r="N165" i="226" s="1"/>
  <c r="M163" i="226"/>
  <c r="M162" i="226"/>
  <c r="M161" i="226"/>
  <c r="M160" i="226"/>
  <c r="M159" i="226"/>
  <c r="M158" i="226"/>
  <c r="M157" i="226"/>
  <c r="M156" i="226"/>
  <c r="M155" i="226"/>
  <c r="M154" i="226"/>
  <c r="M153" i="226"/>
  <c r="M152" i="226"/>
  <c r="M151" i="226"/>
  <c r="M150" i="226"/>
  <c r="M149" i="226"/>
  <c r="M148" i="226"/>
  <c r="M147" i="226"/>
  <c r="M146" i="226"/>
  <c r="M145" i="226"/>
  <c r="M144" i="226"/>
  <c r="J164" i="226"/>
  <c r="M143" i="226"/>
  <c r="J141" i="226"/>
  <c r="M139" i="226"/>
  <c r="M138" i="226"/>
  <c r="M137" i="226"/>
  <c r="M136" i="226"/>
  <c r="M135" i="226"/>
  <c r="M134" i="226"/>
  <c r="M133" i="226"/>
  <c r="M132" i="226"/>
  <c r="M131" i="226"/>
  <c r="M130" i="226"/>
  <c r="M129" i="226"/>
  <c r="M128" i="226"/>
  <c r="M127" i="226"/>
  <c r="M126" i="226"/>
  <c r="M125" i="226"/>
  <c r="M124" i="226"/>
  <c r="M123" i="226"/>
  <c r="M122" i="226"/>
  <c r="M121" i="226"/>
  <c r="M120" i="226"/>
  <c r="J140" i="226"/>
  <c r="N140" i="226" s="1"/>
  <c r="M119" i="226"/>
  <c r="M111" i="226"/>
  <c r="M110" i="226"/>
  <c r="M109" i="226"/>
  <c r="M108" i="226"/>
  <c r="M107" i="226"/>
  <c r="M106" i="226"/>
  <c r="M105" i="226"/>
  <c r="M104" i="226"/>
  <c r="M103" i="226"/>
  <c r="M102" i="226"/>
  <c r="M101" i="226"/>
  <c r="M100" i="226"/>
  <c r="M99" i="226"/>
  <c r="M98" i="226"/>
  <c r="M97" i="226"/>
  <c r="M96" i="226"/>
  <c r="M95" i="226"/>
  <c r="M94" i="226"/>
  <c r="J113" i="226"/>
  <c r="N113" i="226" s="1"/>
  <c r="M93" i="226"/>
  <c r="M92" i="226"/>
  <c r="J112" i="226"/>
  <c r="N112" i="226" s="1"/>
  <c r="M91" i="226"/>
  <c r="M87" i="226"/>
  <c r="M86" i="226"/>
  <c r="M85" i="226"/>
  <c r="M84" i="226"/>
  <c r="M83" i="226"/>
  <c r="M82" i="226"/>
  <c r="M80" i="226"/>
  <c r="M79" i="226"/>
  <c r="M78" i="226"/>
  <c r="M77" i="226"/>
  <c r="M76" i="226"/>
  <c r="M75" i="226"/>
  <c r="M74" i="226"/>
  <c r="M73" i="226"/>
  <c r="M72" i="226"/>
  <c r="M71" i="226"/>
  <c r="M70" i="226"/>
  <c r="M69" i="226"/>
  <c r="M68" i="226"/>
  <c r="M67" i="226"/>
  <c r="M62" i="226"/>
  <c r="M61" i="226"/>
  <c r="N202" i="228"/>
  <c r="N277" i="228"/>
  <c r="N295" i="228"/>
  <c r="N144" i="227"/>
  <c r="N302" i="227"/>
  <c r="J407" i="227"/>
  <c r="J28" i="227" s="1"/>
  <c r="N151" i="227"/>
  <c r="N372" i="227"/>
  <c r="N202" i="227"/>
  <c r="N287" i="227"/>
  <c r="N336" i="228"/>
  <c r="N404" i="228"/>
  <c r="N185" i="228"/>
  <c r="L352" i="228"/>
  <c r="L38" i="228" s="1"/>
  <c r="N226" i="228"/>
  <c r="N138" i="228"/>
  <c r="N337" i="228"/>
  <c r="N120" i="228"/>
  <c r="N174" i="228"/>
  <c r="N349" i="228"/>
  <c r="J272" i="228"/>
  <c r="J36" i="228" s="1"/>
  <c r="N211" i="227"/>
  <c r="N228" i="227"/>
  <c r="N249" i="227"/>
  <c r="N373" i="227"/>
  <c r="N333" i="227"/>
  <c r="N71" i="227"/>
  <c r="N196" i="227"/>
  <c r="N212" i="227"/>
  <c r="N254" i="227"/>
  <c r="N262" i="227"/>
  <c r="N301" i="227"/>
  <c r="N177" i="227"/>
  <c r="N185" i="227"/>
  <c r="N365" i="227"/>
  <c r="N176" i="227"/>
  <c r="N184" i="227"/>
  <c r="N227" i="227"/>
  <c r="N303" i="227"/>
  <c r="N76" i="227"/>
  <c r="N152" i="227"/>
  <c r="N226" i="227"/>
  <c r="N234" i="227"/>
  <c r="N255" i="227"/>
  <c r="J88" i="228"/>
  <c r="L88" i="228"/>
  <c r="L88" i="227"/>
  <c r="N359" i="228"/>
  <c r="L379" i="228"/>
  <c r="L27" i="228" s="1"/>
  <c r="N364" i="228"/>
  <c r="N153" i="227"/>
  <c r="N358" i="227"/>
  <c r="N154" i="227"/>
  <c r="J217" i="226"/>
  <c r="N217" i="226" s="1"/>
  <c r="E93" i="222"/>
  <c r="D93" i="222"/>
  <c r="C93" i="222"/>
  <c r="H7" i="153"/>
  <c r="O204" i="203"/>
  <c r="I87" i="153"/>
  <c r="J31" i="153"/>
  <c r="X33" i="153"/>
  <c r="H37" i="153"/>
  <c r="H36" i="153"/>
  <c r="V31" i="153"/>
  <c r="V30" i="153"/>
  <c r="J30" i="153"/>
  <c r="Q33" i="153"/>
  <c r="I33" i="153"/>
  <c r="H15" i="153"/>
  <c r="X14" i="153"/>
  <c r="Q14" i="153"/>
  <c r="V12" i="153"/>
  <c r="V11" i="153"/>
  <c r="J11" i="153"/>
  <c r="H8" i="153"/>
  <c r="P44" i="187"/>
  <c r="P42" i="187"/>
  <c r="P30" i="187"/>
  <c r="I35" i="187" s="1"/>
  <c r="P19" i="187"/>
  <c r="P20" i="187" s="1"/>
  <c r="P7" i="187"/>
  <c r="P11" i="187"/>
  <c r="H146" i="153"/>
  <c r="H145" i="153"/>
  <c r="H144" i="153"/>
  <c r="X141" i="153"/>
  <c r="Q141" i="153"/>
  <c r="V139" i="153"/>
  <c r="J139" i="153"/>
  <c r="V138" i="153"/>
  <c r="J138" i="153"/>
  <c r="H137" i="153"/>
  <c r="H136" i="153"/>
  <c r="H92" i="153"/>
  <c r="H91" i="153"/>
  <c r="H90" i="153"/>
  <c r="X68" i="153"/>
  <c r="H69" i="153"/>
  <c r="H88" i="153"/>
  <c r="X87" i="153"/>
  <c r="Q87" i="153"/>
  <c r="V85" i="153"/>
  <c r="J85" i="153"/>
  <c r="V84" i="153"/>
  <c r="J84" i="153"/>
  <c r="H83" i="153"/>
  <c r="H82" i="153"/>
  <c r="I68" i="153"/>
  <c r="I14" i="153"/>
  <c r="Q68" i="153"/>
  <c r="V66" i="153"/>
  <c r="J66" i="153"/>
  <c r="V65" i="153"/>
  <c r="J65" i="153"/>
  <c r="H64" i="153"/>
  <c r="H63" i="153"/>
  <c r="H62" i="153"/>
  <c r="H61" i="153"/>
  <c r="Q122" i="153"/>
  <c r="X122" i="153"/>
  <c r="H116" i="153"/>
  <c r="H115" i="153"/>
  <c r="H117" i="153"/>
  <c r="H118" i="153"/>
  <c r="J119" i="153"/>
  <c r="V119" i="153"/>
  <c r="V120" i="153"/>
  <c r="J120" i="153"/>
  <c r="H9" i="153"/>
  <c r="H135" i="153"/>
  <c r="H81" i="153"/>
  <c r="H27" i="153"/>
  <c r="J12" i="153"/>
  <c r="H10" i="153"/>
  <c r="O105" i="203"/>
  <c r="O70" i="203"/>
  <c r="O35" i="203"/>
  <c r="H34" i="153"/>
  <c r="H29" i="153"/>
  <c r="C35" i="222" l="1"/>
  <c r="F26" i="222"/>
  <c r="N76" i="226"/>
  <c r="N81" i="226"/>
  <c r="N75" i="226"/>
  <c r="D77" i="222"/>
  <c r="R55" i="226"/>
  <c r="N73" i="226"/>
  <c r="C78" i="222"/>
  <c r="U55" i="226"/>
  <c r="D78" i="222"/>
  <c r="F78" i="222" s="1"/>
  <c r="F71" i="222" s="1"/>
  <c r="V55" i="226"/>
  <c r="C19" i="222"/>
  <c r="C77" i="222"/>
  <c r="C70" i="222" s="1"/>
  <c r="Q55" i="226"/>
  <c r="D20" i="222"/>
  <c r="S45" i="226"/>
  <c r="S51" i="226" s="1"/>
  <c r="AB51" i="226" s="1"/>
  <c r="AA51" i="226"/>
  <c r="N217" i="228"/>
  <c r="N296" i="228"/>
  <c r="N60" i="228"/>
  <c r="N93" i="228"/>
  <c r="N125" i="228"/>
  <c r="N153" i="228"/>
  <c r="N213" i="228"/>
  <c r="N249" i="228"/>
  <c r="N282" i="228"/>
  <c r="N310" i="228"/>
  <c r="N390" i="228"/>
  <c r="N68" i="228"/>
  <c r="E33" i="222" s="1"/>
  <c r="D33" i="222"/>
  <c r="N96" i="228"/>
  <c r="N128" i="228"/>
  <c r="N156" i="228"/>
  <c r="N188" i="228"/>
  <c r="N224" i="228"/>
  <c r="N252" i="228"/>
  <c r="N285" i="228"/>
  <c r="N313" i="228"/>
  <c r="N357" i="228"/>
  <c r="L351" i="228"/>
  <c r="L26" i="228" s="1"/>
  <c r="N216" i="228"/>
  <c r="J246" i="228"/>
  <c r="N84" i="228"/>
  <c r="N148" i="228"/>
  <c r="N180" i="228"/>
  <c r="N208" i="228"/>
  <c r="N240" i="228"/>
  <c r="N305" i="228"/>
  <c r="N341" i="228"/>
  <c r="N385" i="228"/>
  <c r="L142" i="228"/>
  <c r="L63" i="228"/>
  <c r="L18" i="228" s="1"/>
  <c r="D36" i="212" s="1"/>
  <c r="D32" i="222"/>
  <c r="J219" i="228"/>
  <c r="J366" i="227"/>
  <c r="N201" i="227"/>
  <c r="N233" i="227"/>
  <c r="N261" i="227"/>
  <c r="N293" i="227"/>
  <c r="C11" i="222"/>
  <c r="J379" i="227"/>
  <c r="J27" i="227" s="1"/>
  <c r="F25" i="222"/>
  <c r="J63" i="227"/>
  <c r="J18" i="227" s="1"/>
  <c r="C29" i="212" s="1"/>
  <c r="N186" i="227"/>
  <c r="N310" i="227"/>
  <c r="N390" i="227"/>
  <c r="N78" i="227"/>
  <c r="N106" i="227"/>
  <c r="N256" i="227"/>
  <c r="N288" i="227"/>
  <c r="N328" i="227"/>
  <c r="N368" i="227"/>
  <c r="N187" i="227"/>
  <c r="N311" i="227"/>
  <c r="N347" i="227"/>
  <c r="N391" i="227"/>
  <c r="L27" i="213"/>
  <c r="N68" i="227"/>
  <c r="E26" i="222" s="1"/>
  <c r="C26" i="222"/>
  <c r="N224" i="227"/>
  <c r="N252" i="227"/>
  <c r="N284" i="227"/>
  <c r="N225" i="227"/>
  <c r="N253" i="227"/>
  <c r="N285" i="227"/>
  <c r="D27" i="222"/>
  <c r="N146" i="227"/>
  <c r="N178" i="227"/>
  <c r="N70" i="227"/>
  <c r="N98" i="227"/>
  <c r="N130" i="227"/>
  <c r="N248" i="227"/>
  <c r="L271" i="226"/>
  <c r="L24" i="226" s="1"/>
  <c r="N183" i="226"/>
  <c r="N211" i="226"/>
  <c r="N231" i="226"/>
  <c r="N259" i="226"/>
  <c r="N310" i="226"/>
  <c r="N330" i="226"/>
  <c r="N346" i="226"/>
  <c r="N370" i="226"/>
  <c r="N390" i="226"/>
  <c r="J408" i="226"/>
  <c r="N408" i="226" s="1"/>
  <c r="N40" i="226" s="1"/>
  <c r="L88" i="226"/>
  <c r="L90" i="226" s="1"/>
  <c r="D19" i="222"/>
  <c r="N69" i="226"/>
  <c r="C20" i="222"/>
  <c r="N302" i="226"/>
  <c r="N314" i="226"/>
  <c r="N334" i="226"/>
  <c r="N358" i="226"/>
  <c r="N374" i="226"/>
  <c r="N398" i="226"/>
  <c r="N303" i="226"/>
  <c r="N335" i="226"/>
  <c r="N375" i="226"/>
  <c r="L406" i="226"/>
  <c r="J220" i="226"/>
  <c r="J35" i="226" s="1"/>
  <c r="L351" i="226"/>
  <c r="L26" i="226" s="1"/>
  <c r="J352" i="226"/>
  <c r="J38" i="226" s="1"/>
  <c r="N306" i="226"/>
  <c r="N318" i="226"/>
  <c r="N342" i="226"/>
  <c r="N362" i="226"/>
  <c r="N386" i="226"/>
  <c r="N402" i="226"/>
  <c r="L116" i="228"/>
  <c r="L33" i="228" s="1"/>
  <c r="N94" i="228"/>
  <c r="L89" i="227"/>
  <c r="J89" i="227"/>
  <c r="N89" i="227" s="1"/>
  <c r="L90" i="227"/>
  <c r="N68" i="226"/>
  <c r="L52" i="228"/>
  <c r="N70" i="228"/>
  <c r="N78" i="228"/>
  <c r="N86" i="228"/>
  <c r="N98" i="228"/>
  <c r="N106" i="228"/>
  <c r="N122" i="228"/>
  <c r="N130" i="228"/>
  <c r="N150" i="228"/>
  <c r="N158" i="228"/>
  <c r="N182" i="228"/>
  <c r="N190" i="228"/>
  <c r="N210" i="228"/>
  <c r="N234" i="228"/>
  <c r="N242" i="228"/>
  <c r="N254" i="228"/>
  <c r="N262" i="228"/>
  <c r="N279" i="228"/>
  <c r="N287" i="228"/>
  <c r="N307" i="228"/>
  <c r="N315" i="228"/>
  <c r="N331" i="228"/>
  <c r="N343" i="228"/>
  <c r="N371" i="228"/>
  <c r="N387" i="228"/>
  <c r="N397" i="228"/>
  <c r="N61" i="227"/>
  <c r="N164" i="227"/>
  <c r="N165" i="227"/>
  <c r="N79" i="227"/>
  <c r="N87" i="227"/>
  <c r="N99" i="227"/>
  <c r="N107" i="227"/>
  <c r="N349" i="227"/>
  <c r="L219" i="227"/>
  <c r="L23" i="227" s="1"/>
  <c r="L22" i="213" s="1"/>
  <c r="J352" i="227"/>
  <c r="J38" i="227" s="1"/>
  <c r="N305" i="227"/>
  <c r="N313" i="227"/>
  <c r="N329" i="227"/>
  <c r="N341" i="227"/>
  <c r="N357" i="227"/>
  <c r="N369" i="227"/>
  <c r="N397" i="227"/>
  <c r="N60" i="227"/>
  <c r="N73" i="227"/>
  <c r="N81" i="227"/>
  <c r="N93" i="227"/>
  <c r="N101" i="227"/>
  <c r="N109" i="227"/>
  <c r="N125" i="227"/>
  <c r="N150" i="227"/>
  <c r="N174" i="227"/>
  <c r="N182" i="227"/>
  <c r="L366" i="227"/>
  <c r="N366" i="227" s="1"/>
  <c r="J272" i="227"/>
  <c r="J36" i="227" s="1"/>
  <c r="J298" i="227"/>
  <c r="J270" i="226"/>
  <c r="N245" i="226"/>
  <c r="J406" i="226"/>
  <c r="N406" i="226" s="1"/>
  <c r="N82" i="226"/>
  <c r="N102" i="226"/>
  <c r="N182" i="226"/>
  <c r="N226" i="226"/>
  <c r="N254" i="226"/>
  <c r="N107" i="226"/>
  <c r="J272" i="226"/>
  <c r="J36" i="226" s="1"/>
  <c r="L114" i="226"/>
  <c r="J298" i="226"/>
  <c r="N70" i="226"/>
  <c r="N178" i="226"/>
  <c r="N186" i="226"/>
  <c r="N206" i="226"/>
  <c r="N230" i="226"/>
  <c r="N238" i="226"/>
  <c r="N250" i="226"/>
  <c r="N266" i="226"/>
  <c r="N290" i="226"/>
  <c r="N401" i="226"/>
  <c r="N106" i="226"/>
  <c r="N122" i="226"/>
  <c r="N97" i="228"/>
  <c r="N241" i="228"/>
  <c r="N398" i="228"/>
  <c r="L350" i="228"/>
  <c r="J270" i="228"/>
  <c r="L338" i="228"/>
  <c r="N377" i="228"/>
  <c r="J408" i="228"/>
  <c r="N164" i="228"/>
  <c r="J218" i="228"/>
  <c r="N123" i="228"/>
  <c r="N151" i="228"/>
  <c r="N193" i="228"/>
  <c r="N244" i="228"/>
  <c r="L394" i="228"/>
  <c r="N278" i="228"/>
  <c r="N286" i="228"/>
  <c r="N294" i="228"/>
  <c r="N306" i="228"/>
  <c r="N314" i="228"/>
  <c r="N330" i="228"/>
  <c r="N342" i="228"/>
  <c r="N358" i="228"/>
  <c r="N370" i="228"/>
  <c r="N386" i="228"/>
  <c r="J114" i="228"/>
  <c r="L322" i="228"/>
  <c r="N392" i="228"/>
  <c r="J90" i="228"/>
  <c r="N140" i="228"/>
  <c r="L394" i="227"/>
  <c r="N392" i="227"/>
  <c r="N147" i="227"/>
  <c r="N155" i="227"/>
  <c r="N163" i="227"/>
  <c r="N179" i="227"/>
  <c r="N123" i="227"/>
  <c r="L167" i="227"/>
  <c r="N167" i="227" s="1"/>
  <c r="N22" i="227" s="1"/>
  <c r="N197" i="227"/>
  <c r="N205" i="227"/>
  <c r="N213" i="227"/>
  <c r="N229" i="227"/>
  <c r="N237" i="227"/>
  <c r="N257" i="227"/>
  <c r="N281" i="227"/>
  <c r="N289" i="227"/>
  <c r="N295" i="227"/>
  <c r="N306" i="227"/>
  <c r="N314" i="227"/>
  <c r="N330" i="227"/>
  <c r="N342" i="227"/>
  <c r="N370" i="227"/>
  <c r="N386" i="227"/>
  <c r="N398" i="227"/>
  <c r="N136" i="227"/>
  <c r="L194" i="227"/>
  <c r="L406" i="227"/>
  <c r="N297" i="227"/>
  <c r="N112" i="227"/>
  <c r="N269" i="227"/>
  <c r="N321" i="227"/>
  <c r="N100" i="228"/>
  <c r="N124" i="228"/>
  <c r="N236" i="228"/>
  <c r="N248" i="228"/>
  <c r="N256" i="228"/>
  <c r="N264" i="228"/>
  <c r="N281" i="228"/>
  <c r="N289" i="228"/>
  <c r="N301" i="228"/>
  <c r="N317" i="228"/>
  <c r="N333" i="228"/>
  <c r="N345" i="228"/>
  <c r="N361" i="228"/>
  <c r="N373" i="228"/>
  <c r="N389" i="228"/>
  <c r="N399" i="228"/>
  <c r="N148" i="227"/>
  <c r="N156" i="227"/>
  <c r="N172" i="227"/>
  <c r="N180" i="227"/>
  <c r="N137" i="227"/>
  <c r="N141" i="227"/>
  <c r="N139" i="227"/>
  <c r="N199" i="227"/>
  <c r="N207" i="227"/>
  <c r="N215" i="227"/>
  <c r="N231" i="227"/>
  <c r="N239" i="227"/>
  <c r="N251" i="227"/>
  <c r="N259" i="227"/>
  <c r="N267" i="227"/>
  <c r="N283" i="227"/>
  <c r="L323" i="227"/>
  <c r="L25" i="227" s="1"/>
  <c r="L51" i="227" s="1"/>
  <c r="N300" i="227"/>
  <c r="N308" i="227"/>
  <c r="N316" i="227"/>
  <c r="N332" i="227"/>
  <c r="N344" i="227"/>
  <c r="N360" i="227"/>
  <c r="N388" i="227"/>
  <c r="N401" i="227"/>
  <c r="N336" i="227"/>
  <c r="N244" i="227"/>
  <c r="L116" i="227"/>
  <c r="L33" i="227" s="1"/>
  <c r="L322" i="227"/>
  <c r="N404" i="227"/>
  <c r="L270" i="227"/>
  <c r="J394" i="227"/>
  <c r="N394" i="227" s="1"/>
  <c r="N348" i="227"/>
  <c r="L324" i="227"/>
  <c r="L37" i="227" s="1"/>
  <c r="N113" i="227"/>
  <c r="J406" i="227"/>
  <c r="N243" i="226"/>
  <c r="N72" i="226"/>
  <c r="N184" i="226"/>
  <c r="N248" i="226"/>
  <c r="N256" i="226"/>
  <c r="N280" i="226"/>
  <c r="N71" i="226"/>
  <c r="N79" i="226"/>
  <c r="J167" i="226"/>
  <c r="J22" i="226" s="1"/>
  <c r="N99" i="226"/>
  <c r="N123" i="226"/>
  <c r="L322" i="226"/>
  <c r="N131" i="226"/>
  <c r="N139" i="226"/>
  <c r="N151" i="226"/>
  <c r="N159" i="226"/>
  <c r="N152" i="226"/>
  <c r="N101" i="226"/>
  <c r="N133" i="226"/>
  <c r="J338" i="226"/>
  <c r="N338" i="226" s="1"/>
  <c r="N92" i="226"/>
  <c r="N204" i="226"/>
  <c r="N212" i="226"/>
  <c r="J89" i="226"/>
  <c r="N89" i="226" s="1"/>
  <c r="J407" i="226"/>
  <c r="J28" i="226" s="1"/>
  <c r="N261" i="226"/>
  <c r="N293" i="226"/>
  <c r="N132" i="226"/>
  <c r="J142" i="226"/>
  <c r="N98" i="226"/>
  <c r="N150" i="226"/>
  <c r="N158" i="226"/>
  <c r="N202" i="226"/>
  <c r="N315" i="226"/>
  <c r="L298" i="226"/>
  <c r="N298" i="226" s="1"/>
  <c r="N233" i="226"/>
  <c r="L53" i="226"/>
  <c r="J88" i="226"/>
  <c r="J115" i="226" s="1"/>
  <c r="J21" i="226" s="1"/>
  <c r="J350" i="226"/>
  <c r="N174" i="226"/>
  <c r="N205" i="226"/>
  <c r="N213" i="226"/>
  <c r="N234" i="226"/>
  <c r="N242" i="226"/>
  <c r="N253" i="226"/>
  <c r="N308" i="226"/>
  <c r="N316" i="226"/>
  <c r="N332" i="226"/>
  <c r="L168" i="226"/>
  <c r="L34" i="226" s="1"/>
  <c r="N77" i="226"/>
  <c r="N129" i="226"/>
  <c r="N359" i="226"/>
  <c r="N141" i="226"/>
  <c r="N130" i="226"/>
  <c r="N236" i="226"/>
  <c r="N285" i="226"/>
  <c r="N268" i="226"/>
  <c r="N364" i="226"/>
  <c r="N86" i="226"/>
  <c r="N97" i="226"/>
  <c r="N138" i="226"/>
  <c r="N157" i="226"/>
  <c r="N177" i="226"/>
  <c r="N190" i="226"/>
  <c r="N201" i="226"/>
  <c r="N237" i="226"/>
  <c r="N249" i="226"/>
  <c r="N262" i="226"/>
  <c r="N278" i="226"/>
  <c r="N286" i="226"/>
  <c r="N400" i="226"/>
  <c r="N387" i="226"/>
  <c r="J378" i="226"/>
  <c r="N378" i="226" s="1"/>
  <c r="N78" i="226"/>
  <c r="J166" i="226"/>
  <c r="N166" i="226" s="1"/>
  <c r="N404" i="226"/>
  <c r="N225" i="226"/>
  <c r="N304" i="226"/>
  <c r="N312" i="226"/>
  <c r="N328" i="226"/>
  <c r="N340" i="226"/>
  <c r="L352" i="226"/>
  <c r="L38" i="226" s="1"/>
  <c r="N124" i="226"/>
  <c r="N307" i="226"/>
  <c r="N331" i="226"/>
  <c r="N85" i="226"/>
  <c r="N137" i="226"/>
  <c r="N189" i="226"/>
  <c r="N277" i="226"/>
  <c r="J379" i="226"/>
  <c r="N405" i="226"/>
  <c r="N196" i="226"/>
  <c r="N210" i="226"/>
  <c r="N294" i="226"/>
  <c r="N305" i="226"/>
  <c r="N313" i="226"/>
  <c r="N329" i="226"/>
  <c r="N341" i="226"/>
  <c r="L142" i="226"/>
  <c r="N142" i="226" s="1"/>
  <c r="N100" i="226"/>
  <c r="L409" i="226"/>
  <c r="N337" i="226"/>
  <c r="N264" i="226"/>
  <c r="N74" i="226"/>
  <c r="Y45" i="226" s="1"/>
  <c r="Y51" i="226" s="1"/>
  <c r="N94" i="226"/>
  <c r="N134" i="226"/>
  <c r="N154" i="226"/>
  <c r="N198" i="226"/>
  <c r="N214" i="226"/>
  <c r="N258" i="226"/>
  <c r="N282" i="226"/>
  <c r="L325" i="226"/>
  <c r="L272" i="226"/>
  <c r="J366" i="226"/>
  <c r="N366" i="226" s="1"/>
  <c r="N160" i="226"/>
  <c r="L394" i="226"/>
  <c r="N394" i="226" s="1"/>
  <c r="L167" i="226"/>
  <c r="N167" i="226" s="1"/>
  <c r="N22" i="226" s="1"/>
  <c r="L194" i="226"/>
  <c r="N164" i="226"/>
  <c r="J219" i="226"/>
  <c r="N219" i="226" s="1"/>
  <c r="N23" i="226" s="1"/>
  <c r="N80" i="226"/>
  <c r="N108" i="226"/>
  <c r="J324" i="226"/>
  <c r="J37" i="226" s="1"/>
  <c r="N392" i="226"/>
  <c r="N228" i="226"/>
  <c r="L381" i="226"/>
  <c r="J323" i="226"/>
  <c r="J114" i="226"/>
  <c r="N114" i="226" s="1"/>
  <c r="J380" i="226"/>
  <c r="N144" i="226"/>
  <c r="N176" i="226"/>
  <c r="N407" i="226"/>
  <c r="N28" i="226" s="1"/>
  <c r="N54" i="226" s="1"/>
  <c r="J218" i="226"/>
  <c r="N218" i="226" s="1"/>
  <c r="J168" i="226"/>
  <c r="N288" i="226"/>
  <c r="L246" i="226"/>
  <c r="J166" i="227"/>
  <c r="L115" i="227"/>
  <c r="J54" i="227"/>
  <c r="J168" i="227"/>
  <c r="J169" i="227" s="1"/>
  <c r="N188" i="227"/>
  <c r="L63" i="227"/>
  <c r="L18" i="227" s="1"/>
  <c r="D29" i="212" s="1"/>
  <c r="N72" i="227"/>
  <c r="N80" i="227"/>
  <c r="N92" i="227"/>
  <c r="N100" i="227"/>
  <c r="N108" i="227"/>
  <c r="N124" i="227"/>
  <c r="N131" i="227"/>
  <c r="N138" i="227"/>
  <c r="N149" i="227"/>
  <c r="N157" i="227"/>
  <c r="N173" i="227"/>
  <c r="N181" i="227"/>
  <c r="N198" i="227"/>
  <c r="N206" i="227"/>
  <c r="N214" i="227"/>
  <c r="N230" i="227"/>
  <c r="N238" i="227"/>
  <c r="N250" i="227"/>
  <c r="N258" i="227"/>
  <c r="N266" i="227"/>
  <c r="N282" i="227"/>
  <c r="N290" i="227"/>
  <c r="N307" i="227"/>
  <c r="N315" i="227"/>
  <c r="N331" i="227"/>
  <c r="N343" i="227"/>
  <c r="N359" i="227"/>
  <c r="N371" i="227"/>
  <c r="N387" i="227"/>
  <c r="N400" i="227"/>
  <c r="J142" i="227"/>
  <c r="L350" i="227"/>
  <c r="N350" i="227" s="1"/>
  <c r="L168" i="227"/>
  <c r="L34" i="227" s="1"/>
  <c r="L166" i="227"/>
  <c r="N407" i="227"/>
  <c r="N28" i="227" s="1"/>
  <c r="N140" i="227"/>
  <c r="L378" i="227"/>
  <c r="J246" i="227"/>
  <c r="L272" i="227"/>
  <c r="L36" i="227" s="1"/>
  <c r="N216" i="227"/>
  <c r="J380" i="227"/>
  <c r="J39" i="227" s="1"/>
  <c r="J53" i="227" s="1"/>
  <c r="N393" i="227"/>
  <c r="N217" i="227"/>
  <c r="N268" i="227"/>
  <c r="N320" i="227"/>
  <c r="L114" i="227"/>
  <c r="N296" i="227"/>
  <c r="N192" i="227"/>
  <c r="N376" i="227"/>
  <c r="J114" i="227"/>
  <c r="L246" i="227"/>
  <c r="N246" i="227" s="1"/>
  <c r="L338" i="227"/>
  <c r="N338" i="227" s="1"/>
  <c r="L142" i="227"/>
  <c r="N69" i="227"/>
  <c r="E27" i="222" s="1"/>
  <c r="N405" i="227"/>
  <c r="L298" i="227"/>
  <c r="N298" i="227" s="1"/>
  <c r="J37" i="227"/>
  <c r="L220" i="227"/>
  <c r="L35" i="227" s="1"/>
  <c r="J353" i="227"/>
  <c r="L408" i="227"/>
  <c r="L409" i="227" s="1"/>
  <c r="L379" i="227"/>
  <c r="J409" i="227"/>
  <c r="J35" i="227"/>
  <c r="J49" i="227" s="1"/>
  <c r="J194" i="227"/>
  <c r="N194" i="227" s="1"/>
  <c r="J88" i="227"/>
  <c r="N59" i="227"/>
  <c r="J270" i="227"/>
  <c r="N337" i="227"/>
  <c r="J378" i="227"/>
  <c r="J322" i="227"/>
  <c r="L352" i="227"/>
  <c r="J271" i="227"/>
  <c r="J218" i="227"/>
  <c r="N218" i="227" s="1"/>
  <c r="N193" i="227"/>
  <c r="L271" i="227"/>
  <c r="J323" i="227"/>
  <c r="J221" i="227"/>
  <c r="N377" i="227"/>
  <c r="J26" i="227"/>
  <c r="J52" i="227" s="1"/>
  <c r="N351" i="227"/>
  <c r="N26" i="227" s="1"/>
  <c r="L246" i="228"/>
  <c r="N246" i="228" s="1"/>
  <c r="N243" i="228"/>
  <c r="N280" i="228"/>
  <c r="N332" i="228"/>
  <c r="L167" i="228"/>
  <c r="L22" i="228" s="1"/>
  <c r="L220" i="228"/>
  <c r="L35" i="228" s="1"/>
  <c r="L49" i="228" s="1"/>
  <c r="N309" i="228"/>
  <c r="N402" i="228"/>
  <c r="N85" i="228"/>
  <c r="N189" i="228"/>
  <c r="N209" i="228"/>
  <c r="N80" i="228"/>
  <c r="N108" i="228"/>
  <c r="N144" i="228"/>
  <c r="N160" i="228"/>
  <c r="N184" i="228"/>
  <c r="N212" i="228"/>
  <c r="J323" i="228"/>
  <c r="J25" i="228" s="1"/>
  <c r="L271" i="228"/>
  <c r="L24" i="228" s="1"/>
  <c r="N69" i="228"/>
  <c r="N77" i="228"/>
  <c r="N105" i="228"/>
  <c r="N121" i="228"/>
  <c r="N129" i="228"/>
  <c r="N137" i="228"/>
  <c r="N149" i="228"/>
  <c r="N157" i="228"/>
  <c r="N173" i="228"/>
  <c r="N181" i="228"/>
  <c r="N201" i="228"/>
  <c r="N225" i="228"/>
  <c r="N233" i="228"/>
  <c r="N253" i="228"/>
  <c r="N261" i="228"/>
  <c r="L194" i="228"/>
  <c r="J407" i="228"/>
  <c r="J409" i="228" s="1"/>
  <c r="L115" i="228"/>
  <c r="L117" i="228" s="1"/>
  <c r="N72" i="228"/>
  <c r="N92" i="228"/>
  <c r="N132" i="228"/>
  <c r="N152" i="228"/>
  <c r="N176" i="228"/>
  <c r="N196" i="228"/>
  <c r="N204" i="228"/>
  <c r="N228" i="228"/>
  <c r="J167" i="228"/>
  <c r="N167" i="228" s="1"/>
  <c r="N22" i="228" s="1"/>
  <c r="J220" i="228"/>
  <c r="N220" i="228" s="1"/>
  <c r="N35" i="228" s="1"/>
  <c r="J338" i="228"/>
  <c r="N59" i="228"/>
  <c r="E32" i="222" s="1"/>
  <c r="J116" i="228"/>
  <c r="L324" i="228"/>
  <c r="L37" i="228" s="1"/>
  <c r="N297" i="228"/>
  <c r="N322" i="228"/>
  <c r="N365" i="228"/>
  <c r="J63" i="228"/>
  <c r="J18" i="228" s="1"/>
  <c r="C36" i="212" s="1"/>
  <c r="N71" i="228"/>
  <c r="N79" i="228"/>
  <c r="N87" i="228"/>
  <c r="N99" i="228"/>
  <c r="N107" i="228"/>
  <c r="N131" i="228"/>
  <c r="N139" i="228"/>
  <c r="N159" i="228"/>
  <c r="N175" i="228"/>
  <c r="N183" i="228"/>
  <c r="N191" i="228"/>
  <c r="N203" i="228"/>
  <c r="N211" i="228"/>
  <c r="N227" i="228"/>
  <c r="N235" i="228"/>
  <c r="N255" i="228"/>
  <c r="N263" i="228"/>
  <c r="N288" i="228"/>
  <c r="N300" i="228"/>
  <c r="N308" i="228"/>
  <c r="N316" i="228"/>
  <c r="N344" i="228"/>
  <c r="N360" i="228"/>
  <c r="N372" i="228"/>
  <c r="N388" i="228"/>
  <c r="N401" i="228"/>
  <c r="L408" i="228"/>
  <c r="L40" i="228" s="1"/>
  <c r="L54" i="228" s="1"/>
  <c r="N348" i="228"/>
  <c r="N113" i="228"/>
  <c r="N321" i="228"/>
  <c r="L353" i="228"/>
  <c r="L114" i="228"/>
  <c r="N114" i="228" s="1"/>
  <c r="J142" i="228"/>
  <c r="N142" i="228" s="1"/>
  <c r="J350" i="228"/>
  <c r="N350" i="228" s="1"/>
  <c r="N376" i="228"/>
  <c r="N393" i="228"/>
  <c r="N400" i="228"/>
  <c r="N89" i="228"/>
  <c r="J23" i="228"/>
  <c r="N219" i="228"/>
  <c r="N23" i="228" s="1"/>
  <c r="N351" i="228"/>
  <c r="N26" i="228" s="1"/>
  <c r="N141" i="228"/>
  <c r="N218" i="228"/>
  <c r="J168" i="228"/>
  <c r="J34" i="228" s="1"/>
  <c r="J353" i="228"/>
  <c r="J394" i="228"/>
  <c r="J380" i="228"/>
  <c r="J39" i="228" s="1"/>
  <c r="J378" i="228"/>
  <c r="N378" i="228" s="1"/>
  <c r="L90" i="228"/>
  <c r="N245" i="228"/>
  <c r="J298" i="228"/>
  <c r="N298" i="228" s="1"/>
  <c r="J115" i="228"/>
  <c r="J21" i="228" s="1"/>
  <c r="N352" i="228"/>
  <c r="N38" i="228" s="1"/>
  <c r="N320" i="228"/>
  <c r="J194" i="228"/>
  <c r="N192" i="228"/>
  <c r="L323" i="228"/>
  <c r="L25" i="228" s="1"/>
  <c r="J324" i="228"/>
  <c r="J40" i="228"/>
  <c r="J52" i="228"/>
  <c r="N61" i="228"/>
  <c r="N88" i="228"/>
  <c r="N112" i="228"/>
  <c r="J406" i="228"/>
  <c r="N406" i="228" s="1"/>
  <c r="N405" i="228"/>
  <c r="J273" i="228"/>
  <c r="J166" i="228"/>
  <c r="L166" i="228"/>
  <c r="N165" i="228"/>
  <c r="N268" i="228"/>
  <c r="L270" i="228"/>
  <c r="N270" i="228" s="1"/>
  <c r="J366" i="228"/>
  <c r="N269" i="228"/>
  <c r="L366" i="228"/>
  <c r="N379" i="228"/>
  <c r="N27" i="228" s="1"/>
  <c r="L272" i="228"/>
  <c r="L36" i="228" s="1"/>
  <c r="N219" i="227"/>
  <c r="N23" i="227" s="1"/>
  <c r="J273" i="226"/>
  <c r="N271" i="226"/>
  <c r="N24" i="226" s="1"/>
  <c r="J24" i="226"/>
  <c r="J322" i="226"/>
  <c r="J351" i="226"/>
  <c r="N192" i="226"/>
  <c r="N244" i="226"/>
  <c r="N321" i="226"/>
  <c r="N348" i="226"/>
  <c r="J246" i="226"/>
  <c r="L270" i="226"/>
  <c r="N270" i="226" s="1"/>
  <c r="J409" i="226"/>
  <c r="N409" i="226" s="1"/>
  <c r="N193" i="226"/>
  <c r="L220" i="226"/>
  <c r="L221" i="226" s="1"/>
  <c r="L25" i="226"/>
  <c r="L350" i="226"/>
  <c r="L40" i="226"/>
  <c r="J194" i="226"/>
  <c r="J27" i="228"/>
  <c r="L48" i="228"/>
  <c r="J24" i="228"/>
  <c r="L381" i="228"/>
  <c r="L39" i="228"/>
  <c r="L63" i="226"/>
  <c r="L18" i="226" s="1"/>
  <c r="I32" i="187"/>
  <c r="F27" i="222" l="1"/>
  <c r="F28" i="222" s="1"/>
  <c r="C12" i="222"/>
  <c r="E35" i="222"/>
  <c r="C28" i="222"/>
  <c r="F33" i="222"/>
  <c r="D71" i="222"/>
  <c r="E20" i="222"/>
  <c r="E13" i="222" s="1"/>
  <c r="T45" i="226"/>
  <c r="T51" i="226" s="1"/>
  <c r="AC51" i="226" s="1"/>
  <c r="F20" i="222"/>
  <c r="F13" i="222" s="1"/>
  <c r="W55" i="226"/>
  <c r="E78" i="222"/>
  <c r="E71" i="222" s="1"/>
  <c r="E19" i="222"/>
  <c r="E12" i="222" s="1"/>
  <c r="E77" i="222"/>
  <c r="E70" i="222" s="1"/>
  <c r="S55" i="226"/>
  <c r="C13" i="222"/>
  <c r="L115" i="226"/>
  <c r="N115" i="226" s="1"/>
  <c r="N21" i="226" s="1"/>
  <c r="F77" i="222"/>
  <c r="F79" i="222" s="1"/>
  <c r="D79" i="222"/>
  <c r="D70" i="222"/>
  <c r="L38" i="213"/>
  <c r="L32" i="213"/>
  <c r="N90" i="228"/>
  <c r="L36" i="213"/>
  <c r="L25" i="213"/>
  <c r="F32" i="222"/>
  <c r="F35" i="222" s="1"/>
  <c r="D35" i="222"/>
  <c r="J21" i="213"/>
  <c r="D11" i="222"/>
  <c r="D28" i="222"/>
  <c r="L33" i="213"/>
  <c r="N324" i="227"/>
  <c r="N37" i="227" s="1"/>
  <c r="N406" i="227"/>
  <c r="N322" i="227"/>
  <c r="D13" i="222"/>
  <c r="N63" i="227"/>
  <c r="N18" i="227" s="1"/>
  <c r="E29" i="212" s="1"/>
  <c r="E25" i="222"/>
  <c r="J35" i="213"/>
  <c r="J50" i="226"/>
  <c r="J23" i="213"/>
  <c r="J49" i="213" s="1"/>
  <c r="L37" i="213"/>
  <c r="L51" i="213" s="1"/>
  <c r="J37" i="213"/>
  <c r="L54" i="226"/>
  <c r="L39" i="213"/>
  <c r="L53" i="213" s="1"/>
  <c r="N272" i="226"/>
  <c r="N36" i="226" s="1"/>
  <c r="N50" i="226" s="1"/>
  <c r="L51" i="226"/>
  <c r="L24" i="213"/>
  <c r="J40" i="226"/>
  <c r="C21" i="222"/>
  <c r="C14" i="222"/>
  <c r="F19" i="222"/>
  <c r="F21" i="222" s="1"/>
  <c r="D21" i="222"/>
  <c r="D12" i="222"/>
  <c r="N116" i="228"/>
  <c r="N33" i="228" s="1"/>
  <c r="J116" i="227"/>
  <c r="J33" i="227" s="1"/>
  <c r="C71" i="222"/>
  <c r="L17" i="213"/>
  <c r="D22" i="212"/>
  <c r="J116" i="226"/>
  <c r="N116" i="226" s="1"/>
  <c r="N33" i="226" s="1"/>
  <c r="N338" i="228"/>
  <c r="L50" i="228"/>
  <c r="L21" i="228"/>
  <c r="L47" i="228" s="1"/>
  <c r="L169" i="228"/>
  <c r="N353" i="228"/>
  <c r="N142" i="227"/>
  <c r="L117" i="227"/>
  <c r="L22" i="227"/>
  <c r="L48" i="227" s="1"/>
  <c r="N166" i="227"/>
  <c r="N194" i="226"/>
  <c r="L36" i="226"/>
  <c r="N322" i="226"/>
  <c r="N324" i="228"/>
  <c r="N37" i="228" s="1"/>
  <c r="L51" i="228"/>
  <c r="N52" i="228"/>
  <c r="J35" i="228"/>
  <c r="J49" i="228" s="1"/>
  <c r="L221" i="228"/>
  <c r="N221" i="228" s="1"/>
  <c r="J28" i="228"/>
  <c r="J54" i="228" s="1"/>
  <c r="J221" i="228"/>
  <c r="N407" i="228"/>
  <c r="N28" i="228" s="1"/>
  <c r="N49" i="228"/>
  <c r="N394" i="228"/>
  <c r="N271" i="228"/>
  <c r="N24" i="228" s="1"/>
  <c r="N272" i="227"/>
  <c r="N36" i="227" s="1"/>
  <c r="N378" i="227"/>
  <c r="L325" i="227"/>
  <c r="J34" i="227"/>
  <c r="N270" i="227"/>
  <c r="L21" i="227"/>
  <c r="N409" i="227"/>
  <c r="J90" i="226"/>
  <c r="N90" i="226" s="1"/>
  <c r="N352" i="226"/>
  <c r="N38" i="226" s="1"/>
  <c r="N88" i="226"/>
  <c r="J325" i="226"/>
  <c r="N325" i="226" s="1"/>
  <c r="L52" i="226"/>
  <c r="J221" i="226"/>
  <c r="N221" i="226" s="1"/>
  <c r="L353" i="226"/>
  <c r="J23" i="226"/>
  <c r="L273" i="226"/>
  <c r="N273" i="226" s="1"/>
  <c r="N350" i="226"/>
  <c r="N324" i="226"/>
  <c r="N37" i="226" s="1"/>
  <c r="N379" i="226"/>
  <c r="N27" i="226" s="1"/>
  <c r="J27" i="226"/>
  <c r="J26" i="213" s="1"/>
  <c r="N323" i="226"/>
  <c r="N25" i="226" s="1"/>
  <c r="N51" i="226" s="1"/>
  <c r="J25" i="226"/>
  <c r="N168" i="226"/>
  <c r="N34" i="226" s="1"/>
  <c r="N48" i="226" s="1"/>
  <c r="J34" i="226"/>
  <c r="J169" i="226"/>
  <c r="N380" i="226"/>
  <c r="N39" i="226" s="1"/>
  <c r="J381" i="226"/>
  <c r="N381" i="226" s="1"/>
  <c r="J39" i="226"/>
  <c r="J38" i="213" s="1"/>
  <c r="N246" i="226"/>
  <c r="L169" i="226"/>
  <c r="L22" i="226"/>
  <c r="N114" i="227"/>
  <c r="J381" i="227"/>
  <c r="N168" i="227"/>
  <c r="N34" i="227" s="1"/>
  <c r="N48" i="227" s="1"/>
  <c r="N380" i="227"/>
  <c r="N39" i="227" s="1"/>
  <c r="L169" i="227"/>
  <c r="N169" i="227" s="1"/>
  <c r="N379" i="227"/>
  <c r="N27" i="227" s="1"/>
  <c r="L381" i="227"/>
  <c r="L40" i="227"/>
  <c r="L54" i="227" s="1"/>
  <c r="N408" i="227"/>
  <c r="N40" i="227" s="1"/>
  <c r="N54" i="227" s="1"/>
  <c r="L49" i="227"/>
  <c r="N220" i="227"/>
  <c r="N35" i="227" s="1"/>
  <c r="N49" i="227" s="1"/>
  <c r="L27" i="227"/>
  <c r="L221" i="227"/>
  <c r="N221" i="227" s="1"/>
  <c r="L24" i="227"/>
  <c r="L50" i="227" s="1"/>
  <c r="L273" i="227"/>
  <c r="N88" i="227"/>
  <c r="J90" i="227"/>
  <c r="N90" i="227" s="1"/>
  <c r="J115" i="227"/>
  <c r="L353" i="227"/>
  <c r="N353" i="227" s="1"/>
  <c r="L38" i="227"/>
  <c r="N352" i="227"/>
  <c r="N38" i="227" s="1"/>
  <c r="J273" i="227"/>
  <c r="J24" i="227"/>
  <c r="J50" i="227" s="1"/>
  <c r="N271" i="227"/>
  <c r="N24" i="227" s="1"/>
  <c r="N50" i="227" s="1"/>
  <c r="J25" i="227"/>
  <c r="J51" i="227" s="1"/>
  <c r="N323" i="227"/>
  <c r="N25" i="227" s="1"/>
  <c r="N51" i="227" s="1"/>
  <c r="J325" i="227"/>
  <c r="J381" i="228"/>
  <c r="N381" i="228" s="1"/>
  <c r="J22" i="228"/>
  <c r="J48" i="228" s="1"/>
  <c r="N408" i="228"/>
  <c r="N40" i="228" s="1"/>
  <c r="N194" i="228"/>
  <c r="N63" i="228"/>
  <c r="N18" i="228" s="1"/>
  <c r="E36" i="212" s="1"/>
  <c r="J53" i="228"/>
  <c r="L409" i="228"/>
  <c r="N409" i="228" s="1"/>
  <c r="N115" i="228"/>
  <c r="N21" i="228" s="1"/>
  <c r="N47" i="228" s="1"/>
  <c r="J169" i="228"/>
  <c r="N380" i="228"/>
  <c r="N39" i="228" s="1"/>
  <c r="N53" i="228" s="1"/>
  <c r="N323" i="228"/>
  <c r="N25" i="228" s="1"/>
  <c r="J33" i="228"/>
  <c r="J47" i="228" s="1"/>
  <c r="J117" i="228"/>
  <c r="N117" i="228" s="1"/>
  <c r="N168" i="228"/>
  <c r="N34" i="228" s="1"/>
  <c r="N48" i="228" s="1"/>
  <c r="L325" i="228"/>
  <c r="J325" i="228"/>
  <c r="J37" i="228"/>
  <c r="J51" i="228" s="1"/>
  <c r="N272" i="228"/>
  <c r="N36" i="228" s="1"/>
  <c r="N166" i="228"/>
  <c r="L273" i="228"/>
  <c r="N273" i="228" s="1"/>
  <c r="L42" i="228"/>
  <c r="N366" i="228"/>
  <c r="N351" i="226"/>
  <c r="N26" i="226" s="1"/>
  <c r="J353" i="226"/>
  <c r="J26" i="226"/>
  <c r="N220" i="226"/>
  <c r="N35" i="226" s="1"/>
  <c r="N49" i="226" s="1"/>
  <c r="L35" i="226"/>
  <c r="L34" i="213" s="1"/>
  <c r="L50" i="213"/>
  <c r="J50" i="228"/>
  <c r="L53" i="228"/>
  <c r="J63" i="226"/>
  <c r="J18" i="226" s="1"/>
  <c r="N63" i="226"/>
  <c r="N18" i="226" s="1"/>
  <c r="E22" i="212" s="1"/>
  <c r="D72" i="222" l="1"/>
  <c r="E72" i="222"/>
  <c r="L21" i="226"/>
  <c r="L117" i="226"/>
  <c r="E79" i="222"/>
  <c r="F70" i="222"/>
  <c r="F72" i="222" s="1"/>
  <c r="D14" i="222"/>
  <c r="E21" i="222"/>
  <c r="N38" i="213"/>
  <c r="J27" i="213"/>
  <c r="N27" i="213" s="1"/>
  <c r="F11" i="222"/>
  <c r="F14" i="222" s="1"/>
  <c r="J34" i="213"/>
  <c r="J36" i="213"/>
  <c r="N36" i="213" s="1"/>
  <c r="D38" i="212"/>
  <c r="N169" i="228"/>
  <c r="N325" i="227"/>
  <c r="L53" i="227"/>
  <c r="L26" i="213"/>
  <c r="L52" i="213" s="1"/>
  <c r="L23" i="213"/>
  <c r="N23" i="213"/>
  <c r="N52" i="227"/>
  <c r="E28" i="222"/>
  <c r="E11" i="222"/>
  <c r="E14" i="222" s="1"/>
  <c r="N34" i="213"/>
  <c r="N381" i="227"/>
  <c r="N37" i="213"/>
  <c r="J51" i="226"/>
  <c r="J24" i="213"/>
  <c r="L48" i="226"/>
  <c r="L21" i="213"/>
  <c r="L50" i="226"/>
  <c r="L35" i="213"/>
  <c r="J54" i="226"/>
  <c r="J39" i="213"/>
  <c r="J52" i="226"/>
  <c r="J25" i="213"/>
  <c r="N25" i="213" s="1"/>
  <c r="N51" i="213" s="1"/>
  <c r="N353" i="226"/>
  <c r="J48" i="226"/>
  <c r="J33" i="213"/>
  <c r="N33" i="213" s="1"/>
  <c r="J49" i="226"/>
  <c r="J22" i="213"/>
  <c r="F12" i="222"/>
  <c r="D12" i="212"/>
  <c r="AB69" i="239" s="1"/>
  <c r="L30" i="228"/>
  <c r="D37" i="212" s="1"/>
  <c r="N116" i="227"/>
  <c r="N33" i="227" s="1"/>
  <c r="N42" i="227" s="1"/>
  <c r="E31" i="212" s="1"/>
  <c r="L47" i="227"/>
  <c r="L20" i="213"/>
  <c r="L46" i="213" s="1"/>
  <c r="J42" i="227"/>
  <c r="E12" i="212"/>
  <c r="AF69" i="239" s="1"/>
  <c r="J117" i="226"/>
  <c r="N117" i="226" s="1"/>
  <c r="J33" i="226"/>
  <c r="J32" i="213" s="1"/>
  <c r="N32" i="213" s="1"/>
  <c r="J17" i="213"/>
  <c r="N17" i="213" s="1"/>
  <c r="C22" i="212"/>
  <c r="N54" i="228"/>
  <c r="N51" i="228"/>
  <c r="N50" i="228"/>
  <c r="N56" i="228" s="1"/>
  <c r="J30" i="228"/>
  <c r="C37" i="212" s="1"/>
  <c r="N52" i="226"/>
  <c r="L56" i="228"/>
  <c r="J48" i="227"/>
  <c r="N53" i="226"/>
  <c r="N169" i="226"/>
  <c r="J53" i="226"/>
  <c r="J30" i="226"/>
  <c r="C23" i="212" s="1"/>
  <c r="N53" i="227"/>
  <c r="L30" i="227"/>
  <c r="D30" i="212" s="1"/>
  <c r="N273" i="227"/>
  <c r="J117" i="227"/>
  <c r="N117" i="227" s="1"/>
  <c r="N115" i="227"/>
  <c r="N21" i="227" s="1"/>
  <c r="J21" i="227"/>
  <c r="J20" i="213" s="1"/>
  <c r="L52" i="227"/>
  <c r="L56" i="227" s="1"/>
  <c r="L42" i="227"/>
  <c r="D31" i="212" s="1"/>
  <c r="N30" i="228"/>
  <c r="E37" i="212" s="1"/>
  <c r="N325" i="228"/>
  <c r="N42" i="228"/>
  <c r="J42" i="228"/>
  <c r="L42" i="226"/>
  <c r="L49" i="226"/>
  <c r="N42" i="226"/>
  <c r="E24" i="212" s="1"/>
  <c r="L30" i="226"/>
  <c r="D23" i="212" s="1"/>
  <c r="F23" i="212" s="1"/>
  <c r="L47" i="226"/>
  <c r="N47" i="226"/>
  <c r="N30" i="226"/>
  <c r="E23" i="212" s="1"/>
  <c r="E25" i="212" s="1"/>
  <c r="J52" i="213"/>
  <c r="J56" i="228"/>
  <c r="J47" i="226" l="1"/>
  <c r="C38" i="212"/>
  <c r="E38" i="212"/>
  <c r="E14" i="212" s="1"/>
  <c r="AF71" i="239" s="1"/>
  <c r="E61" i="222" a="1"/>
  <c r="E61" i="222" s="1"/>
  <c r="J51" i="213"/>
  <c r="C31" i="212"/>
  <c r="D54" i="222" a="1"/>
  <c r="D54" i="222" s="1"/>
  <c r="D56" i="222" a="1"/>
  <c r="D56" i="222" s="1"/>
  <c r="D55" i="222" a="1"/>
  <c r="D55" i="222" s="1"/>
  <c r="N26" i="213"/>
  <c r="N52" i="213" s="1"/>
  <c r="L49" i="213"/>
  <c r="N35" i="213"/>
  <c r="N49" i="213" s="1"/>
  <c r="N56" i="226"/>
  <c r="N39" i="213"/>
  <c r="N53" i="213" s="1"/>
  <c r="J53" i="213"/>
  <c r="N22" i="213"/>
  <c r="N48" i="213" s="1"/>
  <c r="J48" i="213"/>
  <c r="J42" i="226"/>
  <c r="J44" i="226" s="1"/>
  <c r="L47" i="213"/>
  <c r="N21" i="213"/>
  <c r="N47" i="213" s="1"/>
  <c r="L41" i="213"/>
  <c r="D24" i="212"/>
  <c r="N24" i="213"/>
  <c r="N50" i="213" s="1"/>
  <c r="J50" i="213"/>
  <c r="F12" i="212"/>
  <c r="S100" i="235" s="1"/>
  <c r="S103" i="235" s="1"/>
  <c r="C12" i="212"/>
  <c r="X69" i="239" s="1"/>
  <c r="N20" i="213"/>
  <c r="N46" i="213" s="1"/>
  <c r="L44" i="228"/>
  <c r="J46" i="213"/>
  <c r="D39" i="212"/>
  <c r="J41" i="213"/>
  <c r="J56" i="226"/>
  <c r="C39" i="212"/>
  <c r="L44" i="226"/>
  <c r="D49" i="222" s="1" a="1"/>
  <c r="D49" i="222" s="1"/>
  <c r="J47" i="213"/>
  <c r="L56" i="226"/>
  <c r="D32" i="212"/>
  <c r="J30" i="227"/>
  <c r="J47" i="227"/>
  <c r="J56" i="227" s="1"/>
  <c r="N47" i="227"/>
  <c r="N56" i="227" s="1"/>
  <c r="N30" i="227"/>
  <c r="E30" i="212" s="1"/>
  <c r="L44" i="227"/>
  <c r="N44" i="228"/>
  <c r="E62" i="222" s="1" a="1"/>
  <c r="E62" i="222" s="1"/>
  <c r="J44" i="228"/>
  <c r="C63" i="222" s="1" a="1"/>
  <c r="C63" i="222" s="1"/>
  <c r="N44" i="226"/>
  <c r="J29" i="213"/>
  <c r="L48" i="213"/>
  <c r="L55" i="213" s="1"/>
  <c r="L29" i="213"/>
  <c r="F55" i="222" l="1"/>
  <c r="J119" i="235"/>
  <c r="F56" i="222"/>
  <c r="F24" i="212"/>
  <c r="D61" i="222" a="1"/>
  <c r="D61" i="222" s="1"/>
  <c r="D62" i="222" a="1"/>
  <c r="D62" i="222" s="1"/>
  <c r="D63" i="222" a="1"/>
  <c r="D63" i="222" s="1"/>
  <c r="E39" i="212"/>
  <c r="E63" i="222" a="1"/>
  <c r="E63" i="222" s="1"/>
  <c r="E64" i="222" s="1"/>
  <c r="C62" i="222" a="1"/>
  <c r="C62" i="222" s="1"/>
  <c r="C61" i="222" a="1"/>
  <c r="C61" i="222" s="1"/>
  <c r="F54" i="222"/>
  <c r="D57" i="222"/>
  <c r="F49" i="222"/>
  <c r="J55" i="213"/>
  <c r="E49" i="222" a="1"/>
  <c r="E49" i="222" s="1"/>
  <c r="E47" i="222" a="1"/>
  <c r="E47" i="222" s="1"/>
  <c r="E48" i="222" a="1"/>
  <c r="E48" i="222" s="1"/>
  <c r="D25" i="212"/>
  <c r="N29" i="213"/>
  <c r="N41" i="213"/>
  <c r="C24" i="212"/>
  <c r="C25" i="212" s="1"/>
  <c r="C48" i="222" a="1"/>
  <c r="C48" i="222" s="1"/>
  <c r="C47" i="222" a="1"/>
  <c r="C47" i="222" s="1"/>
  <c r="C49" i="222" a="1"/>
  <c r="C49" i="222" s="1"/>
  <c r="D47" i="222" a="1"/>
  <c r="D47" i="222" s="1"/>
  <c r="D48" i="222" a="1"/>
  <c r="D48" i="222" s="1"/>
  <c r="N55" i="213"/>
  <c r="F13" i="212"/>
  <c r="E13" i="212"/>
  <c r="AF70" i="239" s="1"/>
  <c r="E32" i="212"/>
  <c r="N44" i="227"/>
  <c r="C30" i="212"/>
  <c r="J44" i="227"/>
  <c r="J43" i="213"/>
  <c r="L43" i="213"/>
  <c r="F57" i="222" l="1"/>
  <c r="C64" i="222"/>
  <c r="D127" i="235"/>
  <c r="F63" i="222"/>
  <c r="F42" i="222" s="1"/>
  <c r="F62" i="222"/>
  <c r="J127" i="235"/>
  <c r="S120" i="235"/>
  <c r="J111" i="235"/>
  <c r="D111" i="235"/>
  <c r="F14" i="212"/>
  <c r="D42" i="222"/>
  <c r="N43" i="213"/>
  <c r="F61" i="222"/>
  <c r="F64" i="222" s="1"/>
  <c r="D64" i="222"/>
  <c r="C54" i="222" a="1"/>
  <c r="C54" i="222" s="1"/>
  <c r="C55" i="222" a="1"/>
  <c r="C55" i="222" s="1"/>
  <c r="C56" i="222" a="1"/>
  <c r="C56" i="222" s="1"/>
  <c r="E55" i="222" a="1"/>
  <c r="E55" i="222" s="1"/>
  <c r="E41" i="222" s="1"/>
  <c r="E56" i="222" a="1"/>
  <c r="E56" i="222" s="1"/>
  <c r="E42" i="222" s="1"/>
  <c r="E54" i="222" a="1"/>
  <c r="E54" i="222" s="1"/>
  <c r="C50" i="222"/>
  <c r="E50" i="222"/>
  <c r="F48" i="222"/>
  <c r="D41" i="222"/>
  <c r="F47" i="222"/>
  <c r="D40" i="222"/>
  <c r="D50" i="222"/>
  <c r="E15" i="212"/>
  <c r="AF72" i="239" s="1"/>
  <c r="AF73" i="239" s="1"/>
  <c r="C32" i="212"/>
  <c r="F50" i="222" l="1"/>
  <c r="C41" i="222"/>
  <c r="D103" i="235" s="1"/>
  <c r="C40" i="222"/>
  <c r="D119" i="235"/>
  <c r="C42" i="222"/>
  <c r="J103" i="235"/>
  <c r="F41" i="222"/>
  <c r="S112" i="235"/>
  <c r="E57" i="222"/>
  <c r="D43" i="222"/>
  <c r="C57" i="222"/>
  <c r="E40" i="222"/>
  <c r="E43" i="222" s="1"/>
  <c r="F40" i="222"/>
  <c r="C72" i="222"/>
  <c r="C79" i="222"/>
  <c r="F43" i="222" l="1"/>
  <c r="S128" i="235"/>
  <c r="C43" i="222"/>
  <c r="S104" i="235"/>
  <c r="C13" i="212"/>
  <c r="X70" i="239" s="1"/>
  <c r="C14" i="212" l="1"/>
  <c r="X71" i="239" s="1"/>
  <c r="C15" i="212" l="1"/>
  <c r="X72" i="239" s="1"/>
  <c r="X73" i="239" l="1"/>
  <c r="M64" i="235"/>
  <c r="D13" i="212" l="1"/>
  <c r="AB70" i="239" s="1"/>
  <c r="D14" i="212" l="1"/>
  <c r="AB71" i="239" s="1"/>
  <c r="D15" i="212" l="1"/>
  <c r="F18" i="212" l="1"/>
  <c r="AB72" i="239"/>
  <c r="M66" i="235"/>
  <c r="AB73" i="2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0F00-000001000000}">
      <text>
        <r>
          <rPr>
            <b/>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1000-000001000000}">
      <text>
        <r>
          <rPr>
            <b/>
            <sz val="9"/>
            <color indexed="81"/>
            <rFont val="ＭＳ Ｐゴシック"/>
            <family val="3"/>
            <charset val="128"/>
          </rPr>
          <t>プルダウンから選択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68" authorId="0" shapeId="0" xr:uid="{00000000-0006-0000-1100-000001000000}">
      <text>
        <r>
          <rPr>
            <b/>
            <sz val="9"/>
            <color indexed="81"/>
            <rFont val="ＭＳ Ｐゴシック"/>
            <family val="3"/>
            <charset val="128"/>
          </rPr>
          <t>プルダウンから選択</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<sst xmlns="http://schemas.openxmlformats.org/spreadsheetml/2006/main" count="4932" uniqueCount="1733">
  <si>
    <t>備考</t>
    <rPh sb="0" eb="2">
      <t>ビコウ</t>
    </rPh>
    <phoneticPr fontId="4"/>
  </si>
  <si>
    <t>記</t>
    <rPh sb="0" eb="1">
      <t>キ</t>
    </rPh>
    <phoneticPr fontId="4"/>
  </si>
  <si>
    <t>日</t>
    <rPh sb="0" eb="1">
      <t>ニチ</t>
    </rPh>
    <phoneticPr fontId="4"/>
  </si>
  <si>
    <t>交付決定日</t>
    <rPh sb="0" eb="2">
      <t>コウフ</t>
    </rPh>
    <rPh sb="2" eb="4">
      <t>ケッテイ</t>
    </rPh>
    <rPh sb="4" eb="5">
      <t>ビ</t>
    </rPh>
    <phoneticPr fontId="4"/>
  </si>
  <si>
    <t>８月</t>
  </si>
  <si>
    <t>９月</t>
  </si>
  <si>
    <t>１０月</t>
  </si>
  <si>
    <t>１１月</t>
  </si>
  <si>
    <t>１２月</t>
  </si>
  <si>
    <t>１月</t>
  </si>
  <si>
    <t>２月</t>
  </si>
  <si>
    <t>合計</t>
    <rPh sb="0" eb="2">
      <t>ゴウケイ</t>
    </rPh>
    <phoneticPr fontId="4"/>
  </si>
  <si>
    <t>金額</t>
    <rPh sb="0" eb="2">
      <t>キンガク</t>
    </rPh>
    <phoneticPr fontId="4"/>
  </si>
  <si>
    <t>太陽光発電</t>
    <rPh sb="0" eb="3">
      <t>タイヨウコウ</t>
    </rPh>
    <rPh sb="3" eb="5">
      <t>ハツデン</t>
    </rPh>
    <phoneticPr fontId="4"/>
  </si>
  <si>
    <t>役職名</t>
    <rPh sb="0" eb="3">
      <t>ヤクショクメイ</t>
    </rPh>
    <phoneticPr fontId="4"/>
  </si>
  <si>
    <t>名称</t>
    <rPh sb="0" eb="2">
      <t>メイショウ</t>
    </rPh>
    <phoneticPr fontId="4"/>
  </si>
  <si>
    <t>単価</t>
    <rPh sb="0" eb="2">
      <t>タンカ</t>
    </rPh>
    <phoneticPr fontId="4"/>
  </si>
  <si>
    <t>数量</t>
    <rPh sb="0" eb="2">
      <t>スウリョウ</t>
    </rPh>
    <phoneticPr fontId="4"/>
  </si>
  <si>
    <t>単位</t>
    <rPh sb="0" eb="2">
      <t>タンイ</t>
    </rPh>
    <phoneticPr fontId="4"/>
  </si>
  <si>
    <t>式</t>
    <rPh sb="0" eb="1">
      <t>シキ</t>
    </rPh>
    <phoneticPr fontId="4"/>
  </si>
  <si>
    <t>経費
区分</t>
    <rPh sb="0" eb="2">
      <t>ケイヒ</t>
    </rPh>
    <rPh sb="3" eb="5">
      <t>クブン</t>
    </rPh>
    <phoneticPr fontId="4"/>
  </si>
  <si>
    <t>型式</t>
    <rPh sb="0" eb="2">
      <t>カタシキ</t>
    </rPh>
    <phoneticPr fontId="4"/>
  </si>
  <si>
    <t>補助事業に要する経費</t>
    <rPh sb="0" eb="2">
      <t>ホジョ</t>
    </rPh>
    <rPh sb="2" eb="4">
      <t>ジギョウ</t>
    </rPh>
    <rPh sb="5" eb="6">
      <t>ヨウ</t>
    </rPh>
    <rPh sb="8" eb="10">
      <t>ケイヒ</t>
    </rPh>
    <phoneticPr fontId="4"/>
  </si>
  <si>
    <t>補助対象経費</t>
    <rPh sb="0" eb="2">
      <t>ホジョ</t>
    </rPh>
    <rPh sb="2" eb="4">
      <t>タイショウ</t>
    </rPh>
    <rPh sb="4" eb="6">
      <t>ケイヒ</t>
    </rPh>
    <phoneticPr fontId="4"/>
  </si>
  <si>
    <t>補助対象外経費</t>
    <rPh sb="0" eb="2">
      <t>ホジョ</t>
    </rPh>
    <rPh sb="2" eb="4">
      <t>タイショウ</t>
    </rPh>
    <rPh sb="4" eb="5">
      <t>ガイ</t>
    </rPh>
    <rPh sb="5" eb="7">
      <t>ケイヒ</t>
    </rPh>
    <phoneticPr fontId="4"/>
  </si>
  <si>
    <t>（集計）</t>
    <rPh sb="1" eb="3">
      <t>シュウケイ</t>
    </rPh>
    <phoneticPr fontId="4"/>
  </si>
  <si>
    <t>Ⅱ．設備費</t>
    <rPh sb="2" eb="4">
      <t>セツビ</t>
    </rPh>
    <rPh sb="4" eb="5">
      <t>ヒ</t>
    </rPh>
    <phoneticPr fontId="4"/>
  </si>
  <si>
    <t>Ⅲ．工事費</t>
    <rPh sb="2" eb="5">
      <t>コウジヒ</t>
    </rPh>
    <phoneticPr fontId="4"/>
  </si>
  <si>
    <t>総合計</t>
    <rPh sb="0" eb="3">
      <t>ソウゴウケイ</t>
    </rPh>
    <phoneticPr fontId="4"/>
  </si>
  <si>
    <t>設備・工事費　</t>
    <rPh sb="0" eb="2">
      <t>セツビ</t>
    </rPh>
    <rPh sb="3" eb="6">
      <t>コウジヒ</t>
    </rPh>
    <phoneticPr fontId="4"/>
  </si>
  <si>
    <t>２．●●●●●●●●●</t>
  </si>
  <si>
    <t>１．●●●●●●●●●</t>
  </si>
  <si>
    <t>３．●●●●●●●●●</t>
  </si>
  <si>
    <t>４．●●●●●●●●●</t>
  </si>
  <si>
    <t>５．●●●●●●●●●</t>
  </si>
  <si>
    <t>６．●●●●●●●●●</t>
  </si>
  <si>
    <t>７．●●●●●●●●●</t>
  </si>
  <si>
    <t>８．●●●●●●●●●</t>
  </si>
  <si>
    <t>１．補助事業の名称</t>
    <rPh sb="2" eb="4">
      <t>ホジョ</t>
    </rPh>
    <rPh sb="4" eb="6">
      <t>ジギョウ</t>
    </rPh>
    <rPh sb="7" eb="9">
      <t>メイショウ</t>
    </rPh>
    <phoneticPr fontId="4"/>
  </si>
  <si>
    <t>円</t>
    <rPh sb="0" eb="1">
      <t>エン</t>
    </rPh>
    <phoneticPr fontId="4"/>
  </si>
  <si>
    <t>交付決定通知を受けた後に本事業を開始することを了承している。</t>
    <rPh sb="7" eb="8">
      <t>ウ</t>
    </rPh>
    <rPh sb="23" eb="25">
      <t>リョウショウ</t>
    </rPh>
    <phoneticPr fontId="21"/>
  </si>
  <si>
    <t>※必ず申請者自身で内容をよく確認したうえで同意欄にチェックを入れてください。</t>
    <rPh sb="3" eb="6">
      <t>シンセイシャ</t>
    </rPh>
    <rPh sb="6" eb="8">
      <t>ジシン</t>
    </rPh>
    <rPh sb="9" eb="11">
      <t>ナイヨウ</t>
    </rPh>
    <rPh sb="14" eb="16">
      <t>カクニン</t>
    </rPh>
    <rPh sb="21" eb="24">
      <t>ドウイラン</t>
    </rPh>
    <rPh sb="30" eb="31">
      <t>イ</t>
    </rPh>
    <phoneticPr fontId="21"/>
  </si>
  <si>
    <t>代表者等名</t>
    <rPh sb="0" eb="3">
      <t>ダイヒョウシャ</t>
    </rPh>
    <rPh sb="3" eb="4">
      <t>トウ</t>
    </rPh>
    <rPh sb="4" eb="5">
      <t>メイ</t>
    </rPh>
    <phoneticPr fontId="21"/>
  </si>
  <si>
    <t>（単位：円）</t>
    <rPh sb="1" eb="3">
      <t>タンイ</t>
    </rPh>
    <rPh sb="4" eb="5">
      <t>エン</t>
    </rPh>
    <phoneticPr fontId="4"/>
  </si>
  <si>
    <t>設計費</t>
    <rPh sb="0" eb="2">
      <t>セッケイ</t>
    </rPh>
    <rPh sb="2" eb="3">
      <t>ヒ</t>
    </rPh>
    <phoneticPr fontId="4"/>
  </si>
  <si>
    <t>合　  計</t>
  </si>
  <si>
    <t>他の補助金名</t>
    <rPh sb="0" eb="6">
      <t>タホジョキンメイ</t>
    </rPh>
    <phoneticPr fontId="4"/>
  </si>
  <si>
    <t>申請者名</t>
    <rPh sb="0" eb="3">
      <t>シンセイシャ</t>
    </rPh>
    <rPh sb="3" eb="4">
      <t>メイ</t>
    </rPh>
    <phoneticPr fontId="4"/>
  </si>
  <si>
    <t>住    所</t>
    <rPh sb="0" eb="1">
      <t>ジュウ</t>
    </rPh>
    <rPh sb="5" eb="6">
      <t>トコロ</t>
    </rPh>
    <phoneticPr fontId="4"/>
  </si>
  <si>
    <t>〒</t>
    <phoneticPr fontId="4"/>
  </si>
  <si>
    <t>申請者の業務実績に関する事項</t>
    <rPh sb="0" eb="3">
      <t>シンセイシャ</t>
    </rPh>
    <rPh sb="4" eb="6">
      <t>ギョウム</t>
    </rPh>
    <rPh sb="6" eb="8">
      <t>ジッセキ</t>
    </rPh>
    <rPh sb="9" eb="10">
      <t>カン</t>
    </rPh>
    <rPh sb="12" eb="14">
      <t>ジコウ</t>
    </rPh>
    <phoneticPr fontId="4"/>
  </si>
  <si>
    <t>事業報告期間</t>
  </si>
  <si>
    <t>～</t>
    <phoneticPr fontId="4"/>
  </si>
  <si>
    <t>資産合計</t>
  </si>
  <si>
    <t>売上高</t>
    <rPh sb="0" eb="2">
      <t>ウリアゲ</t>
    </rPh>
    <rPh sb="2" eb="3">
      <t>ダカ</t>
    </rPh>
    <phoneticPr fontId="4"/>
  </si>
  <si>
    <t>負債合計</t>
  </si>
  <si>
    <t>経常利益</t>
    <rPh sb="0" eb="2">
      <t>ケイジョウ</t>
    </rPh>
    <rPh sb="2" eb="4">
      <t>リエキ</t>
    </rPh>
    <phoneticPr fontId="4"/>
  </si>
  <si>
    <t>純資産合計</t>
    <rPh sb="0" eb="3">
      <t>ジュンシサン</t>
    </rPh>
    <rPh sb="3" eb="5">
      <t>ゴウケイ</t>
    </rPh>
    <phoneticPr fontId="4"/>
  </si>
  <si>
    <t>当期純利益</t>
    <rPh sb="0" eb="2">
      <t>トウキ</t>
    </rPh>
    <rPh sb="2" eb="5">
      <t>ジュンリエキ</t>
    </rPh>
    <phoneticPr fontId="4"/>
  </si>
  <si>
    <t>携帯電話番号</t>
    <rPh sb="0" eb="2">
      <t>ケイタイ</t>
    </rPh>
    <rPh sb="2" eb="4">
      <t>デンワ</t>
    </rPh>
    <rPh sb="4" eb="6">
      <t>バンゴウ</t>
    </rPh>
    <phoneticPr fontId="4"/>
  </si>
  <si>
    <t>設備費</t>
    <rPh sb="0" eb="2">
      <t>セツビ</t>
    </rPh>
    <rPh sb="2" eb="3">
      <t>ヒ</t>
    </rPh>
    <phoneticPr fontId="4"/>
  </si>
  <si>
    <t>工事費</t>
    <rPh sb="0" eb="2">
      <t>コウジ</t>
    </rPh>
    <rPh sb="2" eb="3">
      <t>ヒ</t>
    </rPh>
    <phoneticPr fontId="4"/>
  </si>
  <si>
    <t>１．申請者の詳細</t>
    <rPh sb="2" eb="5">
      <t>シンセイシャ</t>
    </rPh>
    <rPh sb="6" eb="8">
      <t>ショウサイ</t>
    </rPh>
    <phoneticPr fontId="4"/>
  </si>
  <si>
    <t>-</t>
    <phoneticPr fontId="4"/>
  </si>
  <si>
    <t>申請者１</t>
    <rPh sb="0" eb="3">
      <t>シンセイシャ</t>
    </rPh>
    <phoneticPr fontId="21"/>
  </si>
  <si>
    <t>申請者２</t>
    <rPh sb="0" eb="3">
      <t>シンセイシャ</t>
    </rPh>
    <phoneticPr fontId="21"/>
  </si>
  <si>
    <t>申請者３</t>
    <rPh sb="0" eb="3">
      <t>シンセイシャ</t>
    </rPh>
    <phoneticPr fontId="21"/>
  </si>
  <si>
    <t>登録番号</t>
    <rPh sb="0" eb="2">
      <t>トウロク</t>
    </rPh>
    <rPh sb="2" eb="4">
      <t>バンゴウ</t>
    </rPh>
    <phoneticPr fontId="4"/>
  </si>
  <si>
    <t>地域区分</t>
    <rPh sb="0" eb="2">
      <t>チイキ</t>
    </rPh>
    <rPh sb="2" eb="4">
      <t>クブン</t>
    </rPh>
    <phoneticPr fontId="4"/>
  </si>
  <si>
    <t>認証制度</t>
    <rPh sb="0" eb="2">
      <t>ニンショウ</t>
    </rPh>
    <rPh sb="2" eb="4">
      <t>セイド</t>
    </rPh>
    <phoneticPr fontId="4"/>
  </si>
  <si>
    <t>建築物の
エネルギー特性</t>
    <rPh sb="0" eb="3">
      <t>ケンチクブツ</t>
    </rPh>
    <rPh sb="10" eb="12">
      <t>トクセイ</t>
    </rPh>
    <phoneticPr fontId="4"/>
  </si>
  <si>
    <t>新築</t>
    <rPh sb="0" eb="2">
      <t>シンチク</t>
    </rPh>
    <phoneticPr fontId="4"/>
  </si>
  <si>
    <t>方式等</t>
    <rPh sb="0" eb="2">
      <t>ホウシキ</t>
    </rPh>
    <rPh sb="2" eb="3">
      <t>トウ</t>
    </rPh>
    <phoneticPr fontId="4"/>
  </si>
  <si>
    <t>名　　　称</t>
    <rPh sb="0" eb="1">
      <t>ナ</t>
    </rPh>
    <rPh sb="4" eb="5">
      <t>ショウ</t>
    </rPh>
    <phoneticPr fontId="4"/>
  </si>
  <si>
    <t>建築面積</t>
    <rPh sb="0" eb="2">
      <t>ケンチク</t>
    </rPh>
    <rPh sb="2" eb="4">
      <t>メンセキ</t>
    </rPh>
    <phoneticPr fontId="4"/>
  </si>
  <si>
    <t>地下</t>
    <rPh sb="0" eb="2">
      <t>チカ</t>
    </rPh>
    <phoneticPr fontId="4"/>
  </si>
  <si>
    <t>階</t>
    <rPh sb="0" eb="1">
      <t>カイ</t>
    </rPh>
    <phoneticPr fontId="4"/>
  </si>
  <si>
    <t>地上</t>
    <rPh sb="0" eb="2">
      <t>チジョウ</t>
    </rPh>
    <phoneticPr fontId="4"/>
  </si>
  <si>
    <t>年</t>
    <rPh sb="0" eb="1">
      <t>ネン</t>
    </rPh>
    <phoneticPr fontId="4"/>
  </si>
  <si>
    <t>省エネ項目</t>
    <rPh sb="0" eb="1">
      <t>ショウ</t>
    </rPh>
    <rPh sb="3" eb="5">
      <t>コウモク</t>
    </rPh>
    <phoneticPr fontId="4"/>
  </si>
  <si>
    <t>システム概要（能力・性能・規模・他）</t>
    <rPh sb="4" eb="6">
      <t>ガイヨウ</t>
    </rPh>
    <rPh sb="7" eb="9">
      <t>ノウリョク</t>
    </rPh>
    <rPh sb="10" eb="12">
      <t>セイノウ</t>
    </rPh>
    <rPh sb="13" eb="15">
      <t>キボ</t>
    </rPh>
    <rPh sb="16" eb="17">
      <t>タ</t>
    </rPh>
    <phoneticPr fontId="4"/>
  </si>
  <si>
    <t>補助</t>
    <rPh sb="0" eb="2">
      <t>ホジョ</t>
    </rPh>
    <phoneticPr fontId="4"/>
  </si>
  <si>
    <t>建築省エネルギー
（パッシブ）技術</t>
    <rPh sb="0" eb="2">
      <t>ケンチク</t>
    </rPh>
    <rPh sb="2" eb="3">
      <t>ショウ</t>
    </rPh>
    <rPh sb="15" eb="17">
      <t>ギジュツ</t>
    </rPh>
    <phoneticPr fontId="4"/>
  </si>
  <si>
    <t>ターボ冷凍機</t>
    <rPh sb="3" eb="6">
      <t>レイトウキ</t>
    </rPh>
    <phoneticPr fontId="4"/>
  </si>
  <si>
    <t>設備用途区分</t>
    <rPh sb="0" eb="2">
      <t>セツビ</t>
    </rPh>
    <rPh sb="2" eb="4">
      <t>ヨウト</t>
    </rPh>
    <rPh sb="4" eb="6">
      <t>クブン</t>
    </rPh>
    <phoneticPr fontId="4"/>
  </si>
  <si>
    <t>スクリュー冷凍機</t>
    <rPh sb="5" eb="8">
      <t>レイトウキ</t>
    </rPh>
    <phoneticPr fontId="4"/>
  </si>
  <si>
    <t>基準値</t>
    <rPh sb="0" eb="3">
      <t>キジュンチ</t>
    </rPh>
    <phoneticPr fontId="4"/>
  </si>
  <si>
    <t>設計値</t>
    <rPh sb="0" eb="2">
      <t>セッケイ</t>
    </rPh>
    <rPh sb="2" eb="3">
      <t>チ</t>
    </rPh>
    <phoneticPr fontId="4"/>
  </si>
  <si>
    <t>削減量</t>
    <rPh sb="0" eb="2">
      <t>サクゲン</t>
    </rPh>
    <rPh sb="2" eb="3">
      <t>リョウ</t>
    </rPh>
    <phoneticPr fontId="4"/>
  </si>
  <si>
    <t>削減率</t>
    <rPh sb="0" eb="2">
      <t>サクゲン</t>
    </rPh>
    <rPh sb="2" eb="3">
      <t>リツ</t>
    </rPh>
    <phoneticPr fontId="4"/>
  </si>
  <si>
    <t>(MJ/年)</t>
    <rPh sb="4" eb="5">
      <t>ネン</t>
    </rPh>
    <phoneticPr fontId="4"/>
  </si>
  <si>
    <t>吸収冷温水機</t>
    <rPh sb="0" eb="2">
      <t>キュウシュウ</t>
    </rPh>
    <rPh sb="2" eb="5">
      <t>レイオンスイ</t>
    </rPh>
    <rPh sb="5" eb="6">
      <t>キ</t>
    </rPh>
    <phoneticPr fontId="4"/>
  </si>
  <si>
    <t>小型貫流ボイラ</t>
    <rPh sb="0" eb="2">
      <t>コガタ</t>
    </rPh>
    <rPh sb="2" eb="4">
      <t>カンリュウ</t>
    </rPh>
    <phoneticPr fontId="4"/>
  </si>
  <si>
    <t>エネルギー利用
効率化設備</t>
    <rPh sb="5" eb="7">
      <t>リヨウ</t>
    </rPh>
    <rPh sb="8" eb="11">
      <t>コウリツカ</t>
    </rPh>
    <rPh sb="11" eb="13">
      <t>セツビ</t>
    </rPh>
    <phoneticPr fontId="4"/>
  </si>
  <si>
    <t>そ　の　他</t>
    <rPh sb="4" eb="5">
      <t>タ</t>
    </rPh>
    <phoneticPr fontId="4"/>
  </si>
  <si>
    <t>内部発熱削減技術</t>
    <rPh sb="0" eb="2">
      <t>ナイブ</t>
    </rPh>
    <rPh sb="2" eb="4">
      <t>ハツネツ</t>
    </rPh>
    <rPh sb="4" eb="6">
      <t>サクゲン</t>
    </rPh>
    <rPh sb="6" eb="8">
      <t>ギジュツ</t>
    </rPh>
    <phoneticPr fontId="4"/>
  </si>
  <si>
    <t>ＰＶとその他を含む</t>
    <rPh sb="5" eb="6">
      <t>タ</t>
    </rPh>
    <rPh sb="7" eb="8">
      <t>フク</t>
    </rPh>
    <phoneticPr fontId="4"/>
  </si>
  <si>
    <t>空調設備</t>
    <rPh sb="0" eb="2">
      <t>クウチョウ</t>
    </rPh>
    <rPh sb="2" eb="4">
      <t>セツビ</t>
    </rPh>
    <phoneticPr fontId="4"/>
  </si>
  <si>
    <t>ＰＶを含む、その他を除く</t>
    <rPh sb="3" eb="4">
      <t>フク</t>
    </rPh>
    <rPh sb="8" eb="9">
      <t>タ</t>
    </rPh>
    <rPh sb="10" eb="11">
      <t>ノゾ</t>
    </rPh>
    <phoneticPr fontId="4"/>
  </si>
  <si>
    <t>クラウド化</t>
    <rPh sb="4" eb="5">
      <t>カ</t>
    </rPh>
    <phoneticPr fontId="4"/>
  </si>
  <si>
    <t>ＰＶを考慮せず、その他を除く</t>
    <rPh sb="3" eb="5">
      <t>コウリョ</t>
    </rPh>
    <rPh sb="10" eb="11">
      <t>タ</t>
    </rPh>
    <rPh sb="12" eb="13">
      <t>ノゾ</t>
    </rPh>
    <phoneticPr fontId="4"/>
  </si>
  <si>
    <t>待機電力カットシステム</t>
    <rPh sb="0" eb="2">
      <t>タイキ</t>
    </rPh>
    <rPh sb="2" eb="4">
      <t>デンリョク</t>
    </rPh>
    <phoneticPr fontId="4"/>
  </si>
  <si>
    <t>ヒートポンプ給湯機</t>
    <rPh sb="6" eb="8">
      <t>キュウトウ</t>
    </rPh>
    <rPh sb="8" eb="9">
      <t>キ</t>
    </rPh>
    <phoneticPr fontId="4"/>
  </si>
  <si>
    <t>地下化、半地下化</t>
    <rPh sb="0" eb="2">
      <t>チカ</t>
    </rPh>
    <rPh sb="2" eb="3">
      <t>カ</t>
    </rPh>
    <rPh sb="4" eb="5">
      <t>ハン</t>
    </rPh>
    <rPh sb="5" eb="7">
      <t>チカ</t>
    </rPh>
    <rPh sb="7" eb="8">
      <t>カ</t>
    </rPh>
    <phoneticPr fontId="4"/>
  </si>
  <si>
    <t>ＰＶを考慮せず、その他を含む</t>
    <rPh sb="3" eb="5">
      <t>コウリョ</t>
    </rPh>
    <rPh sb="10" eb="11">
      <t>タ</t>
    </rPh>
    <rPh sb="12" eb="13">
      <t>フク</t>
    </rPh>
    <phoneticPr fontId="4"/>
  </si>
  <si>
    <t>建物方位</t>
    <rPh sb="0" eb="2">
      <t>タテモノ</t>
    </rPh>
    <rPh sb="2" eb="4">
      <t>ホウイ</t>
    </rPh>
    <phoneticPr fontId="4"/>
  </si>
  <si>
    <t>建物アスペクト比</t>
    <rPh sb="0" eb="2">
      <t>タテモノ</t>
    </rPh>
    <rPh sb="7" eb="8">
      <t>ヒ</t>
    </rPh>
    <phoneticPr fontId="4"/>
  </si>
  <si>
    <t>居室の配置</t>
    <rPh sb="0" eb="2">
      <t>キョシツ</t>
    </rPh>
    <rPh sb="3" eb="5">
      <t>ハイチ</t>
    </rPh>
    <phoneticPr fontId="4"/>
  </si>
  <si>
    <t>交流帰還制御</t>
    <rPh sb="0" eb="2">
      <t>コウリュウ</t>
    </rPh>
    <rPh sb="2" eb="4">
      <t>キカン</t>
    </rPh>
    <rPh sb="4" eb="6">
      <t>セイギョ</t>
    </rPh>
    <phoneticPr fontId="4"/>
  </si>
  <si>
    <t>群管理制御</t>
    <rPh sb="0" eb="1">
      <t>グン</t>
    </rPh>
    <rPh sb="1" eb="3">
      <t>カンリ</t>
    </rPh>
    <rPh sb="3" eb="5">
      <t>セイギョ</t>
    </rPh>
    <phoneticPr fontId="4"/>
  </si>
  <si>
    <t>屋根</t>
    <rPh sb="0" eb="2">
      <t>ヤネ</t>
    </rPh>
    <phoneticPr fontId="4"/>
  </si>
  <si>
    <t>補助対象
経　　　費</t>
    <rPh sb="0" eb="2">
      <t>ホジョ</t>
    </rPh>
    <rPh sb="2" eb="4">
      <t>タイショウ</t>
    </rPh>
    <rPh sb="5" eb="6">
      <t>ヘ</t>
    </rPh>
    <rPh sb="9" eb="10">
      <t>ヒ</t>
    </rPh>
    <phoneticPr fontId="4"/>
  </si>
  <si>
    <t>補助対象外
経　　　費</t>
    <rPh sb="0" eb="2">
      <t>ホジョ</t>
    </rPh>
    <rPh sb="2" eb="5">
      <t>タイショウガイ</t>
    </rPh>
    <rPh sb="6" eb="7">
      <t>ヘ</t>
    </rPh>
    <rPh sb="10" eb="11">
      <t>ヒ</t>
    </rPh>
    <phoneticPr fontId="4"/>
  </si>
  <si>
    <t>外壁</t>
    <rPh sb="0" eb="2">
      <t>ガイヘキ</t>
    </rPh>
    <phoneticPr fontId="4"/>
  </si>
  <si>
    <t>接地壁</t>
    <rPh sb="0" eb="2">
      <t>セッチ</t>
    </rPh>
    <rPh sb="2" eb="3">
      <t>カベ</t>
    </rPh>
    <phoneticPr fontId="4"/>
  </si>
  <si>
    <t>設　計　費</t>
    <rPh sb="0" eb="1">
      <t>セツ</t>
    </rPh>
    <rPh sb="2" eb="3">
      <t>ケイ</t>
    </rPh>
    <rPh sb="4" eb="5">
      <t>ヒ</t>
    </rPh>
    <phoneticPr fontId="4"/>
  </si>
  <si>
    <t>換気設備
（機械換気）</t>
    <rPh sb="0" eb="2">
      <t>カンキ</t>
    </rPh>
    <rPh sb="2" eb="4">
      <t>セツビ</t>
    </rPh>
    <rPh sb="6" eb="8">
      <t>キカイ</t>
    </rPh>
    <rPh sb="8" eb="10">
      <t>カンキ</t>
    </rPh>
    <phoneticPr fontId="4"/>
  </si>
  <si>
    <t>設　備　費</t>
    <rPh sb="0" eb="1">
      <t>セツ</t>
    </rPh>
    <rPh sb="2" eb="3">
      <t>ソナエ</t>
    </rPh>
    <rPh sb="4" eb="5">
      <t>ヒ</t>
    </rPh>
    <phoneticPr fontId="4"/>
  </si>
  <si>
    <t>工　事　費</t>
    <rPh sb="0" eb="1">
      <t>コウ</t>
    </rPh>
    <rPh sb="2" eb="3">
      <t>ジ</t>
    </rPh>
    <rPh sb="4" eb="5">
      <t>ヒ</t>
    </rPh>
    <phoneticPr fontId="4"/>
  </si>
  <si>
    <t>合　　　 計</t>
    <rPh sb="0" eb="1">
      <t>ゴウ</t>
    </rPh>
    <rPh sb="5" eb="6">
      <t>ケイ</t>
    </rPh>
    <phoneticPr fontId="4"/>
  </si>
  <si>
    <t>照明設備
（人工照明）</t>
    <rPh sb="0" eb="2">
      <t>ショウメイ</t>
    </rPh>
    <rPh sb="2" eb="4">
      <t>セツビ</t>
    </rPh>
    <rPh sb="6" eb="8">
      <t>ジンコウ</t>
    </rPh>
    <rPh sb="8" eb="10">
      <t>ショウメイ</t>
    </rPh>
    <phoneticPr fontId="4"/>
  </si>
  <si>
    <t>樹脂製</t>
    <rPh sb="0" eb="2">
      <t>ジュシ</t>
    </rPh>
    <rPh sb="2" eb="3">
      <t>セイ</t>
    </rPh>
    <phoneticPr fontId="4"/>
  </si>
  <si>
    <t>給湯設備</t>
    <rPh sb="0" eb="2">
      <t>キュウトウ</t>
    </rPh>
    <rPh sb="2" eb="4">
      <t>セツビ</t>
    </rPh>
    <phoneticPr fontId="4"/>
  </si>
  <si>
    <t>新設</t>
    <rPh sb="0" eb="2">
      <t>シンセツ</t>
    </rPh>
    <phoneticPr fontId="4"/>
  </si>
  <si>
    <t>鉛蓄電池</t>
    <rPh sb="0" eb="1">
      <t>ナマリ</t>
    </rPh>
    <rPh sb="1" eb="4">
      <t>チクデンチ</t>
    </rPh>
    <phoneticPr fontId="4"/>
  </si>
  <si>
    <t>昇降機設備
（エレベータ）</t>
    <rPh sb="0" eb="3">
      <t>ショウコウキ</t>
    </rPh>
    <rPh sb="3" eb="5">
      <t>セツビ</t>
    </rPh>
    <phoneticPr fontId="4"/>
  </si>
  <si>
    <t>風力発電</t>
    <rPh sb="0" eb="2">
      <t>フウリョク</t>
    </rPh>
    <rPh sb="2" eb="4">
      <t>ハツデン</t>
    </rPh>
    <phoneticPr fontId="4"/>
  </si>
  <si>
    <t>既設</t>
    <rPh sb="0" eb="2">
      <t>キセツ</t>
    </rPh>
    <phoneticPr fontId="4"/>
  </si>
  <si>
    <t>ＮＡＳ蓄電池</t>
    <rPh sb="3" eb="6">
      <t>チクデンチ</t>
    </rPh>
    <phoneticPr fontId="4"/>
  </si>
  <si>
    <t>水力発電</t>
    <rPh sb="0" eb="2">
      <t>スイリョク</t>
    </rPh>
    <rPh sb="2" eb="4">
      <t>ハツデン</t>
    </rPh>
    <phoneticPr fontId="4"/>
  </si>
  <si>
    <t>変圧器設備</t>
    <rPh sb="0" eb="3">
      <t>ヘンアツキ</t>
    </rPh>
    <rPh sb="3" eb="5">
      <t>セツビ</t>
    </rPh>
    <phoneticPr fontId="4"/>
  </si>
  <si>
    <t>バイオマス発電</t>
    <rPh sb="5" eb="7">
      <t>ハツデン</t>
    </rPh>
    <phoneticPr fontId="4"/>
  </si>
  <si>
    <t>蓄電池設備</t>
    <rPh sb="0" eb="3">
      <t>チクデンチ</t>
    </rPh>
    <rPh sb="3" eb="5">
      <t>セツビ</t>
    </rPh>
    <phoneticPr fontId="4"/>
  </si>
  <si>
    <t>蓄電容量</t>
    <rPh sb="0" eb="2">
      <t>チクデン</t>
    </rPh>
    <rPh sb="2" eb="4">
      <t>ヨウリョウ</t>
    </rPh>
    <phoneticPr fontId="4"/>
  </si>
  <si>
    <t>ハイブリッド方式（機械換気併用）</t>
    <rPh sb="6" eb="8">
      <t>ホウシキ</t>
    </rPh>
    <rPh sb="9" eb="11">
      <t>キカイ</t>
    </rPh>
    <rPh sb="11" eb="13">
      <t>カンキ</t>
    </rPh>
    <rPh sb="13" eb="15">
      <t>ヘイヨウ</t>
    </rPh>
    <phoneticPr fontId="4"/>
  </si>
  <si>
    <t>コージェネ設備</t>
    <rPh sb="5" eb="7">
      <t>セツビ</t>
    </rPh>
    <phoneticPr fontId="4"/>
  </si>
  <si>
    <t>太陽熱利用</t>
    <rPh sb="0" eb="3">
      <t>タイヨウネツ</t>
    </rPh>
    <rPh sb="3" eb="5">
      <t>リヨウ</t>
    </rPh>
    <phoneticPr fontId="4"/>
  </si>
  <si>
    <t>気化式冷却器</t>
    <rPh sb="0" eb="2">
      <t>キカ</t>
    </rPh>
    <rPh sb="2" eb="3">
      <t>シキ</t>
    </rPh>
    <rPh sb="3" eb="5">
      <t>レイキャク</t>
    </rPh>
    <rPh sb="5" eb="6">
      <t>キ</t>
    </rPh>
    <phoneticPr fontId="4"/>
  </si>
  <si>
    <t>再生可能・未利用
エネルギー
利用システム</t>
    <rPh sb="0" eb="2">
      <t>サイセイ</t>
    </rPh>
    <rPh sb="2" eb="4">
      <t>カノウ</t>
    </rPh>
    <rPh sb="5" eb="8">
      <t>ミリヨウ</t>
    </rPh>
    <rPh sb="15" eb="17">
      <t>リヨウ</t>
    </rPh>
    <phoneticPr fontId="4"/>
  </si>
  <si>
    <t>出力</t>
    <rPh sb="0" eb="2">
      <t>シュツリョク</t>
    </rPh>
    <phoneticPr fontId="4"/>
  </si>
  <si>
    <t>ＰＶ面積</t>
    <rPh sb="2" eb="4">
      <t>メンセキ</t>
    </rPh>
    <phoneticPr fontId="4"/>
  </si>
  <si>
    <t>GJ/年</t>
    <rPh sb="3" eb="4">
      <t>ネン</t>
    </rPh>
    <phoneticPr fontId="4"/>
  </si>
  <si>
    <t>採光クロス</t>
    <rPh sb="0" eb="2">
      <t>サイコウ</t>
    </rPh>
    <phoneticPr fontId="4"/>
  </si>
  <si>
    <t>年</t>
    <phoneticPr fontId="4"/>
  </si>
  <si>
    <t>月</t>
    <phoneticPr fontId="4"/>
  </si>
  <si>
    <t>住所</t>
    <phoneticPr fontId="4"/>
  </si>
  <si>
    <t>名称</t>
    <phoneticPr fontId="4"/>
  </si>
  <si>
    <t>代表者等名</t>
    <rPh sb="0" eb="3">
      <t>ダイヒョウシャ</t>
    </rPh>
    <rPh sb="3" eb="4">
      <t>トウ</t>
    </rPh>
    <rPh sb="4" eb="5">
      <t>メイ</t>
    </rPh>
    <phoneticPr fontId="4"/>
  </si>
  <si>
    <t>交付申請書</t>
  </si>
  <si>
    <t>３．補助事業の実施計画</t>
    <rPh sb="2" eb="4">
      <t>ホジョ</t>
    </rPh>
    <rPh sb="4" eb="6">
      <t>ジギョウ</t>
    </rPh>
    <rPh sb="7" eb="9">
      <t>ジッシ</t>
    </rPh>
    <rPh sb="9" eb="11">
      <t>ケイカク</t>
    </rPh>
    <phoneticPr fontId="4"/>
  </si>
  <si>
    <t>別添の実施計画書による</t>
    <rPh sb="0" eb="2">
      <t>ベッテン</t>
    </rPh>
    <rPh sb="3" eb="5">
      <t>ジッシ</t>
    </rPh>
    <rPh sb="5" eb="8">
      <t>ケイカクショ</t>
    </rPh>
    <phoneticPr fontId="4"/>
  </si>
  <si>
    <t>（１）補助事業に要する経費</t>
    <rPh sb="3" eb="5">
      <t>ホジョ</t>
    </rPh>
    <rPh sb="5" eb="7">
      <t>ジギョウ</t>
    </rPh>
    <rPh sb="8" eb="9">
      <t>ヨウ</t>
    </rPh>
    <rPh sb="11" eb="13">
      <t>ケイヒ</t>
    </rPh>
    <phoneticPr fontId="4"/>
  </si>
  <si>
    <t>（２）補助対象経費</t>
    <rPh sb="3" eb="5">
      <t>ホジョ</t>
    </rPh>
    <rPh sb="5" eb="7">
      <t>タイショウ</t>
    </rPh>
    <rPh sb="7" eb="9">
      <t>ケイヒ</t>
    </rPh>
    <phoneticPr fontId="4"/>
  </si>
  <si>
    <t>（１）開始年月日</t>
    <rPh sb="3" eb="5">
      <t>カイシ</t>
    </rPh>
    <rPh sb="5" eb="8">
      <t>ネンガッピ</t>
    </rPh>
    <phoneticPr fontId="4"/>
  </si>
  <si>
    <t>：</t>
    <phoneticPr fontId="4"/>
  </si>
  <si>
    <t>（２）完了予定年月日</t>
    <rPh sb="3" eb="5">
      <t>カンリョウ</t>
    </rPh>
    <rPh sb="5" eb="7">
      <t>ヨテイ</t>
    </rPh>
    <rPh sb="7" eb="10">
      <t>ネンガッピ</t>
    </rPh>
    <phoneticPr fontId="4"/>
  </si>
  <si>
    <t>月</t>
    <rPh sb="0" eb="1">
      <t>ガツ</t>
    </rPh>
    <phoneticPr fontId="4"/>
  </si>
  <si>
    <t>　　(2) 申請者が申請者以外の者と共同して補助事業を行おうとする場合にあっては、</t>
    <phoneticPr fontId="4"/>
  </si>
  <si>
    <t>　　　　当該事業に係る契約書の写し</t>
    <phoneticPr fontId="4"/>
  </si>
  <si>
    <t>補助事業に要する経費</t>
    <phoneticPr fontId="4"/>
  </si>
  <si>
    <t>補助対象経費</t>
    <phoneticPr fontId="4"/>
  </si>
  <si>
    <t>役員名簿</t>
    <phoneticPr fontId="4"/>
  </si>
  <si>
    <t>氏名　漢字</t>
  </si>
  <si>
    <t>生年月日</t>
  </si>
  <si>
    <t>会社名</t>
    <rPh sb="0" eb="2">
      <t>カイシャ</t>
    </rPh>
    <rPh sb="2" eb="3">
      <t>メイ</t>
    </rPh>
    <phoneticPr fontId="4"/>
  </si>
  <si>
    <t>和暦</t>
    <rPh sb="0" eb="2">
      <t>ワレキ</t>
    </rPh>
    <phoneticPr fontId="4"/>
  </si>
  <si>
    <t>日</t>
    <rPh sb="0" eb="1">
      <t>ヒ</t>
    </rPh>
    <phoneticPr fontId="4"/>
  </si>
  <si>
    <t xml:space="preserve"> （注）</t>
    <phoneticPr fontId="4"/>
  </si>
  <si>
    <t>補助事業名</t>
    <rPh sb="0" eb="2">
      <t>ホジョ</t>
    </rPh>
    <rPh sb="2" eb="4">
      <t>ジギョウ</t>
    </rPh>
    <rPh sb="4" eb="5">
      <t>メイ</t>
    </rPh>
    <phoneticPr fontId="23"/>
  </si>
  <si>
    <t>補助事業者名</t>
    <rPh sb="0" eb="2">
      <t>ホジョ</t>
    </rPh>
    <rPh sb="2" eb="4">
      <t>ジギョウ</t>
    </rPh>
    <rPh sb="4" eb="5">
      <t>シャ</t>
    </rPh>
    <rPh sb="5" eb="6">
      <t>メイ</t>
    </rPh>
    <phoneticPr fontId="23"/>
  </si>
  <si>
    <t>３月</t>
  </si>
  <si>
    <t>フリガナ</t>
    <phoneticPr fontId="4"/>
  </si>
  <si>
    <t>法人番号（１３桁）</t>
    <rPh sb="0" eb="2">
      <t>ホウジン</t>
    </rPh>
    <rPh sb="2" eb="4">
      <t>バンゴウ</t>
    </rPh>
    <rPh sb="7" eb="8">
      <t>ケタ</t>
    </rPh>
    <phoneticPr fontId="4"/>
  </si>
  <si>
    <t>代表者役職</t>
    <rPh sb="3" eb="5">
      <t>ヤクショク</t>
    </rPh>
    <phoneticPr fontId="4"/>
  </si>
  <si>
    <t>年</t>
    <rPh sb="0" eb="1">
      <t>ネン</t>
    </rPh>
    <phoneticPr fontId="4"/>
  </si>
  <si>
    <t>月</t>
    <rPh sb="0" eb="1">
      <t>ガツ</t>
    </rPh>
    <phoneticPr fontId="4"/>
  </si>
  <si>
    <t>日</t>
    <rPh sb="0" eb="1">
      <t>ニチ</t>
    </rPh>
    <phoneticPr fontId="4"/>
  </si>
  <si>
    <t>所属部署</t>
    <rPh sb="0" eb="2">
      <t>ショゾク</t>
    </rPh>
    <rPh sb="2" eb="4">
      <t>ブショ</t>
    </rPh>
    <phoneticPr fontId="4"/>
  </si>
  <si>
    <t>担当者役職</t>
    <rPh sb="0" eb="3">
      <t>タントウシャ</t>
    </rPh>
    <rPh sb="3" eb="5">
      <t>ヤクショク</t>
    </rPh>
    <phoneticPr fontId="4"/>
  </si>
  <si>
    <t>電話番号</t>
    <rPh sb="0" eb="2">
      <t>デンワ</t>
    </rPh>
    <rPh sb="2" eb="4">
      <t>バンゴウ</t>
    </rPh>
    <phoneticPr fontId="4"/>
  </si>
  <si>
    <t>実施計画書</t>
    <phoneticPr fontId="4"/>
  </si>
  <si>
    <t>氏</t>
    <rPh sb="0" eb="1">
      <t>シ</t>
    </rPh>
    <phoneticPr fontId="4"/>
  </si>
  <si>
    <t>名</t>
    <rPh sb="0" eb="1">
      <t>メイ</t>
    </rPh>
    <phoneticPr fontId="4"/>
  </si>
  <si>
    <t>都道府県</t>
    <rPh sb="0" eb="4">
      <t>トドウフケン</t>
    </rPh>
    <phoneticPr fontId="4"/>
  </si>
  <si>
    <t>市区町村</t>
    <rPh sb="0" eb="2">
      <t>シク</t>
    </rPh>
    <rPh sb="2" eb="4">
      <t>チョウソン</t>
    </rPh>
    <phoneticPr fontId="4"/>
  </si>
  <si>
    <t>交付要件等同意書</t>
    <rPh sb="0" eb="2">
      <t>コウフ</t>
    </rPh>
    <rPh sb="2" eb="4">
      <t>ヨウケン</t>
    </rPh>
    <rPh sb="4" eb="5">
      <t>トウ</t>
    </rPh>
    <rPh sb="5" eb="8">
      <t>ドウイショ</t>
    </rPh>
    <phoneticPr fontId="21"/>
  </si>
  <si>
    <t>同意欄</t>
    <phoneticPr fontId="4"/>
  </si>
  <si>
    <t>代表者</t>
    <phoneticPr fontId="4"/>
  </si>
  <si>
    <t>担当者</t>
    <rPh sb="0" eb="3">
      <t>タントウシャ</t>
    </rPh>
    <phoneticPr fontId="4"/>
  </si>
  <si>
    <t>以下の同意事項の内容に同意します。</t>
    <rPh sb="0" eb="2">
      <t>イカ</t>
    </rPh>
    <rPh sb="3" eb="5">
      <t>ドウイ</t>
    </rPh>
    <rPh sb="5" eb="7">
      <t>ジコウ</t>
    </rPh>
    <rPh sb="8" eb="10">
      <t>ナイヨウ</t>
    </rPh>
    <rPh sb="11" eb="13">
      <t>ドウイ</t>
    </rPh>
    <phoneticPr fontId="4"/>
  </si>
  <si>
    <t>補助事業担当者情報</t>
    <rPh sb="0" eb="2">
      <t>ホジョ</t>
    </rPh>
    <rPh sb="2" eb="4">
      <t>ジギョウ</t>
    </rPh>
    <rPh sb="4" eb="6">
      <t>タントウ</t>
    </rPh>
    <rPh sb="6" eb="7">
      <t>シャ</t>
    </rPh>
    <rPh sb="7" eb="9">
      <t>ジョウホウ</t>
    </rPh>
    <phoneticPr fontId="4"/>
  </si>
  <si>
    <t>※複数年度事業の場合のみチェックしてください。</t>
    <rPh sb="1" eb="3">
      <t>フクスウ</t>
    </rPh>
    <rPh sb="3" eb="5">
      <t>ネンド</t>
    </rPh>
    <rPh sb="5" eb="7">
      <t>ジギョウ</t>
    </rPh>
    <rPh sb="8" eb="10">
      <t>バアイ</t>
    </rPh>
    <phoneticPr fontId="4"/>
  </si>
  <si>
    <t>ＳＩＩはＺＥＢの普及を促進するため、補助事業者からのＺＥＢに資する情報をセミナー、ホームページ等で引用、紹介する場合があることを了承している。</t>
    <rPh sb="18" eb="20">
      <t>ホジョ</t>
    </rPh>
    <rPh sb="20" eb="22">
      <t>ジギョウ</t>
    </rPh>
    <rPh sb="22" eb="23">
      <t>シャ</t>
    </rPh>
    <rPh sb="30" eb="31">
      <t>シ</t>
    </rPh>
    <phoneticPr fontId="21"/>
  </si>
  <si>
    <t>２. 暴力団排除について</t>
    <rPh sb="3" eb="6">
      <t>ボウリョクダン</t>
    </rPh>
    <rPh sb="6" eb="8">
      <t>ハイジョ</t>
    </rPh>
    <phoneticPr fontId="4"/>
  </si>
  <si>
    <t>（１）</t>
    <phoneticPr fontId="4"/>
  </si>
  <si>
    <t>（２）</t>
    <phoneticPr fontId="4"/>
  </si>
  <si>
    <t>（３）</t>
    <phoneticPr fontId="4"/>
  </si>
  <si>
    <t>（１）</t>
    <phoneticPr fontId="4"/>
  </si>
  <si>
    <t>申請者概要</t>
    <rPh sb="0" eb="3">
      <t>シンセイシャ</t>
    </rPh>
    <rPh sb="3" eb="5">
      <t>ガイヨウ</t>
    </rPh>
    <phoneticPr fontId="4"/>
  </si>
  <si>
    <t>（２）</t>
    <phoneticPr fontId="4"/>
  </si>
  <si>
    <t>（３）</t>
    <phoneticPr fontId="4"/>
  </si>
  <si>
    <t>）</t>
    <phoneticPr fontId="4"/>
  </si>
  <si>
    <t>代表担当者</t>
    <rPh sb="0" eb="2">
      <t>ダイヒョウ</t>
    </rPh>
    <rPh sb="2" eb="5">
      <t>タントウシャ</t>
    </rPh>
    <phoneticPr fontId="4"/>
  </si>
  <si>
    <t>←</t>
    <phoneticPr fontId="4"/>
  </si>
  <si>
    <t>共同申請の場合、本補助事業の代表担当者に丸印がついていること</t>
    <rPh sb="20" eb="22">
      <t>マルジルシ</t>
    </rPh>
    <phoneticPr fontId="4"/>
  </si>
  <si>
    <t>資金調達計画</t>
    <rPh sb="0" eb="2">
      <t>シキン</t>
    </rPh>
    <rPh sb="2" eb="4">
      <t>チョウタツ</t>
    </rPh>
    <rPh sb="4" eb="6">
      <t>ケイカク</t>
    </rPh>
    <phoneticPr fontId="4"/>
  </si>
  <si>
    <t>他の補助金に関する事項</t>
    <rPh sb="0" eb="1">
      <t>タ</t>
    </rPh>
    <rPh sb="2" eb="5">
      <t>ホジョキン</t>
    </rPh>
    <rPh sb="6" eb="7">
      <t>カン</t>
    </rPh>
    <rPh sb="9" eb="11">
      <t>ジコウ</t>
    </rPh>
    <phoneticPr fontId="4"/>
  </si>
  <si>
    <t>ＥＳＣＯ</t>
    <phoneticPr fontId="4"/>
  </si>
  <si>
    <t>リース</t>
    <phoneticPr fontId="4"/>
  </si>
  <si>
    <t>③</t>
    <phoneticPr fontId="4"/>
  </si>
  <si>
    <t>ＢＥＩ</t>
    <phoneticPr fontId="4"/>
  </si>
  <si>
    <t>④</t>
    <phoneticPr fontId="4"/>
  </si>
  <si>
    <t>地域熱供給（ＤＨＣ）</t>
    <rPh sb="0" eb="2">
      <t>チイキ</t>
    </rPh>
    <rPh sb="2" eb="3">
      <t>ネツ</t>
    </rPh>
    <rPh sb="3" eb="5">
      <t>キョウキュウ</t>
    </rPh>
    <phoneticPr fontId="4"/>
  </si>
  <si>
    <t>ＰＶ</t>
    <phoneticPr fontId="4"/>
  </si>
  <si>
    <t>ⅲ</t>
    <phoneticPr fontId="4"/>
  </si>
  <si>
    <t>庇</t>
    <rPh sb="0" eb="1">
      <t>ヒサシ</t>
    </rPh>
    <phoneticPr fontId="4"/>
  </si>
  <si>
    <t>基</t>
    <rPh sb="0" eb="1">
      <t>キ</t>
    </rPh>
    <phoneticPr fontId="4"/>
  </si>
  <si>
    <t>台数</t>
    <rPh sb="0" eb="2">
      <t>ダイスウ</t>
    </rPh>
    <phoneticPr fontId="4"/>
  </si>
  <si>
    <t>法人名</t>
    <rPh sb="0" eb="2">
      <t>ホウジン</t>
    </rPh>
    <rPh sb="2" eb="3">
      <t>メイ</t>
    </rPh>
    <phoneticPr fontId="4"/>
  </si>
  <si>
    <t>空　　   調</t>
    <rPh sb="0" eb="1">
      <t>ソラ</t>
    </rPh>
    <rPh sb="6" eb="7">
      <t>チョウ</t>
    </rPh>
    <phoneticPr fontId="21"/>
  </si>
  <si>
    <t>換 　　  気</t>
    <rPh sb="0" eb="1">
      <t>カン</t>
    </rPh>
    <rPh sb="6" eb="7">
      <t>キ</t>
    </rPh>
    <phoneticPr fontId="21"/>
  </si>
  <si>
    <t>照  　　 明</t>
    <rPh sb="0" eb="1">
      <t>アキラ</t>
    </rPh>
    <rPh sb="6" eb="7">
      <t>メイ</t>
    </rPh>
    <phoneticPr fontId="21"/>
  </si>
  <si>
    <t>給 　　  湯</t>
    <rPh sb="0" eb="1">
      <t>キュウ</t>
    </rPh>
    <rPh sb="6" eb="7">
      <t>ユ</t>
    </rPh>
    <phoneticPr fontId="21"/>
  </si>
  <si>
    <t>昇　降　機</t>
    <rPh sb="0" eb="1">
      <t>ノボル</t>
    </rPh>
    <rPh sb="2" eb="3">
      <t>タカシ</t>
    </rPh>
    <rPh sb="4" eb="5">
      <t>キ</t>
    </rPh>
    <phoneticPr fontId="21"/>
  </si>
  <si>
    <t>提出区分</t>
    <rPh sb="0" eb="2">
      <t>テイシュツ</t>
    </rPh>
    <rPh sb="2" eb="4">
      <t>クブン</t>
    </rPh>
    <phoneticPr fontId="4"/>
  </si>
  <si>
    <t>必須</t>
    <rPh sb="0" eb="2">
      <t>ヒッス</t>
    </rPh>
    <phoneticPr fontId="4"/>
  </si>
  <si>
    <t>ＥＳＣＯ契約書（案）</t>
    <rPh sb="8" eb="9">
      <t>アン</t>
    </rPh>
    <phoneticPr fontId="4"/>
  </si>
  <si>
    <t>その他申請に必要な書類がある場合</t>
    <rPh sb="2" eb="3">
      <t>タ</t>
    </rPh>
    <rPh sb="3" eb="5">
      <t>シンセイ</t>
    </rPh>
    <rPh sb="6" eb="8">
      <t>ヒツヨウ</t>
    </rPh>
    <rPh sb="9" eb="11">
      <t>ショルイ</t>
    </rPh>
    <rPh sb="14" eb="16">
      <t>バアイ</t>
    </rPh>
    <phoneticPr fontId="21"/>
  </si>
  <si>
    <t>提出必須</t>
    <rPh sb="0" eb="2">
      <t>テイシュツ</t>
    </rPh>
    <rPh sb="2" eb="4">
      <t>ヒッス</t>
    </rPh>
    <phoneticPr fontId="4"/>
  </si>
  <si>
    <t>（注）共同申請の場合は、各申請者分記載し、本ページの後ろに添付すること</t>
    <rPh sb="1" eb="2">
      <t>チュウ</t>
    </rPh>
    <rPh sb="3" eb="5">
      <t>キョウドウ</t>
    </rPh>
    <rPh sb="5" eb="7">
      <t>シンセイ</t>
    </rPh>
    <rPh sb="12" eb="13">
      <t>カク</t>
    </rPh>
    <rPh sb="13" eb="16">
      <t>シンセイシャ</t>
    </rPh>
    <rPh sb="16" eb="17">
      <t>ブン</t>
    </rPh>
    <rPh sb="17" eb="19">
      <t>キサイ</t>
    </rPh>
    <rPh sb="21" eb="22">
      <t>ホン</t>
    </rPh>
    <rPh sb="26" eb="27">
      <t>ウシ</t>
    </rPh>
    <rPh sb="29" eb="31">
      <t>テンプ</t>
    </rPh>
    <phoneticPr fontId="4"/>
  </si>
  <si>
    <t>（直近１年間の業務実績）</t>
    <rPh sb="1" eb="3">
      <t>チョッキン</t>
    </rPh>
    <rPh sb="4" eb="6">
      <t>ネンカン</t>
    </rPh>
    <rPh sb="7" eb="9">
      <t>ギョウム</t>
    </rPh>
    <rPh sb="9" eb="11">
      <t>ジッセキ</t>
    </rPh>
    <phoneticPr fontId="4"/>
  </si>
  <si>
    <t>名　　　　　称</t>
    <rPh sb="0" eb="1">
      <t>メイ</t>
    </rPh>
    <rPh sb="6" eb="7">
      <t>ショウ</t>
    </rPh>
    <phoneticPr fontId="21"/>
  </si>
  <si>
    <t>申請日</t>
    <rPh sb="0" eb="2">
      <t>シンセイ</t>
    </rPh>
    <rPh sb="2" eb="3">
      <t>ビ</t>
    </rPh>
    <phoneticPr fontId="4"/>
  </si>
  <si>
    <t>建物概要</t>
    <rPh sb="0" eb="2">
      <t>タテモノ</t>
    </rPh>
    <rPh sb="2" eb="4">
      <t>ガイヨウ</t>
    </rPh>
    <phoneticPr fontId="4"/>
  </si>
  <si>
    <t>申請者１</t>
    <rPh sb="0" eb="3">
      <t>シンセイシャ</t>
    </rPh>
    <phoneticPr fontId="4"/>
  </si>
  <si>
    <t>第二次トップランナー変圧器</t>
    <rPh sb="0" eb="1">
      <t>ダイ</t>
    </rPh>
    <rPh sb="1" eb="3">
      <t>ニジ</t>
    </rPh>
    <rPh sb="10" eb="13">
      <t>ヘンアツキ</t>
    </rPh>
    <phoneticPr fontId="4"/>
  </si>
  <si>
    <t>６．補助事業の開始及び完了予定日</t>
    <rPh sb="2" eb="4">
      <t>ホジョ</t>
    </rPh>
    <rPh sb="4" eb="6">
      <t>ジギョウ</t>
    </rPh>
    <rPh sb="7" eb="9">
      <t>カイシ</t>
    </rPh>
    <rPh sb="9" eb="10">
      <t>オヨ</t>
    </rPh>
    <rPh sb="11" eb="13">
      <t>カンリョウ</t>
    </rPh>
    <rPh sb="13" eb="15">
      <t>ヨテイ</t>
    </rPh>
    <rPh sb="15" eb="16">
      <t>ヒ</t>
    </rPh>
    <phoneticPr fontId="4"/>
  </si>
  <si>
    <t>（内訳）</t>
    <rPh sb="1" eb="3">
      <t>ウチワケ</t>
    </rPh>
    <phoneticPr fontId="4"/>
  </si>
  <si>
    <t>Ⅰ．設計費</t>
    <rPh sb="2" eb="4">
      <t>セッケイ</t>
    </rPh>
    <rPh sb="4" eb="5">
      <t>ヒ</t>
    </rPh>
    <phoneticPr fontId="4"/>
  </si>
  <si>
    <t>４月</t>
    <rPh sb="1" eb="2">
      <t>ガツ</t>
    </rPh>
    <phoneticPr fontId="4"/>
  </si>
  <si>
    <t>５月</t>
  </si>
  <si>
    <t>６月</t>
  </si>
  <si>
    <t>７月</t>
  </si>
  <si>
    <t>その他実施上の
留意事項</t>
    <rPh sb="2" eb="3">
      <t>タ</t>
    </rPh>
    <rPh sb="3" eb="5">
      <t>ジッシ</t>
    </rPh>
    <rPh sb="5" eb="6">
      <t>ジョウ</t>
    </rPh>
    <rPh sb="8" eb="10">
      <t>リュウイ</t>
    </rPh>
    <rPh sb="10" eb="12">
      <t>ジコウ</t>
    </rPh>
    <phoneticPr fontId="4"/>
  </si>
  <si>
    <t>相</t>
    <rPh sb="0" eb="1">
      <t>ソウ</t>
    </rPh>
    <phoneticPr fontId="4"/>
  </si>
  <si>
    <t>線</t>
    <rPh sb="0" eb="1">
      <t>セン</t>
    </rPh>
    <phoneticPr fontId="4"/>
  </si>
  <si>
    <t>補助事業に
要する経費</t>
    <rPh sb="0" eb="2">
      <t>ホジョ</t>
    </rPh>
    <rPh sb="2" eb="4">
      <t>ジギョウ</t>
    </rPh>
    <rPh sb="9" eb="10">
      <t>ヘ</t>
    </rPh>
    <rPh sb="10" eb="11">
      <t>ヒ</t>
    </rPh>
    <phoneticPr fontId="4"/>
  </si>
  <si>
    <t>財務諸表・決算短信等</t>
    <rPh sb="0" eb="2">
      <t>ザイム</t>
    </rPh>
    <rPh sb="2" eb="4">
      <t>ショヒョウ</t>
    </rPh>
    <rPh sb="5" eb="7">
      <t>ケッサン</t>
    </rPh>
    <rPh sb="7" eb="9">
      <t>タンシン</t>
    </rPh>
    <rPh sb="9" eb="10">
      <t>トウ</t>
    </rPh>
    <phoneticPr fontId="4"/>
  </si>
  <si>
    <t>空調</t>
    <rPh sb="0" eb="2">
      <t>クウチョウ</t>
    </rPh>
    <phoneticPr fontId="21"/>
  </si>
  <si>
    <t>換気</t>
    <rPh sb="0" eb="2">
      <t>カンキ</t>
    </rPh>
    <phoneticPr fontId="21"/>
  </si>
  <si>
    <t>照明</t>
    <rPh sb="0" eb="2">
      <t>ショウメイ</t>
    </rPh>
    <phoneticPr fontId="21"/>
  </si>
  <si>
    <t>給湯</t>
    <rPh sb="0" eb="2">
      <t>キュウトウ</t>
    </rPh>
    <phoneticPr fontId="21"/>
  </si>
  <si>
    <t>昇降機</t>
    <rPh sb="0" eb="3">
      <t>ショウコウキ</t>
    </rPh>
    <phoneticPr fontId="21"/>
  </si>
  <si>
    <t>創エネ</t>
    <rPh sb="0" eb="1">
      <t>ソウ</t>
    </rPh>
    <phoneticPr fontId="2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</si>
  <si>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</si>
  <si>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</si>
  <si>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</si>
  <si>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</si>
  <si>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</si>
  <si>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</si>
  <si>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</si>
  <si>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</si>
  <si>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</si>
  <si>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</si>
  <si>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</si>
  <si>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</si>
  <si>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</si>
  <si>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</si>
  <si>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</si>
  <si>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</si>
  <si>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</si>
  <si>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</si>
  <si>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</si>
  <si>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</si>
  <si>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</si>
  <si>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</si>
  <si>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</si>
  <si>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</si>
  <si>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</si>
  <si>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</si>
  <si>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</si>
  <si>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</si>
  <si>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</si>
  <si>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</si>
  <si>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</si>
  <si>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</si>
  <si>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</si>
  <si>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</si>
  <si>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</si>
  <si>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</si>
  <si>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</si>
  <si>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</si>
  <si>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</si>
  <si>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</si>
  <si>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</si>
  <si>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</si>
  <si>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</si>
  <si>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</si>
  <si>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</si>
  <si>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</si>
  <si>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</si>
  <si>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申請者３</t>
    <rPh sb="0" eb="3">
      <t>シンセイシャ</t>
    </rPh>
    <phoneticPr fontId="4"/>
  </si>
  <si>
    <t>申請者２</t>
    <rPh sb="0" eb="3">
      <t>シンセイシャ</t>
    </rPh>
    <phoneticPr fontId="4"/>
  </si>
  <si>
    <t>番号</t>
    <rPh sb="0" eb="2">
      <t>バンゴウ</t>
    </rPh>
    <phoneticPr fontId="4"/>
  </si>
  <si>
    <t>ⅰ</t>
    <phoneticPr fontId="4"/>
  </si>
  <si>
    <t>設備省エネルギー（アクティブ）技術</t>
    <phoneticPr fontId="4"/>
  </si>
  <si>
    <t>ⅱ</t>
    <phoneticPr fontId="4"/>
  </si>
  <si>
    <t>ⅳ</t>
    <phoneticPr fontId="4"/>
  </si>
  <si>
    <t>ⅴ</t>
    <phoneticPr fontId="4"/>
  </si>
  <si>
    <t>ⅵ</t>
    <phoneticPr fontId="4"/>
  </si>
  <si>
    <t>kVA</t>
    <phoneticPr fontId="4"/>
  </si>
  <si>
    <t>kW</t>
    <phoneticPr fontId="4"/>
  </si>
  <si>
    <t>―</t>
    <phoneticPr fontId="4"/>
  </si>
  <si>
    <t>ISO50001</t>
    <phoneticPr fontId="4"/>
  </si>
  <si>
    <t>CASBEE</t>
    <phoneticPr fontId="4"/>
  </si>
  <si>
    <t>No</t>
    <phoneticPr fontId="4"/>
  </si>
  <si>
    <t>設備・システム名</t>
    <phoneticPr fontId="4"/>
  </si>
  <si>
    <t>コージェネ</t>
    <phoneticPr fontId="21"/>
  </si>
  <si>
    <t>kWh</t>
    <phoneticPr fontId="4"/>
  </si>
  <si>
    <t>管理情報</t>
    <rPh sb="0" eb="2">
      <t>カンリ</t>
    </rPh>
    <rPh sb="2" eb="4">
      <t>ジョウホウ</t>
    </rPh>
    <phoneticPr fontId="4"/>
  </si>
  <si>
    <t>ありなし</t>
    <phoneticPr fontId="4"/>
  </si>
  <si>
    <t>なし</t>
    <phoneticPr fontId="4"/>
  </si>
  <si>
    <t>あり</t>
    <phoneticPr fontId="4"/>
  </si>
  <si>
    <t>Sランク取得済</t>
    <rPh sb="6" eb="7">
      <t>ズ</t>
    </rPh>
    <phoneticPr fontId="4"/>
  </si>
  <si>
    <t>法人番号</t>
    <rPh sb="0" eb="2">
      <t>ホウジン</t>
    </rPh>
    <rPh sb="2" eb="4">
      <t>バンゴウ</t>
    </rPh>
    <phoneticPr fontId="4"/>
  </si>
  <si>
    <t>13桁半角数字で入力</t>
    <rPh sb="2" eb="3">
      <t>ケタ</t>
    </rPh>
    <rPh sb="3" eb="5">
      <t>ハンカク</t>
    </rPh>
    <rPh sb="5" eb="7">
      <t>スウジ</t>
    </rPh>
    <rPh sb="8" eb="10">
      <t>ニュウリョク</t>
    </rPh>
    <phoneticPr fontId="4"/>
  </si>
  <si>
    <t>所在地</t>
    <rPh sb="0" eb="3">
      <t>ショザイチ</t>
    </rPh>
    <phoneticPr fontId="4"/>
  </si>
  <si>
    <t>郵便番号</t>
    <rPh sb="0" eb="4">
      <t>ユウビンバンゴウ</t>
    </rPh>
    <phoneticPr fontId="4"/>
  </si>
  <si>
    <t>都道府県</t>
    <rPh sb="0" eb="4">
      <t>トドウフケン</t>
    </rPh>
    <phoneticPr fontId="4"/>
  </si>
  <si>
    <t>市区町村</t>
    <rPh sb="0" eb="2">
      <t>シク</t>
    </rPh>
    <rPh sb="2" eb="4">
      <t>チョウソン</t>
    </rPh>
    <phoneticPr fontId="4"/>
  </si>
  <si>
    <t>建物名・部屋番号</t>
    <rPh sb="0" eb="2">
      <t>タテモノ</t>
    </rPh>
    <rPh sb="2" eb="3">
      <t>メイ</t>
    </rPh>
    <rPh sb="4" eb="6">
      <t>ヘヤ</t>
    </rPh>
    <rPh sb="6" eb="8">
      <t>バンゴウ</t>
    </rPh>
    <phoneticPr fontId="4"/>
  </si>
  <si>
    <t>7桁半角数字を「-（ハイフン）」なしで入力</t>
    <rPh sb="1" eb="2">
      <t>ケタ</t>
    </rPh>
    <rPh sb="2" eb="4">
      <t>ハンカク</t>
    </rPh>
    <rPh sb="4" eb="6">
      <t>スウジ</t>
    </rPh>
    <rPh sb="19" eb="21">
      <t>ニュウリョク</t>
    </rPh>
    <phoneticPr fontId="4"/>
  </si>
  <si>
    <t>プルダウンから選択</t>
    <rPh sb="7" eb="9">
      <t>センタク</t>
    </rPh>
    <phoneticPr fontId="4"/>
  </si>
  <si>
    <t>全角カタカナで入力</t>
    <rPh sb="0" eb="2">
      <t>ゼンカク</t>
    </rPh>
    <rPh sb="7" eb="9">
      <t>ニュウリョク</t>
    </rPh>
    <phoneticPr fontId="4"/>
  </si>
  <si>
    <t>入力方法</t>
    <rPh sb="0" eb="2">
      <t>ニュウリョク</t>
    </rPh>
    <rPh sb="2" eb="4">
      <t>ホウホウ</t>
    </rPh>
    <phoneticPr fontId="4"/>
  </si>
  <si>
    <t>代表担当者</t>
    <rPh sb="0" eb="2">
      <t>ダイヒョウ</t>
    </rPh>
    <rPh sb="2" eb="5">
      <t>タントウシャ</t>
    </rPh>
    <phoneticPr fontId="4"/>
  </si>
  <si>
    <t>所属部署</t>
    <rPh sb="0" eb="2">
      <t>ショゾク</t>
    </rPh>
    <rPh sb="2" eb="4">
      <t>ブショ</t>
    </rPh>
    <phoneticPr fontId="4"/>
  </si>
  <si>
    <t>担当者</t>
    <rPh sb="0" eb="2">
      <t>タントウ</t>
    </rPh>
    <rPh sb="2" eb="3">
      <t>シャ</t>
    </rPh>
    <phoneticPr fontId="4"/>
  </si>
  <si>
    <t>役職名</t>
    <rPh sb="0" eb="3">
      <t>ヤクショクメイ</t>
    </rPh>
    <phoneticPr fontId="4"/>
  </si>
  <si>
    <t>担当者
住所</t>
    <rPh sb="0" eb="2">
      <t>タントウ</t>
    </rPh>
    <rPh sb="2" eb="3">
      <t>シャ</t>
    </rPh>
    <rPh sb="4" eb="6">
      <t>ジュウショ</t>
    </rPh>
    <phoneticPr fontId="4"/>
  </si>
  <si>
    <t>電話番号</t>
    <rPh sb="0" eb="2">
      <t>デンワ</t>
    </rPh>
    <rPh sb="2" eb="4">
      <t>バンゴウ</t>
    </rPh>
    <phoneticPr fontId="4"/>
  </si>
  <si>
    <t>携帯電話番号</t>
    <rPh sb="0" eb="2">
      <t>ケイタイ</t>
    </rPh>
    <rPh sb="2" eb="4">
      <t>デンワ</t>
    </rPh>
    <rPh sb="4" eb="6">
      <t>バンゴウ</t>
    </rPh>
    <phoneticPr fontId="4"/>
  </si>
  <si>
    <t>メールアドレス</t>
    <phoneticPr fontId="4"/>
  </si>
  <si>
    <t>担当者
連絡先</t>
    <rPh sb="0" eb="2">
      <t>タントウ</t>
    </rPh>
    <rPh sb="2" eb="3">
      <t>シャ</t>
    </rPh>
    <rPh sb="4" eb="7">
      <t>レンラクサキ</t>
    </rPh>
    <phoneticPr fontId="4"/>
  </si>
  <si>
    <t>補助事業名称</t>
    <rPh sb="0" eb="2">
      <t>ホジョ</t>
    </rPh>
    <rPh sb="2" eb="4">
      <t>ジギョウ</t>
    </rPh>
    <rPh sb="4" eb="5">
      <t>メイ</t>
    </rPh>
    <rPh sb="5" eb="6">
      <t>ショウ</t>
    </rPh>
    <phoneticPr fontId="4"/>
  </si>
  <si>
    <t>入力方法</t>
    <phoneticPr fontId="4"/>
  </si>
  <si>
    <t>地域区分</t>
    <rPh sb="0" eb="2">
      <t>チイキ</t>
    </rPh>
    <rPh sb="2" eb="4">
      <t>クブン</t>
    </rPh>
    <phoneticPr fontId="4"/>
  </si>
  <si>
    <t>法人名</t>
    <rPh sb="0" eb="2">
      <t>ホウジン</t>
    </rPh>
    <rPh sb="2" eb="3">
      <t>メイ</t>
    </rPh>
    <phoneticPr fontId="4"/>
  </si>
  <si>
    <t>登録番号</t>
    <rPh sb="0" eb="2">
      <t>トウロク</t>
    </rPh>
    <rPh sb="2" eb="4">
      <t>バンゴウ</t>
    </rPh>
    <phoneticPr fontId="4"/>
  </si>
  <si>
    <t>なし</t>
    <phoneticPr fontId="4"/>
  </si>
  <si>
    <t>半角英数字で入力</t>
    <rPh sb="0" eb="2">
      <t>ハンカク</t>
    </rPh>
    <rPh sb="2" eb="5">
      <t>エイスウジ</t>
    </rPh>
    <rPh sb="6" eb="8">
      <t>ニュウリョク</t>
    </rPh>
    <phoneticPr fontId="4"/>
  </si>
  <si>
    <t>全角で入力</t>
    <rPh sb="0" eb="2">
      <t>ゼンカク</t>
    </rPh>
    <rPh sb="3" eb="5">
      <t>ニュウリョク</t>
    </rPh>
    <phoneticPr fontId="4"/>
  </si>
  <si>
    <t>－</t>
    <phoneticPr fontId="4"/>
  </si>
  <si>
    <t>全角で入力　ない場合はプルダウンから「－」を選択</t>
    <rPh sb="0" eb="2">
      <t>ゼンカク</t>
    </rPh>
    <rPh sb="3" eb="5">
      <t>ニュウリョク</t>
    </rPh>
    <phoneticPr fontId="4"/>
  </si>
  <si>
    <t>全角で入力　ない場合はプルダウンから「－」を選択</t>
    <phoneticPr fontId="4"/>
  </si>
  <si>
    <t>空調</t>
    <rPh sb="0" eb="2">
      <t>クウチョウ</t>
    </rPh>
    <phoneticPr fontId="4"/>
  </si>
  <si>
    <t>換気</t>
    <rPh sb="0" eb="2">
      <t>カンキ</t>
    </rPh>
    <phoneticPr fontId="4"/>
  </si>
  <si>
    <t>照明</t>
    <rPh sb="0" eb="2">
      <t>ショウメイ</t>
    </rPh>
    <phoneticPr fontId="4"/>
  </si>
  <si>
    <t>給湯</t>
    <rPh sb="0" eb="2">
      <t>キュウトウ</t>
    </rPh>
    <phoneticPr fontId="4"/>
  </si>
  <si>
    <t>昇降機</t>
    <rPh sb="0" eb="3">
      <t>ショウコウキ</t>
    </rPh>
    <phoneticPr fontId="4"/>
  </si>
  <si>
    <t>エネルギー利用
効率化設備</t>
    <rPh sb="5" eb="7">
      <t>リヨウ</t>
    </rPh>
    <rPh sb="8" eb="11">
      <t>コウリツカ</t>
    </rPh>
    <rPh sb="11" eb="13">
      <t>セツビ</t>
    </rPh>
    <phoneticPr fontId="4"/>
  </si>
  <si>
    <t>PV</t>
    <phoneticPr fontId="4"/>
  </si>
  <si>
    <t>コージェネ</t>
    <phoneticPr fontId="4"/>
  </si>
  <si>
    <t>その他</t>
    <rPh sb="2" eb="3">
      <t>タ</t>
    </rPh>
    <phoneticPr fontId="4"/>
  </si>
  <si>
    <t>PAL*</t>
    <phoneticPr fontId="4"/>
  </si>
  <si>
    <t>SRC造</t>
    <rPh sb="3" eb="4">
      <t>ゾウ</t>
    </rPh>
    <phoneticPr fontId="7"/>
  </si>
  <si>
    <t>RC造</t>
    <rPh sb="2" eb="3">
      <t>ゾウ</t>
    </rPh>
    <phoneticPr fontId="7"/>
  </si>
  <si>
    <t>S造</t>
    <rPh sb="1" eb="2">
      <t>ゾウ</t>
    </rPh>
    <phoneticPr fontId="7"/>
  </si>
  <si>
    <t>木造</t>
    <rPh sb="0" eb="2">
      <t>モクゾウ</t>
    </rPh>
    <phoneticPr fontId="4"/>
  </si>
  <si>
    <t>階数</t>
    <rPh sb="0" eb="2">
      <t>カイスウ</t>
    </rPh>
    <phoneticPr fontId="4"/>
  </si>
  <si>
    <t>半角数字で入力　ない場合はプルダウンから「－」を選択</t>
    <rPh sb="0" eb="2">
      <t>ハンカク</t>
    </rPh>
    <rPh sb="2" eb="4">
      <t>スウジ</t>
    </rPh>
    <rPh sb="5" eb="7">
      <t>ニュウリョク</t>
    </rPh>
    <phoneticPr fontId="4"/>
  </si>
  <si>
    <t>事業期間区分</t>
    <rPh sb="0" eb="2">
      <t>ジギョウ</t>
    </rPh>
    <rPh sb="2" eb="4">
      <t>キカン</t>
    </rPh>
    <rPh sb="4" eb="6">
      <t>クブン</t>
    </rPh>
    <phoneticPr fontId="4"/>
  </si>
  <si>
    <t>★</t>
    <phoneticPr fontId="4"/>
  </si>
  <si>
    <t>申請者名</t>
    <phoneticPr fontId="4"/>
  </si>
  <si>
    <t>申請者名フリガナ</t>
    <rPh sb="0" eb="3">
      <t>シンセイシャ</t>
    </rPh>
    <rPh sb="3" eb="4">
      <t>メイ</t>
    </rPh>
    <phoneticPr fontId="4"/>
  </si>
  <si>
    <t>★</t>
    <phoneticPr fontId="4"/>
  </si>
  <si>
    <t>代表者</t>
    <rPh sb="0" eb="3">
      <t>ダイヒョウシャ</t>
    </rPh>
    <phoneticPr fontId="4"/>
  </si>
  <si>
    <t>フリガナ氏</t>
    <rPh sb="4" eb="5">
      <t>シ</t>
    </rPh>
    <phoneticPr fontId="4"/>
  </si>
  <si>
    <t>フリガナ名</t>
    <rPh sb="4" eb="5">
      <t>メイ</t>
    </rPh>
    <phoneticPr fontId="4"/>
  </si>
  <si>
    <t>氏</t>
    <rPh sb="0" eb="1">
      <t>シ</t>
    </rPh>
    <phoneticPr fontId="4"/>
  </si>
  <si>
    <t>名</t>
    <rPh sb="0" eb="1">
      <t>メイ</t>
    </rPh>
    <phoneticPr fontId="4"/>
  </si>
  <si>
    <t>建築物の名称</t>
    <rPh sb="0" eb="3">
      <t>ケンチクブツ</t>
    </rPh>
    <rPh sb="4" eb="6">
      <t>メイショウ</t>
    </rPh>
    <phoneticPr fontId="4"/>
  </si>
  <si>
    <t>全角カタカナで入力</t>
    <phoneticPr fontId="4"/>
  </si>
  <si>
    <t>全角で入力</t>
    <rPh sb="0" eb="2">
      <t>ゼンカク</t>
    </rPh>
    <rPh sb="3" eb="5">
      <t>ニュウリョク</t>
    </rPh>
    <phoneticPr fontId="4"/>
  </si>
  <si>
    <t>半角数字で0もしくはプラスの値を入力</t>
    <rPh sb="14" eb="15">
      <t>アタイ</t>
    </rPh>
    <rPh sb="16" eb="18">
      <t>ニュウリョク</t>
    </rPh>
    <phoneticPr fontId="4"/>
  </si>
  <si>
    <t>半角数字で0もしくはマイナスの値を入力</t>
    <rPh sb="15" eb="16">
      <t>アタイ</t>
    </rPh>
    <rPh sb="17" eb="19">
      <t>ニュウリョク</t>
    </rPh>
    <phoneticPr fontId="4"/>
  </si>
  <si>
    <t>PV</t>
    <phoneticPr fontId="4"/>
  </si>
  <si>
    <t>申請者２</t>
    <rPh sb="0" eb="3">
      <t>シンセイシャ</t>
    </rPh>
    <phoneticPr fontId="4"/>
  </si>
  <si>
    <t>申請者３</t>
    <rPh sb="0" eb="3">
      <t>シンセイシャ</t>
    </rPh>
    <phoneticPr fontId="4"/>
  </si>
  <si>
    <t>契約予定</t>
    <rPh sb="0" eb="2">
      <t>ケイヤク</t>
    </rPh>
    <rPh sb="2" eb="4">
      <t>ヨテイ</t>
    </rPh>
    <phoneticPr fontId="4"/>
  </si>
  <si>
    <t>ESCO</t>
    <phoneticPr fontId="4"/>
  </si>
  <si>
    <t>他の補助金名</t>
    <phoneticPr fontId="4"/>
  </si>
  <si>
    <t>指定</t>
    <rPh sb="0" eb="2">
      <t>シテイ</t>
    </rPh>
    <phoneticPr fontId="4"/>
  </si>
  <si>
    <t>交付決定日</t>
    <rPh sb="0" eb="2">
      <t>コウフ</t>
    </rPh>
    <rPh sb="2" eb="4">
      <t>ケッテイ</t>
    </rPh>
    <rPh sb="4" eb="5">
      <t>ビ</t>
    </rPh>
    <phoneticPr fontId="4"/>
  </si>
  <si>
    <t>事業実施予定年月日</t>
    <rPh sb="0" eb="2">
      <t>ジギョウ</t>
    </rPh>
    <rPh sb="2" eb="4">
      <t>ジッシ</t>
    </rPh>
    <rPh sb="4" eb="6">
      <t>ヨテイ</t>
    </rPh>
    <rPh sb="6" eb="9">
      <t>ネンガッピ</t>
    </rPh>
    <phoneticPr fontId="4"/>
  </si>
  <si>
    <t>（２）</t>
    <phoneticPr fontId="4"/>
  </si>
  <si>
    <t>（３）</t>
    <phoneticPr fontId="4"/>
  </si>
  <si>
    <t>事業実施スケジュール</t>
    <rPh sb="0" eb="2">
      <t>ジギョウ</t>
    </rPh>
    <rPh sb="2" eb="4">
      <t>ジッシ</t>
    </rPh>
    <phoneticPr fontId="4"/>
  </si>
  <si>
    <t>補助事業名</t>
    <phoneticPr fontId="4"/>
  </si>
  <si>
    <t>（４）</t>
    <phoneticPr fontId="4"/>
  </si>
  <si>
    <t>２．事業計画概要</t>
    <rPh sb="2" eb="4">
      <t>ジギョウ</t>
    </rPh>
    <rPh sb="4" eb="6">
      <t>ケイカク</t>
    </rPh>
    <rPh sb="6" eb="8">
      <t>ガイヨウ</t>
    </rPh>
    <phoneticPr fontId="4"/>
  </si>
  <si>
    <t>（５）</t>
    <phoneticPr fontId="4"/>
  </si>
  <si>
    <t>（６）</t>
    <phoneticPr fontId="4"/>
  </si>
  <si>
    <t>補助事業開始日</t>
    <rPh sb="0" eb="2">
      <t>ホジョ</t>
    </rPh>
    <rPh sb="2" eb="4">
      <t>ジギョウ</t>
    </rPh>
    <rPh sb="4" eb="6">
      <t>カイシ</t>
    </rPh>
    <rPh sb="6" eb="7">
      <t>ビ</t>
    </rPh>
    <phoneticPr fontId="4"/>
  </si>
  <si>
    <t>３．システム提案概要（１）</t>
    <phoneticPr fontId="4"/>
  </si>
  <si>
    <t>補助事業者名</t>
    <phoneticPr fontId="4"/>
  </si>
  <si>
    <t>登録状況</t>
    <rPh sb="0" eb="2">
      <t>トウロク</t>
    </rPh>
    <rPh sb="2" eb="4">
      <t>ジョウキョウ</t>
    </rPh>
    <phoneticPr fontId="4"/>
  </si>
  <si>
    <t>住　　　所</t>
    <phoneticPr fontId="4"/>
  </si>
  <si>
    <t>主な構造</t>
    <rPh sb="0" eb="1">
      <t>オモ</t>
    </rPh>
    <rPh sb="2" eb="4">
      <t>コウゾウ</t>
    </rPh>
    <phoneticPr fontId="4"/>
  </si>
  <si>
    <t>事業期間</t>
    <phoneticPr fontId="4"/>
  </si>
  <si>
    <t>資金調達
計画</t>
    <rPh sb="0" eb="2">
      <t>シキン</t>
    </rPh>
    <rPh sb="2" eb="4">
      <t>チョウタツ</t>
    </rPh>
    <rPh sb="5" eb="7">
      <t>ケイカク</t>
    </rPh>
    <phoneticPr fontId="4"/>
  </si>
  <si>
    <t>プルダウンから選択</t>
    <phoneticPr fontId="4"/>
  </si>
  <si>
    <t>1.基本情報</t>
    <rPh sb="2" eb="4">
      <t>キホン</t>
    </rPh>
    <rPh sb="4" eb="6">
      <t>ジョウホウ</t>
    </rPh>
    <phoneticPr fontId="4"/>
  </si>
  <si>
    <t>2.申請者情報</t>
    <rPh sb="2" eb="5">
      <t>シンセイシャ</t>
    </rPh>
    <rPh sb="5" eb="7">
      <t>ジョウホウ</t>
    </rPh>
    <phoneticPr fontId="4"/>
  </si>
  <si>
    <t>CLT使用部位</t>
    <rPh sb="3" eb="5">
      <t>シヨウ</t>
    </rPh>
    <rPh sb="5" eb="7">
      <t>ブイ</t>
    </rPh>
    <phoneticPr fontId="4"/>
  </si>
  <si>
    <t>【建物配置計画】</t>
    <rPh sb="1" eb="3">
      <t>タテモノ</t>
    </rPh>
    <rPh sb="3" eb="5">
      <t>ハイチ</t>
    </rPh>
    <rPh sb="5" eb="7">
      <t>ケイカク</t>
    </rPh>
    <phoneticPr fontId="4"/>
  </si>
  <si>
    <t>【高断熱化】</t>
    <rPh sb="1" eb="2">
      <t>コウ</t>
    </rPh>
    <rPh sb="2" eb="4">
      <t>ダンネツ</t>
    </rPh>
    <rPh sb="4" eb="5">
      <t>カ</t>
    </rPh>
    <phoneticPr fontId="4"/>
  </si>
  <si>
    <t>【高性能窓ガラス】</t>
    <rPh sb="1" eb="4">
      <t>コウセイノウ</t>
    </rPh>
    <rPh sb="4" eb="5">
      <t>マド</t>
    </rPh>
    <phoneticPr fontId="4"/>
  </si>
  <si>
    <t>【その他空調機器】</t>
    <rPh sb="3" eb="4">
      <t>タ</t>
    </rPh>
    <rPh sb="4" eb="6">
      <t>クウチョウ</t>
    </rPh>
    <rPh sb="6" eb="8">
      <t>キキ</t>
    </rPh>
    <phoneticPr fontId="4"/>
  </si>
  <si>
    <t>【高性能窓サッシ】</t>
    <rPh sb="1" eb="4">
      <t>コウセイノウ</t>
    </rPh>
    <rPh sb="4" eb="5">
      <t>マド</t>
    </rPh>
    <phoneticPr fontId="4"/>
  </si>
  <si>
    <t>ルーバー（日射追従型）</t>
    <rPh sb="5" eb="7">
      <t>ニッシャ</t>
    </rPh>
    <rPh sb="7" eb="10">
      <t>ツイジュウガタ</t>
    </rPh>
    <phoneticPr fontId="4"/>
  </si>
  <si>
    <t>【自然通風】</t>
    <rPh sb="1" eb="3">
      <t>シゼン</t>
    </rPh>
    <rPh sb="3" eb="5">
      <t>ツウフウ</t>
    </rPh>
    <phoneticPr fontId="4"/>
  </si>
  <si>
    <t>【自然採光】</t>
    <rPh sb="1" eb="3">
      <t>シゼン</t>
    </rPh>
    <rPh sb="3" eb="5">
      <t>サイコウ</t>
    </rPh>
    <phoneticPr fontId="4"/>
  </si>
  <si>
    <t>取得予定</t>
    <rPh sb="0" eb="2">
      <t>シュトク</t>
    </rPh>
    <rPh sb="2" eb="4">
      <t>ヨテイ</t>
    </rPh>
    <phoneticPr fontId="4"/>
  </si>
  <si>
    <t>事業計画概要</t>
    <rPh sb="0" eb="2">
      <t>ジギョウ</t>
    </rPh>
    <rPh sb="2" eb="4">
      <t>ケイカク</t>
    </rPh>
    <rPh sb="4" eb="6">
      <t>ガイヨウ</t>
    </rPh>
    <phoneticPr fontId="4"/>
  </si>
  <si>
    <t>登録制度</t>
    <rPh sb="0" eb="2">
      <t>トウロク</t>
    </rPh>
    <rPh sb="2" eb="4">
      <t>セイド</t>
    </rPh>
    <phoneticPr fontId="4"/>
  </si>
  <si>
    <t>CLT</t>
    <phoneticPr fontId="7"/>
  </si>
  <si>
    <t>登録済</t>
    <rPh sb="0" eb="2">
      <t>トウロク</t>
    </rPh>
    <rPh sb="2" eb="3">
      <t>ズ</t>
    </rPh>
    <phoneticPr fontId="4"/>
  </si>
  <si>
    <t>登録予定</t>
    <rPh sb="0" eb="2">
      <t>トウロク</t>
    </rPh>
    <rPh sb="2" eb="4">
      <t>ヨテイ</t>
    </rPh>
    <phoneticPr fontId="4"/>
  </si>
  <si>
    <t>ZEB
プランナー</t>
    <phoneticPr fontId="4"/>
  </si>
  <si>
    <t>補助事業の遂行に係わる融資計画の有無</t>
    <rPh sb="0" eb="2">
      <t>ホジョ</t>
    </rPh>
    <rPh sb="2" eb="4">
      <t>ジギョウ</t>
    </rPh>
    <rPh sb="5" eb="7">
      <t>スイコウ</t>
    </rPh>
    <rPh sb="8" eb="9">
      <t>カカ</t>
    </rPh>
    <rPh sb="11" eb="13">
      <t>ユウシ</t>
    </rPh>
    <rPh sb="13" eb="15">
      <t>ケイカク</t>
    </rPh>
    <rPh sb="16" eb="18">
      <t>ウム</t>
    </rPh>
    <phoneticPr fontId="4"/>
  </si>
  <si>
    <t>補助事業の遂行に
係わる融資計画の有無</t>
    <rPh sb="17" eb="19">
      <t>ウム</t>
    </rPh>
    <phoneticPr fontId="4"/>
  </si>
  <si>
    <t>他の
補助金</t>
    <rPh sb="0" eb="1">
      <t>タ</t>
    </rPh>
    <rPh sb="3" eb="6">
      <t>ホジョキン</t>
    </rPh>
    <phoneticPr fontId="4"/>
  </si>
  <si>
    <t>プルダウンから選択（予定を含む）</t>
    <rPh sb="7" eb="9">
      <t>センタク</t>
    </rPh>
    <rPh sb="10" eb="12">
      <t>ヨテイ</t>
    </rPh>
    <rPh sb="13" eb="14">
      <t>フク</t>
    </rPh>
    <phoneticPr fontId="4"/>
  </si>
  <si>
    <t>他の補助金の有無（予定を含む）</t>
    <rPh sb="0" eb="8">
      <t>タホジョキンウム</t>
    </rPh>
    <rPh sb="9" eb="11">
      <t>ヨテイ</t>
    </rPh>
    <rPh sb="12" eb="13">
      <t>フク</t>
    </rPh>
    <phoneticPr fontId="4"/>
  </si>
  <si>
    <r>
      <t>m</t>
    </r>
    <r>
      <rPr>
        <b/>
        <vertAlign val="superscript"/>
        <sz val="10"/>
        <color theme="1" tint="0.14999847407452621"/>
        <rFont val="Meiryo UI"/>
        <family val="3"/>
        <charset val="128"/>
      </rPr>
      <t>2</t>
    </r>
    <phoneticPr fontId="4"/>
  </si>
  <si>
    <t>PL登録状況</t>
    <rPh sb="2" eb="4">
      <t>トウロク</t>
    </rPh>
    <rPh sb="4" eb="6">
      <t>ジョウキョウ</t>
    </rPh>
    <phoneticPr fontId="4"/>
  </si>
  <si>
    <t>登録済</t>
    <rPh sb="0" eb="2">
      <t>トウロク</t>
    </rPh>
    <rPh sb="2" eb="3">
      <t>ズ</t>
    </rPh>
    <phoneticPr fontId="4"/>
  </si>
  <si>
    <t>登録申請中</t>
    <rPh sb="0" eb="5">
      <t>トウロクシンセイチュウ</t>
    </rPh>
    <phoneticPr fontId="4"/>
  </si>
  <si>
    <t>LO登録状況</t>
    <rPh sb="2" eb="4">
      <t>トウロク</t>
    </rPh>
    <rPh sb="4" eb="6">
      <t>ジョウキョウ</t>
    </rPh>
    <phoneticPr fontId="4"/>
  </si>
  <si>
    <t>設計</t>
    <rPh sb="0" eb="2">
      <t>セッケイ</t>
    </rPh>
    <phoneticPr fontId="4"/>
  </si>
  <si>
    <r>
      <rPr>
        <sz val="9"/>
        <color theme="0"/>
        <rFont val="ＭＳ Ｐ明朝"/>
        <family val="1"/>
        <charset val="128"/>
      </rPr>
      <t>※</t>
    </r>
    <r>
      <rPr>
        <sz val="9"/>
        <color theme="1"/>
        <rFont val="ＭＳ Ｐ明朝"/>
        <family val="1"/>
        <charset val="128"/>
      </rPr>
      <t>（個人番号の記載がある書類が送付された場合は、ＳＩＩにて黒塗り等の処理を行う）</t>
    </r>
    <rPh sb="2" eb="4">
      <t>コジン</t>
    </rPh>
    <rPh sb="4" eb="6">
      <t>バンゴウ</t>
    </rPh>
    <rPh sb="7" eb="9">
      <t>キサイ</t>
    </rPh>
    <rPh sb="12" eb="14">
      <t>ショルイ</t>
    </rPh>
    <rPh sb="15" eb="17">
      <t>ソウフ</t>
    </rPh>
    <rPh sb="20" eb="22">
      <t>バアイ</t>
    </rPh>
    <rPh sb="29" eb="31">
      <t>クロヌ</t>
    </rPh>
    <rPh sb="32" eb="33">
      <t>トウ</t>
    </rPh>
    <rPh sb="34" eb="36">
      <t>ショリ</t>
    </rPh>
    <rPh sb="37" eb="38">
      <t>オコナ</t>
    </rPh>
    <phoneticPr fontId="4"/>
  </si>
  <si>
    <t>※ 個人番号欄（マイナンバー）が判読できないように黒塗りした上で提出すること</t>
    <rPh sb="2" eb="4">
      <t>コジン</t>
    </rPh>
    <rPh sb="4" eb="6">
      <t>バンゴウ</t>
    </rPh>
    <rPh sb="6" eb="7">
      <t>ラン</t>
    </rPh>
    <rPh sb="16" eb="18">
      <t>ハンドク</t>
    </rPh>
    <rPh sb="25" eb="27">
      <t>クロヌ</t>
    </rPh>
    <rPh sb="30" eb="31">
      <t>ウエ</t>
    </rPh>
    <rPh sb="32" eb="34">
      <t>テイシュツ</t>
    </rPh>
    <phoneticPr fontId="4"/>
  </si>
  <si>
    <t>PAL*</t>
    <phoneticPr fontId="4"/>
  </si>
  <si>
    <t>PAL*基準値</t>
    <rPh sb="4" eb="6">
      <t>キジュン</t>
    </rPh>
    <rPh sb="6" eb="7">
      <t>チ</t>
    </rPh>
    <phoneticPr fontId="4"/>
  </si>
  <si>
    <t>PAL*設計値</t>
    <rPh sb="4" eb="6">
      <t>セッケイ</t>
    </rPh>
    <rPh sb="6" eb="7">
      <t>チ</t>
    </rPh>
    <phoneticPr fontId="4"/>
  </si>
  <si>
    <t>PVの使用方法</t>
    <rPh sb="3" eb="5">
      <t>シヨウ</t>
    </rPh>
    <rPh sb="5" eb="7">
      <t>ホウホウ</t>
    </rPh>
    <phoneticPr fontId="4"/>
  </si>
  <si>
    <t>ISO50001</t>
    <phoneticPr fontId="4"/>
  </si>
  <si>
    <t>ISO14000
シリーズ</t>
    <phoneticPr fontId="4"/>
  </si>
  <si>
    <t>取得状況</t>
    <rPh sb="0" eb="2">
      <t>シュトク</t>
    </rPh>
    <rPh sb="2" eb="4">
      <t>ジョウキョウ</t>
    </rPh>
    <phoneticPr fontId="4"/>
  </si>
  <si>
    <t>取得済</t>
    <rPh sb="0" eb="2">
      <t>シュトク</t>
    </rPh>
    <rPh sb="2" eb="3">
      <t>ズ</t>
    </rPh>
    <phoneticPr fontId="4"/>
  </si>
  <si>
    <t>適用規格</t>
    <rPh sb="0" eb="2">
      <t>テキヨウ</t>
    </rPh>
    <rPh sb="2" eb="4">
      <t>キカク</t>
    </rPh>
    <phoneticPr fontId="4"/>
  </si>
  <si>
    <t>㎡</t>
    <phoneticPr fontId="4"/>
  </si>
  <si>
    <t>塔屋</t>
    <phoneticPr fontId="4"/>
  </si>
  <si>
    <t>CASBEE自己評価</t>
    <rPh sb="6" eb="8">
      <t>ジコ</t>
    </rPh>
    <rPh sb="8" eb="10">
      <t>ヒョウカ</t>
    </rPh>
    <phoneticPr fontId="4"/>
  </si>
  <si>
    <t>CASBEE評価認証</t>
    <rPh sb="6" eb="8">
      <t>ヒョウカ</t>
    </rPh>
    <rPh sb="8" eb="10">
      <t>ニンショウ</t>
    </rPh>
    <phoneticPr fontId="4"/>
  </si>
  <si>
    <t>一次エネルギー
消費量
（MJ/年）
[基準値]</t>
    <rPh sb="0" eb="2">
      <t>イチジ</t>
    </rPh>
    <rPh sb="8" eb="11">
      <t>ショウヒリョウ</t>
    </rPh>
    <rPh sb="21" eb="24">
      <t>キジュンチ</t>
    </rPh>
    <phoneticPr fontId="4"/>
  </si>
  <si>
    <t>一次エネルギー
消費量
（MJ/年）
[設計値]</t>
    <rPh sb="0" eb="2">
      <t>イチジ</t>
    </rPh>
    <rPh sb="8" eb="11">
      <t>ショウヒリョウ</t>
    </rPh>
    <rPh sb="21" eb="23">
      <t>セッケイ</t>
    </rPh>
    <rPh sb="23" eb="24">
      <t>チ</t>
    </rPh>
    <phoneticPr fontId="4"/>
  </si>
  <si>
    <t>評価認証</t>
    <phoneticPr fontId="4"/>
  </si>
  <si>
    <t>自己評価</t>
    <rPh sb="0" eb="2">
      <t>ジコ</t>
    </rPh>
    <rPh sb="2" eb="4">
      <t>ヒョウカ</t>
    </rPh>
    <phoneticPr fontId="4"/>
  </si>
  <si>
    <t>自己評価結果(地方自治体含む)又は予定をプルダウンから選択</t>
    <rPh sb="0" eb="2">
      <t>ジコ</t>
    </rPh>
    <rPh sb="2" eb="4">
      <t>ヒョウカ</t>
    </rPh>
    <rPh sb="4" eb="6">
      <t>ケッカ</t>
    </rPh>
    <rPh sb="7" eb="9">
      <t>チホウ</t>
    </rPh>
    <rPh sb="15" eb="16">
      <t>マタ</t>
    </rPh>
    <rPh sb="17" eb="19">
      <t>ヨテイ</t>
    </rPh>
    <rPh sb="27" eb="29">
      <t>センタク</t>
    </rPh>
    <phoneticPr fontId="3"/>
  </si>
  <si>
    <t>なし</t>
    <phoneticPr fontId="4"/>
  </si>
  <si>
    <t>Aランク取得済</t>
    <phoneticPr fontId="4"/>
  </si>
  <si>
    <t>B+ランク取得済</t>
    <phoneticPr fontId="4"/>
  </si>
  <si>
    <t>B-ランク取得済</t>
    <phoneticPr fontId="4"/>
  </si>
  <si>
    <t>Cランク取得済</t>
    <phoneticPr fontId="4"/>
  </si>
  <si>
    <t>取得予定</t>
    <rPh sb="0" eb="4">
      <t>シュトクヨテイ</t>
    </rPh>
    <phoneticPr fontId="4"/>
  </si>
  <si>
    <t>Sランク</t>
    <phoneticPr fontId="4"/>
  </si>
  <si>
    <t>Aランク</t>
    <phoneticPr fontId="4"/>
  </si>
  <si>
    <t>B+ランク</t>
    <phoneticPr fontId="4"/>
  </si>
  <si>
    <t>B-ランク</t>
    <phoneticPr fontId="4"/>
  </si>
  <si>
    <t>Cランク</t>
    <phoneticPr fontId="4"/>
  </si>
  <si>
    <t>自己評価予定</t>
    <rPh sb="0" eb="2">
      <t>ジコ</t>
    </rPh>
    <rPh sb="2" eb="4">
      <t>ヒョウカ</t>
    </rPh>
    <rPh sb="4" eb="6">
      <t>ヨテイ</t>
    </rPh>
    <phoneticPr fontId="4"/>
  </si>
  <si>
    <t xml:space="preserve"> </t>
    <phoneticPr fontId="4"/>
  </si>
  <si>
    <t>３．システム提案概要（２）</t>
    <phoneticPr fontId="4"/>
  </si>
  <si>
    <t>補助事業実施体制図</t>
    <rPh sb="0" eb="2">
      <t>ホジョ</t>
    </rPh>
    <rPh sb="2" eb="4">
      <t>ジギョウ</t>
    </rPh>
    <rPh sb="4" eb="6">
      <t>ジッシ</t>
    </rPh>
    <rPh sb="6" eb="8">
      <t>タイセイ</t>
    </rPh>
    <rPh sb="8" eb="9">
      <t>ズ</t>
    </rPh>
    <phoneticPr fontId="4"/>
  </si>
  <si>
    <t xml:space="preserve">塔屋 </t>
    <rPh sb="0" eb="1">
      <t>トウ</t>
    </rPh>
    <rPh sb="1" eb="2">
      <t>ヤ</t>
    </rPh>
    <phoneticPr fontId="4"/>
  </si>
  <si>
    <t>融資契約予定時期</t>
    <rPh sb="2" eb="4">
      <t>ケイヤク</t>
    </rPh>
    <phoneticPr fontId="4"/>
  </si>
  <si>
    <t>融資契約予定時期</t>
    <rPh sb="0" eb="2">
      <t>ユウシ</t>
    </rPh>
    <rPh sb="2" eb="4">
      <t>ケイヤク</t>
    </rPh>
    <rPh sb="4" eb="6">
      <t>ヨテイ</t>
    </rPh>
    <rPh sb="6" eb="8">
      <t>ジキ</t>
    </rPh>
    <phoneticPr fontId="4"/>
  </si>
  <si>
    <t>半角数字を「-（ハイフン）」ありで入力　ない場合はプルダウンから「－」を選択</t>
    <rPh sb="0" eb="2">
      <t>ハンカク</t>
    </rPh>
    <rPh sb="2" eb="4">
      <t>スウジ</t>
    </rPh>
    <rPh sb="17" eb="19">
      <t>ニュウリョク</t>
    </rPh>
    <rPh sb="22" eb="24">
      <t>バアイ</t>
    </rPh>
    <rPh sb="36" eb="38">
      <t>センタク</t>
    </rPh>
    <phoneticPr fontId="4"/>
  </si>
  <si>
    <t>3.事業計画概要</t>
    <rPh sb="2" eb="4">
      <t>ジギョウ</t>
    </rPh>
    <rPh sb="4" eb="6">
      <t>ケイカク</t>
    </rPh>
    <rPh sb="6" eb="8">
      <t>ガイヨウ</t>
    </rPh>
    <phoneticPr fontId="4"/>
  </si>
  <si>
    <t>4.建物情報</t>
    <rPh sb="2" eb="4">
      <t>タテモノ</t>
    </rPh>
    <rPh sb="4" eb="6">
      <t>ジョウホウ</t>
    </rPh>
    <phoneticPr fontId="4"/>
  </si>
  <si>
    <t>5.エネルギー情報</t>
    <rPh sb="7" eb="9">
      <t>ジョウホウ</t>
    </rPh>
    <phoneticPr fontId="4"/>
  </si>
  <si>
    <t>ブラインド（太陽追尾型）</t>
    <rPh sb="6" eb="8">
      <t>タイヨウ</t>
    </rPh>
    <rPh sb="8" eb="10">
      <t>ツイビ</t>
    </rPh>
    <rPh sb="10" eb="11">
      <t>ガタ</t>
    </rPh>
    <phoneticPr fontId="4"/>
  </si>
  <si>
    <t>潜熱回収型給湯機</t>
    <rPh sb="0" eb="2">
      <t>センネツ</t>
    </rPh>
    <rPh sb="2" eb="4">
      <t>カイシュウ</t>
    </rPh>
    <rPh sb="4" eb="5">
      <t>ガタ</t>
    </rPh>
    <rPh sb="5" eb="7">
      <t>キュウトウ</t>
    </rPh>
    <rPh sb="7" eb="8">
      <t>キ</t>
    </rPh>
    <phoneticPr fontId="4"/>
  </si>
  <si>
    <t>「補助」</t>
    <rPh sb="1" eb="3">
      <t>ホジョ</t>
    </rPh>
    <phoneticPr fontId="4"/>
  </si>
  <si>
    <t>【補助対象】</t>
    <rPh sb="1" eb="3">
      <t>ホジョ</t>
    </rPh>
    <rPh sb="3" eb="5">
      <t>タイショウ</t>
    </rPh>
    <phoneticPr fontId="4"/>
  </si>
  <si>
    <t>【補助対象外】</t>
    <rPh sb="1" eb="3">
      <t>ホジョ</t>
    </rPh>
    <rPh sb="3" eb="6">
      <t>タイショウガイ</t>
    </rPh>
    <phoneticPr fontId="4"/>
  </si>
  <si>
    <t>計画（実施）概要を記述</t>
    <rPh sb="0" eb="2">
      <t>ケイカク</t>
    </rPh>
    <rPh sb="3" eb="5">
      <t>ジッシ</t>
    </rPh>
    <rPh sb="6" eb="8">
      <t>ガイヨウ</t>
    </rPh>
    <rPh sb="9" eb="11">
      <t>キジュツ</t>
    </rPh>
    <phoneticPr fontId="4"/>
  </si>
  <si>
    <t>建物平面の短辺対長辺比：短辺長／長辺長</t>
    <rPh sb="0" eb="2">
      <t>タテモノ</t>
    </rPh>
    <rPh sb="2" eb="4">
      <t>ヘイメン</t>
    </rPh>
    <rPh sb="5" eb="7">
      <t>タンペン</t>
    </rPh>
    <rPh sb="7" eb="8">
      <t>タイ</t>
    </rPh>
    <rPh sb="8" eb="10">
      <t>チョウヘン</t>
    </rPh>
    <rPh sb="10" eb="11">
      <t>ヒ</t>
    </rPh>
    <rPh sb="12" eb="14">
      <t>タンペン</t>
    </rPh>
    <rPh sb="14" eb="15">
      <t>チョウ</t>
    </rPh>
    <rPh sb="16" eb="18">
      <t>チョウヘン</t>
    </rPh>
    <rPh sb="18" eb="19">
      <t>チョウ</t>
    </rPh>
    <phoneticPr fontId="4"/>
  </si>
  <si>
    <t>断熱材名称、断熱材規格、熱伝導率λ(W/(m・K))、断熱材厚み(mm)</t>
    <rPh sb="0" eb="3">
      <t>ダンネツザイ</t>
    </rPh>
    <rPh sb="3" eb="5">
      <t>メイショウ</t>
    </rPh>
    <rPh sb="6" eb="9">
      <t>ダンネツザイ</t>
    </rPh>
    <rPh sb="9" eb="11">
      <t>キカク</t>
    </rPh>
    <rPh sb="12" eb="13">
      <t>ネツ</t>
    </rPh>
    <rPh sb="13" eb="16">
      <t>デンドウリツ</t>
    </rPh>
    <rPh sb="27" eb="30">
      <t>ダンネツザイ</t>
    </rPh>
    <rPh sb="30" eb="31">
      <t>アツ</t>
    </rPh>
    <phoneticPr fontId="4"/>
  </si>
  <si>
    <t>ガラス構成</t>
    <rPh sb="3" eb="5">
      <t>コウセイ</t>
    </rPh>
    <phoneticPr fontId="4"/>
  </si>
  <si>
    <t>方位、サイズ(間隔(タテ、ヨコ)、壁面からの出寸法(mm))、日除け効果係数(冷・暖)</t>
    <rPh sb="0" eb="2">
      <t>ホウイ</t>
    </rPh>
    <rPh sb="7" eb="9">
      <t>カンカク</t>
    </rPh>
    <rPh sb="17" eb="19">
      <t>ヘキメン</t>
    </rPh>
    <rPh sb="22" eb="23">
      <t>デ</t>
    </rPh>
    <rPh sb="23" eb="25">
      <t>スンポウ</t>
    </rPh>
    <rPh sb="31" eb="33">
      <t>ヒヨ</t>
    </rPh>
    <rPh sb="34" eb="36">
      <t>コウカ</t>
    </rPh>
    <rPh sb="36" eb="38">
      <t>ケイスウ</t>
    </rPh>
    <rPh sb="39" eb="40">
      <t>レイ</t>
    </rPh>
    <rPh sb="41" eb="42">
      <t>ダン</t>
    </rPh>
    <phoneticPr fontId="4"/>
  </si>
  <si>
    <t>方位、外部設置の場合：日除け効果係数(冷・暖）、内部設置の場合：日射熱取得率</t>
    <rPh sb="0" eb="2">
      <t>ホウイ</t>
    </rPh>
    <rPh sb="3" eb="5">
      <t>ガイブ</t>
    </rPh>
    <rPh sb="5" eb="7">
      <t>セッチ</t>
    </rPh>
    <rPh sb="8" eb="10">
      <t>バアイ</t>
    </rPh>
    <rPh sb="11" eb="13">
      <t>ヒヨ</t>
    </rPh>
    <rPh sb="14" eb="16">
      <t>コウカ</t>
    </rPh>
    <rPh sb="16" eb="18">
      <t>ケイスウ</t>
    </rPh>
    <rPh sb="19" eb="20">
      <t>レイ</t>
    </rPh>
    <rPh sb="21" eb="22">
      <t>ダン</t>
    </rPh>
    <rPh sb="24" eb="26">
      <t>ナイブ</t>
    </rPh>
    <rPh sb="26" eb="28">
      <t>セッチ</t>
    </rPh>
    <rPh sb="29" eb="31">
      <t>バアイ</t>
    </rPh>
    <rPh sb="32" eb="34">
      <t>ニッシャ</t>
    </rPh>
    <rPh sb="34" eb="35">
      <t>ネツ</t>
    </rPh>
    <rPh sb="35" eb="37">
      <t>シュトク</t>
    </rPh>
    <rPh sb="37" eb="38">
      <t>リツ</t>
    </rPh>
    <phoneticPr fontId="4"/>
  </si>
  <si>
    <t>ⅰ　　空調設備</t>
    <rPh sb="3" eb="5">
      <t>クウチョウ</t>
    </rPh>
    <rPh sb="5" eb="7">
      <t>セツビ</t>
    </rPh>
    <phoneticPr fontId="4"/>
  </si>
  <si>
    <t>代表機の冷房能力(kW)、暖房能力(kW)、定格COPc、定格COPh、制御方法、合計台数</t>
    <rPh sb="36" eb="38">
      <t>セイギョ</t>
    </rPh>
    <rPh sb="38" eb="40">
      <t>ホウホウ</t>
    </rPh>
    <phoneticPr fontId="4"/>
  </si>
  <si>
    <t>代表機の加熱能力(kW)、燃料種別、燃料使用量、合計台数</t>
    <rPh sb="0" eb="2">
      <t>ダイヒョウ</t>
    </rPh>
    <rPh sb="2" eb="3">
      <t>キ</t>
    </rPh>
    <rPh sb="4" eb="6">
      <t>カネツ</t>
    </rPh>
    <rPh sb="6" eb="8">
      <t>ノウリョク</t>
    </rPh>
    <rPh sb="13" eb="15">
      <t>ネンリョウ</t>
    </rPh>
    <rPh sb="15" eb="17">
      <t>シュベツ</t>
    </rPh>
    <rPh sb="18" eb="20">
      <t>ネンリョウ</t>
    </rPh>
    <rPh sb="20" eb="23">
      <t>シヨウリョウ</t>
    </rPh>
    <rPh sb="24" eb="26">
      <t>ゴウケイ</t>
    </rPh>
    <rPh sb="26" eb="28">
      <t>ダイスウ</t>
    </rPh>
    <phoneticPr fontId="4"/>
  </si>
  <si>
    <t>熱供給媒体（冷温水、蒸気、高温水）、冷却能力(GJ/h)、加熱能力(GJ/h)</t>
    <rPh sb="0" eb="1">
      <t>ネツ</t>
    </rPh>
    <rPh sb="1" eb="3">
      <t>キョウキュウ</t>
    </rPh>
    <rPh sb="3" eb="5">
      <t>バイタイ</t>
    </rPh>
    <rPh sb="6" eb="7">
      <t>レイ</t>
    </rPh>
    <rPh sb="7" eb="9">
      <t>オンスイ</t>
    </rPh>
    <rPh sb="10" eb="12">
      <t>ジョウキ</t>
    </rPh>
    <rPh sb="13" eb="14">
      <t>コウ</t>
    </rPh>
    <rPh sb="14" eb="16">
      <t>オンスイ</t>
    </rPh>
    <rPh sb="18" eb="20">
      <t>レイキャク</t>
    </rPh>
    <rPh sb="20" eb="22">
      <t>ノウリョク</t>
    </rPh>
    <rPh sb="29" eb="31">
      <t>カネツ</t>
    </rPh>
    <rPh sb="31" eb="33">
      <t>ノウリョク</t>
    </rPh>
    <phoneticPr fontId="4"/>
  </si>
  <si>
    <t>熱利用先、利用熱量(GJ/年）、地中熱利用温度（　℃～　℃）、他</t>
    <rPh sb="0" eb="1">
      <t>ネツ</t>
    </rPh>
    <rPh sb="1" eb="3">
      <t>リヨウ</t>
    </rPh>
    <rPh sb="3" eb="4">
      <t>サキ</t>
    </rPh>
    <rPh sb="5" eb="7">
      <t>リヨウ</t>
    </rPh>
    <rPh sb="7" eb="9">
      <t>ネツリョウ</t>
    </rPh>
    <rPh sb="13" eb="14">
      <t>ネン</t>
    </rPh>
    <rPh sb="16" eb="18">
      <t>チチュウ</t>
    </rPh>
    <rPh sb="18" eb="19">
      <t>ネツ</t>
    </rPh>
    <rPh sb="19" eb="21">
      <t>リヨウ</t>
    </rPh>
    <rPh sb="21" eb="23">
      <t>オンド</t>
    </rPh>
    <rPh sb="31" eb="32">
      <t>タ</t>
    </rPh>
    <phoneticPr fontId="4"/>
  </si>
  <si>
    <t>熱利用先、利用熱量(GJ/年）、井水熱利用温度（　℃～　℃）、他</t>
    <rPh sb="0" eb="1">
      <t>ネツ</t>
    </rPh>
    <rPh sb="1" eb="3">
      <t>リヨウ</t>
    </rPh>
    <rPh sb="3" eb="4">
      <t>サキ</t>
    </rPh>
    <rPh sb="5" eb="7">
      <t>リヨウ</t>
    </rPh>
    <rPh sb="7" eb="9">
      <t>ネツリョウ</t>
    </rPh>
    <rPh sb="13" eb="14">
      <t>ネン</t>
    </rPh>
    <rPh sb="16" eb="17">
      <t>イ</t>
    </rPh>
    <rPh sb="17" eb="18">
      <t>スイ</t>
    </rPh>
    <rPh sb="31" eb="32">
      <t>タ</t>
    </rPh>
    <phoneticPr fontId="4"/>
  </si>
  <si>
    <t>熱利用先、利用熱量(GJ/年）、太陽熱利用温度（　℃～　℃）、他</t>
    <rPh sb="0" eb="1">
      <t>ネツ</t>
    </rPh>
    <rPh sb="1" eb="3">
      <t>リヨウ</t>
    </rPh>
    <rPh sb="3" eb="4">
      <t>サキ</t>
    </rPh>
    <rPh sb="5" eb="7">
      <t>リヨウ</t>
    </rPh>
    <rPh sb="7" eb="9">
      <t>ネツリョウ</t>
    </rPh>
    <rPh sb="13" eb="14">
      <t>ネン</t>
    </rPh>
    <rPh sb="16" eb="18">
      <t>タイヨウ</t>
    </rPh>
    <rPh sb="31" eb="32">
      <t>タ</t>
    </rPh>
    <phoneticPr fontId="4"/>
  </si>
  <si>
    <t>代表対象系統名、制御要素（温度、エンタルピー、他）、合計系統数</t>
    <rPh sb="0" eb="2">
      <t>ダイヒョウ</t>
    </rPh>
    <rPh sb="2" eb="4">
      <t>タイショウ</t>
    </rPh>
    <rPh sb="4" eb="6">
      <t>ケイトウ</t>
    </rPh>
    <rPh sb="6" eb="7">
      <t>メイ</t>
    </rPh>
    <rPh sb="8" eb="10">
      <t>セイギョ</t>
    </rPh>
    <rPh sb="10" eb="12">
      <t>ヨウソ</t>
    </rPh>
    <rPh sb="13" eb="15">
      <t>オンド</t>
    </rPh>
    <rPh sb="23" eb="24">
      <t>タ</t>
    </rPh>
    <rPh sb="26" eb="28">
      <t>ゴウケイ</t>
    </rPh>
    <rPh sb="28" eb="30">
      <t>ケイトウ</t>
    </rPh>
    <rPh sb="30" eb="31">
      <t>スウ</t>
    </rPh>
    <phoneticPr fontId="4"/>
  </si>
  <si>
    <t>代表熱源系統名、冷却能力(kW/h)、合計系統数</t>
    <rPh sb="0" eb="2">
      <t>ダイヒョウ</t>
    </rPh>
    <rPh sb="2" eb="4">
      <t>ネツゲン</t>
    </rPh>
    <rPh sb="4" eb="6">
      <t>ケイトウ</t>
    </rPh>
    <rPh sb="6" eb="7">
      <t>メイ</t>
    </rPh>
    <rPh sb="8" eb="10">
      <t>レイキャク</t>
    </rPh>
    <rPh sb="10" eb="12">
      <t>ノウリョク</t>
    </rPh>
    <rPh sb="19" eb="21">
      <t>ゴウケイ</t>
    </rPh>
    <rPh sb="21" eb="23">
      <t>ケイトウ</t>
    </rPh>
    <rPh sb="23" eb="24">
      <t>スウ</t>
    </rPh>
    <phoneticPr fontId="4"/>
  </si>
  <si>
    <t>代表対象系統名、制御種別（温度、圧力、他）、合計系統数</t>
    <rPh sb="0" eb="2">
      <t>ダイヒョウ</t>
    </rPh>
    <rPh sb="2" eb="4">
      <t>タイショウ</t>
    </rPh>
    <rPh sb="4" eb="6">
      <t>ケイトウ</t>
    </rPh>
    <rPh sb="6" eb="7">
      <t>メイ</t>
    </rPh>
    <rPh sb="8" eb="10">
      <t>セイギョ</t>
    </rPh>
    <rPh sb="10" eb="12">
      <t>シュベツ</t>
    </rPh>
    <rPh sb="13" eb="15">
      <t>オンド</t>
    </rPh>
    <rPh sb="16" eb="18">
      <t>アツリョク</t>
    </rPh>
    <rPh sb="19" eb="20">
      <t>タ</t>
    </rPh>
    <rPh sb="22" eb="24">
      <t>ゴウケイ</t>
    </rPh>
    <rPh sb="24" eb="26">
      <t>ケイトウ</t>
    </rPh>
    <rPh sb="26" eb="27">
      <t>スウ</t>
    </rPh>
    <phoneticPr fontId="4"/>
  </si>
  <si>
    <t>代表対象系統名、合計系統数</t>
    <rPh sb="0" eb="2">
      <t>ダイヒョウ</t>
    </rPh>
    <rPh sb="2" eb="4">
      <t>タイショウ</t>
    </rPh>
    <rPh sb="4" eb="6">
      <t>ケイトウ</t>
    </rPh>
    <rPh sb="6" eb="7">
      <t>メイ</t>
    </rPh>
    <rPh sb="8" eb="10">
      <t>ゴウケイ</t>
    </rPh>
    <rPh sb="10" eb="12">
      <t>ケイトウ</t>
    </rPh>
    <rPh sb="12" eb="13">
      <t>スウ</t>
    </rPh>
    <phoneticPr fontId="4"/>
  </si>
  <si>
    <t>代表機器仕様（冷却能力（ｋＷ／ｈ）、合計台数</t>
    <rPh sb="0" eb="2">
      <t>ダイヒョウ</t>
    </rPh>
    <rPh sb="2" eb="4">
      <t>キキ</t>
    </rPh>
    <rPh sb="4" eb="6">
      <t>シヨウ</t>
    </rPh>
    <rPh sb="7" eb="9">
      <t>レイキャク</t>
    </rPh>
    <rPh sb="9" eb="11">
      <t>ノウリョク</t>
    </rPh>
    <rPh sb="18" eb="20">
      <t>ゴウケイ</t>
    </rPh>
    <rPh sb="20" eb="22">
      <t>ダイスウ</t>
    </rPh>
    <phoneticPr fontId="4"/>
  </si>
  <si>
    <t>対象系統名、制御概要、合計系統数</t>
    <rPh sb="0" eb="2">
      <t>タイショウ</t>
    </rPh>
    <rPh sb="2" eb="4">
      <t>ケイトウ</t>
    </rPh>
    <rPh sb="4" eb="5">
      <t>メイ</t>
    </rPh>
    <rPh sb="6" eb="8">
      <t>セイギョ</t>
    </rPh>
    <rPh sb="8" eb="10">
      <t>ガイヨウ</t>
    </rPh>
    <rPh sb="11" eb="13">
      <t>ゴウケイ</t>
    </rPh>
    <rPh sb="13" eb="15">
      <t>ケイトウ</t>
    </rPh>
    <rPh sb="15" eb="16">
      <t>スウ</t>
    </rPh>
    <phoneticPr fontId="4"/>
  </si>
  <si>
    <t>「新既」</t>
    <rPh sb="1" eb="2">
      <t>シン</t>
    </rPh>
    <rPh sb="2" eb="3">
      <t>キ</t>
    </rPh>
    <phoneticPr fontId="4"/>
  </si>
  <si>
    <t>各設備の新既をプルダウンから選択</t>
    <rPh sb="0" eb="3">
      <t>カクセツビ</t>
    </rPh>
    <rPh sb="4" eb="5">
      <t>シン</t>
    </rPh>
    <rPh sb="5" eb="6">
      <t>キ</t>
    </rPh>
    <rPh sb="14" eb="16">
      <t>センタク</t>
    </rPh>
    <phoneticPr fontId="4"/>
  </si>
  <si>
    <t>延べ面積</t>
    <rPh sb="0" eb="1">
      <t>エン</t>
    </rPh>
    <rPh sb="2" eb="4">
      <t>メンセキ</t>
    </rPh>
    <phoneticPr fontId="4"/>
  </si>
  <si>
    <t>CO2濃度による外気量制御</t>
    <rPh sb="3" eb="5">
      <t>ノウド</t>
    </rPh>
    <rPh sb="8" eb="10">
      <t>ガイキ</t>
    </rPh>
    <rPh sb="10" eb="11">
      <t>リョウ</t>
    </rPh>
    <rPh sb="11" eb="13">
      <t>セイギョ</t>
    </rPh>
    <phoneticPr fontId="4"/>
  </si>
  <si>
    <t>延べ面積</t>
    <rPh sb="0" eb="1">
      <t>ノ</t>
    </rPh>
    <rPh sb="2" eb="4">
      <t>メンセキ</t>
    </rPh>
    <phoneticPr fontId="4"/>
  </si>
  <si>
    <t>①</t>
  </si>
  <si>
    <t>②</t>
  </si>
  <si>
    <t>⑤</t>
  </si>
  <si>
    <t>⑥</t>
  </si>
  <si>
    <t>⑦</t>
  </si>
  <si>
    <t>⑧</t>
  </si>
  <si>
    <t>⑨</t>
  </si>
  <si>
    <t>自然換気システム</t>
    <phoneticPr fontId="4"/>
  </si>
  <si>
    <t>照明のゾーニング制御</t>
    <phoneticPr fontId="4"/>
  </si>
  <si>
    <t>デシカント空調システム</t>
    <phoneticPr fontId="4"/>
  </si>
  <si>
    <t>クール・ヒートトレンチシステム</t>
    <phoneticPr fontId="4"/>
  </si>
  <si>
    <t>項目</t>
    <rPh sb="0" eb="2">
      <t>コウモク</t>
    </rPh>
    <phoneticPr fontId="4"/>
  </si>
  <si>
    <t>％</t>
    <phoneticPr fontId="4"/>
  </si>
  <si>
    <t>エネルギー利用
効率化設備</t>
    <phoneticPr fontId="4"/>
  </si>
  <si>
    <t>PV</t>
    <phoneticPr fontId="4"/>
  </si>
  <si>
    <t>PV</t>
    <phoneticPr fontId="4"/>
  </si>
  <si>
    <t>工事種別</t>
    <rPh sb="0" eb="2">
      <t>コウジ</t>
    </rPh>
    <rPh sb="2" eb="4">
      <t>シュベツ</t>
    </rPh>
    <phoneticPr fontId="4"/>
  </si>
  <si>
    <t>1地域</t>
    <rPh sb="1" eb="3">
      <t>チイキ</t>
    </rPh>
    <phoneticPr fontId="4"/>
  </si>
  <si>
    <t>2地域</t>
    <rPh sb="1" eb="3">
      <t>チイキ</t>
    </rPh>
    <phoneticPr fontId="4"/>
  </si>
  <si>
    <t>3地域</t>
    <rPh sb="1" eb="3">
      <t>チイキ</t>
    </rPh>
    <phoneticPr fontId="4"/>
  </si>
  <si>
    <t>4地域</t>
    <rPh sb="1" eb="3">
      <t>チイキ</t>
    </rPh>
    <phoneticPr fontId="4"/>
  </si>
  <si>
    <t>5地域</t>
    <rPh sb="1" eb="3">
      <t>チイキ</t>
    </rPh>
    <phoneticPr fontId="4"/>
  </si>
  <si>
    <t>6地域</t>
    <rPh sb="1" eb="3">
      <t>チイキ</t>
    </rPh>
    <phoneticPr fontId="4"/>
  </si>
  <si>
    <t>7地域</t>
    <rPh sb="1" eb="3">
      <t>チイキ</t>
    </rPh>
    <phoneticPr fontId="4"/>
  </si>
  <si>
    <t>8地域</t>
    <rPh sb="1" eb="3">
      <t>チイキ</t>
    </rPh>
    <phoneticPr fontId="4"/>
  </si>
  <si>
    <t>評価対象</t>
    <rPh sb="0" eb="2">
      <t>ヒョウカ</t>
    </rPh>
    <rPh sb="2" eb="4">
      <t>タイショウ</t>
    </rPh>
    <phoneticPr fontId="4"/>
  </si>
  <si>
    <t>ＺＥＢ竣工予定年</t>
    <rPh sb="3" eb="5">
      <t>シュンコウ</t>
    </rPh>
    <rPh sb="5" eb="7">
      <t>ヨテイ</t>
    </rPh>
    <rPh sb="7" eb="8">
      <t>ネン</t>
    </rPh>
    <phoneticPr fontId="4"/>
  </si>
  <si>
    <t>ＺＥＢ竣工予定年</t>
    <rPh sb="3" eb="5">
      <t>シュンコウ</t>
    </rPh>
    <rPh sb="5" eb="7">
      <t>ヨテイ</t>
    </rPh>
    <rPh sb="7" eb="8">
      <t>トシ</t>
    </rPh>
    <phoneticPr fontId="4"/>
  </si>
  <si>
    <t>評価対象</t>
    <rPh sb="0" eb="2">
      <t>ヒョウカ</t>
    </rPh>
    <rPh sb="2" eb="4">
      <t>タイショウ</t>
    </rPh>
    <phoneticPr fontId="4"/>
  </si>
  <si>
    <t>ISO14000シリーズ</t>
  </si>
  <si>
    <t>冷却塔ファン・インバータ制御</t>
    <phoneticPr fontId="4"/>
  </si>
  <si>
    <t>主たる用途</t>
    <rPh sb="0" eb="1">
      <t>シュ</t>
    </rPh>
    <rPh sb="3" eb="5">
      <t>ヨウト</t>
    </rPh>
    <phoneticPr fontId="4"/>
  </si>
  <si>
    <t>用途数</t>
    <rPh sb="0" eb="2">
      <t>ヨウト</t>
    </rPh>
    <rPh sb="2" eb="3">
      <t>スウ</t>
    </rPh>
    <phoneticPr fontId="4"/>
  </si>
  <si>
    <t>事務所等</t>
  </si>
  <si>
    <t>ホテル等</t>
  </si>
  <si>
    <t>病院等</t>
  </si>
  <si>
    <t>百貨店等</t>
  </si>
  <si>
    <t>学校等</t>
  </si>
  <si>
    <t>集会所等</t>
  </si>
  <si>
    <t>CLT採択枠</t>
    <rPh sb="3" eb="5">
      <t>サイタク</t>
    </rPh>
    <rPh sb="5" eb="6">
      <t>ワク</t>
    </rPh>
    <phoneticPr fontId="4"/>
  </si>
  <si>
    <t>対象</t>
    <rPh sb="0" eb="2">
      <t>タイショウ</t>
    </rPh>
    <phoneticPr fontId="4"/>
  </si>
  <si>
    <t>対象外</t>
    <rPh sb="0" eb="2">
      <t>タイショウ</t>
    </rPh>
    <rPh sb="2" eb="3">
      <t>ガイ</t>
    </rPh>
    <phoneticPr fontId="4"/>
  </si>
  <si>
    <t>用途数</t>
    <rPh sb="0" eb="2">
      <t>ヨウト</t>
    </rPh>
    <rPh sb="2" eb="3">
      <t>スウ</t>
    </rPh>
    <phoneticPr fontId="4"/>
  </si>
  <si>
    <t>複数</t>
    <rPh sb="0" eb="1">
      <t>フク</t>
    </rPh>
    <rPh sb="1" eb="2">
      <t>スウ</t>
    </rPh>
    <phoneticPr fontId="4"/>
  </si>
  <si>
    <t>単一</t>
    <rPh sb="0" eb="1">
      <t>タン</t>
    </rPh>
    <rPh sb="1" eb="2">
      <t>イチ</t>
    </rPh>
    <phoneticPr fontId="4"/>
  </si>
  <si>
    <t>用途説明</t>
    <rPh sb="0" eb="2">
      <t>ヨウト</t>
    </rPh>
    <rPh sb="2" eb="4">
      <t>セツメイ</t>
    </rPh>
    <phoneticPr fontId="4"/>
  </si>
  <si>
    <t>事務所</t>
  </si>
  <si>
    <t>ホテル</t>
  </si>
  <si>
    <t>旅館</t>
  </si>
  <si>
    <t>病院</t>
  </si>
  <si>
    <t>老人ホーム</t>
  </si>
  <si>
    <t>福祉ホーム</t>
  </si>
  <si>
    <t>百貨店</t>
  </si>
  <si>
    <t>マーケット</t>
  </si>
  <si>
    <t>小学校</t>
  </si>
  <si>
    <t>中学校</t>
  </si>
  <si>
    <t>義務教育学校</t>
  </si>
  <si>
    <t>高等学校</t>
  </si>
  <si>
    <t>大学</t>
  </si>
  <si>
    <t>高等専門学校</t>
  </si>
  <si>
    <t>専修学校</t>
  </si>
  <si>
    <t>各種学校</t>
  </si>
  <si>
    <t>図書館</t>
  </si>
  <si>
    <t>博物館</t>
  </si>
  <si>
    <t>体育館等</t>
  </si>
  <si>
    <t>➊事業情報</t>
    <rPh sb="1" eb="3">
      <t>ジギョウ</t>
    </rPh>
    <rPh sb="3" eb="5">
      <t>ジョウホウ</t>
    </rPh>
    <phoneticPr fontId="4"/>
  </si>
  <si>
    <r>
      <t>m</t>
    </r>
    <r>
      <rPr>
        <b/>
        <vertAlign val="superscript"/>
        <sz val="12"/>
        <rFont val="ＭＳ Ｐゴシック"/>
        <family val="3"/>
        <charset val="128"/>
      </rPr>
      <t>2</t>
    </r>
    <phoneticPr fontId="4"/>
  </si>
  <si>
    <t>➎評価対象（非住宅部分）</t>
    <rPh sb="1" eb="3">
      <t>ヒョウカ</t>
    </rPh>
    <rPh sb="3" eb="5">
      <t>タイショウ</t>
    </rPh>
    <rPh sb="6" eb="7">
      <t>ヒ</t>
    </rPh>
    <rPh sb="7" eb="9">
      <t>ジュウタク</t>
    </rPh>
    <rPh sb="9" eb="11">
      <t>ブブン</t>
    </rPh>
    <phoneticPr fontId="4"/>
  </si>
  <si>
    <t>既存建築物竣工年</t>
    <rPh sb="0" eb="2">
      <t>キゾン</t>
    </rPh>
    <rPh sb="2" eb="5">
      <t>ケンチクブツ</t>
    </rPh>
    <rPh sb="5" eb="6">
      <t>シュン</t>
    </rPh>
    <rPh sb="6" eb="7">
      <t>コウ</t>
    </rPh>
    <rPh sb="7" eb="8">
      <t>ネン</t>
    </rPh>
    <phoneticPr fontId="4"/>
  </si>
  <si>
    <t>既存建築物竣工年</t>
    <phoneticPr fontId="4"/>
  </si>
  <si>
    <t>➢ 数式のリンクによって不都合が生じる場合は、シートの保護を解除して直接金額を入力してください。</t>
    <rPh sb="2" eb="4">
      <t>スウシキ</t>
    </rPh>
    <rPh sb="12" eb="15">
      <t>フツゴウ</t>
    </rPh>
    <rPh sb="16" eb="17">
      <t>ショウ</t>
    </rPh>
    <rPh sb="19" eb="21">
      <t>バアイ</t>
    </rPh>
    <rPh sb="27" eb="29">
      <t>ホゴ</t>
    </rPh>
    <rPh sb="30" eb="32">
      <t>カイジョ</t>
    </rPh>
    <rPh sb="34" eb="36">
      <t>チョクセツ</t>
    </rPh>
    <rPh sb="35" eb="36">
      <t>スウシキ</t>
    </rPh>
    <rPh sb="36" eb="38">
      <t>キンガク</t>
    </rPh>
    <rPh sb="39" eb="41">
      <t>ニュウリョク</t>
    </rPh>
    <phoneticPr fontId="4"/>
  </si>
  <si>
    <t>　　その際は、必ず各概略予算書の金額と整合をとってください。</t>
    <rPh sb="4" eb="5">
      <t>サイ</t>
    </rPh>
    <rPh sb="7" eb="8">
      <t>カナラ</t>
    </rPh>
    <phoneticPr fontId="4"/>
  </si>
  <si>
    <t>（単位：円）</t>
    <phoneticPr fontId="4"/>
  </si>
  <si>
    <t>（全体）</t>
    <rPh sb="1" eb="3">
      <t>ゼンタイ</t>
    </rPh>
    <phoneticPr fontId="4"/>
  </si>
  <si>
    <t>補助対象経費の区分</t>
    <rPh sb="0" eb="2">
      <t>ホジョ</t>
    </rPh>
    <rPh sb="2" eb="4">
      <t>タイショウ</t>
    </rPh>
    <rPh sb="4" eb="6">
      <t>ケイヒ</t>
    </rPh>
    <rPh sb="7" eb="9">
      <t>クブン</t>
    </rPh>
    <phoneticPr fontId="4"/>
  </si>
  <si>
    <t>（１年目）</t>
    <rPh sb="2" eb="4">
      <t>ネンメ</t>
    </rPh>
    <phoneticPr fontId="4"/>
  </si>
  <si>
    <t>（２年目）</t>
    <rPh sb="2" eb="4">
      <t>ネンメ</t>
    </rPh>
    <phoneticPr fontId="4"/>
  </si>
  <si>
    <t>（３年目）</t>
    <rPh sb="2" eb="4">
      <t>ネンメ</t>
    </rPh>
    <phoneticPr fontId="4"/>
  </si>
  <si>
    <t>◆概略予算書作成時の注意点</t>
    <rPh sb="1" eb="3">
      <t>ガイリャク</t>
    </rPh>
    <rPh sb="3" eb="6">
      <t>ヨサンショ</t>
    </rPh>
    <rPh sb="6" eb="8">
      <t>サクセイ</t>
    </rPh>
    <rPh sb="8" eb="9">
      <t>ジ</t>
    </rPh>
    <rPh sb="10" eb="13">
      <t>チュウイテン</t>
    </rPh>
    <phoneticPr fontId="4"/>
  </si>
  <si>
    <t>➢ 【数量】欄に小数点以下の端数がある場合、【金額】欄は四捨五入の値で表示されますが、計算結果は四捨五入されていません。</t>
    <rPh sb="6" eb="7">
      <t>ラン</t>
    </rPh>
    <rPh sb="8" eb="11">
      <t>ショウスウテン</t>
    </rPh>
    <rPh sb="11" eb="13">
      <t>イカ</t>
    </rPh>
    <rPh sb="14" eb="16">
      <t>ハスウ</t>
    </rPh>
    <rPh sb="19" eb="21">
      <t>バアイ</t>
    </rPh>
    <rPh sb="23" eb="25">
      <t>キンガク</t>
    </rPh>
    <rPh sb="26" eb="27">
      <t>ラン</t>
    </rPh>
    <rPh sb="28" eb="32">
      <t>シシャゴニュウ</t>
    </rPh>
    <rPh sb="33" eb="34">
      <t>アタイ</t>
    </rPh>
    <rPh sb="35" eb="37">
      <t>ヒョウジ</t>
    </rPh>
    <rPh sb="43" eb="45">
      <t>ケイサン</t>
    </rPh>
    <rPh sb="45" eb="47">
      <t>ケッカ</t>
    </rPh>
    <rPh sb="48" eb="52">
      <t>シシャゴニュウ</t>
    </rPh>
    <phoneticPr fontId="4"/>
  </si>
  <si>
    <t>◆数式について</t>
    <rPh sb="1" eb="3">
      <t>スウシキ</t>
    </rPh>
    <phoneticPr fontId="4"/>
  </si>
  <si>
    <t>➢ 金額の計算間違いを防ぐため、あらかじめ設定されている数式は原則崩さずに作成し、必要に応じて行の追加や削除を行ってください。</t>
    <phoneticPr fontId="4"/>
  </si>
  <si>
    <t xml:space="preserve"> </t>
    <phoneticPr fontId="4"/>
  </si>
  <si>
    <t>交付申請時</t>
    <rPh sb="2" eb="4">
      <t>シンセイ</t>
    </rPh>
    <phoneticPr fontId="4"/>
  </si>
  <si>
    <t>機器番号</t>
    <rPh sb="0" eb="2">
      <t>キキ</t>
    </rPh>
    <rPh sb="2" eb="4">
      <t>バンゴウ</t>
    </rPh>
    <phoneticPr fontId="4"/>
  </si>
  <si>
    <t>Ⅰ．設計費</t>
    <phoneticPr fontId="4"/>
  </si>
  <si>
    <t>式</t>
  </si>
  <si>
    <t>２．●●●●●●●●●</t>
    <phoneticPr fontId="4"/>
  </si>
  <si>
    <t>設備費　</t>
    <phoneticPr fontId="4"/>
  </si>
  <si>
    <t>設計費　</t>
    <rPh sb="0" eb="2">
      <t>セッケイ</t>
    </rPh>
    <phoneticPr fontId="4"/>
  </si>
  <si>
    <t>合計</t>
    <phoneticPr fontId="4"/>
  </si>
  <si>
    <t>Ⅱ．設備費　　Ⅲ．工事費</t>
    <phoneticPr fontId="4"/>
  </si>
  <si>
    <t>１．●●●●●●●●●</t>
    <phoneticPr fontId="5"/>
  </si>
  <si>
    <t>小計</t>
    <phoneticPr fontId="4"/>
  </si>
  <si>
    <t>工事費　</t>
    <phoneticPr fontId="4"/>
  </si>
  <si>
    <t>項目　</t>
    <phoneticPr fontId="4"/>
  </si>
  <si>
    <t>２．●●●●●●●●●</t>
    <phoneticPr fontId="5"/>
  </si>
  <si>
    <t>３．●●●●●●●●●</t>
    <phoneticPr fontId="5"/>
  </si>
  <si>
    <t>４．●●●●●●●●●</t>
    <phoneticPr fontId="5"/>
  </si>
  <si>
    <t>５．●●●●●●●●●</t>
    <phoneticPr fontId="5"/>
  </si>
  <si>
    <t>６．●●●●●●●●●</t>
    <phoneticPr fontId="5"/>
  </si>
  <si>
    <t>７．●●●●●●●●●</t>
    <phoneticPr fontId="5"/>
  </si>
  <si>
    <t>８．●●●●●●●●●</t>
    <phoneticPr fontId="5"/>
  </si>
  <si>
    <t>設備</t>
  </si>
  <si>
    <t>工事</t>
  </si>
  <si>
    <t>１. 交付要件について</t>
    <phoneticPr fontId="4"/>
  </si>
  <si>
    <t>新既</t>
    <rPh sb="0" eb="1">
      <t>シン</t>
    </rPh>
    <rPh sb="1" eb="2">
      <t>キ</t>
    </rPh>
    <phoneticPr fontId="4"/>
  </si>
  <si>
    <t>中計</t>
    <rPh sb="0" eb="2">
      <t>チュウケイ</t>
    </rPh>
    <phoneticPr fontId="4"/>
  </si>
  <si>
    <t>1-●</t>
    <phoneticPr fontId="4"/>
  </si>
  <si>
    <t>1-1 ▲▲▲▲▲▲</t>
    <phoneticPr fontId="4"/>
  </si>
  <si>
    <t>1-●　◆◆◆◆◆◆◆</t>
    <phoneticPr fontId="4"/>
  </si>
  <si>
    <t>1-1</t>
    <phoneticPr fontId="4"/>
  </si>
  <si>
    <t>2-●　◆◆◆◆◆◆◆</t>
    <phoneticPr fontId="4"/>
  </si>
  <si>
    <t>2-1</t>
    <phoneticPr fontId="4"/>
  </si>
  <si>
    <t>2-●</t>
    <phoneticPr fontId="4"/>
  </si>
  <si>
    <t>2-1 ▲▲▲▲▲▲</t>
    <phoneticPr fontId="4"/>
  </si>
  <si>
    <t>3-1 ▲▲▲▲▲▲</t>
    <phoneticPr fontId="4"/>
  </si>
  <si>
    <t>3-1</t>
    <phoneticPr fontId="4"/>
  </si>
  <si>
    <t>3-●　◆◆◆◆◆◆◆</t>
    <phoneticPr fontId="4"/>
  </si>
  <si>
    <t>3-●</t>
    <phoneticPr fontId="4"/>
  </si>
  <si>
    <t>4-1 ▲▲▲▲▲▲</t>
    <phoneticPr fontId="4"/>
  </si>
  <si>
    <t>4-1</t>
    <phoneticPr fontId="4"/>
  </si>
  <si>
    <t>4-●　◆◆◆◆◆◆◆</t>
    <phoneticPr fontId="4"/>
  </si>
  <si>
    <t>4-●</t>
    <phoneticPr fontId="4"/>
  </si>
  <si>
    <t>5-1 ▲▲▲▲▲▲</t>
    <phoneticPr fontId="4"/>
  </si>
  <si>
    <t>5-1</t>
    <phoneticPr fontId="4"/>
  </si>
  <si>
    <t>5-●　◆◆◆◆◆◆◆</t>
    <phoneticPr fontId="4"/>
  </si>
  <si>
    <t>5-●</t>
    <phoneticPr fontId="4"/>
  </si>
  <si>
    <t>6-1 ▲▲▲▲▲▲</t>
    <phoneticPr fontId="4"/>
  </si>
  <si>
    <t>6-1</t>
    <phoneticPr fontId="4"/>
  </si>
  <si>
    <t>6-●　◆◆◆◆◆◆◆</t>
    <phoneticPr fontId="4"/>
  </si>
  <si>
    <t>6-●</t>
    <phoneticPr fontId="4"/>
  </si>
  <si>
    <t>7-1 ▲▲▲▲▲▲</t>
    <phoneticPr fontId="4"/>
  </si>
  <si>
    <t>7-1</t>
    <phoneticPr fontId="4"/>
  </si>
  <si>
    <t>7-●　◆◆◆◆◆◆◆</t>
    <phoneticPr fontId="4"/>
  </si>
  <si>
    <t>7-●</t>
    <phoneticPr fontId="4"/>
  </si>
  <si>
    <t>8-1 ▲▲▲▲▲▲</t>
    <phoneticPr fontId="4"/>
  </si>
  <si>
    <t>8-1</t>
    <phoneticPr fontId="4"/>
  </si>
  <si>
    <t>8-●</t>
    <phoneticPr fontId="4"/>
  </si>
  <si>
    <t>8-●　◆◆◆◆◆◆◆</t>
    <phoneticPr fontId="4"/>
  </si>
  <si>
    <t>業者選定、契約</t>
    <rPh sb="0" eb="2">
      <t>ギョウシャ</t>
    </rPh>
    <rPh sb="2" eb="4">
      <t>センテイ</t>
    </rPh>
    <rPh sb="5" eb="7">
      <t>ケイヤク</t>
    </rPh>
    <phoneticPr fontId="2"/>
  </si>
  <si>
    <t>建築・設備設計</t>
    <rPh sb="0" eb="2">
      <t>ケンチク</t>
    </rPh>
    <rPh sb="3" eb="5">
      <t>セツビ</t>
    </rPh>
    <rPh sb="5" eb="7">
      <t>セッケイ</t>
    </rPh>
    <phoneticPr fontId="2"/>
  </si>
  <si>
    <t>補助対象工事</t>
    <rPh sb="0" eb="2">
      <t>ホジョ</t>
    </rPh>
    <rPh sb="2" eb="4">
      <t>タイショウ</t>
    </rPh>
    <rPh sb="4" eb="6">
      <t>コウジ</t>
    </rPh>
    <phoneticPr fontId="2"/>
  </si>
  <si>
    <t>補助対象外工事</t>
    <rPh sb="0" eb="2">
      <t>ホジョ</t>
    </rPh>
    <rPh sb="2" eb="4">
      <t>タイショウ</t>
    </rPh>
    <rPh sb="4" eb="5">
      <t>ガイ</t>
    </rPh>
    <rPh sb="5" eb="7">
      <t>コウジ</t>
    </rPh>
    <phoneticPr fontId="2"/>
  </si>
  <si>
    <t>補助対象外経費</t>
    <phoneticPr fontId="4"/>
  </si>
  <si>
    <r>
      <t>設備費</t>
    </r>
    <r>
      <rPr>
        <b/>
        <sz val="11"/>
        <color theme="0"/>
        <rFont val="HGPｺﾞｼｯｸM"/>
        <family val="3"/>
        <charset val="128"/>
      </rPr>
      <t>1</t>
    </r>
    <phoneticPr fontId="4"/>
  </si>
  <si>
    <r>
      <t>工事費</t>
    </r>
    <r>
      <rPr>
        <b/>
        <sz val="11"/>
        <color theme="0"/>
        <rFont val="HGPｺﾞｼｯｸM"/>
        <family val="3"/>
        <charset val="128"/>
      </rPr>
      <t>1</t>
    </r>
    <phoneticPr fontId="4"/>
  </si>
  <si>
    <r>
      <t>設備費</t>
    </r>
    <r>
      <rPr>
        <b/>
        <sz val="11"/>
        <color theme="0"/>
        <rFont val="HGPｺﾞｼｯｸM"/>
        <family val="3"/>
        <charset val="128"/>
      </rPr>
      <t>2</t>
    </r>
    <phoneticPr fontId="4"/>
  </si>
  <si>
    <r>
      <t>工事費</t>
    </r>
    <r>
      <rPr>
        <b/>
        <sz val="11"/>
        <color theme="0"/>
        <rFont val="HGPｺﾞｼｯｸM"/>
        <family val="3"/>
        <charset val="128"/>
      </rPr>
      <t>2</t>
    </r>
    <phoneticPr fontId="4"/>
  </si>
  <si>
    <r>
      <t>設備費</t>
    </r>
    <r>
      <rPr>
        <b/>
        <sz val="11"/>
        <color theme="0"/>
        <rFont val="HGPｺﾞｼｯｸM"/>
        <family val="3"/>
        <charset val="128"/>
      </rPr>
      <t>3</t>
    </r>
    <phoneticPr fontId="4"/>
  </si>
  <si>
    <r>
      <t>工事費</t>
    </r>
    <r>
      <rPr>
        <b/>
        <sz val="11"/>
        <color theme="0"/>
        <rFont val="HGPｺﾞｼｯｸM"/>
        <family val="3"/>
        <charset val="128"/>
      </rPr>
      <t>3</t>
    </r>
    <phoneticPr fontId="4"/>
  </si>
  <si>
    <r>
      <t>設備費</t>
    </r>
    <r>
      <rPr>
        <b/>
        <sz val="11"/>
        <color theme="0"/>
        <rFont val="HGPｺﾞｼｯｸM"/>
        <family val="3"/>
        <charset val="128"/>
      </rPr>
      <t>4</t>
    </r>
    <phoneticPr fontId="4"/>
  </si>
  <si>
    <r>
      <t>工事費</t>
    </r>
    <r>
      <rPr>
        <b/>
        <sz val="11"/>
        <color theme="0"/>
        <rFont val="HGPｺﾞｼｯｸM"/>
        <family val="3"/>
        <charset val="128"/>
      </rPr>
      <t>4</t>
    </r>
    <phoneticPr fontId="4"/>
  </si>
  <si>
    <r>
      <t>設備費</t>
    </r>
    <r>
      <rPr>
        <b/>
        <sz val="11"/>
        <color theme="0"/>
        <rFont val="HGPｺﾞｼｯｸM"/>
        <family val="3"/>
        <charset val="128"/>
      </rPr>
      <t>5</t>
    </r>
    <phoneticPr fontId="4"/>
  </si>
  <si>
    <r>
      <t>工事費</t>
    </r>
    <r>
      <rPr>
        <b/>
        <sz val="11"/>
        <color theme="0"/>
        <rFont val="HGPｺﾞｼｯｸM"/>
        <family val="3"/>
        <charset val="128"/>
      </rPr>
      <t>5</t>
    </r>
    <phoneticPr fontId="4"/>
  </si>
  <si>
    <r>
      <t>設備費</t>
    </r>
    <r>
      <rPr>
        <b/>
        <sz val="11"/>
        <color theme="0"/>
        <rFont val="HGPｺﾞｼｯｸM"/>
        <family val="3"/>
        <charset val="128"/>
      </rPr>
      <t>6</t>
    </r>
    <phoneticPr fontId="4"/>
  </si>
  <si>
    <r>
      <t>工事費</t>
    </r>
    <r>
      <rPr>
        <b/>
        <sz val="11"/>
        <color theme="0"/>
        <rFont val="HGPｺﾞｼｯｸM"/>
        <family val="3"/>
        <charset val="128"/>
      </rPr>
      <t>6</t>
    </r>
    <phoneticPr fontId="4"/>
  </si>
  <si>
    <r>
      <t>設備費</t>
    </r>
    <r>
      <rPr>
        <b/>
        <sz val="11"/>
        <color theme="0"/>
        <rFont val="HGPｺﾞｼｯｸM"/>
        <family val="3"/>
        <charset val="128"/>
      </rPr>
      <t>7</t>
    </r>
    <phoneticPr fontId="4"/>
  </si>
  <si>
    <r>
      <t>工事費</t>
    </r>
    <r>
      <rPr>
        <b/>
        <sz val="11"/>
        <color theme="0"/>
        <rFont val="HGPｺﾞｼｯｸM"/>
        <family val="3"/>
        <charset val="128"/>
      </rPr>
      <t>7</t>
    </r>
    <phoneticPr fontId="4"/>
  </si>
  <si>
    <r>
      <t>設備費</t>
    </r>
    <r>
      <rPr>
        <b/>
        <sz val="11"/>
        <color theme="0"/>
        <rFont val="HGPｺﾞｼｯｸM"/>
        <family val="3"/>
        <charset val="128"/>
      </rPr>
      <t>8</t>
    </r>
    <phoneticPr fontId="4"/>
  </si>
  <si>
    <r>
      <t>工事費</t>
    </r>
    <r>
      <rPr>
        <b/>
        <sz val="11"/>
        <color theme="0"/>
        <rFont val="HGPｺﾞｼｯｸM"/>
        <family val="3"/>
        <charset val="128"/>
      </rPr>
      <t>8</t>
    </r>
    <phoneticPr fontId="4"/>
  </si>
  <si>
    <t>（別添１） システム概念図</t>
    <rPh sb="1" eb="3">
      <t>ベッテン</t>
    </rPh>
    <phoneticPr fontId="4"/>
  </si>
  <si>
    <t>フリークーリング</t>
    <phoneticPr fontId="4"/>
  </si>
  <si>
    <t>金属製</t>
    <rPh sb="0" eb="3">
      <t>キンゾクセイ</t>
    </rPh>
    <phoneticPr fontId="4"/>
  </si>
  <si>
    <t>真空式温水ヒータ</t>
    <rPh sb="0" eb="2">
      <t>シンクウ</t>
    </rPh>
    <rPh sb="2" eb="3">
      <t>シキ</t>
    </rPh>
    <rPh sb="3" eb="5">
      <t>オンスイ</t>
    </rPh>
    <phoneticPr fontId="4"/>
  </si>
  <si>
    <t>無圧ボイラ</t>
    <rPh sb="0" eb="1">
      <t>ム</t>
    </rPh>
    <rPh sb="1" eb="2">
      <t>アツ</t>
    </rPh>
    <phoneticPr fontId="4"/>
  </si>
  <si>
    <t>①</t>
    <phoneticPr fontId="4"/>
  </si>
  <si>
    <t>エアーフローウインドウ</t>
    <phoneticPr fontId="4"/>
  </si>
  <si>
    <t>金属製</t>
    <rPh sb="0" eb="2">
      <t>キンゾク</t>
    </rPh>
    <rPh sb="2" eb="3">
      <t>セイ</t>
    </rPh>
    <phoneticPr fontId="4"/>
  </si>
  <si>
    <t>ダブルスキン</t>
    <phoneticPr fontId="4"/>
  </si>
  <si>
    <t>ライトシェルフ</t>
    <phoneticPr fontId="4"/>
  </si>
  <si>
    <t>アトリウム</t>
    <phoneticPr fontId="4"/>
  </si>
  <si>
    <t>ハイブリッド方式（機械換気併用）</t>
    <phoneticPr fontId="4"/>
  </si>
  <si>
    <t>②</t>
    <phoneticPr fontId="4"/>
  </si>
  <si>
    <t>チリングユニット</t>
    <phoneticPr fontId="4"/>
  </si>
  <si>
    <t>パッケージエアコン</t>
    <phoneticPr fontId="4"/>
  </si>
  <si>
    <t>モジュールチラーユニット</t>
    <phoneticPr fontId="4"/>
  </si>
  <si>
    <t>⑤</t>
    <phoneticPr fontId="4"/>
  </si>
  <si>
    <t>【LED照明器具】</t>
    <rPh sb="4" eb="6">
      <t>ショウメイ</t>
    </rPh>
    <rPh sb="6" eb="8">
      <t>キグ</t>
    </rPh>
    <phoneticPr fontId="4"/>
  </si>
  <si>
    <t>⑥</t>
    <phoneticPr fontId="4"/>
  </si>
  <si>
    <t>⑦</t>
    <phoneticPr fontId="4"/>
  </si>
  <si>
    <t>⑧</t>
    <phoneticPr fontId="4"/>
  </si>
  <si>
    <t>⑨</t>
    <phoneticPr fontId="4"/>
  </si>
  <si>
    <t>⑩</t>
    <phoneticPr fontId="4"/>
  </si>
  <si>
    <t>⑪</t>
    <phoneticPr fontId="4"/>
  </si>
  <si>
    <t>ガスタービン</t>
    <phoneticPr fontId="4"/>
  </si>
  <si>
    <t>ガスエンジン</t>
    <phoneticPr fontId="4"/>
  </si>
  <si>
    <t>ディーゼルエンジン</t>
    <phoneticPr fontId="4"/>
  </si>
  <si>
    <t>代表機の冷房能力(kW)、暖房能力(kW)、定格COPc、定格COPh、制御方法、合計台数</t>
    <phoneticPr fontId="4"/>
  </si>
  <si>
    <t>代表機の冷房能力(kW)、暖房能力(kW)、定格COPc、定格COPh、合計台数</t>
    <phoneticPr fontId="4"/>
  </si>
  <si>
    <t>代表機の加熱能力(kW)、燃料種別、燃料使用量、合計台数</t>
    <phoneticPr fontId="4"/>
  </si>
  <si>
    <t>熱利用先、利用熱量(GJ/年）、排熱利用温度（　℃～　℃）、他</t>
    <phoneticPr fontId="4"/>
  </si>
  <si>
    <t>代表対象系統名、温度差、合計系統数</t>
    <phoneticPr fontId="4"/>
  </si>
  <si>
    <t>代表対象系統名、制御種別（流量、圧力、他）、合計系統数</t>
    <phoneticPr fontId="4"/>
  </si>
  <si>
    <t>代表対象系統名、制御種別（圧力、他）、合計系統数</t>
    <rPh sb="0" eb="2">
      <t>ダイヒョウ</t>
    </rPh>
    <rPh sb="2" eb="4">
      <t>タイショウ</t>
    </rPh>
    <rPh sb="4" eb="6">
      <t>ケイトウ</t>
    </rPh>
    <rPh sb="6" eb="7">
      <t>メイ</t>
    </rPh>
    <rPh sb="8" eb="10">
      <t>セイギョ</t>
    </rPh>
    <rPh sb="10" eb="12">
      <t>シュベツ</t>
    </rPh>
    <rPh sb="13" eb="15">
      <t>アツリョク</t>
    </rPh>
    <rPh sb="16" eb="17">
      <t>タ</t>
    </rPh>
    <rPh sb="19" eb="21">
      <t>ゴウケイ</t>
    </rPh>
    <rPh sb="21" eb="23">
      <t>ケイトウ</t>
    </rPh>
    <rPh sb="23" eb="24">
      <t>スウ</t>
    </rPh>
    <phoneticPr fontId="4"/>
  </si>
  <si>
    <t>空調設備</t>
    <phoneticPr fontId="4"/>
  </si>
  <si>
    <t>ii</t>
    <phoneticPr fontId="4"/>
  </si>
  <si>
    <t>代表対象系統名、合計系統数、制御概要</t>
    <phoneticPr fontId="4"/>
  </si>
  <si>
    <t>ⅲ</t>
  </si>
  <si>
    <t>【ＬＥＤ照明器具】</t>
    <phoneticPr fontId="4"/>
  </si>
  <si>
    <t>代表対象系統・場所、制御概要</t>
    <rPh sb="0" eb="2">
      <t>ダイヒョウ</t>
    </rPh>
    <rPh sb="2" eb="4">
      <t>タイショウ</t>
    </rPh>
    <rPh sb="4" eb="6">
      <t>ケイトウ</t>
    </rPh>
    <rPh sb="7" eb="9">
      <t>バショ</t>
    </rPh>
    <rPh sb="10" eb="12">
      <t>セイギョ</t>
    </rPh>
    <rPh sb="12" eb="14">
      <t>ガイヨウ</t>
    </rPh>
    <phoneticPr fontId="4"/>
  </si>
  <si>
    <t>タスク＆アンビエント照明</t>
    <phoneticPr fontId="4"/>
  </si>
  <si>
    <t>代表対象系統、タスク数、タスク照明器具種別、制御概要</t>
    <rPh sb="0" eb="2">
      <t>ダイヒョウ</t>
    </rPh>
    <rPh sb="2" eb="4">
      <t>タイショウ</t>
    </rPh>
    <rPh sb="4" eb="6">
      <t>ケイトウ</t>
    </rPh>
    <phoneticPr fontId="4"/>
  </si>
  <si>
    <t>代表対象系統・場所、制御概要</t>
    <phoneticPr fontId="4"/>
  </si>
  <si>
    <t>【有機ＥＬ照明器具】</t>
    <phoneticPr fontId="4"/>
  </si>
  <si>
    <t>給湯設備</t>
    <phoneticPr fontId="4"/>
  </si>
  <si>
    <t>バイオマスボイラ</t>
    <phoneticPr fontId="4"/>
  </si>
  <si>
    <t>変圧器設備</t>
    <phoneticPr fontId="4"/>
  </si>
  <si>
    <t>蓄電池設備</t>
    <phoneticPr fontId="4"/>
  </si>
  <si>
    <t>コージェネ設備</t>
    <phoneticPr fontId="4"/>
  </si>
  <si>
    <t>…</t>
    <phoneticPr fontId="4"/>
  </si>
  <si>
    <t>燃焼機器連動制御</t>
    <phoneticPr fontId="4"/>
  </si>
  <si>
    <t>　</t>
    <phoneticPr fontId="4"/>
  </si>
  <si>
    <t>建築省エネルギー
（パッシブ）技術</t>
    <phoneticPr fontId="4"/>
  </si>
  <si>
    <t>補助対象工事契約予定日</t>
    <rPh sb="0" eb="2">
      <t>ホジョ</t>
    </rPh>
    <rPh sb="2" eb="4">
      <t>タイショウ</t>
    </rPh>
    <rPh sb="4" eb="6">
      <t>コウジ</t>
    </rPh>
    <rPh sb="6" eb="8">
      <t>ケイヤク</t>
    </rPh>
    <rPh sb="8" eb="10">
      <t>ヨテイ</t>
    </rPh>
    <rPh sb="10" eb="11">
      <t>ビ</t>
    </rPh>
    <phoneticPr fontId="5"/>
  </si>
  <si>
    <t>補助対象工事着手予定日</t>
    <rPh sb="6" eb="8">
      <t>チャクシュ</t>
    </rPh>
    <rPh sb="8" eb="10">
      <t>ヨテイ</t>
    </rPh>
    <rPh sb="10" eb="11">
      <t>ビ</t>
    </rPh>
    <phoneticPr fontId="5"/>
  </si>
  <si>
    <t>補助対象工事完了予定日</t>
    <rPh sb="6" eb="8">
      <t>カンリョウ</t>
    </rPh>
    <rPh sb="8" eb="10">
      <t>ヨテイ</t>
    </rPh>
    <rPh sb="10" eb="11">
      <t>ビ</t>
    </rPh>
    <phoneticPr fontId="5"/>
  </si>
  <si>
    <t>補助対象工事着手予定日</t>
    <phoneticPr fontId="4"/>
  </si>
  <si>
    <t>補助対象工事契約予定日</t>
    <rPh sb="0" eb="2">
      <t>ホジョ</t>
    </rPh>
    <rPh sb="2" eb="4">
      <t>タイショウ</t>
    </rPh>
    <rPh sb="4" eb="6">
      <t>コウジ</t>
    </rPh>
    <rPh sb="6" eb="8">
      <t>ケイヤク</t>
    </rPh>
    <rPh sb="8" eb="11">
      <t>ヨテイビ</t>
    </rPh>
    <phoneticPr fontId="4"/>
  </si>
  <si>
    <t>補助対象工事完了予定日</t>
    <phoneticPr fontId="4"/>
  </si>
  <si>
    <t>-1.　冷却水ポンプの変流量制御</t>
    <phoneticPr fontId="4"/>
  </si>
  <si>
    <t>-2.　空調１次ポンプの変流量制御</t>
    <phoneticPr fontId="4"/>
  </si>
  <si>
    <t>-3.　空調２次ポンプの末端差圧制御</t>
    <phoneticPr fontId="4"/>
  </si>
  <si>
    <t>-4.　空調２次ポンプの送水圧力設定制御</t>
    <phoneticPr fontId="4"/>
  </si>
  <si>
    <t>-1.　空調ファンの人感センサーによる変風量制御</t>
    <phoneticPr fontId="4"/>
  </si>
  <si>
    <t>-2.　空調ファンの適正容量分割</t>
    <phoneticPr fontId="4"/>
  </si>
  <si>
    <t>-3.　厨房ファンの変風量制御</t>
    <phoneticPr fontId="4"/>
  </si>
  <si>
    <t>本事業の交付要件と交付規程について、全て確認し、了承している。</t>
    <phoneticPr fontId="21"/>
  </si>
  <si>
    <t>４-１．概略予算書（まとめ）</t>
    <rPh sb="4" eb="6">
      <t>ガイリャク</t>
    </rPh>
    <rPh sb="6" eb="9">
      <t>ヨサンショ</t>
    </rPh>
    <phoneticPr fontId="21"/>
  </si>
  <si>
    <r>
      <t>４．概略予算書　（</t>
    </r>
    <r>
      <rPr>
        <b/>
        <sz val="14"/>
        <color rgb="FFFF0000"/>
        <rFont val="HGPｺﾞｼｯｸM"/>
        <family val="3"/>
        <charset val="128"/>
      </rPr>
      <t>１年目</t>
    </r>
    <r>
      <rPr>
        <b/>
        <sz val="14"/>
        <rFont val="HGPｺﾞｼｯｸM"/>
        <family val="3"/>
        <charset val="128"/>
      </rPr>
      <t>）</t>
    </r>
    <rPh sb="10" eb="12">
      <t>ネンメ</t>
    </rPh>
    <phoneticPr fontId="4"/>
  </si>
  <si>
    <t>設備改修</t>
    <rPh sb="0" eb="2">
      <t>セツビ</t>
    </rPh>
    <rPh sb="2" eb="4">
      <t>カイシュウ</t>
    </rPh>
    <phoneticPr fontId="4"/>
  </si>
  <si>
    <t>増築</t>
    <rPh sb="0" eb="2">
      <t>ゾウチク</t>
    </rPh>
    <phoneticPr fontId="4"/>
  </si>
  <si>
    <t>改築</t>
    <rPh sb="0" eb="2">
      <t>カイチク</t>
    </rPh>
    <phoneticPr fontId="4"/>
  </si>
  <si>
    <r>
      <t>５．概略予算書　（</t>
    </r>
    <r>
      <rPr>
        <b/>
        <sz val="14"/>
        <color rgb="FFFF0000"/>
        <rFont val="HGPｺﾞｼｯｸM"/>
        <family val="3"/>
        <charset val="128"/>
      </rPr>
      <t>２年目</t>
    </r>
    <r>
      <rPr>
        <b/>
        <sz val="14"/>
        <rFont val="HGPｺﾞｼｯｸM"/>
        <family val="3"/>
        <charset val="128"/>
      </rPr>
      <t>）</t>
    </r>
    <rPh sb="10" eb="12">
      <t>ネンメ</t>
    </rPh>
    <phoneticPr fontId="4"/>
  </si>
  <si>
    <t>４ -</t>
    <phoneticPr fontId="4"/>
  </si>
  <si>
    <r>
      <t>６．概略予算書　（</t>
    </r>
    <r>
      <rPr>
        <b/>
        <sz val="14"/>
        <color rgb="FFFF0000"/>
        <rFont val="HGPｺﾞｼｯｸM"/>
        <family val="3"/>
        <charset val="128"/>
      </rPr>
      <t>３年目</t>
    </r>
    <r>
      <rPr>
        <b/>
        <sz val="14"/>
        <rFont val="HGPｺﾞｼｯｸM"/>
        <family val="3"/>
        <charset val="128"/>
      </rPr>
      <t>）</t>
    </r>
    <rPh sb="10" eb="12">
      <t>ネンメ</t>
    </rPh>
    <phoneticPr fontId="4"/>
  </si>
  <si>
    <t>一次エネルギー消費量</t>
    <rPh sb="0" eb="2">
      <t>イチジ</t>
    </rPh>
    <rPh sb="7" eb="10">
      <t>ショウヒリョウ</t>
    </rPh>
    <phoneticPr fontId="4"/>
  </si>
  <si>
    <t>➍建物概要（非住宅部分）</t>
    <phoneticPr fontId="4"/>
  </si>
  <si>
    <t>計算方法：Ｈ28年基準（WEBプログラム)</t>
    <rPh sb="0" eb="2">
      <t>ケイサン</t>
    </rPh>
    <rPh sb="2" eb="4">
      <t>ホウホウ</t>
    </rPh>
    <phoneticPr fontId="4"/>
  </si>
  <si>
    <t>２．補助事業の目的及び内容</t>
    <rPh sb="2" eb="4">
      <t>ホジョ</t>
    </rPh>
    <rPh sb="4" eb="6">
      <t>ジギョウ</t>
    </rPh>
    <rPh sb="7" eb="9">
      <t>モクテキ</t>
    </rPh>
    <rPh sb="9" eb="10">
      <t>オヨ</t>
    </rPh>
    <rPh sb="11" eb="13">
      <t>ナイヨウ</t>
    </rPh>
    <phoneticPr fontId="4"/>
  </si>
  <si>
    <t>➢ このシート「概略予算書（まとめ）」内の〈補助事業に要する経費〉〈補助対象経費〉〈補助対象外経費〉の金額は、</t>
    <rPh sb="19" eb="20">
      <t>ナイ</t>
    </rPh>
    <rPh sb="22" eb="24">
      <t>ホジョ</t>
    </rPh>
    <rPh sb="24" eb="26">
      <t>ジギョウ</t>
    </rPh>
    <rPh sb="27" eb="28">
      <t>ヨウ</t>
    </rPh>
    <rPh sb="30" eb="32">
      <t>ケイヒ</t>
    </rPh>
    <rPh sb="36" eb="38">
      <t>タイショウ</t>
    </rPh>
    <rPh sb="38" eb="40">
      <t>ケイヒ</t>
    </rPh>
    <rPh sb="44" eb="47">
      <t>タイショウガイ</t>
    </rPh>
    <rPh sb="51" eb="53">
      <t>キンガク</t>
    </rPh>
    <phoneticPr fontId="4"/>
  </si>
  <si>
    <t>【日射遮蔽】</t>
    <rPh sb="1" eb="3">
      <t>ニッシャ</t>
    </rPh>
    <rPh sb="3" eb="5">
      <t>シャヘイ</t>
    </rPh>
    <phoneticPr fontId="4"/>
  </si>
  <si>
    <t>➋事業者情報</t>
    <rPh sb="1" eb="4">
      <t>ジギョウシャ</t>
    </rPh>
    <rPh sb="4" eb="6">
      <t>ジョウホウ</t>
    </rPh>
    <phoneticPr fontId="4"/>
  </si>
  <si>
    <t>➌ＺＥＢプランナー</t>
    <phoneticPr fontId="4"/>
  </si>
  <si>
    <t>(％)</t>
    <phoneticPr fontId="4"/>
  </si>
  <si>
    <t>ＥＳＣＯサービス料計算書</t>
    <phoneticPr fontId="4"/>
  </si>
  <si>
    <t>リース料計算書</t>
    <phoneticPr fontId="4"/>
  </si>
  <si>
    <t>書類名</t>
    <phoneticPr fontId="21"/>
  </si>
  <si>
    <t>様式</t>
    <phoneticPr fontId="21"/>
  </si>
  <si>
    <t>１．申請者の詳細</t>
    <phoneticPr fontId="21"/>
  </si>
  <si>
    <t>２．事業計画概要（３枚）</t>
    <rPh sb="4" eb="6">
      <t>ケイカク</t>
    </rPh>
    <rPh sb="6" eb="8">
      <t>ガイヨウ</t>
    </rPh>
    <phoneticPr fontId="21"/>
  </si>
  <si>
    <t>３．システム提案概要（１）</t>
    <phoneticPr fontId="4"/>
  </si>
  <si>
    <t>３．システム提案概要（２）</t>
    <phoneticPr fontId="21"/>
  </si>
  <si>
    <t>（別添３） エネルギー計量計画図</t>
    <phoneticPr fontId="4"/>
  </si>
  <si>
    <t>該当</t>
    <phoneticPr fontId="21"/>
  </si>
  <si>
    <t>該当</t>
    <phoneticPr fontId="4"/>
  </si>
  <si>
    <t>リース契約書（案）</t>
    <phoneticPr fontId="4"/>
  </si>
  <si>
    <t>該当する場合は提出</t>
    <phoneticPr fontId="4"/>
  </si>
  <si>
    <t>【Ⅱ】</t>
    <phoneticPr fontId="4"/>
  </si>
  <si>
    <t>【Ⅰ】</t>
    <phoneticPr fontId="4"/>
  </si>
  <si>
    <t>CASBEE
評価認証</t>
    <rPh sb="7" eb="9">
      <t>ヒョウカ</t>
    </rPh>
    <rPh sb="9" eb="11">
      <t>ニンショウ</t>
    </rPh>
    <phoneticPr fontId="4"/>
  </si>
  <si>
    <t>CASBEE
自己評価</t>
    <rPh sb="7" eb="9">
      <t>ジコ</t>
    </rPh>
    <rPh sb="9" eb="11">
      <t>ヒョウカ</t>
    </rPh>
    <phoneticPr fontId="4"/>
  </si>
  <si>
    <t>建物用途評価</t>
    <rPh sb="0" eb="2">
      <t>タテモノ</t>
    </rPh>
    <rPh sb="2" eb="4">
      <t>ヨウト</t>
    </rPh>
    <rPh sb="4" eb="6">
      <t>ヒョウカ</t>
    </rPh>
    <phoneticPr fontId="4"/>
  </si>
  <si>
    <t>入力シート1</t>
    <rPh sb="0" eb="2">
      <t>ニュウリョク</t>
    </rPh>
    <phoneticPr fontId="4"/>
  </si>
  <si>
    <t>入力シート２</t>
    <rPh sb="0" eb="2">
      <t>ニュウリョク</t>
    </rPh>
    <phoneticPr fontId="4"/>
  </si>
  <si>
    <t>計測データ粒度</t>
    <phoneticPr fontId="4"/>
  </si>
  <si>
    <t>●</t>
    <phoneticPr fontId="4"/>
  </si>
  <si>
    <t>高断熱化</t>
    <rPh sb="0" eb="3">
      <t>コウダンネツ</t>
    </rPh>
    <rPh sb="3" eb="4">
      <t>カ</t>
    </rPh>
    <phoneticPr fontId="4"/>
  </si>
  <si>
    <t>高性能窓ガラス</t>
    <rPh sb="0" eb="3">
      <t>コウセイノウ</t>
    </rPh>
    <rPh sb="3" eb="4">
      <t>マド</t>
    </rPh>
    <phoneticPr fontId="4"/>
  </si>
  <si>
    <t>高性能窓サッシ</t>
    <rPh sb="0" eb="3">
      <t>コウセイノウ</t>
    </rPh>
    <rPh sb="3" eb="4">
      <t>マド</t>
    </rPh>
    <phoneticPr fontId="4"/>
  </si>
  <si>
    <t>日射遮蔽</t>
    <rPh sb="0" eb="2">
      <t>ニッシャ</t>
    </rPh>
    <rPh sb="2" eb="4">
      <t>シャヘイ</t>
    </rPh>
    <phoneticPr fontId="4"/>
  </si>
  <si>
    <t>日射遮熱</t>
    <rPh sb="0" eb="2">
      <t>ニッシャ</t>
    </rPh>
    <rPh sb="2" eb="4">
      <t>シャネツ</t>
    </rPh>
    <phoneticPr fontId="4"/>
  </si>
  <si>
    <t>自然採光</t>
    <rPh sb="0" eb="2">
      <t>シゼン</t>
    </rPh>
    <rPh sb="2" eb="4">
      <t>サイコウ</t>
    </rPh>
    <phoneticPr fontId="4"/>
  </si>
  <si>
    <t>地下化、半地下化</t>
    <rPh sb="0" eb="3">
      <t>チカカ</t>
    </rPh>
    <rPh sb="4" eb="5">
      <t>ハン</t>
    </rPh>
    <rPh sb="5" eb="8">
      <t>チカカ</t>
    </rPh>
    <phoneticPr fontId="4"/>
  </si>
  <si>
    <t>Low-E複層ガラス（空気層）</t>
    <rPh sb="5" eb="7">
      <t>フクソウ</t>
    </rPh>
    <rPh sb="11" eb="13">
      <t>クウキ</t>
    </rPh>
    <rPh sb="13" eb="14">
      <t>ソウ</t>
    </rPh>
    <phoneticPr fontId="4"/>
  </si>
  <si>
    <t>Low-E複層ガラス（断熱ガス層）</t>
    <rPh sb="5" eb="7">
      <t>フクソウ</t>
    </rPh>
    <rPh sb="11" eb="13">
      <t>ダンネツ</t>
    </rPh>
    <rPh sb="15" eb="16">
      <t>ソウ</t>
    </rPh>
    <phoneticPr fontId="4"/>
  </si>
  <si>
    <t>Low-E複層ガラス（真空層）</t>
    <rPh sb="5" eb="7">
      <t>フクソウ</t>
    </rPh>
    <rPh sb="11" eb="13">
      <t>シンクウ</t>
    </rPh>
    <rPh sb="13" eb="14">
      <t>ソウ</t>
    </rPh>
    <phoneticPr fontId="4"/>
  </si>
  <si>
    <t>樹脂製</t>
    <rPh sb="0" eb="3">
      <t>ジュシセイ</t>
    </rPh>
    <phoneticPr fontId="4"/>
  </si>
  <si>
    <t>金属樹脂複合製</t>
    <rPh sb="0" eb="2">
      <t>キンゾク</t>
    </rPh>
    <rPh sb="2" eb="4">
      <t>ジュシ</t>
    </rPh>
    <rPh sb="4" eb="6">
      <t>フクゴウ</t>
    </rPh>
    <rPh sb="6" eb="7">
      <t>セイ</t>
    </rPh>
    <phoneticPr fontId="4"/>
  </si>
  <si>
    <t>太陽光パネル、その他日射遮蔽</t>
    <rPh sb="0" eb="3">
      <t>タイヨウコウ</t>
    </rPh>
    <rPh sb="9" eb="10">
      <t>タ</t>
    </rPh>
    <rPh sb="10" eb="12">
      <t>ニッシャ</t>
    </rPh>
    <rPh sb="12" eb="14">
      <t>シャヘイ</t>
    </rPh>
    <phoneticPr fontId="4"/>
  </si>
  <si>
    <t>屋上・壁面緑化</t>
    <rPh sb="0" eb="2">
      <t>オクジョウ</t>
    </rPh>
    <rPh sb="3" eb="5">
      <t>ヘキメン</t>
    </rPh>
    <rPh sb="5" eb="7">
      <t>リョッカ</t>
    </rPh>
    <phoneticPr fontId="4"/>
  </si>
  <si>
    <t>風圧利用</t>
    <rPh sb="0" eb="2">
      <t>フウアツ</t>
    </rPh>
    <rPh sb="2" eb="4">
      <t>リヨウ</t>
    </rPh>
    <phoneticPr fontId="4"/>
  </si>
  <si>
    <t>ベンチュリー効果利用</t>
    <rPh sb="6" eb="8">
      <t>コウカ</t>
    </rPh>
    <rPh sb="8" eb="10">
      <t>リヨウ</t>
    </rPh>
    <phoneticPr fontId="4"/>
  </si>
  <si>
    <t>温度差利用</t>
    <rPh sb="0" eb="3">
      <t>オンドサ</t>
    </rPh>
    <rPh sb="3" eb="5">
      <t>リヨウ</t>
    </rPh>
    <phoneticPr fontId="4"/>
  </si>
  <si>
    <t>ハイブリット方式（機械換気併用）</t>
    <rPh sb="6" eb="8">
      <t>ホウシキ</t>
    </rPh>
    <rPh sb="9" eb="11">
      <t>キカイ</t>
    </rPh>
    <rPh sb="11" eb="13">
      <t>カンキ</t>
    </rPh>
    <rPh sb="13" eb="15">
      <t>ヘイヨウ</t>
    </rPh>
    <phoneticPr fontId="4"/>
  </si>
  <si>
    <t>反射ミラー</t>
    <rPh sb="0" eb="2">
      <t>ハンシャ</t>
    </rPh>
    <phoneticPr fontId="4"/>
  </si>
  <si>
    <t>光ダクト</t>
    <rPh sb="0" eb="1">
      <t>ヒカリ</t>
    </rPh>
    <phoneticPr fontId="4"/>
  </si>
  <si>
    <t>光ファイバー</t>
    <rPh sb="0" eb="1">
      <t>ヒカリ</t>
    </rPh>
    <phoneticPr fontId="4"/>
  </si>
  <si>
    <t>自然通風</t>
    <rPh sb="0" eb="2">
      <t>シゼン</t>
    </rPh>
    <rPh sb="2" eb="4">
      <t>ツウフウ</t>
    </rPh>
    <phoneticPr fontId="4"/>
  </si>
  <si>
    <t>内部発熱
削減技術</t>
    <rPh sb="0" eb="2">
      <t>ナイブ</t>
    </rPh>
    <rPh sb="2" eb="4">
      <t>ハツネツ</t>
    </rPh>
    <rPh sb="5" eb="7">
      <t>サクゲン</t>
    </rPh>
    <rPh sb="7" eb="9">
      <t>ギジュツ</t>
    </rPh>
    <phoneticPr fontId="4"/>
  </si>
  <si>
    <t>待機電力カットシステム</t>
    <phoneticPr fontId="4"/>
  </si>
  <si>
    <t>高効率空調機</t>
    <rPh sb="0" eb="3">
      <t>コウコウリツ</t>
    </rPh>
    <rPh sb="3" eb="5">
      <t>クウチョウ</t>
    </rPh>
    <rPh sb="5" eb="6">
      <t>キ</t>
    </rPh>
    <phoneticPr fontId="4"/>
  </si>
  <si>
    <t>その他空調機器</t>
    <rPh sb="2" eb="3">
      <t>タ</t>
    </rPh>
    <rPh sb="3" eb="5">
      <t>クウチョウ</t>
    </rPh>
    <rPh sb="5" eb="7">
      <t>キキ</t>
    </rPh>
    <phoneticPr fontId="4"/>
  </si>
  <si>
    <t>ビルマル（EHP）</t>
    <phoneticPr fontId="4"/>
  </si>
  <si>
    <t>ビルマル（GHP）</t>
    <phoneticPr fontId="4"/>
  </si>
  <si>
    <t>全熱交換器</t>
    <rPh sb="0" eb="1">
      <t>ゼン</t>
    </rPh>
    <rPh sb="1" eb="2">
      <t>ネツ</t>
    </rPh>
    <phoneticPr fontId="4"/>
  </si>
  <si>
    <t>全熱交換器組込型空調機</t>
    <rPh sb="0" eb="5">
      <t>ゼンネツコウカンキ</t>
    </rPh>
    <rPh sb="5" eb="7">
      <t>クミコ</t>
    </rPh>
    <rPh sb="7" eb="8">
      <t>ガタ</t>
    </rPh>
    <rPh sb="8" eb="10">
      <t>クウチョウ</t>
    </rPh>
    <rPh sb="10" eb="11">
      <t>キ</t>
    </rPh>
    <phoneticPr fontId="4"/>
  </si>
  <si>
    <t>吸収式冷凍機</t>
    <rPh sb="0" eb="2">
      <t>キュウシュウ</t>
    </rPh>
    <rPh sb="2" eb="3">
      <t>シキ</t>
    </rPh>
    <rPh sb="3" eb="6">
      <t>レイトウキ</t>
    </rPh>
    <phoneticPr fontId="4"/>
  </si>
  <si>
    <t>熱回収ヒートポンプ</t>
    <rPh sb="0" eb="1">
      <t>ネツ</t>
    </rPh>
    <rPh sb="1" eb="3">
      <t>カイシュウ</t>
    </rPh>
    <phoneticPr fontId="4"/>
  </si>
  <si>
    <t>空調ファンの人感センサ変風量制御</t>
    <rPh sb="0" eb="2">
      <t>クウチョウ</t>
    </rPh>
    <rPh sb="6" eb="8">
      <t>ジンカン</t>
    </rPh>
    <rPh sb="11" eb="12">
      <t>ヘン</t>
    </rPh>
    <rPh sb="12" eb="14">
      <t>フウリョウ</t>
    </rPh>
    <rPh sb="14" eb="16">
      <t>セイギョ</t>
    </rPh>
    <phoneticPr fontId="4"/>
  </si>
  <si>
    <t>気化式冷却器</t>
    <rPh sb="0" eb="2">
      <t>キカ</t>
    </rPh>
    <rPh sb="2" eb="3">
      <t>シキ</t>
    </rPh>
    <rPh sb="3" eb="6">
      <t>レイキャクキ</t>
    </rPh>
    <phoneticPr fontId="4"/>
  </si>
  <si>
    <t>デシカント空調</t>
    <rPh sb="5" eb="7">
      <t>クウチョウ</t>
    </rPh>
    <phoneticPr fontId="4"/>
  </si>
  <si>
    <t>デシカント全熱交換器</t>
    <rPh sb="5" eb="6">
      <t>ゼン</t>
    </rPh>
    <rPh sb="6" eb="10">
      <t>ネツコウカンキ</t>
    </rPh>
    <phoneticPr fontId="4"/>
  </si>
  <si>
    <t>高顕熱型ビルマルチエアコン</t>
    <rPh sb="0" eb="1">
      <t>コウ</t>
    </rPh>
    <rPh sb="1" eb="3">
      <t>ケンネツ</t>
    </rPh>
    <rPh sb="3" eb="4">
      <t>ガタ</t>
    </rPh>
    <phoneticPr fontId="4"/>
  </si>
  <si>
    <t>高効率電動機</t>
    <rPh sb="0" eb="3">
      <t>コウコウリツ</t>
    </rPh>
    <rPh sb="3" eb="6">
      <t>デンドウキ</t>
    </rPh>
    <phoneticPr fontId="4"/>
  </si>
  <si>
    <t>DCモータ</t>
    <phoneticPr fontId="4"/>
  </si>
  <si>
    <t>インバータファン</t>
    <phoneticPr fontId="4"/>
  </si>
  <si>
    <t>LED照明器具</t>
    <rPh sb="3" eb="5">
      <t>ショウメイ</t>
    </rPh>
    <rPh sb="5" eb="7">
      <t>キグ</t>
    </rPh>
    <phoneticPr fontId="4"/>
  </si>
  <si>
    <t>有機EL照明器具</t>
    <rPh sb="0" eb="2">
      <t>ユウキ</t>
    </rPh>
    <rPh sb="4" eb="6">
      <t>ショウメイ</t>
    </rPh>
    <rPh sb="6" eb="8">
      <t>キグ</t>
    </rPh>
    <phoneticPr fontId="4"/>
  </si>
  <si>
    <t>高輝度誘導灯</t>
    <rPh sb="0" eb="3">
      <t>コウキド</t>
    </rPh>
    <rPh sb="3" eb="6">
      <t>ユウドウトウ</t>
    </rPh>
    <phoneticPr fontId="4"/>
  </si>
  <si>
    <t>タスク＆アンビエント照明</t>
    <rPh sb="10" eb="12">
      <t>ショウメイ</t>
    </rPh>
    <phoneticPr fontId="4"/>
  </si>
  <si>
    <t>個別方式</t>
    <rPh sb="0" eb="2">
      <t>コベツ</t>
    </rPh>
    <rPh sb="2" eb="4">
      <t>ホウシキ</t>
    </rPh>
    <phoneticPr fontId="4"/>
  </si>
  <si>
    <t>中央方式</t>
    <rPh sb="0" eb="2">
      <t>チュウオウ</t>
    </rPh>
    <rPh sb="2" eb="4">
      <t>ホウシキ</t>
    </rPh>
    <phoneticPr fontId="4"/>
  </si>
  <si>
    <t>併用方式</t>
    <rPh sb="0" eb="2">
      <t>ヘイヨウ</t>
    </rPh>
    <rPh sb="2" eb="4">
      <t>ホウシキ</t>
    </rPh>
    <phoneticPr fontId="4"/>
  </si>
  <si>
    <t>常用</t>
    <rPh sb="0" eb="2">
      <t>ジョウヨウ</t>
    </rPh>
    <phoneticPr fontId="4"/>
  </si>
  <si>
    <t>非常用</t>
    <rPh sb="0" eb="3">
      <t>ヒジョウヨウ</t>
    </rPh>
    <phoneticPr fontId="4"/>
  </si>
  <si>
    <t>人荷用</t>
    <rPh sb="0" eb="1">
      <t>ヒト</t>
    </rPh>
    <rPh sb="1" eb="2">
      <t>ニ</t>
    </rPh>
    <rPh sb="2" eb="3">
      <t>ヨウ</t>
    </rPh>
    <phoneticPr fontId="4"/>
  </si>
  <si>
    <t>方式等</t>
    <phoneticPr fontId="4"/>
  </si>
  <si>
    <t>効率化設備</t>
    <rPh sb="0" eb="3">
      <t>コウリツカ</t>
    </rPh>
    <rPh sb="3" eb="5">
      <t>セツビ</t>
    </rPh>
    <phoneticPr fontId="4"/>
  </si>
  <si>
    <t>ルーバー（日射追従型）</t>
    <rPh sb="5" eb="7">
      <t>ニッシャ</t>
    </rPh>
    <rPh sb="7" eb="9">
      <t>ツイジュウ</t>
    </rPh>
    <rPh sb="9" eb="10">
      <t>ガタ</t>
    </rPh>
    <phoneticPr fontId="4"/>
  </si>
  <si>
    <t>高効率熱源機</t>
    <rPh sb="0" eb="3">
      <t>コウコウリツ</t>
    </rPh>
    <rPh sb="3" eb="6">
      <t>ネツゲンキ</t>
    </rPh>
    <phoneticPr fontId="4"/>
  </si>
  <si>
    <t>VVVF制御（電力回生あり）</t>
    <rPh sb="4" eb="6">
      <t>セイギョ</t>
    </rPh>
    <rPh sb="7" eb="9">
      <t>デンリョク</t>
    </rPh>
    <rPh sb="9" eb="11">
      <t>カイセイ</t>
    </rPh>
    <phoneticPr fontId="4"/>
  </si>
  <si>
    <t>VVVF制御（電力回生無し、ギアレス）</t>
    <rPh sb="4" eb="6">
      <t>セイギョ</t>
    </rPh>
    <rPh sb="7" eb="9">
      <t>デンリョク</t>
    </rPh>
    <rPh sb="9" eb="11">
      <t>カイセイ</t>
    </rPh>
    <rPh sb="11" eb="12">
      <t>ナ</t>
    </rPh>
    <phoneticPr fontId="4"/>
  </si>
  <si>
    <t>VVVF制御（電力回生無し）</t>
    <rPh sb="4" eb="6">
      <t>セイギョ</t>
    </rPh>
    <rPh sb="7" eb="9">
      <t>デンリョク</t>
    </rPh>
    <rPh sb="9" eb="11">
      <t>カイセイ</t>
    </rPh>
    <rPh sb="11" eb="12">
      <t>ナ</t>
    </rPh>
    <phoneticPr fontId="4"/>
  </si>
  <si>
    <t>バイオマスボイラ</t>
  </si>
  <si>
    <t>ニッケル水素電池</t>
    <rPh sb="4" eb="8">
      <t>スイソデンチ</t>
    </rPh>
    <phoneticPr fontId="4"/>
  </si>
  <si>
    <t>リチウムイオン電池</t>
    <rPh sb="7" eb="9">
      <t>デンチ</t>
    </rPh>
    <phoneticPr fontId="4"/>
  </si>
  <si>
    <t>太陽光発電用</t>
    <rPh sb="0" eb="3">
      <t>タイヨウコウ</t>
    </rPh>
    <rPh sb="3" eb="5">
      <t>ハツデン</t>
    </rPh>
    <rPh sb="5" eb="6">
      <t>ヨウ</t>
    </rPh>
    <phoneticPr fontId="4"/>
  </si>
  <si>
    <t>風力発電用</t>
    <rPh sb="0" eb="4">
      <t>フウリョクハツデン</t>
    </rPh>
    <rPh sb="4" eb="5">
      <t>ヨウ</t>
    </rPh>
    <phoneticPr fontId="4"/>
  </si>
  <si>
    <t>水力発電用</t>
    <rPh sb="0" eb="4">
      <t>スイリョクハツデン</t>
    </rPh>
    <rPh sb="4" eb="5">
      <t>ヨウ</t>
    </rPh>
    <phoneticPr fontId="4"/>
  </si>
  <si>
    <t>バイオマス発電用</t>
    <rPh sb="5" eb="8">
      <t>ハツデンヨウ</t>
    </rPh>
    <phoneticPr fontId="4"/>
  </si>
  <si>
    <t>効率化技術</t>
    <rPh sb="0" eb="2">
      <t>コウリツ</t>
    </rPh>
    <rPh sb="2" eb="3">
      <t>カ</t>
    </rPh>
    <rPh sb="3" eb="5">
      <t>ギジュツ</t>
    </rPh>
    <phoneticPr fontId="4"/>
  </si>
  <si>
    <t>燃料電池</t>
    <rPh sb="0" eb="2">
      <t>ネンリョウ</t>
    </rPh>
    <rPh sb="2" eb="4">
      <t>デンチ</t>
    </rPh>
    <phoneticPr fontId="4"/>
  </si>
  <si>
    <t>排熱利用無し</t>
    <rPh sb="0" eb="2">
      <t>ハイネツ</t>
    </rPh>
    <rPh sb="2" eb="4">
      <t>リヨウ</t>
    </rPh>
    <rPh sb="4" eb="5">
      <t>ナシ</t>
    </rPh>
    <phoneticPr fontId="4"/>
  </si>
  <si>
    <t>空調利用</t>
    <rPh sb="0" eb="2">
      <t>クウチョウ</t>
    </rPh>
    <rPh sb="2" eb="4">
      <t>リヨウ</t>
    </rPh>
    <phoneticPr fontId="4"/>
  </si>
  <si>
    <t>給湯利用</t>
    <rPh sb="0" eb="2">
      <t>キュウトウ</t>
    </rPh>
    <rPh sb="2" eb="4">
      <t>リヨウ</t>
    </rPh>
    <phoneticPr fontId="4"/>
  </si>
  <si>
    <t>空調+給湯利用</t>
    <rPh sb="0" eb="2">
      <t>クウチョウ</t>
    </rPh>
    <rPh sb="3" eb="5">
      <t>キュウトウ</t>
    </rPh>
    <rPh sb="5" eb="7">
      <t>リヨウ</t>
    </rPh>
    <phoneticPr fontId="4"/>
  </si>
  <si>
    <t>再エネ設備</t>
    <rPh sb="0" eb="1">
      <t>サイ</t>
    </rPh>
    <rPh sb="3" eb="5">
      <t>セツビ</t>
    </rPh>
    <phoneticPr fontId="4"/>
  </si>
  <si>
    <t>全量自家消費</t>
    <rPh sb="0" eb="4">
      <t>ゼンリョウジカ</t>
    </rPh>
    <rPh sb="4" eb="6">
      <t>ショウヒ</t>
    </rPh>
    <phoneticPr fontId="4"/>
  </si>
  <si>
    <t>全量売電</t>
    <rPh sb="0" eb="2">
      <t>ゼンリョウ</t>
    </rPh>
    <rPh sb="2" eb="4">
      <t>バイデン</t>
    </rPh>
    <phoneticPr fontId="4"/>
  </si>
  <si>
    <t>余剰売電</t>
    <rPh sb="0" eb="2">
      <t>ヨジョウ</t>
    </rPh>
    <rPh sb="2" eb="4">
      <t>バイデン</t>
    </rPh>
    <phoneticPr fontId="4"/>
  </si>
  <si>
    <t>創エネ量</t>
    <rPh sb="0" eb="1">
      <t>ソウ</t>
    </rPh>
    <rPh sb="3" eb="4">
      <t>リョウ</t>
    </rPh>
    <phoneticPr fontId="4"/>
  </si>
  <si>
    <t>VVVF制御（電力回生あり、ギアレス）</t>
    <rPh sb="4" eb="6">
      <t>セイギョ</t>
    </rPh>
    <rPh sb="7" eb="9">
      <t>デンリョク</t>
    </rPh>
    <rPh sb="9" eb="11">
      <t>カイセイ</t>
    </rPh>
    <phoneticPr fontId="4"/>
  </si>
  <si>
    <t>①設備システム名</t>
    <phoneticPr fontId="4"/>
  </si>
  <si>
    <t>②設備システム名</t>
    <phoneticPr fontId="4"/>
  </si>
  <si>
    <t>③設備システム名</t>
    <phoneticPr fontId="4"/>
  </si>
  <si>
    <t>④設備システム名</t>
    <phoneticPr fontId="4"/>
  </si>
  <si>
    <t>⑤設備システム名</t>
    <phoneticPr fontId="4"/>
  </si>
  <si>
    <t>⑥設備システム名</t>
    <phoneticPr fontId="4"/>
  </si>
  <si>
    <t>⑦設備システム名</t>
    <phoneticPr fontId="4"/>
  </si>
  <si>
    <t>⑧設備システム名</t>
    <phoneticPr fontId="4"/>
  </si>
  <si>
    <t>⑨設備システム名</t>
    <phoneticPr fontId="4"/>
  </si>
  <si>
    <t>⑩設備システム名</t>
    <phoneticPr fontId="4"/>
  </si>
  <si>
    <t>⑪設備システム名</t>
    <phoneticPr fontId="4"/>
  </si>
  <si>
    <t>⑫</t>
    <phoneticPr fontId="4"/>
  </si>
  <si>
    <t>⑬</t>
    <phoneticPr fontId="4"/>
  </si>
  <si>
    <t>⑭</t>
    <phoneticPr fontId="4"/>
  </si>
  <si>
    <t>⑮</t>
    <phoneticPr fontId="4"/>
  </si>
  <si>
    <t>地中熱利用の
高度化</t>
    <phoneticPr fontId="4"/>
  </si>
  <si>
    <t>-1.　給湯ヒートポンプ</t>
    <phoneticPr fontId="4"/>
  </si>
  <si>
    <t>再生可能・
未利用
エネルギー
利用システム</t>
    <phoneticPr fontId="4"/>
  </si>
  <si>
    <t>暴力団排除に関する誓約事項</t>
    <phoneticPr fontId="4"/>
  </si>
  <si>
    <t>補助対象工事の引渡し完了予定日</t>
    <rPh sb="2" eb="4">
      <t>タイショウ</t>
    </rPh>
    <rPh sb="12" eb="14">
      <t>ヨテイ</t>
    </rPh>
    <phoneticPr fontId="4"/>
  </si>
  <si>
    <t>補助対象工事に関する全ての支払い完了予定日</t>
    <rPh sb="18" eb="20">
      <t>ヨテイ</t>
    </rPh>
    <phoneticPr fontId="4"/>
  </si>
  <si>
    <t>-3.　エネルギーの面的利用等</t>
    <rPh sb="10" eb="12">
      <t>メンテキ</t>
    </rPh>
    <rPh sb="12" eb="14">
      <t>リヨウ</t>
    </rPh>
    <rPh sb="14" eb="15">
      <t>トウ</t>
    </rPh>
    <phoneticPr fontId="4"/>
  </si>
  <si>
    <t>-2.　オープンループ方式</t>
    <rPh sb="11" eb="13">
      <t>ホウシキ</t>
    </rPh>
    <phoneticPr fontId="4"/>
  </si>
  <si>
    <t>-3.　地中熱直接利用等</t>
    <rPh sb="4" eb="6">
      <t>チチュウ</t>
    </rPh>
    <rPh sb="6" eb="7">
      <t>ネツ</t>
    </rPh>
    <rPh sb="7" eb="9">
      <t>チョクセツ</t>
    </rPh>
    <rPh sb="9" eb="11">
      <t>リヨウ</t>
    </rPh>
    <rPh sb="11" eb="12">
      <t>トウ</t>
    </rPh>
    <phoneticPr fontId="4"/>
  </si>
  <si>
    <t>コージェネレーション設備の高度化</t>
    <rPh sb="10" eb="12">
      <t>セツビ</t>
    </rPh>
    <rPh sb="13" eb="16">
      <t>コウドカ</t>
    </rPh>
    <phoneticPr fontId="4"/>
  </si>
  <si>
    <t>自然採光システム</t>
    <rPh sb="0" eb="2">
      <t>シゼン</t>
    </rPh>
    <rPh sb="2" eb="4">
      <t>サイコウ</t>
    </rPh>
    <phoneticPr fontId="4"/>
  </si>
  <si>
    <t>超高効率変圧器</t>
    <rPh sb="0" eb="1">
      <t>チョウ</t>
    </rPh>
    <rPh sb="1" eb="4">
      <t>コウコウリツ</t>
    </rPh>
    <rPh sb="4" eb="7">
      <t>ヘンアツキ</t>
    </rPh>
    <phoneticPr fontId="4"/>
  </si>
  <si>
    <t>建物配置計画</t>
    <rPh sb="0" eb="2">
      <t>ケンチク</t>
    </rPh>
    <rPh sb="2" eb="3">
      <t>ショウ</t>
    </rPh>
    <phoneticPr fontId="4"/>
  </si>
  <si>
    <t>建物用途評価　(比率の高い用途）</t>
    <rPh sb="0" eb="2">
      <t>タテモノ</t>
    </rPh>
    <rPh sb="2" eb="4">
      <t>ヨウト</t>
    </rPh>
    <rPh sb="4" eb="6">
      <t>ヒョウカ</t>
    </rPh>
    <rPh sb="8" eb="10">
      <t>ヒリツ</t>
    </rPh>
    <rPh sb="11" eb="12">
      <t>タカ</t>
    </rPh>
    <rPh sb="13" eb="15">
      <t>ヨウト</t>
    </rPh>
    <phoneticPr fontId="4"/>
  </si>
  <si>
    <t>建物用途評価（建物全体）</t>
    <rPh sb="0" eb="2">
      <t>タテモノ</t>
    </rPh>
    <rPh sb="2" eb="4">
      <t>ヨウト</t>
    </rPh>
    <rPh sb="4" eb="6">
      <t>ヒョウカ</t>
    </rPh>
    <rPh sb="7" eb="9">
      <t>タテモノ</t>
    </rPh>
    <rPh sb="9" eb="11">
      <t>ゼンタイ</t>
    </rPh>
    <phoneticPr fontId="4"/>
  </si>
  <si>
    <t>新既</t>
    <rPh sb="0" eb="1">
      <t>シン</t>
    </rPh>
    <rPh sb="1" eb="2">
      <t>キ</t>
    </rPh>
    <phoneticPr fontId="4"/>
  </si>
  <si>
    <t>補助</t>
    <rPh sb="0" eb="2">
      <t>ホジョ</t>
    </rPh>
    <phoneticPr fontId="4"/>
  </si>
  <si>
    <t>WEBPRO
導入技術</t>
    <phoneticPr fontId="4"/>
  </si>
  <si>
    <t>新設</t>
    <rPh sb="0" eb="2">
      <t>シンセツ</t>
    </rPh>
    <phoneticPr fontId="4"/>
  </si>
  <si>
    <t>既設</t>
    <rPh sb="0" eb="2">
      <t>キセツ</t>
    </rPh>
    <phoneticPr fontId="4"/>
  </si>
  <si>
    <t>共同申請の場合のみ入力が必要な項目です。</t>
    <rPh sb="0" eb="2">
      <t>キョウドウ</t>
    </rPh>
    <rPh sb="2" eb="4">
      <t>シンセイ</t>
    </rPh>
    <rPh sb="5" eb="7">
      <t>バアイ</t>
    </rPh>
    <rPh sb="9" eb="11">
      <t>ニュウリョク</t>
    </rPh>
    <rPh sb="12" eb="14">
      <t>ヒツヨウ</t>
    </rPh>
    <rPh sb="15" eb="17">
      <t>コウモク</t>
    </rPh>
    <phoneticPr fontId="4"/>
  </si>
  <si>
    <t>-1.　吸収式冷凍機への蒸気利用</t>
    <rPh sb="4" eb="6">
      <t>キュウシュウ</t>
    </rPh>
    <rPh sb="6" eb="7">
      <t>シキ</t>
    </rPh>
    <rPh sb="7" eb="10">
      <t>レイトウキ</t>
    </rPh>
    <rPh sb="12" eb="14">
      <t>ジョウキ</t>
    </rPh>
    <rPh sb="14" eb="16">
      <t>リヨウ</t>
    </rPh>
    <phoneticPr fontId="4"/>
  </si>
  <si>
    <t>-2.　燃料電池</t>
    <rPh sb="4" eb="6">
      <t>ネンリョウ</t>
    </rPh>
    <rPh sb="6" eb="8">
      <t>デンチ</t>
    </rPh>
    <phoneticPr fontId="4"/>
  </si>
  <si>
    <t>全熱交換器</t>
    <phoneticPr fontId="4"/>
  </si>
  <si>
    <t>全熱交換器組込型空調機</t>
    <phoneticPr fontId="4"/>
  </si>
  <si>
    <t>【高効率空調機】</t>
    <phoneticPr fontId="4"/>
  </si>
  <si>
    <t>【高効率熱源機】</t>
    <phoneticPr fontId="4"/>
  </si>
  <si>
    <t>【DCモータ】</t>
    <phoneticPr fontId="4"/>
  </si>
  <si>
    <t>【高効率電動機】</t>
    <rPh sb="1" eb="4">
      <t>コウコウリツ</t>
    </rPh>
    <rPh sb="4" eb="7">
      <t>デンドウキ</t>
    </rPh>
    <phoneticPr fontId="4"/>
  </si>
  <si>
    <t>【インバータファン】</t>
    <phoneticPr fontId="4"/>
  </si>
  <si>
    <t>タスク＆アンビエント照明</t>
    <rPh sb="10" eb="12">
      <t>ショウメイ</t>
    </rPh>
    <phoneticPr fontId="5"/>
  </si>
  <si>
    <t>【有機EL照明器具】</t>
    <phoneticPr fontId="4"/>
  </si>
  <si>
    <t>【高輝度誘導灯】</t>
    <phoneticPr fontId="4"/>
  </si>
  <si>
    <t>【個別方式】</t>
    <rPh sb="1" eb="3">
      <t>コベツ</t>
    </rPh>
    <rPh sb="3" eb="5">
      <t>ホウシキ</t>
    </rPh>
    <phoneticPr fontId="4"/>
  </si>
  <si>
    <t>【中央方式】</t>
    <phoneticPr fontId="4"/>
  </si>
  <si>
    <t>【併用方式】</t>
    <phoneticPr fontId="4"/>
  </si>
  <si>
    <t>【常用】</t>
    <rPh sb="1" eb="3">
      <t>ジョウヨウ</t>
    </rPh>
    <phoneticPr fontId="4"/>
  </si>
  <si>
    <t>【非常用】</t>
    <phoneticPr fontId="4"/>
  </si>
  <si>
    <t>【人荷用】</t>
    <phoneticPr fontId="4"/>
  </si>
  <si>
    <t>第二次トップランナー変圧器</t>
    <phoneticPr fontId="4"/>
  </si>
  <si>
    <t>【鉛蓄電池】</t>
    <phoneticPr fontId="4"/>
  </si>
  <si>
    <t>【ＮＡＳ蓄電池】</t>
    <phoneticPr fontId="4"/>
  </si>
  <si>
    <t>【ニッケル水素電池】</t>
    <phoneticPr fontId="4"/>
  </si>
  <si>
    <t>【リチウムイオン電池】</t>
    <phoneticPr fontId="4"/>
  </si>
  <si>
    <t>太陽光発電用</t>
    <rPh sb="0" eb="3">
      <t>タイヨウコウ</t>
    </rPh>
    <rPh sb="3" eb="5">
      <t>ハツデン</t>
    </rPh>
    <rPh sb="5" eb="6">
      <t>ヨウ</t>
    </rPh>
    <phoneticPr fontId="5"/>
  </si>
  <si>
    <t>風力発電用</t>
    <rPh sb="0" eb="4">
      <t>フウリョクハツデン</t>
    </rPh>
    <rPh sb="4" eb="5">
      <t>ヨウ</t>
    </rPh>
    <phoneticPr fontId="5"/>
  </si>
  <si>
    <t>水力発電用</t>
    <rPh sb="0" eb="4">
      <t>スイリョクハツデン</t>
    </rPh>
    <rPh sb="4" eb="5">
      <t>ヨウ</t>
    </rPh>
    <phoneticPr fontId="5"/>
  </si>
  <si>
    <t>バイオマス発電用</t>
    <rPh sb="5" eb="8">
      <t>ハツデンヨウ</t>
    </rPh>
    <phoneticPr fontId="5"/>
  </si>
  <si>
    <t>【ガスタービン】</t>
    <phoneticPr fontId="4"/>
  </si>
  <si>
    <t>【風力発電】</t>
    <phoneticPr fontId="4"/>
  </si>
  <si>
    <t>【水力発電】</t>
    <phoneticPr fontId="4"/>
  </si>
  <si>
    <t>【ガスエンジン】</t>
    <phoneticPr fontId="4"/>
  </si>
  <si>
    <t>【ディーゼルエンジン】</t>
    <phoneticPr fontId="4"/>
  </si>
  <si>
    <t>【燃料電池】</t>
    <phoneticPr fontId="4"/>
  </si>
  <si>
    <t>排熱利用無し</t>
    <rPh sb="0" eb="2">
      <t>ハイネツ</t>
    </rPh>
    <rPh sb="2" eb="4">
      <t>リヨウ</t>
    </rPh>
    <rPh sb="4" eb="5">
      <t>ナシ</t>
    </rPh>
    <phoneticPr fontId="5"/>
  </si>
  <si>
    <t>空調利用</t>
    <rPh sb="0" eb="2">
      <t>クウチョウ</t>
    </rPh>
    <rPh sb="2" eb="4">
      <t>リヨウ</t>
    </rPh>
    <phoneticPr fontId="5"/>
  </si>
  <si>
    <t>給湯利用</t>
    <rPh sb="0" eb="2">
      <t>キュウトウ</t>
    </rPh>
    <rPh sb="2" eb="4">
      <t>リヨウ</t>
    </rPh>
    <phoneticPr fontId="5"/>
  </si>
  <si>
    <t>空調+給湯利用</t>
    <rPh sb="0" eb="2">
      <t>クウチョウ</t>
    </rPh>
    <rPh sb="3" eb="5">
      <t>キュウトウ</t>
    </rPh>
    <rPh sb="5" eb="7">
      <t>リヨウ</t>
    </rPh>
    <phoneticPr fontId="5"/>
  </si>
  <si>
    <t>【太陽光発電】</t>
    <phoneticPr fontId="4"/>
  </si>
  <si>
    <t>【バイオマス発電】</t>
    <phoneticPr fontId="4"/>
  </si>
  <si>
    <t>全量自家消費</t>
    <rPh sb="0" eb="4">
      <t>ゼンリョウジカ</t>
    </rPh>
    <rPh sb="4" eb="6">
      <t>ショウヒ</t>
    </rPh>
    <phoneticPr fontId="5"/>
  </si>
  <si>
    <t>全量売電</t>
    <rPh sb="0" eb="2">
      <t>ゼンリョウ</t>
    </rPh>
    <rPh sb="2" eb="4">
      <t>バイデン</t>
    </rPh>
    <phoneticPr fontId="5"/>
  </si>
  <si>
    <t>【高効率空調機】</t>
    <rPh sb="1" eb="4">
      <t>コウコウリツ</t>
    </rPh>
    <rPh sb="4" eb="6">
      <t>クウチョウ</t>
    </rPh>
    <rPh sb="6" eb="7">
      <t>キ</t>
    </rPh>
    <phoneticPr fontId="4"/>
  </si>
  <si>
    <t>ルームエアコン（い）</t>
    <phoneticPr fontId="4"/>
  </si>
  <si>
    <t>全熱交換器</t>
    <rPh sb="0" eb="1">
      <t>ゼン</t>
    </rPh>
    <rPh sb="1" eb="2">
      <t>ネツ</t>
    </rPh>
    <rPh sb="2" eb="5">
      <t>コウカンキ</t>
    </rPh>
    <phoneticPr fontId="4"/>
  </si>
  <si>
    <t>全熱交換器組込型空調機</t>
    <rPh sb="0" eb="1">
      <t>ゼン</t>
    </rPh>
    <rPh sb="1" eb="2">
      <t>ネツ</t>
    </rPh>
    <rPh sb="2" eb="5">
      <t>コウカンキ</t>
    </rPh>
    <rPh sb="5" eb="7">
      <t>クミコ</t>
    </rPh>
    <rPh sb="7" eb="8">
      <t>ガタ</t>
    </rPh>
    <rPh sb="8" eb="10">
      <t>クウチョウ</t>
    </rPh>
    <rPh sb="10" eb="11">
      <t>キ</t>
    </rPh>
    <phoneticPr fontId="4"/>
  </si>
  <si>
    <t>吸収式冷温水機</t>
    <rPh sb="0" eb="2">
      <t>キュウシュウ</t>
    </rPh>
    <rPh sb="2" eb="3">
      <t>シキ</t>
    </rPh>
    <rPh sb="3" eb="6">
      <t>レイオンスイ</t>
    </rPh>
    <rPh sb="6" eb="7">
      <t>キ</t>
    </rPh>
    <phoneticPr fontId="4"/>
  </si>
  <si>
    <t>【高効率熱源機】</t>
    <rPh sb="1" eb="4">
      <t>コウコウリツ</t>
    </rPh>
    <rPh sb="4" eb="6">
      <t>ネツゲン</t>
    </rPh>
    <rPh sb="6" eb="7">
      <t>キ</t>
    </rPh>
    <phoneticPr fontId="4"/>
  </si>
  <si>
    <t>高顕熱型ビルマルチエアコン</t>
    <rPh sb="1" eb="3">
      <t>ケンネツ</t>
    </rPh>
    <rPh sb="3" eb="4">
      <t>ガタ</t>
    </rPh>
    <phoneticPr fontId="4"/>
  </si>
  <si>
    <t>【中央方式】</t>
    <rPh sb="1" eb="3">
      <t>チュウオウ</t>
    </rPh>
    <rPh sb="3" eb="5">
      <t>ホウシキ</t>
    </rPh>
    <phoneticPr fontId="4"/>
  </si>
  <si>
    <t>【併用方式】</t>
    <rPh sb="1" eb="3">
      <t>ヘイヨウ</t>
    </rPh>
    <rPh sb="3" eb="5">
      <t>ホウシキ</t>
    </rPh>
    <phoneticPr fontId="4"/>
  </si>
  <si>
    <t>【非常用】</t>
    <rPh sb="1" eb="4">
      <t>ヒジョウヨウ</t>
    </rPh>
    <phoneticPr fontId="4"/>
  </si>
  <si>
    <t>【人荷用】</t>
    <rPh sb="1" eb="2">
      <t>ヒト</t>
    </rPh>
    <rPh sb="2" eb="3">
      <t>ニ</t>
    </rPh>
    <rPh sb="3" eb="4">
      <t>ヨウ</t>
    </rPh>
    <phoneticPr fontId="4"/>
  </si>
  <si>
    <t>VVVF制御（電力回生あり）</t>
    <phoneticPr fontId="4"/>
  </si>
  <si>
    <t>VVVF制御（電力回生無し、ギアレス）</t>
    <rPh sb="11" eb="12">
      <t>ナ</t>
    </rPh>
    <phoneticPr fontId="4"/>
  </si>
  <si>
    <t>VVVF制御（電力回生無し）</t>
    <phoneticPr fontId="4"/>
  </si>
  <si>
    <t>【鉛蓄電池】</t>
    <rPh sb="1" eb="2">
      <t>ナマリ</t>
    </rPh>
    <rPh sb="2" eb="5">
      <t>チクデンチ</t>
    </rPh>
    <phoneticPr fontId="4"/>
  </si>
  <si>
    <t>風力発電用</t>
    <rPh sb="0" eb="2">
      <t>フウリョク</t>
    </rPh>
    <rPh sb="2" eb="5">
      <t>ハツデンヨウ</t>
    </rPh>
    <phoneticPr fontId="4"/>
  </si>
  <si>
    <t>水力発電用</t>
    <rPh sb="0" eb="2">
      <t>スイリョク</t>
    </rPh>
    <rPh sb="2" eb="4">
      <t>ハツデン</t>
    </rPh>
    <rPh sb="4" eb="5">
      <t>ヨウ</t>
    </rPh>
    <phoneticPr fontId="4"/>
  </si>
  <si>
    <t>【NAS蓄電池】</t>
    <rPh sb="4" eb="7">
      <t>チクデンチ</t>
    </rPh>
    <phoneticPr fontId="4"/>
  </si>
  <si>
    <t>【ニッケル水素電池】</t>
    <rPh sb="5" eb="7">
      <t>スイソ</t>
    </rPh>
    <rPh sb="7" eb="9">
      <t>デンチ</t>
    </rPh>
    <phoneticPr fontId="4"/>
  </si>
  <si>
    <t>【リチウムイオン電池】</t>
    <rPh sb="8" eb="10">
      <t>デンチ</t>
    </rPh>
    <phoneticPr fontId="4"/>
  </si>
  <si>
    <t>排熱利用無し</t>
    <rPh sb="0" eb="2">
      <t>ハイネツ</t>
    </rPh>
    <rPh sb="2" eb="4">
      <t>リヨウ</t>
    </rPh>
    <rPh sb="4" eb="5">
      <t>ナ</t>
    </rPh>
    <phoneticPr fontId="4"/>
  </si>
  <si>
    <t>【高輝度誘導灯】</t>
    <rPh sb="1" eb="2">
      <t>コウ</t>
    </rPh>
    <rPh sb="2" eb="3">
      <t>カガヤ</t>
    </rPh>
    <rPh sb="3" eb="4">
      <t>ド</t>
    </rPh>
    <rPh sb="4" eb="7">
      <t>ユウドウトウ</t>
    </rPh>
    <phoneticPr fontId="4"/>
  </si>
  <si>
    <t>【燃料電池】</t>
    <rPh sb="1" eb="3">
      <t>ネンリョウ</t>
    </rPh>
    <rPh sb="3" eb="5">
      <t>デンチ</t>
    </rPh>
    <phoneticPr fontId="4"/>
  </si>
  <si>
    <t>【太陽光発電】</t>
    <rPh sb="1" eb="6">
      <t>タイヨウコウハツデン</t>
    </rPh>
    <phoneticPr fontId="4"/>
  </si>
  <si>
    <t>【風力発電】</t>
    <rPh sb="1" eb="3">
      <t>フウリョク</t>
    </rPh>
    <rPh sb="3" eb="5">
      <t>ハツデン</t>
    </rPh>
    <phoneticPr fontId="4"/>
  </si>
  <si>
    <t>【水力発電】</t>
    <rPh sb="1" eb="3">
      <t>スイリョク</t>
    </rPh>
    <rPh sb="3" eb="5">
      <t>ハツデン</t>
    </rPh>
    <phoneticPr fontId="4"/>
  </si>
  <si>
    <t>【バイオマス発電】</t>
    <rPh sb="6" eb="8">
      <t>ハツデン</t>
    </rPh>
    <phoneticPr fontId="4"/>
  </si>
  <si>
    <t>概略予算書</t>
    <rPh sb="0" eb="2">
      <t>ガイリャク</t>
    </rPh>
    <rPh sb="2" eb="5">
      <t>ヨサンショ</t>
    </rPh>
    <phoneticPr fontId="4"/>
  </si>
  <si>
    <t>集計・内訳</t>
    <rPh sb="0" eb="2">
      <t>シュウケイ</t>
    </rPh>
    <rPh sb="3" eb="5">
      <t>ウチワケ</t>
    </rPh>
    <phoneticPr fontId="4"/>
  </si>
  <si>
    <t>①</t>
    <phoneticPr fontId="4"/>
  </si>
  <si>
    <t>②</t>
    <phoneticPr fontId="4"/>
  </si>
  <si>
    <t>トップライト</t>
    <phoneticPr fontId="4"/>
  </si>
  <si>
    <t>ハイサイドライト</t>
    <phoneticPr fontId="4"/>
  </si>
  <si>
    <t>採光用特殊ブラインド</t>
    <rPh sb="0" eb="3">
      <t>サイコウヨウ</t>
    </rPh>
    <rPh sb="3" eb="5">
      <t>トクシュ</t>
    </rPh>
    <phoneticPr fontId="4"/>
  </si>
  <si>
    <t>採光窓フィルム/パネル</t>
    <rPh sb="0" eb="2">
      <t>サイコウ</t>
    </rPh>
    <rPh sb="2" eb="3">
      <t>マド</t>
    </rPh>
    <phoneticPr fontId="4"/>
  </si>
  <si>
    <t>屋上・壁面緑化</t>
    <rPh sb="0" eb="2">
      <t>オクジョウ</t>
    </rPh>
    <rPh sb="3" eb="4">
      <t>カベ</t>
    </rPh>
    <rPh sb="4" eb="5">
      <t>メン</t>
    </rPh>
    <rPh sb="5" eb="6">
      <t>ミドリ</t>
    </rPh>
    <rPh sb="6" eb="7">
      <t>カ</t>
    </rPh>
    <phoneticPr fontId="4"/>
  </si>
  <si>
    <t>クール・ヒートトレンチ（チューブ）</t>
    <phoneticPr fontId="4"/>
  </si>
  <si>
    <t>【日射遮熱】</t>
    <rPh sb="1" eb="3">
      <t>ニッシャ</t>
    </rPh>
    <rPh sb="3" eb="5">
      <t>シャネツ</t>
    </rPh>
    <phoneticPr fontId="4"/>
  </si>
  <si>
    <t>超高効率変圧器</t>
    <rPh sb="0" eb="1">
      <t>チョウ</t>
    </rPh>
    <rPh sb="1" eb="2">
      <t>コウ</t>
    </rPh>
    <rPh sb="2" eb="4">
      <t>コウリツ</t>
    </rPh>
    <rPh sb="4" eb="7">
      <t>ヘンアツキ</t>
    </rPh>
    <phoneticPr fontId="4"/>
  </si>
  <si>
    <t>ハイブリッド給湯システム等</t>
    <rPh sb="6" eb="8">
      <t>キュウトウ</t>
    </rPh>
    <rPh sb="12" eb="13">
      <t>トウ</t>
    </rPh>
    <phoneticPr fontId="4"/>
  </si>
  <si>
    <t>代表対象系統名、合計系統数</t>
    <phoneticPr fontId="4"/>
  </si>
  <si>
    <t>CO2濃度外気量制御</t>
    <rPh sb="3" eb="5">
      <t>ノウド</t>
    </rPh>
    <rPh sb="5" eb="7">
      <t>ガイキ</t>
    </rPh>
    <rPh sb="7" eb="8">
      <t>リョウ</t>
    </rPh>
    <rPh sb="8" eb="10">
      <t>セイギョ</t>
    </rPh>
    <phoneticPr fontId="4"/>
  </si>
  <si>
    <t>代表機について外気量、排気量、熱交換効率、合計台数</t>
    <phoneticPr fontId="4"/>
  </si>
  <si>
    <t>代表対象系統名、制御種別（圧力、他）、合計系統数</t>
    <phoneticPr fontId="4"/>
  </si>
  <si>
    <t>代表対象系統名、インバータ容量、合計系統数</t>
    <rPh sb="13" eb="15">
      <t>ヨウリョウ</t>
    </rPh>
    <phoneticPr fontId="4"/>
  </si>
  <si>
    <t>代表対象系統名、風量(m3/ｈ)、除湿能力(kg/h)、合計台数</t>
    <rPh sb="0" eb="2">
      <t>ダイヒョウ</t>
    </rPh>
    <rPh sb="2" eb="4">
      <t>タイショウ</t>
    </rPh>
    <rPh sb="4" eb="6">
      <t>ケイトウ</t>
    </rPh>
    <rPh sb="6" eb="7">
      <t>メイ</t>
    </rPh>
    <rPh sb="8" eb="10">
      <t>フウリョウ</t>
    </rPh>
    <rPh sb="17" eb="19">
      <t>ジョシツ</t>
    </rPh>
    <rPh sb="19" eb="21">
      <t>ノウリョク</t>
    </rPh>
    <phoneticPr fontId="4"/>
  </si>
  <si>
    <t>代表対象系統名、風量(m3/ｈ)、除湿能力(kg/h)、合計台数</t>
    <phoneticPr fontId="4"/>
  </si>
  <si>
    <t>利用熱量(GJ/年)、地中熱利用温度（　℃～　℃）</t>
    <phoneticPr fontId="4"/>
  </si>
  <si>
    <t>利用熱量(GJ/年)、井水利用温度（　℃～　℃）</t>
    <phoneticPr fontId="4"/>
  </si>
  <si>
    <t>熱利用先、利用熱量(GJ/年）、太陽熱利用温度（　℃～　℃）、他</t>
    <phoneticPr fontId="4"/>
  </si>
  <si>
    <t>出力(kW)、発電量(GJ/年)、燃料種別、台数</t>
    <phoneticPr fontId="4"/>
  </si>
  <si>
    <t>方位、緑化面積(m2)</t>
    <phoneticPr fontId="4"/>
  </si>
  <si>
    <t>ー</t>
    <phoneticPr fontId="4"/>
  </si>
  <si>
    <t>超高効率変圧器</t>
    <rPh sb="2" eb="3">
      <t>コウ</t>
    </rPh>
    <phoneticPr fontId="4"/>
  </si>
  <si>
    <t>方位、遮蔽面積(m2)</t>
    <rPh sb="3" eb="5">
      <t>シャヘイ</t>
    </rPh>
    <phoneticPr fontId="4"/>
  </si>
  <si>
    <t>積載重量(kg)、定格速度(m/min)、電動機(kw)、台数</t>
    <rPh sb="0" eb="2">
      <t>セキサイ</t>
    </rPh>
    <rPh sb="2" eb="4">
      <t>ジュウリョウ</t>
    </rPh>
    <rPh sb="9" eb="11">
      <t>テイカク</t>
    </rPh>
    <rPh sb="11" eb="13">
      <t>ソクド</t>
    </rPh>
    <rPh sb="21" eb="24">
      <t>デンドウキ</t>
    </rPh>
    <rPh sb="29" eb="31">
      <t>ダイスウ</t>
    </rPh>
    <phoneticPr fontId="4"/>
  </si>
  <si>
    <t>積載重量(kg)、定格速度(m/min)、電動機(kw)、台数</t>
    <phoneticPr fontId="4"/>
  </si>
  <si>
    <t>主な制御項目</t>
    <rPh sb="0" eb="1">
      <t>オモ</t>
    </rPh>
    <rPh sb="2" eb="4">
      <t>セイギョ</t>
    </rPh>
    <rPh sb="4" eb="6">
      <t>コウモク</t>
    </rPh>
    <phoneticPr fontId="4"/>
  </si>
  <si>
    <t>設計</t>
  </si>
  <si>
    <t>➢ （集計）の金額は、（内訳）の「単価」と「補助事業に要する経費」の「数量」と「補助対象経費」の「数量」を入力すると、項目ごとに金額が自動計算されます。</t>
  </si>
  <si>
    <t>➢ （集計）の金額は、（内訳）の「単価」と「補助事業に要する経費」の「数量」と「補助対象経費」の「数量」を入力すると、項目ごとに金額が自動計算されます。</t>
    <phoneticPr fontId="4"/>
  </si>
  <si>
    <t>太陽熱収集装置</t>
    <rPh sb="0" eb="3">
      <t>タイヨウネツ</t>
    </rPh>
    <rPh sb="3" eb="5">
      <t>シュウシュウ</t>
    </rPh>
    <rPh sb="5" eb="7">
      <t>ソウチ</t>
    </rPh>
    <phoneticPr fontId="4"/>
  </si>
  <si>
    <t>設備省エネルギー（アクティブ）技術</t>
    <rPh sb="0" eb="2">
      <t>セツビ</t>
    </rPh>
    <rPh sb="2" eb="3">
      <t>ショウ</t>
    </rPh>
    <rPh sb="15" eb="17">
      <t>ギジュツ</t>
    </rPh>
    <phoneticPr fontId="4"/>
  </si>
  <si>
    <t>英字入力は不可</t>
    <rPh sb="0" eb="2">
      <t>エイジ</t>
    </rPh>
    <rPh sb="2" eb="4">
      <t>ニュウリョク</t>
    </rPh>
    <rPh sb="5" eb="7">
      <t>フカ</t>
    </rPh>
    <phoneticPr fontId="4"/>
  </si>
  <si>
    <t>全角で入力、英字入力は不可　ない場合はプルダウンから「－」を選択</t>
    <rPh sb="0" eb="2">
      <t>ゼンカク</t>
    </rPh>
    <rPh sb="3" eb="5">
      <t>ニュウリョク</t>
    </rPh>
    <phoneticPr fontId="4"/>
  </si>
  <si>
    <t>英字入力は不可</t>
    <phoneticPr fontId="4"/>
  </si>
  <si>
    <t>申請者４</t>
    <rPh sb="0" eb="3">
      <t>シンセイシャ</t>
    </rPh>
    <phoneticPr fontId="21"/>
  </si>
  <si>
    <t>申請者５</t>
    <rPh sb="0" eb="3">
      <t>シンセイシャ</t>
    </rPh>
    <phoneticPr fontId="21"/>
  </si>
  <si>
    <t>申請者５</t>
    <rPh sb="0" eb="3">
      <t>シンセイシャ</t>
    </rPh>
    <phoneticPr fontId="4"/>
  </si>
  <si>
    <t>申請者４</t>
    <rPh sb="0" eb="3">
      <t>シンセイシャ</t>
    </rPh>
    <phoneticPr fontId="4"/>
  </si>
  <si>
    <t>市区町村</t>
  </si>
  <si>
    <t>フリガナ</t>
  </si>
  <si>
    <t>申請者名</t>
  </si>
  <si>
    <t>法人番号（１３桁）</t>
  </si>
  <si>
    <t>代表者役職</t>
  </si>
  <si>
    <t>代表者</t>
  </si>
  <si>
    <t>氏</t>
  </si>
  <si>
    <t>名</t>
  </si>
  <si>
    <t>住    所</t>
  </si>
  <si>
    <t>〒</t>
  </si>
  <si>
    <t>都道府県</t>
  </si>
  <si>
    <t>（２）</t>
  </si>
  <si>
    <t>申請者の業務実績に関する事項</t>
  </si>
  <si>
    <t>（直近１年間の業務実績）</t>
  </si>
  <si>
    <t>年</t>
  </si>
  <si>
    <t>月</t>
  </si>
  <si>
    <t>日</t>
  </si>
  <si>
    <t>～</t>
  </si>
  <si>
    <t>売上高</t>
  </si>
  <si>
    <t>経常利益</t>
  </si>
  <si>
    <t>純資産合計</t>
  </si>
  <si>
    <t>当期純利益</t>
  </si>
  <si>
    <t>（３）</t>
  </si>
  <si>
    <t>補助事業担当者情報</t>
  </si>
  <si>
    <t>代表担当者</t>
  </si>
  <si>
    <t>←</t>
  </si>
  <si>
    <t>共同申請の場合、本補助事業の代表担当者に丸印がついていること</t>
  </si>
  <si>
    <t>所属部署</t>
  </si>
  <si>
    <t>担当者役職</t>
  </si>
  <si>
    <t>担当者</t>
  </si>
  <si>
    <t>電話番号</t>
  </si>
  <si>
    <t>携帯電話番号</t>
  </si>
  <si>
    <t>➢ レイアウトは自由です。ただし、以下の項目は必ず作成してください。</t>
    <phoneticPr fontId="4"/>
  </si>
  <si>
    <t>役員名簿については、氏名カナ（全角、姓と名の間を全角で１マス空け）、氏名漢字（全角、姓と名の間を全角で１マス空け）、生年月日（全角で大正はＴ、昭和はＳ、平成はＨ、数字は２桁全角）、会社名及び役職名を記入する。
また、外国人については、氏名漢字欄は商業登記簿に記載のとおりに記入し、氏名カナ欄はカナ読みを記入すること。</t>
    <phoneticPr fontId="4"/>
  </si>
  <si>
    <r>
      <t>ガラス構成（例：E8 + A8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2" eb="23">
      <t>ネツ</t>
    </rPh>
    <rPh sb="23" eb="25">
      <t>カンリュウ</t>
    </rPh>
    <rPh sb="25" eb="26">
      <t>リツ</t>
    </rPh>
    <rPh sb="43" eb="45">
      <t>ニッシャ</t>
    </rPh>
    <rPh sb="45" eb="46">
      <t>ネツ</t>
    </rPh>
    <rPh sb="46" eb="49">
      <t>シュトクリツ</t>
    </rPh>
    <phoneticPr fontId="4"/>
  </si>
  <si>
    <r>
      <t>ガラス構成（例：E8 + Ar8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3" eb="24">
      <t>ネツ</t>
    </rPh>
    <rPh sb="24" eb="26">
      <t>カンリュウ</t>
    </rPh>
    <rPh sb="26" eb="27">
      <t>リツ</t>
    </rPh>
    <rPh sb="44" eb="46">
      <t>ニッシャ</t>
    </rPh>
    <rPh sb="46" eb="47">
      <t>ネツ</t>
    </rPh>
    <rPh sb="47" eb="50">
      <t>シュトクリツ</t>
    </rPh>
    <phoneticPr fontId="4"/>
  </si>
  <si>
    <r>
      <t>ガラス構成（例：E8 + V1 + F6)、熱貫流率（ガラスのみ　W/(m</t>
    </r>
    <r>
      <rPr>
        <vertAlign val="superscript"/>
        <sz val="8"/>
        <rFont val="HGSｺﾞｼｯｸM"/>
        <family val="3"/>
        <charset val="128"/>
      </rPr>
      <t>2</t>
    </r>
    <r>
      <rPr>
        <sz val="8"/>
        <rFont val="HGSｺﾞｼｯｸM"/>
        <family val="3"/>
        <charset val="128"/>
      </rPr>
      <t>・K))、日射熱取得率</t>
    </r>
    <rPh sb="3" eb="5">
      <t>コウセイ</t>
    </rPh>
    <rPh sb="6" eb="7">
      <t>レイ</t>
    </rPh>
    <rPh sb="22" eb="23">
      <t>ネツ</t>
    </rPh>
    <rPh sb="23" eb="25">
      <t>カンリュウ</t>
    </rPh>
    <rPh sb="25" eb="26">
      <t>リツ</t>
    </rPh>
    <rPh sb="43" eb="45">
      <t>ニッシャ</t>
    </rPh>
    <rPh sb="45" eb="46">
      <t>ネツ</t>
    </rPh>
    <rPh sb="46" eb="49">
      <t>シュトクリツ</t>
    </rPh>
    <phoneticPr fontId="4"/>
  </si>
  <si>
    <r>
      <t>材料名、熱貫流率(窓ガラスを含むＵ値W/(m</t>
    </r>
    <r>
      <rPr>
        <vertAlign val="superscript"/>
        <sz val="8"/>
        <rFont val="HGSｺﾞｼｯｸM"/>
        <family val="3"/>
        <charset val="128"/>
      </rPr>
      <t>2</t>
    </r>
    <r>
      <rPr>
        <sz val="8"/>
        <rFont val="HGSｺﾞｼｯｸM"/>
        <family val="3"/>
        <charset val="128"/>
      </rPr>
      <t>・K))</t>
    </r>
    <rPh sb="0" eb="2">
      <t>ザイリョウ</t>
    </rPh>
    <rPh sb="2" eb="3">
      <t>メイ</t>
    </rPh>
    <rPh sb="4" eb="5">
      <t>ネツ</t>
    </rPh>
    <rPh sb="5" eb="7">
      <t>カンリュウ</t>
    </rPh>
    <rPh sb="7" eb="8">
      <t>リツ</t>
    </rPh>
    <rPh sb="9" eb="10">
      <t>マド</t>
    </rPh>
    <rPh sb="14" eb="15">
      <t>フク</t>
    </rPh>
    <rPh sb="17" eb="18">
      <t>チ</t>
    </rPh>
    <phoneticPr fontId="4"/>
  </si>
  <si>
    <r>
      <t>材料名、熱貫流率(窓ガラスを含むＵ値(W/(m</t>
    </r>
    <r>
      <rPr>
        <vertAlign val="superscript"/>
        <sz val="8"/>
        <rFont val="HGSｺﾞｼｯｸM"/>
        <family val="3"/>
        <charset val="128"/>
      </rPr>
      <t>2</t>
    </r>
    <r>
      <rPr>
        <sz val="8"/>
        <rFont val="HGSｺﾞｼｯｸM"/>
        <family val="3"/>
        <charset val="128"/>
      </rPr>
      <t>・K))</t>
    </r>
    <rPh sb="0" eb="2">
      <t>ザイリョウ</t>
    </rPh>
    <rPh sb="2" eb="3">
      <t>メイ</t>
    </rPh>
    <rPh sb="4" eb="5">
      <t>ネツ</t>
    </rPh>
    <rPh sb="5" eb="7">
      <t>カンリュウ</t>
    </rPh>
    <rPh sb="7" eb="8">
      <t>リツ</t>
    </rPh>
    <rPh sb="9" eb="10">
      <t>マド</t>
    </rPh>
    <rPh sb="14" eb="15">
      <t>フク</t>
    </rPh>
    <rPh sb="17" eb="18">
      <t>チ</t>
    </rPh>
    <phoneticPr fontId="4"/>
  </si>
  <si>
    <r>
      <t>代表対象系統名、制御要素（温度、ＣＯ</t>
    </r>
    <r>
      <rPr>
        <vertAlign val="subscript"/>
        <sz val="8"/>
        <rFont val="HGSｺﾞｼｯｸM"/>
        <family val="3"/>
        <charset val="128"/>
      </rPr>
      <t>2</t>
    </r>
    <r>
      <rPr>
        <sz val="8"/>
        <rFont val="HGSｺﾞｼｯｸM"/>
        <family val="3"/>
        <charset val="128"/>
      </rPr>
      <t>、他）、合計系統数</t>
    </r>
    <rPh sb="0" eb="2">
      <t>ダイヒョウ</t>
    </rPh>
    <rPh sb="2" eb="4">
      <t>タイショウ</t>
    </rPh>
    <rPh sb="4" eb="6">
      <t>ケイトウ</t>
    </rPh>
    <rPh sb="6" eb="7">
      <t>メイ</t>
    </rPh>
    <rPh sb="8" eb="10">
      <t>セイギョ</t>
    </rPh>
    <rPh sb="10" eb="12">
      <t>ヨウソ</t>
    </rPh>
    <rPh sb="13" eb="15">
      <t>オンド</t>
    </rPh>
    <rPh sb="20" eb="21">
      <t>タ</t>
    </rPh>
    <rPh sb="23" eb="25">
      <t>ゴウケイ</t>
    </rPh>
    <rPh sb="25" eb="27">
      <t>ケイトウ</t>
    </rPh>
    <rPh sb="27" eb="28">
      <t>スウ</t>
    </rPh>
    <phoneticPr fontId="4"/>
  </si>
  <si>
    <r>
      <t>代表対象系統名、制御種別（温度、PMV、CO</t>
    </r>
    <r>
      <rPr>
        <vertAlign val="subscript"/>
        <sz val="8"/>
        <rFont val="HGSｺﾞｼｯｸM"/>
        <family val="3"/>
        <charset val="128"/>
      </rPr>
      <t>2</t>
    </r>
    <r>
      <rPr>
        <sz val="8"/>
        <rFont val="HGSｺﾞｼｯｸM"/>
        <family val="3"/>
        <charset val="128"/>
      </rPr>
      <t>、他）、合計系統数</t>
    </r>
    <rPh sb="0" eb="2">
      <t>ダイヒョウ</t>
    </rPh>
    <rPh sb="2" eb="4">
      <t>タイショウ</t>
    </rPh>
    <rPh sb="4" eb="6">
      <t>ケイトウ</t>
    </rPh>
    <rPh sb="6" eb="7">
      <t>メイ</t>
    </rPh>
    <rPh sb="8" eb="10">
      <t>セイギョ</t>
    </rPh>
    <rPh sb="10" eb="12">
      <t>シュベツ</t>
    </rPh>
    <rPh sb="13" eb="15">
      <t>オンド</t>
    </rPh>
    <rPh sb="24" eb="25">
      <t>タ</t>
    </rPh>
    <rPh sb="27" eb="29">
      <t>ゴウケイ</t>
    </rPh>
    <rPh sb="29" eb="31">
      <t>ケイトウ</t>
    </rPh>
    <rPh sb="31" eb="32">
      <t>スウ</t>
    </rPh>
    <phoneticPr fontId="4"/>
  </si>
  <si>
    <r>
      <t>代表対象系統名、輻射パネル仕様（設置部位、冷暖放熱量(W/m</t>
    </r>
    <r>
      <rPr>
        <vertAlign val="superscript"/>
        <sz val="8"/>
        <rFont val="HGSｺﾞｼｯｸM"/>
        <family val="3"/>
        <charset val="128"/>
      </rPr>
      <t>2</t>
    </r>
    <r>
      <rPr>
        <sz val="8"/>
        <rFont val="HGSｺﾞｼｯｸM"/>
        <family val="3"/>
        <charset val="128"/>
      </rPr>
      <t>)、合計系統数</t>
    </r>
    <rPh sb="0" eb="2">
      <t>ダイヒョウ</t>
    </rPh>
    <rPh sb="2" eb="4">
      <t>タイショウ</t>
    </rPh>
    <rPh sb="4" eb="6">
      <t>ケイトウ</t>
    </rPh>
    <rPh sb="6" eb="7">
      <t>メイ</t>
    </rPh>
    <rPh sb="8" eb="10">
      <t>フクシャ</t>
    </rPh>
    <rPh sb="13" eb="15">
      <t>シヨウ</t>
    </rPh>
    <rPh sb="16" eb="18">
      <t>セッチ</t>
    </rPh>
    <rPh sb="18" eb="20">
      <t>ブイ</t>
    </rPh>
    <rPh sb="21" eb="22">
      <t>レイ</t>
    </rPh>
    <rPh sb="22" eb="23">
      <t>ダン</t>
    </rPh>
    <rPh sb="23" eb="25">
      <t>ホウネツ</t>
    </rPh>
    <rPh sb="25" eb="26">
      <t>リョウ</t>
    </rPh>
    <rPh sb="33" eb="35">
      <t>ゴウケイ</t>
    </rPh>
    <rPh sb="35" eb="37">
      <t>ケイトウ</t>
    </rPh>
    <rPh sb="37" eb="38">
      <t>スウ</t>
    </rPh>
    <phoneticPr fontId="4"/>
  </si>
  <si>
    <r>
      <t>代表熱源機仕様（冷却能力(kW)、定格COP、台数）、蓄熱槽容量(m</t>
    </r>
    <r>
      <rPr>
        <vertAlign val="superscript"/>
        <sz val="8"/>
        <rFont val="HGSｺﾞｼｯｸM"/>
        <family val="3"/>
        <charset val="128"/>
      </rPr>
      <t>3</t>
    </r>
    <r>
      <rPr>
        <sz val="8"/>
        <rFont val="HGSｺﾞｼｯｸM"/>
        <family val="3"/>
        <charset val="128"/>
      </rPr>
      <t>)</t>
    </r>
    <rPh sb="0" eb="2">
      <t>ダイヒョウ</t>
    </rPh>
    <rPh sb="2" eb="5">
      <t>ネツゲンキ</t>
    </rPh>
    <rPh sb="5" eb="7">
      <t>シヨウ</t>
    </rPh>
    <rPh sb="8" eb="10">
      <t>レイキャク</t>
    </rPh>
    <rPh sb="10" eb="12">
      <t>ノウリョク</t>
    </rPh>
    <rPh sb="17" eb="19">
      <t>テイカク</t>
    </rPh>
    <rPh sb="23" eb="25">
      <t>ダイスウ</t>
    </rPh>
    <rPh sb="27" eb="29">
      <t>チクネツ</t>
    </rPh>
    <rPh sb="29" eb="30">
      <t>ソウ</t>
    </rPh>
    <rPh sb="30" eb="32">
      <t>ヨウリョウ</t>
    </rPh>
    <phoneticPr fontId="4"/>
  </si>
  <si>
    <r>
      <t>給湯部位、給湯機の仕様（燃料種別、給湯能力、定格COP)、台数、貯湯量(m</t>
    </r>
    <r>
      <rPr>
        <vertAlign val="superscript"/>
        <sz val="8"/>
        <rFont val="HGSｺﾞｼｯｸM"/>
        <family val="3"/>
        <charset val="128"/>
      </rPr>
      <t>3</t>
    </r>
    <r>
      <rPr>
        <sz val="8"/>
        <rFont val="HGSｺﾞｼｯｸM"/>
        <family val="3"/>
        <charset val="128"/>
      </rPr>
      <t>)</t>
    </r>
    <rPh sb="0" eb="2">
      <t>キュウトウ</t>
    </rPh>
    <rPh sb="2" eb="4">
      <t>ブイ</t>
    </rPh>
    <rPh sb="5" eb="7">
      <t>キュウトウ</t>
    </rPh>
    <rPh sb="7" eb="8">
      <t>キ</t>
    </rPh>
    <rPh sb="9" eb="11">
      <t>シヨウ</t>
    </rPh>
    <rPh sb="12" eb="14">
      <t>ネンリョウ</t>
    </rPh>
    <rPh sb="14" eb="16">
      <t>シュベツ</t>
    </rPh>
    <rPh sb="17" eb="19">
      <t>キュウトウ</t>
    </rPh>
    <rPh sb="19" eb="21">
      <t>ノウリョク</t>
    </rPh>
    <rPh sb="22" eb="24">
      <t>テイカク</t>
    </rPh>
    <rPh sb="29" eb="31">
      <t>ダイスウ</t>
    </rPh>
    <rPh sb="32" eb="34">
      <t>チョトウ</t>
    </rPh>
    <rPh sb="34" eb="35">
      <t>リョウ</t>
    </rPh>
    <phoneticPr fontId="4"/>
  </si>
  <si>
    <r>
      <t>主たる給湯箇所、ボイラの仕様（燃料種別、加熱能力)、台数、貯湯量(m</t>
    </r>
    <r>
      <rPr>
        <vertAlign val="superscript"/>
        <sz val="8"/>
        <rFont val="HGSｺﾞｼｯｸM"/>
        <family val="3"/>
        <charset val="128"/>
      </rPr>
      <t>3</t>
    </r>
    <r>
      <rPr>
        <sz val="8"/>
        <rFont val="HGSｺﾞｼｯｸM"/>
        <family val="3"/>
        <charset val="128"/>
      </rPr>
      <t>)</t>
    </r>
    <rPh sb="0" eb="1">
      <t>シュ</t>
    </rPh>
    <rPh sb="3" eb="5">
      <t>キュウトウ</t>
    </rPh>
    <rPh sb="5" eb="7">
      <t>カショ</t>
    </rPh>
    <rPh sb="12" eb="14">
      <t>シヨウ</t>
    </rPh>
    <rPh sb="15" eb="17">
      <t>ネンリョウ</t>
    </rPh>
    <rPh sb="17" eb="19">
      <t>シュベツ</t>
    </rPh>
    <rPh sb="20" eb="22">
      <t>カネツ</t>
    </rPh>
    <rPh sb="22" eb="24">
      <t>ノウリョク</t>
    </rPh>
    <rPh sb="26" eb="28">
      <t>ダイスウ</t>
    </rPh>
    <rPh sb="29" eb="31">
      <t>チョトウ</t>
    </rPh>
    <rPh sb="31" eb="32">
      <t>リョウ</t>
    </rPh>
    <phoneticPr fontId="4"/>
  </si>
  <si>
    <r>
      <t>主たる給湯箇所、ヒータの仕様（燃料種別、加熱能力)、台数、貯湯量(m</t>
    </r>
    <r>
      <rPr>
        <vertAlign val="superscript"/>
        <sz val="8"/>
        <rFont val="HGSｺﾞｼｯｸM"/>
        <family val="3"/>
        <charset val="128"/>
      </rPr>
      <t>3</t>
    </r>
    <r>
      <rPr>
        <sz val="8"/>
        <rFont val="HGSｺﾞｼｯｸM"/>
        <family val="3"/>
        <charset val="128"/>
      </rPr>
      <t>)</t>
    </r>
    <rPh sb="12" eb="14">
      <t>シヨウ</t>
    </rPh>
    <phoneticPr fontId="4"/>
  </si>
  <si>
    <r>
      <t>主たる給湯箇所、ボイラの仕様（燃料種別、加熱能力)、台数、貯湯量(m</t>
    </r>
    <r>
      <rPr>
        <vertAlign val="superscript"/>
        <sz val="8"/>
        <rFont val="HGSｺﾞｼｯｸM"/>
        <family val="3"/>
        <charset val="128"/>
      </rPr>
      <t>3</t>
    </r>
    <r>
      <rPr>
        <sz val="8"/>
        <rFont val="HGSｺﾞｼｯｸM"/>
        <family val="3"/>
        <charset val="128"/>
      </rPr>
      <t>)</t>
    </r>
    <phoneticPr fontId="4"/>
  </si>
  <si>
    <r>
      <t>主たる給湯箇所、熱変換器の仕様、台数、貯湯量(m</t>
    </r>
    <r>
      <rPr>
        <vertAlign val="superscript"/>
        <sz val="8"/>
        <rFont val="HGSｺﾞｼｯｸM"/>
        <family val="3"/>
        <charset val="128"/>
      </rPr>
      <t>3</t>
    </r>
    <r>
      <rPr>
        <sz val="8"/>
        <rFont val="HGSｺﾞｼｯｸM"/>
        <family val="3"/>
        <charset val="128"/>
      </rPr>
      <t>)</t>
    </r>
    <rPh sb="8" eb="9">
      <t>ネツ</t>
    </rPh>
    <rPh sb="9" eb="11">
      <t>ヘンカン</t>
    </rPh>
    <rPh sb="11" eb="12">
      <t>キ</t>
    </rPh>
    <rPh sb="13" eb="15">
      <t>シヨウ</t>
    </rPh>
    <rPh sb="16" eb="18">
      <t>ダイスウ</t>
    </rPh>
    <phoneticPr fontId="4"/>
  </si>
  <si>
    <r>
      <rPr>
        <b/>
        <sz val="11"/>
        <rFont val="HGSｺﾞｼｯｸM"/>
        <family val="3"/>
        <charset val="128"/>
      </rPr>
      <t>&lt;3&gt;</t>
    </r>
    <r>
      <rPr>
        <sz val="11"/>
        <rFont val="HGSｺﾞｼｯｸM"/>
        <family val="3"/>
        <charset val="128"/>
      </rPr>
      <t xml:space="preserve"> 新既／補助</t>
    </r>
    <rPh sb="4" eb="5">
      <t>シン</t>
    </rPh>
    <rPh sb="5" eb="6">
      <t>キ</t>
    </rPh>
    <rPh sb="7" eb="9">
      <t>ホジョ</t>
    </rPh>
    <phoneticPr fontId="4"/>
  </si>
  <si>
    <t>申請者１</t>
    <phoneticPr fontId="4"/>
  </si>
  <si>
    <t>申請者２</t>
    <phoneticPr fontId="4"/>
  </si>
  <si>
    <t>申請者３</t>
    <phoneticPr fontId="4"/>
  </si>
  <si>
    <t>申請者４</t>
    <phoneticPr fontId="4"/>
  </si>
  <si>
    <t>申請者５</t>
    <phoneticPr fontId="4"/>
  </si>
  <si>
    <t>補助金の交付決定等に関する情報（事業者名、採択日、交付決定日、法人番号、交付決定額等）について、ｇＢｉｚＩＮＦＯ（ジービズインフォ）に原則掲載されることを了承している。</t>
    <rPh sb="0" eb="3">
      <t>ホジョキン</t>
    </rPh>
    <rPh sb="4" eb="6">
      <t>コウフ</t>
    </rPh>
    <rPh sb="6" eb="8">
      <t>ケッテイ</t>
    </rPh>
    <rPh sb="8" eb="9">
      <t>トウ</t>
    </rPh>
    <rPh sb="10" eb="11">
      <t>カン</t>
    </rPh>
    <rPh sb="13" eb="15">
      <t>ジョウホウ</t>
    </rPh>
    <rPh sb="16" eb="19">
      <t>ジギョウシャ</t>
    </rPh>
    <rPh sb="19" eb="20">
      <t>メイ</t>
    </rPh>
    <rPh sb="21" eb="24">
      <t>サイタクビ</t>
    </rPh>
    <rPh sb="25" eb="27">
      <t>コウフ</t>
    </rPh>
    <rPh sb="27" eb="29">
      <t>ケッテイ</t>
    </rPh>
    <rPh sb="29" eb="30">
      <t>ビ</t>
    </rPh>
    <rPh sb="31" eb="33">
      <t>ホウジン</t>
    </rPh>
    <rPh sb="33" eb="35">
      <t>バンゴウ</t>
    </rPh>
    <rPh sb="36" eb="38">
      <t>コウフ</t>
    </rPh>
    <rPh sb="38" eb="40">
      <t>ケッテイ</t>
    </rPh>
    <rPh sb="40" eb="42">
      <t>ガクナド</t>
    </rPh>
    <rPh sb="67" eb="69">
      <t>ゲンソク</t>
    </rPh>
    <rPh sb="69" eb="71">
      <t>ケイサイ</t>
    </rPh>
    <rPh sb="77" eb="79">
      <t>リョウショウ</t>
    </rPh>
    <phoneticPr fontId="4"/>
  </si>
  <si>
    <t>←申請者が同意事項を確認し、了承したうえ
でチェックを入れてください。</t>
  </si>
  <si>
    <t>　　不要な場合は「番号」を削除してください。</t>
    <phoneticPr fontId="4"/>
  </si>
  <si>
    <t>▼ 各年度の内訳</t>
    <rPh sb="2" eb="5">
      <t>カクネンド</t>
    </rPh>
    <rPh sb="6" eb="8">
      <t>ウチワケ</t>
    </rPh>
    <phoneticPr fontId="4"/>
  </si>
  <si>
    <t>▼各年度の内訳</t>
    <rPh sb="1" eb="4">
      <t>カクネンド</t>
    </rPh>
    <rPh sb="5" eb="7">
      <t>ウチワケ</t>
    </rPh>
    <phoneticPr fontId="4"/>
  </si>
  <si>
    <t>Ⅱ＋Ⅲ．設備費＋工事費</t>
    <phoneticPr fontId="4"/>
  </si>
  <si>
    <t>１．●●●●●●●●●</t>
    <phoneticPr fontId="4"/>
  </si>
  <si>
    <t>８．●●●●●●●●●</t>
    <phoneticPr fontId="4"/>
  </si>
  <si>
    <t>　昇降機設備
　 （エレベータ）</t>
    <phoneticPr fontId="4"/>
  </si>
  <si>
    <t>③-1</t>
    <phoneticPr fontId="4"/>
  </si>
  <si>
    <t>③-2</t>
    <phoneticPr fontId="4"/>
  </si>
  <si>
    <t>③-3</t>
    <phoneticPr fontId="4"/>
  </si>
  <si>
    <t>③-4</t>
    <phoneticPr fontId="4"/>
  </si>
  <si>
    <t>④-1</t>
    <phoneticPr fontId="4"/>
  </si>
  <si>
    <t>④-2</t>
    <phoneticPr fontId="4"/>
  </si>
  <si>
    <t>④-3</t>
    <phoneticPr fontId="4"/>
  </si>
  <si>
    <t>⑪-1</t>
    <phoneticPr fontId="4"/>
  </si>
  <si>
    <t>⑪-2</t>
    <phoneticPr fontId="4"/>
  </si>
  <si>
    <t>⑪-3</t>
    <phoneticPr fontId="4"/>
  </si>
  <si>
    <t>⑫-1</t>
    <phoneticPr fontId="4"/>
  </si>
  <si>
    <t>⑫-2</t>
    <phoneticPr fontId="4"/>
  </si>
  <si>
    <t>⑫-3</t>
    <phoneticPr fontId="4"/>
  </si>
  <si>
    <t>⑩</t>
  </si>
  <si>
    <t>⑪-1</t>
  </si>
  <si>
    <t>⑪-2</t>
  </si>
  <si>
    <t>⑪-3</t>
  </si>
  <si>
    <t>⑫-1</t>
  </si>
  <si>
    <t>⑫-2</t>
  </si>
  <si>
    <t>⑫-3</t>
  </si>
  <si>
    <t>⑬</t>
  </si>
  <si>
    <t>⑭</t>
  </si>
  <si>
    <t>⑮</t>
  </si>
  <si>
    <t>補助事業に要する経費</t>
  </si>
  <si>
    <t>補助対象経費</t>
  </si>
  <si>
    <t>補助対象外経費</t>
  </si>
  <si>
    <t>③-1</t>
  </si>
  <si>
    <t>③-2</t>
  </si>
  <si>
    <t>③-3</t>
  </si>
  <si>
    <t>③-4</t>
  </si>
  <si>
    <t>④-1</t>
  </si>
  <si>
    <t>④-2</t>
  </si>
  <si>
    <t>④-3</t>
  </si>
  <si>
    <t>単年度</t>
    <rPh sb="0" eb="3">
      <t>タンネンド</t>
    </rPh>
    <phoneticPr fontId="4"/>
  </si>
  <si>
    <t>25字以内で入力（ＥＳＣＯ事業の場合は、「ＥＳＣＯ」の文字を入れること）</t>
    <rPh sb="2" eb="3">
      <t>ジ</t>
    </rPh>
    <rPh sb="3" eb="5">
      <t>イナイ</t>
    </rPh>
    <rPh sb="6" eb="8">
      <t>ニュウリョク</t>
    </rPh>
    <phoneticPr fontId="4"/>
  </si>
  <si>
    <t>会社概要書</t>
    <rPh sb="0" eb="2">
      <t>カイシャ</t>
    </rPh>
    <rPh sb="2" eb="4">
      <t>ガイヨウ</t>
    </rPh>
    <rPh sb="4" eb="5">
      <t>ショ</t>
    </rPh>
    <phoneticPr fontId="4"/>
  </si>
  <si>
    <t>土地賃貸契約書</t>
    <rPh sb="0" eb="2">
      <t>トチ</t>
    </rPh>
    <rPh sb="2" eb="4">
      <t>チンタイ</t>
    </rPh>
    <rPh sb="4" eb="7">
      <t>ケイヤクショ</t>
    </rPh>
    <phoneticPr fontId="21"/>
  </si>
  <si>
    <t>土地が賃貸の場合は提出</t>
    <rPh sb="0" eb="2">
      <t>トチ</t>
    </rPh>
    <rPh sb="3" eb="5">
      <t>チンタイ</t>
    </rPh>
    <rPh sb="6" eb="8">
      <t>バアイ</t>
    </rPh>
    <rPh sb="9" eb="11">
      <t>テイシュツ</t>
    </rPh>
    <phoneticPr fontId="4"/>
  </si>
  <si>
    <t>ＥＳＣＯ利用で申請する場合は提出</t>
    <phoneticPr fontId="4"/>
  </si>
  <si>
    <t>リース等利用で申請する場合は提出</t>
    <rPh sb="3" eb="4">
      <t>トウ</t>
    </rPh>
    <phoneticPr fontId="4"/>
  </si>
  <si>
    <t>ＩＳＯ５０００１登録証</t>
    <rPh sb="8" eb="10">
      <t>トウロク</t>
    </rPh>
    <rPh sb="10" eb="11">
      <t>ショウ</t>
    </rPh>
    <phoneticPr fontId="4"/>
  </si>
  <si>
    <t>ＩＳＯ１４０００シリーズの登録証</t>
    <rPh sb="13" eb="15">
      <t>トウロク</t>
    </rPh>
    <rPh sb="15" eb="16">
      <t>ショウ</t>
    </rPh>
    <phoneticPr fontId="4"/>
  </si>
  <si>
    <t>　※共同申請の場合、申請者間の関係を明記してください。</t>
    <rPh sb="2" eb="6">
      <t>キョウドウシンセイ</t>
    </rPh>
    <rPh sb="7" eb="9">
      <t>バアイ</t>
    </rPh>
    <rPh sb="10" eb="14">
      <t>シンセイシャカン</t>
    </rPh>
    <rPh sb="15" eb="17">
      <t>カンケイ</t>
    </rPh>
    <rPh sb="18" eb="20">
      <t>メイキ</t>
    </rPh>
    <phoneticPr fontId="4"/>
  </si>
  <si>
    <t>塔屋等を含めた水平投影面積を小数第2位まで入力</t>
    <rPh sb="14" eb="17">
      <t>ショウスウダイ</t>
    </rPh>
    <rPh sb="18" eb="19">
      <t>イ</t>
    </rPh>
    <rPh sb="21" eb="23">
      <t>ニュウリョク</t>
    </rPh>
    <phoneticPr fontId="4"/>
  </si>
  <si>
    <t>水平投影面積を小数第2位まで入力（ない場合は０を入力すること）</t>
    <phoneticPr fontId="4"/>
  </si>
  <si>
    <t>← レイアウトは自由です。補助事業に関する社内外の実施体制図を作成してください。</t>
    <rPh sb="13" eb="17">
      <t>ホジョジギョウ</t>
    </rPh>
    <rPh sb="18" eb="19">
      <t>カン</t>
    </rPh>
    <rPh sb="21" eb="24">
      <t>シャナイガイ</t>
    </rPh>
    <rPh sb="25" eb="30">
      <t>ジッシタイセイズ</t>
    </rPh>
    <rPh sb="31" eb="33">
      <t>サクセイ</t>
    </rPh>
    <phoneticPr fontId="4"/>
  </si>
  <si>
    <t>申請日を入力　（西暦入力）※yyyy/mm/dd形式で入力</t>
    <rPh sb="0" eb="2">
      <t>シンセイ</t>
    </rPh>
    <rPh sb="2" eb="3">
      <t>ビ</t>
    </rPh>
    <rPh sb="4" eb="6">
      <t>ニュウリョク</t>
    </rPh>
    <rPh sb="8" eb="10">
      <t>セイレキ</t>
    </rPh>
    <rPh sb="10" eb="12">
      <t>ニュウリョク</t>
    </rPh>
    <phoneticPr fontId="4"/>
  </si>
  <si>
    <t>（７）</t>
    <phoneticPr fontId="4"/>
  </si>
  <si>
    <t>→ 入力シートより自動的に反映されます。</t>
    <rPh sb="2" eb="4">
      <t>ニュウリョク</t>
    </rPh>
    <rPh sb="9" eb="12">
      <t>ジドウテキ</t>
    </rPh>
    <rPh sb="13" eb="15">
      <t>ハンエイ</t>
    </rPh>
    <phoneticPr fontId="4"/>
  </si>
  <si>
    <t>備考</t>
    <rPh sb="0" eb="2">
      <t>ビコウ</t>
    </rPh>
    <phoneticPr fontId="21"/>
  </si>
  <si>
    <t>Excel</t>
    <phoneticPr fontId="4"/>
  </si>
  <si>
    <t>PDF</t>
    <phoneticPr fontId="4"/>
  </si>
  <si>
    <t>ファイル形式</t>
    <rPh sb="4" eb="6">
      <t>ケイシキ</t>
    </rPh>
    <phoneticPr fontId="4"/>
  </si>
  <si>
    <t>定型様式１-１</t>
    <phoneticPr fontId="4"/>
  </si>
  <si>
    <t>定型様式１-３</t>
    <phoneticPr fontId="4"/>
  </si>
  <si>
    <t>定型様式１-４</t>
    <phoneticPr fontId="4"/>
  </si>
  <si>
    <t>定型様式１-５</t>
    <phoneticPr fontId="4"/>
  </si>
  <si>
    <t>05_商業登記簿等</t>
    <rPh sb="3" eb="5">
      <t>ショウギョウ</t>
    </rPh>
    <rPh sb="5" eb="8">
      <t>トウキボ</t>
    </rPh>
    <rPh sb="8" eb="9">
      <t>トウ</t>
    </rPh>
    <phoneticPr fontId="4"/>
  </si>
  <si>
    <t>06_事業実績</t>
    <rPh sb="3" eb="5">
      <t>ジギョウ</t>
    </rPh>
    <rPh sb="5" eb="7">
      <t>ジッセキ</t>
    </rPh>
    <phoneticPr fontId="4"/>
  </si>
  <si>
    <t>07_建物登記簿等</t>
    <rPh sb="5" eb="8">
      <t>トウキボ</t>
    </rPh>
    <rPh sb="8" eb="9">
      <t>トウ</t>
    </rPh>
    <phoneticPr fontId="4"/>
  </si>
  <si>
    <t>08_土地登記簿等</t>
    <rPh sb="3" eb="5">
      <t>トチ</t>
    </rPh>
    <rPh sb="5" eb="8">
      <t>トウキボ</t>
    </rPh>
    <rPh sb="8" eb="9">
      <t>トウ</t>
    </rPh>
    <phoneticPr fontId="4"/>
  </si>
  <si>
    <t>09_ＥＳＣＯ契約書</t>
    <phoneticPr fontId="4"/>
  </si>
  <si>
    <t>10_リース契約書</t>
    <phoneticPr fontId="4"/>
  </si>
  <si>
    <t>A：建築物の屋上（陸屋根）面積</t>
    <rPh sb="2" eb="4">
      <t>ケンチク</t>
    </rPh>
    <rPh sb="4" eb="5">
      <t>ブツ</t>
    </rPh>
    <rPh sb="6" eb="8">
      <t>オクジョウ</t>
    </rPh>
    <rPh sb="9" eb="12">
      <t>リクヤネ</t>
    </rPh>
    <rPh sb="13" eb="15">
      <t>メンセキ</t>
    </rPh>
    <phoneticPr fontId="3"/>
  </si>
  <si>
    <t>・下図のように屋上（陸屋根）が複層ある場合は、各層の利用面積を項目ごとに集計して入力してください。</t>
    <rPh sb="1" eb="3">
      <t>カズ</t>
    </rPh>
    <phoneticPr fontId="4"/>
  </si>
  <si>
    <t>補助対象建築物の屋上（陸屋根）利用状況</t>
    <rPh sb="0" eb="2">
      <t>ホジョ</t>
    </rPh>
    <rPh sb="2" eb="4">
      <t>タイショウ</t>
    </rPh>
    <rPh sb="4" eb="6">
      <t>ケンチク</t>
    </rPh>
    <rPh sb="6" eb="7">
      <t>ブツ</t>
    </rPh>
    <rPh sb="8" eb="10">
      <t>オクジョウ</t>
    </rPh>
    <rPh sb="11" eb="14">
      <t>リクヤネ</t>
    </rPh>
    <rPh sb="15" eb="19">
      <t>リヨウジョウキョウ</t>
    </rPh>
    <phoneticPr fontId="4"/>
  </si>
  <si>
    <t>➢ 経費区分「工事」には、工事用部材（電線、配管、ダクト等や部品類）に係る費用や労務費、場内運搬費、試運転調整費等が含まれます。</t>
    <rPh sb="35" eb="36">
      <t>カカ</t>
    </rPh>
    <rPh sb="37" eb="39">
      <t>ヒヨウ</t>
    </rPh>
    <rPh sb="56" eb="57">
      <t>トウ</t>
    </rPh>
    <rPh sb="58" eb="59">
      <t>フク</t>
    </rPh>
    <phoneticPr fontId="4"/>
  </si>
  <si>
    <t>←「入力シート」の＜2.申請者情報＞から自動反映されるので内容をよく確認してください。</t>
    <rPh sb="12" eb="15">
      <t>シンセイシャ</t>
    </rPh>
    <phoneticPr fontId="4"/>
  </si>
  <si>
    <t>ファイル名</t>
    <phoneticPr fontId="21"/>
  </si>
  <si>
    <t>定型様式１-１（２枚）</t>
    <rPh sb="0" eb="4">
      <t>テイケイヨウシキ</t>
    </rPh>
    <rPh sb="9" eb="10">
      <t>マイ</t>
    </rPh>
    <phoneticPr fontId="4"/>
  </si>
  <si>
    <t>定型様式１-２　補助事業に要する経費、補助対象経費
　　　　　  　　　 及び補助金の額並びに区分ごとの配分</t>
    <rPh sb="0" eb="4">
      <t>テイケイヨウシキ</t>
    </rPh>
    <rPh sb="8" eb="10">
      <t>ホジョ</t>
    </rPh>
    <rPh sb="10" eb="12">
      <t>ジギョウ</t>
    </rPh>
    <rPh sb="13" eb="14">
      <t>ヨウ</t>
    </rPh>
    <rPh sb="16" eb="18">
      <t>ケイヒ</t>
    </rPh>
    <rPh sb="19" eb="21">
      <t>ホジョ</t>
    </rPh>
    <rPh sb="21" eb="23">
      <t>タイショウ</t>
    </rPh>
    <rPh sb="23" eb="25">
      <t>ケイヒ</t>
    </rPh>
    <rPh sb="37" eb="38">
      <t>オヨ</t>
    </rPh>
    <rPh sb="39" eb="42">
      <t>ホジョキン</t>
    </rPh>
    <rPh sb="43" eb="44">
      <t>ガク</t>
    </rPh>
    <rPh sb="44" eb="45">
      <t>ナラ</t>
    </rPh>
    <rPh sb="47" eb="49">
      <t>クブン</t>
    </rPh>
    <rPh sb="52" eb="54">
      <t>ハイブン</t>
    </rPh>
    <phoneticPr fontId="20"/>
  </si>
  <si>
    <t>定型様式１-３　暴力団排除に関する誓約事項</t>
    <rPh sb="0" eb="4">
      <t>テイケイヨウシキ</t>
    </rPh>
    <phoneticPr fontId="3"/>
  </si>
  <si>
    <t>定型様式１-５　 交付要件等同意書</t>
    <rPh sb="0" eb="4">
      <t>テイケイヨウシキ</t>
    </rPh>
    <rPh sb="9" eb="11">
      <t>コウフ</t>
    </rPh>
    <rPh sb="11" eb="14">
      <t>ヨウケントウ</t>
    </rPh>
    <rPh sb="14" eb="17">
      <t>ドウイショ</t>
    </rPh>
    <phoneticPr fontId="3"/>
  </si>
  <si>
    <t>　　(4) 申請者の役員名簿（定型様式１-４）</t>
    <rPh sb="6" eb="9">
      <t>シンセイシャ</t>
    </rPh>
    <rPh sb="10" eb="12">
      <t>ヤクイン</t>
    </rPh>
    <rPh sb="12" eb="14">
      <t>メイボ</t>
    </rPh>
    <rPh sb="15" eb="19">
      <t>テイケイヨウシキ</t>
    </rPh>
    <phoneticPr fontId="4"/>
  </si>
  <si>
    <t>５．補助事業に要する経費、補助対象経費及び補助金の額並びに区分ごとの配分（定型様式１-２）</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rPh sb="37" eb="41">
      <t>テイケイヨウシキ</t>
    </rPh>
    <phoneticPr fontId="4"/>
  </si>
  <si>
    <t>C：太陽熱温水パネル敷設面積</t>
    <rPh sb="2" eb="5">
      <t>タイヨウネツ</t>
    </rPh>
    <rPh sb="5" eb="7">
      <t>オンスイ</t>
    </rPh>
    <rPh sb="10" eb="12">
      <t>フセツ</t>
    </rPh>
    <phoneticPr fontId="3"/>
  </si>
  <si>
    <t>D：採光（トップライト等）敷設面積</t>
    <rPh sb="2" eb="4">
      <t>サイコウ</t>
    </rPh>
    <rPh sb="11" eb="12">
      <t>トウ</t>
    </rPh>
    <rPh sb="13" eb="17">
      <t>フセツメンセキ</t>
    </rPh>
    <phoneticPr fontId="4"/>
  </si>
  <si>
    <t>F：屋上緑化の面積</t>
    <rPh sb="2" eb="6">
      <t>オクジョウリョッカ</t>
    </rPh>
    <rPh sb="7" eb="9">
      <t>メンセキ</t>
    </rPh>
    <phoneticPr fontId="4"/>
  </si>
  <si>
    <t>G：塔屋の面積</t>
    <rPh sb="2" eb="3">
      <t>トウ</t>
    </rPh>
    <rPh sb="3" eb="4">
      <t>ヤ</t>
    </rPh>
    <rPh sb="5" eb="7">
      <t>メンセキ</t>
    </rPh>
    <phoneticPr fontId="4"/>
  </si>
  <si>
    <t>H：屋上広場の面積</t>
    <rPh sb="2" eb="6">
      <t>オクジョウヒロバ</t>
    </rPh>
    <rPh sb="7" eb="9">
      <t>メンセキ</t>
    </rPh>
    <phoneticPr fontId="4"/>
  </si>
  <si>
    <t>・屋上（陸屋根）が無い場合は、「A：建築物の屋上（陸屋根）面積」～「I：駐車場面積」は全て０を入力してください。</t>
    <rPh sb="1" eb="3">
      <t>オクジョウ</t>
    </rPh>
    <rPh sb="4" eb="7">
      <t>リクヤネ</t>
    </rPh>
    <rPh sb="18" eb="21">
      <t>ケンチクブツ</t>
    </rPh>
    <rPh sb="22" eb="24">
      <t>オクジョウ</t>
    </rPh>
    <rPh sb="25" eb="28">
      <t>リクヤネ</t>
    </rPh>
    <rPh sb="29" eb="31">
      <t>メンセキ</t>
    </rPh>
    <rPh sb="36" eb="41">
      <t>チュウシャジョウメンセキ</t>
    </rPh>
    <rPh sb="43" eb="44">
      <t>スベ</t>
    </rPh>
    <rPh sb="47" eb="49">
      <t>ニュウリョク</t>
    </rPh>
    <phoneticPr fontId="4"/>
  </si>
  <si>
    <t>・屋上広場が緑化されている場合は、その面積を「H：屋上広場の面積」に入力してください。</t>
    <rPh sb="1" eb="3">
      <t>オクジョウ</t>
    </rPh>
    <rPh sb="3" eb="5">
      <t>ヒロバ</t>
    </rPh>
    <rPh sb="6" eb="8">
      <t>リョクカ</t>
    </rPh>
    <rPh sb="13" eb="15">
      <t>バアイ</t>
    </rPh>
    <rPh sb="19" eb="21">
      <t>メンセキ</t>
    </rPh>
    <rPh sb="25" eb="27">
      <t>オクジョウ</t>
    </rPh>
    <rPh sb="27" eb="29">
      <t>ヒロバ</t>
    </rPh>
    <rPh sb="30" eb="32">
      <t>メンセキ</t>
    </rPh>
    <rPh sb="34" eb="36">
      <t>ニュウリョク</t>
    </rPh>
    <phoneticPr fontId="4"/>
  </si>
  <si>
    <t>認定（予定）の有無</t>
    <rPh sb="0" eb="2">
      <t>ニンテイ</t>
    </rPh>
    <rPh sb="3" eb="5">
      <t>ヨテイ</t>
    </rPh>
    <rPh sb="7" eb="9">
      <t>ウム</t>
    </rPh>
    <phoneticPr fontId="4"/>
  </si>
  <si>
    <t>認定（予定）の有無</t>
    <rPh sb="0" eb="2">
      <t>ニンテイ</t>
    </rPh>
    <rPh sb="7" eb="9">
      <t>ウム</t>
    </rPh>
    <phoneticPr fontId="4"/>
  </si>
  <si>
    <t>省エネ項目別に[設備・システム名]又は[方式等]ごとのシステム概要入力例を以下に示す。
複数台設置の機器・器具については、性能、能力、規模（台数）等からみて平均的と思われる機器・器具を"代表機"とし、この代表機について性能、能力を入力し、最後に合計台数を入力する。</t>
    <rPh sb="8" eb="10">
      <t>セツビ</t>
    </rPh>
    <rPh sb="15" eb="16">
      <t>メイ</t>
    </rPh>
    <rPh sb="17" eb="18">
      <t>マタ</t>
    </rPh>
    <rPh sb="33" eb="35">
      <t>ニュウリョク</t>
    </rPh>
    <rPh sb="44" eb="46">
      <t>フクスウ</t>
    </rPh>
    <rPh sb="46" eb="47">
      <t>ダイ</t>
    </rPh>
    <rPh sb="47" eb="49">
      <t>セッチ</t>
    </rPh>
    <rPh sb="50" eb="52">
      <t>キキ</t>
    </rPh>
    <rPh sb="53" eb="55">
      <t>キグ</t>
    </rPh>
    <rPh sb="61" eb="63">
      <t>セイノウ</t>
    </rPh>
    <rPh sb="64" eb="66">
      <t>ノウリョク</t>
    </rPh>
    <rPh sb="67" eb="69">
      <t>キボ</t>
    </rPh>
    <rPh sb="70" eb="72">
      <t>ダイスウ</t>
    </rPh>
    <rPh sb="73" eb="74">
      <t>トウ</t>
    </rPh>
    <rPh sb="78" eb="80">
      <t>ヘイキン</t>
    </rPh>
    <rPh sb="80" eb="81">
      <t>テキ</t>
    </rPh>
    <rPh sb="82" eb="83">
      <t>オモ</t>
    </rPh>
    <rPh sb="86" eb="88">
      <t>キキ</t>
    </rPh>
    <rPh sb="89" eb="91">
      <t>キグ</t>
    </rPh>
    <rPh sb="93" eb="95">
      <t>ダイヒョウ</t>
    </rPh>
    <rPh sb="95" eb="96">
      <t>キ</t>
    </rPh>
    <rPh sb="115" eb="117">
      <t>ニュウリョク</t>
    </rPh>
    <rPh sb="127" eb="129">
      <t>ニュウリョク</t>
    </rPh>
    <phoneticPr fontId="4"/>
  </si>
  <si>
    <t>外部環境の影響を受け易い建物外周部に配置した非空調室名等</t>
    <rPh sb="0" eb="2">
      <t>ガイブ</t>
    </rPh>
    <rPh sb="2" eb="4">
      <t>カンキョウ</t>
    </rPh>
    <rPh sb="5" eb="7">
      <t>エイキョウ</t>
    </rPh>
    <rPh sb="8" eb="9">
      <t>ウ</t>
    </rPh>
    <rPh sb="10" eb="11">
      <t>ヤス</t>
    </rPh>
    <rPh sb="12" eb="14">
      <t>タテモノ</t>
    </rPh>
    <rPh sb="14" eb="16">
      <t>ガイシュウ</t>
    </rPh>
    <rPh sb="16" eb="17">
      <t>ブ</t>
    </rPh>
    <rPh sb="18" eb="20">
      <t>ハイチ</t>
    </rPh>
    <rPh sb="22" eb="23">
      <t>ヒ</t>
    </rPh>
    <rPh sb="23" eb="25">
      <t>クウチョウ</t>
    </rPh>
    <rPh sb="25" eb="26">
      <t>シツ</t>
    </rPh>
    <rPh sb="26" eb="27">
      <t>メイ</t>
    </rPh>
    <rPh sb="27" eb="28">
      <t>ナド</t>
    </rPh>
    <phoneticPr fontId="4"/>
  </si>
  <si>
    <t>計画（実施）概要を入力</t>
    <rPh sb="0" eb="2">
      <t>ケイカク</t>
    </rPh>
    <rPh sb="3" eb="5">
      <t>ジッシ</t>
    </rPh>
    <rPh sb="6" eb="8">
      <t>ガイヨウ</t>
    </rPh>
    <rPh sb="9" eb="11">
      <t>ニュウリョク</t>
    </rPh>
    <rPh sb="10" eb="11">
      <t>キニュウ</t>
    </rPh>
    <phoneticPr fontId="4"/>
  </si>
  <si>
    <r>
      <t>主たる給湯箇所、ヒートポンプの仕様(COP、加熱能力)、燃焼機の仕様(加熱能力)、貯湯量(m</t>
    </r>
    <r>
      <rPr>
        <vertAlign val="superscript"/>
        <sz val="8"/>
        <rFont val="HGSｺﾞｼｯｸM"/>
        <family val="3"/>
        <charset val="128"/>
      </rPr>
      <t>3</t>
    </r>
    <r>
      <rPr>
        <sz val="8"/>
        <rFont val="HGSｺﾞｼｯｸM"/>
        <family val="3"/>
        <charset val="128"/>
      </rPr>
      <t>)</t>
    </r>
    <rPh sb="22" eb="24">
      <t>カネツ</t>
    </rPh>
    <rPh sb="24" eb="26">
      <t>ノウリョク</t>
    </rPh>
    <rPh sb="28" eb="30">
      <t>ネンショウ</t>
    </rPh>
    <rPh sb="30" eb="31">
      <t>キ</t>
    </rPh>
    <rPh sb="32" eb="34">
      <t>シヨウ</t>
    </rPh>
    <rPh sb="35" eb="37">
      <t>カネツ</t>
    </rPh>
    <rPh sb="37" eb="39">
      <t>ノウリョク</t>
    </rPh>
    <phoneticPr fontId="4"/>
  </si>
  <si>
    <t>機器ごとに仕様を入力（定格出力(kVA）、蓄電容量(kWh)、台数）</t>
    <rPh sb="0" eb="2">
      <t>キキ</t>
    </rPh>
    <rPh sb="5" eb="7">
      <t>シヨウ</t>
    </rPh>
    <rPh sb="8" eb="10">
      <t>ニュウリョク</t>
    </rPh>
    <rPh sb="9" eb="10">
      <t>キニュウ</t>
    </rPh>
    <rPh sb="11" eb="13">
      <t>テイカク</t>
    </rPh>
    <rPh sb="13" eb="15">
      <t>シュツリョク</t>
    </rPh>
    <rPh sb="21" eb="23">
      <t>チクデン</t>
    </rPh>
    <rPh sb="23" eb="25">
      <t>ヨウリョウ</t>
    </rPh>
    <rPh sb="31" eb="33">
      <t>ダイスウ</t>
    </rPh>
    <phoneticPr fontId="4"/>
  </si>
  <si>
    <t>機器ごとに仕様を入力（定格発電量(kW）、排熱利用先、排熱利用量、台数）</t>
    <rPh sb="0" eb="2">
      <t>キキ</t>
    </rPh>
    <rPh sb="5" eb="7">
      <t>シヨウ</t>
    </rPh>
    <rPh sb="8" eb="10">
      <t>ニュウリョク</t>
    </rPh>
    <rPh sb="9" eb="10">
      <t>キニュウ</t>
    </rPh>
    <rPh sb="11" eb="13">
      <t>テイカク</t>
    </rPh>
    <rPh sb="13" eb="15">
      <t>ハツデン</t>
    </rPh>
    <rPh sb="15" eb="16">
      <t>リョウ</t>
    </rPh>
    <rPh sb="21" eb="23">
      <t>ハイネツ</t>
    </rPh>
    <rPh sb="23" eb="25">
      <t>リヨウ</t>
    </rPh>
    <rPh sb="25" eb="26">
      <t>サキ</t>
    </rPh>
    <rPh sb="27" eb="29">
      <t>ハイネツ</t>
    </rPh>
    <rPh sb="29" eb="31">
      <t>リヨウ</t>
    </rPh>
    <rPh sb="31" eb="32">
      <t>リョウ</t>
    </rPh>
    <rPh sb="33" eb="35">
      <t>ダイスウ</t>
    </rPh>
    <phoneticPr fontId="4"/>
  </si>
  <si>
    <t>提出有無
有：○
無：-</t>
    <rPh sb="0" eb="4">
      <t>テイシュツウム</t>
    </rPh>
    <rPh sb="5" eb="6">
      <t>ア</t>
    </rPh>
    <rPh sb="9" eb="10">
      <t>ム</t>
    </rPh>
    <phoneticPr fontId="4"/>
  </si>
  <si>
    <t>申請書類一覧・提出有無確認表（本シート）</t>
    <rPh sb="15" eb="16">
      <t>ホン</t>
    </rPh>
    <phoneticPr fontId="4"/>
  </si>
  <si>
    <t>個人情報の取得と利用について</t>
    <rPh sb="0" eb="2">
      <t>コジン</t>
    </rPh>
    <rPh sb="2" eb="4">
      <t>ジョウホウ</t>
    </rPh>
    <rPh sb="5" eb="7">
      <t>シュトク</t>
    </rPh>
    <rPh sb="8" eb="10">
      <t>リヨウ</t>
    </rPh>
    <phoneticPr fontId="3"/>
  </si>
  <si>
    <r>
      <t>直近３年分の事業実績（単独決算）を提出
個人の場合は確定申告書</t>
    </r>
    <r>
      <rPr>
        <vertAlign val="superscript"/>
        <sz val="9"/>
        <rFont val="ＭＳ Ｐ明朝"/>
        <family val="1"/>
        <charset val="128"/>
      </rPr>
      <t>※</t>
    </r>
    <r>
      <rPr>
        <sz val="9"/>
        <rFont val="ＭＳ Ｐ明朝"/>
        <family val="1"/>
        <charset val="128"/>
      </rPr>
      <t>を提出</t>
    </r>
    <rPh sb="11" eb="15">
      <t>タンドクケッサン</t>
    </rPh>
    <phoneticPr fontId="4"/>
  </si>
  <si>
    <t>個人情報の取得と利用について</t>
    <phoneticPr fontId="4"/>
  </si>
  <si>
    <t>１. 個人情報の取得について</t>
    <phoneticPr fontId="4"/>
  </si>
  <si>
    <t>２. 取得する情報</t>
    <phoneticPr fontId="4"/>
  </si>
  <si>
    <t>３. 利用目的</t>
    <phoneticPr fontId="4"/>
  </si>
  <si>
    <t>４. 第三者への提供について</t>
    <phoneticPr fontId="4"/>
  </si>
  <si>
    <t>５. 本事業における提供先及び提供情報について</t>
    <phoneticPr fontId="4"/>
  </si>
  <si>
    <t>利用目的</t>
    <rPh sb="0" eb="4">
      <t>リヨウモクテキ</t>
    </rPh>
    <phoneticPr fontId="136"/>
  </si>
  <si>
    <t>提供情報</t>
    <rPh sb="0" eb="4">
      <t>テイキョウジョウホウ</t>
    </rPh>
    <phoneticPr fontId="136"/>
  </si>
  <si>
    <t>備考</t>
    <rPh sb="0" eb="2">
      <t>ビコウ</t>
    </rPh>
    <phoneticPr fontId="136"/>
  </si>
  <si>
    <t>６. 匿名加工情報の提供について</t>
    <phoneticPr fontId="4"/>
  </si>
  <si>
    <t>７. 個人情報提供の任意性</t>
    <phoneticPr fontId="4"/>
  </si>
  <si>
    <t>８. 外部委託</t>
    <phoneticPr fontId="4"/>
  </si>
  <si>
    <t>９. 開示請求等について</t>
    <phoneticPr fontId="4"/>
  </si>
  <si>
    <t>４. 事業期間について</t>
    <phoneticPr fontId="4"/>
  </si>
  <si>
    <t>３. 個人情報の取得と利用について</t>
    <phoneticPr fontId="136"/>
  </si>
  <si>
    <t>５. 提出書類一式について</t>
    <phoneticPr fontId="21"/>
  </si>
  <si>
    <t>７．事業の広報について</t>
    <rPh sb="2" eb="4">
      <t>ジギョウ</t>
    </rPh>
    <rPh sb="5" eb="7">
      <t>コウホウ</t>
    </rPh>
    <phoneticPr fontId="4"/>
  </si>
  <si>
    <t>９. ｇＢｉｚＩＮＦＯ（ジービズインフォ）掲載について</t>
    <rPh sb="21" eb="23">
      <t>ケイサイ</t>
    </rPh>
    <phoneticPr fontId="4"/>
  </si>
  <si>
    <t>１０. 実施状況の報告について</t>
    <rPh sb="4" eb="6">
      <t>ジッシ</t>
    </rPh>
    <rPh sb="6" eb="8">
      <t>ジョウキョウ</t>
    </rPh>
    <rPh sb="9" eb="11">
      <t>ホウコク</t>
    </rPh>
    <phoneticPr fontId="21"/>
  </si>
  <si>
    <t>１１. 財産処分制限期間と適化法について</t>
    <phoneticPr fontId="4"/>
  </si>
  <si>
    <t>１２. 複数年度事業について</t>
    <rPh sb="4" eb="6">
      <t>フクスウ</t>
    </rPh>
    <rPh sb="6" eb="8">
      <t>ネンド</t>
    </rPh>
    <rPh sb="8" eb="10">
      <t>ジギョウ</t>
    </rPh>
    <phoneticPr fontId="21"/>
  </si>
  <si>
    <t>「未来を拓くパートナーシップ構築推進会議」において定められた「パートナーシップ構築宣言」の有無</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4"/>
  </si>
  <si>
    <t>登録（予定）の有無</t>
    <rPh sb="0" eb="2">
      <t>トウロク</t>
    </rPh>
    <rPh sb="3" eb="5">
      <t>ヨテイ</t>
    </rPh>
    <rPh sb="7" eb="9">
      <t>ウム</t>
    </rPh>
    <phoneticPr fontId="4"/>
  </si>
  <si>
    <t>「パートナーシップ構築宣言」の宣言日付、又は予定時期</t>
    <rPh sb="15" eb="17">
      <t>センゲン</t>
    </rPh>
    <rPh sb="22" eb="24">
      <t>ヨテイ</t>
    </rPh>
    <phoneticPr fontId="4"/>
  </si>
  <si>
    <t>登録（予定）の有無</t>
    <phoneticPr fontId="4"/>
  </si>
  <si>
    <t>（４）</t>
    <phoneticPr fontId="4"/>
  </si>
  <si>
    <t>← 下記は、スケジュール内に「▼」で図示してください（日付入力不要）。</t>
    <rPh sb="2" eb="4">
      <t>カキ</t>
    </rPh>
    <rPh sb="12" eb="13">
      <t>ナイ</t>
    </rPh>
    <rPh sb="18" eb="20">
      <t>ズシ</t>
    </rPh>
    <rPh sb="27" eb="29">
      <t>ヒヅケ</t>
    </rPh>
    <rPh sb="29" eb="31">
      <t>ニュウリョク</t>
    </rPh>
    <rPh sb="31" eb="33">
      <t>フヨウ</t>
    </rPh>
    <phoneticPr fontId="4"/>
  </si>
  <si>
    <t>　・支払い完了日</t>
    <rPh sb="2" eb="4">
      <t>シハラ</t>
    </rPh>
    <rPh sb="5" eb="8">
      <t>カンリョウビ</t>
    </rPh>
    <phoneticPr fontId="4"/>
  </si>
  <si>
    <t>　・補助事業完了日</t>
    <rPh sb="2" eb="9">
      <t>ホジョジギョウカンリョウビ</t>
    </rPh>
    <phoneticPr fontId="4"/>
  </si>
  <si>
    <t>Ｉ：駐車場面積</t>
    <rPh sb="2" eb="5">
      <t>チュウシャジョウ</t>
    </rPh>
    <rPh sb="5" eb="7">
      <t>メンセキ</t>
    </rPh>
    <phoneticPr fontId="4"/>
  </si>
  <si>
    <t>Ｈ：屋上広場の面積</t>
    <rPh sb="2" eb="6">
      <t>オクジョウヒロバ</t>
    </rPh>
    <rPh sb="7" eb="9">
      <t>メンセキ</t>
    </rPh>
    <phoneticPr fontId="4"/>
  </si>
  <si>
    <t>Ａ：建築物の屋上（陸屋根）面積</t>
    <rPh sb="2" eb="4">
      <t>ケンチク</t>
    </rPh>
    <rPh sb="4" eb="5">
      <t>ブツ</t>
    </rPh>
    <rPh sb="6" eb="8">
      <t>オクジョウ</t>
    </rPh>
    <rPh sb="9" eb="12">
      <t>リクヤネ</t>
    </rPh>
    <rPh sb="13" eb="15">
      <t>メンセキ</t>
    </rPh>
    <phoneticPr fontId="3"/>
  </si>
  <si>
    <t>Ｂ：PV敷設面積</t>
    <phoneticPr fontId="4"/>
  </si>
  <si>
    <t>Ｃ：太陽熱温水パネル敷設面積</t>
    <rPh sb="2" eb="5">
      <t>タイヨウネツ</t>
    </rPh>
    <rPh sb="5" eb="7">
      <t>オンスイ</t>
    </rPh>
    <rPh sb="10" eb="12">
      <t>フセツ</t>
    </rPh>
    <phoneticPr fontId="3"/>
  </si>
  <si>
    <t>Ｄ：採光（トップライト等）敷設面積</t>
    <rPh sb="2" eb="4">
      <t>サイコウ</t>
    </rPh>
    <rPh sb="11" eb="12">
      <t>トウ</t>
    </rPh>
    <rPh sb="13" eb="17">
      <t>フセツメンセキ</t>
    </rPh>
    <phoneticPr fontId="4"/>
  </si>
  <si>
    <t>Ｅ：ＰＶ以外の設備や機械が設置されている面積</t>
    <phoneticPr fontId="4"/>
  </si>
  <si>
    <t>Ｆ：屋上緑化の面積</t>
    <rPh sb="2" eb="6">
      <t>オクジョウリョッカ</t>
    </rPh>
    <rPh sb="7" eb="9">
      <t>メンセキ</t>
    </rPh>
    <phoneticPr fontId="4"/>
  </si>
  <si>
    <t>Ｇ：塔屋の面積</t>
    <rPh sb="2" eb="3">
      <t>トウ</t>
    </rPh>
    <rPh sb="3" eb="4">
      <t>ヤ</t>
    </rPh>
    <rPh sb="5" eb="7">
      <t>メンセキ</t>
    </rPh>
    <phoneticPr fontId="4"/>
  </si>
  <si>
    <t>経営革新計画の認定の有無</t>
    <rPh sb="0" eb="2">
      <t>ケイエイ</t>
    </rPh>
    <rPh sb="2" eb="4">
      <t>カクシン</t>
    </rPh>
    <rPh sb="4" eb="6">
      <t>ケイカク</t>
    </rPh>
    <rPh sb="7" eb="9">
      <t>ニンテイ</t>
    </rPh>
    <rPh sb="10" eb="12">
      <t>ウム</t>
    </rPh>
    <phoneticPr fontId="4"/>
  </si>
  <si>
    <t>パートナーシップ構築宣言の有無</t>
    <phoneticPr fontId="4"/>
  </si>
  <si>
    <t>パートナーシップ構築宣言の宣言日付、又は予定時期</t>
    <rPh sb="13" eb="15">
      <t>センゲン</t>
    </rPh>
    <rPh sb="20" eb="22">
      <t>ヨテイ</t>
    </rPh>
    <phoneticPr fontId="4"/>
  </si>
  <si>
    <t>補助対象建築物
の屋上（陸屋根）
利用状況</t>
    <rPh sb="12" eb="15">
      <t>リクヤネ</t>
    </rPh>
    <rPh sb="17" eb="21">
      <t>リヨウジョウキョウ</t>
    </rPh>
    <phoneticPr fontId="4"/>
  </si>
  <si>
    <t>※オレンジ色のセルがない状態で提出してください。</t>
    <phoneticPr fontId="4"/>
  </si>
  <si>
    <t>発行から３か月以内のものを提出</t>
    <phoneticPr fontId="4"/>
  </si>
  <si>
    <t>仕様書・カタログ</t>
    <phoneticPr fontId="4"/>
  </si>
  <si>
    <t>建物案内図</t>
    <phoneticPr fontId="4"/>
  </si>
  <si>
    <t>建物配置図</t>
    <phoneticPr fontId="4"/>
  </si>
  <si>
    <t>建物概要</t>
    <phoneticPr fontId="4"/>
  </si>
  <si>
    <t>建物平面図・各階平面図</t>
    <phoneticPr fontId="4"/>
  </si>
  <si>
    <t>建物立面図</t>
    <phoneticPr fontId="4"/>
  </si>
  <si>
    <t>　※補助事業者、ＺＥＢプランナー、設計者等の各社の役割が把握できるよう明示してください。</t>
    <rPh sb="2" eb="7">
      <t>ホジョジギョウシャ</t>
    </rPh>
    <rPh sb="17" eb="20">
      <t>セッケイシャ</t>
    </rPh>
    <rPh sb="20" eb="21">
      <t>トウ</t>
    </rPh>
    <rPh sb="22" eb="24">
      <t>カクシャ</t>
    </rPh>
    <rPh sb="25" eb="27">
      <t>ヤクワリ</t>
    </rPh>
    <rPh sb="28" eb="30">
      <t>ハアク</t>
    </rPh>
    <rPh sb="35" eb="37">
      <t>メイジ</t>
    </rPh>
    <phoneticPr fontId="4"/>
  </si>
  <si>
    <t>←　評価対象範囲により、以下を参照し評価対象延べ面積を入力してください。</t>
    <rPh sb="2" eb="4">
      <t>ヒョウカ</t>
    </rPh>
    <rPh sb="4" eb="6">
      <t>タイショウ</t>
    </rPh>
    <rPh sb="6" eb="8">
      <t>ハンイ</t>
    </rPh>
    <rPh sb="12" eb="14">
      <t>イカ</t>
    </rPh>
    <rPh sb="15" eb="17">
      <t>サンショウ</t>
    </rPh>
    <rPh sb="18" eb="22">
      <t>ヒョウカタイショウ</t>
    </rPh>
    <rPh sb="22" eb="23">
      <t>ノ</t>
    </rPh>
    <rPh sb="24" eb="26">
      <t>メンセキ</t>
    </rPh>
    <rPh sb="27" eb="29">
      <t>ニュウリョク</t>
    </rPh>
    <phoneticPr fontId="4"/>
  </si>
  <si>
    <t>B：ＰＶ敷設面積</t>
    <phoneticPr fontId="4"/>
  </si>
  <si>
    <t>E：ＰＶ以外の設備や機械が設置されている面積</t>
    <phoneticPr fontId="4"/>
  </si>
  <si>
    <t>←提出区分を確認し、書類提出の有無をＩ列にプルダウンから選択してください。
※提出必須の書類については必ず「○」を選択し、提出準備ができていることを確認してください。</t>
    <rPh sb="1" eb="5">
      <t>テイシュツクブン</t>
    </rPh>
    <rPh sb="6" eb="8">
      <t>カクニン</t>
    </rPh>
    <rPh sb="10" eb="14">
      <t>ショルイテイシュツ</t>
    </rPh>
    <rPh sb="15" eb="17">
      <t>ウム</t>
    </rPh>
    <rPh sb="28" eb="30">
      <t>センタク</t>
    </rPh>
    <rPh sb="39" eb="43">
      <t>テイシュツヒッス</t>
    </rPh>
    <rPh sb="44" eb="46">
      <t>ショルイ</t>
    </rPh>
    <rPh sb="51" eb="52">
      <t>カナラ</t>
    </rPh>
    <rPh sb="57" eb="59">
      <t>センタク</t>
    </rPh>
    <rPh sb="61" eb="63">
      <t>テイシュツ</t>
    </rPh>
    <rPh sb="63" eb="65">
      <t>ジュンビ</t>
    </rPh>
    <rPh sb="74" eb="76">
      <t>カクニン</t>
    </rPh>
    <phoneticPr fontId="4"/>
  </si>
  <si>
    <t>※オレンジ色のセルがない状態で提出してください。</t>
    <rPh sb="5" eb="6">
      <t>イロ</t>
    </rPh>
    <rPh sb="12" eb="14">
      <t>ジョウタイ</t>
    </rPh>
    <rPh sb="15" eb="17">
      <t>テイシュツ</t>
    </rPh>
    <phoneticPr fontId="4"/>
  </si>
  <si>
    <t>「会社名」「代表者」「所在地」が含まれる会社概要書を提出
共同申請の場合は全申請者分提出</t>
    <rPh sb="20" eb="25">
      <t>カイシャガイヨウショ</t>
    </rPh>
    <rPh sb="26" eb="28">
      <t>テイシュツ</t>
    </rPh>
    <phoneticPr fontId="4"/>
  </si>
  <si>
    <t>宣言日付、又は予定時期</t>
    <rPh sb="0" eb="2">
      <t>センゲン</t>
    </rPh>
    <rPh sb="2" eb="4">
      <t>ヒヅケ</t>
    </rPh>
    <rPh sb="5" eb="6">
      <t>マタ</t>
    </rPh>
    <rPh sb="7" eb="9">
      <t>ヨテイ</t>
    </rPh>
    <rPh sb="9" eb="11">
      <t>ジキ</t>
    </rPh>
    <phoneticPr fontId="4"/>
  </si>
  <si>
    <t>認定日、又は認定予定時期</t>
    <rPh sb="0" eb="2">
      <t>ニンテイ</t>
    </rPh>
    <rPh sb="2" eb="3">
      <t>ビ</t>
    </rPh>
    <rPh sb="4" eb="5">
      <t>マタ</t>
    </rPh>
    <rPh sb="6" eb="8">
      <t>ニンテイ</t>
    </rPh>
    <rPh sb="8" eb="10">
      <t>ヨテイ</t>
    </rPh>
    <rPh sb="10" eb="12">
      <t>ジキ</t>
    </rPh>
    <phoneticPr fontId="4"/>
  </si>
  <si>
    <t>② 外観写真、又は外観パース ⇒ 外観写真、又は外観パースを貼付してください。</t>
    <rPh sb="7" eb="8">
      <t>マタ</t>
    </rPh>
    <rPh sb="22" eb="23">
      <t>マタ</t>
    </rPh>
    <rPh sb="30" eb="32">
      <t>チョウフ</t>
    </rPh>
    <phoneticPr fontId="4"/>
  </si>
  <si>
    <t>※提出必須の書類については必ず「○」を選択し、提出準備ができていることを確認してください。</t>
    <phoneticPr fontId="4"/>
  </si>
  <si>
    <r>
      <t>　　共同事業のため申請者２を入力　　　　　</t>
    </r>
    <r>
      <rPr>
        <b/>
        <u/>
        <sz val="10"/>
        <color theme="1" tint="0.14999847407452621"/>
        <rFont val="Meiryo UI"/>
        <family val="3"/>
        <charset val="128"/>
      </rPr>
      <t>※□にチェックを入れてください。</t>
    </r>
    <rPh sb="2" eb="4">
      <t>キョウドウ</t>
    </rPh>
    <rPh sb="4" eb="6">
      <t>ジギョウ</t>
    </rPh>
    <rPh sb="9" eb="12">
      <t>シンセイシャ</t>
    </rPh>
    <rPh sb="14" eb="16">
      <t>ニュウリョク</t>
    </rPh>
    <rPh sb="28" eb="29">
      <t>イ</t>
    </rPh>
    <rPh sb="31" eb="32">
      <t>クダ</t>
    </rPh>
    <phoneticPr fontId="4"/>
  </si>
  <si>
    <r>
      <t>　　共同事業のため申請者３を入力　　　　　</t>
    </r>
    <r>
      <rPr>
        <b/>
        <u/>
        <sz val="10"/>
        <color theme="1" tint="0.14999847407452621"/>
        <rFont val="Meiryo UI"/>
        <family val="3"/>
        <charset val="128"/>
      </rPr>
      <t>※□にチェックを入れてください。</t>
    </r>
    <phoneticPr fontId="4"/>
  </si>
  <si>
    <r>
      <t>　　</t>
    </r>
    <r>
      <rPr>
        <b/>
        <u/>
        <sz val="12"/>
        <color theme="1" tint="0.14999847407452621"/>
        <rFont val="Meiryo UI"/>
        <family val="3"/>
        <charset val="128"/>
      </rPr>
      <t>共同事業のため申請者４を入力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4"/>
  </si>
  <si>
    <r>
      <t>　　</t>
    </r>
    <r>
      <rPr>
        <b/>
        <u/>
        <sz val="12"/>
        <color theme="1" tint="0.14999847407452621"/>
        <rFont val="Meiryo UI"/>
        <family val="3"/>
        <charset val="128"/>
      </rPr>
      <t>共同事業のため申請者５を入力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4"/>
  </si>
  <si>
    <t>・ＰＶパネル、太陽熱温水パネル、採光（トップライト等）、その他機械・設備、屋上緑化部、塔屋、屋上広場、駐車場の面積が全て明記されている図面を提出
・屋根又は屋上の面積を記入すること</t>
    <rPh sb="7" eb="10">
      <t>タイヨウネツ</t>
    </rPh>
    <rPh sb="10" eb="12">
      <t>オンスイ</t>
    </rPh>
    <rPh sb="16" eb="18">
      <t>サイコウ</t>
    </rPh>
    <rPh sb="25" eb="26">
      <t>トウ</t>
    </rPh>
    <rPh sb="30" eb="31">
      <t>タ</t>
    </rPh>
    <rPh sb="31" eb="33">
      <t>キカイ</t>
    </rPh>
    <rPh sb="34" eb="36">
      <t>セツビ</t>
    </rPh>
    <rPh sb="37" eb="39">
      <t>オクジョウ</t>
    </rPh>
    <rPh sb="39" eb="41">
      <t>リョクカ</t>
    </rPh>
    <rPh sb="41" eb="42">
      <t>ブ</t>
    </rPh>
    <rPh sb="43" eb="45">
      <t>トウオク</t>
    </rPh>
    <rPh sb="46" eb="50">
      <t>オクジョウヒロバ</t>
    </rPh>
    <rPh sb="51" eb="54">
      <t>チュウシャジョウ</t>
    </rPh>
    <rPh sb="55" eb="57">
      <t>メンセキ</t>
    </rPh>
    <rPh sb="58" eb="59">
      <t>スベ</t>
    </rPh>
    <rPh sb="60" eb="62">
      <t>メイキ</t>
    </rPh>
    <rPh sb="67" eb="69">
      <t>ズメン</t>
    </rPh>
    <rPh sb="70" eb="72">
      <t>テイシュツ</t>
    </rPh>
    <rPh sb="76" eb="77">
      <t>マタ</t>
    </rPh>
    <rPh sb="84" eb="86">
      <t>キニュウ</t>
    </rPh>
    <phoneticPr fontId="4"/>
  </si>
  <si>
    <t>（ 単位 ：</t>
    <phoneticPr fontId="4"/>
  </si>
  <si>
    <t>　・補助対象工事完了日</t>
    <rPh sb="2" eb="4">
      <t>ホジョ</t>
    </rPh>
    <rPh sb="4" eb="6">
      <t>タイショウ</t>
    </rPh>
    <rPh sb="6" eb="8">
      <t>コウジ</t>
    </rPh>
    <rPh sb="8" eb="10">
      <t>カンリョウ</t>
    </rPh>
    <rPh sb="10" eb="11">
      <t>ビ</t>
    </rPh>
    <phoneticPr fontId="4"/>
  </si>
  <si>
    <t>　・補助対象工事引渡日</t>
    <rPh sb="2" eb="6">
      <t>ホジョタイショウ</t>
    </rPh>
    <rPh sb="6" eb="8">
      <t>コウジ</t>
    </rPh>
    <rPh sb="8" eb="10">
      <t>ヒキワタ</t>
    </rPh>
    <rPh sb="10" eb="11">
      <t>ビ</t>
    </rPh>
    <phoneticPr fontId="4"/>
  </si>
  <si>
    <t>建築確認申請書</t>
    <rPh sb="0" eb="2">
      <t>ケンチク</t>
    </rPh>
    <rPh sb="2" eb="7">
      <t>カクニンシンセイショ</t>
    </rPh>
    <phoneticPr fontId="21"/>
  </si>
  <si>
    <t>確認済証</t>
    <phoneticPr fontId="21"/>
  </si>
  <si>
    <t>←　延べ面積は建築確認申請書第四面と同じ値を入力してください。</t>
    <rPh sb="2" eb="3">
      <t>ノ</t>
    </rPh>
    <rPh sb="4" eb="6">
      <t>メンセキ</t>
    </rPh>
    <rPh sb="7" eb="9">
      <t>ケンチク</t>
    </rPh>
    <rPh sb="9" eb="11">
      <t>カクニン</t>
    </rPh>
    <rPh sb="11" eb="14">
      <t>シンセイショ</t>
    </rPh>
    <rPh sb="14" eb="17">
      <t>ダイヨンメン</t>
    </rPh>
    <rPh sb="18" eb="19">
      <t>オナ</t>
    </rPh>
    <rPh sb="20" eb="21">
      <t>アタイ</t>
    </rPh>
    <rPh sb="22" eb="24">
      <t>ニュウリョク</t>
    </rPh>
    <phoneticPr fontId="4"/>
  </si>
  <si>
    <t>提出の有無を選択した（Ｉ列にオレンジ色のセルがない）状態で提出</t>
    <rPh sb="0" eb="2">
      <t>テイシュツ</t>
    </rPh>
    <rPh sb="3" eb="5">
      <t>ウム</t>
    </rPh>
    <rPh sb="6" eb="8">
      <t>センタク</t>
    </rPh>
    <rPh sb="12" eb="13">
      <t>レツ</t>
    </rPh>
    <rPh sb="18" eb="19">
      <t>イロ</t>
    </rPh>
    <rPh sb="26" eb="28">
      <t>ジョウタイ</t>
    </rPh>
    <rPh sb="29" eb="31">
      <t>テイシュツ</t>
    </rPh>
    <phoneticPr fontId="21"/>
  </si>
  <si>
    <t>町域・番地</t>
    <rPh sb="0" eb="2">
      <t>チョウイキ</t>
    </rPh>
    <rPh sb="3" eb="5">
      <t>バンチ</t>
    </rPh>
    <rPh sb="4" eb="5">
      <t>チョウバン</t>
    </rPh>
    <phoneticPr fontId="4"/>
  </si>
  <si>
    <t>代表担当者の場合、○をクリックして●を入れる</t>
    <rPh sb="0" eb="2">
      <t>ダイヒョウ</t>
    </rPh>
    <rPh sb="2" eb="5">
      <t>タントウシャ</t>
    </rPh>
    <rPh sb="6" eb="8">
      <t>バアイ</t>
    </rPh>
    <rPh sb="19" eb="20">
      <t>イ</t>
    </rPh>
    <phoneticPr fontId="4"/>
  </si>
  <si>
    <t>半角数字を「-（ハイフン）」ありで入力　ない場合はプルダウンから「－」を選択</t>
    <rPh sb="0" eb="2">
      <t>ハンカク</t>
    </rPh>
    <phoneticPr fontId="4"/>
  </si>
  <si>
    <t>←　A~Iの面積は以下のイメージ図を参考に入力してください。</t>
    <rPh sb="6" eb="8">
      <t>メンセキ</t>
    </rPh>
    <rPh sb="9" eb="11">
      <t>イカ</t>
    </rPh>
    <rPh sb="16" eb="17">
      <t>ズ</t>
    </rPh>
    <rPh sb="18" eb="20">
      <t>サンコウ</t>
    </rPh>
    <rPh sb="21" eb="23">
      <t>ニュウリョク</t>
    </rPh>
    <phoneticPr fontId="4"/>
  </si>
  <si>
    <t>CLT等</t>
    <rPh sb="3" eb="4">
      <t>ナド</t>
    </rPh>
    <phoneticPr fontId="4"/>
  </si>
  <si>
    <t>CLT等採択枠</t>
    <rPh sb="3" eb="4">
      <t>ナド</t>
    </rPh>
    <rPh sb="4" eb="6">
      <t>サイタク</t>
    </rPh>
    <rPh sb="6" eb="7">
      <t>ワク</t>
    </rPh>
    <phoneticPr fontId="4"/>
  </si>
  <si>
    <t>CLT等使用部位</t>
    <rPh sb="3" eb="4">
      <t>ナド</t>
    </rPh>
    <phoneticPr fontId="4"/>
  </si>
  <si>
    <t>CLT等使用割合</t>
    <rPh sb="3" eb="4">
      <t>ナド</t>
    </rPh>
    <rPh sb="4" eb="6">
      <t>シヨウ</t>
    </rPh>
    <rPh sb="6" eb="8">
      <t>ワリアイ</t>
    </rPh>
    <phoneticPr fontId="4"/>
  </si>
  <si>
    <t>評価対象のＷＥＢプログラム入力シート様式０．基本情報より転記
（小数第2位まで入力）</t>
    <rPh sb="13" eb="15">
      <t>ニュウリョク</t>
    </rPh>
    <rPh sb="18" eb="20">
      <t>ヨウシキ</t>
    </rPh>
    <rPh sb="22" eb="26">
      <t>キホンジョウホウ</t>
    </rPh>
    <rPh sb="28" eb="30">
      <t>テンキ</t>
    </rPh>
    <phoneticPr fontId="4"/>
  </si>
  <si>
    <t>評価対象面積比率</t>
    <rPh sb="0" eb="2">
      <t>ヒョウカ</t>
    </rPh>
    <rPh sb="2" eb="4">
      <t>タイショウ</t>
    </rPh>
    <rPh sb="4" eb="6">
      <t>メンセキ</t>
    </rPh>
    <rPh sb="6" eb="8">
      <t>ヒリツ</t>
    </rPh>
    <phoneticPr fontId="4"/>
  </si>
  <si>
    <t xml:space="preserve">
※以下に入力する値はＷＥＢプログラム算定結果と整合をとること。
</t>
    <rPh sb="2" eb="4">
      <t>イカ</t>
    </rPh>
    <rPh sb="5" eb="7">
      <t>ニュウリョク</t>
    </rPh>
    <rPh sb="9" eb="10">
      <t>アタイ</t>
    </rPh>
    <rPh sb="19" eb="21">
      <t>サンテイ</t>
    </rPh>
    <rPh sb="21" eb="23">
      <t>ケッカ</t>
    </rPh>
    <rPh sb="24" eb="26">
      <t>セイゴウ</t>
    </rPh>
    <phoneticPr fontId="4"/>
  </si>
  <si>
    <t>全角で入力
確認済証(既存建築物は建物登記簿)と表記を合わせる</t>
    <rPh sb="0" eb="2">
      <t>ゼンカク</t>
    </rPh>
    <rPh sb="3" eb="5">
      <t>ニュウリョク</t>
    </rPh>
    <rPh sb="11" eb="16">
      <t>キゾンケンチクブツ</t>
    </rPh>
    <phoneticPr fontId="4"/>
  </si>
  <si>
    <t>建物全体のＷＥＢプログラム入力シート様式0．基本情報より転記
（小数第2位まで入力）</t>
    <rPh sb="0" eb="4">
      <t>タテモノゼンタイ</t>
    </rPh>
    <rPh sb="13" eb="15">
      <t>ニュウリョク</t>
    </rPh>
    <rPh sb="22" eb="26">
      <t>キホンジョウホウ</t>
    </rPh>
    <rPh sb="28" eb="30">
      <t>テンキ</t>
    </rPh>
    <rPh sb="32" eb="34">
      <t>ショウスウ</t>
    </rPh>
    <rPh sb="34" eb="35">
      <t>ダイ</t>
    </rPh>
    <rPh sb="36" eb="37">
      <t>イ</t>
    </rPh>
    <rPh sb="39" eb="41">
      <t>ニュウリョク</t>
    </rPh>
    <phoneticPr fontId="3"/>
  </si>
  <si>
    <t/>
  </si>
  <si>
    <r>
      <t>申請書類一覧</t>
    </r>
    <r>
      <rPr>
        <sz val="11"/>
        <rFont val="ＭＳ Ｐゴシック"/>
        <family val="3"/>
        <charset val="128"/>
      </rPr>
      <t>・提出有無確認表</t>
    </r>
    <rPh sb="0" eb="2">
      <t>シンセイ</t>
    </rPh>
    <rPh sb="2" eb="4">
      <t>ショルイ</t>
    </rPh>
    <rPh sb="4" eb="6">
      <t>イチラン</t>
    </rPh>
    <rPh sb="7" eb="9">
      <t>テイシュツ</t>
    </rPh>
    <rPh sb="9" eb="11">
      <t>ウム</t>
    </rPh>
    <rPh sb="11" eb="13">
      <t>カクニン</t>
    </rPh>
    <rPh sb="13" eb="14">
      <t>ヒョウ</t>
    </rPh>
    <phoneticPr fontId="4"/>
  </si>
  <si>
    <t>４-３～６．概略予算書（項目別全体額）（１年目）（２年目）（３年目）</t>
    <rPh sb="6" eb="8">
      <t>ガイリャク</t>
    </rPh>
    <rPh sb="8" eb="11">
      <t>ヨサンショ</t>
    </rPh>
    <rPh sb="21" eb="23">
      <t>ネンメ</t>
    </rPh>
    <rPh sb="26" eb="28">
      <t>ネンメ</t>
    </rPh>
    <rPh sb="31" eb="33">
      <t>ネンメ</t>
    </rPh>
    <phoneticPr fontId="21"/>
  </si>
  <si>
    <t>現在事項証明書</t>
    <phoneticPr fontId="21"/>
  </si>
  <si>
    <t>現在事項証明書</t>
    <rPh sb="0" eb="2">
      <t>ゲンザイ</t>
    </rPh>
    <rPh sb="2" eb="4">
      <t>ジコウ</t>
    </rPh>
    <rPh sb="4" eb="7">
      <t>ショウメイショ</t>
    </rPh>
    <phoneticPr fontId="21"/>
  </si>
  <si>
    <t>04_会社概要</t>
    <rPh sb="3" eb="5">
      <t>カイシャ</t>
    </rPh>
    <rPh sb="5" eb="7">
      <t>ガイヨウ</t>
    </rPh>
    <phoneticPr fontId="4"/>
  </si>
  <si>
    <t>発行から３か月以内のものを提出
「登記情報提供サービス」で取得した情報の提出も可
個人の場合は印鑑登録証明書を提出</t>
    <rPh sb="13" eb="15">
      <t>テイシュツ</t>
    </rPh>
    <rPh sb="17" eb="23">
      <t>トウキジョウホウテイキョウ</t>
    </rPh>
    <rPh sb="29" eb="31">
      <t>シュトク</t>
    </rPh>
    <rPh sb="33" eb="35">
      <t>ジョウホウ</t>
    </rPh>
    <rPh sb="36" eb="38">
      <t>テイシュツ</t>
    </rPh>
    <rPh sb="39" eb="40">
      <t>カ</t>
    </rPh>
    <phoneticPr fontId="4"/>
  </si>
  <si>
    <t>断面図又は矩計図</t>
    <rPh sb="3" eb="4">
      <t>マタ</t>
    </rPh>
    <phoneticPr fontId="4"/>
  </si>
  <si>
    <t>屋根伏図又は屋上平面図</t>
    <rPh sb="0" eb="2">
      <t>ヤネ</t>
    </rPh>
    <rPh sb="2" eb="4">
      <t>フセズ</t>
    </rPh>
    <rPh sb="4" eb="5">
      <t>マタ</t>
    </rPh>
    <rPh sb="6" eb="8">
      <t>オクジョウ</t>
    </rPh>
    <rPh sb="8" eb="11">
      <t>ヘイメンズ</t>
    </rPh>
    <phoneticPr fontId="3"/>
  </si>
  <si>
    <t>ＷＥＢ
プログラムによる書式</t>
    <rPh sb="12" eb="14">
      <t>ショシキ</t>
    </rPh>
    <phoneticPr fontId="4"/>
  </si>
  <si>
    <t>←社内文書番号を記入する場合は日付の上に記入してください。</t>
    <rPh sb="1" eb="3">
      <t>シャナイ</t>
    </rPh>
    <rPh sb="8" eb="10">
      <t>キニュウ</t>
    </rPh>
    <rPh sb="12" eb="14">
      <t>バアイ</t>
    </rPh>
    <rPh sb="15" eb="17">
      <t>ヒヅケ</t>
    </rPh>
    <rPh sb="18" eb="19">
      <t>ウエ</t>
    </rPh>
    <rPh sb="20" eb="22">
      <t>キニュウ</t>
    </rPh>
    <phoneticPr fontId="4"/>
  </si>
  <si>
    <t>町域・番地</t>
    <rPh sb="0" eb="2">
      <t>チョウイキ</t>
    </rPh>
    <phoneticPr fontId="4"/>
  </si>
  <si>
    <t>CLT等使用部位</t>
    <rPh sb="3" eb="4">
      <t>ナド</t>
    </rPh>
    <rPh sb="4" eb="6">
      <t>シヨウ</t>
    </rPh>
    <rPh sb="6" eb="8">
      <t>ブイ</t>
    </rPh>
    <phoneticPr fontId="4"/>
  </si>
  <si>
    <t>➢ 補助事業名、補助事業者名は「入力シート」から自動反映されるので内容をよく確認してください。</t>
    <rPh sb="2" eb="4">
      <t>ホジョ</t>
    </rPh>
    <rPh sb="4" eb="6">
      <t>ジギョウ</t>
    </rPh>
    <rPh sb="6" eb="7">
      <t>メイ</t>
    </rPh>
    <rPh sb="8" eb="10">
      <t>ホジョ</t>
    </rPh>
    <rPh sb="10" eb="12">
      <t>ジギョウ</t>
    </rPh>
    <rPh sb="12" eb="13">
      <t>シャ</t>
    </rPh>
    <rPh sb="13" eb="14">
      <t>メイ</t>
    </rPh>
    <rPh sb="16" eb="18">
      <t>ニュウリョク</t>
    </rPh>
    <rPh sb="24" eb="26">
      <t>ジドウ</t>
    </rPh>
    <rPh sb="26" eb="28">
      <t>ハンエイ</t>
    </rPh>
    <phoneticPr fontId="4"/>
  </si>
  <si>
    <t>　　「概略予算書（１年目），（２年目），（３年目）」各シートの合計欄から数式でリンクされています。</t>
    <rPh sb="26" eb="27">
      <t>カク</t>
    </rPh>
    <rPh sb="31" eb="33">
      <t>ゴウケイ</t>
    </rPh>
    <rPh sb="33" eb="34">
      <t>ラン</t>
    </rPh>
    <phoneticPr fontId="4"/>
  </si>
  <si>
    <t>➢ 各年度のシートを作成し、「（項目別全体額）＝（１年目）～（３年目）それぞれの集計欄の合計」となっているか確認してください。</t>
    <rPh sb="2" eb="5">
      <t>カクネンド</t>
    </rPh>
    <rPh sb="10" eb="12">
      <t>サクセイ</t>
    </rPh>
    <rPh sb="16" eb="19">
      <t>コウモクベツ</t>
    </rPh>
    <rPh sb="19" eb="21">
      <t>ゼンタイ</t>
    </rPh>
    <rPh sb="21" eb="22">
      <t>ガク</t>
    </rPh>
    <rPh sb="26" eb="28">
      <t>ネンメ</t>
    </rPh>
    <rPh sb="32" eb="34">
      <t>ネンメ</t>
    </rPh>
    <rPh sb="40" eb="42">
      <t>シュウケイ</t>
    </rPh>
    <rPh sb="42" eb="43">
      <t>ラン</t>
    </rPh>
    <rPh sb="44" eb="46">
      <t>ゴウケイ</t>
    </rPh>
    <rPh sb="54" eb="56">
      <t>カクニン</t>
    </rPh>
    <phoneticPr fontId="4"/>
  </si>
  <si>
    <t>➢ （集計）の「Ⅱ．設備費」「Ⅲ．工事費」「Ⅱ＋Ⅲ．設備費＋工事費」を内訳項目を８項目以上作成した場合は</t>
    <rPh sb="35" eb="39">
      <t>ウチワケコウモク</t>
    </rPh>
    <rPh sb="41" eb="43">
      <t>コウモク</t>
    </rPh>
    <rPh sb="43" eb="45">
      <t>イジョウ</t>
    </rPh>
    <rPh sb="45" eb="47">
      <t>サクセイ</t>
    </rPh>
    <rPh sb="49" eb="51">
      <t>バアイ</t>
    </rPh>
    <phoneticPr fontId="4"/>
  </si>
  <si>
    <t>４ - ３．概略予算書　（項目別全体額）</t>
    <phoneticPr fontId="4"/>
  </si>
  <si>
    <t xml:space="preserve">   ※あらかじめ設定されている数式の崩れに注意し、必要に応じて手入力すること。</t>
    <phoneticPr fontId="4"/>
  </si>
  <si>
    <t>➢ （内訳）の経費区分欄のプルダウンから「設備」or「工事」を選択すると、項目ごとに設備費小計、工事費小計が算出されます。</t>
    <phoneticPr fontId="4"/>
  </si>
  <si>
    <t>・一部の建物用途評価：建築確認申請書第五面　対象部分の床面積合計</t>
    <rPh sb="4" eb="6">
      <t>タテモノ</t>
    </rPh>
    <rPh sb="6" eb="8">
      <t>ヨウト</t>
    </rPh>
    <rPh sb="11" eb="13">
      <t>ケンチク</t>
    </rPh>
    <rPh sb="13" eb="15">
      <t>カクニン</t>
    </rPh>
    <rPh sb="15" eb="18">
      <t>シンセイショ</t>
    </rPh>
    <rPh sb="18" eb="19">
      <t>ダイ</t>
    </rPh>
    <rPh sb="19" eb="20">
      <t>5</t>
    </rPh>
    <rPh sb="20" eb="21">
      <t>メン</t>
    </rPh>
    <rPh sb="22" eb="24">
      <t>タイショウ</t>
    </rPh>
    <rPh sb="24" eb="26">
      <t>ブブン</t>
    </rPh>
    <rPh sb="27" eb="30">
      <t>ユカメンセキ</t>
    </rPh>
    <rPh sb="30" eb="32">
      <t>ゴウケイ</t>
    </rPh>
    <phoneticPr fontId="4"/>
  </si>
  <si>
    <t>他の補助金の有無</t>
    <phoneticPr fontId="4"/>
  </si>
  <si>
    <t>➢ ページ設定（行の高さ、列の幅、印刷範囲等）を初期値から極力変更しないようにしてください。</t>
    <phoneticPr fontId="4"/>
  </si>
  <si>
    <t>CLT活用</t>
    <rPh sb="3" eb="5">
      <t>リカツヨウ</t>
    </rPh>
    <phoneticPr fontId="4"/>
  </si>
  <si>
    <t>再エネ利用</t>
    <rPh sb="0" eb="1">
      <t>サイ</t>
    </rPh>
    <rPh sb="3" eb="5">
      <t>リヨウ</t>
    </rPh>
    <phoneticPr fontId="4"/>
  </si>
  <si>
    <t>外気利用・抑制</t>
    <rPh sb="0" eb="2">
      <t>ガイキ</t>
    </rPh>
    <rPh sb="2" eb="4">
      <t>リヨウ</t>
    </rPh>
    <rPh sb="5" eb="7">
      <t>ヨクセイ</t>
    </rPh>
    <phoneticPr fontId="4"/>
  </si>
  <si>
    <t>流量・温度等可変</t>
    <rPh sb="0" eb="2">
      <t>リュウリョウ</t>
    </rPh>
    <rPh sb="3" eb="5">
      <t>オンド</t>
    </rPh>
    <rPh sb="5" eb="6">
      <t>トウ</t>
    </rPh>
    <rPh sb="6" eb="7">
      <t>カ</t>
    </rPh>
    <rPh sb="7" eb="8">
      <t>ヘン</t>
    </rPh>
    <phoneticPr fontId="4"/>
  </si>
  <si>
    <t>その他空調方式</t>
    <rPh sb="2" eb="3">
      <t>タ</t>
    </rPh>
    <rPh sb="3" eb="5">
      <t>クウチョウ</t>
    </rPh>
    <rPh sb="5" eb="7">
      <t>ホウシキ</t>
    </rPh>
    <phoneticPr fontId="4"/>
  </si>
  <si>
    <t>地中熱利用（空調ヒートポンプ）</t>
    <rPh sb="0" eb="2">
      <t>チチュウ</t>
    </rPh>
    <rPh sb="2" eb="3">
      <t>ネツ</t>
    </rPh>
    <rPh sb="3" eb="5">
      <t>リヨウ</t>
    </rPh>
    <rPh sb="6" eb="8">
      <t>クウチョウ</t>
    </rPh>
    <phoneticPr fontId="4"/>
  </si>
  <si>
    <t>外気冷房</t>
    <rPh sb="0" eb="2">
      <t>ガイキ</t>
    </rPh>
    <rPh sb="2" eb="4">
      <t>レイボウ</t>
    </rPh>
    <phoneticPr fontId="4"/>
  </si>
  <si>
    <t>VAV空調</t>
    <rPh sb="3" eb="5">
      <t>クウチョウ</t>
    </rPh>
    <phoneticPr fontId="4"/>
  </si>
  <si>
    <t>輻射冷暖房</t>
    <rPh sb="0" eb="2">
      <t>フクシャ</t>
    </rPh>
    <rPh sb="2" eb="5">
      <t>レイダンボウ</t>
    </rPh>
    <phoneticPr fontId="4"/>
  </si>
  <si>
    <t>地中熱利用（空調・給湯ヒートポンプ）</t>
    <rPh sb="0" eb="2">
      <t>チチュウ</t>
    </rPh>
    <rPh sb="2" eb="3">
      <t>ネツ</t>
    </rPh>
    <rPh sb="3" eb="5">
      <t>リヨウ</t>
    </rPh>
    <rPh sb="6" eb="8">
      <t>クウチョウ</t>
    </rPh>
    <rPh sb="9" eb="11">
      <t>キュウトウ</t>
    </rPh>
    <phoneticPr fontId="4"/>
  </si>
  <si>
    <t>VWT空調</t>
    <rPh sb="3" eb="5">
      <t>クウチョウ</t>
    </rPh>
    <phoneticPr fontId="4"/>
  </si>
  <si>
    <t>氷蓄熱</t>
    <rPh sb="0" eb="1">
      <t>ヒョウ</t>
    </rPh>
    <rPh sb="1" eb="3">
      <t>チクネツ</t>
    </rPh>
    <phoneticPr fontId="4"/>
  </si>
  <si>
    <t>地中熱利用（地中熱直接利用システム）</t>
    <rPh sb="6" eb="8">
      <t>チチュウ</t>
    </rPh>
    <rPh sb="8" eb="9">
      <t>ネツ</t>
    </rPh>
    <rPh sb="9" eb="11">
      <t>チョクセツ</t>
    </rPh>
    <rPh sb="11" eb="13">
      <t>リヨウ</t>
    </rPh>
    <phoneticPr fontId="4"/>
  </si>
  <si>
    <t>ナイトパージ</t>
    <phoneticPr fontId="4"/>
  </si>
  <si>
    <t>タスク＆アンビエント空調</t>
    <rPh sb="10" eb="12">
      <t>クウチョウ</t>
    </rPh>
    <phoneticPr fontId="4"/>
  </si>
  <si>
    <t>地中熱利用（オープンループ方式）</t>
    <rPh sb="0" eb="3">
      <t>チチュウネツ</t>
    </rPh>
    <rPh sb="3" eb="5">
      <t>リヨウ</t>
    </rPh>
    <rPh sb="13" eb="15">
      <t>ホウシキ</t>
    </rPh>
    <phoneticPr fontId="4"/>
  </si>
  <si>
    <t>大温度差送水</t>
    <rPh sb="0" eb="1">
      <t>ダイ</t>
    </rPh>
    <rPh sb="1" eb="4">
      <t>オンドサ</t>
    </rPh>
    <rPh sb="4" eb="6">
      <t>ソウスイ</t>
    </rPh>
    <phoneticPr fontId="4"/>
  </si>
  <si>
    <t>床吹出し空調</t>
    <rPh sb="0" eb="1">
      <t>ユカ</t>
    </rPh>
    <rPh sb="1" eb="2">
      <t>フ</t>
    </rPh>
    <rPh sb="2" eb="3">
      <t>ダ</t>
    </rPh>
    <rPh sb="4" eb="6">
      <t>クウチョウ</t>
    </rPh>
    <phoneticPr fontId="4"/>
  </si>
  <si>
    <t>井水熱利用</t>
    <rPh sb="0" eb="2">
      <t>イスイ</t>
    </rPh>
    <rPh sb="2" eb="3">
      <t>ネツ</t>
    </rPh>
    <rPh sb="3" eb="5">
      <t>リヨウ</t>
    </rPh>
    <phoneticPr fontId="4"/>
  </si>
  <si>
    <t>運転台数制御（熱源機、ポンプ、空調ファンの適正容量分割）</t>
    <rPh sb="0" eb="2">
      <t>ウンテン</t>
    </rPh>
    <rPh sb="2" eb="4">
      <t>ダイスウ</t>
    </rPh>
    <rPh sb="4" eb="6">
      <t>セイギョ</t>
    </rPh>
    <rPh sb="7" eb="10">
      <t>ネツゲンキ</t>
    </rPh>
    <rPh sb="15" eb="17">
      <t>クウチョウ</t>
    </rPh>
    <rPh sb="21" eb="25">
      <t>テキセイヨウリョウ</t>
    </rPh>
    <rPh sb="25" eb="27">
      <t>ブンカツ</t>
    </rPh>
    <phoneticPr fontId="4"/>
  </si>
  <si>
    <t>空調２次ポンプの末端差圧制御</t>
    <rPh sb="8" eb="10">
      <t>マッタン</t>
    </rPh>
    <rPh sb="10" eb="12">
      <t>サアツ</t>
    </rPh>
    <rPh sb="12" eb="14">
      <t>セイギョ</t>
    </rPh>
    <phoneticPr fontId="4"/>
  </si>
  <si>
    <t>コージェネ排熱利用</t>
    <rPh sb="5" eb="7">
      <t>ハイネツ</t>
    </rPh>
    <rPh sb="7" eb="9">
      <t>リヨウ</t>
    </rPh>
    <phoneticPr fontId="4"/>
  </si>
  <si>
    <t>空調２次ポンプの送水圧力設定制御</t>
    <rPh sb="0" eb="2">
      <t>クウチョウ</t>
    </rPh>
    <rPh sb="3" eb="4">
      <t>ジ</t>
    </rPh>
    <rPh sb="8" eb="10">
      <t>ソウスイ</t>
    </rPh>
    <rPh sb="10" eb="12">
      <t>アツリョク</t>
    </rPh>
    <rPh sb="12" eb="14">
      <t>セッテイ</t>
    </rPh>
    <rPh sb="14" eb="16">
      <t>セイギョ</t>
    </rPh>
    <phoneticPr fontId="4"/>
  </si>
  <si>
    <t>冷却水ポンプの変流量制御</t>
    <rPh sb="0" eb="2">
      <t>レイキャク</t>
    </rPh>
    <rPh sb="2" eb="3">
      <t>スイ</t>
    </rPh>
    <rPh sb="7" eb="8">
      <t>ヘン</t>
    </rPh>
    <rPh sb="8" eb="9">
      <t>リュウ</t>
    </rPh>
    <rPh sb="9" eb="10">
      <t>リョウ</t>
    </rPh>
    <rPh sb="10" eb="12">
      <t>セイギョ</t>
    </rPh>
    <phoneticPr fontId="4"/>
  </si>
  <si>
    <t>冷却塔ファン・インバータ制御</t>
    <rPh sb="0" eb="3">
      <t>レイキャクトウ</t>
    </rPh>
    <rPh sb="12" eb="14">
      <t>セイギョ</t>
    </rPh>
    <phoneticPr fontId="4"/>
  </si>
  <si>
    <t>空調１次ポンプの変流量制御</t>
    <rPh sb="3" eb="4">
      <t>ジ</t>
    </rPh>
    <rPh sb="8" eb="11">
      <t>ヘンリュウリョウ</t>
    </rPh>
    <rPh sb="11" eb="13">
      <t>セイギョ</t>
    </rPh>
    <phoneticPr fontId="4"/>
  </si>
  <si>
    <t>ヒートポンプデシカント方式による調湿外気処理機</t>
    <rPh sb="11" eb="13">
      <t>ホウシキ</t>
    </rPh>
    <rPh sb="16" eb="18">
      <t>チョウシツ</t>
    </rPh>
    <rPh sb="18" eb="22">
      <t>ガイキショリ</t>
    </rPh>
    <rPh sb="22" eb="23">
      <t>キ</t>
    </rPh>
    <phoneticPr fontId="4"/>
  </si>
  <si>
    <t>台数制御</t>
    <rPh sb="0" eb="2">
      <t>ダイスウ</t>
    </rPh>
    <rPh sb="2" eb="4">
      <t>セイギョ</t>
    </rPh>
    <phoneticPr fontId="4"/>
  </si>
  <si>
    <t>CO濃度連動制御</t>
    <rPh sb="2" eb="4">
      <t>ノウド</t>
    </rPh>
    <rPh sb="4" eb="6">
      <t>レンドウ</t>
    </rPh>
    <rPh sb="6" eb="8">
      <t>セイギョ</t>
    </rPh>
    <phoneticPr fontId="4"/>
  </si>
  <si>
    <t>在室検知連動制御</t>
    <rPh sb="0" eb="2">
      <t>ザイシツ</t>
    </rPh>
    <rPh sb="2" eb="4">
      <t>ケンチ</t>
    </rPh>
    <rPh sb="4" eb="6">
      <t>レンドウ</t>
    </rPh>
    <rPh sb="6" eb="8">
      <t>セイギョ</t>
    </rPh>
    <phoneticPr fontId="4"/>
  </si>
  <si>
    <t>温度連動制御</t>
    <rPh sb="0" eb="2">
      <t>オンド</t>
    </rPh>
    <rPh sb="2" eb="4">
      <t>レンドウ</t>
    </rPh>
    <rPh sb="4" eb="6">
      <t>セイギョ</t>
    </rPh>
    <phoneticPr fontId="4"/>
  </si>
  <si>
    <t>ガス使用量連動制御</t>
    <rPh sb="2" eb="5">
      <t>シヨウリョウ</t>
    </rPh>
    <rPh sb="5" eb="7">
      <t>レンドウ</t>
    </rPh>
    <rPh sb="7" eb="9">
      <t>セイギョ</t>
    </rPh>
    <phoneticPr fontId="4"/>
  </si>
  <si>
    <t>燃焼機器連動制御</t>
    <rPh sb="0" eb="2">
      <t>ネンショウ</t>
    </rPh>
    <rPh sb="2" eb="4">
      <t>キキ</t>
    </rPh>
    <rPh sb="4" eb="6">
      <t>レンドウ</t>
    </rPh>
    <rPh sb="6" eb="8">
      <t>セイギョ</t>
    </rPh>
    <phoneticPr fontId="4"/>
  </si>
  <si>
    <t>臭気連動制御</t>
    <rPh sb="0" eb="2">
      <t>シュウキ</t>
    </rPh>
    <rPh sb="2" eb="4">
      <t>レンドウ</t>
    </rPh>
    <rPh sb="4" eb="6">
      <t>セイギョ</t>
    </rPh>
    <phoneticPr fontId="4"/>
  </si>
  <si>
    <t>在室検知制御</t>
    <rPh sb="0" eb="2">
      <t>ザイシツ</t>
    </rPh>
    <rPh sb="2" eb="4">
      <t>ケンチ</t>
    </rPh>
    <rPh sb="4" eb="6">
      <t>セイギョ</t>
    </rPh>
    <phoneticPr fontId="4"/>
  </si>
  <si>
    <t>明るさ検知制御</t>
    <rPh sb="0" eb="1">
      <t>アカ</t>
    </rPh>
    <rPh sb="3" eb="5">
      <t>ケンチ</t>
    </rPh>
    <rPh sb="5" eb="7">
      <t>セイギョ</t>
    </rPh>
    <phoneticPr fontId="4"/>
  </si>
  <si>
    <t>タイムスケジュール制御</t>
    <rPh sb="9" eb="11">
      <t>セイギョ</t>
    </rPh>
    <phoneticPr fontId="4"/>
  </si>
  <si>
    <t>デジタル個別制御</t>
    <rPh sb="4" eb="6">
      <t>コベツ</t>
    </rPh>
    <rPh sb="6" eb="8">
      <t>セイギョ</t>
    </rPh>
    <phoneticPr fontId="4"/>
  </si>
  <si>
    <t>入退室連動制御</t>
    <phoneticPr fontId="4"/>
  </si>
  <si>
    <t>入退室連動制御</t>
    <rPh sb="0" eb="3">
      <t>ニュウタイシツ</t>
    </rPh>
    <rPh sb="3" eb="5">
      <t>レンドウ</t>
    </rPh>
    <rPh sb="5" eb="7">
      <t>セイギョ</t>
    </rPh>
    <phoneticPr fontId="4"/>
  </si>
  <si>
    <t>照明のゾーニング制御</t>
    <rPh sb="0" eb="2">
      <t>ショウメイ</t>
    </rPh>
    <phoneticPr fontId="4"/>
  </si>
  <si>
    <t>照明のゾーニング制御</t>
    <rPh sb="0" eb="2">
      <t>ショウメイ</t>
    </rPh>
    <rPh sb="8" eb="10">
      <t>セイギョ</t>
    </rPh>
    <phoneticPr fontId="4"/>
  </si>
  <si>
    <t>ヒートポンプ給湯機</t>
    <rPh sb="6" eb="8">
      <t>キュウトウ</t>
    </rPh>
    <rPh sb="8" eb="9">
      <t>キ</t>
    </rPh>
    <phoneticPr fontId="1"/>
  </si>
  <si>
    <t>潜熱回収型給湯機</t>
    <rPh sb="0" eb="2">
      <t>センネツ</t>
    </rPh>
    <rPh sb="2" eb="5">
      <t>カイシュウガタ</t>
    </rPh>
    <rPh sb="5" eb="7">
      <t>キュウトウ</t>
    </rPh>
    <rPh sb="7" eb="8">
      <t>キ</t>
    </rPh>
    <phoneticPr fontId="1"/>
  </si>
  <si>
    <t>小型貫流ボイラ</t>
    <rPh sb="0" eb="2">
      <t>コガタ</t>
    </rPh>
    <rPh sb="2" eb="4">
      <t>カンリュウ</t>
    </rPh>
    <phoneticPr fontId="1"/>
  </si>
  <si>
    <t>真空式温水ヒータ</t>
    <rPh sb="0" eb="2">
      <t>シンクウ</t>
    </rPh>
    <rPh sb="2" eb="3">
      <t>シキ</t>
    </rPh>
    <rPh sb="3" eb="5">
      <t>オンスイ</t>
    </rPh>
    <phoneticPr fontId="1"/>
  </si>
  <si>
    <t>無圧ボイラ</t>
    <rPh sb="0" eb="1">
      <t>ム</t>
    </rPh>
    <rPh sb="1" eb="2">
      <t>アツ</t>
    </rPh>
    <phoneticPr fontId="1"/>
  </si>
  <si>
    <t>地域熱供給（ＤＨＣ）</t>
    <rPh sb="0" eb="2">
      <t>チイキ</t>
    </rPh>
    <rPh sb="2" eb="3">
      <t>ネツ</t>
    </rPh>
    <rPh sb="3" eb="5">
      <t>キョウキュウ</t>
    </rPh>
    <phoneticPr fontId="1"/>
  </si>
  <si>
    <t>地中熱利用（給湯ヒートポンプ）</t>
    <rPh sb="0" eb="2">
      <t>チチュウ</t>
    </rPh>
    <rPh sb="2" eb="3">
      <t>ネツ</t>
    </rPh>
    <rPh sb="3" eb="5">
      <t>リヨウ</t>
    </rPh>
    <rPh sb="6" eb="8">
      <t>キュウトウ</t>
    </rPh>
    <phoneticPr fontId="1"/>
  </si>
  <si>
    <t>井水熱利用</t>
    <rPh sb="0" eb="1">
      <t>イ</t>
    </rPh>
    <rPh sb="1" eb="2">
      <t>スイ</t>
    </rPh>
    <rPh sb="2" eb="3">
      <t>ネツ</t>
    </rPh>
    <rPh sb="3" eb="5">
      <t>リヨウ</t>
    </rPh>
    <phoneticPr fontId="1"/>
  </si>
  <si>
    <t>太陽熱利用</t>
    <rPh sb="0" eb="3">
      <t>タイヨウネツ</t>
    </rPh>
    <rPh sb="3" eb="5">
      <t>リヨウ</t>
    </rPh>
    <phoneticPr fontId="1"/>
  </si>
  <si>
    <t>コージェネ排熱利用</t>
    <rPh sb="5" eb="7">
      <t>ハイネツ</t>
    </rPh>
    <rPh sb="7" eb="9">
      <t>リヨウ</t>
    </rPh>
    <phoneticPr fontId="1"/>
  </si>
  <si>
    <t>ハイブリット給湯システム</t>
    <phoneticPr fontId="4"/>
  </si>
  <si>
    <t>ハイブリット給湯システム</t>
  </si>
  <si>
    <t>昇降機設備</t>
    <rPh sb="0" eb="3">
      <t>ショウコウキ</t>
    </rPh>
    <rPh sb="3" eb="5">
      <t>セツビ</t>
    </rPh>
    <phoneticPr fontId="4"/>
  </si>
  <si>
    <t>エネルギーの面的利用</t>
    <phoneticPr fontId="4"/>
  </si>
  <si>
    <t>全体評価（ZEB Ready以上）</t>
    <rPh sb="0" eb="2">
      <t>ゼンタイ</t>
    </rPh>
    <rPh sb="2" eb="4">
      <t>ヒョウカ</t>
    </rPh>
    <rPh sb="14" eb="16">
      <t>イジョウ</t>
    </rPh>
    <phoneticPr fontId="4"/>
  </si>
  <si>
    <t>全体評価（ZEB Oriented　削減率４０％以上用途）</t>
    <rPh sb="0" eb="2">
      <t>ゼンタイ</t>
    </rPh>
    <rPh sb="2" eb="4">
      <t>ヒョウカ</t>
    </rPh>
    <rPh sb="17" eb="19">
      <t>サクゲン</t>
    </rPh>
    <rPh sb="19" eb="20">
      <t>リツ</t>
    </rPh>
    <rPh sb="23" eb="25">
      <t>イジョウ</t>
    </rPh>
    <rPh sb="25" eb="27">
      <t>ヨウト</t>
    </rPh>
    <phoneticPr fontId="4"/>
  </si>
  <si>
    <t>全体評価（ZEB Oriented　削減率３０％以上用途）</t>
    <rPh sb="0" eb="2">
      <t>ゼンタイ</t>
    </rPh>
    <rPh sb="2" eb="4">
      <t>ヒョウカ</t>
    </rPh>
    <rPh sb="18" eb="20">
      <t>サクゲン</t>
    </rPh>
    <rPh sb="20" eb="21">
      <t>リツ</t>
    </rPh>
    <rPh sb="24" eb="26">
      <t>イジョウ</t>
    </rPh>
    <rPh sb="26" eb="28">
      <t>ヨウト</t>
    </rPh>
    <phoneticPr fontId="4"/>
  </si>
  <si>
    <t>全体評価（ZEB Oriented　削減率４０％及び３０％以上）</t>
    <rPh sb="0" eb="2">
      <t>ゼンタイ</t>
    </rPh>
    <rPh sb="2" eb="4">
      <t>ヒョウカ</t>
    </rPh>
    <rPh sb="18" eb="21">
      <t>サクゲンリツ</t>
    </rPh>
    <rPh sb="24" eb="25">
      <t>オヨ</t>
    </rPh>
    <rPh sb="29" eb="31">
      <t>イジョウ</t>
    </rPh>
    <phoneticPr fontId="4"/>
  </si>
  <si>
    <t>壁</t>
    <rPh sb="0" eb="1">
      <t>カベ</t>
    </rPh>
    <phoneticPr fontId="1"/>
  </si>
  <si>
    <t>柱</t>
    <rPh sb="0" eb="1">
      <t>ハシラ</t>
    </rPh>
    <phoneticPr fontId="1"/>
  </si>
  <si>
    <t>斜材（筋かい等）</t>
    <rPh sb="0" eb="2">
      <t>シャザイ</t>
    </rPh>
    <rPh sb="3" eb="4">
      <t>スジ</t>
    </rPh>
    <rPh sb="6" eb="7">
      <t>ナド</t>
    </rPh>
    <phoneticPr fontId="1"/>
  </si>
  <si>
    <t>床版</t>
    <rPh sb="0" eb="1">
      <t>ユカ</t>
    </rPh>
    <rPh sb="1" eb="2">
      <t>ハン</t>
    </rPh>
    <phoneticPr fontId="1"/>
  </si>
  <si>
    <t>屋根版</t>
    <rPh sb="0" eb="2">
      <t>ヤネ</t>
    </rPh>
    <rPh sb="2" eb="3">
      <t>ハン</t>
    </rPh>
    <phoneticPr fontId="1"/>
  </si>
  <si>
    <t>横架材（梁等）</t>
    <rPh sb="0" eb="1">
      <t>ヨコ</t>
    </rPh>
    <rPh sb="1" eb="2">
      <t>カ</t>
    </rPh>
    <rPh sb="2" eb="3">
      <t>ザイ</t>
    </rPh>
    <rPh sb="4" eb="5">
      <t>ハリ</t>
    </rPh>
    <rPh sb="5" eb="6">
      <t>ナド</t>
    </rPh>
    <phoneticPr fontId="1"/>
  </si>
  <si>
    <t>全角で入力　市区町村（例｜京都市</t>
    <rPh sb="0" eb="2">
      <t>ゼンカク</t>
    </rPh>
    <rPh sb="3" eb="5">
      <t>ニュウリョク</t>
    </rPh>
    <rPh sb="6" eb="8">
      <t>シク</t>
    </rPh>
    <rPh sb="8" eb="10">
      <t>チョウソン</t>
    </rPh>
    <rPh sb="11" eb="12">
      <t>レイ</t>
    </rPh>
    <phoneticPr fontId="4"/>
  </si>
  <si>
    <t>全角で入力　町域（例｜中京区相生町～</t>
    <rPh sb="0" eb="2">
      <t>ゼンカク</t>
    </rPh>
    <rPh sb="3" eb="5">
      <t>ニュウリョク</t>
    </rPh>
    <rPh sb="6" eb="8">
      <t>チョウイキ</t>
    </rPh>
    <rPh sb="9" eb="10">
      <t>レイ</t>
    </rPh>
    <phoneticPr fontId="4"/>
  </si>
  <si>
    <t>主要用途</t>
    <rPh sb="0" eb="2">
      <t>シュヨウ</t>
    </rPh>
    <rPh sb="2" eb="4">
      <t>ヨウト</t>
    </rPh>
    <phoneticPr fontId="4"/>
  </si>
  <si>
    <t>建築物の非住宅部分の全体を対象とする場合は「全体評価」、非住宅部分の内、一部の建物用途を対象とする場合は「建物用途評価」を選択してください。</t>
    <rPh sb="0" eb="3">
      <t>ケンチクブツ</t>
    </rPh>
    <rPh sb="4" eb="9">
      <t>ヒジュウタクブブン</t>
    </rPh>
    <rPh sb="10" eb="12">
      <t>ゼンタイ</t>
    </rPh>
    <rPh sb="13" eb="15">
      <t>タイショウ</t>
    </rPh>
    <rPh sb="18" eb="20">
      <t>バアイ</t>
    </rPh>
    <rPh sb="22" eb="26">
      <t>ゼンタイヒョウカ</t>
    </rPh>
    <phoneticPr fontId="4"/>
  </si>
  <si>
    <r>
      <rPr>
        <b/>
        <sz val="11"/>
        <rFont val="HGSｺﾞｼｯｸM"/>
        <family val="3"/>
        <charset val="128"/>
      </rPr>
      <t xml:space="preserve">&lt;1&gt; </t>
    </r>
    <r>
      <rPr>
        <sz val="11"/>
        <rFont val="HGSｺﾞｼｯｸM"/>
        <family val="3"/>
        <charset val="128"/>
      </rPr>
      <t>設備・システム名</t>
    </r>
    <rPh sb="4" eb="6">
      <t>セツビ</t>
    </rPh>
    <rPh sb="11" eb="12">
      <t>メイ</t>
    </rPh>
    <phoneticPr fontId="4"/>
  </si>
  <si>
    <t>省エネ項目名　建築省エネルギー（パッシブ）技術｜設備・システム名｜方式等</t>
    <rPh sb="0" eb="1">
      <t>ショウ</t>
    </rPh>
    <rPh sb="3" eb="6">
      <t>コウモクメイ</t>
    </rPh>
    <rPh sb="7" eb="9">
      <t>ケンチク</t>
    </rPh>
    <rPh sb="9" eb="10">
      <t>ショウ</t>
    </rPh>
    <rPh sb="21" eb="23">
      <t>ギジュツ</t>
    </rPh>
    <rPh sb="24" eb="26">
      <t>セツビ</t>
    </rPh>
    <rPh sb="31" eb="32">
      <t>メイ</t>
    </rPh>
    <rPh sb="33" eb="36">
      <t>ホウシキトウ</t>
    </rPh>
    <phoneticPr fontId="4"/>
  </si>
  <si>
    <t>Low-E複層ガラス（断熱ガス層）</t>
    <rPh sb="5" eb="7">
      <t>フクソウ</t>
    </rPh>
    <rPh sb="11" eb="13">
      <t>ダンネツ</t>
    </rPh>
    <rPh sb="15" eb="16">
      <t>ソウ</t>
    </rPh>
    <rPh sb="16" eb="17">
      <t>キソウ</t>
    </rPh>
    <phoneticPr fontId="4"/>
  </si>
  <si>
    <t>Low-E福層ガラス（真空層）</t>
    <rPh sb="5" eb="6">
      <t>フク</t>
    </rPh>
    <rPh sb="6" eb="7">
      <t>ソウ</t>
    </rPh>
    <rPh sb="11" eb="13">
      <t>シンクウ</t>
    </rPh>
    <rPh sb="13" eb="14">
      <t>ソウ</t>
    </rPh>
    <rPh sb="14" eb="15">
      <t>キソウ</t>
    </rPh>
    <phoneticPr fontId="4"/>
  </si>
  <si>
    <t>CLT活用</t>
    <rPh sb="3" eb="5">
      <t>カツヨウ</t>
    </rPh>
    <phoneticPr fontId="4"/>
  </si>
  <si>
    <t>省エネ項目名　内部発熱削減技術｜設備・システム名</t>
    <rPh sb="7" eb="9">
      <t>ナイブ</t>
    </rPh>
    <rPh sb="9" eb="11">
      <t>ハツネツ</t>
    </rPh>
    <rPh sb="11" eb="13">
      <t>サクゲン</t>
    </rPh>
    <rPh sb="13" eb="15">
      <t>ギジュツ</t>
    </rPh>
    <rPh sb="16" eb="18">
      <t>セツビ</t>
    </rPh>
    <rPh sb="23" eb="24">
      <t>メイ</t>
    </rPh>
    <phoneticPr fontId="4"/>
  </si>
  <si>
    <t>省エネ項目名　ⅰ　空調設備｜設備・システム名｜方式等</t>
    <rPh sb="9" eb="11">
      <t>クウチョウ</t>
    </rPh>
    <rPh sb="11" eb="13">
      <t>セツビ</t>
    </rPh>
    <rPh sb="14" eb="16">
      <t>セツビ</t>
    </rPh>
    <rPh sb="21" eb="22">
      <t>メイ</t>
    </rPh>
    <phoneticPr fontId="4"/>
  </si>
  <si>
    <t>【再エネ利用】</t>
    <phoneticPr fontId="4"/>
  </si>
  <si>
    <t>【外気利用・抑制】</t>
    <rPh sb="6" eb="8">
      <t>ヨクセイ</t>
    </rPh>
    <phoneticPr fontId="4"/>
  </si>
  <si>
    <t>地中熱利用（空調ヒートポンプ）</t>
    <rPh sb="0" eb="2">
      <t>チチュウ</t>
    </rPh>
    <rPh sb="2" eb="3">
      <t>ネツ</t>
    </rPh>
    <rPh sb="3" eb="5">
      <t>リヨウ</t>
    </rPh>
    <phoneticPr fontId="4"/>
  </si>
  <si>
    <t>地中熱利用（地中熱直接利用システム）</t>
    <rPh sb="0" eb="2">
      <t>チチュウ</t>
    </rPh>
    <rPh sb="2" eb="3">
      <t>ネツ</t>
    </rPh>
    <rPh sb="3" eb="5">
      <t>リヨウ</t>
    </rPh>
    <rPh sb="6" eb="8">
      <t>チチュウ</t>
    </rPh>
    <rPh sb="8" eb="9">
      <t>ネツ</t>
    </rPh>
    <rPh sb="9" eb="11">
      <t>チョクセツ</t>
    </rPh>
    <rPh sb="11" eb="13">
      <t>リヨウ</t>
    </rPh>
    <phoneticPr fontId="4"/>
  </si>
  <si>
    <t>地中熱利用（オープンループ方式）</t>
    <phoneticPr fontId="4"/>
  </si>
  <si>
    <t>【流量・温度等可変】</t>
    <phoneticPr fontId="4"/>
  </si>
  <si>
    <t>【その他空調方式】</t>
    <rPh sb="3" eb="4">
      <t>タ</t>
    </rPh>
    <rPh sb="4" eb="6">
      <t>クウチョウ</t>
    </rPh>
    <rPh sb="6" eb="8">
      <t>ホウシキ</t>
    </rPh>
    <phoneticPr fontId="4"/>
  </si>
  <si>
    <t>VAV空調</t>
    <rPh sb="3" eb="4">
      <t>クウ</t>
    </rPh>
    <phoneticPr fontId="4"/>
  </si>
  <si>
    <t>デシカント全熱交換器</t>
    <phoneticPr fontId="4"/>
  </si>
  <si>
    <t>運転台数制御（熱源機、ポンプ、空調ファンの訂正容量分割）</t>
    <rPh sb="0" eb="2">
      <t>ウンテン</t>
    </rPh>
    <rPh sb="2" eb="4">
      <t>ダイスウ</t>
    </rPh>
    <rPh sb="4" eb="6">
      <t>セイギョ</t>
    </rPh>
    <phoneticPr fontId="4"/>
  </si>
  <si>
    <t>空調２次ポンプの末端差圧制御</t>
    <rPh sb="0" eb="2">
      <t>クウチョウ</t>
    </rPh>
    <rPh sb="3" eb="4">
      <t>ジ</t>
    </rPh>
    <rPh sb="8" eb="10">
      <t>マッタン</t>
    </rPh>
    <rPh sb="10" eb="12">
      <t>サアツ</t>
    </rPh>
    <rPh sb="12" eb="14">
      <t>セイギョ</t>
    </rPh>
    <phoneticPr fontId="4"/>
  </si>
  <si>
    <t>空調１次ポンプの変流量制御</t>
    <rPh sb="0" eb="2">
      <t>クウチョウ</t>
    </rPh>
    <rPh sb="3" eb="4">
      <t>ジ</t>
    </rPh>
    <rPh sb="8" eb="9">
      <t>ヘン</t>
    </rPh>
    <rPh sb="9" eb="11">
      <t>リュウリョウ</t>
    </rPh>
    <rPh sb="11" eb="13">
      <t>セイギョ</t>
    </rPh>
    <phoneticPr fontId="4"/>
  </si>
  <si>
    <t>ヒートポンプデシカント方式による調湿外気処理機</t>
    <rPh sb="11" eb="13">
      <t>ホウシキ</t>
    </rPh>
    <rPh sb="16" eb="18">
      <t>チョウシツ</t>
    </rPh>
    <rPh sb="18" eb="20">
      <t>ガイキ</t>
    </rPh>
    <rPh sb="20" eb="22">
      <t>ショリ</t>
    </rPh>
    <rPh sb="22" eb="23">
      <t>キ</t>
    </rPh>
    <phoneticPr fontId="4"/>
  </si>
  <si>
    <t>省エネ項目名　ⅱ　換気設備（機械換気）｜設備・システム名｜方式等</t>
    <rPh sb="14" eb="16">
      <t>キカイ</t>
    </rPh>
    <rPh sb="16" eb="18">
      <t>カンキ</t>
    </rPh>
    <rPh sb="20" eb="22">
      <t>セツビ</t>
    </rPh>
    <rPh sb="27" eb="28">
      <t>メイ</t>
    </rPh>
    <rPh sb="29" eb="31">
      <t>ホウシキ</t>
    </rPh>
    <rPh sb="31" eb="32">
      <t>トウ</t>
    </rPh>
    <phoneticPr fontId="4"/>
  </si>
  <si>
    <t>台数制御</t>
    <rPh sb="0" eb="2">
      <t>ダイスウ</t>
    </rPh>
    <rPh sb="2" eb="4">
      <t>セイギョ</t>
    </rPh>
    <phoneticPr fontId="5"/>
  </si>
  <si>
    <t>CO濃度連動制御</t>
    <rPh sb="2" eb="4">
      <t>ノウド</t>
    </rPh>
    <rPh sb="4" eb="6">
      <t>レンドウ</t>
    </rPh>
    <rPh sb="6" eb="8">
      <t>セイギョ</t>
    </rPh>
    <phoneticPr fontId="5"/>
  </si>
  <si>
    <t>在室検知連動制御</t>
    <rPh sb="0" eb="2">
      <t>ザイシツ</t>
    </rPh>
    <rPh sb="2" eb="4">
      <t>ケンチ</t>
    </rPh>
    <rPh sb="4" eb="6">
      <t>レンドウ</t>
    </rPh>
    <rPh sb="6" eb="8">
      <t>セイギョ</t>
    </rPh>
    <phoneticPr fontId="5"/>
  </si>
  <si>
    <t>温度連動制御</t>
    <rPh sb="0" eb="2">
      <t>オンド</t>
    </rPh>
    <rPh sb="2" eb="4">
      <t>レンドウ</t>
    </rPh>
    <rPh sb="4" eb="6">
      <t>セイギョ</t>
    </rPh>
    <phoneticPr fontId="5"/>
  </si>
  <si>
    <t>ガス使用量連動制御</t>
    <rPh sb="2" eb="5">
      <t>シヨウリョウ</t>
    </rPh>
    <rPh sb="5" eb="7">
      <t>レンドウ</t>
    </rPh>
    <rPh sb="7" eb="9">
      <t>セイギョ</t>
    </rPh>
    <phoneticPr fontId="5"/>
  </si>
  <si>
    <t>燃焼機器連動制御</t>
    <rPh sb="0" eb="2">
      <t>ネンショウ</t>
    </rPh>
    <rPh sb="2" eb="4">
      <t>キキ</t>
    </rPh>
    <rPh sb="4" eb="6">
      <t>レンドウ</t>
    </rPh>
    <rPh sb="6" eb="8">
      <t>セイギョ</t>
    </rPh>
    <phoneticPr fontId="5"/>
  </si>
  <si>
    <t>臭気連動制御</t>
    <rPh sb="0" eb="2">
      <t>シュウキ</t>
    </rPh>
    <rPh sb="2" eb="4">
      <t>レンドウ</t>
    </rPh>
    <rPh sb="4" eb="6">
      <t>セイギョ</t>
    </rPh>
    <phoneticPr fontId="5"/>
  </si>
  <si>
    <t>省エネ項目名　ⅲ　照明設備（人工照明）｜設備・システム名｜方式等</t>
    <rPh sb="9" eb="11">
      <t>ショウメイ</t>
    </rPh>
    <rPh sb="11" eb="13">
      <t>セツビ</t>
    </rPh>
    <rPh sb="20" eb="22">
      <t>セツビ</t>
    </rPh>
    <rPh sb="27" eb="28">
      <t>メイ</t>
    </rPh>
    <rPh sb="29" eb="32">
      <t>ホウシキトウ</t>
    </rPh>
    <phoneticPr fontId="4"/>
  </si>
  <si>
    <t>在室検知制御</t>
    <rPh sb="0" eb="2">
      <t>ザイシツ</t>
    </rPh>
    <rPh sb="2" eb="4">
      <t>ケンチ</t>
    </rPh>
    <rPh sb="4" eb="6">
      <t>セイギョ</t>
    </rPh>
    <phoneticPr fontId="5"/>
  </si>
  <si>
    <t>明るさ検知制御</t>
    <rPh sb="0" eb="1">
      <t>アカ</t>
    </rPh>
    <rPh sb="3" eb="5">
      <t>ケンチ</t>
    </rPh>
    <rPh sb="5" eb="7">
      <t>セイギョ</t>
    </rPh>
    <phoneticPr fontId="5"/>
  </si>
  <si>
    <t>タイムスケジュール制御</t>
    <rPh sb="9" eb="11">
      <t>セイギョ</t>
    </rPh>
    <phoneticPr fontId="5"/>
  </si>
  <si>
    <t>デジタル個別制御</t>
    <rPh sb="4" eb="6">
      <t>コベツ</t>
    </rPh>
    <rPh sb="6" eb="8">
      <t>セイギョ</t>
    </rPh>
    <phoneticPr fontId="5"/>
  </si>
  <si>
    <t>入退室連動制御</t>
  </si>
  <si>
    <t>入退室連動制御</t>
    <rPh sb="0" eb="3">
      <t>ニュウタイシツ</t>
    </rPh>
    <rPh sb="3" eb="5">
      <t>レンドウ</t>
    </rPh>
    <rPh sb="5" eb="7">
      <t>セイギョ</t>
    </rPh>
    <phoneticPr fontId="5"/>
  </si>
  <si>
    <t>照明のゾーニング制御</t>
    <rPh sb="0" eb="2">
      <t>ショウメイ</t>
    </rPh>
    <rPh sb="8" eb="10">
      <t>セイギョ</t>
    </rPh>
    <phoneticPr fontId="5"/>
  </si>
  <si>
    <t>省エネ項目　ⅳ　給湯設備｜設備・システム名｜方式等</t>
    <rPh sb="0" eb="1">
      <t>ショウ</t>
    </rPh>
    <rPh sb="3" eb="5">
      <t>コウモク</t>
    </rPh>
    <rPh sb="13" eb="15">
      <t>セツビ</t>
    </rPh>
    <rPh sb="20" eb="21">
      <t>メイ</t>
    </rPh>
    <rPh sb="22" eb="25">
      <t>ホウシキトウ</t>
    </rPh>
    <phoneticPr fontId="4"/>
  </si>
  <si>
    <t>地中熱利用（給湯ヒートポンプ）</t>
    <rPh sb="0" eb="2">
      <t>チチュウ</t>
    </rPh>
    <rPh sb="2" eb="3">
      <t>ネツ</t>
    </rPh>
    <rPh sb="3" eb="5">
      <t>リヨウ</t>
    </rPh>
    <phoneticPr fontId="1"/>
  </si>
  <si>
    <t>ハイブリット給湯システム</t>
    <rPh sb="6" eb="8">
      <t>キュウトウ</t>
    </rPh>
    <phoneticPr fontId="4"/>
  </si>
  <si>
    <t>省エネ項目ⅴ　昇降機設備（エレベータ）｜設備・システム名｜方式等　</t>
    <rPh sb="7" eb="10">
      <t>ショウコウキ</t>
    </rPh>
    <rPh sb="10" eb="12">
      <t>セツビ</t>
    </rPh>
    <rPh sb="20" eb="22">
      <t>セツビ</t>
    </rPh>
    <rPh sb="27" eb="28">
      <t>メイ</t>
    </rPh>
    <rPh sb="29" eb="32">
      <t>ホウシキトウ</t>
    </rPh>
    <phoneticPr fontId="4"/>
  </si>
  <si>
    <t>省エネ項目　ⅵ　変圧器設備｜設備・システム名</t>
    <rPh sb="0" eb="1">
      <t>ショウ</t>
    </rPh>
    <rPh sb="3" eb="5">
      <t>コウモク</t>
    </rPh>
    <rPh sb="8" eb="11">
      <t>ヘンアツキ</t>
    </rPh>
    <rPh sb="11" eb="13">
      <t>セツビ</t>
    </rPh>
    <rPh sb="14" eb="16">
      <t>セツビ</t>
    </rPh>
    <rPh sb="21" eb="22">
      <t>メイ</t>
    </rPh>
    <phoneticPr fontId="4"/>
  </si>
  <si>
    <t>省エネ項目　蓄電池設備｜設備・システム名｜方式等</t>
    <rPh sb="0" eb="1">
      <t>ショウ</t>
    </rPh>
    <rPh sb="3" eb="5">
      <t>コウモク</t>
    </rPh>
    <rPh sb="6" eb="9">
      <t>チクデンチ</t>
    </rPh>
    <rPh sb="9" eb="11">
      <t>セツビ</t>
    </rPh>
    <rPh sb="12" eb="14">
      <t>セツビ</t>
    </rPh>
    <rPh sb="19" eb="20">
      <t>メイ</t>
    </rPh>
    <rPh sb="21" eb="24">
      <t>ホウシキトウ</t>
    </rPh>
    <phoneticPr fontId="4"/>
  </si>
  <si>
    <t>省エネ項目　ⅰ コージェネ設備｜設備・システム名｜方式等</t>
    <rPh sb="0" eb="1">
      <t>ショウ</t>
    </rPh>
    <rPh sb="3" eb="5">
      <t>コウモク</t>
    </rPh>
    <rPh sb="13" eb="15">
      <t>セツビ</t>
    </rPh>
    <rPh sb="16" eb="18">
      <t>セツビ</t>
    </rPh>
    <rPh sb="23" eb="24">
      <t>メイ</t>
    </rPh>
    <rPh sb="25" eb="28">
      <t>ホウシキトウ</t>
    </rPh>
    <phoneticPr fontId="4"/>
  </si>
  <si>
    <t>エネルギーの面的利用</t>
    <rPh sb="6" eb="10">
      <t>メンテキリヨウ</t>
    </rPh>
    <phoneticPr fontId="5"/>
  </si>
  <si>
    <t>省エネ項目　ⅱ　再生可能・未利用エネルギー利用システム｜設備・システム｜方式等</t>
    <rPh sb="0" eb="1">
      <t>ショウ</t>
    </rPh>
    <rPh sb="3" eb="5">
      <t>コウモク</t>
    </rPh>
    <rPh sb="8" eb="10">
      <t>サイセイ</t>
    </rPh>
    <rPh sb="10" eb="12">
      <t>カノウ</t>
    </rPh>
    <rPh sb="13" eb="16">
      <t>ミリヨウ</t>
    </rPh>
    <rPh sb="28" eb="30">
      <t>セツビ</t>
    </rPh>
    <rPh sb="36" eb="39">
      <t>ホウシキトウ</t>
    </rPh>
    <phoneticPr fontId="4"/>
  </si>
  <si>
    <t>ー</t>
    <phoneticPr fontId="5"/>
  </si>
  <si>
    <t>【太陽熱収集装置】</t>
    <phoneticPr fontId="4"/>
  </si>
  <si>
    <t>余剰売電</t>
    <phoneticPr fontId="5"/>
  </si>
  <si>
    <r>
      <rPr>
        <b/>
        <sz val="11"/>
        <rFont val="HGSｺﾞｼｯｸM"/>
        <family val="3"/>
        <charset val="128"/>
      </rPr>
      <t>&lt;2&gt;</t>
    </r>
    <r>
      <rPr>
        <sz val="11"/>
        <rFont val="HGSｺﾞｼｯｸM"/>
        <family val="3"/>
        <charset val="128"/>
      </rPr>
      <t xml:space="preserve"> システム概要（能力・性能・規模・他）</t>
    </r>
    <rPh sb="8" eb="10">
      <t>ガイヨウ</t>
    </rPh>
    <rPh sb="11" eb="13">
      <t>ノウリョク</t>
    </rPh>
    <rPh sb="14" eb="16">
      <t>セイノウ</t>
    </rPh>
    <rPh sb="17" eb="19">
      <t>キボ</t>
    </rPh>
    <rPh sb="20" eb="21">
      <t>ホカ</t>
    </rPh>
    <phoneticPr fontId="4"/>
  </si>
  <si>
    <t>設備・システム名｜方式等</t>
    <rPh sb="0" eb="2">
      <t>セツビ</t>
    </rPh>
    <rPh sb="7" eb="8">
      <t>メイ</t>
    </rPh>
    <rPh sb="9" eb="11">
      <t>ホウシキ</t>
    </rPh>
    <rPh sb="11" eb="12">
      <t>トウ</t>
    </rPh>
    <phoneticPr fontId="4"/>
  </si>
  <si>
    <t>システム概要（能力・性能・規模・他）</t>
    <rPh sb="4" eb="6">
      <t>ガイヨウ</t>
    </rPh>
    <phoneticPr fontId="4"/>
  </si>
  <si>
    <r>
      <t>CLTの使用部位、使用量(m</t>
    </r>
    <r>
      <rPr>
        <vertAlign val="superscript"/>
        <sz val="8"/>
        <rFont val="HGSｺﾞｼｯｸM"/>
        <family val="3"/>
        <charset val="128"/>
      </rPr>
      <t>3</t>
    </r>
    <r>
      <rPr>
        <sz val="8"/>
        <rFont val="HGSｺﾞｼｯｸM"/>
        <family val="3"/>
        <charset val="128"/>
      </rPr>
      <t>)等</t>
    </r>
    <rPh sb="4" eb="6">
      <t>シヨウ</t>
    </rPh>
    <rPh sb="6" eb="8">
      <t>ブイ</t>
    </rPh>
    <rPh sb="9" eb="12">
      <t>シヨウリョウ</t>
    </rPh>
    <rPh sb="16" eb="17">
      <t>ナド</t>
    </rPh>
    <phoneticPr fontId="4"/>
  </si>
  <si>
    <t>Low-E複層ガラス（真空層）</t>
    <rPh sb="5" eb="7">
      <t>フクソウ</t>
    </rPh>
    <rPh sb="11" eb="13">
      <t>シンクウ</t>
    </rPh>
    <rPh sb="13" eb="14">
      <t>ソウ</t>
    </rPh>
    <rPh sb="14" eb="15">
      <t>キソウ</t>
    </rPh>
    <phoneticPr fontId="4"/>
  </si>
  <si>
    <t>【再エネ利用】</t>
    <rPh sb="1" eb="2">
      <t>サイ</t>
    </rPh>
    <rPh sb="4" eb="6">
      <t>リヨウ</t>
    </rPh>
    <phoneticPr fontId="4"/>
  </si>
  <si>
    <t xml:space="preserve">地中熱利用（空調・給湯ヒートポンプ） </t>
    <rPh sb="0" eb="2">
      <t>チチュウ</t>
    </rPh>
    <rPh sb="2" eb="3">
      <t>ネツ</t>
    </rPh>
    <rPh sb="3" eb="5">
      <t>リヨウ</t>
    </rPh>
    <rPh sb="6" eb="8">
      <t>クウチョウ</t>
    </rPh>
    <rPh sb="9" eb="11">
      <t>キュウトウ</t>
    </rPh>
    <phoneticPr fontId="4"/>
  </si>
  <si>
    <t xml:space="preserve">地中熱利用（オープンループ方式） </t>
    <phoneticPr fontId="4"/>
  </si>
  <si>
    <t>井水熱利用</t>
    <rPh sb="0" eb="1">
      <t>イ</t>
    </rPh>
    <rPh sb="1" eb="2">
      <t>ミズ</t>
    </rPh>
    <rPh sb="2" eb="3">
      <t>ネツ</t>
    </rPh>
    <rPh sb="3" eb="5">
      <t>リヨウ</t>
    </rPh>
    <phoneticPr fontId="4"/>
  </si>
  <si>
    <t>コージェネ排熱利用</t>
    <phoneticPr fontId="4"/>
  </si>
  <si>
    <t>【外気利用・抑制】</t>
    <rPh sb="1" eb="3">
      <t>ガイキ</t>
    </rPh>
    <rPh sb="3" eb="5">
      <t>リヨウ</t>
    </rPh>
    <rPh sb="6" eb="8">
      <t>ヨクセイ</t>
    </rPh>
    <phoneticPr fontId="4"/>
  </si>
  <si>
    <t>【流量・温度等可変】</t>
    <rPh sb="1" eb="3">
      <t>リュウリョウ</t>
    </rPh>
    <rPh sb="4" eb="6">
      <t>オンド</t>
    </rPh>
    <rPh sb="6" eb="7">
      <t>ナド</t>
    </rPh>
    <rPh sb="7" eb="9">
      <t>カヘン</t>
    </rPh>
    <phoneticPr fontId="4"/>
  </si>
  <si>
    <t>大温度差送水</t>
    <rPh sb="4" eb="6">
      <t>ソウスイ</t>
    </rPh>
    <phoneticPr fontId="4"/>
  </si>
  <si>
    <t>運転台数制御（熱源機、ポンプ、空調ファンの訂正容量分割）</t>
    <phoneticPr fontId="4"/>
  </si>
  <si>
    <t>空調２次ポンプの末端差圧制御</t>
    <phoneticPr fontId="4"/>
  </si>
  <si>
    <t>冷却水ポンプの変流量制御</t>
    <phoneticPr fontId="4"/>
  </si>
  <si>
    <t>冷却塔ファン・インバータ変風量制御</t>
    <rPh sb="0" eb="3">
      <t>レイキャクトウ</t>
    </rPh>
    <rPh sb="12" eb="13">
      <t>ヘン</t>
    </rPh>
    <rPh sb="13" eb="15">
      <t>フウリョウ</t>
    </rPh>
    <rPh sb="15" eb="17">
      <t>セイギョ</t>
    </rPh>
    <phoneticPr fontId="4"/>
  </si>
  <si>
    <t>空調１次ポンプの変流量制御</t>
    <phoneticPr fontId="4"/>
  </si>
  <si>
    <t>ヒートポンプデシカント方式による調湿外気処理機</t>
    <phoneticPr fontId="4"/>
  </si>
  <si>
    <t>代表対象系統名、風量(m4/ｈ)、除湿能力(kg/h)、合計台数</t>
    <phoneticPr fontId="4"/>
  </si>
  <si>
    <t>氷蓄熱</t>
    <rPh sb="0" eb="1">
      <t>コオリ</t>
    </rPh>
    <rPh sb="1" eb="3">
      <t>チクネツ</t>
    </rPh>
    <phoneticPr fontId="4"/>
  </si>
  <si>
    <t>床吹出し空調</t>
    <rPh sb="0" eb="1">
      <t>ユカ</t>
    </rPh>
    <rPh sb="1" eb="3">
      <t>フキダ</t>
    </rPh>
    <rPh sb="4" eb="6">
      <t>クウチョウ</t>
    </rPh>
    <phoneticPr fontId="4"/>
  </si>
  <si>
    <t>換気設備
（機械換気）</t>
    <rPh sb="0" eb="2">
      <t>カンキ</t>
    </rPh>
    <rPh sb="2" eb="4">
      <t>セツビ</t>
    </rPh>
    <phoneticPr fontId="4"/>
  </si>
  <si>
    <t>ガス使用量連動制御</t>
    <rPh sb="2" eb="4">
      <t>シヨウ</t>
    </rPh>
    <rPh sb="4" eb="5">
      <t>リョウ</t>
    </rPh>
    <rPh sb="5" eb="7">
      <t>レンドウ</t>
    </rPh>
    <rPh sb="7" eb="9">
      <t>セイギョ</t>
    </rPh>
    <phoneticPr fontId="4"/>
  </si>
  <si>
    <t>【ＤＣモータ】</t>
    <phoneticPr fontId="4"/>
  </si>
  <si>
    <t>照明設備
（人工照明）</t>
    <phoneticPr fontId="4"/>
  </si>
  <si>
    <t>地中熱利用（給湯ヒートポンプ）</t>
    <rPh sb="0" eb="2">
      <t>チチュウ</t>
    </rPh>
    <rPh sb="2" eb="3">
      <t>ネツ</t>
    </rPh>
    <rPh sb="3" eb="5">
      <t>リヨウ</t>
    </rPh>
    <rPh sb="6" eb="8">
      <t>キュウトウ</t>
    </rPh>
    <phoneticPr fontId="4"/>
  </si>
  <si>
    <t>太陽熱利用</t>
  </si>
  <si>
    <t>コージェネ排熱利用</t>
  </si>
  <si>
    <t>ハイブリッド給湯システム</t>
    <rPh sb="6" eb="8">
      <t>キュウトウ</t>
    </rPh>
    <phoneticPr fontId="4"/>
  </si>
  <si>
    <r>
      <t>機器ごとに仕様を入力（相数（</t>
    </r>
    <r>
      <rPr>
        <sz val="8"/>
        <rFont val="Calibri"/>
        <family val="3"/>
        <charset val="161"/>
      </rPr>
      <t>φ</t>
    </r>
    <r>
      <rPr>
        <sz val="8"/>
        <rFont val="HGSｺﾞｼｯｸM"/>
        <family val="3"/>
        <charset val="128"/>
      </rPr>
      <t>）、線数（W）、容量(kVA)、台数）</t>
    </r>
    <rPh sb="0" eb="2">
      <t>キキ</t>
    </rPh>
    <rPh sb="5" eb="7">
      <t>シヨウ</t>
    </rPh>
    <rPh sb="8" eb="10">
      <t>ニュウリョク</t>
    </rPh>
    <rPh sb="9" eb="10">
      <t>キニュウ</t>
    </rPh>
    <rPh sb="11" eb="13">
      <t>ソウスウ</t>
    </rPh>
    <rPh sb="17" eb="18">
      <t>セン</t>
    </rPh>
    <rPh sb="18" eb="19">
      <t>スウ</t>
    </rPh>
    <rPh sb="23" eb="25">
      <t>ヨウリョウ</t>
    </rPh>
    <rPh sb="31" eb="33">
      <t>ダイスウ</t>
    </rPh>
    <phoneticPr fontId="4"/>
  </si>
  <si>
    <r>
      <t>機器ごとに仕様を入力（相数（</t>
    </r>
    <r>
      <rPr>
        <sz val="8"/>
        <rFont val="Calibri"/>
        <family val="3"/>
        <charset val="161"/>
      </rPr>
      <t>φ</t>
    </r>
    <r>
      <rPr>
        <sz val="8"/>
        <rFont val="HGSｺﾞｼｯｸM"/>
        <family val="3"/>
        <charset val="128"/>
      </rPr>
      <t>）、線数（W）、容量(kVA)、台数）</t>
    </r>
    <rPh sb="0" eb="2">
      <t>キキ</t>
    </rPh>
    <rPh sb="5" eb="7">
      <t>シヨウ</t>
    </rPh>
    <rPh sb="8" eb="10">
      <t>ニュウリョク</t>
    </rPh>
    <rPh sb="9" eb="10">
      <t>キニュウ</t>
    </rPh>
    <rPh sb="23" eb="25">
      <t>ヨウリョウ</t>
    </rPh>
    <rPh sb="31" eb="33">
      <t>ダイスウ</t>
    </rPh>
    <phoneticPr fontId="4"/>
  </si>
  <si>
    <t>効率化設備</t>
    <phoneticPr fontId="4"/>
  </si>
  <si>
    <t>エネルギーの面的利用</t>
    <rPh sb="6" eb="7">
      <t>メン</t>
    </rPh>
    <rPh sb="7" eb="8">
      <t>テキ</t>
    </rPh>
    <rPh sb="8" eb="10">
      <t>リヨウ</t>
    </rPh>
    <phoneticPr fontId="4"/>
  </si>
  <si>
    <t>再生可能・
未利用エネルギー
利用システム</t>
    <rPh sb="0" eb="2">
      <t>サイセイ</t>
    </rPh>
    <rPh sb="2" eb="4">
      <t>カノウ</t>
    </rPh>
    <rPh sb="6" eb="9">
      <t>ミリヨウ</t>
    </rPh>
    <rPh sb="15" eb="17">
      <t>リヨウ</t>
    </rPh>
    <phoneticPr fontId="4"/>
  </si>
  <si>
    <t>全量自家消費</t>
    <rPh sb="0" eb="2">
      <t>ゼンリョウ</t>
    </rPh>
    <phoneticPr fontId="4"/>
  </si>
  <si>
    <t>出力(kW)、発電量(GJ/年)、台数</t>
    <phoneticPr fontId="4"/>
  </si>
  <si>
    <t>全量売電</t>
    <rPh sb="0" eb="2">
      <t>ゼンリョウ</t>
    </rPh>
    <phoneticPr fontId="4"/>
  </si>
  <si>
    <t>余剰売電</t>
    <rPh sb="0" eb="2">
      <t>ヨジョウ</t>
    </rPh>
    <phoneticPr fontId="4"/>
  </si>
  <si>
    <t>※以下に示す個人情報の取得及び提供に関する内容について、同意のうえ交付申請書を提出すること。</t>
    <rPh sb="1" eb="3">
      <t>イカ</t>
    </rPh>
    <rPh sb="4" eb="5">
      <t>シメ</t>
    </rPh>
    <rPh sb="6" eb="8">
      <t>コジン</t>
    </rPh>
    <rPh sb="8" eb="10">
      <t>ジョウホウ</t>
    </rPh>
    <rPh sb="11" eb="13">
      <t>シュトク</t>
    </rPh>
    <rPh sb="13" eb="14">
      <t>オヨ</t>
    </rPh>
    <rPh sb="15" eb="17">
      <t>テイキョウ</t>
    </rPh>
    <rPh sb="18" eb="19">
      <t>カン</t>
    </rPh>
    <rPh sb="21" eb="23">
      <t>ナイヨウ</t>
    </rPh>
    <rPh sb="28" eb="30">
      <t>ドウイ</t>
    </rPh>
    <rPh sb="33" eb="35">
      <t>コウフ</t>
    </rPh>
    <rPh sb="35" eb="38">
      <t>シンセイショ</t>
    </rPh>
    <rPh sb="39" eb="41">
      <t>テイシュツ</t>
    </rPh>
    <phoneticPr fontId="4"/>
  </si>
  <si>
    <t>本事業では、以下に示す提供先及び利用目的で取得情報を提供する。各提供先に本事業で取得した情報を提供する場合は、提供元と提供先で利用目的等を明示した適切な契約締結を行うか、利用規約等への同意を求める。</t>
    <rPh sb="6" eb="8">
      <t>イカ</t>
    </rPh>
    <phoneticPr fontId="136"/>
  </si>
  <si>
    <r>
      <t>提供先</t>
    </r>
    <r>
      <rPr>
        <b/>
        <vertAlign val="superscript"/>
        <sz val="11"/>
        <color theme="0"/>
        <rFont val="ＭＳ Ｐ明朝"/>
        <family val="1"/>
        <charset val="128"/>
      </rPr>
      <t>※1</t>
    </r>
    <rPh sb="0" eb="3">
      <t>テイキョウサキ</t>
    </rPh>
    <phoneticPr fontId="136"/>
  </si>
  <si>
    <t>国</t>
    <phoneticPr fontId="136"/>
  </si>
  <si>
    <t>２．（ア）の内、住所、　　
　（イ）（ウ）（エ）（オ）</t>
    <phoneticPr fontId="136"/>
  </si>
  <si>
    <t>２．（ア）の内、市区　
　町村までの住所、
　（イ）（ウ）（エ）（オ）</t>
    <phoneticPr fontId="136"/>
  </si>
  <si>
    <t>-</t>
    <phoneticPr fontId="136"/>
  </si>
  <si>
    <t>２．（ア）の内、市区　
　町村までの住所、　
　（イ）（ウ）（エ）（オ）</t>
    <phoneticPr fontId="4"/>
  </si>
  <si>
    <t>※1　「８．」に示す外部委託先は提供先として扱わない</t>
    <phoneticPr fontId="136"/>
  </si>
  <si>
    <t>個人情報の提出がされない場合、利用目的を遂行できないことがある。</t>
    <phoneticPr fontId="136"/>
  </si>
  <si>
    <t>提供された個人情報を、個人情報に関する機密保持契約を締結している業務委託会社へ、利用目的の達成に必要な範囲で委託することがある。委託会社に対しては、適切な取扱い及び保護を行う。</t>
    <phoneticPr fontId="136"/>
  </si>
  <si>
    <t>　　(1) 申請者の経理の状況及び補助事業に係る資金計画を記載した書類</t>
    <rPh sb="33" eb="35">
      <t>ショルイ</t>
    </rPh>
    <phoneticPr fontId="4"/>
  </si>
  <si>
    <t>　　(3) 暴力団排除に関する誓約事項（定型様式１-３）</t>
    <rPh sb="6" eb="9">
      <t>ボウリョクダン</t>
    </rPh>
    <rPh sb="9" eb="11">
      <t>ハイジョ</t>
    </rPh>
    <rPh sb="12" eb="13">
      <t>カン</t>
    </rPh>
    <rPh sb="15" eb="17">
      <t>セイヤク</t>
    </rPh>
    <rPh sb="17" eb="19">
      <t>ジコウ</t>
    </rPh>
    <rPh sb="20" eb="24">
      <t>テイケイヨウシキ</t>
    </rPh>
    <phoneticPr fontId="4"/>
  </si>
  <si>
    <t>定型様式１-４　役員名簿</t>
    <rPh sb="0" eb="4">
      <t>テイケイヨウシキ</t>
    </rPh>
    <phoneticPr fontId="20"/>
  </si>
  <si>
    <t>← ２０％以内の値が表示されていることを確認してください。</t>
    <rPh sb="5" eb="7">
      <t>イナイ</t>
    </rPh>
    <rPh sb="8" eb="9">
      <t>アタイ</t>
    </rPh>
    <rPh sb="10" eb="12">
      <t>ヒョウジ</t>
    </rPh>
    <rPh sb="20" eb="22">
      <t>カクニン</t>
    </rPh>
    <phoneticPr fontId="4"/>
  </si>
  <si>
    <t>◆概略予算書（項目別全体額）の注意点</t>
    <rPh sb="1" eb="3">
      <t>ガイリャク</t>
    </rPh>
    <rPh sb="3" eb="6">
      <t>ヨサンショ</t>
    </rPh>
    <rPh sb="7" eb="10">
      <t>コウモクベツ</t>
    </rPh>
    <rPh sb="10" eb="13">
      <t>ゼンタイガク</t>
    </rPh>
    <rPh sb="15" eb="18">
      <t>チュウイテン</t>
    </rPh>
    <phoneticPr fontId="4"/>
  </si>
  <si>
    <t>全体評価</t>
    <rPh sb="0" eb="2">
      <t>ゼンタイ</t>
    </rPh>
    <rPh sb="2" eb="4">
      <t>ヒョウカ</t>
    </rPh>
    <phoneticPr fontId="4"/>
  </si>
  <si>
    <t>入力不要</t>
    <phoneticPr fontId="4"/>
  </si>
  <si>
    <t>現在事項全部証明書又は履歴事項全部証明書等の写し</t>
    <rPh sb="4" eb="6">
      <t>ゼンブ</t>
    </rPh>
    <rPh sb="9" eb="10">
      <t>マタ</t>
    </rPh>
    <phoneticPr fontId="4"/>
  </si>
  <si>
    <t>第一面から第五面まで提出</t>
    <rPh sb="0" eb="3">
      <t>ダイイチメン</t>
    </rPh>
    <rPh sb="5" eb="8">
      <t>ダイゴメン</t>
    </rPh>
    <rPh sb="10" eb="12">
      <t>テイシュツ</t>
    </rPh>
    <phoneticPr fontId="4"/>
  </si>
  <si>
    <t>発行から３か月以内の建物登記簿を提出
未取得の場合は提出予定時期を記載したデータ等を提出</t>
    <rPh sb="0" eb="2">
      <t>ハッコウ</t>
    </rPh>
    <rPh sb="10" eb="15">
      <t>タテモノトウキボ</t>
    </rPh>
    <rPh sb="16" eb="18">
      <t>テイシュツ</t>
    </rPh>
    <rPh sb="19" eb="22">
      <t>ミシュトク</t>
    </rPh>
    <rPh sb="23" eb="25">
      <t>バアイ</t>
    </rPh>
    <rPh sb="26" eb="32">
      <t>テイシュツヨテイジキ</t>
    </rPh>
    <rPh sb="33" eb="35">
      <t>キサイ</t>
    </rPh>
    <rPh sb="40" eb="41">
      <t>ナド</t>
    </rPh>
    <rPh sb="42" eb="44">
      <t>テイシュツ</t>
    </rPh>
    <phoneticPr fontId="4"/>
  </si>
  <si>
    <t>確認済証を提出
未取得の場合は提出予定時期を記載したデータ等を提出</t>
    <rPh sb="0" eb="4">
      <t>カクニンズミショウ</t>
    </rPh>
    <rPh sb="5" eb="7">
      <t>テイシュツ</t>
    </rPh>
    <phoneticPr fontId="4"/>
  </si>
  <si>
    <t>※同意欄のチェックに不足がある場合は、交付申請を受理できませんのであらかじめご了承ください。</t>
    <rPh sb="1" eb="3">
      <t>ドウイ</t>
    </rPh>
    <rPh sb="3" eb="4">
      <t>ラン</t>
    </rPh>
    <rPh sb="10" eb="12">
      <t>フソク</t>
    </rPh>
    <rPh sb="19" eb="21">
      <t>コウフ</t>
    </rPh>
    <rPh sb="21" eb="23">
      <t>シンセイ</t>
    </rPh>
    <rPh sb="24" eb="26">
      <t>ジュリ</t>
    </rPh>
    <phoneticPr fontId="21"/>
  </si>
  <si>
    <t>以上の同意事項の内容に同意し、申請内容に間違いがないことを確認したうえで記名します。</t>
    <rPh sb="3" eb="5">
      <t>ドウイ</t>
    </rPh>
    <rPh sb="5" eb="7">
      <t>ジコウ</t>
    </rPh>
    <rPh sb="8" eb="10">
      <t>ナイヨウ</t>
    </rPh>
    <rPh sb="11" eb="13">
      <t>ドウイ</t>
    </rPh>
    <rPh sb="15" eb="17">
      <t>シンセイ</t>
    </rPh>
    <rPh sb="17" eb="19">
      <t>ナイヨウ</t>
    </rPh>
    <rPh sb="20" eb="22">
      <t>マチガ</t>
    </rPh>
    <rPh sb="29" eb="31">
      <t>カクニン</t>
    </rPh>
    <rPh sb="36" eb="38">
      <t>キメイ</t>
    </rPh>
    <phoneticPr fontId="21"/>
  </si>
  <si>
    <t>定型様式１-３の暴力団排除に関する誓約事項について熟読し、理解のうえ、これに了承している。</t>
    <rPh sb="0" eb="4">
      <t>テイケイヨウシキ</t>
    </rPh>
    <rPh sb="8" eb="11">
      <t>ボウリョクダン</t>
    </rPh>
    <rPh sb="11" eb="13">
      <t>ハイジョ</t>
    </rPh>
    <rPh sb="14" eb="15">
      <t>カン</t>
    </rPh>
    <rPh sb="17" eb="19">
      <t>セイヤク</t>
    </rPh>
    <rPh sb="19" eb="21">
      <t>ジコウ</t>
    </rPh>
    <rPh sb="25" eb="27">
      <t>ジュクドク</t>
    </rPh>
    <rPh sb="29" eb="31">
      <t>リカイ</t>
    </rPh>
    <rPh sb="38" eb="40">
      <t>リョウショウ</t>
    </rPh>
    <phoneticPr fontId="4"/>
  </si>
  <si>
    <t>個人情報の取得と利用について熟読し、理解のうえ、これに了承している。</t>
    <rPh sb="0" eb="2">
      <t>コジン</t>
    </rPh>
    <rPh sb="2" eb="4">
      <t>ジョウホウ</t>
    </rPh>
    <rPh sb="5" eb="7">
      <t>シュトク</t>
    </rPh>
    <rPh sb="8" eb="10">
      <t>リヨウ</t>
    </rPh>
    <rPh sb="14" eb="16">
      <t>ジュクドク</t>
    </rPh>
    <rPh sb="18" eb="20">
      <t>リカイ</t>
    </rPh>
    <rPh sb="27" eb="29">
      <t>リョウショウ</t>
    </rPh>
    <phoneticPr fontId="4"/>
  </si>
  <si>
    <r>
      <t>補助金の額</t>
    </r>
    <r>
      <rPr>
        <vertAlign val="superscript"/>
        <sz val="10.5"/>
        <rFont val="ＭＳ Ｐ明朝"/>
        <family val="1"/>
        <charset val="128"/>
      </rPr>
      <t>※</t>
    </r>
    <rPh sb="0" eb="3">
      <t>ホジョキン</t>
    </rPh>
    <rPh sb="4" eb="5">
      <t>ガク</t>
    </rPh>
    <phoneticPr fontId="4"/>
  </si>
  <si>
    <t xml:space="preserve"> （注）補助率及び補助金の額は、交付申請時点での参考値とする。</t>
    <rPh sb="4" eb="7">
      <t>ホジョリツ</t>
    </rPh>
    <rPh sb="7" eb="8">
      <t>オヨ</t>
    </rPh>
    <rPh sb="9" eb="11">
      <t>ホジョ</t>
    </rPh>
    <rPh sb="11" eb="12">
      <t>キン</t>
    </rPh>
    <rPh sb="13" eb="14">
      <t>ガク</t>
    </rPh>
    <rPh sb="16" eb="22">
      <t>コウフシンセイジテン</t>
    </rPh>
    <rPh sb="24" eb="27">
      <t>サンコウチ</t>
    </rPh>
    <phoneticPr fontId="4"/>
  </si>
  <si>
    <t>ＢＥＭＳデータ報告の事前設定完了予定日</t>
    <rPh sb="7" eb="9">
      <t>ホウコク</t>
    </rPh>
    <rPh sb="10" eb="12">
      <t>ジゼン</t>
    </rPh>
    <rPh sb="12" eb="14">
      <t>セッテイ</t>
    </rPh>
    <rPh sb="14" eb="16">
      <t>カンリョウ</t>
    </rPh>
    <rPh sb="16" eb="18">
      <t>ヨテイ</t>
    </rPh>
    <rPh sb="18" eb="19">
      <t>ビ</t>
    </rPh>
    <phoneticPr fontId="4"/>
  </si>
  <si>
    <t>補助対象建築物の地域区分をプルダウンから選択</t>
    <rPh sb="0" eb="2">
      <t>ホジョ</t>
    </rPh>
    <rPh sb="2" eb="4">
      <t>タイショウ</t>
    </rPh>
    <rPh sb="4" eb="7">
      <t>ケンチクブツ</t>
    </rPh>
    <rPh sb="20" eb="22">
      <t>センタク</t>
    </rPh>
    <phoneticPr fontId="4"/>
  </si>
  <si>
    <t>延べ面積（建築確認申請）</t>
    <rPh sb="0" eb="1">
      <t>ノ</t>
    </rPh>
    <rPh sb="2" eb="4">
      <t>メンセキ</t>
    </rPh>
    <rPh sb="5" eb="7">
      <t>ケンチク</t>
    </rPh>
    <rPh sb="7" eb="11">
      <t>カクニンシンセイ</t>
    </rPh>
    <phoneticPr fontId="4"/>
  </si>
  <si>
    <t>建築面積（建築確認申請）</t>
    <rPh sb="0" eb="2">
      <t>ケンチク</t>
    </rPh>
    <rPh sb="2" eb="4">
      <t>メンセキ</t>
    </rPh>
    <rPh sb="5" eb="7">
      <t>ケンチク</t>
    </rPh>
    <rPh sb="7" eb="11">
      <t>カクニンシンセイ</t>
    </rPh>
    <phoneticPr fontId="4"/>
  </si>
  <si>
    <t>半角数字で入力</t>
    <rPh sb="0" eb="2">
      <t>ハンカク</t>
    </rPh>
    <rPh sb="2" eb="4">
      <t>スウジ</t>
    </rPh>
    <rPh sb="5" eb="7">
      <t>ニュウリョク</t>
    </rPh>
    <phoneticPr fontId="4"/>
  </si>
  <si>
    <t>第三者機関による認証取得状況（予定を含む）をプルダウンから選択</t>
    <rPh sb="15" eb="17">
      <t>ヨテイ</t>
    </rPh>
    <rPh sb="18" eb="19">
      <t>フク</t>
    </rPh>
    <rPh sb="29" eb="31">
      <t>センタク</t>
    </rPh>
    <phoneticPr fontId="3"/>
  </si>
  <si>
    <t>評価認証取得時期</t>
    <rPh sb="4" eb="6">
      <t>シュトク</t>
    </rPh>
    <rPh sb="6" eb="8">
      <t>ジキ</t>
    </rPh>
    <phoneticPr fontId="4"/>
  </si>
  <si>
    <t>評価時期</t>
    <rPh sb="2" eb="4">
      <t>ジキ</t>
    </rPh>
    <phoneticPr fontId="4"/>
  </si>
  <si>
    <t>・全体評価：建築確認申請書第四面の床面積</t>
    <rPh sb="1" eb="3">
      <t>ゼンタイ</t>
    </rPh>
    <rPh sb="6" eb="8">
      <t>ケンチク</t>
    </rPh>
    <rPh sb="10" eb="13">
      <t>シンセイショ</t>
    </rPh>
    <rPh sb="13" eb="14">
      <t>ダイ</t>
    </rPh>
    <rPh sb="14" eb="15">
      <t>ヨン</t>
    </rPh>
    <rPh sb="15" eb="16">
      <t>メン</t>
    </rPh>
    <rPh sb="17" eb="18">
      <t>ユカ</t>
    </rPh>
    <phoneticPr fontId="4"/>
  </si>
  <si>
    <t>プルダウンから選択（先に主要用途を選択すること）</t>
    <rPh sb="7" eb="9">
      <t>センタク</t>
    </rPh>
    <rPh sb="10" eb="11">
      <t>サキ</t>
    </rPh>
    <rPh sb="12" eb="14">
      <t>シュヨウ</t>
    </rPh>
    <rPh sb="14" eb="16">
      <t>ヨウト</t>
    </rPh>
    <rPh sb="17" eb="19">
      <t>センタク</t>
    </rPh>
    <phoneticPr fontId="4"/>
  </si>
  <si>
    <r>
      <t>補助金の額（上限値）</t>
    </r>
    <r>
      <rPr>
        <vertAlign val="superscript"/>
        <sz val="10.5"/>
        <rFont val="ＭＳ Ｐ明朝"/>
        <family val="1"/>
        <charset val="128"/>
      </rPr>
      <t>※</t>
    </r>
    <rPh sb="6" eb="8">
      <t>ジョウゲン</t>
    </rPh>
    <phoneticPr fontId="4"/>
  </si>
  <si>
    <t>　・ＢＥＭＳデータ報告の事前設定完了日</t>
    <rPh sb="9" eb="11">
      <t>ホウコク</t>
    </rPh>
    <rPh sb="12" eb="14">
      <t>ジゼン</t>
    </rPh>
    <rPh sb="14" eb="16">
      <t>セッテイ</t>
    </rPh>
    <rPh sb="16" eb="18">
      <t>カンリョウ</t>
    </rPh>
    <rPh sb="18" eb="19">
      <t>ビ</t>
    </rPh>
    <phoneticPr fontId="4"/>
  </si>
  <si>
    <t>取得時期</t>
    <rPh sb="0" eb="2">
      <t>シュトク</t>
    </rPh>
    <rPh sb="2" eb="4">
      <t>ジキ</t>
    </rPh>
    <phoneticPr fontId="4"/>
  </si>
  <si>
    <t>評価時期</t>
    <rPh sb="0" eb="2">
      <t>ヒョウカ</t>
    </rPh>
    <rPh sb="2" eb="4">
      <t>ジキ</t>
    </rPh>
    <phoneticPr fontId="4"/>
  </si>
  <si>
    <t xml:space="preserve">一般社団法人 環境共創イニシアチブ
</t>
    <rPh sb="0" eb="2">
      <t>イッパン</t>
    </rPh>
    <rPh sb="2" eb="4">
      <t>シャダン</t>
    </rPh>
    <rPh sb="4" eb="6">
      <t>ホウジン</t>
    </rPh>
    <rPh sb="7" eb="9">
      <t>カンキョウ</t>
    </rPh>
    <rPh sb="9" eb="10">
      <t>トモ</t>
    </rPh>
    <rPh sb="10" eb="11">
      <t>キズ</t>
    </rPh>
    <phoneticPr fontId="4"/>
  </si>
  <si>
    <t>＜当該年度＞</t>
    <rPh sb="1" eb="5">
      <t>トウガイネンド</t>
    </rPh>
    <phoneticPr fontId="4"/>
  </si>
  <si>
    <t>＜令和９年度＞</t>
    <rPh sb="1" eb="3">
      <t>レイワ</t>
    </rPh>
    <rPh sb="4" eb="6">
      <t>ネンド</t>
    </rPh>
    <phoneticPr fontId="4"/>
  </si>
  <si>
    <t>分</t>
    <rPh sb="0" eb="1">
      <t>フン</t>
    </rPh>
    <phoneticPr fontId="4"/>
  </si>
  <si>
    <t>⑯</t>
    <phoneticPr fontId="4"/>
  </si>
  <si>
    <t>⑰</t>
    <phoneticPr fontId="4"/>
  </si>
  <si>
    <t>⑱</t>
    <phoneticPr fontId="4"/>
  </si>
  <si>
    <t>⑲</t>
    <phoneticPr fontId="4"/>
  </si>
  <si>
    <t>⑳</t>
    <phoneticPr fontId="4"/>
  </si>
  <si>
    <t>㉑</t>
    <phoneticPr fontId="4"/>
  </si>
  <si>
    <t>㉒</t>
    <phoneticPr fontId="4"/>
  </si>
  <si>
    <t>㉓</t>
    <phoneticPr fontId="4"/>
  </si>
  <si>
    <t>代表理事　殿</t>
    <phoneticPr fontId="4"/>
  </si>
  <si>
    <t>＜事業全体＞</t>
    <rPh sb="1" eb="5">
      <t>ジギョウゼンタイ</t>
    </rPh>
    <phoneticPr fontId="4"/>
  </si>
  <si>
    <t>事業完了日</t>
    <rPh sb="0" eb="2">
      <t>ジギョウ</t>
    </rPh>
    <rPh sb="2" eb="4">
      <t>カンリョウ</t>
    </rPh>
    <rPh sb="4" eb="5">
      <t>ビ</t>
    </rPh>
    <phoneticPr fontId="4"/>
  </si>
  <si>
    <t>バイオマスエネルギー利用システム</t>
    <rPh sb="10" eb="12">
      <t>リヨウ</t>
    </rPh>
    <phoneticPr fontId="4"/>
  </si>
  <si>
    <t>下水熱等利用システム</t>
    <rPh sb="0" eb="2">
      <t>ゲスイ</t>
    </rPh>
    <rPh sb="2" eb="3">
      <t>ネツ</t>
    </rPh>
    <rPh sb="3" eb="4">
      <t>トウ</t>
    </rPh>
    <rPh sb="4" eb="6">
      <t>リヨウ</t>
    </rPh>
    <phoneticPr fontId="4"/>
  </si>
  <si>
    <t>太陽熱利用の高度化（太陽熱の空調利用、空調・給湯併用等）</t>
    <rPh sb="0" eb="3">
      <t>タイヨウネツ</t>
    </rPh>
    <rPh sb="3" eb="5">
      <t>リヨウ</t>
    </rPh>
    <rPh sb="6" eb="9">
      <t>コウドカ</t>
    </rPh>
    <rPh sb="10" eb="13">
      <t>タイヨウネツ</t>
    </rPh>
    <rPh sb="14" eb="16">
      <t>クウチョウ</t>
    </rPh>
    <rPh sb="16" eb="18">
      <t>リヨウ</t>
    </rPh>
    <rPh sb="19" eb="21">
      <t>クウチョウ</t>
    </rPh>
    <rPh sb="22" eb="24">
      <t>キュウトウ</t>
    </rPh>
    <rPh sb="24" eb="27">
      <t>ヘイヨウナド</t>
    </rPh>
    <phoneticPr fontId="4"/>
  </si>
  <si>
    <t>ＡＩ制御等による省エネシステム</t>
    <rPh sb="2" eb="4">
      <t>セイギョ</t>
    </rPh>
    <rPh sb="4" eb="5">
      <t>トウ</t>
    </rPh>
    <rPh sb="8" eb="9">
      <t>ショウ</t>
    </rPh>
    <phoneticPr fontId="4"/>
  </si>
  <si>
    <t>高効率厨房換気システム</t>
    <rPh sb="0" eb="3">
      <t>コウコウリツ</t>
    </rPh>
    <rPh sb="3" eb="5">
      <t>チュウボウ</t>
    </rPh>
    <rPh sb="5" eb="7">
      <t>カンキ</t>
    </rPh>
    <phoneticPr fontId="4"/>
  </si>
  <si>
    <t>デマンドレスポンス（ＤＲ）</t>
    <phoneticPr fontId="4"/>
  </si>
  <si>
    <t>水素製造・貯蔵・利用システム</t>
    <phoneticPr fontId="4"/>
  </si>
  <si>
    <t>瞬間加温式自動水栓</t>
    <phoneticPr fontId="4"/>
  </si>
  <si>
    <t>導入</t>
    <rPh sb="0" eb="2">
      <t>ドウニュウ</t>
    </rPh>
    <phoneticPr fontId="4"/>
  </si>
  <si>
    <t>技術項目</t>
    <rPh sb="0" eb="2">
      <t>ギジュツ</t>
    </rPh>
    <rPh sb="2" eb="4">
      <t>コウモク</t>
    </rPh>
    <phoneticPr fontId="4"/>
  </si>
  <si>
    <t>補助対象工事に関する
全ての支払い完了予定日</t>
    <rPh sb="0" eb="2">
      <t>ホジョ</t>
    </rPh>
    <rPh sb="2" eb="4">
      <t>タイショウ</t>
    </rPh>
    <rPh sb="4" eb="6">
      <t>コウジ</t>
    </rPh>
    <rPh sb="7" eb="8">
      <t>カン</t>
    </rPh>
    <rPh sb="11" eb="12">
      <t>スベ</t>
    </rPh>
    <rPh sb="14" eb="16">
      <t>シハラ</t>
    </rPh>
    <rPh sb="17" eb="19">
      <t>カンリョウ</t>
    </rPh>
    <rPh sb="19" eb="21">
      <t>ヨテイ</t>
    </rPh>
    <rPh sb="21" eb="22">
      <t>ビ</t>
    </rPh>
    <phoneticPr fontId="4"/>
  </si>
  <si>
    <t>ＢＥＭＳデータ報告の
事前設定完了予定日</t>
    <rPh sb="7" eb="9">
      <t>ホウコク</t>
    </rPh>
    <rPh sb="11" eb="13">
      <t>ジゼン</t>
    </rPh>
    <rPh sb="13" eb="15">
      <t>セッテイ</t>
    </rPh>
    <rPh sb="15" eb="17">
      <t>カンリョウ</t>
    </rPh>
    <rPh sb="17" eb="19">
      <t>ヨテイ</t>
    </rPh>
    <rPh sb="19" eb="20">
      <t>ビ</t>
    </rPh>
    <phoneticPr fontId="4"/>
  </si>
  <si>
    <t>空調ファン制御の高度化
(VAV、適正容量分割等）</t>
    <phoneticPr fontId="4"/>
  </si>
  <si>
    <t>※見切れ等がある場合は、行追加は行わず、行の高さを調整してください。</t>
    <rPh sb="1" eb="3">
      <t>ミキ</t>
    </rPh>
    <rPh sb="4" eb="5">
      <t>トウ</t>
    </rPh>
    <rPh sb="8" eb="10">
      <t>バアイ</t>
    </rPh>
    <phoneticPr fontId="4"/>
  </si>
  <si>
    <t>補助対象工事の
引渡し完了予定日</t>
    <rPh sb="8" eb="10">
      <t>ヒキワタ</t>
    </rPh>
    <rPh sb="11" eb="13">
      <t>カンリョウ</t>
    </rPh>
    <rPh sb="13" eb="15">
      <t>ヨテイ</t>
    </rPh>
    <rPh sb="15" eb="16">
      <t>ビ</t>
    </rPh>
    <phoneticPr fontId="4"/>
  </si>
  <si>
    <r>
      <rPr>
        <b/>
        <u/>
        <sz val="12"/>
        <rFont val="Meiryo UI"/>
        <family val="3"/>
        <charset val="128"/>
      </rPr>
      <t>※</t>
    </r>
    <r>
      <rPr>
        <b/>
        <u/>
        <sz val="12"/>
        <color theme="9" tint="0.59999389629810485"/>
        <rFont val="Microsoft JhengHei"/>
        <family val="3"/>
      </rPr>
      <t>██</t>
    </r>
    <r>
      <rPr>
        <b/>
        <u/>
        <sz val="12"/>
        <rFont val="Meiryo UI"/>
        <family val="3"/>
        <charset val="128"/>
      </rPr>
      <t>オレンジのセルは入力必須項目です。</t>
    </r>
    <r>
      <rPr>
        <b/>
        <u/>
        <sz val="12"/>
        <color rgb="FFFFFF00"/>
        <rFont val="Meiryo UI"/>
        <family val="3"/>
        <charset val="128"/>
      </rPr>
      <t xml:space="preserve">
</t>
    </r>
    <r>
      <rPr>
        <b/>
        <u/>
        <sz val="12"/>
        <rFont val="Meiryo UI"/>
        <family val="3"/>
        <charset val="128"/>
      </rPr>
      <t>※</t>
    </r>
    <r>
      <rPr>
        <b/>
        <u/>
        <sz val="12"/>
        <color theme="0" tint="-0.14999847407452621"/>
        <rFont val="Microsoft JhengHei"/>
        <family val="3"/>
      </rPr>
      <t>██</t>
    </r>
    <r>
      <rPr>
        <b/>
        <u/>
        <sz val="12"/>
        <rFont val="Meiryo UI"/>
        <family val="3"/>
        <charset val="128"/>
      </rPr>
      <t>グレーのセルは入力不要項目です。</t>
    </r>
    <r>
      <rPr>
        <b/>
        <u/>
        <sz val="12"/>
        <color rgb="FFFFFF00"/>
        <rFont val="Meiryo UI"/>
        <family val="3"/>
        <charset val="128"/>
      </rPr>
      <t xml:space="preserve">
</t>
    </r>
    <r>
      <rPr>
        <b/>
        <u/>
        <sz val="12"/>
        <color theme="0"/>
        <rFont val="Segoe UI Symbol"/>
        <family val="3"/>
      </rPr>
      <t>★</t>
    </r>
    <r>
      <rPr>
        <b/>
        <u/>
        <sz val="12"/>
        <color theme="0"/>
        <rFont val="Meiryo UI"/>
        <family val="3"/>
        <charset val="128"/>
      </rPr>
      <t>マークの付いた項目は、商業登記簿等に表記を寄せてください。</t>
    </r>
    <rPh sb="11" eb="13">
      <t>ニュウリョク</t>
    </rPh>
    <rPh sb="13" eb="15">
      <t>ヒッス</t>
    </rPh>
    <rPh sb="15" eb="17">
      <t>コウモク</t>
    </rPh>
    <rPh sb="31" eb="33">
      <t>ニュウリョク</t>
    </rPh>
    <rPh sb="33" eb="35">
      <t>フヨウ</t>
    </rPh>
    <rPh sb="35" eb="37">
      <t>コウモク</t>
    </rPh>
    <rPh sb="53" eb="55">
      <t>ショウギョウ</t>
    </rPh>
    <rPh sb="58" eb="59">
      <t>トウ</t>
    </rPh>
    <phoneticPr fontId="4"/>
  </si>
  <si>
    <r>
      <t>※</t>
    </r>
    <r>
      <rPr>
        <b/>
        <u/>
        <sz val="11"/>
        <color theme="9" tint="0.59999389629810485"/>
        <rFont val="Microsoft JhengHei"/>
        <family val="2"/>
      </rPr>
      <t>██</t>
    </r>
    <r>
      <rPr>
        <b/>
        <u/>
        <sz val="11"/>
        <color theme="1" tint="0.14999847407452621"/>
        <rFont val="Meiryo UI"/>
        <family val="3"/>
        <charset val="128"/>
      </rPr>
      <t>オレンジのセルは入力必須項目です。
※</t>
    </r>
    <r>
      <rPr>
        <b/>
        <u/>
        <sz val="11"/>
        <color theme="0" tint="-0.14996795556505021"/>
        <rFont val="Microsoft JhengHei"/>
        <family val="2"/>
      </rPr>
      <t>██</t>
    </r>
    <r>
      <rPr>
        <b/>
        <u/>
        <sz val="11"/>
        <color theme="1" tint="0.14999847407452621"/>
        <rFont val="Meiryo UI"/>
        <family val="3"/>
        <charset val="128"/>
      </rPr>
      <t>グレーのセルは入力不要項目です。</t>
    </r>
    <phoneticPr fontId="4"/>
  </si>
  <si>
    <t>※蓄電システム及びＷＥＢＰＲＯ未評価技術㉒水素製造・貯蔵・利用システムに係わる補助対象経費の合計は、申請する事業の補助対象経費全体の２０％を上限とすること。</t>
    <phoneticPr fontId="4"/>
  </si>
  <si>
    <t>建物全体の延べ面積に対する評価対象延べ面積比率（自動反映）</t>
    <rPh sb="0" eb="4">
      <t>タテモノゼンタイ</t>
    </rPh>
    <rPh sb="5" eb="6">
      <t>ノ</t>
    </rPh>
    <rPh sb="7" eb="9">
      <t>メンセキ</t>
    </rPh>
    <rPh sb="10" eb="11">
      <t>タイ</t>
    </rPh>
    <rPh sb="13" eb="15">
      <t>ヒョウカ</t>
    </rPh>
    <rPh sb="15" eb="17">
      <t>タイショウ</t>
    </rPh>
    <rPh sb="17" eb="18">
      <t>ノ</t>
    </rPh>
    <rPh sb="19" eb="21">
      <t>メンセキ</t>
    </rPh>
    <rPh sb="24" eb="28">
      <t>ジドウハンエイ</t>
    </rPh>
    <phoneticPr fontId="4"/>
  </si>
  <si>
    <t>［MJ/㎡・年］</t>
    <phoneticPr fontId="4"/>
  </si>
  <si>
    <t>　※複数年度事業の場合、各年度ごとに発生するスケジュールをそれぞれ図示してください。</t>
    <rPh sb="2" eb="8">
      <t>フクスウネンドジギョウ</t>
    </rPh>
    <rPh sb="9" eb="11">
      <t>バアイ</t>
    </rPh>
    <rPh sb="19" eb="22">
      <t>カクネンド</t>
    </rPh>
    <rPh sb="25" eb="27">
      <t>ズシ</t>
    </rPh>
    <phoneticPr fontId="4"/>
  </si>
  <si>
    <t>２年度事業</t>
    <rPh sb="1" eb="3">
      <t>ネンド</t>
    </rPh>
    <rPh sb="3" eb="5">
      <t>ジギョウ</t>
    </rPh>
    <phoneticPr fontId="4"/>
  </si>
  <si>
    <t>３年度事業</t>
    <rPh sb="1" eb="3">
      <t>ネンド</t>
    </rPh>
    <rPh sb="3" eb="5">
      <t>ジギョウ</t>
    </rPh>
    <phoneticPr fontId="4"/>
  </si>
  <si>
    <t>アグリゲーター</t>
    <phoneticPr fontId="4"/>
  </si>
  <si>
    <t>11_アグリゲーター契約書</t>
    <rPh sb="10" eb="13">
      <t>ケイヤクショ</t>
    </rPh>
    <phoneticPr fontId="4"/>
  </si>
  <si>
    <t>ＷＥＢＰＲＯ未評価技術㉑デマンドレスポンス（ＤＲ）を導入する場合は提出</t>
    <rPh sb="26" eb="28">
      <t>ドウニュウ</t>
    </rPh>
    <phoneticPr fontId="4"/>
  </si>
  <si>
    <t>アグリゲーター契約書（案）</t>
    <phoneticPr fontId="4"/>
  </si>
  <si>
    <t>　 （１年目）～（３年目）と整合がとれるように行を追加してください。</t>
    <rPh sb="4" eb="6">
      <t>ネンメ</t>
    </rPh>
    <rPh sb="10" eb="12">
      <t>ネンメ</t>
    </rPh>
    <rPh sb="14" eb="16">
      <t>セイゴウ</t>
    </rPh>
    <rPh sb="23" eb="24">
      <t>ギョウ</t>
    </rPh>
    <rPh sb="25" eb="27">
      <t>ツイカ</t>
    </rPh>
    <phoneticPr fontId="4"/>
  </si>
  <si>
    <t>事業全体</t>
    <rPh sb="0" eb="4">
      <t>ジギョウゼンタイ</t>
    </rPh>
    <phoneticPr fontId="4"/>
  </si>
  <si>
    <r>
      <t>予定日を入力（西暦入力）
※複数年度事業で、複数回に分けて実施する計画の場合は、</t>
    </r>
    <r>
      <rPr>
        <b/>
        <sz val="10"/>
        <color rgb="FFFF0000"/>
        <rFont val="Meiryo UI"/>
        <family val="3"/>
        <charset val="128"/>
      </rPr>
      <t>初回の日付</t>
    </r>
    <r>
      <rPr>
        <b/>
        <sz val="10"/>
        <rFont val="Meiryo UI"/>
        <family val="3"/>
        <charset val="128"/>
      </rPr>
      <t>を入力</t>
    </r>
    <rPh sb="0" eb="3">
      <t>ヨテイビ</t>
    </rPh>
    <rPh sb="14" eb="16">
      <t>フクスウ</t>
    </rPh>
    <rPh sb="16" eb="18">
      <t>ネンド</t>
    </rPh>
    <rPh sb="18" eb="20">
      <t>ジギョウ</t>
    </rPh>
    <rPh sb="22" eb="25">
      <t>フクスウカイ</t>
    </rPh>
    <rPh sb="26" eb="27">
      <t>ワ</t>
    </rPh>
    <rPh sb="29" eb="31">
      <t>ジッシ</t>
    </rPh>
    <rPh sb="33" eb="35">
      <t>ケイカク</t>
    </rPh>
    <rPh sb="36" eb="38">
      <t>バアイ</t>
    </rPh>
    <rPh sb="40" eb="42">
      <t>ショカイ</t>
    </rPh>
    <rPh sb="43" eb="45">
      <t>ヒヅケ</t>
    </rPh>
    <rPh sb="46" eb="48">
      <t>ニュウリョク</t>
    </rPh>
    <phoneticPr fontId="4"/>
  </si>
  <si>
    <r>
      <t>予定日を入力（西暦入力）
※複数年度事業で、複数回に分けて実施する計画の場合は、</t>
    </r>
    <r>
      <rPr>
        <b/>
        <sz val="10"/>
        <color rgb="FFFF0000"/>
        <rFont val="Meiryo UI"/>
        <family val="3"/>
        <charset val="128"/>
      </rPr>
      <t>最終の日付</t>
    </r>
    <r>
      <rPr>
        <b/>
        <sz val="10"/>
        <rFont val="Meiryo UI"/>
        <family val="3"/>
        <charset val="128"/>
      </rPr>
      <t>を入力</t>
    </r>
    <rPh sb="14" eb="18">
      <t>フクスウネンド</t>
    </rPh>
    <rPh sb="18" eb="20">
      <t>ジギョウ</t>
    </rPh>
    <rPh sb="22" eb="25">
      <t>フクスウカイ</t>
    </rPh>
    <rPh sb="26" eb="27">
      <t>ワ</t>
    </rPh>
    <rPh sb="29" eb="31">
      <t>ジッシ</t>
    </rPh>
    <rPh sb="33" eb="35">
      <t>ケイカク</t>
    </rPh>
    <rPh sb="36" eb="38">
      <t>バアイ</t>
    </rPh>
    <rPh sb="40" eb="42">
      <t>サイシュウ</t>
    </rPh>
    <rPh sb="43" eb="45">
      <t>ヒヅケ</t>
    </rPh>
    <phoneticPr fontId="4"/>
  </si>
  <si>
    <t>Aファイル計測粒度</t>
    <rPh sb="5" eb="9">
      <t>ケイソクリュウド</t>
    </rPh>
    <phoneticPr fontId="4"/>
  </si>
  <si>
    <t>Bファイル計測粒度</t>
    <rPh sb="5" eb="9">
      <t>ケイソクリュウド</t>
    </rPh>
    <phoneticPr fontId="4"/>
  </si>
  <si>
    <t>空調ポンプ制御の高度化
（VWV、適正容量分割、末端差圧制御、送水圧力設定制御等）</t>
    <phoneticPr fontId="4"/>
  </si>
  <si>
    <t>（別添２） ＷＥＢＰＲＯ未評価技術２３項目システム概念図</t>
    <rPh sb="1" eb="3">
      <t>ベッテン</t>
    </rPh>
    <rPh sb="12" eb="15">
      <t>ミヒョウカ</t>
    </rPh>
    <rPh sb="15" eb="17">
      <t>ギジュツ</t>
    </rPh>
    <rPh sb="19" eb="21">
      <t>コウモク</t>
    </rPh>
    <phoneticPr fontId="4"/>
  </si>
  <si>
    <t>12_認証制度</t>
    <rPh sb="3" eb="5">
      <t>ニンショウ</t>
    </rPh>
    <rPh sb="5" eb="7">
      <t>セイド</t>
    </rPh>
    <phoneticPr fontId="4"/>
  </si>
  <si>
    <t>13_建物図面</t>
    <phoneticPr fontId="4"/>
  </si>
  <si>
    <t>建築外皮/空調/換気/照明/給湯/太陽光発電/
コージェネレーション/ＢＥＭＳ/
電気設備（受変電単線結線図、動力盤、分電盤負荷リスト）/
未評価技術/その他</t>
    <rPh sb="0" eb="2">
      <t>ケンチク</t>
    </rPh>
    <rPh sb="41" eb="45">
      <t>デンキセツビ</t>
    </rPh>
    <rPh sb="46" eb="49">
      <t>ジュヘンデン</t>
    </rPh>
    <rPh sb="49" eb="53">
      <t>タンセンケツセン</t>
    </rPh>
    <rPh sb="53" eb="54">
      <t>ズ</t>
    </rPh>
    <rPh sb="55" eb="58">
      <t>ドウリョクバン</t>
    </rPh>
    <rPh sb="59" eb="62">
      <t>ブンデンバン</t>
    </rPh>
    <rPh sb="62" eb="64">
      <t>フカ</t>
    </rPh>
    <rPh sb="70" eb="75">
      <t>ミヒョウカギジュツ</t>
    </rPh>
    <phoneticPr fontId="4"/>
  </si>
  <si>
    <t>14_設計図</t>
    <rPh sb="3" eb="6">
      <t>セッケイズ</t>
    </rPh>
    <phoneticPr fontId="21"/>
  </si>
  <si>
    <t>15_ＷＥＢプログラム算定結果</t>
    <rPh sb="11" eb="13">
      <t>サンテイ</t>
    </rPh>
    <rPh sb="13" eb="15">
      <t>ケッカ</t>
    </rPh>
    <phoneticPr fontId="4"/>
  </si>
  <si>
    <t>16_ＷＥＢプログラム入力シート</t>
    <rPh sb="11" eb="13">
      <t>ニュウリョク</t>
    </rPh>
    <phoneticPr fontId="4"/>
  </si>
  <si>
    <t>17_その他</t>
    <phoneticPr fontId="4"/>
  </si>
  <si>
    <t>概略予算書に記入した設備について、設備ごとに提出（該当設備にマーキング）</t>
    <phoneticPr fontId="4"/>
  </si>
  <si>
    <t xml:space="preserve">ＳＩＩは、本事業の実施期間に以下の情報を取得する。
 (ア) 氏名、生年月日、住所、電話番号、メールアドレス、口座情報等の補助事業者情報
 (イ) 建物所在地、地域区分、建築区分、工法種別、延べ面積等の建築地情報
 (ウ) ＺＥＢ種別、導入設備種別等の性能情報
 (エ) 一次エネルギー消費量（基準値、設計値、実績値）、発電量、売電量、買電量等のエネルギー使用情報
 (オ) その他、本事業に必要な情報
</t>
    <phoneticPr fontId="136"/>
  </si>
  <si>
    <t>取得した個人情報は、以下の場合及び「５．」へ記載する提供先を除き、第三者への提供を行わない。提供が必要となる場合は、事前に提供先と提供目的、提供する項目等を明示し、補助事業者に同意いただいたものに限る。
 (ア) 法令により提供を求められた場合
 (イ) 人の生命・身体又は財産の保護のために必要がある場合であって、同意を得ることが困難である場合
 (ウ) 国の機関又は地方公共団体又はその委託を受けたものが法令の定める事務を遂行することに対して協力する必要がある場合</t>
    <phoneticPr fontId="136"/>
  </si>
  <si>
    <t>ＳＩＩから国への提供時に匿名加工は行わない。</t>
    <rPh sb="17" eb="18">
      <t>オコナ</t>
    </rPh>
    <phoneticPr fontId="4"/>
  </si>
  <si>
    <t>本事業では、ＳＩＩが外部の研究機関等に対して、内外の経済的社会的環境に応じた安定的且つ適切なエネルギー需給構造の構築を図ること、及び住宅・建築物における脱炭素化を支援し、もって２０５０年までのカーボンニュートラル達成に向けて脱炭素社会の構築を推進することを目的として、「２．」に記載する情報を、個人が特定できないよう匿名加工を行ったうえで、提供する場合がある。提供時には、利用目的を確認し、個人を特定するような行為を行わないことに対して同意を取得する。
ＳＩＩの匿名加工情報に関するポリシーに関しては、以下を確認すること。
https://sii.or.jp/anonymous_processing/index.html</t>
    <phoneticPr fontId="136"/>
  </si>
  <si>
    <t>ＳＩＩは保有している個人データ、個人情報の利用目的の通知、個人情報の開示、内容の訂正、追加又は削除、利用の停止、消去及び第三者への提供の停止等に誠実に対応する。手続きは下記の相談窓口まで連絡すること。請求内容を確認のうえ、対応する。
 ＜相談窓口＞ 一般社団法人　環境共創イニシアチブ　個人情報取扱管理担当　p-support@sii.or.jp</t>
    <phoneticPr fontId="136"/>
  </si>
  <si>
    <t>４．補助金交付申請額</t>
    <rPh sb="2" eb="5">
      <t>ホジョキン</t>
    </rPh>
    <rPh sb="5" eb="7">
      <t>コウフ</t>
    </rPh>
    <rPh sb="7" eb="9">
      <t>シンセイ</t>
    </rPh>
    <rPh sb="9" eb="10">
      <t>ガク</t>
    </rPh>
    <phoneticPr fontId="4"/>
  </si>
  <si>
    <t>（注）申請書には、以下の書面を添付すること。</t>
    <rPh sb="1" eb="2">
      <t>チュウ</t>
    </rPh>
    <rPh sb="3" eb="6">
      <t>シンセイショ</t>
    </rPh>
    <rPh sb="9" eb="11">
      <t>イカ</t>
    </rPh>
    <rPh sb="12" eb="14">
      <t>ショメン</t>
    </rPh>
    <rPh sb="15" eb="17">
      <t>テンプ</t>
    </rPh>
    <phoneticPr fontId="4"/>
  </si>
  <si>
    <t>　　(5) その他一般社団法人環境共創イニシアチブが指示する書類</t>
    <rPh sb="8" eb="9">
      <t>タ</t>
    </rPh>
    <rPh sb="9" eb="15">
      <t>イッパンシャダンホウジン</t>
    </rPh>
    <rPh sb="15" eb="17">
      <t>カンキョウ</t>
    </rPh>
    <rPh sb="17" eb="19">
      <t>キョウソウ</t>
    </rPh>
    <rPh sb="26" eb="28">
      <t>シジ</t>
    </rPh>
    <rPh sb="30" eb="32">
      <t>ショルイ</t>
    </rPh>
    <phoneticPr fontId="4"/>
  </si>
  <si>
    <t>←商業登記簿等の記載に合わせて、登記されている全員（監査役等を含む）を入力してください。</t>
    <rPh sb="1" eb="6">
      <t>ショウギョウトウキボ</t>
    </rPh>
    <rPh sb="6" eb="7">
      <t>ナド</t>
    </rPh>
    <rPh sb="8" eb="10">
      <t>キサイ</t>
    </rPh>
    <rPh sb="11" eb="12">
      <t>ア</t>
    </rPh>
    <rPh sb="16" eb="18">
      <t>トウキ</t>
    </rPh>
    <rPh sb="23" eb="25">
      <t>ゼンイン</t>
    </rPh>
    <rPh sb="26" eb="30">
      <t>カンサヤクトウ</t>
    </rPh>
    <rPh sb="31" eb="32">
      <t>フク</t>
    </rPh>
    <rPh sb="35" eb="37">
      <t>ニュウリョク</t>
    </rPh>
    <phoneticPr fontId="4"/>
  </si>
  <si>
    <t>補助金に係わる工事の完了及び工事代金の支払が事業期間内に完了しなかった場合、交付決定の取消しとなる場合があることを了承している。</t>
    <rPh sb="12" eb="13">
      <t>オヨ</t>
    </rPh>
    <rPh sb="28" eb="30">
      <t>カンリョウ</t>
    </rPh>
    <rPh sb="35" eb="37">
      <t>バアイ</t>
    </rPh>
    <rPh sb="38" eb="40">
      <t>コウフ</t>
    </rPh>
    <rPh sb="40" eb="42">
      <t>ケッテイ</t>
    </rPh>
    <rPh sb="43" eb="45">
      <t>トリケ</t>
    </rPh>
    <rPh sb="49" eb="51">
      <t>バアイ</t>
    </rPh>
    <rPh sb="57" eb="59">
      <t>リョウショウ</t>
    </rPh>
    <phoneticPr fontId="21"/>
  </si>
  <si>
    <t>全ての提出書類について責任をもち、虚偽、不正の入力を行わないことを了承している。</t>
    <rPh sb="34" eb="36">
      <t>ニュウリョク</t>
    </rPh>
    <rPh sb="37" eb="38">
      <t>オコナリョウショウ</t>
    </rPh>
    <phoneticPr fontId="21"/>
  </si>
  <si>
    <t>各年度の補助金額は、交付決定時に各年度、各区分ごとに配分された額を超えることはできないことを了承している。</t>
    <rPh sb="0" eb="3">
      <t>カクネンド</t>
    </rPh>
    <rPh sb="4" eb="7">
      <t>ホジョキン</t>
    </rPh>
    <rPh sb="7" eb="8">
      <t>ガク</t>
    </rPh>
    <rPh sb="10" eb="15">
      <t>コウフケッテイジ</t>
    </rPh>
    <rPh sb="16" eb="19">
      <t>カクネンド</t>
    </rPh>
    <rPh sb="20" eb="23">
      <t>カククブン</t>
    </rPh>
    <rPh sb="26" eb="28">
      <t>ハイブン</t>
    </rPh>
    <rPh sb="31" eb="32">
      <t>ガク</t>
    </rPh>
    <rPh sb="33" eb="34">
      <t>コ</t>
    </rPh>
    <rPh sb="46" eb="48">
      <t>リョウショウ</t>
    </rPh>
    <phoneticPr fontId="21"/>
  </si>
  <si>
    <t>概算により支払われた補助金について一部返還が必要となった場合、ＳＩＩが指定する期日までに補助金の返還を行うことに了承している。</t>
    <phoneticPr fontId="4"/>
  </si>
  <si>
    <t>事業完了日</t>
    <rPh sb="0" eb="2">
      <t>ジギョウ</t>
    </rPh>
    <rPh sb="2" eb="5">
      <t>カンリョウビ</t>
    </rPh>
    <phoneticPr fontId="4"/>
  </si>
  <si>
    <t>【事業全体】</t>
    <rPh sb="1" eb="5">
      <t>ジギョウゼンタイ</t>
    </rPh>
    <phoneticPr fontId="4"/>
  </si>
  <si>
    <t>ＥＳＣＯ／リース／アグリゲーターの契約予定</t>
    <rPh sb="17" eb="19">
      <t>ケイヤク</t>
    </rPh>
    <rPh sb="19" eb="21">
      <t>ヨテイ</t>
    </rPh>
    <phoneticPr fontId="4"/>
  </si>
  <si>
    <t>　（ＺＥＢプランナーについては、担当者名及び電話連絡先・メールアドレスを明記すること）</t>
    <rPh sb="22" eb="27">
      <t>デンワレンラクサキ</t>
    </rPh>
    <rPh sb="36" eb="38">
      <t>メイキ</t>
    </rPh>
    <phoneticPr fontId="4"/>
  </si>
  <si>
    <t>同上　原単位［MJ/㎡・年］</t>
    <rPh sb="0" eb="2">
      <t>ドウジョウ</t>
    </rPh>
    <rPh sb="3" eb="6">
      <t>ゲンタンイ</t>
    </rPh>
    <phoneticPr fontId="4"/>
  </si>
  <si>
    <r>
      <t>補助対象経費（全体）に対する蓄電システム及びＷＥＢＰＲＯ未評価技術</t>
    </r>
    <r>
      <rPr>
        <sz val="11"/>
        <rFont val="ＭＳ 明朝"/>
        <family val="1"/>
        <charset val="128"/>
      </rPr>
      <t>㉒</t>
    </r>
    <r>
      <rPr>
        <sz val="11"/>
        <rFont val="HGPｺﾞｼｯｸM"/>
        <family val="3"/>
        <charset val="128"/>
      </rPr>
      <t>水素製造・貯蔵・利用システムの割合</t>
    </r>
    <phoneticPr fontId="4"/>
  </si>
  <si>
    <r>
      <t>← オレンジ色のセル</t>
    </r>
    <r>
      <rPr>
        <b/>
        <sz val="12"/>
        <color theme="9" tint="0.39997558519241921"/>
        <rFont val="Meiryo UI"/>
        <family val="3"/>
        <charset val="128"/>
      </rPr>
      <t>■</t>
    </r>
    <r>
      <rPr>
        <b/>
        <sz val="12"/>
        <color rgb="FFFFFF00"/>
        <rFont val="Meiryo UI"/>
        <family val="3"/>
        <charset val="128"/>
      </rPr>
      <t>に事業全体の蓄電システム及びＷＥＢＰＲＯ未評価技術㉒水素製造・貯蔵・利用システムに係わる補助対象経費を入力してください。（該当がない場合は「0」ゼロと入力）</t>
    </r>
    <rPh sb="6" eb="7">
      <t>イロ</t>
    </rPh>
    <rPh sb="12" eb="14">
      <t>ジギョウ</t>
    </rPh>
    <rPh sb="14" eb="16">
      <t>ゼンタイ</t>
    </rPh>
    <rPh sb="17" eb="19">
      <t>チクデン</t>
    </rPh>
    <rPh sb="52" eb="53">
      <t>カカ</t>
    </rPh>
    <rPh sb="55" eb="57">
      <t>ホジョ</t>
    </rPh>
    <rPh sb="57" eb="59">
      <t>タイショウ</t>
    </rPh>
    <rPh sb="59" eb="61">
      <t>ケイヒ</t>
    </rPh>
    <rPh sb="62" eb="64">
      <t>ニュウリョク</t>
    </rPh>
    <rPh sb="72" eb="74">
      <t>ガイトウ</t>
    </rPh>
    <phoneticPr fontId="4"/>
  </si>
  <si>
    <t>ＷＥＢＰＲＯ
未評価技術
２３項目番号</t>
    <rPh sb="7" eb="10">
      <t>ミヒョウカ</t>
    </rPh>
    <rPh sb="10" eb="12">
      <t>ギジュツ</t>
    </rPh>
    <rPh sb="15" eb="17">
      <t>コウモク</t>
    </rPh>
    <rPh sb="17" eb="19">
      <t>バンゴウ</t>
    </rPh>
    <phoneticPr fontId="4"/>
  </si>
  <si>
    <t>➢ （集計）の「Ⅱ．設備費」「Ⅲ．工事費」「Ⅱ＋Ⅲ．設備費＋工事費」の名称欄は統一した表現で入力し、（内訳）の名称と一致させてください。</t>
    <rPh sb="46" eb="48">
      <t>ニュウリョク</t>
    </rPh>
    <phoneticPr fontId="4"/>
  </si>
  <si>
    <t>➢ （内訳）の機器番号欄は、図面、機器表および工事写真と整合がとれるように入力してください。</t>
    <rPh sb="3" eb="5">
      <t>ウチワケ</t>
    </rPh>
    <rPh sb="7" eb="9">
      <t>キキ</t>
    </rPh>
    <rPh sb="9" eb="11">
      <t>バンゴウ</t>
    </rPh>
    <rPh sb="11" eb="12">
      <t>ラン</t>
    </rPh>
    <rPh sb="14" eb="16">
      <t>ズメン</t>
    </rPh>
    <rPh sb="17" eb="19">
      <t>キキ</t>
    </rPh>
    <rPh sb="19" eb="20">
      <t>ヒョウ</t>
    </rPh>
    <rPh sb="23" eb="25">
      <t>コウジ</t>
    </rPh>
    <rPh sb="25" eb="27">
      <t>シャシン</t>
    </rPh>
    <rPh sb="28" eb="30">
      <t>セイゴウ</t>
    </rPh>
    <rPh sb="37" eb="39">
      <t>ニュウリョク</t>
    </rPh>
    <phoneticPr fontId="4"/>
  </si>
  <si>
    <t>ＺＥＢ実現の
コンセプト</t>
    <phoneticPr fontId="4"/>
  </si>
  <si>
    <r>
      <t>蓄電システム及びＷＥＢＰＲＯ未評価技術</t>
    </r>
    <r>
      <rPr>
        <sz val="11"/>
        <rFont val="ＭＳ 明朝"/>
        <family val="1"/>
        <charset val="128"/>
      </rPr>
      <t>㉒</t>
    </r>
    <r>
      <rPr>
        <sz val="11"/>
        <rFont val="HGPｺﾞｼｯｸM"/>
        <family val="3"/>
        <charset val="128"/>
      </rPr>
      <t>水素製造・貯蔵・利用システムの補助対象経費（全体）</t>
    </r>
    <rPh sb="6" eb="7">
      <t>オヨ</t>
    </rPh>
    <phoneticPr fontId="4"/>
  </si>
  <si>
    <t>補助対象経費の配分に
関する基本方針と考え方</t>
    <phoneticPr fontId="4"/>
  </si>
  <si>
    <t>未評価技術の導入範囲根拠資料</t>
    <rPh sb="0" eb="5">
      <t>ミヒョウカギジュツ</t>
    </rPh>
    <rPh sb="6" eb="10">
      <t>ドウニュウハンイ</t>
    </rPh>
    <rPh sb="10" eb="14">
      <t>コンキョシリョウ</t>
    </rPh>
    <phoneticPr fontId="4"/>
  </si>
  <si>
    <t>飲食店等</t>
    <rPh sb="0" eb="2">
      <t>インショク</t>
    </rPh>
    <rPh sb="2" eb="3">
      <t>テン</t>
    </rPh>
    <phoneticPr fontId="4"/>
  </si>
  <si>
    <t>飲食店</t>
    <rPh sb="0" eb="2">
      <t>インショク</t>
    </rPh>
    <rPh sb="2" eb="3">
      <t>テン</t>
    </rPh>
    <phoneticPr fontId="4"/>
  </si>
  <si>
    <t>本事業の申請状況・効果分析、外皮性能・省エネ・
省ＣＯ２効果等の分析、製品・サービス等の研究開発、その他省エネ・省ＣＯ２に資する調査・研究</t>
    <phoneticPr fontId="136"/>
  </si>
  <si>
    <t>・内外の経済的社会的環境に応じた安定的且つ適切なエネルギー需給構造の構築に対する学術・研究・調査・商品/サービス開発
・住宅・建築物における省エネルギー化、脱炭素化を支援し、２０５０年カーボンニュートラル達成に向けた学術・研究・調査、商品・サービス開発</t>
    <phoneticPr fontId="136"/>
  </si>
  <si>
    <t>建築物オーナー、不動産等を取り扱う法人、テナント、投資家</t>
    <phoneticPr fontId="136"/>
  </si>
  <si>
    <t>省エネ建築物の建設、既存建築物の省エネ化の検討材料としての活用</t>
    <phoneticPr fontId="136"/>
  </si>
  <si>
    <t>　当社（個人である場合は私、団体である場合は当団体）は、補助金の交付の申請をするにあたって、また、補助事業の実施期間内及び完了後において、下記のいずれにも該当しないことを誓約します。この誓約が虚偽である又はこの誓約に反したことにより、当方が不利益を被ることとなっても、異議は一切申し立てません。また、当方の個人情報（役員名簿等）について、暴力団排除の確認のために、貴法人が所管官庁及び警察当局へ提供すること、並びに警察当局から当該情報の回答を受けることに同意します。</t>
    <phoneticPr fontId="4"/>
  </si>
  <si>
    <t>入力不要</t>
    <rPh sb="0" eb="2">
      <t>ニュウリョク</t>
    </rPh>
    <rPh sb="2" eb="4">
      <t>フヨウ</t>
    </rPh>
    <phoneticPr fontId="4"/>
  </si>
  <si>
    <t>西暦4桁半角数字で竣工年を入力</t>
    <phoneticPr fontId="4"/>
  </si>
  <si>
    <t>令和8年度 ZEB実証事業ーB.既存テナント事業　交付申請書情報入力シート</t>
    <rPh sb="0" eb="2">
      <t>レイワ</t>
    </rPh>
    <rPh sb="3" eb="5">
      <t>ネンドヘイネンド</t>
    </rPh>
    <rPh sb="9" eb="11">
      <t>ジッショウ</t>
    </rPh>
    <rPh sb="11" eb="13">
      <t>ジギョウ</t>
    </rPh>
    <rPh sb="16" eb="18">
      <t>キゾン</t>
    </rPh>
    <rPh sb="22" eb="24">
      <t>ジギョウ</t>
    </rPh>
    <rPh sb="25" eb="27">
      <t>コウフ</t>
    </rPh>
    <rPh sb="27" eb="30">
      <t>シンセイショ</t>
    </rPh>
    <rPh sb="30" eb="32">
      <t>ジョウホウ</t>
    </rPh>
    <rPh sb="32" eb="34">
      <t>ニュウリョク</t>
    </rPh>
    <phoneticPr fontId="4"/>
  </si>
  <si>
    <t>B.既存テナント事業</t>
    <rPh sb="0" eb="10">
      <t>ブネンドジッショウジギョウジギョウシツモン</t>
    </rPh>
    <phoneticPr fontId="4"/>
  </si>
  <si>
    <t>補助事業に要する経費［円/GJ・年］</t>
    <rPh sb="0" eb="2">
      <t>ホジョ</t>
    </rPh>
    <rPh sb="2" eb="4">
      <t>ジギョウ</t>
    </rPh>
    <rPh sb="5" eb="6">
      <t>ヨウ</t>
    </rPh>
    <rPh sb="8" eb="10">
      <t>ケイヒ</t>
    </rPh>
    <phoneticPr fontId="4"/>
  </si>
  <si>
    <t>補助対象経費［円/GJ・年］</t>
    <rPh sb="0" eb="2">
      <t>ホジョ</t>
    </rPh>
    <rPh sb="2" eb="4">
      <t>タイショウ</t>
    </rPh>
    <rPh sb="4" eb="6">
      <t>ケイヒ</t>
    </rPh>
    <phoneticPr fontId="4"/>
  </si>
  <si>
    <t>❼事業費（全体）</t>
    <rPh sb="1" eb="3">
      <t>ジギョウ</t>
    </rPh>
    <rPh sb="3" eb="4">
      <t>ヒ</t>
    </rPh>
    <rPh sb="5" eb="7">
      <t>ゼンタイ</t>
    </rPh>
    <phoneticPr fontId="4"/>
  </si>
  <si>
    <t>❽費用対効果 （ＰＶを含む、その他を除く）</t>
    <rPh sb="1" eb="3">
      <t>ヒヨウ</t>
    </rPh>
    <rPh sb="3" eb="4">
      <t>タイ</t>
    </rPh>
    <rPh sb="4" eb="6">
      <t>コウカ</t>
    </rPh>
    <phoneticPr fontId="4"/>
  </si>
  <si>
    <t>➒WEBPRO未評価技術導入</t>
    <rPh sb="7" eb="10">
      <t>ミヒョウカ</t>
    </rPh>
    <rPh sb="10" eb="12">
      <t>ギジュツ</t>
    </rPh>
    <rPh sb="12" eb="14">
      <t>ドウニュウ</t>
    </rPh>
    <phoneticPr fontId="4"/>
  </si>
  <si>
    <t>BEMS導入有無</t>
    <rPh sb="4" eb="6">
      <t>ドウニュウ</t>
    </rPh>
    <rPh sb="6" eb="8">
      <t>ウム</t>
    </rPh>
    <phoneticPr fontId="4"/>
  </si>
  <si>
    <t>Aファイル粒度</t>
    <rPh sb="5" eb="7">
      <t>リュウド</t>
    </rPh>
    <phoneticPr fontId="4"/>
  </si>
  <si>
    <t>Bファイル粒度</t>
    <rPh sb="5" eb="7">
      <t>リュウド</t>
    </rPh>
    <phoneticPr fontId="4"/>
  </si>
  <si>
    <t>➏-3導入効果＜概要＞</t>
    <rPh sb="8" eb="10">
      <t>ガイヨウ</t>
    </rPh>
    <phoneticPr fontId="4"/>
  </si>
  <si>
    <t>改修前</t>
    <rPh sb="0" eb="2">
      <t>カイシュウ</t>
    </rPh>
    <rPh sb="2" eb="3">
      <t>マエ</t>
    </rPh>
    <phoneticPr fontId="4"/>
  </si>
  <si>
    <t>改修後</t>
    <rPh sb="0" eb="2">
      <t>カイシュウ</t>
    </rPh>
    <rPh sb="2" eb="3">
      <t>ゴ</t>
    </rPh>
    <phoneticPr fontId="4"/>
  </si>
  <si>
    <t>ＺＥＢ化実現時</t>
    <rPh sb="3" eb="4">
      <t>カ</t>
    </rPh>
    <rPh sb="4" eb="6">
      <t>ジツゲン</t>
    </rPh>
    <rPh sb="6" eb="7">
      <t>ジ</t>
    </rPh>
    <phoneticPr fontId="4"/>
  </si>
  <si>
    <t>ＺＥＢ化実現時のＺＥＢランク</t>
    <rPh sb="3" eb="4">
      <t>カ</t>
    </rPh>
    <rPh sb="4" eb="6">
      <t>ジツゲン</t>
    </rPh>
    <rPh sb="6" eb="7">
      <t>ジ</t>
    </rPh>
    <phoneticPr fontId="4"/>
  </si>
  <si>
    <t>➓BEMS導入</t>
    <rPh sb="5" eb="7">
      <t>ドウニュウ</t>
    </rPh>
    <phoneticPr fontId="4"/>
  </si>
  <si>
    <t>令和８年度　ＺＥＢ実証事業＜Ｂ．既存テナント事業＞</t>
    <phoneticPr fontId="4"/>
  </si>
  <si>
    <t>必須</t>
    <phoneticPr fontId="4"/>
  </si>
  <si>
    <t>補助対象経費においてWEBPRO未評価技術の導入を行う場合は提出</t>
    <rPh sb="0" eb="2">
      <t>ホジョ</t>
    </rPh>
    <rPh sb="2" eb="4">
      <t>タイショウ</t>
    </rPh>
    <rPh sb="4" eb="6">
      <t>ケイヒ</t>
    </rPh>
    <rPh sb="16" eb="19">
      <t>ミヒョウカ</t>
    </rPh>
    <rPh sb="19" eb="21">
      <t>ギジュツ</t>
    </rPh>
    <rPh sb="22" eb="24">
      <t>ドウニュウ</t>
    </rPh>
    <rPh sb="25" eb="26">
      <t>オコナ</t>
    </rPh>
    <rPh sb="27" eb="29">
      <t>バアイ</t>
    </rPh>
    <rPh sb="30" eb="32">
      <t>テイシュツ</t>
    </rPh>
    <phoneticPr fontId="4"/>
  </si>
  <si>
    <t>定型様式１-２</t>
  </si>
  <si>
    <t>補助事業に要する経費、補助対象経費及び補助金の額並びに区分ごとの配分</t>
  </si>
  <si>
    <t>補助対象経費の区分</t>
  </si>
  <si>
    <t>補助率</t>
  </si>
  <si>
    <t>定率</t>
    <rPh sb="0" eb="2">
      <t>テイリツ</t>
    </rPh>
    <phoneticPr fontId="4"/>
  </si>
  <si>
    <t>設備費</t>
  </si>
  <si>
    <t>工事費</t>
  </si>
  <si>
    <t>-</t>
  </si>
  <si>
    <t>氏名　カナ</t>
  </si>
  <si>
    <t>４-２．概略予算書（経費別まとめ）　令和８年度 交付申請時</t>
    <rPh sb="4" eb="6">
      <t>ガイリャク</t>
    </rPh>
    <rPh sb="6" eb="8">
      <t>ヨサン</t>
    </rPh>
    <rPh sb="8" eb="9">
      <t>ショ</t>
    </rPh>
    <rPh sb="10" eb="12">
      <t>ケイヒ</t>
    </rPh>
    <rPh sb="12" eb="13">
      <t>ベツ</t>
    </rPh>
    <phoneticPr fontId="4"/>
  </si>
  <si>
    <t>（単位：円）</t>
  </si>
  <si>
    <t>補助率（1/2）による計算
（参考値）</t>
    <phoneticPr fontId="4"/>
  </si>
  <si>
    <t>ＢＥＭＳ合計-設備</t>
    <rPh sb="4" eb="6">
      <t>ゴウケイ</t>
    </rPh>
    <rPh sb="7" eb="9">
      <t>セツビ</t>
    </rPh>
    <phoneticPr fontId="4"/>
  </si>
  <si>
    <t>ＢＥＭＳ合計-工事</t>
    <rPh sb="4" eb="6">
      <t>ゴウケイ</t>
    </rPh>
    <rPh sb="7" eb="9">
      <t>コウジ</t>
    </rPh>
    <phoneticPr fontId="4"/>
  </si>
  <si>
    <t>ＢＥＭＳ</t>
    <phoneticPr fontId="4"/>
  </si>
  <si>
    <t>＜令和１０年度＞</t>
    <rPh sb="1" eb="3">
      <t>レイワ</t>
    </rPh>
    <rPh sb="5" eb="7">
      <t>ネンド</t>
    </rPh>
    <phoneticPr fontId="4"/>
  </si>
  <si>
    <t>８. ＺＥＢ化計画について</t>
    <rPh sb="6" eb="7">
      <t>カ</t>
    </rPh>
    <rPh sb="7" eb="9">
      <t>ケイカク</t>
    </rPh>
    <phoneticPr fontId="4"/>
  </si>
  <si>
    <t>申請時点から最大１５年以内のＺＥＢ化実現計画について、本事業完了後５年を目途に進捗状況をＳＩＩに報告すること及び事業完了から５年以内にＺＥＢ化を実現した場合は、ＺＥＢ化を実現した時点でＳＩＩに報告することを了承している。</t>
    <rPh sb="18" eb="20">
      <t>ジツゲン</t>
    </rPh>
    <rPh sb="20" eb="22">
      <t>ケイカク</t>
    </rPh>
    <rPh sb="54" eb="55">
      <t>オヨ</t>
    </rPh>
    <rPh sb="103" eb="105">
      <t>リョウショウ</t>
    </rPh>
    <phoneticPr fontId="4"/>
  </si>
  <si>
    <t>テナント貸出対象割合</t>
    <rPh sb="4" eb="8">
      <t>カシダシタイショウ</t>
    </rPh>
    <rPh sb="8" eb="10">
      <t>ワリアイ</t>
    </rPh>
    <phoneticPr fontId="4"/>
  </si>
  <si>
    <t>ＺＥＢ化実現時の一次エネルギー消費量　【Ⅰ】</t>
    <rPh sb="3" eb="4">
      <t>カ</t>
    </rPh>
    <rPh sb="4" eb="6">
      <t>ジツゲン</t>
    </rPh>
    <rPh sb="6" eb="7">
      <t>ジ</t>
    </rPh>
    <rPh sb="8" eb="10">
      <t>イチジ</t>
    </rPh>
    <rPh sb="15" eb="18">
      <t>ショウヒリョウ</t>
    </rPh>
    <phoneticPr fontId="4"/>
  </si>
  <si>
    <t>ＺＥＢ化実現時の一次エネルギー消費量　【Ⅱ】</t>
    <phoneticPr fontId="4"/>
  </si>
  <si>
    <t>建築物の非住宅部分の全体を対象とする場合は「全体評価」、非住宅部分の内、一部の建物用途を対象とする場合は「建物用途評価」を選択し、</t>
    <rPh sb="0" eb="3">
      <t>ケンチクブツ</t>
    </rPh>
    <rPh sb="4" eb="9">
      <t>ヒジュウタクブブン</t>
    </rPh>
    <rPh sb="10" eb="12">
      <t>ゼンタイ</t>
    </rPh>
    <rPh sb="13" eb="15">
      <t>タイショウ</t>
    </rPh>
    <rPh sb="18" eb="20">
      <t>バアイ</t>
    </rPh>
    <rPh sb="22" eb="26">
      <t>ゼンタイヒョウカ</t>
    </rPh>
    <phoneticPr fontId="4"/>
  </si>
  <si>
    <t>３．システム提案概要（1）の➏-2導入効果＜●●●●年ＺＥＢ竣工計画＞【Ⅰ】に反映します。</t>
    <rPh sb="6" eb="8">
      <t>テイアン</t>
    </rPh>
    <rPh sb="8" eb="10">
      <t>ガイヨウ</t>
    </rPh>
    <rPh sb="39" eb="41">
      <t>ハンエイ</t>
    </rPh>
    <phoneticPr fontId="4"/>
  </si>
  <si>
    <t>３．システム提案概要（1）の➏-2導入効果＜●●●●年ＺＥＢ竣工計画＞【Ⅱ】に反映します。</t>
    <rPh sb="6" eb="8">
      <t>テイアン</t>
    </rPh>
    <rPh sb="8" eb="10">
      <t>ガイヨウ</t>
    </rPh>
    <rPh sb="39" eb="41">
      <t>ハンエイ</t>
    </rPh>
    <phoneticPr fontId="4"/>
  </si>
  <si>
    <t>➒WEBPRO未評価技術導入</t>
  </si>
  <si>
    <t>➒WEBPRO未評価技術導入</t>
    <phoneticPr fontId="4"/>
  </si>
  <si>
    <t>➓BEMS導入</t>
    <phoneticPr fontId="4"/>
  </si>
  <si>
    <t>導入未評価技術（①・⑥・⑭は加点対象外）</t>
    <rPh sb="0" eb="2">
      <t>ドウニュウ</t>
    </rPh>
    <rPh sb="2" eb="5">
      <t>ミヒョウカ</t>
    </rPh>
    <rPh sb="5" eb="7">
      <t>ギジュツ</t>
    </rPh>
    <rPh sb="14" eb="16">
      <t>カテン</t>
    </rPh>
    <rPh sb="16" eb="18">
      <t>タイショウ</t>
    </rPh>
    <rPh sb="18" eb="19">
      <t>ガイ</t>
    </rPh>
    <phoneticPr fontId="4"/>
  </si>
  <si>
    <t>一般</t>
    <rPh sb="0" eb="2">
      <t>イッパン</t>
    </rPh>
    <phoneticPr fontId="136"/>
  </si>
  <si>
    <t>テナント貸出対象面積</t>
    <rPh sb="8" eb="10">
      <t>メンセキ</t>
    </rPh>
    <phoneticPr fontId="4"/>
  </si>
  <si>
    <t>テナント貸出対象面積割合</t>
    <rPh sb="8" eb="10">
      <t>メンセキ</t>
    </rPh>
    <rPh sb="10" eb="12">
      <t>ワリアイ</t>
    </rPh>
    <phoneticPr fontId="4"/>
  </si>
  <si>
    <t>建物全体の延べ面積のうちテナント貸出対象面積を小数第2位まで入力</t>
    <rPh sb="0" eb="2">
      <t>タテモノ</t>
    </rPh>
    <rPh sb="2" eb="4">
      <t>ゼンタイ</t>
    </rPh>
    <rPh sb="5" eb="6">
      <t>ノ</t>
    </rPh>
    <rPh sb="7" eb="9">
      <t>メンセキ</t>
    </rPh>
    <rPh sb="16" eb="18">
      <t>カシダシ</t>
    </rPh>
    <rPh sb="18" eb="20">
      <t>タイショウ</t>
    </rPh>
    <rPh sb="20" eb="22">
      <t>メンセキ</t>
    </rPh>
    <phoneticPr fontId="4"/>
  </si>
  <si>
    <t>改修前</t>
    <rPh sb="0" eb="2">
      <t>カイシュウ</t>
    </rPh>
    <rPh sb="2" eb="3">
      <t>マエ</t>
    </rPh>
    <phoneticPr fontId="21"/>
  </si>
  <si>
    <t>改修後</t>
    <rPh sb="0" eb="2">
      <t>カイシュウ</t>
    </rPh>
    <rPh sb="2" eb="3">
      <t>ゴ</t>
    </rPh>
    <phoneticPr fontId="21"/>
  </si>
  <si>
    <t>ZEB化実現時</t>
    <rPh sb="3" eb="4">
      <t>カ</t>
    </rPh>
    <rPh sb="4" eb="6">
      <t>ジツゲン</t>
    </rPh>
    <rPh sb="6" eb="7">
      <t>ジ</t>
    </rPh>
    <phoneticPr fontId="21"/>
  </si>
  <si>
    <t xml:space="preserve">    </t>
  </si>
  <si>
    <t>一次改修前</t>
    <rPh sb="0" eb="2">
      <t>イチジ</t>
    </rPh>
    <rPh sb="2" eb="4">
      <t>カイシュウ</t>
    </rPh>
    <rPh sb="4" eb="5">
      <t>マエ</t>
    </rPh>
    <phoneticPr fontId="4"/>
  </si>
  <si>
    <t>一次改修後</t>
    <rPh sb="0" eb="2">
      <t>イチジ</t>
    </rPh>
    <rPh sb="2" eb="4">
      <t>カイシュウ</t>
    </rPh>
    <rPh sb="4" eb="5">
      <t>ゴ</t>
    </rPh>
    <phoneticPr fontId="4"/>
  </si>
  <si>
    <t>創エネ（ＰＶ）率（％）</t>
    <rPh sb="0" eb="1">
      <t>ソウ</t>
    </rPh>
    <rPh sb="7" eb="8">
      <t>リツ</t>
    </rPh>
    <phoneticPr fontId="4"/>
  </si>
  <si>
    <t>ＰＡＬ* 評価</t>
    <rPh sb="5" eb="7">
      <t>ヒョウカ</t>
    </rPh>
    <phoneticPr fontId="4"/>
  </si>
  <si>
    <t>ＺＥＢ化実現時</t>
    <phoneticPr fontId="4"/>
  </si>
  <si>
    <t>基準値</t>
    <phoneticPr fontId="4"/>
  </si>
  <si>
    <t>削減率（%）</t>
    <rPh sb="0" eb="2">
      <t>サクゲン</t>
    </rPh>
    <rPh sb="2" eb="3">
      <t>リツ</t>
    </rPh>
    <phoneticPr fontId="4"/>
  </si>
  <si>
    <t>設計値</t>
    <rPh sb="0" eb="2">
      <t>セッケイ</t>
    </rPh>
    <phoneticPr fontId="4"/>
  </si>
  <si>
    <t>改修後</t>
    <phoneticPr fontId="4"/>
  </si>
  <si>
    <t>一次エネルギー削減率（％）</t>
    <rPh sb="0" eb="2">
      <t>イチジ</t>
    </rPh>
    <rPh sb="7" eb="9">
      <t>サクゲン</t>
    </rPh>
    <rPh sb="9" eb="10">
      <t>リツ</t>
    </rPh>
    <phoneticPr fontId="4"/>
  </si>
  <si>
    <t>３．システム提案概要（1）の➏-1導入効果＜補助事業における改修＞一次改修前に反映します。</t>
    <rPh sb="6" eb="8">
      <t>テイアン</t>
    </rPh>
    <rPh sb="8" eb="10">
      <t>ガイヨウ</t>
    </rPh>
    <rPh sb="33" eb="35">
      <t>イチジ</t>
    </rPh>
    <rPh sb="35" eb="37">
      <t>カイシュウ</t>
    </rPh>
    <rPh sb="39" eb="41">
      <t>ハンエイ</t>
    </rPh>
    <phoneticPr fontId="4"/>
  </si>
  <si>
    <t>算定結果に基づくエネルギー情報を入力してください。</t>
    <phoneticPr fontId="4"/>
  </si>
  <si>
    <t>➏-1導入効果＜補助事業における改修＞一次改修前と同様、評価対象範囲における</t>
    <rPh sb="19" eb="21">
      <t>イチジ</t>
    </rPh>
    <rPh sb="25" eb="27">
      <t>ドウヨウ</t>
    </rPh>
    <rPh sb="28" eb="34">
      <t>ヒョウカタイショウハンイ</t>
    </rPh>
    <phoneticPr fontId="4"/>
  </si>
  <si>
    <t>評価対象範囲における事業実施前（一次改修実施前）の仕様にてＷＥＢプログラム計算を実施し、</t>
    <rPh sb="0" eb="6">
      <t>ヒョウカタイショウハンイ</t>
    </rPh>
    <rPh sb="10" eb="12">
      <t>ジギョウ</t>
    </rPh>
    <rPh sb="12" eb="14">
      <t>ジッシ</t>
    </rPh>
    <rPh sb="14" eb="15">
      <t>マエ</t>
    </rPh>
    <rPh sb="16" eb="18">
      <t>イチジ</t>
    </rPh>
    <rPh sb="22" eb="23">
      <t>マエ</t>
    </rPh>
    <rPh sb="25" eb="27">
      <t>シヨウ</t>
    </rPh>
    <rPh sb="37" eb="39">
      <t>ケイサン</t>
    </rPh>
    <rPh sb="40" eb="42">
      <t>ジッシ</t>
    </rPh>
    <phoneticPr fontId="4"/>
  </si>
  <si>
    <t>事業実施後（一次改修実施後）のＷＥＢプログラム算定結果に基づくエネルギー情報を入力してください。</t>
    <rPh sb="0" eb="2">
      <t>ジギョウ</t>
    </rPh>
    <rPh sb="6" eb="8">
      <t>イチジ</t>
    </rPh>
    <rPh sb="8" eb="10">
      <t>カイシュウ</t>
    </rPh>
    <rPh sb="10" eb="12">
      <t>ジッシ</t>
    </rPh>
    <rPh sb="12" eb="13">
      <t>ゴ</t>
    </rPh>
    <phoneticPr fontId="4"/>
  </si>
  <si>
    <t>ＺＥＢ化計画年数</t>
    <rPh sb="3" eb="4">
      <t>カ</t>
    </rPh>
    <rPh sb="4" eb="6">
      <t>ケイカク</t>
    </rPh>
    <rPh sb="6" eb="8">
      <t>ネンスウ</t>
    </rPh>
    <phoneticPr fontId="4"/>
  </si>
  <si>
    <t>令和8年度 ZEB実証事業ーB.既存テナント事業　交付申請書情報入力シート２</t>
    <phoneticPr fontId="4"/>
  </si>
  <si>
    <t>補助率（1/2）による計算</t>
    <phoneticPr fontId="4"/>
  </si>
  <si>
    <t>テナント部分の延べ面積が確認できる平面図を提出</t>
    <rPh sb="4" eb="6">
      <t>ブブン</t>
    </rPh>
    <rPh sb="7" eb="8">
      <t>ノ</t>
    </rPh>
    <rPh sb="9" eb="11">
      <t>メンセキ</t>
    </rPh>
    <rPh sb="12" eb="14">
      <t>カクニン</t>
    </rPh>
    <rPh sb="17" eb="20">
      <t>ヘイメンズ</t>
    </rPh>
    <rPh sb="21" eb="23">
      <t>テイシュツ</t>
    </rPh>
    <phoneticPr fontId="4"/>
  </si>
  <si>
    <t>資金調達</t>
    <rPh sb="0" eb="2">
      <t>シキン</t>
    </rPh>
    <rPh sb="2" eb="4">
      <t>チョウタツ</t>
    </rPh>
    <phoneticPr fontId="4"/>
  </si>
  <si>
    <t>根抵当権</t>
    <rPh sb="0" eb="1">
      <t>ネ</t>
    </rPh>
    <rPh sb="1" eb="4">
      <t>テイトウケン</t>
    </rPh>
    <phoneticPr fontId="4"/>
  </si>
  <si>
    <t>抵当権</t>
    <rPh sb="0" eb="3">
      <t>テイトウケン</t>
    </rPh>
    <phoneticPr fontId="4"/>
  </si>
  <si>
    <t>根抵当権・抵当権</t>
    <phoneticPr fontId="4"/>
  </si>
  <si>
    <t>土地に対する
設定済み担保権</t>
    <rPh sb="0" eb="2">
      <t>トチ</t>
    </rPh>
    <rPh sb="3" eb="4">
      <t>タイ</t>
    </rPh>
    <rPh sb="7" eb="9">
      <t>セッテイ</t>
    </rPh>
    <rPh sb="9" eb="10">
      <t>ズ</t>
    </rPh>
    <rPh sb="11" eb="14">
      <t>タンポケン</t>
    </rPh>
    <phoneticPr fontId="4"/>
  </si>
  <si>
    <t>補助対象建築物に対する
設定済み担保権</t>
    <rPh sb="0" eb="2">
      <t>ホジョ</t>
    </rPh>
    <rPh sb="2" eb="4">
      <t>タイショウ</t>
    </rPh>
    <rPh sb="4" eb="7">
      <t>ケンチクブツ</t>
    </rPh>
    <rPh sb="8" eb="9">
      <t>タイ</t>
    </rPh>
    <rPh sb="12" eb="14">
      <t>セッテイ</t>
    </rPh>
    <rPh sb="14" eb="15">
      <t>ズ</t>
    </rPh>
    <rPh sb="16" eb="19">
      <t>タンポケン</t>
    </rPh>
    <phoneticPr fontId="4"/>
  </si>
  <si>
    <t>土地に対する
設定予定の担保権</t>
    <rPh sb="0" eb="2">
      <t>トチ</t>
    </rPh>
    <rPh sb="3" eb="4">
      <t>タイ</t>
    </rPh>
    <rPh sb="7" eb="11">
      <t>セッテイヨテイ</t>
    </rPh>
    <rPh sb="12" eb="15">
      <t>タンポケン</t>
    </rPh>
    <phoneticPr fontId="4"/>
  </si>
  <si>
    <t>補助対象建築物に対する
設定予定の担保権</t>
    <rPh sb="12" eb="16">
      <t>セッテイヨテイ</t>
    </rPh>
    <phoneticPr fontId="4"/>
  </si>
  <si>
    <t>プルダウンから選択
※設定済み担保権がない場合は「なし」を選択</t>
    <rPh sb="11" eb="13">
      <t>セッテイ</t>
    </rPh>
    <rPh sb="13" eb="14">
      <t>ズ</t>
    </rPh>
    <rPh sb="15" eb="18">
      <t>タンポケン</t>
    </rPh>
    <rPh sb="21" eb="23">
      <t>バアイ</t>
    </rPh>
    <rPh sb="29" eb="31">
      <t>センタク</t>
    </rPh>
    <phoneticPr fontId="4"/>
  </si>
  <si>
    <t>プルダウンから選択
※設定済み担保権がない場合は「なし」を選択</t>
    <phoneticPr fontId="4"/>
  </si>
  <si>
    <t>プルダウンから選択
※設定予定の担保権がない場合は「なし」を選択</t>
    <rPh sb="13" eb="15">
      <t>ヨテイ</t>
    </rPh>
    <phoneticPr fontId="4"/>
  </si>
  <si>
    <t>直接的な個人情報の掲載は行わない。</t>
    <rPh sb="0" eb="3">
      <t>チョクセツテキ</t>
    </rPh>
    <rPh sb="4" eb="6">
      <t>コジン</t>
    </rPh>
    <rPh sb="6" eb="8">
      <t>ジョウホウ</t>
    </rPh>
    <rPh sb="9" eb="11">
      <t>ケイサイ</t>
    </rPh>
    <rPh sb="12" eb="13">
      <t>オコナ</t>
    </rPh>
    <phoneticPr fontId="4"/>
  </si>
  <si>
    <t>土地に対する設定済み担保権</t>
    <rPh sb="0" eb="2">
      <t>トチ</t>
    </rPh>
    <rPh sb="3" eb="4">
      <t>タイ</t>
    </rPh>
    <rPh sb="6" eb="9">
      <t>セッテイズ</t>
    </rPh>
    <rPh sb="10" eb="13">
      <t>タンポケン</t>
    </rPh>
    <phoneticPr fontId="4"/>
  </si>
  <si>
    <t>補助対象建築物に対する設定済み担保権</t>
    <rPh sb="0" eb="4">
      <t>ホジョタイショウ</t>
    </rPh>
    <rPh sb="4" eb="7">
      <t>ケンチクブツ</t>
    </rPh>
    <rPh sb="8" eb="9">
      <t>タイ</t>
    </rPh>
    <rPh sb="11" eb="14">
      <t>セッテイズ</t>
    </rPh>
    <rPh sb="15" eb="18">
      <t>タンポケン</t>
    </rPh>
    <phoneticPr fontId="4"/>
  </si>
  <si>
    <t>土地に対する設定予定の担保権</t>
    <rPh sb="0" eb="2">
      <t>トチ</t>
    </rPh>
    <rPh sb="3" eb="4">
      <t>タイ</t>
    </rPh>
    <rPh sb="6" eb="10">
      <t>セッテイヨテイ</t>
    </rPh>
    <rPh sb="11" eb="14">
      <t>タンポケン</t>
    </rPh>
    <phoneticPr fontId="4"/>
  </si>
  <si>
    <t>補助対象建築物に対する設定予定の担保権</t>
    <rPh sb="0" eb="7">
      <t>ホジョタイショウケンチクブツ</t>
    </rPh>
    <rPh sb="8" eb="9">
      <t>タイ</t>
    </rPh>
    <rPh sb="11" eb="15">
      <t>セッテイヨテイ</t>
    </rPh>
    <rPh sb="16" eb="19">
      <t>タンポケン</t>
    </rPh>
    <phoneticPr fontId="4"/>
  </si>
  <si>
    <t>ＷＥＢプログラム算定結果（一次改修前）</t>
    <rPh sb="13" eb="15">
      <t>イチジ</t>
    </rPh>
    <rPh sb="15" eb="17">
      <t>カイシュウ</t>
    </rPh>
    <rPh sb="17" eb="18">
      <t>マエ</t>
    </rPh>
    <phoneticPr fontId="21"/>
  </si>
  <si>
    <t>ＷＥＢプログラム算定結果（一次改修後）</t>
    <rPh sb="13" eb="15">
      <t>イチジ</t>
    </rPh>
    <rPh sb="15" eb="17">
      <t>カイシュウ</t>
    </rPh>
    <rPh sb="17" eb="18">
      <t>ゴ</t>
    </rPh>
    <phoneticPr fontId="21"/>
  </si>
  <si>
    <t>ＷＥＢプログラム算定結果（ＺＥＢ化実現時）</t>
    <rPh sb="16" eb="17">
      <t>カ</t>
    </rPh>
    <rPh sb="17" eb="19">
      <t>ジツゲン</t>
    </rPh>
    <rPh sb="19" eb="20">
      <t>ジ</t>
    </rPh>
    <phoneticPr fontId="21"/>
  </si>
  <si>
    <t>提出する算定結果に対する入力シートを提出</t>
    <phoneticPr fontId="4"/>
  </si>
  <si>
    <t>システム提案概要（１）❻の入力根拠となる算定結果を全て提出</t>
    <rPh sb="4" eb="8">
      <t>テイアンガイヨウ</t>
    </rPh>
    <rPh sb="13" eb="15">
      <t>ニュウリョク</t>
    </rPh>
    <rPh sb="15" eb="17">
      <t>コンキョ</t>
    </rPh>
    <rPh sb="20" eb="22">
      <t>サンテイ</t>
    </rPh>
    <rPh sb="22" eb="24">
      <t>ケッカ</t>
    </rPh>
    <rPh sb="25" eb="26">
      <t>スベ</t>
    </rPh>
    <rPh sb="27" eb="29">
      <t>テイシュツ</t>
    </rPh>
    <phoneticPr fontId="4"/>
  </si>
  <si>
    <t>３．システム提案概要（1）の➏-1導入効果＜補助事業における改修＞一次改修後に反映します。</t>
    <rPh sb="6" eb="8">
      <t>テイアン</t>
    </rPh>
    <rPh sb="8" eb="10">
      <t>ガイヨウ</t>
    </rPh>
    <rPh sb="33" eb="35">
      <t>イチジ</t>
    </rPh>
    <rPh sb="35" eb="37">
      <t>カイシュウ</t>
    </rPh>
    <rPh sb="37" eb="38">
      <t>ゴ</t>
    </rPh>
    <rPh sb="39" eb="41">
      <t>ハンエイ</t>
    </rPh>
    <phoneticPr fontId="4"/>
  </si>
  <si>
    <t>【Ⅰ】にて「建物用途評価」を選択した場合は、「建物用途評価（建物全体）」を選択し、</t>
    <rPh sb="14" eb="16">
      <t>センタク</t>
    </rPh>
    <rPh sb="18" eb="20">
      <t>バアイ</t>
    </rPh>
    <rPh sb="23" eb="25">
      <t>タテモノ</t>
    </rPh>
    <rPh sb="25" eb="27">
      <t>ヨウト</t>
    </rPh>
    <rPh sb="27" eb="29">
      <t>ヒョウカ</t>
    </rPh>
    <rPh sb="30" eb="32">
      <t>タテモノ</t>
    </rPh>
    <rPh sb="32" eb="34">
      <t>ゼンタイ</t>
    </rPh>
    <rPh sb="37" eb="39">
      <t>センタク</t>
    </rPh>
    <phoneticPr fontId="4"/>
  </si>
  <si>
    <t>ＺＥＢ化実現後の建物全体のＷＥＢプログラム算定結果に基づくエネルギー情報を入力してください。</t>
    <rPh sb="3" eb="4">
      <t>カ</t>
    </rPh>
    <rPh sb="4" eb="6">
      <t>ジツゲン</t>
    </rPh>
    <rPh sb="6" eb="7">
      <t>ゴ</t>
    </rPh>
    <rPh sb="8" eb="12">
      <t>タテモノゼンタイ</t>
    </rPh>
    <rPh sb="21" eb="23">
      <t>サンテイ</t>
    </rPh>
    <rPh sb="23" eb="25">
      <t>ケッカ</t>
    </rPh>
    <rPh sb="26" eb="27">
      <t>モト</t>
    </rPh>
    <rPh sb="34" eb="36">
      <t>ジョウホウ</t>
    </rPh>
    <rPh sb="37" eb="39">
      <t>ニュウリョク</t>
    </rPh>
    <phoneticPr fontId="4"/>
  </si>
  <si>
    <t>ＺＥＢ化実現後の評価対象範囲のＷＥＢプログラム算定結果に基づくエネルギー情報を入力してください。</t>
    <rPh sb="3" eb="4">
      <t>カ</t>
    </rPh>
    <rPh sb="4" eb="6">
      <t>ジツゲン</t>
    </rPh>
    <rPh sb="6" eb="7">
      <t>ゴ</t>
    </rPh>
    <rPh sb="8" eb="10">
      <t>ヒョウカ</t>
    </rPh>
    <rPh sb="10" eb="12">
      <t>タイショウ</t>
    </rPh>
    <rPh sb="12" eb="14">
      <t>ハンイ</t>
    </rPh>
    <phoneticPr fontId="4"/>
  </si>
  <si>
    <t>補助事業完了後１年間、交付申請時に立案した本事業の補助対象範囲として実行したＺＥＢ化に向けた一次的な改修による効果について、分析、自己評価が可能な計画に則り、エネルギー使用状況と導入設備の効果について、ＳＩＩが指定する様式にて実施状況報告書を提出することを了承している。</t>
    <rPh sb="11" eb="13">
      <t>コウフ</t>
    </rPh>
    <rPh sb="13" eb="16">
      <t>シンセイジ</t>
    </rPh>
    <rPh sb="17" eb="19">
      <t>リツアン</t>
    </rPh>
    <rPh sb="119" eb="120">
      <t>ショ</t>
    </rPh>
    <rPh sb="121" eb="123">
      <t>テイシュツ</t>
    </rPh>
    <rPh sb="128" eb="130">
      <t>リョウショウ</t>
    </rPh>
    <phoneticPr fontId="4"/>
  </si>
  <si>
    <t xml:space="preserve"> 　 「概略予算書（１年目），（２年目），（３年目）」各シートの合計欄から数式でリンクされています。</t>
    <phoneticPr fontId="4"/>
  </si>
  <si>
    <t>＜ＷＥＢＰＲＯ未評価技術２３項目及びＢＥＭＳ装置以外に係る経費＞</t>
    <rPh sb="22" eb="24">
      <t>ソウチ</t>
    </rPh>
    <rPh sb="24" eb="26">
      <t>イガイ</t>
    </rPh>
    <phoneticPr fontId="4"/>
  </si>
  <si>
    <t>＜ＷＥＢＰＲＯ未評価技術２３項目に係る経費＞</t>
    <phoneticPr fontId="4"/>
  </si>
  <si>
    <t>＜ＢＥＭＳ装置に係る経費＞</t>
    <rPh sb="5" eb="7">
      <t>ソウチ</t>
    </rPh>
    <phoneticPr fontId="4"/>
  </si>
  <si>
    <t>　　ＢＥＭＳ装置に係る費用はＷＥＢＰＲＯ未評価技術２３項目番号／ＢＥＭＳ欄のプルダウンからＢＥＭＳを選択してください。</t>
    <rPh sb="6" eb="8">
      <t>ソウチ</t>
    </rPh>
    <rPh sb="9" eb="10">
      <t>カカ</t>
    </rPh>
    <rPh sb="11" eb="13">
      <t>ヒヨウ</t>
    </rPh>
    <rPh sb="36" eb="37">
      <t>ラン</t>
    </rPh>
    <rPh sb="50" eb="52">
      <t>センタク</t>
    </rPh>
    <phoneticPr fontId="4"/>
  </si>
  <si>
    <t>【補助事業完了後実施】</t>
    <rPh sb="1" eb="3">
      <t>ホジョ</t>
    </rPh>
    <rPh sb="3" eb="5">
      <t>ジギョウ</t>
    </rPh>
    <rPh sb="5" eb="7">
      <t>カンリョウ</t>
    </rPh>
    <rPh sb="7" eb="8">
      <t>ゴ</t>
    </rPh>
    <rPh sb="8" eb="10">
      <t>ジッシ</t>
    </rPh>
    <phoneticPr fontId="4"/>
  </si>
  <si>
    <t>／</t>
    <phoneticPr fontId="4"/>
  </si>
  <si>
    <t>×</t>
    <phoneticPr fontId="4"/>
  </si>
  <si>
    <t>○</t>
    <phoneticPr fontId="4"/>
  </si>
  <si>
    <t>■入力シート２_⑫ZEBの実現に資する省エネ技術</t>
    <rPh sb="1" eb="3">
      <t>ニュウリョク</t>
    </rPh>
    <rPh sb="13" eb="15">
      <t>ジツゲン</t>
    </rPh>
    <rPh sb="16" eb="17">
      <t>シ</t>
    </rPh>
    <rPh sb="19" eb="20">
      <t>ショウ</t>
    </rPh>
    <rPh sb="22" eb="24">
      <t>ギジュツ</t>
    </rPh>
    <phoneticPr fontId="4"/>
  </si>
  <si>
    <t>経営革新計画の認定の有無（令和８年度中に受ける予定も含む）</t>
    <rPh sb="0" eb="6">
      <t>ケイエイカクシンケイカク</t>
    </rPh>
    <rPh sb="7" eb="9">
      <t>ニンテイ</t>
    </rPh>
    <rPh sb="10" eb="12">
      <t>ウム</t>
    </rPh>
    <rPh sb="13" eb="15">
      <t>レイワ</t>
    </rPh>
    <rPh sb="20" eb="21">
      <t>ウ</t>
    </rPh>
    <rPh sb="23" eb="25">
      <t>ヨテイ</t>
    </rPh>
    <rPh sb="26" eb="27">
      <t>フク</t>
    </rPh>
    <phoneticPr fontId="4"/>
  </si>
  <si>
    <t>「未来を拓くパートナーシップ構築推進会議」において定められた「パートナーシップ構築宣言」の有無（令和８年度中に登録を行う予定も含む）</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4"/>
  </si>
  <si>
    <t>ＢＥＭＳを導入する場合は設定完了予定日を入力（西暦入力）、導入しない場合は「－」を選択
※複数年度事業の場合、最終年度の日付を入力</t>
    <rPh sb="5" eb="7">
      <t>ドウニュウ</t>
    </rPh>
    <rPh sb="9" eb="11">
      <t>バアイ</t>
    </rPh>
    <rPh sb="12" eb="14">
      <t>セッテイ</t>
    </rPh>
    <rPh sb="14" eb="16">
      <t>カンリョウ</t>
    </rPh>
    <rPh sb="16" eb="19">
      <t>ヨテイビ</t>
    </rPh>
    <rPh sb="29" eb="31">
      <t>ドウニュウ</t>
    </rPh>
    <rPh sb="34" eb="36">
      <t>バアイ</t>
    </rPh>
    <rPh sb="45" eb="51">
      <t>フクスウネンドジギョウ</t>
    </rPh>
    <rPh sb="52" eb="54">
      <t>バアイ</t>
    </rPh>
    <rPh sb="55" eb="59">
      <t>サイシュウネンド</t>
    </rPh>
    <rPh sb="60" eb="62">
      <t>ヒヅケ</t>
    </rPh>
    <rPh sb="63" eb="65">
      <t>ニュウリョク</t>
    </rPh>
    <phoneticPr fontId="4"/>
  </si>
  <si>
    <t>西暦4桁半角数字でＺＥＢ化竣工予定年を入力　※交付申請日から１５年以内</t>
    <rPh sb="12" eb="13">
      <t>カ</t>
    </rPh>
    <rPh sb="23" eb="25">
      <t>コウフ</t>
    </rPh>
    <rPh sb="25" eb="27">
      <t>シンセイ</t>
    </rPh>
    <rPh sb="27" eb="28">
      <t>ビ</t>
    </rPh>
    <rPh sb="32" eb="33">
      <t>ネン</t>
    </rPh>
    <rPh sb="33" eb="35">
      <t>イナイ</t>
    </rPh>
    <phoneticPr fontId="4"/>
  </si>
  <si>
    <r>
      <rPr>
        <b/>
        <sz val="10"/>
        <rFont val="Meiryo UI"/>
        <family val="3"/>
        <charset val="128"/>
      </rPr>
      <t>建物全体の延べ面積に対するテナント貸出対象面積比率（自動反映）</t>
    </r>
    <r>
      <rPr>
        <b/>
        <sz val="10"/>
        <color rgb="FFFF0000"/>
        <rFont val="Meiryo UI"/>
        <family val="3"/>
        <charset val="128"/>
      </rPr>
      <t>※50%超必須</t>
    </r>
    <rPh sb="0" eb="2">
      <t>タテモノ</t>
    </rPh>
    <rPh sb="2" eb="4">
      <t>ゼンタイ</t>
    </rPh>
    <rPh sb="5" eb="6">
      <t>ノ</t>
    </rPh>
    <rPh sb="7" eb="9">
      <t>メンセキ</t>
    </rPh>
    <rPh sb="10" eb="11">
      <t>タイ</t>
    </rPh>
    <rPh sb="17" eb="19">
      <t>カシダシ</t>
    </rPh>
    <rPh sb="19" eb="21">
      <t>タイショウ</t>
    </rPh>
    <rPh sb="21" eb="23">
      <t>メンセキ</t>
    </rPh>
    <rPh sb="23" eb="25">
      <t>ヒリツ</t>
    </rPh>
    <rPh sb="26" eb="28">
      <t>ジドウ</t>
    </rPh>
    <rPh sb="28" eb="30">
      <t>ハンエイ</t>
    </rPh>
    <rPh sb="35" eb="36">
      <t>チョウ</t>
    </rPh>
    <rPh sb="36" eb="38">
      <t>ヒッス</t>
    </rPh>
    <phoneticPr fontId="4"/>
  </si>
  <si>
    <t>一次エネルギー消費量　補助事業における一次改修前</t>
    <rPh sb="0" eb="2">
      <t>イチジ</t>
    </rPh>
    <rPh sb="7" eb="10">
      <t>ショウヒリョウ</t>
    </rPh>
    <rPh sb="19" eb="21">
      <t>イチジ</t>
    </rPh>
    <phoneticPr fontId="4"/>
  </si>
  <si>
    <t>一次エネルギー消費量　補助事業における一次改修後</t>
    <rPh sb="0" eb="2">
      <t>イチジ</t>
    </rPh>
    <rPh sb="7" eb="10">
      <t>ショウヒリョウ</t>
    </rPh>
    <rPh sb="19" eb="21">
      <t>イチジ</t>
    </rPh>
    <rPh sb="23" eb="24">
      <t>ゴ</t>
    </rPh>
    <phoneticPr fontId="4"/>
  </si>
  <si>
    <t>⓫ＺＥＢ実現のコンセプト</t>
    <rPh sb="4" eb="6">
      <t>ジツゲン</t>
    </rPh>
    <phoneticPr fontId="4"/>
  </si>
  <si>
    <r>
      <t>⓬ＺＥＢの実現に資する省エネ技術　</t>
    </r>
    <r>
      <rPr>
        <b/>
        <u/>
        <sz val="11"/>
        <rFont val="Meiryo UI"/>
        <family val="3"/>
        <charset val="128"/>
      </rPr>
      <t>↓※設備・システム名から入力してください。</t>
    </r>
    <rPh sb="5" eb="7">
      <t>ジツゲン</t>
    </rPh>
    <rPh sb="8" eb="9">
      <t>シ</t>
    </rPh>
    <rPh sb="11" eb="12">
      <t>ショウ</t>
    </rPh>
    <rPh sb="14" eb="16">
      <t>ギジュツ</t>
    </rPh>
    <rPh sb="19" eb="21">
      <t>セツビ</t>
    </rPh>
    <rPh sb="26" eb="27">
      <t>メイ</t>
    </rPh>
    <rPh sb="29" eb="31">
      <t>ニュウリョク</t>
    </rPh>
    <phoneticPr fontId="4"/>
  </si>
  <si>
    <t>各設備が補助対象なら「○」、補助対象外なら「×」、補助事業完了後に導入するなら「／」を</t>
    <rPh sb="0" eb="3">
      <t>カクセツビ</t>
    </rPh>
    <rPh sb="4" eb="6">
      <t>ホジョ</t>
    </rPh>
    <rPh sb="6" eb="8">
      <t>タイショウ</t>
    </rPh>
    <rPh sb="14" eb="16">
      <t>ホジョ</t>
    </rPh>
    <rPh sb="16" eb="18">
      <t>タイショウ</t>
    </rPh>
    <rPh sb="18" eb="19">
      <t>ガイ</t>
    </rPh>
    <rPh sb="25" eb="27">
      <t>ホジョ</t>
    </rPh>
    <rPh sb="27" eb="29">
      <t>ジギョウ</t>
    </rPh>
    <rPh sb="29" eb="31">
      <t>カンリョウ</t>
    </rPh>
    <rPh sb="31" eb="32">
      <t>ゴ</t>
    </rPh>
    <rPh sb="33" eb="35">
      <t>ドウニュウ</t>
    </rPh>
    <phoneticPr fontId="4"/>
  </si>
  <si>
    <r>
      <t>色のセルは、入力シート２「</t>
    </r>
    <r>
      <rPr>
        <sz val="10"/>
        <rFont val="Segoe UI Symbol"/>
        <family val="1"/>
      </rPr>
      <t>⓬</t>
    </r>
    <r>
      <rPr>
        <sz val="10"/>
        <rFont val="HGSｺﾞｼｯｸM"/>
        <family val="3"/>
        <charset val="128"/>
      </rPr>
      <t>ZEB実現に資する省エネ技術」の「新既」「補助」よりプルダウンから選択する。</t>
    </r>
    <rPh sb="0" eb="1">
      <t>イロ</t>
    </rPh>
    <rPh sb="6" eb="8">
      <t>ニュウリョク</t>
    </rPh>
    <rPh sb="31" eb="32">
      <t>シン</t>
    </rPh>
    <rPh sb="32" eb="33">
      <t>キ</t>
    </rPh>
    <rPh sb="35" eb="37">
      <t>ホジョ</t>
    </rPh>
    <rPh sb="47" eb="49">
      <t>センタク</t>
    </rPh>
    <phoneticPr fontId="4"/>
  </si>
  <si>
    <r>
      <rPr>
        <b/>
        <sz val="18"/>
        <rFont val="HGSｺﾞｼｯｸM"/>
        <family val="3"/>
        <charset val="128"/>
      </rPr>
      <t>入力シート２</t>
    </r>
    <r>
      <rPr>
        <b/>
        <sz val="14"/>
        <rFont val="HGSｺﾞｼｯｸM"/>
        <family val="3"/>
        <charset val="128"/>
      </rPr>
      <t xml:space="preserve">
</t>
    </r>
    <r>
      <rPr>
        <b/>
        <sz val="14"/>
        <rFont val="Segoe UI Symbol"/>
        <family val="3"/>
      </rPr>
      <t>⓬</t>
    </r>
    <r>
      <rPr>
        <b/>
        <sz val="14"/>
        <rFont val="HGSｺﾞｼｯｸM"/>
        <family val="3"/>
        <charset val="128"/>
      </rPr>
      <t>ZEB実現に資する省エネ技術/参考資料</t>
    </r>
    <rPh sb="0" eb="2">
      <t>ニュウリョク</t>
    </rPh>
    <rPh sb="11" eb="13">
      <t>ジツゲン</t>
    </rPh>
    <rPh sb="14" eb="15">
      <t>シ</t>
    </rPh>
    <rPh sb="17" eb="18">
      <t>ショウ</t>
    </rPh>
    <rPh sb="20" eb="22">
      <t>ギジュツ</t>
    </rPh>
    <rPh sb="23" eb="25">
      <t>サンコウ</t>
    </rPh>
    <rPh sb="25" eb="27">
      <t>シリョウ</t>
    </rPh>
    <phoneticPr fontId="4"/>
  </si>
  <si>
    <r>
      <t>色のセルは、入力シート２「</t>
    </r>
    <r>
      <rPr>
        <sz val="10"/>
        <rFont val="Segoe UI Symbol"/>
        <family val="3"/>
      </rPr>
      <t>⓬</t>
    </r>
    <r>
      <rPr>
        <sz val="10"/>
        <rFont val="HGSｺﾞｼｯｸM"/>
        <family val="3"/>
        <charset val="128"/>
      </rPr>
      <t>ZEB実現に資する省エネ技術」の各項目よりプルダウンから選択できる。</t>
    </r>
    <rPh sb="0" eb="1">
      <t>イロ</t>
    </rPh>
    <rPh sb="6" eb="8">
      <t>ニュウリョク</t>
    </rPh>
    <rPh sb="30" eb="33">
      <t>カクコウモク</t>
    </rPh>
    <rPh sb="42" eb="44">
      <t>センタク</t>
    </rPh>
    <phoneticPr fontId="4"/>
  </si>
  <si>
    <t>01_交付申請書_○○既存テナント事業</t>
    <rPh sb="3" eb="5">
      <t>コウフ</t>
    </rPh>
    <rPh sb="5" eb="8">
      <t>シンセイショ</t>
    </rPh>
    <rPh sb="11" eb="13">
      <t>キゾン</t>
    </rPh>
    <rPh sb="17" eb="19">
      <t>ジギョウ</t>
    </rPh>
    <phoneticPr fontId="4"/>
  </si>
  <si>
    <t>４-２．概略予算書（経費別まとめ）</t>
    <rPh sb="4" eb="6">
      <t>ガイリャク</t>
    </rPh>
    <rPh sb="6" eb="9">
      <t>ヨサンショ</t>
    </rPh>
    <rPh sb="10" eb="12">
      <t>ケイヒ</t>
    </rPh>
    <rPh sb="12" eb="13">
      <t>ベツ</t>
    </rPh>
    <phoneticPr fontId="21"/>
  </si>
  <si>
    <t>02_参考見積書</t>
    <rPh sb="3" eb="8">
      <t>サンコウミツモリショ</t>
    </rPh>
    <phoneticPr fontId="4"/>
  </si>
  <si>
    <t>参考見積書</t>
    <rPh sb="0" eb="2">
      <t>サンコウ</t>
    </rPh>
    <rPh sb="2" eb="5">
      <t>ミツモリショ</t>
    </rPh>
    <phoneticPr fontId="4"/>
  </si>
  <si>
    <t>03_交付申請書別添_○○既存テナント事業</t>
    <rPh sb="3" eb="8">
      <t>コウフシンセイショ</t>
    </rPh>
    <rPh sb="8" eb="10">
      <t>ベッテン</t>
    </rPh>
    <rPh sb="13" eb="15">
      <t>キゾン</t>
    </rPh>
    <rPh sb="19" eb="21">
      <t>ジギョウ</t>
    </rPh>
    <phoneticPr fontId="4"/>
  </si>
  <si>
    <t>補助対象経費においてWEBPRO未評価技術の導入を行う場合は根拠を示す資料等を自由書式にて作成し提出</t>
    <phoneticPr fontId="4"/>
  </si>
  <si>
    <t>学校法人、行政機関、研究開発を業とする法人等・研究者</t>
    <rPh sb="21" eb="22">
      <t>トウ</t>
    </rPh>
    <phoneticPr fontId="136"/>
  </si>
  <si>
    <t>ＳＩＩは「２．」で取得した情報を以下の目的で利用する。
 (ア) 本事業の審査、管理、事業進捗状況の把握
 (イ) ＳＩＩの各種情報案内、アンケート・調査の実施
 (ウ) 国及び「５．」に示す提供先への報告、省エネを目的とした調査・研究
 (エ) その他、本事業の運営に必要な業務</t>
    <phoneticPr fontId="136"/>
  </si>
  <si>
    <t>一般社団法人環境共創イニシアチブ（以下「ＳＩＩ」という。）は執行する令和８年度「住宅・建築物需給一体型等省エネルギー投資促進事業費（ＺＥＢ実証事業）」（以下「本事業」という。）の実施のため、以下「２．」に記載する情報を本事業の実施期間にわたり取得する。
これらの取得した情報を、「３．」に記載する利用目的で利用し、「５．」に記載する範囲・目的で提供することに、申請者は同意するものとする。
ＳＩＩの個人情報保護方針は以下を確認すること。
https://sii.or.jp/privacy/</t>
    <phoneticPr fontId="136"/>
  </si>
  <si>
    <t>６. 補助対象建築物のＺＥＢ化に向けた設計情報ならびに実施状況報告の情報開示について</t>
    <rPh sb="3" eb="5">
      <t>ホジョ</t>
    </rPh>
    <rPh sb="5" eb="7">
      <t>タイショウ</t>
    </rPh>
    <rPh sb="7" eb="10">
      <t>ケンチクブツ</t>
    </rPh>
    <rPh sb="14" eb="15">
      <t>カ</t>
    </rPh>
    <rPh sb="16" eb="17">
      <t>ム</t>
    </rPh>
    <rPh sb="19" eb="21">
      <t>セッケイ</t>
    </rPh>
    <rPh sb="21" eb="23">
      <t>ジョウホウ</t>
    </rPh>
    <rPh sb="27" eb="29">
      <t>ジッシ</t>
    </rPh>
    <rPh sb="29" eb="31">
      <t>ジョウキョウ</t>
    </rPh>
    <rPh sb="31" eb="33">
      <t>ホウコク</t>
    </rPh>
    <rPh sb="34" eb="36">
      <t>ジョウホウ</t>
    </rPh>
    <rPh sb="36" eb="38">
      <t>カイジ</t>
    </rPh>
    <phoneticPr fontId="21"/>
  </si>
  <si>
    <t>本事業の趣旨にもとづき、補助対象建築物のＺＥＢ化に向けた設計情報ならびに、事業完了後の実施状況の内容について情報提供が可能な事業に対し補助が行われることを了承している。</t>
    <rPh sb="4" eb="6">
      <t>シュシ</t>
    </rPh>
    <rPh sb="12" eb="14">
      <t>ホジョ</t>
    </rPh>
    <rPh sb="14" eb="16">
      <t>タイショウ</t>
    </rPh>
    <rPh sb="16" eb="19">
      <t>ケンチクブツ</t>
    </rPh>
    <rPh sb="23" eb="24">
      <t>カ</t>
    </rPh>
    <rPh sb="25" eb="26">
      <t>ム</t>
    </rPh>
    <rPh sb="28" eb="30">
      <t>セッケイ</t>
    </rPh>
    <rPh sb="30" eb="32">
      <t>ジョウホウ</t>
    </rPh>
    <rPh sb="37" eb="39">
      <t>ジギョウ</t>
    </rPh>
    <rPh sb="39" eb="41">
      <t>カンリョウ</t>
    </rPh>
    <rPh sb="41" eb="42">
      <t>ゴ</t>
    </rPh>
    <rPh sb="43" eb="45">
      <t>ジッシ</t>
    </rPh>
    <rPh sb="45" eb="47">
      <t>ジョウキョウ</t>
    </rPh>
    <rPh sb="48" eb="50">
      <t>ナイヨウ</t>
    </rPh>
    <rPh sb="54" eb="56">
      <t>ジョウホウ</t>
    </rPh>
    <rPh sb="56" eb="58">
      <t>テイキョウ</t>
    </rPh>
    <rPh sb="59" eb="61">
      <t>カノウ</t>
    </rPh>
    <rPh sb="62" eb="64">
      <t>ジギョウ</t>
    </rPh>
    <rPh sb="65" eb="66">
      <t>タイ</t>
    </rPh>
    <rPh sb="67" eb="69">
      <t>ホジョ</t>
    </rPh>
    <rPh sb="70" eb="71">
      <t>オコナ</t>
    </rPh>
    <rPh sb="77" eb="79">
      <t>リョウショウ</t>
    </rPh>
    <phoneticPr fontId="21"/>
  </si>
  <si>
    <t>補助対象となる設備等には財産処分の制限期間があり(交付規程第２４条２項)、制限期間内に処分（転用、譲渡、交換、貸付け、担保に供する処分、取壊し、廃棄）を行う場合は、あらかじめ財産処分承認申請書をＳＩＩに提出しその承認を受けなければならず、万一、未承認のまま財産処分が行われた場合、交付決定を取消し、補助金の返還(交付規程第２０条４項)となる可能性があることを了承している。</t>
    <rPh sb="0" eb="2">
      <t>ホジョ</t>
    </rPh>
    <rPh sb="2" eb="4">
      <t>タイショウ</t>
    </rPh>
    <rPh sb="7" eb="9">
      <t>セツビ</t>
    </rPh>
    <rPh sb="25" eb="27">
      <t>コウフ</t>
    </rPh>
    <rPh sb="27" eb="29">
      <t>キテイ</t>
    </rPh>
    <rPh sb="29" eb="30">
      <t>ダイ</t>
    </rPh>
    <rPh sb="32" eb="33">
      <t>ジョウ</t>
    </rPh>
    <rPh sb="34" eb="35">
      <t>コウ</t>
    </rPh>
    <rPh sb="76" eb="77">
      <t>オコナ</t>
    </rPh>
    <rPh sb="181" eb="183">
      <t>リョウショウ</t>
    </rPh>
    <phoneticPr fontId="21"/>
  </si>
  <si>
    <t>（１）法人等（個人、法人又は団体をいう。）が、暴力団（暴力団員による不当な行為の防止等に関する法律（平成３年法律第７７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又は暴力団員でなくなった日から５年を経過しない者であるとき。
（２）役員等が、自己、自社もしくは第三者の不正の利益を図る目的又は第三者に損害を加える目的をもって、暴力団又は暴力団員を利用するなどしているとき。
（３）役員等が、暴力団又は暴力団員に対して、資金等を供給し、又は便宜を供与するなど直接的あるいは積極的に暴力団の維持、運営に協力し、もしくは関与しているとき。
（４）役員等が、暴力団又は暴力団員であることを知りながらこれと社会的に非難されるべき関係を有しているとき。
（５）自ら又は第三者を利用して、暴力的な要求行為、法的な責任を超えた不当な要求行為、業務妨害行為等を行っているとき。</t>
    <phoneticPr fontId="4"/>
  </si>
  <si>
    <t>←補助金の額の合計が３億円を超えている場合は上限５億円、また事業全体での補助金の額が７億円を超えている場合は上限７億円まででの交付申請となります。</t>
    <rPh sb="19" eb="21">
      <t>バアイ</t>
    </rPh>
    <rPh sb="30" eb="34">
      <t>ジギョウゼンタイ</t>
    </rPh>
    <rPh sb="36" eb="39">
      <t>ホジョキン</t>
    </rPh>
    <rPh sb="40" eb="41">
      <t>ガク</t>
    </rPh>
    <rPh sb="43" eb="45">
      <t>オクエン</t>
    </rPh>
    <rPh sb="46" eb="47">
      <t>コ</t>
    </rPh>
    <rPh sb="51" eb="53">
      <t>バアイ</t>
    </rPh>
    <rPh sb="54" eb="56">
      <t>ジョウゲン</t>
    </rPh>
    <rPh sb="57" eb="59">
      <t>オクエン</t>
    </rPh>
    <rPh sb="63" eb="67">
      <t>コウフシンセイ</t>
    </rPh>
    <phoneticPr fontId="4"/>
  </si>
  <si>
    <t>←補助金の額の合計が３億円を超えている場合は上限３億円での交付申請となります。</t>
    <rPh sb="19" eb="21">
      <t>バアイ</t>
    </rPh>
    <rPh sb="29" eb="33">
      <t>コウフシンセイ</t>
    </rPh>
    <phoneticPr fontId="4"/>
  </si>
  <si>
    <t>←複数年度事業の場合、事業全体での補助金の額の合計が７億円を超えている場合は上限７億円まででの交付申請となります。</t>
    <rPh sb="1" eb="5">
      <t>フクスウネンド</t>
    </rPh>
    <rPh sb="5" eb="7">
      <t>ジギョウ</t>
    </rPh>
    <rPh sb="8" eb="10">
      <t>バアイ</t>
    </rPh>
    <rPh sb="11" eb="15">
      <t>ジギョウゼンタイ</t>
    </rPh>
    <rPh sb="27" eb="29">
      <t>オクエン</t>
    </rPh>
    <rPh sb="30" eb="31">
      <t>コ</t>
    </rPh>
    <rPh sb="35" eb="37">
      <t>バアイ</t>
    </rPh>
    <rPh sb="38" eb="40">
      <t>ジョウゲン</t>
    </rPh>
    <rPh sb="41" eb="43">
      <t>オクエン</t>
    </rPh>
    <rPh sb="47" eb="51">
      <t>コウフシンセイ</t>
    </rPh>
    <phoneticPr fontId="4"/>
  </si>
  <si>
    <t>※小数点以下（１円未満）を切り捨てとし、補助金の額の上限は３億円／年、事業全体で７億円とする。</t>
    <rPh sb="1" eb="4">
      <t>ショウスウテン</t>
    </rPh>
    <rPh sb="4" eb="6">
      <t>イカ</t>
    </rPh>
    <rPh sb="8" eb="9">
      <t>エン</t>
    </rPh>
    <rPh sb="9" eb="11">
      <t>ミマン</t>
    </rPh>
    <rPh sb="13" eb="14">
      <t>キ</t>
    </rPh>
    <rPh sb="15" eb="16">
      <t>ス</t>
    </rPh>
    <rPh sb="35" eb="37">
      <t>ジギョウ</t>
    </rPh>
    <rPh sb="37" eb="39">
      <t>ゼンタイ</t>
    </rPh>
    <rPh sb="41" eb="42">
      <t>オク</t>
    </rPh>
    <rPh sb="42" eb="43">
      <t>エン</t>
    </rPh>
    <phoneticPr fontId="4"/>
  </si>
  <si>
    <t>令和８年度 住宅・建築物需給一体型等省エネルギー投資促進事業費(国庫債務負担行為分）</t>
    <rPh sb="6" eb="8">
      <t>ジュウタク</t>
    </rPh>
    <rPh sb="9" eb="12">
      <t>ケンチクブツ</t>
    </rPh>
    <rPh sb="12" eb="14">
      <t>ジュキュウ</t>
    </rPh>
    <rPh sb="14" eb="16">
      <t>イッタイ</t>
    </rPh>
    <rPh sb="16" eb="17">
      <t>ガタ</t>
    </rPh>
    <rPh sb="17" eb="18">
      <t>トウ</t>
    </rPh>
    <rPh sb="18" eb="19">
      <t>ショウ</t>
    </rPh>
    <rPh sb="24" eb="26">
      <t>トウシ</t>
    </rPh>
    <rPh sb="26" eb="28">
      <t>ソクシン</t>
    </rPh>
    <rPh sb="28" eb="31">
      <t>ジギョウヒ</t>
    </rPh>
    <phoneticPr fontId="4"/>
  </si>
  <si>
    <t>（ＺＥＢ実証事業）</t>
    <rPh sb="4" eb="6">
      <t>ジッショウ</t>
    </rPh>
    <rPh sb="6" eb="8">
      <t>ジギョウ</t>
    </rPh>
    <phoneticPr fontId="4"/>
  </si>
  <si>
    <t>　住宅・建築物需給一体型等省エネルギー投資促進事業費（ＺＥＢ実証事業）交付規程（以下「交付規程」という。）第４条の規定に基づき、以下のとおり経済産業省からの住宅・建築物需給一体型等省エネルギー投資促進事業費交付要綱第３条に基づく国庫補助金に係る補助事業の補助金の交付を申請します。
　なお、補助金等に係る予算の執行の適正化に関する法律（昭和３０年法律第１７９号）、補助金等に係る予算の執行の適正化に関する法律施行令（昭和３０年政令第２５５号）及び交付規程の定めるところに従うことを承知のうえ、申請します。</t>
    <rPh sb="64" eb="66">
      <t>イカ</t>
    </rPh>
    <rPh sb="120" eb="121">
      <t>カカワ</t>
    </rPh>
    <rPh sb="122" eb="124">
      <t>ホジョ</t>
    </rPh>
    <rPh sb="124" eb="126">
      <t>ジギョウ</t>
    </rPh>
    <rPh sb="127" eb="130">
      <t>ホジョキン</t>
    </rPh>
    <phoneticPr fontId="4"/>
  </si>
  <si>
    <t>※２ページ目入力不要※</t>
    <rPh sb="5" eb="6">
      <t>メ</t>
    </rPh>
    <rPh sb="6" eb="8">
      <t>ニュウリョク</t>
    </rPh>
    <rPh sb="8" eb="10">
      <t>フヨウ</t>
    </rPh>
    <phoneticPr fontId="4"/>
  </si>
  <si>
    <t>※３ページ目入力不要※</t>
    <rPh sb="5" eb="6">
      <t>メ</t>
    </rPh>
    <rPh sb="6" eb="8">
      <t>ニュウリョク</t>
    </rPh>
    <rPh sb="8" eb="10">
      <t>フヨウ</t>
    </rPh>
    <phoneticPr fontId="4"/>
  </si>
  <si>
    <t>※４ページ目入力不要※</t>
    <rPh sb="5" eb="6">
      <t>メ</t>
    </rPh>
    <rPh sb="6" eb="8">
      <t>ニュウリョク</t>
    </rPh>
    <rPh sb="8" eb="10">
      <t>フヨウ</t>
    </rPh>
    <phoneticPr fontId="4"/>
  </si>
  <si>
    <t>※５ページ目入力不要※</t>
    <rPh sb="5" eb="6">
      <t>メ</t>
    </rPh>
    <rPh sb="6" eb="8">
      <t>ニュウリョク</t>
    </rPh>
    <rPh sb="8" eb="10">
      <t>フヨウ</t>
    </rPh>
    <phoneticPr fontId="4"/>
  </si>
  <si>
    <t>経営革新計画の認定の有無（令和８年度中に経営革新計画の認定を受ける予定も含む）</t>
    <rPh sb="0" eb="2">
      <t>ケイエイ</t>
    </rPh>
    <rPh sb="2" eb="4">
      <t>カクシン</t>
    </rPh>
    <rPh sb="4" eb="6">
      <t>ケイカク</t>
    </rPh>
    <rPh sb="7" eb="9">
      <t>ニンテイ</t>
    </rPh>
    <rPh sb="10" eb="12">
      <t>ウム</t>
    </rPh>
    <rPh sb="13" eb="15">
      <t>レイワ</t>
    </rPh>
    <rPh sb="16" eb="19">
      <t>ネンドチュウ</t>
    </rPh>
    <rPh sb="20" eb="22">
      <t>ケイエイ</t>
    </rPh>
    <rPh sb="22" eb="24">
      <t>カクシン</t>
    </rPh>
    <rPh sb="24" eb="26">
      <t>ケイカク</t>
    </rPh>
    <rPh sb="27" eb="29">
      <t>ニンテイ</t>
    </rPh>
    <rPh sb="30" eb="31">
      <t>ウ</t>
    </rPh>
    <rPh sb="33" eb="35">
      <t>ヨテイ</t>
    </rPh>
    <rPh sb="36" eb="37">
      <t>フク</t>
    </rPh>
    <phoneticPr fontId="4"/>
  </si>
  <si>
    <t>（令和８年度中にパートナーシップ構築宣言の登録を行う予定も含む）</t>
    <phoneticPr fontId="4"/>
  </si>
  <si>
    <t>＜2026年度＞</t>
    <phoneticPr fontId="4"/>
  </si>
  <si>
    <t>＜2027年度＞</t>
    <phoneticPr fontId="4"/>
  </si>
  <si>
    <t>＜2028年度＞</t>
    <phoneticPr fontId="4"/>
  </si>
  <si>
    <t>令和８年度　ＺＥＢ実証事業＜Ｂ．既存テナント事業＞</t>
    <rPh sb="16" eb="18">
      <t>キゾン</t>
    </rPh>
    <rPh sb="22" eb="24">
      <t>ジギョウ</t>
    </rPh>
    <phoneticPr fontId="4"/>
  </si>
  <si>
    <t>➏-1導入効果＜補助事業における改修＞</t>
    <rPh sb="3" eb="5">
      <t>ドウニュウ</t>
    </rPh>
    <rPh sb="5" eb="7">
      <t>コウカ</t>
    </rPh>
    <rPh sb="8" eb="10">
      <t>ホジョ</t>
    </rPh>
    <rPh sb="10" eb="12">
      <t>ジギョウ</t>
    </rPh>
    <rPh sb="16" eb="18">
      <t>カイシュウ</t>
    </rPh>
    <phoneticPr fontId="4"/>
  </si>
  <si>
    <t>評価対象範囲における一次エネルギー消費量</t>
    <rPh sb="0" eb="2">
      <t>ヒョウカ</t>
    </rPh>
    <rPh sb="2" eb="4">
      <t>タイショウ</t>
    </rPh>
    <rPh sb="4" eb="6">
      <t>ハンイ</t>
    </rPh>
    <rPh sb="10" eb="12">
      <t>イチジ</t>
    </rPh>
    <rPh sb="17" eb="20">
      <t>ショウヒリョウ</t>
    </rPh>
    <phoneticPr fontId="4"/>
  </si>
  <si>
    <t>ＺＥＢ化実現時の一次エネルギー消費量</t>
    <rPh sb="3" eb="4">
      <t>カ</t>
    </rPh>
    <rPh sb="4" eb="6">
      <t>ジツゲン</t>
    </rPh>
    <rPh sb="6" eb="7">
      <t>ジ</t>
    </rPh>
    <rPh sb="8" eb="10">
      <t>イチジ</t>
    </rPh>
    <rPh sb="15" eb="18">
      <t>ショウヒリョウ</t>
    </rPh>
    <phoneticPr fontId="4"/>
  </si>
  <si>
    <r>
      <t>同上ｍ</t>
    </r>
    <r>
      <rPr>
        <vertAlign val="superscript"/>
        <sz val="12"/>
        <rFont val="ＭＳ Ｐゴシック"/>
        <family val="3"/>
        <charset val="128"/>
      </rPr>
      <t>2</t>
    </r>
    <r>
      <rPr>
        <sz val="12"/>
        <rFont val="ＭＳ Ｐゴシック"/>
        <family val="3"/>
        <charset val="128"/>
      </rPr>
      <t>単価（円/m</t>
    </r>
    <r>
      <rPr>
        <vertAlign val="superscript"/>
        <sz val="12"/>
        <rFont val="ＭＳ Ｐゴシック"/>
        <family val="3"/>
        <charset val="128"/>
      </rPr>
      <t>2</t>
    </r>
    <r>
      <rPr>
        <sz val="12"/>
        <rFont val="ＭＳ Ｐゴシック"/>
        <family val="3"/>
        <charset val="128"/>
      </rPr>
      <t>）</t>
    </r>
    <rPh sb="0" eb="2">
      <t>ドウジョウ</t>
    </rPh>
    <rPh sb="4" eb="6">
      <t>タンカ</t>
    </rPh>
    <rPh sb="7" eb="8">
      <t>エン</t>
    </rPh>
    <phoneticPr fontId="4"/>
  </si>
  <si>
    <t>⓬ＺＥＢの実現に資する省エネ技術</t>
    <rPh sb="5" eb="7">
      <t>ジツゲン</t>
    </rPh>
    <rPh sb="8" eb="9">
      <t>シ</t>
    </rPh>
    <rPh sb="11" eb="12">
      <t>ショウ</t>
    </rPh>
    <rPh sb="14" eb="16">
      <t>ギジュツ</t>
    </rPh>
    <phoneticPr fontId="4"/>
  </si>
  <si>
    <t>① ＺＥＢ化計画全体を示すシステム概念図 ⇒ 補助事業において実施する改修計画及びその後のＺＥＢ化計画全体のシステムの概要を示す概念図を作成してください。</t>
    <rPh sb="5" eb="6">
      <t>カ</t>
    </rPh>
    <rPh sb="6" eb="8">
      <t>ケイカク</t>
    </rPh>
    <rPh sb="23" eb="27">
      <t>ホジョジギョウ</t>
    </rPh>
    <rPh sb="31" eb="33">
      <t>ジッシ</t>
    </rPh>
    <rPh sb="35" eb="37">
      <t>カイシュウ</t>
    </rPh>
    <rPh sb="37" eb="39">
      <t>ケイカク</t>
    </rPh>
    <rPh sb="39" eb="40">
      <t>オヨ</t>
    </rPh>
    <rPh sb="43" eb="44">
      <t>ゴ</t>
    </rPh>
    <rPh sb="48" eb="49">
      <t>カ</t>
    </rPh>
    <rPh sb="49" eb="51">
      <t>ケイカク</t>
    </rPh>
    <phoneticPr fontId="4"/>
  </si>
  <si>
    <t>③ 【ＢＥＭＳを導入する場合】ＢＥＭＳの系統がわかるもの ⇒ ＢＥＭＳ装置を活用したエネルギー管理計画の概念図を作成してください。</t>
    <rPh sb="8" eb="10">
      <t>ドウニュウ</t>
    </rPh>
    <rPh sb="12" eb="14">
      <t>バアイ</t>
    </rPh>
    <phoneticPr fontId="4"/>
  </si>
  <si>
    <t>➢ システム提案概要（１）の⓬ＺＥＢの実現に資する省エネ技術と齟齬がないことを確認してください。</t>
    <rPh sb="6" eb="8">
      <t>テイアン</t>
    </rPh>
    <rPh sb="8" eb="10">
      <t>ガイヨウ</t>
    </rPh>
    <rPh sb="39" eb="41">
      <t>カクニン</t>
    </rPh>
    <phoneticPr fontId="4"/>
  </si>
  <si>
    <t>➢ 【ＷＥＢＰＲＯ未評価技術を導入する場合】未評価技術２３項目は、公募要領Ｐ．４２～４５の名称と一致させ、項目名の後ろに★印をつけてください。（例：CO2濃度による外気量制御 ★）</t>
    <rPh sb="9" eb="14">
      <t>ミヒョウカギジュツ</t>
    </rPh>
    <rPh sb="15" eb="17">
      <t>ドウニュウ</t>
    </rPh>
    <rPh sb="19" eb="21">
      <t>バアイ</t>
    </rPh>
    <rPh sb="33" eb="37">
      <t>コウボヨウリョウ</t>
    </rPh>
    <rPh sb="45" eb="47">
      <t>メイショウ</t>
    </rPh>
    <rPh sb="48" eb="50">
      <t>イッチ</t>
    </rPh>
    <rPh sb="53" eb="56">
      <t>コウモクメイ</t>
    </rPh>
    <rPh sb="57" eb="58">
      <t>ウシ</t>
    </rPh>
    <rPh sb="72" eb="73">
      <t>レイ</t>
    </rPh>
    <phoneticPr fontId="4"/>
  </si>
  <si>
    <t>➢ 補助対象設備は事業年度ごとに色分けしてください。１年目：赤、２年目：青、3年目：緑でマーキングしてください。補助対象外は黒、事業完了後に導入する設備は茶で示してください。</t>
    <rPh sb="9" eb="11">
      <t>ジギョウ</t>
    </rPh>
    <rPh sb="11" eb="13">
      <t>ネンド</t>
    </rPh>
    <rPh sb="16" eb="18">
      <t>イロワ</t>
    </rPh>
    <rPh sb="64" eb="69">
      <t>ジギョウカンリョウゴ</t>
    </rPh>
    <rPh sb="70" eb="72">
      <t>ドウニュウ</t>
    </rPh>
    <rPh sb="74" eb="76">
      <t>セツビ</t>
    </rPh>
    <rPh sb="77" eb="78">
      <t>チャ</t>
    </rPh>
    <phoneticPr fontId="4"/>
  </si>
  <si>
    <t>４-１．概略予算書（まとめ）　令和８年度 交付申請時</t>
    <rPh sb="4" eb="6">
      <t>ガイリャク</t>
    </rPh>
    <rPh sb="6" eb="8">
      <t>ヨサン</t>
    </rPh>
    <rPh sb="8" eb="9">
      <t>ショ</t>
    </rPh>
    <rPh sb="20" eb="22">
      <t>ヘイネンド</t>
    </rPh>
    <rPh sb="21" eb="23">
      <t>コウフ</t>
    </rPh>
    <rPh sb="23" eb="26">
      <t>シンセイジ</t>
    </rPh>
    <phoneticPr fontId="4"/>
  </si>
  <si>
    <t>➢ このシート「概略予算書（経費別まとめ）」内の〈補助事業に要する経費〉〈補助対象経費〉〈補助対象外経費〉の金額は、</t>
    <rPh sb="14" eb="16">
      <t>ケイヒ</t>
    </rPh>
    <rPh sb="22" eb="23">
      <t>ナイ</t>
    </rPh>
    <phoneticPr fontId="4"/>
  </si>
  <si>
    <t>ＷＥＢＰＲＯ
未評価技術
２３項目番号／
ＢＥＭＳ</t>
    <rPh sb="7" eb="10">
      <t>ミヒョウカ</t>
    </rPh>
    <rPh sb="10" eb="12">
      <t>ギジュツ</t>
    </rPh>
    <rPh sb="15" eb="17">
      <t>コウモク</t>
    </rPh>
    <rPh sb="17" eb="19">
      <t>バンゴウ</t>
    </rPh>
    <phoneticPr fontId="4"/>
  </si>
  <si>
    <t>➢  ＷＥＢＰＲＯ未評価技術２３項目に係る費用は（内訳）のＷＥＢＰＲＯ未評価技術２３項目番号／ＢＥＭＳ欄のプルダウンから①～㉓を選択し入力、</t>
    <rPh sb="19" eb="20">
      <t>カカ</t>
    </rPh>
    <rPh sb="21" eb="23">
      <t>ヒヨウ</t>
    </rPh>
    <phoneticPr fontId="4"/>
  </si>
  <si>
    <t>未評価技術合計-設備</t>
    <phoneticPr fontId="4"/>
  </si>
  <si>
    <t>未評価技術合計-工事</t>
    <phoneticPr fontId="4"/>
  </si>
  <si>
    <t>未評価技術-設備＋工事</t>
    <phoneticPr fontId="4"/>
  </si>
  <si>
    <r>
      <t xml:space="preserve">設備ごとに整理した書類（機器表/系統図/平面図/仕様書等）を提出
（例）空調設備：機器表・系統図・平面図
</t>
    </r>
    <r>
      <rPr>
        <sz val="9"/>
        <color theme="0"/>
        <rFont val="ＭＳ Ｐ明朝"/>
        <family val="1"/>
        <charset val="128"/>
      </rPr>
      <t>（例）</t>
    </r>
    <r>
      <rPr>
        <sz val="9"/>
        <rFont val="ＭＳ Ｐ明朝"/>
        <family val="1"/>
        <charset val="128"/>
      </rPr>
      <t xml:space="preserve">照明設備：機器表・平面図
</t>
    </r>
    <r>
      <rPr>
        <sz val="9"/>
        <color rgb="FFFF0000"/>
        <rFont val="ＭＳ Ｐ明朝"/>
        <family val="1"/>
        <charset val="128"/>
      </rPr>
      <t>※ＢＥＭＳの設計図は要件を満たす機能や仕様が確認できる書類を提出すること
※未評価技術の設計図は要件を満たす機能や仕様が確認できる書類、補助対象設備とその範囲が確認できる書類を提出すること</t>
    </r>
    <rPh sb="5" eb="7">
      <t>セイリ</t>
    </rPh>
    <rPh sb="9" eb="11">
      <t>ショルイ</t>
    </rPh>
    <rPh sb="30" eb="32">
      <t>テイシュツ</t>
    </rPh>
    <rPh sb="34" eb="35">
      <t>レイ</t>
    </rPh>
    <rPh sb="75" eb="78">
      <t>セッケイズ</t>
    </rPh>
    <rPh sb="79" eb="81">
      <t>ヨウケン</t>
    </rPh>
    <rPh sb="82" eb="83">
      <t>ミ</t>
    </rPh>
    <rPh sb="85" eb="87">
      <t>キノウ</t>
    </rPh>
    <rPh sb="88" eb="90">
      <t>シヨウ</t>
    </rPh>
    <rPh sb="91" eb="93">
      <t>カクニン</t>
    </rPh>
    <rPh sb="96" eb="98">
      <t>ショルイ</t>
    </rPh>
    <rPh sb="99" eb="101">
      <t>テイシュツ</t>
    </rPh>
    <phoneticPr fontId="4"/>
  </si>
  <si>
    <r>
      <t>※本様式は</t>
    </r>
    <r>
      <rPr>
        <b/>
        <u/>
        <sz val="14"/>
        <color rgb="FFFFFF00"/>
        <rFont val="Meiryo UI"/>
        <family val="3"/>
        <charset val="128"/>
      </rPr>
      <t>令和8年度ZEB実証事業（二次公募）にて、B.既存テナント事業に申請する</t>
    </r>
    <r>
      <rPr>
        <b/>
        <sz val="14"/>
        <color rgb="FFFFFF00"/>
        <rFont val="Meiryo UI"/>
        <family val="3"/>
        <charset val="128"/>
      </rPr>
      <t>場合に使用する様式です。</t>
    </r>
    <rPh sb="1" eb="2">
      <t>ホン</t>
    </rPh>
    <rPh sb="2" eb="4">
      <t>ヨウシキ</t>
    </rPh>
    <rPh sb="5" eb="7">
      <t>レイワ</t>
    </rPh>
    <rPh sb="8" eb="10">
      <t>ネンド</t>
    </rPh>
    <rPh sb="13" eb="17">
      <t>ジッショウジギョウ</t>
    </rPh>
    <rPh sb="18" eb="20">
      <t>ニジ</t>
    </rPh>
    <rPh sb="20" eb="22">
      <t>コウボ</t>
    </rPh>
    <rPh sb="28" eb="30">
      <t>キゾン</t>
    </rPh>
    <rPh sb="34" eb="36">
      <t>ジギョウ</t>
    </rPh>
    <rPh sb="37" eb="39">
      <t>シンセイ</t>
    </rPh>
    <rPh sb="41" eb="43">
      <t>バアイ</t>
    </rPh>
    <rPh sb="44" eb="46">
      <t>シヨウ</t>
    </rPh>
    <rPh sb="48" eb="50">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</si>
</sst>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quot;¥&quot;\-#,##0"/>
    <numFmt numFmtId="176" formatCode="#,##0;&quot;▲ &quot;#,##0"/>
    <numFmt numFmtId="177" formatCode="#,##0_);[Red]\(#,##0\)"/>
    <numFmt numFmtId="178" formatCode="#.###"/>
    <numFmt numFmtId="179" formatCode="#,##0.0;[Red]\-#,##0.0"/>
    <numFmt numFmtId="180" formatCode="[DBNum3]ggge&quot;年&quot;m&quot;月&quot;d&quot;日&quot;"/>
    <numFmt numFmtId="181" formatCode="#,##0_ "/>
    <numFmt numFmtId="182" formatCode="General\%"/>
    <numFmt numFmtId="183" formatCode="0.0&quot;%&quot;"/>
    <numFmt numFmtId="184" formatCode="[DBNum3]0#"/>
    <numFmt numFmtId="185" formatCode="#,##0.00_ ;[Red]\-#,##0.00\ "/>
    <numFmt numFmtId="186" formatCode="#,###;\-#,###;"/>
    <numFmt numFmtId="187" formatCode="0_);[Red]\(0\)"/>
    <numFmt numFmtId="188" formatCode="#,##0.00_);[Red]\(#,##0.00\)"/>
    <numFmt numFmtId="189" formatCode="#,##0_ ;[Red]\-#,##0\ "/>
    <numFmt numFmtId="190" formatCode="#,##0.0_ "/>
    <numFmt numFmtId="191" formatCode="0000000000000"/>
    <numFmt numFmtId="192" formatCode="[$-F800]dddd\,\ mmmm\ dd\,\ yyyy"/>
    <numFmt numFmtId="193" formatCode="0.00_ "/>
    <numFmt numFmtId="194" formatCode="0.0"/>
    <numFmt numFmtId="195" formatCode="[DBNum3]yyyy&quot;年&quot;m&quot;月&quot;d&quot;日&quot;"/>
    <numFmt numFmtId="196" formatCode="#,##0.00;&quot;▲ &quot;#,##0.00"/>
    <numFmt numFmtId="197" formatCode="0_ "/>
    <numFmt numFmtId="198" formatCode="#,##0.00_ "/>
    <numFmt numFmtId="199" formatCode="0.00&quot;%&quot;"/>
  </numFmts>
  <fonts count="20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sz val="10"/>
      <name val="ＭＳ Ｐ明朝"/>
      <family val="1"/>
      <charset val="128"/>
    </font>
    <font>
      <sz val="9"/>
      <name val="ＭＳ Ｐゴシック"/>
      <family val="3"/>
      <charset val="128"/>
    </font>
    <font>
      <b/>
      <sz val="14"/>
      <name val="ＭＳ Ｐゴシック"/>
      <family val="3"/>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b/>
      <sz val="12"/>
      <name val="ＭＳ Ｐゴシック"/>
      <family val="3"/>
      <charset val="128"/>
    </font>
    <font>
      <sz val="11"/>
      <color theme="1"/>
      <name val="ＭＳ Ｐ明朝"/>
      <family val="1"/>
      <charset val="128"/>
    </font>
    <font>
      <sz val="9"/>
      <color theme="1"/>
      <name val="ＭＳ Ｐ明朝"/>
      <family val="1"/>
      <charset val="128"/>
    </font>
    <font>
      <sz val="11"/>
      <color rgb="FFFF0000"/>
      <name val="ＭＳ Ｐゴシック"/>
      <family val="3"/>
      <charset val="128"/>
    </font>
    <font>
      <sz val="6"/>
      <name val="ＭＳ Ｐゴシック"/>
      <family val="2"/>
      <charset val="128"/>
      <scheme val="minor"/>
    </font>
    <font>
      <b/>
      <sz val="11"/>
      <name val="ＭＳ Ｐ明朝"/>
      <family val="1"/>
      <charset val="128"/>
    </font>
    <font>
      <sz val="6"/>
      <name val="ＭＳ ゴシック"/>
      <family val="3"/>
      <charset val="128"/>
    </font>
    <font>
      <sz val="9"/>
      <color rgb="FF000000"/>
      <name val="ＭＳ Ｐ明朝"/>
      <family val="1"/>
      <charset val="128"/>
    </font>
    <font>
      <sz val="9"/>
      <color rgb="FFFF0000"/>
      <name val="ＭＳ Ｐ明朝"/>
      <family val="1"/>
      <charset val="128"/>
    </font>
    <font>
      <sz val="9"/>
      <color theme="0"/>
      <name val="ＭＳ Ｐ明朝"/>
      <family val="1"/>
      <charset val="128"/>
    </font>
    <font>
      <sz val="12"/>
      <color indexed="8"/>
      <name val="ＭＳ Ｐゴシック"/>
      <family val="3"/>
      <charset val="128"/>
    </font>
    <font>
      <b/>
      <sz val="11"/>
      <name val="ＭＳ Ｐゴシック"/>
      <family val="3"/>
      <charset val="128"/>
    </font>
    <font>
      <sz val="8"/>
      <name val="Meiryo UI"/>
      <family val="3"/>
      <charset val="128"/>
    </font>
    <font>
      <strike/>
      <sz val="9"/>
      <name val="ＭＳ Ｐ明朝"/>
      <family val="1"/>
      <charset val="128"/>
    </font>
    <font>
      <b/>
      <sz val="10.5"/>
      <name val="ＭＳ Ｐ明朝"/>
      <family val="1"/>
      <charset val="128"/>
    </font>
    <font>
      <u/>
      <sz val="10"/>
      <name val="ＭＳ Ｐ明朝"/>
      <family val="1"/>
      <charset val="128"/>
    </font>
    <font>
      <b/>
      <sz val="12"/>
      <color theme="0"/>
      <name val="ＭＳ Ｐゴシック"/>
      <family val="3"/>
      <charset val="128"/>
    </font>
    <font>
      <b/>
      <sz val="11"/>
      <color theme="0"/>
      <name val="Meiryo UI"/>
      <family val="3"/>
      <charset val="128"/>
    </font>
    <font>
      <sz val="10"/>
      <color theme="1" tint="0.14999847407452621"/>
      <name val="Meiryo UI"/>
      <family val="3"/>
      <charset val="128"/>
    </font>
    <font>
      <b/>
      <sz val="14"/>
      <color theme="1" tint="0.14999847407452621"/>
      <name val="Meiryo UI"/>
      <family val="3"/>
      <charset val="128"/>
    </font>
    <font>
      <b/>
      <sz val="11"/>
      <color theme="1" tint="0.14999847407452621"/>
      <name val="Meiryo UI"/>
      <family val="3"/>
      <charset val="128"/>
    </font>
    <font>
      <b/>
      <sz val="12"/>
      <color theme="1" tint="0.14999847407452621"/>
      <name val="Meiryo UI"/>
      <family val="3"/>
      <charset val="128"/>
    </font>
    <font>
      <b/>
      <sz val="10"/>
      <color theme="1" tint="0.14999847407452621"/>
      <name val="Meiryo UI"/>
      <family val="3"/>
      <charset val="128"/>
    </font>
    <font>
      <sz val="10.5"/>
      <color theme="1" tint="0.14999847407452621"/>
      <name val="Meiryo UI"/>
      <family val="3"/>
      <charset val="128"/>
    </font>
    <font>
      <sz val="9"/>
      <color theme="1" tint="0.14999847407452621"/>
      <name val="Meiryo UI"/>
      <family val="3"/>
      <charset val="128"/>
    </font>
    <font>
      <b/>
      <u/>
      <sz val="12"/>
      <color theme="0"/>
      <name val="Meiryo UI"/>
      <family val="3"/>
      <charset val="128"/>
    </font>
    <font>
      <b/>
      <u/>
      <sz val="9"/>
      <color theme="1" tint="0.14999847407452621"/>
      <name val="Meiryo UI"/>
      <family val="3"/>
      <charset val="128"/>
    </font>
    <font>
      <b/>
      <u/>
      <sz val="12"/>
      <color rgb="FFFFFF00"/>
      <name val="Meiryo UI"/>
      <family val="3"/>
      <charset val="128"/>
    </font>
    <font>
      <sz val="11"/>
      <color theme="1" tint="0.14999847407452621"/>
      <name val="Meiryo UI"/>
      <family val="3"/>
      <charset val="128"/>
    </font>
    <font>
      <b/>
      <sz val="12"/>
      <color theme="0"/>
      <name val="Meiryo UI"/>
      <family val="3"/>
      <charset val="128"/>
    </font>
    <font>
      <sz val="12"/>
      <color theme="1" tint="0.14999847407452621"/>
      <name val="Meiryo UI"/>
      <family val="3"/>
      <charset val="128"/>
    </font>
    <font>
      <sz val="12"/>
      <color theme="0"/>
      <name val="Meiryo UI"/>
      <family val="3"/>
      <charset val="128"/>
    </font>
    <font>
      <b/>
      <u/>
      <sz val="12"/>
      <color theme="1" tint="0.14999847407452621"/>
      <name val="Meiryo UI"/>
      <family val="3"/>
      <charset val="128"/>
    </font>
    <font>
      <b/>
      <sz val="16"/>
      <color theme="0"/>
      <name val="Meiryo UI"/>
      <family val="3"/>
      <charset val="128"/>
    </font>
    <font>
      <sz val="10"/>
      <color theme="1" tint="0.14999847407452621"/>
      <name val="ＭＳ Ｐ明朝"/>
      <family val="1"/>
      <charset val="128"/>
    </font>
    <font>
      <sz val="10.5"/>
      <color theme="1" tint="0.14999847407452621"/>
      <name val="ＭＳ Ｐ明朝"/>
      <family val="1"/>
      <charset val="128"/>
    </font>
    <font>
      <sz val="10"/>
      <name val="Meiryo UI"/>
      <family val="3"/>
      <charset val="128"/>
    </font>
    <font>
      <sz val="10"/>
      <color theme="1"/>
      <name val="Meiryo UI"/>
      <family val="3"/>
      <charset val="128"/>
    </font>
    <font>
      <b/>
      <vertAlign val="superscript"/>
      <sz val="10"/>
      <color theme="1" tint="0.14999847407452621"/>
      <name val="Meiryo UI"/>
      <family val="3"/>
      <charset val="128"/>
    </font>
    <font>
      <sz val="10"/>
      <color theme="0" tint="-0.14999847407452621"/>
      <name val="Meiryo UI"/>
      <family val="3"/>
      <charset val="128"/>
    </font>
    <font>
      <sz val="9"/>
      <name val="Meiryo UI"/>
      <family val="3"/>
      <charset val="128"/>
    </font>
    <font>
      <b/>
      <sz val="10"/>
      <name val="Meiryo UI"/>
      <family val="3"/>
      <charset val="128"/>
    </font>
    <font>
      <sz val="11"/>
      <name val="ＭＳ Ｐゴシック"/>
      <family val="3"/>
      <charset val="128"/>
      <scheme val="minor"/>
    </font>
    <font>
      <sz val="12"/>
      <name val="ＭＳ Ｐゴシック"/>
      <family val="3"/>
      <charset val="128"/>
      <scheme val="major"/>
    </font>
    <font>
      <sz val="28"/>
      <color theme="1"/>
      <name val="ＭＳ Ｐゴシック"/>
      <family val="2"/>
      <charset val="128"/>
      <scheme val="minor"/>
    </font>
    <font>
      <b/>
      <sz val="28"/>
      <color rgb="FFFF0000"/>
      <name val="Meiryo UI"/>
      <family val="3"/>
      <charset val="128"/>
    </font>
    <font>
      <b/>
      <sz val="10.5"/>
      <color rgb="FFFF0000"/>
      <name val="Meiryo UI"/>
      <family val="3"/>
      <charset val="128"/>
    </font>
    <font>
      <sz val="11"/>
      <name val="Meiryo UI"/>
      <family val="3"/>
      <charset val="128"/>
    </font>
    <font>
      <b/>
      <sz val="11"/>
      <name val="Meiryo UI"/>
      <family val="3"/>
      <charset val="128"/>
    </font>
    <font>
      <sz val="11"/>
      <color theme="0"/>
      <name val="ＭＳ Ｐゴシック"/>
      <family val="2"/>
      <charset val="128"/>
      <scheme val="minor"/>
    </font>
    <font>
      <sz val="10"/>
      <color rgb="FF0000FF"/>
      <name val="Meiryo UI"/>
      <family val="3"/>
      <charset val="128"/>
    </font>
    <font>
      <sz val="9.5"/>
      <name val="ＭＳ Ｐ明朝"/>
      <family val="1"/>
      <charset val="128"/>
    </font>
    <font>
      <b/>
      <sz val="12"/>
      <name val="ＭＳ Ｐゴシック"/>
      <family val="3"/>
      <charset val="128"/>
      <scheme val="minor"/>
    </font>
    <font>
      <b/>
      <sz val="20"/>
      <name val="ＭＳ Ｐ明朝"/>
      <family val="1"/>
      <charset val="128"/>
    </font>
    <font>
      <b/>
      <sz val="12"/>
      <color rgb="FFFF0000"/>
      <name val="Meiryo UI"/>
      <family val="3"/>
      <charset val="128"/>
    </font>
    <font>
      <b/>
      <sz val="12"/>
      <color indexed="8"/>
      <name val="ＭＳ Ｐゴシック"/>
      <family val="3"/>
      <charset val="128"/>
    </font>
    <font>
      <sz val="12"/>
      <color rgb="FFFF0000"/>
      <name val="ＭＳ Ｐゴシック"/>
      <family val="3"/>
      <charset val="128"/>
    </font>
    <font>
      <sz val="12"/>
      <name val="Meiryo UI"/>
      <family val="3"/>
      <charset val="128"/>
    </font>
    <font>
      <b/>
      <vertAlign val="superscript"/>
      <sz val="12"/>
      <name val="ＭＳ Ｐゴシック"/>
      <family val="3"/>
      <charset val="128"/>
    </font>
    <font>
      <b/>
      <sz val="11"/>
      <color rgb="FFFFFF00"/>
      <name val="Meiryo UI"/>
      <family val="3"/>
      <charset val="128"/>
    </font>
    <font>
      <sz val="10.5"/>
      <name val="HGPｺﾞｼｯｸM"/>
      <family val="3"/>
      <charset val="128"/>
    </font>
    <font>
      <sz val="12"/>
      <name val="HGPｺﾞｼｯｸM"/>
      <family val="3"/>
      <charset val="128"/>
    </font>
    <font>
      <sz val="11"/>
      <name val="HGPｺﾞｼｯｸM"/>
      <family val="3"/>
      <charset val="128"/>
    </font>
    <font>
      <sz val="9"/>
      <color rgb="FF00B050"/>
      <name val="HGPｺﾞｼｯｸM"/>
      <family val="3"/>
      <charset val="128"/>
    </font>
    <font>
      <b/>
      <sz val="14"/>
      <name val="HGPｺﾞｼｯｸM"/>
      <family val="3"/>
      <charset val="128"/>
    </font>
    <font>
      <sz val="12"/>
      <color theme="1"/>
      <name val="HGPｺﾞｼｯｸM"/>
      <family val="3"/>
      <charset val="128"/>
    </font>
    <font>
      <sz val="16"/>
      <name val="Arial"/>
      <family val="2"/>
    </font>
    <font>
      <sz val="11"/>
      <color theme="1"/>
      <name val="HGPｺﾞｼｯｸM"/>
      <family val="3"/>
      <charset val="128"/>
    </font>
    <font>
      <sz val="11"/>
      <color rgb="FFFF0000"/>
      <name val="HGPｺﾞｼｯｸM"/>
      <family val="3"/>
      <charset val="128"/>
    </font>
    <font>
      <sz val="10"/>
      <color theme="1"/>
      <name val="HGPｺﾞｼｯｸM"/>
      <family val="3"/>
      <charset val="128"/>
    </font>
    <font>
      <b/>
      <sz val="12"/>
      <color rgb="FFFFFF00"/>
      <name val="Meiryo UI"/>
      <family val="3"/>
      <charset val="128"/>
    </font>
    <font>
      <b/>
      <sz val="14"/>
      <color rgb="FFFF0000"/>
      <name val="HGPｺﾞｼｯｸM"/>
      <family val="3"/>
      <charset val="128"/>
    </font>
    <font>
      <sz val="12"/>
      <name val="Arial"/>
      <family val="2"/>
    </font>
    <font>
      <b/>
      <sz val="11"/>
      <name val="HGPｺﾞｼｯｸM"/>
      <family val="3"/>
      <charset val="128"/>
    </font>
    <font>
      <b/>
      <sz val="12"/>
      <name val="Arial"/>
      <family val="2"/>
    </font>
    <font>
      <sz val="8"/>
      <name val="HGPｺﾞｼｯｸM"/>
      <family val="3"/>
      <charset val="128"/>
    </font>
    <font>
      <b/>
      <sz val="15"/>
      <name val="HGPｺﾞｼｯｸM"/>
      <family val="3"/>
      <charset val="128"/>
    </font>
    <font>
      <b/>
      <sz val="9"/>
      <color indexed="81"/>
      <name val="ＭＳ Ｐゴシック"/>
      <family val="3"/>
      <charset val="128"/>
    </font>
    <font>
      <b/>
      <sz val="11"/>
      <color theme="0"/>
      <name val="HGPｺﾞｼｯｸM"/>
      <family val="3"/>
      <charset val="128"/>
    </font>
    <font>
      <sz val="11.5"/>
      <name val="ＭＳ Ｐゴシック"/>
      <family val="3"/>
      <charset val="128"/>
    </font>
    <font>
      <b/>
      <u/>
      <sz val="11"/>
      <name val="Meiryo UI"/>
      <family val="3"/>
      <charset val="128"/>
    </font>
    <font>
      <b/>
      <sz val="12"/>
      <name val="HGPｺﾞｼｯｸM"/>
      <family val="3"/>
      <charset val="128"/>
    </font>
    <font>
      <b/>
      <u/>
      <sz val="10"/>
      <color theme="1" tint="0.14999847407452621"/>
      <name val="Meiryo UI"/>
      <family val="3"/>
      <charset val="128"/>
    </font>
    <font>
      <b/>
      <sz val="16"/>
      <color rgb="FFFFFF00"/>
      <name val="ＭＳ Ｐゴシック"/>
      <family val="3"/>
      <charset val="128"/>
    </font>
    <font>
      <b/>
      <sz val="10"/>
      <color theme="1"/>
      <name val="Meiryo UI"/>
      <family val="3"/>
      <charset val="128"/>
    </font>
    <font>
      <b/>
      <u/>
      <sz val="10.5"/>
      <color theme="1" tint="0.14999847407452621"/>
      <name val="Meiryo UI"/>
      <family val="3"/>
      <charset val="128"/>
    </font>
    <font>
      <sz val="11"/>
      <color rgb="FF0000FF"/>
      <name val="HGPｺﾞｼｯｸM"/>
      <family val="3"/>
      <charset val="128"/>
    </font>
    <font>
      <b/>
      <sz val="10.5"/>
      <color rgb="FFFFFF00"/>
      <name val="Meiryo UI"/>
      <family val="3"/>
      <charset val="128"/>
    </font>
    <font>
      <sz val="11"/>
      <name val="HGSｺﾞｼｯｸM"/>
      <family val="3"/>
      <charset val="128"/>
    </font>
    <font>
      <b/>
      <sz val="14"/>
      <name val="HGSｺﾞｼｯｸM"/>
      <family val="3"/>
      <charset val="128"/>
    </font>
    <font>
      <b/>
      <sz val="18"/>
      <name val="HGSｺﾞｼｯｸM"/>
      <family val="3"/>
      <charset val="128"/>
    </font>
    <font>
      <sz val="10"/>
      <name val="HGSｺﾞｼｯｸM"/>
      <family val="3"/>
      <charset val="128"/>
    </font>
    <font>
      <b/>
      <sz val="11"/>
      <name val="HGSｺﾞｼｯｸM"/>
      <family val="3"/>
      <charset val="128"/>
    </font>
    <font>
      <b/>
      <sz val="10"/>
      <color theme="0"/>
      <name val="HGSｺﾞｼｯｸM"/>
      <family val="3"/>
      <charset val="128"/>
    </font>
    <font>
      <sz val="10"/>
      <color rgb="FFFF0000"/>
      <name val="HGSｺﾞｼｯｸM"/>
      <family val="3"/>
      <charset val="128"/>
    </font>
    <font>
      <sz val="11"/>
      <color rgb="FFFF0000"/>
      <name val="HGSｺﾞｼｯｸM"/>
      <family val="3"/>
      <charset val="128"/>
    </font>
    <font>
      <sz val="10"/>
      <color theme="1"/>
      <name val="HGSｺﾞｼｯｸM"/>
      <family val="3"/>
      <charset val="128"/>
    </font>
    <font>
      <b/>
      <sz val="10"/>
      <color rgb="FFFF0000"/>
      <name val="HGSｺﾞｼｯｸM"/>
      <family val="3"/>
      <charset val="128"/>
    </font>
    <font>
      <sz val="9"/>
      <name val="HGSｺﾞｼｯｸM"/>
      <family val="3"/>
      <charset val="128"/>
    </font>
    <font>
      <sz val="8"/>
      <name val="HGSｺﾞｼｯｸM"/>
      <family val="3"/>
      <charset val="128"/>
    </font>
    <font>
      <vertAlign val="superscript"/>
      <sz val="8"/>
      <name val="HGSｺﾞｼｯｸM"/>
      <family val="3"/>
      <charset val="128"/>
    </font>
    <font>
      <vertAlign val="subscript"/>
      <sz val="8"/>
      <name val="HGSｺﾞｼｯｸM"/>
      <family val="3"/>
      <charset val="128"/>
    </font>
    <font>
      <sz val="9"/>
      <color indexed="8"/>
      <name val="HGSｺﾞｼｯｸM"/>
      <family val="3"/>
      <charset val="128"/>
    </font>
    <font>
      <b/>
      <sz val="10"/>
      <name val="HGSｺﾞｼｯｸM"/>
      <family val="3"/>
      <charset val="128"/>
    </font>
    <font>
      <b/>
      <sz val="10"/>
      <color rgb="FFFFFF00"/>
      <name val="Meiryo UI"/>
      <family val="3"/>
      <charset val="128"/>
    </font>
    <font>
      <b/>
      <u/>
      <sz val="12"/>
      <name val="Meiryo UI"/>
      <family val="3"/>
      <charset val="128"/>
    </font>
    <font>
      <b/>
      <sz val="14"/>
      <name val="Meiryo UI"/>
      <family val="3"/>
      <charset val="128"/>
    </font>
    <font>
      <b/>
      <sz val="13"/>
      <name val="Meiryo UI"/>
      <family val="3"/>
      <charset val="128"/>
    </font>
    <font>
      <sz val="6"/>
      <name val="Meiryo UI"/>
      <family val="3"/>
      <charset val="128"/>
    </font>
    <font>
      <sz val="11"/>
      <color rgb="FFFFFF00"/>
      <name val="ＭＳ Ｐゴシック"/>
      <family val="3"/>
      <charset val="128"/>
    </font>
    <font>
      <b/>
      <sz val="12"/>
      <color theme="9" tint="0.39997558519241921"/>
      <name val="Meiryo UI"/>
      <family val="3"/>
      <charset val="128"/>
    </font>
    <font>
      <sz val="10.5"/>
      <color rgb="FF0000FF"/>
      <name val="ＭＳ Ｐ明朝"/>
      <family val="1"/>
      <charset val="128"/>
    </font>
    <font>
      <sz val="11"/>
      <color rgb="FF0000FF"/>
      <name val="ＭＳ Ｐ明朝"/>
      <family val="1"/>
      <charset val="128"/>
    </font>
    <font>
      <sz val="12"/>
      <color rgb="FF0000FF"/>
      <name val="ＭＳ Ｐ明朝"/>
      <family val="1"/>
      <charset val="128"/>
    </font>
    <font>
      <sz val="10.5"/>
      <name val="Meiryo UI"/>
      <family val="3"/>
      <charset val="128"/>
    </font>
    <font>
      <b/>
      <sz val="11"/>
      <color rgb="FF0000FF"/>
      <name val="Meiryo UI"/>
      <family val="3"/>
      <charset val="128"/>
    </font>
    <font>
      <sz val="10"/>
      <color theme="1" tint="0.14996795556505021"/>
      <name val="Meiryo UI"/>
      <family val="3"/>
      <charset val="128"/>
    </font>
    <font>
      <sz val="8"/>
      <name val="Calibri"/>
      <family val="3"/>
      <charset val="161"/>
    </font>
    <font>
      <vertAlign val="superscript"/>
      <sz val="9"/>
      <name val="ＭＳ Ｐ明朝"/>
      <family val="1"/>
      <charset val="128"/>
    </font>
    <font>
      <sz val="6"/>
      <name val="ＭＳ Ｐゴシック"/>
      <family val="3"/>
      <charset val="128"/>
      <scheme val="minor"/>
    </font>
    <font>
      <b/>
      <sz val="12"/>
      <color theme="0"/>
      <name val="ＭＳ Ｐ明朝"/>
      <family val="1"/>
      <charset val="128"/>
    </font>
    <font>
      <b/>
      <sz val="10"/>
      <color rgb="FF0000FF"/>
      <name val="Meiryo UI"/>
      <family val="3"/>
      <charset val="128"/>
    </font>
    <font>
      <sz val="11.7"/>
      <name val="ＭＳ Ｐゴシック"/>
      <family val="3"/>
      <charset val="128"/>
    </font>
    <font>
      <strike/>
      <sz val="12"/>
      <color rgb="FF0000FF"/>
      <name val="ＭＳ Ｐゴシック"/>
      <family val="3"/>
      <charset val="128"/>
    </font>
    <font>
      <strike/>
      <sz val="11"/>
      <color rgb="FF0000FF"/>
      <name val="ＭＳ Ｐゴシック"/>
      <family val="3"/>
      <charset val="128"/>
    </font>
    <font>
      <b/>
      <strike/>
      <sz val="11"/>
      <color rgb="FF0000FF"/>
      <name val="ＭＳ Ｐゴシック"/>
      <family val="3"/>
      <charset val="128"/>
    </font>
    <font>
      <strike/>
      <sz val="7"/>
      <color rgb="FF0000FF"/>
      <name val="ＭＳ Ｐゴシック"/>
      <family val="3"/>
      <charset val="128"/>
    </font>
    <font>
      <strike/>
      <sz val="8"/>
      <color rgb="FF0000FF"/>
      <name val="ＭＳ Ｐゴシック"/>
      <family val="3"/>
      <charset val="128"/>
    </font>
    <font>
      <strike/>
      <sz val="9"/>
      <color rgb="FF0000FF"/>
      <name val="ＭＳ Ｐゴシック"/>
      <family val="3"/>
      <charset val="128"/>
    </font>
    <font>
      <strike/>
      <sz val="10"/>
      <color rgb="FF0000FF"/>
      <name val="ＭＳ Ｐゴシック"/>
      <family val="3"/>
      <charset val="128"/>
    </font>
    <font>
      <b/>
      <strike/>
      <sz val="14"/>
      <color rgb="FF0000FF"/>
      <name val="ＭＳ Ｐゴシック"/>
      <family val="3"/>
      <charset val="128"/>
    </font>
    <font>
      <b/>
      <strike/>
      <sz val="12"/>
      <color rgb="FF0000FF"/>
      <name val="ＭＳ Ｐゴシック"/>
      <family val="3"/>
      <charset val="128"/>
    </font>
    <font>
      <strike/>
      <sz val="6"/>
      <color rgb="FF0000FF"/>
      <name val="ＭＳ Ｐゴシック"/>
      <family val="3"/>
      <charset val="128"/>
    </font>
    <font>
      <b/>
      <strike/>
      <u/>
      <sz val="12"/>
      <color rgb="FF0000FF"/>
      <name val="ＭＳ Ｐゴシック"/>
      <family val="3"/>
      <charset val="128"/>
    </font>
    <font>
      <sz val="11"/>
      <color rgb="FFFFFF00"/>
      <name val="Meiryo UI"/>
      <family val="3"/>
      <charset val="128"/>
    </font>
    <font>
      <sz val="12"/>
      <color rgb="FF0000FF"/>
      <name val="Meiryo UI"/>
      <family val="3"/>
      <charset val="128"/>
    </font>
    <font>
      <sz val="11"/>
      <color rgb="FFFFFF00"/>
      <name val="ＭＳ Ｐ明朝"/>
      <family val="1"/>
      <charset val="128"/>
    </font>
    <font>
      <b/>
      <u/>
      <sz val="11"/>
      <color rgb="FFFFFF00"/>
      <name val="Meiryo UI"/>
      <family val="3"/>
      <charset val="128"/>
    </font>
    <font>
      <sz val="10.5"/>
      <color rgb="FFFFFF00"/>
      <name val="Meiryo UI"/>
      <family val="3"/>
      <charset val="128"/>
    </font>
    <font>
      <b/>
      <strike/>
      <sz val="10.5"/>
      <color rgb="FFFFFF00"/>
      <name val="Meiryo UI"/>
      <family val="3"/>
      <charset val="128"/>
    </font>
    <font>
      <sz val="10"/>
      <color rgb="FFFFFF00"/>
      <name val="Meiryo UI"/>
      <family val="3"/>
      <charset val="128"/>
    </font>
    <font>
      <b/>
      <strike/>
      <sz val="10.5"/>
      <color rgb="FF0000FF"/>
      <name val="Meiryo UI"/>
      <family val="3"/>
      <charset val="128"/>
    </font>
    <font>
      <sz val="11"/>
      <color theme="0" tint="-0.34998626667073579"/>
      <name val="ＭＳ Ｐゴシック"/>
      <family val="3"/>
      <charset val="128"/>
    </font>
    <font>
      <b/>
      <sz val="11"/>
      <color rgb="FFFF0000"/>
      <name val="ＭＳ Ｐゴシック"/>
      <family val="3"/>
      <charset val="128"/>
    </font>
    <font>
      <strike/>
      <sz val="10"/>
      <color rgb="FF0000FF"/>
      <name val="HGSｺﾞｼｯｸM"/>
      <family val="3"/>
      <charset val="128"/>
    </font>
    <font>
      <b/>
      <sz val="11"/>
      <color theme="0"/>
      <name val="ＭＳ Ｐ明朝"/>
      <family val="1"/>
      <charset val="128"/>
    </font>
    <font>
      <b/>
      <vertAlign val="superscript"/>
      <sz val="11"/>
      <color theme="0"/>
      <name val="ＭＳ Ｐ明朝"/>
      <family val="1"/>
      <charset val="128"/>
    </font>
    <font>
      <strike/>
      <sz val="10.5"/>
      <name val="ＭＳ Ｐ明朝"/>
      <family val="1"/>
      <charset val="128"/>
    </font>
    <font>
      <b/>
      <u/>
      <sz val="14"/>
      <color rgb="FFFFFF00"/>
      <name val="Meiryo UI"/>
      <family val="3"/>
      <charset val="128"/>
    </font>
    <font>
      <sz val="10.5"/>
      <color rgb="FFFF0000"/>
      <name val="ＭＳ Ｐ明朝"/>
      <family val="1"/>
      <charset val="128"/>
    </font>
    <font>
      <vertAlign val="superscript"/>
      <sz val="10.5"/>
      <name val="ＭＳ Ｐ明朝"/>
      <family val="1"/>
      <charset val="128"/>
    </font>
    <font>
      <strike/>
      <sz val="10.5"/>
      <color rgb="FF0000FF"/>
      <name val="ＭＳ Ｐ明朝"/>
      <family val="1"/>
      <charset val="128"/>
    </font>
    <font>
      <strike/>
      <sz val="9"/>
      <color rgb="FF0000FF"/>
      <name val="ＭＳ Ｐ明朝"/>
      <family val="1"/>
      <charset val="128"/>
    </font>
    <font>
      <b/>
      <sz val="10.5"/>
      <color rgb="FF0000FF"/>
      <name val="Meiryo UI"/>
      <family val="3"/>
      <charset val="128"/>
    </font>
    <font>
      <sz val="9"/>
      <color rgb="FF0000FF"/>
      <name val="Meiryo UI"/>
      <family val="3"/>
      <charset val="128"/>
    </font>
    <font>
      <strike/>
      <sz val="11"/>
      <color rgb="FF0000FF"/>
      <name val="HGPｺﾞｼｯｸM"/>
      <family val="3"/>
      <charset val="128"/>
    </font>
    <font>
      <b/>
      <u/>
      <sz val="11"/>
      <color theme="1" tint="0.14999847407452621"/>
      <name val="Meiryo UI"/>
      <family val="3"/>
      <charset val="128"/>
    </font>
    <font>
      <b/>
      <u/>
      <sz val="12"/>
      <color theme="9" tint="0.59999389629810485"/>
      <name val="Microsoft JhengHei"/>
      <family val="3"/>
    </font>
    <font>
      <b/>
      <u/>
      <sz val="12"/>
      <color theme="0" tint="-0.14999847407452621"/>
      <name val="Microsoft JhengHei"/>
      <family val="3"/>
    </font>
    <font>
      <b/>
      <u/>
      <sz val="12"/>
      <color theme="0"/>
      <name val="Segoe UI Symbol"/>
      <family val="3"/>
    </font>
    <font>
      <b/>
      <u/>
      <sz val="11"/>
      <color theme="9" tint="0.59999389629810485"/>
      <name val="Microsoft JhengHei"/>
      <family val="2"/>
    </font>
    <font>
      <b/>
      <u/>
      <sz val="11"/>
      <color theme="0" tint="-0.14996795556505021"/>
      <name val="Microsoft JhengHei"/>
      <family val="2"/>
    </font>
    <font>
      <b/>
      <sz val="10"/>
      <color rgb="FFFF0000"/>
      <name val="Meiryo UI"/>
      <family val="3"/>
      <charset val="128"/>
    </font>
    <font>
      <sz val="8"/>
      <name val="ＭＳ Ｐゴシック"/>
      <family val="3"/>
      <charset val="128"/>
      <scheme val="major"/>
    </font>
    <font>
      <sz val="11"/>
      <name val="ＭＳ 明朝"/>
      <family val="1"/>
      <charset val="128"/>
    </font>
    <font>
      <b/>
      <sz val="14"/>
      <color rgb="FFFF0000"/>
      <name val="Meiryo UI"/>
      <family val="3"/>
      <charset val="128"/>
    </font>
    <font>
      <b/>
      <sz val="12"/>
      <color rgb="FF0000FF"/>
      <name val="Meiryo UI"/>
      <family val="3"/>
      <charset val="128"/>
    </font>
    <font>
      <b/>
      <sz val="12"/>
      <color theme="1"/>
      <name val="ＭＳ Ｐゴシック"/>
      <family val="3"/>
      <charset val="128"/>
    </font>
    <font>
      <sz val="12"/>
      <color theme="1"/>
      <name val="ＭＳ Ｐゴシック"/>
      <family val="3"/>
      <charset val="128"/>
    </font>
    <font>
      <sz val="9"/>
      <color rgb="FF0000FF"/>
      <name val="ＭＳ Ｐ明朝"/>
      <family val="1"/>
      <charset val="128"/>
    </font>
    <font>
      <b/>
      <sz val="11"/>
      <color rgb="FF0000FF"/>
      <name val="HGPｺﾞｼｯｸM"/>
      <family val="3"/>
      <charset val="128"/>
    </font>
    <font>
      <b/>
      <strike/>
      <sz val="11"/>
      <color rgb="FF0000FF"/>
      <name val="Meiryo UI"/>
      <family val="3"/>
      <charset val="128"/>
    </font>
    <font>
      <strike/>
      <sz val="10"/>
      <color rgb="FF0000FF"/>
      <name val="Meiryo UI"/>
      <family val="3"/>
      <charset val="128"/>
    </font>
    <font>
      <b/>
      <strike/>
      <sz val="12"/>
      <color rgb="FF0000FF"/>
      <name val="Meiryo UI"/>
      <family val="3"/>
      <charset val="128"/>
    </font>
    <font>
      <sz val="10.5"/>
      <color theme="0"/>
      <name val="Meiryo UI"/>
      <family val="3"/>
      <charset val="128"/>
    </font>
    <font>
      <strike/>
      <sz val="12"/>
      <color rgb="FF0000FF"/>
      <name val="Meiryo UI"/>
      <family val="3"/>
      <charset val="128"/>
    </font>
    <font>
      <sz val="10"/>
      <color theme="0"/>
      <name val="Meiryo UI"/>
      <family val="3"/>
      <charset val="128"/>
    </font>
    <font>
      <b/>
      <u/>
      <sz val="10"/>
      <name val="Meiryo UI"/>
      <family val="3"/>
      <charset val="128"/>
    </font>
    <font>
      <b/>
      <sz val="14"/>
      <color rgb="FFFFFF00"/>
      <name val="Meiryo UI"/>
      <family val="3"/>
      <charset val="128"/>
    </font>
    <font>
      <sz val="10"/>
      <name val="Segoe UI Symbol"/>
      <family val="1"/>
    </font>
    <font>
      <b/>
      <sz val="14"/>
      <name val="Segoe UI Symbol"/>
      <family val="3"/>
    </font>
    <font>
      <sz val="10"/>
      <name val="Segoe UI Symbol"/>
      <family val="3"/>
    </font>
    <font>
      <sz val="10"/>
      <name val="ＭＳ Ｐゴシック"/>
      <family val="3"/>
      <charset val="128"/>
    </font>
    <font>
      <vertAlign val="superscript"/>
      <sz val="12"/>
      <name val="ＭＳ Ｐゴシック"/>
      <family val="3"/>
      <charset val="128"/>
    </font>
    <font>
      <sz val="9"/>
      <name val="HGPｺﾞｼｯｸM"/>
      <family val="3"/>
      <charset val="128"/>
    </font>
    <font>
      <sz val="10"/>
      <name val="HGPｺﾞｼｯｸM"/>
      <family val="3"/>
      <charset val="128"/>
    </font>
    <font>
      <strike/>
      <sz val="11"/>
      <name val="HGPｺﾞｼｯｸM"/>
      <family val="3"/>
      <charset val="128"/>
    </font>
    <font>
      <sz val="5"/>
      <name val="Meiryo UI"/>
      <family val="3"/>
      <charset val="128"/>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D0E5F7"/>
        <bgColor indexed="64"/>
      </patternFill>
    </fill>
    <fill>
      <patternFill patternType="solid">
        <fgColor rgb="FFFEE792"/>
        <bgColor indexed="64"/>
      </patternFill>
    </fill>
    <fill>
      <patternFill patternType="solid">
        <fgColor rgb="FFF7C9DC"/>
        <bgColor indexed="64"/>
      </patternFill>
    </fill>
    <fill>
      <patternFill patternType="solid">
        <fgColor rgb="FFC5ACAC"/>
        <bgColor indexed="64"/>
      </patternFill>
    </fill>
    <fill>
      <patternFill patternType="solid">
        <fgColor rgb="FFD5ABFF"/>
        <bgColor indexed="64"/>
      </patternFill>
    </fill>
    <fill>
      <patternFill patternType="solid">
        <fgColor rgb="FFA9CF51"/>
        <bgColor indexed="64"/>
      </patternFill>
    </fill>
    <fill>
      <patternFill patternType="solid">
        <fgColor rgb="FFD9D9D9"/>
        <bgColor indexed="64"/>
      </patternFill>
    </fill>
    <fill>
      <patternFill patternType="solid">
        <fgColor rgb="FFFFFFFF"/>
        <bgColor indexed="64"/>
      </patternFill>
    </fill>
    <fill>
      <patternFill patternType="solid">
        <fgColor rgb="FF00BFB2"/>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rgb="FFBBE0DD"/>
        <bgColor indexed="64"/>
      </patternFill>
    </fill>
    <fill>
      <patternFill patternType="solid">
        <fgColor rgb="FFFF339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4EAE7"/>
        <bgColor indexed="64"/>
      </patternFill>
    </fill>
    <fill>
      <patternFill patternType="solid">
        <fgColor theme="1" tint="0.499984740745262"/>
        <bgColor indexed="64"/>
      </patternFill>
    </fill>
    <fill>
      <patternFill patternType="solid">
        <fgColor theme="8"/>
      </patternFill>
    </fill>
    <fill>
      <patternFill patternType="solid">
        <fgColor rgb="FF99CCFF"/>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C4EAE7"/>
        <bgColor theme="0" tint="-0.14999847407452621"/>
      </patternFill>
    </fill>
    <fill>
      <patternFill patternType="solid">
        <fgColor theme="7" tint="0.79998168889431442"/>
        <bgColor indexed="64"/>
      </patternFill>
    </fill>
  </fills>
  <borders count="352">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hair">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style="thin">
        <color indexed="64"/>
      </right>
      <top style="dashed">
        <color indexed="64"/>
      </top>
      <bottom style="hair">
        <color indexed="64"/>
      </bottom>
      <diagonal/>
    </border>
    <border>
      <left/>
      <right/>
      <top style="dashed">
        <color indexed="64"/>
      </top>
      <bottom style="thin">
        <color indexed="64"/>
      </bottom>
      <diagonal/>
    </border>
    <border>
      <left/>
      <right/>
      <top style="dash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top style="dotted">
        <color theme="1" tint="0.34998626667073579"/>
      </top>
      <bottom style="dotted">
        <color theme="1" tint="0.34998626667073579"/>
      </bottom>
      <diagonal/>
    </border>
    <border>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dotted">
        <color theme="1" tint="0.34998626667073579"/>
      </bottom>
      <diagonal/>
    </border>
    <border>
      <left/>
      <right style="thin">
        <color theme="1" tint="0.34998626667073579"/>
      </right>
      <top style="thin">
        <color theme="1" tint="0.34998626667073579"/>
      </top>
      <bottom style="dotted">
        <color theme="1" tint="0.34998626667073579"/>
      </bottom>
      <diagonal/>
    </border>
    <border>
      <left style="thin">
        <color theme="1" tint="0.34998626667073579"/>
      </left>
      <right/>
      <top style="dotted">
        <color theme="1" tint="0.34998626667073579"/>
      </top>
      <bottom style="thin">
        <color theme="1" tint="0.34998626667073579"/>
      </bottom>
      <diagonal/>
    </border>
    <border>
      <left/>
      <right style="thin">
        <color theme="1" tint="0.34998626667073579"/>
      </right>
      <top style="dotted">
        <color theme="1" tint="0.34998626667073579"/>
      </top>
      <bottom style="thin">
        <color theme="1" tint="0.34998626667073579"/>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ashed">
        <color indexed="64"/>
      </left>
      <right style="thin">
        <color indexed="64"/>
      </right>
      <top style="thin">
        <color indexed="64"/>
      </top>
      <bottom style="thin">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right style="thin">
        <color theme="0"/>
      </right>
      <top style="hair">
        <color theme="0"/>
      </top>
      <bottom style="thin">
        <color theme="0"/>
      </bottom>
      <diagonal/>
    </border>
    <border>
      <left style="thin">
        <color indexed="64"/>
      </left>
      <right style="hair">
        <color indexed="64"/>
      </right>
      <top style="hair">
        <color indexed="64"/>
      </top>
      <bottom style="hair">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bottom style="dotted">
        <color theme="0" tint="-0.14993743705557422"/>
      </bottom>
      <diagonal/>
    </border>
    <border>
      <left/>
      <right/>
      <top style="dotted">
        <color theme="0" tint="-0.14993743705557422"/>
      </top>
      <bottom style="dotted">
        <color theme="0" tint="-0.14993743705557422"/>
      </bottom>
      <diagonal/>
    </border>
    <border>
      <left/>
      <right/>
      <top style="dotted">
        <color theme="0" tint="-0.14993743705557422"/>
      </top>
      <bottom/>
      <diagonal/>
    </border>
    <border>
      <left/>
      <right/>
      <top/>
      <bottom style="dotted">
        <color theme="1" tint="0.499984740745262"/>
      </bottom>
      <diagonal/>
    </border>
    <border>
      <left/>
      <right/>
      <top style="thin">
        <color theme="1" tint="0.499984740745262"/>
      </top>
      <bottom style="thin">
        <color theme="1" tint="0.499984740745262"/>
      </bottom>
      <diagonal/>
    </border>
    <border>
      <left/>
      <right/>
      <top/>
      <bottom style="double">
        <color theme="0"/>
      </bottom>
      <diagonal/>
    </border>
    <border>
      <left/>
      <right style="thin">
        <color theme="0"/>
      </right>
      <top/>
      <bottom style="double">
        <color theme="0"/>
      </bottom>
      <diagonal/>
    </border>
    <border>
      <left/>
      <right style="thin">
        <color theme="0"/>
      </right>
      <top style="thin">
        <color theme="0"/>
      </top>
      <bottom style="double">
        <color theme="0"/>
      </bottom>
      <diagonal/>
    </border>
    <border>
      <left style="thin">
        <color theme="0" tint="-0.499984740745262"/>
      </left>
      <right style="thin">
        <color theme="0" tint="-0.499984740745262"/>
      </right>
      <top style="thin">
        <color theme="0" tint="-0.499984740745262"/>
      </top>
      <bottom/>
      <diagonal/>
    </border>
    <border>
      <left/>
      <right/>
      <top/>
      <bottom style="dotted">
        <color theme="0" tint="-0.14990691854609822"/>
      </bottom>
      <diagonal/>
    </border>
    <border>
      <left style="thin">
        <color theme="0"/>
      </left>
      <right style="thin">
        <color theme="0"/>
      </right>
      <top/>
      <bottom/>
      <diagonal/>
    </border>
    <border>
      <left/>
      <right/>
      <top style="thin">
        <color theme="0"/>
      </top>
      <bottom style="hair">
        <color theme="0"/>
      </bottom>
      <diagonal/>
    </border>
    <border>
      <left/>
      <right style="thin">
        <color theme="0"/>
      </right>
      <top style="thin">
        <color theme="0"/>
      </top>
      <bottom style="hair">
        <color theme="0"/>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top style="thin">
        <color theme="0"/>
      </top>
      <bottom style="double">
        <color theme="0"/>
      </bottom>
      <diagonal/>
    </border>
    <border>
      <left/>
      <right/>
      <top style="double">
        <color theme="0"/>
      </top>
      <bottom/>
      <diagonal/>
    </border>
    <border>
      <left style="thin">
        <color theme="0"/>
      </left>
      <right style="thin">
        <color theme="0"/>
      </right>
      <top/>
      <bottom style="double">
        <color theme="0"/>
      </bottom>
      <diagonal/>
    </border>
    <border>
      <left/>
      <right/>
      <top style="double">
        <color theme="0"/>
      </top>
      <bottom style="thin">
        <color theme="0"/>
      </bottom>
      <diagonal/>
    </border>
    <border>
      <left/>
      <right style="thin">
        <color theme="0"/>
      </right>
      <top style="double">
        <color theme="0"/>
      </top>
      <bottom style="thin">
        <color theme="0"/>
      </bottom>
      <diagonal/>
    </border>
    <border>
      <left/>
      <right/>
      <top style="double">
        <color theme="0"/>
      </top>
      <bottom style="double">
        <color theme="0"/>
      </bottom>
      <diagonal/>
    </border>
    <border>
      <left/>
      <right style="thin">
        <color theme="0"/>
      </right>
      <top style="double">
        <color theme="0"/>
      </top>
      <bottom style="double">
        <color theme="0"/>
      </bottom>
      <diagonal/>
    </border>
    <border>
      <left style="thin">
        <color theme="0"/>
      </left>
      <right style="thin">
        <color theme="0"/>
      </right>
      <top style="thin">
        <color theme="0"/>
      </top>
      <bottom style="double">
        <color theme="0"/>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right/>
      <top/>
      <bottom style="double">
        <color indexed="64"/>
      </bottom>
      <diagonal/>
    </border>
    <border>
      <left style="thin">
        <color theme="0"/>
      </left>
      <right/>
      <top style="thin">
        <color theme="0"/>
      </top>
      <bottom style="hair">
        <color theme="0"/>
      </bottom>
      <diagonal/>
    </border>
    <border>
      <left style="medium">
        <color rgb="FFFF0000"/>
      </left>
      <right/>
      <top style="medium">
        <color rgb="FFFF0000"/>
      </top>
      <bottom style="thin">
        <color indexed="64"/>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theme="0"/>
      </top>
      <bottom style="hair">
        <color theme="0"/>
      </bottom>
      <diagonal/>
    </border>
    <border>
      <left/>
      <right style="medium">
        <color rgb="FFFF0000"/>
      </right>
      <top style="thin">
        <color theme="0"/>
      </top>
      <bottom style="hair">
        <color theme="0"/>
      </bottom>
      <diagonal/>
    </border>
    <border>
      <left style="medium">
        <color rgb="FFFF0000"/>
      </left>
      <right/>
      <top style="hair">
        <color theme="0"/>
      </top>
      <bottom style="thin">
        <color theme="0"/>
      </bottom>
      <diagonal/>
    </border>
    <border>
      <left/>
      <right style="medium">
        <color rgb="FFFF0000"/>
      </right>
      <top style="hair">
        <color theme="0"/>
      </top>
      <bottom style="thin">
        <color theme="0"/>
      </bottom>
      <diagonal/>
    </border>
    <border>
      <left/>
      <right style="thin">
        <color indexed="64"/>
      </right>
      <top style="thin">
        <color theme="0"/>
      </top>
      <bottom style="hair">
        <color theme="0"/>
      </bottom>
      <diagonal/>
    </border>
    <border>
      <left/>
      <right style="thin">
        <color indexed="64"/>
      </right>
      <top style="hair">
        <color theme="0"/>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top style="hair">
        <color indexed="64"/>
      </top>
      <bottom/>
      <diagonal/>
    </border>
    <border>
      <left/>
      <right/>
      <top style="thin">
        <color rgb="FFFFFFFF"/>
      </top>
      <bottom style="thin">
        <color theme="0"/>
      </bottom>
      <diagonal/>
    </border>
    <border>
      <left/>
      <right style="medium">
        <color rgb="FFFF0000"/>
      </right>
      <top/>
      <bottom/>
      <diagonal/>
    </border>
    <border>
      <left style="thin">
        <color indexed="64"/>
      </left>
      <right/>
      <top style="thin">
        <color theme="0"/>
      </top>
      <bottom style="thin">
        <color theme="0"/>
      </bottom>
      <diagonal/>
    </border>
    <border>
      <left/>
      <right style="medium">
        <color rgb="FFFF0000"/>
      </right>
      <top style="thin">
        <color theme="0"/>
      </top>
      <bottom style="thin">
        <color theme="0"/>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top style="thin">
        <color rgb="FFFFFFFF"/>
      </top>
      <bottom style="thin">
        <color rgb="FFFFFFFF"/>
      </bottom>
      <diagonal/>
    </border>
    <border>
      <left/>
      <right/>
      <top/>
      <bottom style="double">
        <color rgb="FFFFFFFF"/>
      </bottom>
      <diagonal/>
    </border>
    <border>
      <left/>
      <right/>
      <top style="double">
        <color rgb="FFFFFFFF"/>
      </top>
      <bottom/>
      <diagonal/>
    </border>
    <border>
      <left/>
      <right/>
      <top style="double">
        <color rgb="FFFFFFFF"/>
      </top>
      <bottom style="thin">
        <color rgb="FFFFFFFF"/>
      </bottom>
      <diagonal/>
    </border>
    <border>
      <left/>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hair">
        <color indexed="64"/>
      </right>
      <top style="thin">
        <color theme="1" tint="0.499984740745262"/>
      </top>
      <bottom style="thin">
        <color theme="1" tint="0.499984740745262"/>
      </bottom>
      <diagonal/>
    </border>
    <border>
      <left style="hair">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hair">
        <color indexed="64"/>
      </bottom>
      <diagonal/>
    </border>
    <border>
      <left/>
      <right/>
      <top style="hair">
        <color indexed="64"/>
      </top>
      <bottom style="thin">
        <color theme="1" tint="0.499984740745262"/>
      </bottom>
      <diagonal/>
    </border>
    <border>
      <left style="thin">
        <color theme="1" tint="0.499984740745262"/>
      </left>
      <right style="hair">
        <color indexed="64"/>
      </right>
      <top style="thin">
        <color theme="1" tint="0.499984740745262"/>
      </top>
      <bottom style="thin">
        <color theme="1" tint="0.499984740745262"/>
      </bottom>
      <diagonal/>
    </border>
    <border>
      <left style="thin">
        <color theme="1" tint="0.499984740745262"/>
      </left>
      <right style="hair">
        <color indexed="64"/>
      </right>
      <top style="thin">
        <color theme="1" tint="0.499984740745262"/>
      </top>
      <bottom/>
      <diagonal/>
    </border>
    <border>
      <left style="thin">
        <color theme="1" tint="0.499984740745262"/>
      </left>
      <right style="hair">
        <color indexed="64"/>
      </right>
      <top style="thin">
        <color theme="1" tint="0.499984740745262"/>
      </top>
      <bottom style="hair">
        <color indexed="64"/>
      </bottom>
      <diagonal/>
    </border>
    <border>
      <left style="thin">
        <color theme="1" tint="0.499984740745262"/>
      </left>
      <right style="hair">
        <color indexed="64"/>
      </right>
      <top style="hair">
        <color indexed="64"/>
      </top>
      <bottom style="hair">
        <color indexed="64"/>
      </bottom>
      <diagonal/>
    </border>
    <border>
      <left style="thin">
        <color theme="1" tint="0.499984740745262"/>
      </left>
      <right style="hair">
        <color indexed="64"/>
      </right>
      <top style="hair">
        <color indexed="64"/>
      </top>
      <bottom style="thin">
        <color theme="1" tint="0.499984740745262"/>
      </bottom>
      <diagonal/>
    </border>
    <border>
      <left style="thin">
        <color theme="1" tint="0.499984740745262"/>
      </left>
      <right style="hair">
        <color indexed="64"/>
      </right>
      <top/>
      <bottom style="hair">
        <color indexed="64"/>
      </bottom>
      <diagonal/>
    </border>
    <border>
      <left style="thin">
        <color theme="1" tint="0.499984740745262"/>
      </left>
      <right style="hair">
        <color indexed="64"/>
      </right>
      <top style="hair">
        <color indexed="64"/>
      </top>
      <bottom/>
      <diagonal/>
    </border>
    <border>
      <left style="thin">
        <color theme="1" tint="0.499984740745262"/>
      </left>
      <right/>
      <top style="hair">
        <color indexed="64"/>
      </top>
      <bottom style="hair">
        <color indexed="64"/>
      </bottom>
      <diagonal/>
    </border>
    <border>
      <left/>
      <right/>
      <top style="hair">
        <color indexed="64"/>
      </top>
      <bottom/>
      <diagonal/>
    </border>
    <border>
      <left style="thin">
        <color theme="1" tint="0.499984740745262"/>
      </left>
      <right/>
      <top style="thin">
        <color theme="1" tint="0.499984740745262"/>
      </top>
      <bottom style="hair">
        <color indexed="64"/>
      </bottom>
      <diagonal/>
    </border>
    <border>
      <left style="thin">
        <color theme="1" tint="0.499984740745262"/>
      </left>
      <right/>
      <top style="hair">
        <color indexed="64"/>
      </top>
      <bottom style="thin">
        <color theme="1" tint="0.499984740745262"/>
      </bottom>
      <diagonal/>
    </border>
    <border>
      <left/>
      <right style="thin">
        <color theme="1" tint="0.499984740745262"/>
      </right>
      <top style="hair">
        <color indexed="64"/>
      </top>
      <bottom style="thin">
        <color theme="1" tint="0.499984740745262"/>
      </bottom>
      <diagonal/>
    </border>
    <border>
      <left style="thin">
        <color theme="1" tint="0.499984740745262"/>
      </left>
      <right style="hair">
        <color indexed="64"/>
      </right>
      <top/>
      <bottom/>
      <diagonal/>
    </border>
    <border>
      <left style="hair">
        <color indexed="64"/>
      </left>
      <right/>
      <top style="hair">
        <color indexed="64"/>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medium">
        <color rgb="FFFF0000"/>
      </right>
      <top style="thin">
        <color indexed="64"/>
      </top>
      <bottom style="double">
        <color indexed="64"/>
      </bottom>
      <diagonal/>
    </border>
    <border>
      <left style="thin">
        <color indexed="64"/>
      </left>
      <right/>
      <top/>
      <bottom style="double">
        <color indexed="64"/>
      </bottom>
      <diagonal/>
    </border>
    <border>
      <left style="thin">
        <color indexed="64"/>
      </left>
      <right style="medium">
        <color rgb="FFFF0000"/>
      </right>
      <top/>
      <bottom style="thin">
        <color indexed="64"/>
      </bottom>
      <diagonal/>
    </border>
    <border>
      <left style="medium">
        <color rgb="FFFF0000"/>
      </left>
      <right/>
      <top style="double">
        <color indexed="64"/>
      </top>
      <bottom style="thin">
        <color indexed="64"/>
      </bottom>
      <diagonal/>
    </border>
    <border>
      <left/>
      <right style="thin">
        <color indexed="64"/>
      </right>
      <top/>
      <bottom style="double">
        <color indexed="64"/>
      </bottom>
      <diagonal/>
    </border>
    <border>
      <left/>
      <right style="medium">
        <color rgb="FFFF0000"/>
      </right>
      <top/>
      <bottom style="double">
        <color indexed="64"/>
      </bottom>
      <diagonal/>
    </border>
    <border>
      <left style="thin">
        <color indexed="64"/>
      </left>
      <right style="medium">
        <color rgb="FFFF0000"/>
      </right>
      <top style="thin">
        <color indexed="64"/>
      </top>
      <bottom/>
      <diagonal/>
    </border>
    <border>
      <left/>
      <right style="medium">
        <color rgb="FFFF0000"/>
      </right>
      <top/>
      <bottom style="thin">
        <color theme="0"/>
      </bottom>
      <diagonal/>
    </border>
    <border>
      <left/>
      <right/>
      <top style="medium">
        <color rgb="FFFF0000"/>
      </top>
      <bottom style="thin">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thin">
        <color indexed="64"/>
      </top>
      <bottom style="thin">
        <color indexed="64"/>
      </bottom>
      <diagonal/>
    </border>
    <border>
      <left/>
      <right/>
      <top style="double">
        <color theme="0"/>
      </top>
      <bottom style="thin">
        <color theme="0" tint="-0.34998626667073579"/>
      </bottom>
      <diagonal/>
    </border>
    <border>
      <left style="thin">
        <color indexed="64"/>
      </left>
      <right style="thin">
        <color indexed="64"/>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style="thin">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style="double">
        <color theme="0"/>
      </right>
      <top style="thin">
        <color theme="0"/>
      </top>
      <bottom style="thin">
        <color theme="0"/>
      </bottom>
      <diagonal/>
    </border>
    <border>
      <left style="thin">
        <color theme="0"/>
      </left>
      <right style="double">
        <color theme="0"/>
      </right>
      <top style="thin">
        <color theme="0"/>
      </top>
      <bottom style="thin">
        <color theme="0"/>
      </bottom>
      <diagonal/>
    </border>
    <border>
      <left/>
      <right style="double">
        <color theme="0"/>
      </right>
      <top style="thin">
        <color theme="0"/>
      </top>
      <bottom style="double">
        <color theme="0"/>
      </bottom>
      <diagonal/>
    </border>
    <border>
      <left/>
      <right style="double">
        <color theme="0"/>
      </right>
      <top/>
      <bottom style="thin">
        <color theme="0"/>
      </bottom>
      <diagonal/>
    </border>
    <border>
      <left style="hair">
        <color indexed="64"/>
      </left>
      <right/>
      <top style="thin">
        <color theme="1" tint="0.499984740745262"/>
      </top>
      <bottom style="hair">
        <color indexed="64"/>
      </bottom>
      <diagonal/>
    </border>
    <border>
      <left style="thin">
        <color theme="1" tint="0.499984740745262"/>
      </left>
      <right/>
      <top/>
      <bottom style="thin">
        <color theme="1" tint="0.34998626667073579"/>
      </bottom>
      <diagonal/>
    </border>
    <border>
      <left/>
      <right style="thin">
        <color theme="1" tint="0.499984740745262"/>
      </right>
      <top/>
      <bottom style="thin">
        <color theme="1" tint="0.34998626667073579"/>
      </bottom>
      <diagonal/>
    </border>
    <border>
      <left/>
      <right style="thin">
        <color rgb="FFFFFFFF"/>
      </right>
      <top/>
      <bottom/>
      <diagonal/>
    </border>
    <border>
      <left/>
      <right style="thin">
        <color rgb="FFFFFFFF"/>
      </right>
      <top/>
      <bottom style="thin">
        <color theme="0"/>
      </bottom>
      <diagonal/>
    </border>
    <border>
      <left/>
      <right style="thin">
        <color rgb="FFFFFFFF"/>
      </right>
      <top style="thin">
        <color theme="0"/>
      </top>
      <bottom/>
      <diagonal/>
    </border>
    <border>
      <left/>
      <right/>
      <top style="dotted">
        <color theme="1" tint="0.499984740745262"/>
      </top>
      <bottom/>
      <diagonal/>
    </border>
    <border>
      <left style="dashed">
        <color indexed="64"/>
      </left>
      <right style="dashed">
        <color indexed="64"/>
      </right>
      <top style="thin">
        <color indexed="64"/>
      </top>
      <bottom style="thin">
        <color indexed="64"/>
      </bottom>
      <diagonal/>
    </border>
    <border>
      <left style="thin">
        <color rgb="FFFFFFFF"/>
      </left>
      <right style="thin">
        <color rgb="FFFFFFFF"/>
      </right>
      <top style="thin">
        <color rgb="FFFFFFFF"/>
      </top>
      <bottom style="thin">
        <color theme="0"/>
      </bottom>
      <diagonal/>
    </border>
    <border>
      <left/>
      <right style="thin">
        <color theme="1" tint="0.499984740745262"/>
      </right>
      <top style="thin">
        <color theme="1" tint="0.499984740745262"/>
      </top>
      <bottom style="hair">
        <color indexed="64"/>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style="thin">
        <color theme="1" tint="0.34998626667073579"/>
      </left>
      <right style="thin">
        <color theme="1" tint="0.34998626667073579"/>
      </right>
      <top/>
      <bottom style="dotted">
        <color theme="1" tint="0.34998626667073579"/>
      </bottom>
      <diagonal/>
    </border>
    <border>
      <left style="medium">
        <color rgb="FFFF000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style="medium">
        <color rgb="FFFF0000"/>
      </right>
      <top style="thin">
        <color theme="0"/>
      </top>
      <bottom style="thin">
        <color indexed="64"/>
      </bottom>
      <diagonal/>
    </border>
    <border>
      <left style="thin">
        <color theme="1" tint="0.499984740745262"/>
      </left>
      <right style="hair">
        <color indexed="64"/>
      </right>
      <top style="thin">
        <color theme="1" tint="0.499984740745262"/>
      </top>
      <bottom style="hair">
        <color theme="1" tint="0.499984740745262"/>
      </bottom>
      <diagonal/>
    </border>
    <border>
      <left style="thin">
        <color theme="1" tint="0.499984740745262"/>
      </left>
      <right style="hair">
        <color indexed="64"/>
      </right>
      <top style="hair">
        <color theme="1" tint="0.499984740745262"/>
      </top>
      <bottom style="thin">
        <color theme="1" tint="0.499984740745262"/>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theme="1" tint="0.34998626667073579"/>
      </left>
      <right style="thin">
        <color indexed="64"/>
      </right>
      <top style="thin">
        <color theme="1" tint="0.34998626667073579"/>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medium">
        <color rgb="FFFF0000"/>
      </left>
      <right/>
      <top style="thin">
        <color indexed="64"/>
      </top>
      <bottom style="double">
        <color theme="1"/>
      </bottom>
      <diagonal/>
    </border>
    <border>
      <left/>
      <right/>
      <top style="thin">
        <color indexed="64"/>
      </top>
      <bottom style="double">
        <color theme="1"/>
      </bottom>
      <diagonal/>
    </border>
    <border>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right style="thin">
        <color theme="1" tint="0.499984740745262"/>
      </right>
      <top style="thin">
        <color theme="1" tint="0.499984740745262"/>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34998626667073579"/>
      </left>
      <right style="thin">
        <color theme="1" tint="0.34998626667073579"/>
      </right>
      <top style="dotted">
        <color theme="1" tint="0.34998626667073579"/>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top style="thin">
        <color theme="1" tint="0.499984740745262"/>
      </top>
      <bottom style="thin">
        <color theme="1" tint="0.499984740745262"/>
      </bottom>
      <diagonal/>
    </border>
    <border>
      <left/>
      <right style="thin">
        <color theme="1" tint="0.499984740745262"/>
      </right>
      <top style="hair">
        <color indexed="64"/>
      </top>
      <bottom style="hair">
        <color indexed="64"/>
      </bottom>
      <diagonal/>
    </border>
    <border>
      <left style="thin">
        <color theme="1" tint="0.499984740745262"/>
      </left>
      <right/>
      <top style="thin">
        <color theme="1" tint="0.34998626667073579"/>
      </top>
      <bottom/>
      <diagonal/>
    </border>
    <border>
      <left/>
      <right style="thin">
        <color theme="1" tint="0.499984740745262"/>
      </right>
      <top style="thin">
        <color theme="1" tint="0.34998626667073579"/>
      </top>
      <bottom/>
      <diagonal/>
    </border>
    <border>
      <left/>
      <right/>
      <top style="dotted">
        <color theme="0" tint="-0.14990691854609822"/>
      </top>
      <bottom style="dotted">
        <color theme="0" tint="-0.14993743705557422"/>
      </bottom>
      <diagonal/>
    </border>
    <border>
      <left style="thin">
        <color theme="1" tint="0.34998626667073579"/>
      </left>
      <right style="thin">
        <color indexed="64"/>
      </right>
      <top style="dotted">
        <color theme="1" tint="0.34998626667073579"/>
      </top>
      <bottom style="thin">
        <color theme="1" tint="0.34998626667073579"/>
      </bottom>
      <diagonal/>
    </border>
    <border>
      <left/>
      <right style="medium">
        <color indexed="64"/>
      </right>
      <top style="medium">
        <color indexed="64"/>
      </top>
      <bottom style="medium">
        <color indexed="64"/>
      </bottom>
      <diagonal/>
    </border>
    <border>
      <left style="thin">
        <color indexed="64"/>
      </left>
      <right/>
      <top style="thin">
        <color theme="0"/>
      </top>
      <bottom style="hair">
        <color theme="0"/>
      </bottom>
      <diagonal/>
    </border>
    <border>
      <left style="thin">
        <color indexed="64"/>
      </left>
      <right/>
      <top style="hair">
        <color theme="0"/>
      </top>
      <bottom style="thin">
        <color theme="0"/>
      </bottom>
      <diagonal/>
    </border>
    <border>
      <left style="thin">
        <color indexed="64"/>
      </left>
      <right/>
      <top style="medium">
        <color indexed="64"/>
      </top>
      <bottom style="medium">
        <color indexed="64"/>
      </bottom>
      <diagonal/>
    </border>
    <border>
      <left/>
      <right style="hair">
        <color indexed="64"/>
      </right>
      <top style="hair">
        <color indexed="64"/>
      </top>
      <bottom style="thin">
        <color indexed="64"/>
      </bottom>
      <diagonal/>
    </border>
    <border>
      <left style="thin">
        <color theme="1" tint="0.34998626667073579"/>
      </left>
      <right/>
      <top style="dotted">
        <color theme="1" tint="0.34998626667073579"/>
      </top>
      <bottom/>
      <diagonal/>
    </border>
    <border>
      <left/>
      <right style="thin">
        <color theme="1" tint="0.34998626667073579"/>
      </right>
      <top style="dotted">
        <color theme="1" tint="0.34998626667073579"/>
      </top>
      <bottom/>
      <diagonal/>
    </border>
    <border>
      <left style="thin">
        <color theme="1" tint="0.34998626667073579"/>
      </left>
      <right style="thin">
        <color theme="1" tint="0.34998626667073579"/>
      </right>
      <top style="thin">
        <color auto="1"/>
      </top>
      <bottom style="dotted">
        <color auto="1"/>
      </bottom>
      <diagonal/>
    </border>
    <border>
      <left style="thin">
        <color theme="1" tint="0.34998626667073579"/>
      </left>
      <right style="thin">
        <color theme="1" tint="0.34998626667073579"/>
      </right>
      <top style="dotted">
        <color auto="1"/>
      </top>
      <bottom style="dotted">
        <color auto="1"/>
      </bottom>
      <diagonal/>
    </border>
    <border>
      <left style="thin">
        <color theme="1" tint="0.34998626667073579"/>
      </left>
      <right style="thin">
        <color theme="1" tint="0.34998626667073579"/>
      </right>
      <top style="dotted">
        <color auto="1"/>
      </top>
      <bottom style="thin">
        <color auto="1"/>
      </bottom>
      <diagonal/>
    </border>
    <border>
      <left style="thin">
        <color theme="1" tint="0.34998626667073579"/>
      </left>
      <right style="thin">
        <color theme="1" tint="0.34998626667073579"/>
      </right>
      <top style="thin">
        <color auto="1"/>
      </top>
      <bottom/>
      <diagonal/>
    </border>
    <border>
      <left style="thin">
        <color theme="1" tint="0.34998626667073579"/>
      </left>
      <right style="thin">
        <color theme="1" tint="0.34998626667073579"/>
      </right>
      <top/>
      <bottom style="thin">
        <color auto="1"/>
      </bottom>
      <diagonal/>
    </border>
  </borders>
  <cellStyleXfs count="5">
    <xf numFmtId="0" fontId="0" fillId="0" borderId="0"/>
    <xf numFmtId="0" fontId="5"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66" fillId="28" borderId="0" applyNumberFormat="0" applyBorder="0" applyAlignment="0" applyProtection="0">
      <alignment vertical="center"/>
    </xf>
  </cellStyleXfs>
  <cellXfs count="2564">
    <xf numFmtId="0" fontId="0" fillId="0" borderId="0" xfId="0"/>
    <xf numFmtId="49" fontId="13" fillId="0" borderId="0" xfId="0" applyNumberFormat="1" applyFont="1" applyAlignment="1">
      <alignment horizontal="left" vertical="center"/>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49" fontId="13" fillId="0" borderId="0" xfId="0" applyNumberFormat="1" applyFont="1" applyAlignment="1">
      <alignment horizontal="right" vertical="center"/>
    </xf>
    <xf numFmtId="0" fontId="6" fillId="0" borderId="0" xfId="0" applyFont="1" applyAlignment="1">
      <alignment horizontal="center"/>
    </xf>
    <xf numFmtId="49" fontId="13" fillId="0" borderId="0" xfId="0" applyNumberFormat="1" applyFont="1" applyAlignment="1">
      <alignment vertical="center"/>
    </xf>
    <xf numFmtId="49"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top"/>
    </xf>
    <xf numFmtId="38" fontId="6" fillId="0" borderId="0" xfId="2" applyFont="1" applyFill="1" applyBorder="1" applyAlignment="1" applyProtection="1">
      <alignment horizontal="center" vertical="center"/>
    </xf>
    <xf numFmtId="0" fontId="6" fillId="0" borderId="0" xfId="0" applyFont="1"/>
    <xf numFmtId="0" fontId="6" fillId="0" borderId="0" xfId="0" applyFont="1" applyAlignment="1">
      <alignment horizontal="center" vertical="center"/>
    </xf>
    <xf numFmtId="0" fontId="12" fillId="0" borderId="0" xfId="0" applyFont="1" applyAlignment="1">
      <alignment vertical="center"/>
    </xf>
    <xf numFmtId="38" fontId="6" fillId="0" borderId="0" xfId="0" applyNumberFormat="1" applyFont="1" applyAlignment="1">
      <alignment horizontal="center" vertical="center" wrapText="1"/>
    </xf>
    <xf numFmtId="49" fontId="6" fillId="0" borderId="0" xfId="0" applyNumberFormat="1" applyFont="1" applyAlignment="1">
      <alignment vertical="center"/>
    </xf>
    <xf numFmtId="0" fontId="9" fillId="0" borderId="0" xfId="0" applyFont="1"/>
    <xf numFmtId="0" fontId="18" fillId="0" borderId="0" xfId="0" applyFont="1" applyAlignment="1">
      <alignment vertical="center"/>
    </xf>
    <xf numFmtId="0" fontId="14" fillId="17" borderId="115" xfId="0" applyFont="1" applyFill="1" applyBorder="1" applyAlignment="1">
      <alignment horizontal="center" vertical="center" wrapText="1" readingOrder="1"/>
    </xf>
    <xf numFmtId="0" fontId="19" fillId="17" borderId="115" xfId="0" applyFont="1" applyFill="1" applyBorder="1" applyAlignment="1">
      <alignment horizontal="center" vertical="center" wrapText="1" readingOrder="1"/>
    </xf>
    <xf numFmtId="0" fontId="0" fillId="0" borderId="0" xfId="0" applyAlignment="1">
      <alignment vertical="center"/>
    </xf>
    <xf numFmtId="0" fontId="6" fillId="2" borderId="0" xfId="0" applyFont="1" applyFill="1"/>
    <xf numFmtId="0" fontId="13" fillId="0" borderId="0" xfId="0" applyFont="1" applyAlignment="1">
      <alignment vertical="center" wrapText="1"/>
    </xf>
    <xf numFmtId="0" fontId="6" fillId="0" borderId="0" xfId="0" applyFont="1" applyAlignment="1">
      <alignment vertical="top"/>
    </xf>
    <xf numFmtId="0" fontId="9"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18" xfId="0" applyFont="1" applyBorder="1" applyAlignment="1">
      <alignment horizontal="left"/>
    </xf>
    <xf numFmtId="0" fontId="14" fillId="0" borderId="0" xfId="0" applyFont="1"/>
    <xf numFmtId="0" fontId="14" fillId="0" borderId="19" xfId="0" applyFont="1" applyBorder="1" applyAlignment="1">
      <alignment horizontal="left"/>
    </xf>
    <xf numFmtId="0" fontId="14" fillId="0" borderId="99" xfId="0" applyFont="1" applyBorder="1" applyAlignment="1">
      <alignment horizontal="center" vertical="center"/>
    </xf>
    <xf numFmtId="0" fontId="14" fillId="0" borderId="0" xfId="0" applyFont="1" applyAlignment="1">
      <alignment horizontal="distributed" vertical="center"/>
    </xf>
    <xf numFmtId="0" fontId="13" fillId="0" borderId="0" xfId="0" applyFont="1" applyAlignment="1">
      <alignment horizontal="left" vertical="center"/>
    </xf>
    <xf numFmtId="0" fontId="9" fillId="0" borderId="0" xfId="0" applyFont="1" applyAlignment="1">
      <alignment horizontal="center" vertical="center" wrapText="1"/>
    </xf>
    <xf numFmtId="0" fontId="30" fillId="0" borderId="0" xfId="0" applyFont="1" applyAlignment="1">
      <alignment vertical="center"/>
    </xf>
    <xf numFmtId="0" fontId="8" fillId="0" borderId="0" xfId="0" applyFont="1"/>
    <xf numFmtId="0" fontId="31" fillId="0" borderId="0" xfId="0" applyFont="1" applyAlignment="1">
      <alignment horizontal="center" vertical="center"/>
    </xf>
    <xf numFmtId="0" fontId="6"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9" fillId="0" borderId="14"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0" fillId="0" borderId="0" xfId="0" applyProtection="1">
      <protection locked="0"/>
    </xf>
    <xf numFmtId="0" fontId="9" fillId="0" borderId="14"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35" fillId="3" borderId="0" xfId="0" applyFont="1" applyFill="1" applyAlignment="1">
      <alignment horizontal="left" vertical="center"/>
    </xf>
    <xf numFmtId="0" fontId="35" fillId="3" borderId="0" xfId="0" applyFont="1" applyFill="1" applyAlignment="1">
      <alignment horizontal="right" vertical="center"/>
    </xf>
    <xf numFmtId="0" fontId="35" fillId="3" borderId="0" xfId="0" applyFont="1" applyFill="1" applyAlignment="1">
      <alignment horizontal="center" vertical="center" shrinkToFit="1"/>
    </xf>
    <xf numFmtId="0" fontId="35" fillId="3" borderId="0" xfId="0" applyFont="1" applyFill="1" applyAlignment="1">
      <alignment horizontal="left" vertical="center" shrinkToFit="1"/>
    </xf>
    <xf numFmtId="0" fontId="40" fillId="0" borderId="164" xfId="0" applyFont="1" applyBorder="1" applyAlignment="1" applyProtection="1">
      <alignment horizontal="left" vertical="center" shrinkToFit="1"/>
      <protection locked="0"/>
    </xf>
    <xf numFmtId="0" fontId="13" fillId="0" borderId="0" xfId="0" applyFont="1" applyAlignment="1">
      <alignment horizontal="right" vertical="center"/>
    </xf>
    <xf numFmtId="0" fontId="9" fillId="0" borderId="14" xfId="0" applyFont="1" applyBorder="1" applyAlignment="1" applyProtection="1">
      <alignment vertical="center"/>
      <protection locked="0"/>
    </xf>
    <xf numFmtId="0" fontId="9" fillId="0" borderId="0" xfId="0" applyFont="1" applyAlignment="1" applyProtection="1">
      <alignment vertical="center"/>
      <protection locked="0"/>
    </xf>
    <xf numFmtId="0" fontId="9" fillId="0" borderId="12" xfId="0" applyFont="1" applyBorder="1" applyAlignment="1" applyProtection="1">
      <alignment vertical="center"/>
      <protection locked="0"/>
    </xf>
    <xf numFmtId="0" fontId="35" fillId="24" borderId="154" xfId="0" applyFont="1" applyFill="1" applyBorder="1" applyAlignment="1" applyProtection="1">
      <alignment horizontal="left" vertical="center" shrinkToFit="1"/>
      <protection locked="0"/>
    </xf>
    <xf numFmtId="187" fontId="35" fillId="24" borderId="154" xfId="0" applyNumberFormat="1" applyFont="1" applyFill="1" applyBorder="1" applyAlignment="1" applyProtection="1">
      <alignment horizontal="right" vertical="center" shrinkToFit="1"/>
      <protection locked="0"/>
    </xf>
    <xf numFmtId="189" fontId="35" fillId="24" borderId="150" xfId="0" applyNumberFormat="1" applyFont="1" applyFill="1" applyBorder="1" applyAlignment="1" applyProtection="1">
      <alignment horizontal="right" vertical="center" shrinkToFit="1"/>
      <protection locked="0"/>
    </xf>
    <xf numFmtId="189" fontId="35" fillId="24" borderId="150" xfId="2" applyNumberFormat="1" applyFont="1" applyFill="1" applyBorder="1" applyAlignment="1" applyProtection="1">
      <alignment horizontal="right" vertical="center" shrinkToFit="1"/>
      <protection locked="0"/>
    </xf>
    <xf numFmtId="189" fontId="35" fillId="24" borderId="179" xfId="0" applyNumberFormat="1" applyFont="1" applyFill="1" applyBorder="1" applyAlignment="1" applyProtection="1">
      <alignment horizontal="right" vertical="center" shrinkToFit="1"/>
      <protection locked="0"/>
    </xf>
    <xf numFmtId="189" fontId="35" fillId="24" borderId="154" xfId="2" applyNumberFormat="1" applyFont="1" applyFill="1" applyBorder="1" applyAlignment="1" applyProtection="1">
      <alignment horizontal="right" vertical="center" shrinkToFit="1"/>
      <protection locked="0"/>
    </xf>
    <xf numFmtId="0" fontId="9" fillId="0" borderId="34"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60" fillId="0" borderId="18" xfId="0" applyFont="1" applyBorder="1" applyAlignment="1" applyProtection="1">
      <alignment horizontal="center" vertical="center"/>
      <protection locked="0"/>
    </xf>
    <xf numFmtId="0" fontId="60" fillId="0" borderId="6" xfId="0" applyFont="1" applyBorder="1" applyAlignment="1" applyProtection="1">
      <alignment horizontal="center" vertical="center"/>
      <protection locked="0"/>
    </xf>
    <xf numFmtId="0" fontId="53" fillId="24" borderId="154" xfId="0" applyFont="1" applyFill="1" applyBorder="1" applyAlignment="1" applyProtection="1">
      <alignment horizontal="left" vertical="center" shrinkToFit="1"/>
      <protection locked="0"/>
    </xf>
    <xf numFmtId="0" fontId="59" fillId="0" borderId="17" xfId="0" applyFont="1" applyBorder="1" applyAlignment="1" applyProtection="1">
      <alignment horizontal="center" vertical="center"/>
      <protection locked="0"/>
    </xf>
    <xf numFmtId="0" fontId="59" fillId="0" borderId="18" xfId="0" applyFont="1" applyBorder="1" applyAlignment="1" applyProtection="1">
      <alignment horizontal="center" vertical="center"/>
      <protection locked="0"/>
    </xf>
    <xf numFmtId="0" fontId="59" fillId="0" borderId="14"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12" xfId="0" applyFont="1" applyBorder="1" applyAlignment="1" applyProtection="1">
      <alignment horizontal="center" vertical="center"/>
      <protection locked="0"/>
    </xf>
    <xf numFmtId="180" fontId="52" fillId="0" borderId="0" xfId="0" applyNumberFormat="1" applyFont="1" applyAlignment="1">
      <alignment horizontal="left" vertical="center" indent="1" shrinkToFit="1"/>
    </xf>
    <xf numFmtId="192" fontId="53" fillId="24" borderId="154" xfId="0" applyNumberFormat="1" applyFont="1" applyFill="1" applyBorder="1" applyAlignment="1" applyProtection="1">
      <alignment horizontal="left" vertical="center" shrinkToFit="1"/>
      <protection locked="0"/>
    </xf>
    <xf numFmtId="192" fontId="53" fillId="24" borderId="164" xfId="0" applyNumberFormat="1" applyFont="1" applyFill="1" applyBorder="1" applyAlignment="1" applyProtection="1">
      <alignment horizontal="left" vertical="center" shrinkToFit="1"/>
      <protection locked="0"/>
    </xf>
    <xf numFmtId="38" fontId="16" fillId="0" borderId="0" xfId="2" applyFont="1" applyFill="1" applyBorder="1" applyAlignment="1" applyProtection="1">
      <alignment vertical="center"/>
    </xf>
    <xf numFmtId="0" fontId="0" fillId="21" borderId="0" xfId="0" applyFill="1" applyAlignment="1">
      <alignment vertical="center"/>
    </xf>
    <xf numFmtId="0" fontId="0" fillId="21" borderId="0" xfId="0" applyFill="1" applyAlignment="1">
      <alignment horizontal="center" vertical="center"/>
    </xf>
    <xf numFmtId="176" fontId="0" fillId="21" borderId="0" xfId="0" applyNumberFormat="1" applyFill="1" applyAlignment="1">
      <alignment vertical="center"/>
    </xf>
    <xf numFmtId="176" fontId="0" fillId="21" borderId="0" xfId="0" applyNumberFormat="1" applyFill="1" applyAlignment="1">
      <alignment horizontal="center" vertical="center"/>
    </xf>
    <xf numFmtId="0" fontId="20" fillId="21" borderId="0" xfId="0" applyFont="1" applyFill="1" applyAlignment="1">
      <alignment horizontal="center" vertical="center" shrinkToFit="1"/>
    </xf>
    <xf numFmtId="0" fontId="79" fillId="0" borderId="49" xfId="0" applyFont="1" applyBorder="1" applyAlignment="1">
      <alignment vertical="center" shrinkToFit="1"/>
    </xf>
    <xf numFmtId="0" fontId="79" fillId="0" borderId="49" xfId="0" applyFont="1" applyBorder="1" applyAlignment="1">
      <alignment horizontal="center" vertical="center" shrinkToFit="1"/>
    </xf>
    <xf numFmtId="176" fontId="79" fillId="0" borderId="49" xfId="0" applyNumberFormat="1" applyFont="1" applyBorder="1" applyAlignment="1">
      <alignment vertical="center" shrinkToFit="1"/>
    </xf>
    <xf numFmtId="176" fontId="79" fillId="0" borderId="49" xfId="0" applyNumberFormat="1" applyFont="1" applyBorder="1" applyAlignment="1">
      <alignment horizontal="center" vertical="center" shrinkToFit="1"/>
    </xf>
    <xf numFmtId="0" fontId="85" fillId="0" borderId="49" xfId="0" applyFont="1" applyBorder="1" applyAlignment="1">
      <alignment horizontal="center" vertical="center" shrinkToFit="1"/>
    </xf>
    <xf numFmtId="0" fontId="0" fillId="0" borderId="55" xfId="0" applyBorder="1" applyAlignment="1">
      <alignment vertical="center"/>
    </xf>
    <xf numFmtId="0" fontId="79" fillId="0" borderId="42" xfId="0" applyFont="1" applyBorder="1" applyAlignment="1">
      <alignment vertical="center" shrinkToFit="1"/>
    </xf>
    <xf numFmtId="0" fontId="79" fillId="0" borderId="261" xfId="0" applyFont="1" applyBorder="1" applyAlignment="1">
      <alignment vertical="center" shrinkToFit="1"/>
    </xf>
    <xf numFmtId="0" fontId="79" fillId="0" borderId="57" xfId="0" applyFont="1" applyBorder="1" applyAlignment="1">
      <alignment vertical="center" shrinkToFit="1"/>
    </xf>
    <xf numFmtId="0" fontId="79" fillId="0" borderId="38" xfId="0" applyFont="1" applyBorder="1" applyAlignment="1">
      <alignment horizontal="center" vertical="center" shrinkToFit="1"/>
    </xf>
    <xf numFmtId="0" fontId="79" fillId="0" borderId="14" xfId="0" applyFont="1" applyBorder="1" applyAlignment="1">
      <alignment horizontal="center" vertical="center" shrinkToFit="1"/>
    </xf>
    <xf numFmtId="0" fontId="79" fillId="0" borderId="262" xfId="0" applyFont="1" applyBorder="1" applyAlignment="1">
      <alignment horizontal="center" vertical="center" shrinkToFit="1"/>
    </xf>
    <xf numFmtId="0" fontId="79" fillId="0" borderId="58" xfId="0" applyFont="1" applyBorder="1" applyAlignment="1">
      <alignment horizontal="center" vertical="center" shrinkToFit="1"/>
    </xf>
    <xf numFmtId="0" fontId="79" fillId="0" borderId="8" xfId="0" applyFont="1" applyBorder="1" applyAlignment="1">
      <alignment horizontal="center" vertical="center" shrinkToFit="1"/>
    </xf>
    <xf numFmtId="0" fontId="79" fillId="0" borderId="56" xfId="0" applyFont="1" applyBorder="1" applyAlignment="1">
      <alignment vertical="center" shrinkToFit="1"/>
    </xf>
    <xf numFmtId="0" fontId="79" fillId="0" borderId="263" xfId="0" applyFont="1" applyBorder="1" applyAlignment="1">
      <alignment vertical="center" shrinkToFit="1"/>
    </xf>
    <xf numFmtId="0" fontId="79" fillId="0" borderId="59" xfId="0" applyFont="1" applyBorder="1" applyAlignment="1">
      <alignment vertical="center" shrinkToFit="1"/>
    </xf>
    <xf numFmtId="176" fontId="79" fillId="4" borderId="2" xfId="0" applyNumberFormat="1" applyFont="1" applyFill="1" applyBorder="1" applyAlignment="1">
      <alignment horizontal="center" vertical="center" shrinkToFit="1"/>
    </xf>
    <xf numFmtId="176" fontId="79" fillId="5" borderId="2" xfId="0" applyNumberFormat="1" applyFont="1" applyFill="1" applyBorder="1" applyAlignment="1">
      <alignment horizontal="center" vertical="center" shrinkToFit="1"/>
    </xf>
    <xf numFmtId="176" fontId="79" fillId="0" borderId="2" xfId="0" applyNumberFormat="1" applyFont="1" applyBorder="1" applyAlignment="1">
      <alignment horizontal="center" vertical="center" shrinkToFit="1"/>
    </xf>
    <xf numFmtId="176" fontId="79" fillId="0" borderId="41" xfId="0" applyNumberFormat="1" applyFont="1" applyBorder="1" applyAlignment="1">
      <alignment horizontal="center" vertical="center" shrinkToFit="1"/>
    </xf>
    <xf numFmtId="0" fontId="79" fillId="0" borderId="20" xfId="0" applyFont="1" applyBorder="1" applyAlignment="1">
      <alignment vertical="center" shrinkToFit="1"/>
    </xf>
    <xf numFmtId="176" fontId="89" fillId="0" borderId="12" xfId="0" applyNumberFormat="1" applyFont="1" applyBorder="1" applyAlignment="1">
      <alignment vertical="center" shrinkToFit="1"/>
    </xf>
    <xf numFmtId="176" fontId="89" fillId="4" borderId="3" xfId="0" applyNumberFormat="1" applyFont="1" applyFill="1" applyBorder="1" applyAlignment="1">
      <alignment vertical="center" shrinkToFit="1"/>
    </xf>
    <xf numFmtId="176" fontId="89" fillId="5" borderId="3" xfId="0" applyNumberFormat="1" applyFont="1" applyFill="1" applyBorder="1" applyAlignment="1">
      <alignment vertical="center" shrinkToFit="1"/>
    </xf>
    <xf numFmtId="176" fontId="89" fillId="0" borderId="3" xfId="0" applyNumberFormat="1" applyFont="1" applyBorder="1" applyAlignment="1">
      <alignment vertical="center" shrinkToFit="1"/>
    </xf>
    <xf numFmtId="176" fontId="89" fillId="0" borderId="16" xfId="0" applyNumberFormat="1" applyFont="1" applyBorder="1" applyAlignment="1">
      <alignment vertical="center" shrinkToFit="1"/>
    </xf>
    <xf numFmtId="0" fontId="79" fillId="0" borderId="55" xfId="0" applyFont="1" applyBorder="1" applyAlignment="1">
      <alignment vertical="center" shrinkToFit="1"/>
    </xf>
    <xf numFmtId="0" fontId="79" fillId="0" borderId="54" xfId="0" applyFont="1" applyBorder="1" applyAlignment="1">
      <alignment horizontal="center" vertical="center" shrinkToFit="1"/>
    </xf>
    <xf numFmtId="0" fontId="90" fillId="0" borderId="45" xfId="0" applyFont="1" applyBorder="1" applyAlignment="1">
      <alignment horizontal="left" vertical="center" shrinkToFit="1"/>
    </xf>
    <xf numFmtId="0" fontId="90" fillId="0" borderId="43" xfId="0" applyFont="1" applyBorder="1" applyAlignment="1">
      <alignment horizontal="left" vertical="center" shrinkToFit="1"/>
    </xf>
    <xf numFmtId="0" fontId="90" fillId="0" borderId="44" xfId="0" applyFont="1" applyBorder="1" applyAlignment="1">
      <alignment horizontal="left" vertical="center" shrinkToFit="1"/>
    </xf>
    <xf numFmtId="177" fontId="79" fillId="0" borderId="46" xfId="0" applyNumberFormat="1" applyFont="1" applyBorder="1" applyAlignment="1">
      <alignment horizontal="center" vertical="center" shrinkToFit="1"/>
    </xf>
    <xf numFmtId="176" fontId="89" fillId="0" borderId="44" xfId="0" applyNumberFormat="1" applyFont="1" applyBorder="1" applyAlignment="1" applyProtection="1">
      <alignment vertical="center" shrinkToFit="1"/>
      <protection locked="0"/>
    </xf>
    <xf numFmtId="176" fontId="91" fillId="4" borderId="31" xfId="0" applyNumberFormat="1" applyFont="1" applyFill="1" applyBorder="1" applyAlignment="1">
      <alignment vertical="center" shrinkToFit="1"/>
    </xf>
    <xf numFmtId="176" fontId="91" fillId="5" borderId="31" xfId="0" applyNumberFormat="1" applyFont="1" applyFill="1" applyBorder="1" applyAlignment="1">
      <alignment vertical="center" shrinkToFit="1"/>
    </xf>
    <xf numFmtId="176" fontId="89" fillId="0" borderId="31" xfId="0" applyNumberFormat="1" applyFont="1" applyBorder="1" applyAlignment="1">
      <alignment vertical="center" shrinkToFit="1"/>
    </xf>
    <xf numFmtId="176" fontId="91" fillId="0" borderId="46" xfId="0" applyNumberFormat="1" applyFont="1" applyBorder="1" applyAlignment="1">
      <alignment vertical="center" shrinkToFit="1"/>
    </xf>
    <xf numFmtId="0" fontId="79" fillId="0" borderId="32" xfId="0" applyFont="1" applyBorder="1" applyAlignment="1">
      <alignment vertical="center" shrinkToFit="1"/>
    </xf>
    <xf numFmtId="0" fontId="79" fillId="0" borderId="13" xfId="0" applyFont="1" applyBorder="1" applyAlignment="1">
      <alignment horizontal="center" vertical="center" shrinkToFit="1"/>
    </xf>
    <xf numFmtId="0" fontId="90" fillId="0" borderId="17" xfId="0" applyFont="1" applyBorder="1" applyAlignment="1">
      <alignment horizontal="right" vertical="center" shrinkToFit="1"/>
    </xf>
    <xf numFmtId="0" fontId="90" fillId="0" borderId="18" xfId="0" applyFont="1" applyBorder="1" applyAlignment="1">
      <alignment horizontal="right" vertical="center" shrinkToFit="1"/>
    </xf>
    <xf numFmtId="0" fontId="90" fillId="0" borderId="6" xfId="0" applyFont="1" applyBorder="1" applyAlignment="1">
      <alignment horizontal="right" vertical="center" shrinkToFit="1"/>
    </xf>
    <xf numFmtId="176" fontId="89" fillId="0" borderId="6" xfId="0" applyNumberFormat="1" applyFont="1" applyBorder="1" applyAlignment="1">
      <alignment vertical="center" shrinkToFit="1"/>
    </xf>
    <xf numFmtId="176" fontId="89" fillId="4" borderId="4" xfId="0" applyNumberFormat="1" applyFont="1" applyFill="1" applyBorder="1" applyAlignment="1">
      <alignment vertical="center" shrinkToFit="1"/>
    </xf>
    <xf numFmtId="176" fontId="91" fillId="4" borderId="4" xfId="0" applyNumberFormat="1" applyFont="1" applyFill="1" applyBorder="1" applyAlignment="1">
      <alignment vertical="center" shrinkToFit="1"/>
    </xf>
    <xf numFmtId="176" fontId="89" fillId="5" borderId="4" xfId="0" applyNumberFormat="1" applyFont="1" applyFill="1" applyBorder="1" applyAlignment="1">
      <alignment vertical="center" shrinkToFit="1"/>
    </xf>
    <xf numFmtId="176" fontId="91" fillId="5" borderId="4" xfId="0" applyNumberFormat="1" applyFont="1" applyFill="1" applyBorder="1" applyAlignment="1">
      <alignment vertical="center" shrinkToFit="1"/>
    </xf>
    <xf numFmtId="176" fontId="89" fillId="0" borderId="0" xfId="0" applyNumberFormat="1" applyFont="1" applyAlignment="1">
      <alignment vertical="center" shrinkToFit="1"/>
    </xf>
    <xf numFmtId="176" fontId="91" fillId="0" borderId="22" xfId="0" applyNumberFormat="1" applyFont="1" applyBorder="1" applyAlignment="1">
      <alignment vertical="center" shrinkToFit="1"/>
    </xf>
    <xf numFmtId="0" fontId="79" fillId="0" borderId="5" xfId="0" applyFont="1" applyBorder="1" applyAlignment="1">
      <alignment vertical="center" shrinkToFit="1"/>
    </xf>
    <xf numFmtId="176" fontId="89" fillId="0" borderId="44" xfId="0" applyNumberFormat="1" applyFont="1" applyBorder="1" applyAlignment="1">
      <alignment vertical="center" shrinkToFit="1"/>
    </xf>
    <xf numFmtId="176" fontId="89" fillId="4" borderId="31" xfId="0" applyNumberFormat="1" applyFont="1" applyFill="1" applyBorder="1" applyAlignment="1">
      <alignment vertical="center" shrinkToFit="1"/>
    </xf>
    <xf numFmtId="176" fontId="89" fillId="5" borderId="31" xfId="0" applyNumberFormat="1" applyFont="1" applyFill="1" applyBorder="1" applyAlignment="1">
      <alignment vertical="center" shrinkToFit="1"/>
    </xf>
    <xf numFmtId="176" fontId="89" fillId="0" borderId="46" xfId="0" applyNumberFormat="1" applyFont="1" applyBorder="1" applyAlignment="1">
      <alignment vertical="center" shrinkToFit="1"/>
    </xf>
    <xf numFmtId="0" fontId="79" fillId="0" borderId="30" xfId="0" applyFont="1" applyBorder="1" applyAlignment="1" applyProtection="1">
      <alignment horizontal="center" vertical="center" shrinkToFit="1"/>
      <protection locked="0"/>
    </xf>
    <xf numFmtId="177" fontId="79" fillId="0" borderId="15" xfId="0" applyNumberFormat="1" applyFont="1" applyBorder="1" applyAlignment="1" applyProtection="1">
      <alignment horizontal="center" vertical="center" shrinkToFit="1"/>
      <protection locked="0"/>
    </xf>
    <xf numFmtId="176" fontId="89" fillId="0" borderId="9" xfId="0" applyNumberFormat="1" applyFont="1" applyBorder="1" applyAlignment="1" applyProtection="1">
      <alignment vertical="center" shrinkToFit="1"/>
      <protection locked="0"/>
    </xf>
    <xf numFmtId="176" fontId="89" fillId="4" borderId="7" xfId="0" applyNumberFormat="1" applyFont="1" applyFill="1" applyBorder="1" applyAlignment="1" applyProtection="1">
      <alignment vertical="center" shrinkToFit="1"/>
      <protection locked="0"/>
    </xf>
    <xf numFmtId="176" fontId="89" fillId="4" borderId="7" xfId="0" applyNumberFormat="1" applyFont="1" applyFill="1" applyBorder="1" applyAlignment="1">
      <alignment vertical="center" shrinkToFit="1"/>
    </xf>
    <xf numFmtId="176" fontId="89" fillId="5" borderId="7" xfId="0" applyNumberFormat="1" applyFont="1" applyFill="1" applyBorder="1" applyAlignment="1" applyProtection="1">
      <alignment vertical="center" shrinkToFit="1"/>
      <protection locked="0"/>
    </xf>
    <xf numFmtId="176" fontId="89" fillId="5" borderId="7" xfId="0" applyNumberFormat="1" applyFont="1" applyFill="1" applyBorder="1" applyAlignment="1">
      <alignment vertical="center" shrinkToFit="1"/>
    </xf>
    <xf numFmtId="176" fontId="89" fillId="0" borderId="7" xfId="0" applyNumberFormat="1" applyFont="1" applyBorder="1" applyAlignment="1" applyProtection="1">
      <alignment vertical="center" shrinkToFit="1"/>
      <protection locked="0"/>
    </xf>
    <xf numFmtId="176" fontId="89" fillId="0" borderId="15" xfId="0" applyNumberFormat="1" applyFont="1" applyBorder="1" applyAlignment="1">
      <alignment vertical="center" shrinkToFit="1"/>
    </xf>
    <xf numFmtId="0" fontId="79" fillId="0" borderId="8" xfId="0" applyFont="1" applyBorder="1" applyAlignment="1">
      <alignment vertical="center" shrinkToFit="1"/>
    </xf>
    <xf numFmtId="0" fontId="79" fillId="0" borderId="134" xfId="0" applyFont="1" applyBorder="1" applyAlignment="1" applyProtection="1">
      <alignment horizontal="center" vertical="center" shrinkToFit="1"/>
      <protection locked="0"/>
    </xf>
    <xf numFmtId="0" fontId="79" fillId="0" borderId="34" xfId="0" applyFont="1" applyBorder="1" applyAlignment="1" applyProtection="1">
      <alignment vertical="center" shrinkToFit="1"/>
      <protection locked="0"/>
    </xf>
    <xf numFmtId="177" fontId="79" fillId="0" borderId="264" xfId="0" applyNumberFormat="1" applyFont="1" applyBorder="1" applyAlignment="1" applyProtection="1">
      <alignment horizontal="center" vertical="center" shrinkToFit="1"/>
      <protection locked="0"/>
    </xf>
    <xf numFmtId="176" fontId="89" fillId="0" borderId="11" xfId="0" applyNumberFormat="1" applyFont="1" applyBorder="1" applyAlignment="1" applyProtection="1">
      <alignment vertical="center" shrinkToFit="1"/>
      <protection locked="0"/>
    </xf>
    <xf numFmtId="176" fontId="89" fillId="4" borderId="10" xfId="0" applyNumberFormat="1" applyFont="1" applyFill="1" applyBorder="1" applyAlignment="1" applyProtection="1">
      <alignment vertical="center" shrinkToFit="1"/>
      <protection locked="0"/>
    </xf>
    <xf numFmtId="176" fontId="89" fillId="4" borderId="10" xfId="0" applyNumberFormat="1" applyFont="1" applyFill="1" applyBorder="1" applyAlignment="1">
      <alignment vertical="center" shrinkToFit="1"/>
    </xf>
    <xf numFmtId="176" fontId="89" fillId="5" borderId="10" xfId="0" applyNumberFormat="1" applyFont="1" applyFill="1" applyBorder="1" applyAlignment="1" applyProtection="1">
      <alignment vertical="center" shrinkToFit="1"/>
      <protection locked="0"/>
    </xf>
    <xf numFmtId="176" fontId="89" fillId="5" borderId="10" xfId="0" applyNumberFormat="1" applyFont="1" applyFill="1" applyBorder="1" applyAlignment="1">
      <alignment vertical="center" shrinkToFit="1"/>
    </xf>
    <xf numFmtId="176" fontId="89" fillId="0" borderId="10" xfId="0" applyNumberFormat="1" applyFont="1" applyBorder="1" applyAlignment="1" applyProtection="1">
      <alignment vertical="center" shrinkToFit="1"/>
      <protection locked="0"/>
    </xf>
    <xf numFmtId="176" fontId="89" fillId="0" borderId="264" xfId="0" applyNumberFormat="1" applyFont="1" applyBorder="1" applyAlignment="1">
      <alignment vertical="center" shrinkToFit="1"/>
    </xf>
    <xf numFmtId="0" fontId="79" fillId="0" borderId="265" xfId="0" applyFont="1" applyBorder="1" applyAlignment="1">
      <alignment vertical="center" shrinkToFit="1"/>
    </xf>
    <xf numFmtId="0" fontId="90" fillId="0" borderId="43" xfId="0" applyFont="1" applyBorder="1" applyAlignment="1">
      <alignment horizontal="right" vertical="center" shrinkToFit="1"/>
    </xf>
    <xf numFmtId="177" fontId="90" fillId="0" borderId="46" xfId="0" applyNumberFormat="1" applyFont="1" applyBorder="1" applyAlignment="1">
      <alignment horizontal="center" vertical="center" shrinkToFit="1"/>
    </xf>
    <xf numFmtId="176" fontId="91" fillId="0" borderId="44" xfId="0" applyNumberFormat="1" applyFont="1" applyBorder="1" applyAlignment="1">
      <alignment vertical="center" shrinkToFit="1"/>
    </xf>
    <xf numFmtId="176" fontId="91" fillId="0" borderId="31" xfId="0" applyNumberFormat="1" applyFont="1" applyBorder="1" applyAlignment="1">
      <alignment vertical="center" shrinkToFit="1"/>
    </xf>
    <xf numFmtId="177" fontId="90" fillId="0" borderId="22" xfId="0" applyNumberFormat="1" applyFont="1" applyBorder="1" applyAlignment="1">
      <alignment horizontal="center" vertical="center" shrinkToFit="1"/>
    </xf>
    <xf numFmtId="176" fontId="91" fillId="0" borderId="6" xfId="0" applyNumberFormat="1" applyFont="1" applyBorder="1" applyAlignment="1">
      <alignment vertical="center" shrinkToFit="1"/>
    </xf>
    <xf numFmtId="176" fontId="91" fillId="0" borderId="4" xfId="0" applyNumberFormat="1" applyFont="1" applyBorder="1" applyAlignment="1">
      <alignment vertical="center" shrinkToFit="1"/>
    </xf>
    <xf numFmtId="176" fontId="91" fillId="0" borderId="9" xfId="0" applyNumberFormat="1" applyFont="1" applyBorder="1" applyAlignment="1" applyProtection="1">
      <alignment vertical="center" shrinkToFit="1"/>
      <protection locked="0"/>
    </xf>
    <xf numFmtId="0" fontId="79" fillId="0" borderId="30" xfId="0" applyFont="1" applyBorder="1" applyAlignment="1">
      <alignment horizontal="center" vertical="center" shrinkToFit="1"/>
    </xf>
    <xf numFmtId="0" fontId="79" fillId="0" borderId="19" xfId="0" applyFont="1" applyBorder="1" applyAlignment="1">
      <alignment horizontal="right" vertical="center" shrinkToFit="1"/>
    </xf>
    <xf numFmtId="0" fontId="79" fillId="0" borderId="19" xfId="0" applyFont="1" applyBorder="1" applyAlignment="1">
      <alignment horizontal="left" vertical="center" shrinkToFit="1"/>
    </xf>
    <xf numFmtId="0" fontId="79" fillId="0" borderId="9" xfId="0" applyFont="1" applyBorder="1" applyAlignment="1">
      <alignment horizontal="left" vertical="center" shrinkToFit="1"/>
    </xf>
    <xf numFmtId="177" fontId="79" fillId="0" borderId="15" xfId="0" applyNumberFormat="1" applyFont="1" applyBorder="1" applyAlignment="1">
      <alignment horizontal="center" vertical="center" shrinkToFit="1"/>
    </xf>
    <xf numFmtId="176" fontId="89" fillId="0" borderId="9" xfId="0" applyNumberFormat="1" applyFont="1" applyBorder="1" applyAlignment="1">
      <alignment vertical="center" shrinkToFit="1"/>
    </xf>
    <xf numFmtId="176" fontId="91" fillId="4" borderId="7" xfId="0" applyNumberFormat="1" applyFont="1" applyFill="1" applyBorder="1" applyAlignment="1">
      <alignment vertical="center" shrinkToFit="1"/>
    </xf>
    <xf numFmtId="176" fontId="91" fillId="5" borderId="7" xfId="0" applyNumberFormat="1" applyFont="1" applyFill="1" applyBorder="1" applyAlignment="1">
      <alignment vertical="center" shrinkToFit="1"/>
    </xf>
    <xf numFmtId="176" fontId="89" fillId="0" borderId="7" xfId="0" applyNumberFormat="1" applyFont="1" applyBorder="1" applyAlignment="1">
      <alignment vertical="center" shrinkToFit="1"/>
    </xf>
    <xf numFmtId="176" fontId="91" fillId="0" borderId="15" xfId="0" applyNumberFormat="1" applyFont="1" applyBorder="1" applyAlignment="1">
      <alignment vertical="center" shrinkToFit="1"/>
    </xf>
    <xf numFmtId="5" fontId="79" fillId="0" borderId="32" xfId="0" applyNumberFormat="1" applyFont="1" applyBorder="1" applyAlignment="1">
      <alignment vertical="center" shrinkToFit="1"/>
    </xf>
    <xf numFmtId="0" fontId="90" fillId="0" borderId="28" xfId="0" applyFont="1" applyBorder="1" applyAlignment="1">
      <alignment horizontal="right" vertical="center" shrinkToFit="1"/>
    </xf>
    <xf numFmtId="0" fontId="90" fillId="0" borderId="19" xfId="0" applyFont="1" applyBorder="1" applyAlignment="1">
      <alignment horizontal="left" vertical="center" shrinkToFit="1"/>
    </xf>
    <xf numFmtId="0" fontId="90" fillId="0" borderId="9" xfId="0" applyFont="1" applyBorder="1" applyAlignment="1">
      <alignment horizontal="left" vertical="center" shrinkToFit="1"/>
    </xf>
    <xf numFmtId="177" fontId="90" fillId="0" borderId="15" xfId="0" applyNumberFormat="1" applyFont="1" applyBorder="1" applyAlignment="1">
      <alignment horizontal="center" vertical="center" shrinkToFit="1"/>
    </xf>
    <xf numFmtId="176" fontId="91" fillId="0" borderId="9" xfId="0" applyNumberFormat="1" applyFont="1" applyBorder="1" applyAlignment="1">
      <alignment vertical="center" shrinkToFit="1"/>
    </xf>
    <xf numFmtId="176" fontId="91" fillId="0" borderId="7" xfId="0" applyNumberFormat="1" applyFont="1" applyBorder="1" applyAlignment="1">
      <alignment vertical="center" shrinkToFit="1"/>
    </xf>
    <xf numFmtId="5" fontId="79" fillId="0" borderId="8" xfId="0" applyNumberFormat="1" applyFont="1" applyBorder="1" applyAlignment="1">
      <alignment vertical="center" shrinkToFit="1"/>
    </xf>
    <xf numFmtId="0" fontId="79" fillId="0" borderId="60" xfId="0" applyFont="1" applyBorder="1" applyAlignment="1">
      <alignment horizontal="center" vertical="center" shrinkToFit="1"/>
    </xf>
    <xf numFmtId="0" fontId="79" fillId="0" borderId="61" xfId="0" applyFont="1" applyBorder="1" applyAlignment="1">
      <alignment vertical="center" shrinkToFit="1"/>
    </xf>
    <xf numFmtId="0" fontId="90" fillId="0" borderId="266" xfId="0" applyFont="1" applyBorder="1" applyAlignment="1">
      <alignment horizontal="left" vertical="center" shrinkToFit="1"/>
    </xf>
    <xf numFmtId="0" fontId="90" fillId="0" borderId="62" xfId="0" applyFont="1" applyBorder="1" applyAlignment="1">
      <alignment horizontal="left" vertical="center" shrinkToFit="1"/>
    </xf>
    <xf numFmtId="177" fontId="90" fillId="0" borderId="63" xfId="0" applyNumberFormat="1" applyFont="1" applyBorder="1" applyAlignment="1">
      <alignment horizontal="center" vertical="center" shrinkToFit="1"/>
    </xf>
    <xf numFmtId="176" fontId="91" fillId="0" borderId="62" xfId="0" applyNumberFormat="1" applyFont="1" applyBorder="1" applyAlignment="1">
      <alignment vertical="center" shrinkToFit="1"/>
    </xf>
    <xf numFmtId="176" fontId="91" fillId="4" borderId="64" xfId="0" applyNumberFormat="1" applyFont="1" applyFill="1" applyBorder="1" applyAlignment="1">
      <alignment vertical="center" shrinkToFit="1"/>
    </xf>
    <xf numFmtId="176" fontId="91" fillId="5" borderId="64" xfId="0" applyNumberFormat="1" applyFont="1" applyFill="1" applyBorder="1" applyAlignment="1">
      <alignment vertical="center" shrinkToFit="1"/>
    </xf>
    <xf numFmtId="176" fontId="91" fillId="0" borderId="64" xfId="0" applyNumberFormat="1" applyFont="1" applyBorder="1" applyAlignment="1">
      <alignment vertical="center" shrinkToFit="1"/>
    </xf>
    <xf numFmtId="176" fontId="91" fillId="0" borderId="63" xfId="0" applyNumberFormat="1" applyFont="1" applyBorder="1" applyAlignment="1">
      <alignment vertical="center" shrinkToFit="1"/>
    </xf>
    <xf numFmtId="0" fontId="79" fillId="0" borderId="65" xfId="0" applyFont="1" applyBorder="1" applyAlignment="1">
      <alignment vertical="center" shrinkToFit="1"/>
    </xf>
    <xf numFmtId="0" fontId="79" fillId="0" borderId="0" xfId="0" applyFont="1" applyAlignment="1">
      <alignment horizontal="center" vertical="center" shrinkToFit="1"/>
    </xf>
    <xf numFmtId="0" fontId="79" fillId="0" borderId="0" xfId="0" applyFont="1" applyAlignment="1">
      <alignment vertical="center" shrinkToFit="1"/>
    </xf>
    <xf numFmtId="177" fontId="79" fillId="0" borderId="0" xfId="0" applyNumberFormat="1" applyFont="1" applyAlignment="1">
      <alignment horizontal="center" vertical="center" shrinkToFit="1"/>
    </xf>
    <xf numFmtId="0" fontId="79" fillId="8" borderId="53" xfId="0" applyFont="1" applyFill="1" applyBorder="1" applyAlignment="1">
      <alignment horizontal="center" vertical="center" shrinkToFit="1"/>
    </xf>
    <xf numFmtId="0" fontId="90" fillId="8" borderId="37" xfId="0" applyFont="1" applyFill="1" applyBorder="1" applyAlignment="1">
      <alignment horizontal="left" vertical="center" shrinkToFit="1"/>
    </xf>
    <xf numFmtId="0" fontId="90" fillId="8" borderId="267" xfId="0" applyFont="1" applyFill="1" applyBorder="1" applyAlignment="1">
      <alignment horizontal="left" vertical="center" shrinkToFit="1"/>
    </xf>
    <xf numFmtId="0" fontId="90" fillId="8" borderId="36" xfId="0" applyFont="1" applyFill="1" applyBorder="1" applyAlignment="1">
      <alignment horizontal="left" vertical="center" shrinkToFit="1"/>
    </xf>
    <xf numFmtId="177" fontId="79" fillId="8" borderId="50" xfId="0" applyNumberFormat="1" applyFont="1" applyFill="1" applyBorder="1" applyAlignment="1">
      <alignment horizontal="center" vertical="center" shrinkToFit="1"/>
    </xf>
    <xf numFmtId="176" fontId="89" fillId="8" borderId="36" xfId="0" applyNumberFormat="1" applyFont="1" applyFill="1" applyBorder="1" applyAlignment="1">
      <alignment vertical="center" shrinkToFit="1"/>
    </xf>
    <xf numFmtId="176" fontId="89" fillId="8" borderId="33" xfId="0" applyNumberFormat="1" applyFont="1" applyFill="1" applyBorder="1" applyAlignment="1">
      <alignment vertical="center" shrinkToFit="1"/>
    </xf>
    <xf numFmtId="176" fontId="89" fillId="8" borderId="50" xfId="0" applyNumberFormat="1" applyFont="1" applyFill="1" applyBorder="1" applyAlignment="1">
      <alignment vertical="center" shrinkToFit="1"/>
    </xf>
    <xf numFmtId="0" fontId="79" fillId="8" borderId="38" xfId="0" applyFont="1" applyFill="1" applyBorder="1" applyAlignment="1">
      <alignment vertical="center" shrinkToFit="1"/>
    </xf>
    <xf numFmtId="0" fontId="79" fillId="8" borderId="30" xfId="0" applyFont="1" applyFill="1" applyBorder="1" applyAlignment="1" applyProtection="1">
      <alignment horizontal="center" vertical="center" shrinkToFit="1"/>
      <protection locked="0"/>
    </xf>
    <xf numFmtId="177" fontId="79" fillId="8" borderId="15" xfId="0" applyNumberFormat="1" applyFont="1" applyFill="1" applyBorder="1" applyAlignment="1" applyProtection="1">
      <alignment horizontal="center" vertical="center" shrinkToFit="1"/>
      <protection locked="0"/>
    </xf>
    <xf numFmtId="176" fontId="89" fillId="8" borderId="9" xfId="0" applyNumberFormat="1" applyFont="1" applyFill="1" applyBorder="1" applyAlignment="1" applyProtection="1">
      <alignment vertical="center" shrinkToFit="1"/>
      <protection locked="0"/>
    </xf>
    <xf numFmtId="176" fontId="89" fillId="8" borderId="7" xfId="0" applyNumberFormat="1" applyFont="1" applyFill="1" applyBorder="1" applyAlignment="1" applyProtection="1">
      <alignment vertical="center" shrinkToFit="1"/>
      <protection locked="0"/>
    </xf>
    <xf numFmtId="176" fontId="89" fillId="8" borderId="7" xfId="0" applyNumberFormat="1" applyFont="1" applyFill="1" applyBorder="1" applyAlignment="1">
      <alignment vertical="center" shrinkToFit="1"/>
    </xf>
    <xf numFmtId="176" fontId="89" fillId="8" borderId="15" xfId="0" applyNumberFormat="1" applyFont="1" applyFill="1" applyBorder="1" applyAlignment="1">
      <alignment vertical="center" shrinkToFit="1"/>
    </xf>
    <xf numFmtId="0" fontId="79" fillId="8" borderId="8" xfId="0" applyFont="1" applyFill="1" applyBorder="1" applyAlignment="1">
      <alignment vertical="center" shrinkToFit="1"/>
    </xf>
    <xf numFmtId="0" fontId="79" fillId="8" borderId="30" xfId="0" applyFont="1" applyFill="1" applyBorder="1" applyAlignment="1">
      <alignment horizontal="center" vertical="center" shrinkToFit="1"/>
    </xf>
    <xf numFmtId="0" fontId="79" fillId="8" borderId="19" xfId="0" applyFont="1" applyFill="1" applyBorder="1" applyAlignment="1">
      <alignment horizontal="left" vertical="center" shrinkToFit="1"/>
    </xf>
    <xf numFmtId="0" fontId="79" fillId="8" borderId="9" xfId="0" applyFont="1" applyFill="1" applyBorder="1" applyAlignment="1">
      <alignment horizontal="left" vertical="center" shrinkToFit="1"/>
    </xf>
    <xf numFmtId="177" fontId="79" fillId="8" borderId="15" xfId="0" applyNumberFormat="1" applyFont="1" applyFill="1" applyBorder="1" applyAlignment="1">
      <alignment horizontal="center" vertical="center" shrinkToFit="1"/>
    </xf>
    <xf numFmtId="176" fontId="89" fillId="8" borderId="9" xfId="0" applyNumberFormat="1" applyFont="1" applyFill="1" applyBorder="1" applyAlignment="1">
      <alignment vertical="center" shrinkToFit="1"/>
    </xf>
    <xf numFmtId="176" fontId="91" fillId="8" borderId="7" xfId="0" applyNumberFormat="1" applyFont="1" applyFill="1" applyBorder="1" applyAlignment="1">
      <alignment vertical="center" shrinkToFit="1"/>
    </xf>
    <xf numFmtId="176" fontId="91" fillId="8" borderId="15" xfId="0" applyNumberFormat="1" applyFont="1" applyFill="1" applyBorder="1" applyAlignment="1">
      <alignment vertical="center" shrinkToFit="1"/>
    </xf>
    <xf numFmtId="0" fontId="79" fillId="8" borderId="60" xfId="0" applyFont="1" applyFill="1" applyBorder="1" applyAlignment="1">
      <alignment horizontal="center" vertical="center" shrinkToFit="1"/>
    </xf>
    <xf numFmtId="0" fontId="90" fillId="8" borderId="61" xfId="0" applyFont="1" applyFill="1" applyBorder="1" applyAlignment="1">
      <alignment horizontal="right" vertical="center" shrinkToFit="1"/>
    </xf>
    <xf numFmtId="0" fontId="90" fillId="8" borderId="266" xfId="0" applyFont="1" applyFill="1" applyBorder="1" applyAlignment="1">
      <alignment horizontal="right" vertical="center"/>
    </xf>
    <xf numFmtId="0" fontId="90" fillId="8" borderId="62" xfId="0" applyFont="1" applyFill="1" applyBorder="1" applyAlignment="1">
      <alignment horizontal="left" vertical="center" shrinkToFit="1"/>
    </xf>
    <xf numFmtId="177" fontId="90" fillId="8" borderId="63" xfId="0" applyNumberFormat="1" applyFont="1" applyFill="1" applyBorder="1" applyAlignment="1">
      <alignment horizontal="center" vertical="center" shrinkToFit="1"/>
    </xf>
    <xf numFmtId="176" fontId="91" fillId="8" borderId="62" xfId="0" applyNumberFormat="1" applyFont="1" applyFill="1" applyBorder="1" applyAlignment="1">
      <alignment vertical="center" shrinkToFit="1"/>
    </xf>
    <xf numFmtId="176" fontId="91" fillId="8" borderId="64" xfId="0" applyNumberFormat="1" applyFont="1" applyFill="1" applyBorder="1" applyAlignment="1">
      <alignment vertical="center" shrinkToFit="1"/>
    </xf>
    <xf numFmtId="176" fontId="91" fillId="8" borderId="63" xfId="0" applyNumberFormat="1" applyFont="1" applyFill="1" applyBorder="1" applyAlignment="1">
      <alignment vertical="center" shrinkToFit="1"/>
    </xf>
    <xf numFmtId="0" fontId="79" fillId="8" borderId="65" xfId="0" applyFont="1" applyFill="1" applyBorder="1" applyAlignment="1">
      <alignment vertical="center" shrinkToFit="1"/>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vertical="center"/>
    </xf>
    <xf numFmtId="176" fontId="0" fillId="0" borderId="0" xfId="0" applyNumberFormat="1" applyAlignment="1">
      <alignment horizontal="center" vertical="center"/>
    </xf>
    <xf numFmtId="0" fontId="20" fillId="0" borderId="0" xfId="0" applyFont="1" applyAlignment="1">
      <alignment horizontal="center" vertical="center" shrinkToFit="1"/>
    </xf>
    <xf numFmtId="0" fontId="79" fillId="0" borderId="11" xfId="0" applyFont="1" applyBorder="1" applyAlignment="1" applyProtection="1">
      <alignment vertical="center" shrinkToFit="1"/>
      <protection locked="0"/>
    </xf>
    <xf numFmtId="0" fontId="90" fillId="0" borderId="43" xfId="0" applyFont="1" applyBorder="1" applyAlignment="1">
      <alignment horizontal="center" vertical="center" shrinkToFit="1"/>
    </xf>
    <xf numFmtId="0" fontId="90" fillId="0" borderId="18" xfId="0" applyFont="1" applyBorder="1" applyAlignment="1">
      <alignment horizontal="center" vertical="center" shrinkToFit="1"/>
    </xf>
    <xf numFmtId="0" fontId="79" fillId="0" borderId="272" xfId="0" applyFont="1" applyBorder="1" applyAlignment="1" applyProtection="1">
      <alignment horizontal="center" vertical="center" shrinkToFit="1"/>
      <protection locked="0"/>
    </xf>
    <xf numFmtId="0" fontId="79" fillId="0" borderId="19" xfId="0" applyFont="1" applyBorder="1" applyAlignment="1" applyProtection="1">
      <alignment horizontal="center" vertical="center" shrinkToFit="1"/>
      <protection locked="0"/>
    </xf>
    <xf numFmtId="0" fontId="90" fillId="0" borderId="19" xfId="0" applyFont="1" applyBorder="1" applyAlignment="1">
      <alignment horizontal="center" vertical="center" shrinkToFit="1"/>
    </xf>
    <xf numFmtId="0" fontId="90" fillId="0" borderId="266" xfId="0" applyFont="1" applyBorder="1" applyAlignment="1">
      <alignment horizontal="center" vertical="center" shrinkToFit="1"/>
    </xf>
    <xf numFmtId="0" fontId="90" fillId="8" borderId="267" xfId="0" applyFont="1" applyFill="1" applyBorder="1" applyAlignment="1">
      <alignment horizontal="center" vertical="center" shrinkToFit="1"/>
    </xf>
    <xf numFmtId="0" fontId="79" fillId="8" borderId="272" xfId="0" applyFont="1" applyFill="1" applyBorder="1" applyAlignment="1" applyProtection="1">
      <alignment horizontal="center" vertical="center" shrinkToFit="1"/>
      <protection locked="0"/>
    </xf>
    <xf numFmtId="0" fontId="79" fillId="8" borderId="19" xfId="0" applyFont="1" applyFill="1" applyBorder="1" applyAlignment="1" applyProtection="1">
      <alignment horizontal="center" vertical="center" shrinkToFit="1"/>
      <protection locked="0"/>
    </xf>
    <xf numFmtId="0" fontId="90" fillId="8" borderId="266" xfId="0" applyFont="1" applyFill="1" applyBorder="1" applyAlignment="1">
      <alignment horizontal="center" vertical="center" shrinkToFit="1"/>
    </xf>
    <xf numFmtId="0" fontId="79" fillId="0" borderId="19" xfId="0" applyFont="1" applyBorder="1" applyAlignment="1">
      <alignment horizontal="center" vertical="center" shrinkToFit="1"/>
    </xf>
    <xf numFmtId="0" fontId="90" fillId="0" borderId="1" xfId="0" applyFont="1" applyBorder="1" applyAlignment="1">
      <alignment horizontal="center" vertical="center" shrinkToFit="1"/>
    </xf>
    <xf numFmtId="0" fontId="79" fillId="0" borderId="34" xfId="0" applyFont="1" applyBorder="1" applyAlignment="1">
      <alignment horizontal="center" vertical="center" shrinkToFit="1"/>
    </xf>
    <xf numFmtId="0" fontId="79" fillId="0" borderId="273" xfId="0" applyFont="1" applyBorder="1" applyAlignment="1" applyProtection="1">
      <alignment horizontal="center" vertical="center" shrinkToFit="1"/>
      <protection locked="0"/>
    </xf>
    <xf numFmtId="0" fontId="90" fillId="0" borderId="21" xfId="0" applyFont="1" applyBorder="1" applyAlignment="1">
      <alignment horizontal="right" vertical="center" shrinkToFit="1"/>
    </xf>
    <xf numFmtId="0" fontId="90" fillId="0" borderId="34" xfId="0" applyFont="1" applyBorder="1" applyAlignment="1">
      <alignment horizontal="right" vertical="center" shrinkToFit="1"/>
    </xf>
    <xf numFmtId="0" fontId="90" fillId="0" borderId="11" xfId="0" applyFont="1" applyBorder="1" applyAlignment="1">
      <alignment horizontal="left" vertical="center" shrinkToFit="1"/>
    </xf>
    <xf numFmtId="0" fontId="79" fillId="0" borderId="276" xfId="0" applyFont="1" applyBorder="1" applyAlignment="1" applyProtection="1">
      <alignment horizontal="center" vertical="center" shrinkToFit="1"/>
      <protection locked="0"/>
    </xf>
    <xf numFmtId="176" fontId="91" fillId="4" borderId="10" xfId="0" applyNumberFormat="1" applyFont="1" applyFill="1" applyBorder="1" applyAlignment="1">
      <alignment vertical="center" shrinkToFit="1"/>
    </xf>
    <xf numFmtId="176" fontId="91" fillId="5" borderId="10" xfId="0" applyNumberFormat="1" applyFont="1" applyFill="1" applyBorder="1" applyAlignment="1">
      <alignment vertical="center" shrinkToFit="1"/>
    </xf>
    <xf numFmtId="176" fontId="91" fillId="0" borderId="264" xfId="0" applyNumberFormat="1" applyFont="1" applyBorder="1" applyAlignment="1">
      <alignment vertical="center" shrinkToFit="1"/>
    </xf>
    <xf numFmtId="0" fontId="79" fillId="0" borderId="277" xfId="0" applyFont="1" applyBorder="1" applyAlignment="1" applyProtection="1">
      <alignment horizontal="center" vertical="center" shrinkToFit="1"/>
      <protection locked="0"/>
    </xf>
    <xf numFmtId="176" fontId="89" fillId="4" borderId="273" xfId="0" applyNumberFormat="1" applyFont="1" applyFill="1" applyBorder="1" applyAlignment="1">
      <alignment vertical="center" shrinkToFit="1"/>
    </xf>
    <xf numFmtId="176" fontId="89" fillId="5" borderId="273" xfId="0" applyNumberFormat="1" applyFont="1" applyFill="1" applyBorder="1" applyAlignment="1">
      <alignment vertical="center" shrinkToFit="1"/>
    </xf>
    <xf numFmtId="176" fontId="89" fillId="0" borderId="273" xfId="0" applyNumberFormat="1" applyFont="1" applyBorder="1" applyAlignment="1">
      <alignment vertical="center" shrinkToFit="1"/>
    </xf>
    <xf numFmtId="0" fontId="79" fillId="0" borderId="279" xfId="0" applyFont="1" applyBorder="1" applyAlignment="1">
      <alignment vertical="center" shrinkToFit="1"/>
    </xf>
    <xf numFmtId="0" fontId="79" fillId="0" borderId="280" xfId="0" applyFont="1" applyBorder="1" applyAlignment="1" applyProtection="1">
      <alignment horizontal="center" vertical="center" shrinkToFit="1"/>
      <protection locked="0"/>
    </xf>
    <xf numFmtId="49" fontId="90" fillId="0" borderId="28" xfId="0" applyNumberFormat="1" applyFont="1" applyBorder="1" applyAlignment="1">
      <alignment horizontal="right" vertical="center" shrinkToFit="1"/>
    </xf>
    <xf numFmtId="49" fontId="90" fillId="0" borderId="1" xfId="0" applyNumberFormat="1" applyFont="1" applyBorder="1" applyAlignment="1">
      <alignment horizontal="right" vertical="center" shrinkToFit="1"/>
    </xf>
    <xf numFmtId="176" fontId="91" fillId="4" borderId="273" xfId="0" applyNumberFormat="1" applyFont="1" applyFill="1" applyBorder="1" applyAlignment="1">
      <alignment vertical="center" shrinkToFit="1"/>
    </xf>
    <xf numFmtId="176" fontId="91" fillId="5" borderId="273" xfId="0" applyNumberFormat="1" applyFont="1" applyFill="1" applyBorder="1" applyAlignment="1">
      <alignment vertical="center" shrinkToFit="1"/>
    </xf>
    <xf numFmtId="176" fontId="91" fillId="0" borderId="278" xfId="0" applyNumberFormat="1" applyFont="1" applyBorder="1" applyAlignment="1">
      <alignment vertical="center" shrinkToFit="1"/>
    </xf>
    <xf numFmtId="49" fontId="90" fillId="0" borderId="21" xfId="0" applyNumberFormat="1" applyFont="1" applyBorder="1" applyAlignment="1">
      <alignment horizontal="right" vertical="center" shrinkToFit="1"/>
    </xf>
    <xf numFmtId="0" fontId="79" fillId="0" borderId="40" xfId="0" applyFont="1" applyBorder="1" applyAlignment="1" applyProtection="1">
      <alignment vertical="center" shrinkToFit="1"/>
      <protection locked="0"/>
    </xf>
    <xf numFmtId="0" fontId="79" fillId="0" borderId="281" xfId="0" applyFont="1" applyBorder="1" applyAlignment="1" applyProtection="1">
      <alignment vertical="center" shrinkToFit="1"/>
      <protection locked="0"/>
    </xf>
    <xf numFmtId="0" fontId="79" fillId="0" borderId="282" xfId="0" applyFont="1" applyBorder="1" applyAlignment="1" applyProtection="1">
      <alignment vertical="center" shrinkToFit="1"/>
      <protection locked="0"/>
    </xf>
    <xf numFmtId="0" fontId="79" fillId="0" borderId="1" xfId="0" applyFont="1" applyBorder="1" applyAlignment="1" applyProtection="1">
      <alignment horizontal="center" vertical="center" shrinkToFit="1"/>
      <protection locked="0"/>
    </xf>
    <xf numFmtId="177" fontId="79" fillId="0" borderId="41" xfId="0" applyNumberFormat="1" applyFont="1" applyBorder="1" applyAlignment="1" applyProtection="1">
      <alignment horizontal="center" vertical="center" shrinkToFit="1"/>
      <protection locked="0"/>
    </xf>
    <xf numFmtId="176" fontId="89" fillId="0" borderId="39" xfId="0" applyNumberFormat="1" applyFont="1" applyBorder="1" applyAlignment="1" applyProtection="1">
      <alignment vertical="center" shrinkToFit="1"/>
      <protection locked="0"/>
    </xf>
    <xf numFmtId="176" fontId="89" fillId="4" borderId="2" xfId="0" applyNumberFormat="1" applyFont="1" applyFill="1" applyBorder="1" applyAlignment="1" applyProtection="1">
      <alignment vertical="center" shrinkToFit="1"/>
      <protection locked="0"/>
    </xf>
    <xf numFmtId="176" fontId="89" fillId="5" borderId="2" xfId="0" applyNumberFormat="1" applyFont="1" applyFill="1" applyBorder="1" applyAlignment="1" applyProtection="1">
      <alignment vertical="center" shrinkToFit="1"/>
      <protection locked="0"/>
    </xf>
    <xf numFmtId="176" fontId="89" fillId="0" borderId="41" xfId="0" applyNumberFormat="1" applyFont="1" applyBorder="1" applyAlignment="1">
      <alignment vertical="center" shrinkToFit="1"/>
    </xf>
    <xf numFmtId="0" fontId="90" fillId="0" borderId="86" xfId="0" applyFont="1" applyBorder="1" applyAlignment="1">
      <alignment horizontal="right" vertical="center" shrinkToFit="1"/>
    </xf>
    <xf numFmtId="49" fontId="90" fillId="0" borderId="87" xfId="0" applyNumberFormat="1" applyFont="1" applyBorder="1" applyAlignment="1">
      <alignment horizontal="right" vertical="center" shrinkToFit="1"/>
    </xf>
    <xf numFmtId="0" fontId="90" fillId="0" borderId="88" xfId="0" applyFont="1" applyBorder="1" applyAlignment="1">
      <alignment horizontal="left" vertical="center" shrinkToFit="1"/>
    </xf>
    <xf numFmtId="0" fontId="79" fillId="0" borderId="283" xfId="0" applyFont="1" applyBorder="1" applyAlignment="1" applyProtection="1">
      <alignment horizontal="center" vertical="center" shrinkToFit="1"/>
      <protection locked="0"/>
    </xf>
    <xf numFmtId="177" fontId="79" fillId="0" borderId="278" xfId="0" applyNumberFormat="1" applyFont="1" applyBorder="1" applyAlignment="1">
      <alignment horizontal="center" vertical="center" shrinkToFit="1"/>
    </xf>
    <xf numFmtId="176" fontId="89" fillId="0" borderId="88" xfId="0" applyNumberFormat="1" applyFont="1" applyBorder="1" applyAlignment="1">
      <alignment vertical="center" shrinkToFit="1"/>
    </xf>
    <xf numFmtId="0" fontId="90" fillId="0" borderId="87" xfId="0" applyFont="1" applyBorder="1" applyAlignment="1">
      <alignment horizontal="right" vertical="center" shrinkToFit="1"/>
    </xf>
    <xf numFmtId="0" fontId="8" fillId="0" borderId="0" xfId="0" applyFont="1" applyAlignment="1">
      <alignment vertical="center"/>
    </xf>
    <xf numFmtId="0" fontId="13" fillId="0" borderId="0" xfId="0" applyFont="1" applyAlignment="1" applyProtection="1">
      <alignment vertical="center"/>
      <protection locked="0"/>
    </xf>
    <xf numFmtId="0" fontId="6" fillId="0" borderId="0" xfId="0" applyFont="1" applyProtection="1">
      <protection locked="0"/>
    </xf>
    <xf numFmtId="0" fontId="14" fillId="0" borderId="0" xfId="0" applyFont="1" applyAlignment="1" applyProtection="1">
      <alignment vertical="center"/>
      <protection locked="0"/>
    </xf>
    <xf numFmtId="0" fontId="44" fillId="21" borderId="0" xfId="0" applyFont="1" applyFill="1" applyAlignment="1">
      <alignment vertical="center"/>
    </xf>
    <xf numFmtId="0" fontId="87" fillId="21" borderId="0" xfId="0" applyFont="1" applyFill="1" applyAlignment="1">
      <alignment vertical="center"/>
    </xf>
    <xf numFmtId="177" fontId="79" fillId="0" borderId="22" xfId="0" applyNumberFormat="1" applyFont="1" applyBorder="1" applyAlignment="1">
      <alignment horizontal="center" vertical="center" shrinkToFit="1"/>
    </xf>
    <xf numFmtId="176" fontId="89" fillId="0" borderId="36" xfId="0" applyNumberFormat="1" applyFont="1" applyBorder="1" applyAlignment="1">
      <alignment vertical="center" shrinkToFit="1"/>
    </xf>
    <xf numFmtId="176" fontId="89" fillId="4" borderId="33" xfId="0" applyNumberFormat="1" applyFont="1" applyFill="1" applyBorder="1" applyAlignment="1">
      <alignment vertical="center" shrinkToFit="1"/>
    </xf>
    <xf numFmtId="176" fontId="89" fillId="5" borderId="33" xfId="0" applyNumberFormat="1" applyFont="1" applyFill="1" applyBorder="1" applyAlignment="1">
      <alignment vertical="center" shrinkToFit="1"/>
    </xf>
    <xf numFmtId="176" fontId="89" fillId="0" borderId="33" xfId="0" applyNumberFormat="1" applyFont="1" applyBorder="1" applyAlignment="1">
      <alignment vertical="center" shrinkToFit="1"/>
    </xf>
    <xf numFmtId="176" fontId="89" fillId="0" borderId="50" xfId="0" applyNumberFormat="1" applyFont="1" applyBorder="1" applyAlignment="1">
      <alignment vertical="center" shrinkToFit="1"/>
    </xf>
    <xf numFmtId="0" fontId="79" fillId="0" borderId="38" xfId="0" applyFont="1" applyBorder="1" applyAlignment="1">
      <alignment vertical="center" shrinkToFit="1"/>
    </xf>
    <xf numFmtId="0" fontId="90" fillId="0" borderId="28" xfId="0" applyFont="1" applyBorder="1" applyAlignment="1">
      <alignment horizontal="left" vertical="center" shrinkToFit="1"/>
    </xf>
    <xf numFmtId="0" fontId="90" fillId="0" borderId="40" xfId="0" applyFont="1" applyBorder="1" applyAlignment="1">
      <alignment horizontal="right" vertical="center" shrinkToFit="1"/>
    </xf>
    <xf numFmtId="0" fontId="90" fillId="0" borderId="1" xfId="0" applyFont="1" applyBorder="1" applyAlignment="1">
      <alignment horizontal="right" vertical="center" shrinkToFit="1"/>
    </xf>
    <xf numFmtId="0" fontId="90" fillId="0" borderId="39" xfId="0" applyFont="1" applyBorder="1" applyAlignment="1">
      <alignment vertical="center" shrinkToFit="1"/>
    </xf>
    <xf numFmtId="177" fontId="79" fillId="0" borderId="41" xfId="0" applyNumberFormat="1" applyFont="1" applyBorder="1" applyAlignment="1">
      <alignment horizontal="center" vertical="center" shrinkToFit="1"/>
    </xf>
    <xf numFmtId="176" fontId="89" fillId="0" borderId="39" xfId="0" applyNumberFormat="1" applyFont="1" applyBorder="1" applyAlignment="1">
      <alignment vertical="center" shrinkToFit="1"/>
    </xf>
    <xf numFmtId="176" fontId="89" fillId="4" borderId="2" xfId="0" applyNumberFormat="1" applyFont="1" applyFill="1" applyBorder="1" applyAlignment="1">
      <alignment vertical="center" shrinkToFit="1"/>
    </xf>
    <xf numFmtId="176" fontId="91" fillId="4" borderId="2" xfId="0" applyNumberFormat="1" applyFont="1" applyFill="1" applyBorder="1" applyAlignment="1">
      <alignment vertical="center" shrinkToFit="1"/>
    </xf>
    <xf numFmtId="176" fontId="89" fillId="5" borderId="2" xfId="0" applyNumberFormat="1" applyFont="1" applyFill="1" applyBorder="1" applyAlignment="1">
      <alignment vertical="center" shrinkToFit="1"/>
    </xf>
    <xf numFmtId="176" fontId="91" fillId="5" borderId="2" xfId="0" applyNumberFormat="1" applyFont="1" applyFill="1" applyBorder="1" applyAlignment="1">
      <alignment vertical="center" shrinkToFit="1"/>
    </xf>
    <xf numFmtId="176" fontId="89" fillId="0" borderId="2" xfId="0" applyNumberFormat="1" applyFont="1" applyBorder="1" applyAlignment="1">
      <alignment vertical="center" shrinkToFit="1"/>
    </xf>
    <xf numFmtId="176" fontId="91" fillId="0" borderId="41" xfId="0" applyNumberFormat="1" applyFont="1" applyBorder="1" applyAlignment="1">
      <alignment vertical="center" shrinkToFit="1"/>
    </xf>
    <xf numFmtId="0" fontId="79" fillId="0" borderId="134" xfId="0" applyFont="1" applyBorder="1" applyAlignment="1">
      <alignment horizontal="center" vertical="center" shrinkToFit="1"/>
    </xf>
    <xf numFmtId="0" fontId="79" fillId="0" borderId="21" xfId="0" applyFont="1" applyBorder="1" applyAlignment="1">
      <alignment horizontal="left" vertical="center" shrinkToFit="1"/>
    </xf>
    <xf numFmtId="0" fontId="79" fillId="0" borderId="34" xfId="0" applyFont="1" applyBorder="1" applyAlignment="1">
      <alignment horizontal="left" vertical="center" shrinkToFit="1"/>
    </xf>
    <xf numFmtId="0" fontId="79" fillId="0" borderId="11" xfId="0" applyFont="1" applyBorder="1" applyAlignment="1">
      <alignment horizontal="left" vertical="center" shrinkToFit="1"/>
    </xf>
    <xf numFmtId="177" fontId="79" fillId="0" borderId="264" xfId="0" applyNumberFormat="1" applyFont="1" applyBorder="1" applyAlignment="1">
      <alignment horizontal="center" vertical="center" shrinkToFit="1"/>
    </xf>
    <xf numFmtId="176" fontId="89" fillId="0" borderId="11" xfId="0" applyNumberFormat="1" applyFont="1" applyBorder="1" applyAlignment="1">
      <alignment vertical="center" shrinkToFit="1"/>
    </xf>
    <xf numFmtId="176" fontId="89" fillId="0" borderId="10" xfId="0" applyNumberFormat="1" applyFont="1" applyBorder="1" applyAlignment="1">
      <alignment vertical="center" shrinkToFit="1"/>
    </xf>
    <xf numFmtId="0" fontId="79" fillId="0" borderId="269" xfId="0" applyFont="1" applyBorder="1" applyAlignment="1" applyProtection="1">
      <alignment vertical="center" shrinkToFit="1"/>
      <protection locked="0"/>
    </xf>
    <xf numFmtId="0" fontId="79" fillId="0" borderId="137" xfId="0" applyFont="1" applyBorder="1" applyAlignment="1" applyProtection="1">
      <alignment vertical="center" shrinkToFit="1"/>
      <protection locked="0"/>
    </xf>
    <xf numFmtId="0" fontId="90" fillId="0" borderId="19" xfId="0" applyFont="1" applyBorder="1" applyAlignment="1">
      <alignment horizontal="right" vertical="center" shrinkToFit="1"/>
    </xf>
    <xf numFmtId="0" fontId="79" fillId="0" borderId="47" xfId="0" applyFont="1" applyBorder="1" applyAlignment="1" applyProtection="1">
      <alignment horizontal="center" vertical="center" shrinkToFit="1"/>
      <protection locked="0"/>
    </xf>
    <xf numFmtId="0" fontId="90" fillId="0" borderId="39" xfId="0" applyFont="1" applyBorder="1" applyAlignment="1">
      <alignment horizontal="left" vertical="center" shrinkToFit="1"/>
    </xf>
    <xf numFmtId="176" fontId="89" fillId="5" borderId="33" xfId="0" applyNumberFormat="1" applyFont="1" applyFill="1" applyBorder="1" applyAlignment="1" applyProtection="1">
      <alignment vertical="center" shrinkToFit="1"/>
      <protection locked="0"/>
    </xf>
    <xf numFmtId="0" fontId="79" fillId="0" borderId="28" xfId="0" applyFont="1" applyBorder="1" applyAlignment="1" applyProtection="1">
      <alignment horizontal="left" vertical="center" shrinkToFit="1"/>
      <protection locked="0"/>
    </xf>
    <xf numFmtId="0" fontId="79" fillId="0" borderId="19" xfId="0" applyFont="1" applyBorder="1" applyAlignment="1" applyProtection="1">
      <alignment horizontal="left" vertical="center" shrinkToFit="1"/>
      <protection locked="0"/>
    </xf>
    <xf numFmtId="0" fontId="79" fillId="0" borderId="9" xfId="0" applyFont="1" applyBorder="1" applyAlignment="1" applyProtection="1">
      <alignment horizontal="left" vertical="center" shrinkToFit="1"/>
      <protection locked="0"/>
    </xf>
    <xf numFmtId="0" fontId="79" fillId="0" borderId="28" xfId="0" applyFont="1" applyBorder="1" applyAlignment="1" applyProtection="1">
      <alignment vertical="center" shrinkToFit="1"/>
      <protection locked="0"/>
    </xf>
    <xf numFmtId="0" fontId="79" fillId="0" borderId="47" xfId="0" applyFont="1" applyBorder="1" applyAlignment="1">
      <alignment horizontal="center" vertical="center" shrinkToFit="1"/>
    </xf>
    <xf numFmtId="49" fontId="81" fillId="0" borderId="49" xfId="0" applyNumberFormat="1" applyFont="1" applyBorder="1" applyAlignment="1">
      <alignment horizontal="right" shrinkToFit="1"/>
    </xf>
    <xf numFmtId="49" fontId="81" fillId="0" borderId="49" xfId="0" applyNumberFormat="1" applyFont="1" applyBorder="1" applyAlignment="1">
      <alignment horizontal="left" shrinkToFit="1"/>
    </xf>
    <xf numFmtId="0" fontId="9" fillId="0" borderId="0" xfId="0" applyFont="1" applyAlignment="1">
      <alignment horizontal="center" vertical="center"/>
    </xf>
    <xf numFmtId="192" fontId="51" fillId="0" borderId="0" xfId="0" applyNumberFormat="1" applyFont="1" applyAlignment="1">
      <alignment horizontal="center" vertical="center" shrinkToFit="1"/>
    </xf>
    <xf numFmtId="0" fontId="14" fillId="0" borderId="99" xfId="0" applyFont="1" applyBorder="1" applyAlignment="1">
      <alignment vertical="center" wrapText="1"/>
    </xf>
    <xf numFmtId="0" fontId="14" fillId="0" borderId="99" xfId="0" applyFont="1" applyBorder="1" applyAlignment="1">
      <alignment horizontal="center" vertical="center"/>
    </xf>
    <xf numFmtId="0" fontId="14" fillId="0" borderId="0" xfId="0" applyFont="1" applyAlignment="1">
      <alignment horizontal="left"/>
    </xf>
    <xf numFmtId="0" fontId="14" fillId="0" borderId="0" xfId="0" applyFont="1" applyAlignment="1">
      <alignment wrapText="1"/>
    </xf>
    <xf numFmtId="0" fontId="53" fillId="0" borderId="0" xfId="0" applyFont="1" applyAlignment="1">
      <alignment horizontal="center" vertical="center" shrinkToFit="1"/>
    </xf>
    <xf numFmtId="0" fontId="53" fillId="0" borderId="0" xfId="0" applyFont="1" applyAlignment="1">
      <alignment vertical="center"/>
    </xf>
    <xf numFmtId="0" fontId="53" fillId="0" borderId="0" xfId="0" applyFont="1"/>
    <xf numFmtId="0" fontId="53" fillId="0" borderId="11" xfId="0" applyFont="1" applyBorder="1" applyAlignment="1">
      <alignment horizontal="center" vertical="center" shrinkToFit="1"/>
    </xf>
    <xf numFmtId="0" fontId="53" fillId="0" borderId="10" xfId="0" applyFont="1" applyBorder="1" applyAlignment="1">
      <alignment horizontal="center" vertical="center" shrinkToFit="1"/>
    </xf>
    <xf numFmtId="0" fontId="53" fillId="30" borderId="7" xfId="0" applyFont="1" applyFill="1" applyBorder="1" applyAlignment="1">
      <alignment horizontal="center" vertical="center" shrinkToFit="1"/>
    </xf>
    <xf numFmtId="0" fontId="53" fillId="0" borderId="7" xfId="0" applyFont="1" applyBorder="1"/>
    <xf numFmtId="0" fontId="53" fillId="30" borderId="7" xfId="0" applyFont="1" applyFill="1" applyBorder="1" applyAlignment="1">
      <alignment horizontal="center"/>
    </xf>
    <xf numFmtId="0" fontId="53" fillId="31" borderId="28" xfId="0" applyFont="1" applyFill="1" applyBorder="1" applyAlignment="1">
      <alignment horizontal="center"/>
    </xf>
    <xf numFmtId="0" fontId="53" fillId="31" borderId="7" xfId="0" applyFont="1" applyFill="1" applyBorder="1" applyAlignment="1">
      <alignment horizontal="center"/>
    </xf>
    <xf numFmtId="0" fontId="53" fillId="31" borderId="7" xfId="0" applyFont="1" applyFill="1" applyBorder="1" applyAlignment="1">
      <alignment horizontal="center" vertical="center"/>
    </xf>
    <xf numFmtId="0" fontId="65" fillId="0" borderId="0" xfId="0" applyFont="1"/>
    <xf numFmtId="0" fontId="53" fillId="31" borderId="28" xfId="0" applyFont="1" applyFill="1" applyBorder="1" applyAlignment="1">
      <alignment horizontal="center" vertical="center"/>
    </xf>
    <xf numFmtId="0" fontId="53" fillId="31" borderId="4" xfId="0" applyFont="1" applyFill="1" applyBorder="1" applyAlignment="1">
      <alignment horizontal="center" vertical="center"/>
    </xf>
    <xf numFmtId="0" fontId="53" fillId="30" borderId="7" xfId="0" applyFont="1" applyFill="1" applyBorder="1" applyAlignment="1">
      <alignment horizontal="center" vertical="center"/>
    </xf>
    <xf numFmtId="0" fontId="9" fillId="0" borderId="7" xfId="0" applyFont="1" applyBorder="1" applyAlignment="1" applyProtection="1">
      <alignment horizontal="center" vertical="center" shrinkToFit="1"/>
      <protection locked="0"/>
    </xf>
    <xf numFmtId="184" fontId="9" fillId="0" borderId="7" xfId="0" applyNumberFormat="1" applyFont="1" applyBorder="1" applyAlignment="1" applyProtection="1">
      <alignment horizontal="center" vertical="center" shrinkToFit="1"/>
      <protection locked="0"/>
    </xf>
    <xf numFmtId="0" fontId="68" fillId="0" borderId="0" xfId="0" applyFont="1" applyAlignment="1">
      <alignment horizontal="center" vertical="center" wrapText="1"/>
    </xf>
    <xf numFmtId="0" fontId="54" fillId="32" borderId="18" xfId="0" applyFont="1" applyFill="1" applyBorder="1"/>
    <xf numFmtId="0" fontId="54" fillId="0" borderId="18" xfId="0" applyFont="1" applyBorder="1"/>
    <xf numFmtId="0" fontId="54" fillId="32" borderId="19" xfId="0" applyFont="1" applyFill="1" applyBorder="1"/>
    <xf numFmtId="0" fontId="101" fillId="30" borderId="0" xfId="0" applyFont="1" applyFill="1" applyAlignment="1">
      <alignment horizontal="center"/>
    </xf>
    <xf numFmtId="0" fontId="54" fillId="0" borderId="4" xfId="0" applyFont="1" applyBorder="1"/>
    <xf numFmtId="0" fontId="54" fillId="0" borderId="7" xfId="0" applyFont="1" applyBorder="1"/>
    <xf numFmtId="0" fontId="54" fillId="0" borderId="6" xfId="0" applyFont="1" applyBorder="1"/>
    <xf numFmtId="0" fontId="54" fillId="0" borderId="9" xfId="0" applyFont="1" applyBorder="1"/>
    <xf numFmtId="0" fontId="53" fillId="0" borderId="10" xfId="0" applyFont="1" applyBorder="1"/>
    <xf numFmtId="0" fontId="54" fillId="0" borderId="12" xfId="0" applyFont="1" applyBorder="1"/>
    <xf numFmtId="0" fontId="54" fillId="0" borderId="3" xfId="0" applyFont="1" applyBorder="1"/>
    <xf numFmtId="0" fontId="54" fillId="0" borderId="19" xfId="0" applyFont="1" applyBorder="1"/>
    <xf numFmtId="0" fontId="101" fillId="30" borderId="34" xfId="0" applyFont="1" applyFill="1" applyBorder="1" applyAlignment="1">
      <alignment horizontal="center"/>
    </xf>
    <xf numFmtId="0" fontId="54" fillId="33" borderId="18" xfId="0" applyFont="1" applyFill="1" applyBorder="1"/>
    <xf numFmtId="0" fontId="101" fillId="30" borderId="0" xfId="0" applyFont="1" applyFill="1" applyAlignment="1">
      <alignment horizontal="center" vertical="center"/>
    </xf>
    <xf numFmtId="0" fontId="101" fillId="30" borderId="34" xfId="0" applyFont="1" applyFill="1" applyBorder="1" applyAlignment="1">
      <alignment horizontal="center" vertical="center"/>
    </xf>
    <xf numFmtId="0" fontId="53" fillId="30" borderId="11" xfId="0" applyFont="1" applyFill="1" applyBorder="1" applyAlignment="1">
      <alignment horizontal="center" vertical="center" shrinkToFit="1"/>
    </xf>
    <xf numFmtId="0" fontId="53" fillId="0" borderId="18" xfId="0" applyFont="1" applyBorder="1" applyAlignment="1">
      <alignment horizontal="center" vertical="center" shrinkToFit="1"/>
    </xf>
    <xf numFmtId="0" fontId="13" fillId="3" borderId="0" xfId="0" applyFont="1" applyFill="1" applyAlignment="1">
      <alignment horizontal="left" vertical="center"/>
    </xf>
    <xf numFmtId="0" fontId="13" fillId="0" borderId="0" xfId="0" applyFont="1" applyAlignment="1">
      <alignment horizontal="center" vertical="center" wrapText="1"/>
    </xf>
    <xf numFmtId="0" fontId="13" fillId="3" borderId="0" xfId="0" applyFont="1" applyFill="1" applyAlignment="1">
      <alignment horizontal="center" vertical="center" wrapText="1"/>
    </xf>
    <xf numFmtId="0" fontId="13" fillId="3" borderId="0" xfId="0" applyFont="1" applyFill="1" applyAlignment="1">
      <alignment vertical="center"/>
    </xf>
    <xf numFmtId="49" fontId="13" fillId="0" borderId="0" xfId="0" applyNumberFormat="1" applyFont="1" applyAlignment="1">
      <alignment horizontal="center" vertical="center"/>
    </xf>
    <xf numFmtId="0" fontId="31" fillId="0" borderId="0" xfId="0" applyFont="1" applyAlignment="1">
      <alignment horizontal="left" vertical="center"/>
    </xf>
    <xf numFmtId="0" fontId="13" fillId="0" borderId="0" xfId="0" applyFont="1" applyAlignment="1">
      <alignment vertical="center" shrinkToFit="1"/>
    </xf>
    <xf numFmtId="184" fontId="13" fillId="0" borderId="0" xfId="0" applyNumberFormat="1" applyFont="1" applyAlignment="1">
      <alignment horizontal="center" vertical="center" shrinkToFit="1"/>
    </xf>
    <xf numFmtId="184" fontId="13" fillId="0" borderId="0" xfId="0" applyNumberFormat="1" applyFont="1" applyAlignment="1">
      <alignment horizontal="center" vertical="center"/>
    </xf>
    <xf numFmtId="0" fontId="13" fillId="2" borderId="0" xfId="0" applyFont="1" applyFill="1" applyAlignment="1">
      <alignment vertical="center"/>
    </xf>
    <xf numFmtId="0" fontId="13" fillId="0" borderId="0" xfId="0" applyFont="1" applyAlignment="1">
      <alignment vertical="top"/>
    </xf>
    <xf numFmtId="0" fontId="9" fillId="0" borderId="0" xfId="0" applyFont="1" applyAlignment="1">
      <alignment vertical="center" wrapText="1"/>
    </xf>
    <xf numFmtId="0" fontId="9" fillId="0" borderId="0" xfId="0" applyFont="1" applyAlignment="1">
      <alignment vertical="top" wrapText="1"/>
    </xf>
    <xf numFmtId="0" fontId="14" fillId="0" borderId="0" xfId="0" applyFont="1" applyAlignment="1" applyProtection="1">
      <alignment horizontal="center" vertical="center"/>
      <protection locked="0"/>
    </xf>
    <xf numFmtId="0" fontId="14" fillId="0" borderId="99" xfId="0" applyFont="1" applyBorder="1" applyAlignment="1" applyProtection="1">
      <alignment horizontal="center" vertical="center"/>
      <protection locked="0"/>
    </xf>
    <xf numFmtId="49" fontId="13" fillId="0" borderId="0" xfId="0" applyNumberFormat="1" applyFont="1" applyAlignment="1" applyProtection="1">
      <alignment horizontal="right" vertical="center"/>
      <protection locked="0"/>
    </xf>
    <xf numFmtId="0" fontId="8" fillId="0" borderId="0" xfId="0" applyFont="1" applyAlignment="1" applyProtection="1">
      <alignment vertical="center"/>
      <protection locked="0"/>
    </xf>
    <xf numFmtId="0" fontId="13" fillId="0" borderId="0" xfId="0" applyFont="1" applyAlignment="1" applyProtection="1">
      <alignment horizontal="right" vertical="center"/>
      <protection locked="0"/>
    </xf>
    <xf numFmtId="0" fontId="12" fillId="0" borderId="0" xfId="0" applyFont="1" applyProtection="1">
      <protection locked="0"/>
    </xf>
    <xf numFmtId="0" fontId="6" fillId="0" borderId="0" xfId="0" applyFont="1" applyAlignment="1" applyProtection="1">
      <alignment vertical="center"/>
      <protection locked="0"/>
    </xf>
    <xf numFmtId="0" fontId="6" fillId="0" borderId="0" xfId="0" applyFont="1" applyAlignment="1" applyProtection="1">
      <alignment horizontal="left" vertical="center"/>
      <protection locked="0"/>
    </xf>
    <xf numFmtId="38" fontId="6" fillId="0" borderId="0" xfId="2" applyFont="1" applyFill="1" applyBorder="1" applyAlignment="1" applyProtection="1">
      <alignment horizontal="center" vertical="center"/>
      <protection locked="0"/>
    </xf>
    <xf numFmtId="0" fontId="12" fillId="0" borderId="0" xfId="0" applyFont="1" applyAlignment="1" applyProtection="1">
      <alignment horizontal="center"/>
      <protection locked="0"/>
    </xf>
    <xf numFmtId="0" fontId="6" fillId="0" borderId="0" xfId="0" applyFont="1" applyAlignment="1" applyProtection="1">
      <alignment horizontal="center"/>
      <protection locked="0"/>
    </xf>
    <xf numFmtId="0" fontId="9" fillId="0" borderId="0" xfId="0" applyFont="1" applyAlignment="1" applyProtection="1">
      <alignment horizontal="right" vertical="center"/>
      <protection locked="0"/>
    </xf>
    <xf numFmtId="49" fontId="14" fillId="0" borderId="0" xfId="0" applyNumberFormat="1" applyFont="1" applyAlignment="1" applyProtection="1">
      <alignment vertical="center"/>
      <protection locked="0"/>
    </xf>
    <xf numFmtId="0" fontId="6" fillId="0" borderId="0" xfId="0" applyFont="1" applyAlignment="1" applyProtection="1">
      <alignment horizontal="left"/>
      <protection locked="0"/>
    </xf>
    <xf numFmtId="0" fontId="6" fillId="2" borderId="0" xfId="0" applyFont="1" applyFill="1" applyProtection="1">
      <protection locked="0"/>
    </xf>
    <xf numFmtId="0" fontId="61" fillId="0" borderId="0" xfId="0" applyFont="1" applyProtection="1">
      <protection locked="0"/>
    </xf>
    <xf numFmtId="0" fontId="17" fillId="0" borderId="34" xfId="0" applyFont="1" applyBorder="1" applyAlignment="1" applyProtection="1">
      <alignment vertical="center"/>
      <protection locked="0"/>
    </xf>
    <xf numFmtId="0" fontId="28" fillId="0" borderId="34" xfId="0" applyFont="1" applyBorder="1" applyAlignment="1" applyProtection="1">
      <alignment vertical="center"/>
      <protection locked="0"/>
    </xf>
    <xf numFmtId="0" fontId="11" fillId="0" borderId="0" xfId="0" applyFont="1" applyAlignment="1" applyProtection="1">
      <alignment horizontal="center" vertical="center"/>
      <protection locked="0"/>
    </xf>
    <xf numFmtId="0" fontId="78" fillId="0" borderId="0" xfId="0" applyFont="1" applyAlignment="1">
      <alignment horizontal="right" vertical="center"/>
    </xf>
    <xf numFmtId="0" fontId="79" fillId="0" borderId="0" xfId="0" applyFont="1"/>
    <xf numFmtId="0" fontId="77" fillId="0" borderId="0" xfId="0" applyFont="1" applyAlignment="1">
      <alignment horizontal="right" vertical="center"/>
    </xf>
    <xf numFmtId="0" fontId="80" fillId="0" borderId="0" xfId="0" applyFont="1" applyAlignment="1">
      <alignment horizontal="right" vertical="center"/>
    </xf>
    <xf numFmtId="0" fontId="79" fillId="0" borderId="0" xfId="0" applyFont="1" applyAlignment="1">
      <alignment horizontal="right" vertical="center"/>
    </xf>
    <xf numFmtId="0" fontId="98" fillId="0" borderId="0" xfId="0" applyFont="1" applyAlignment="1">
      <alignment vertical="center"/>
    </xf>
    <xf numFmtId="0" fontId="79" fillId="0" borderId="0" xfId="0" applyFont="1" applyAlignment="1">
      <alignment horizontal="left" vertical="center"/>
    </xf>
    <xf numFmtId="0" fontId="79" fillId="0" borderId="0" xfId="0" applyFont="1" applyAlignment="1">
      <alignment horizontal="center"/>
    </xf>
    <xf numFmtId="0" fontId="78" fillId="6" borderId="7" xfId="0" applyFont="1" applyFill="1" applyBorder="1" applyAlignment="1">
      <alignment horizontal="center" vertical="center" wrapText="1"/>
    </xf>
    <xf numFmtId="0" fontId="82" fillId="4" borderId="7" xfId="0" applyFont="1" applyFill="1" applyBorder="1" applyAlignment="1">
      <alignment horizontal="center" vertical="center" wrapText="1"/>
    </xf>
    <xf numFmtId="0" fontId="82" fillId="5" borderId="7" xfId="0" applyFont="1" applyFill="1" applyBorder="1" applyAlignment="1">
      <alignment horizontal="center" vertical="center" wrapText="1"/>
    </xf>
    <xf numFmtId="0" fontId="82" fillId="0" borderId="7" xfId="0" applyFont="1" applyBorder="1" applyAlignment="1">
      <alignment horizontal="center" vertical="center" wrapText="1"/>
    </xf>
    <xf numFmtId="0" fontId="82" fillId="6" borderId="26" xfId="0" applyFont="1" applyFill="1" applyBorder="1" applyAlignment="1">
      <alignment horizontal="center" vertical="center"/>
    </xf>
    <xf numFmtId="176" fontId="83" fillId="0" borderId="26" xfId="2" quotePrefix="1" applyNumberFormat="1" applyFont="1" applyBorder="1" applyAlignment="1" applyProtection="1">
      <alignment horizontal="right" vertical="center" shrinkToFit="1"/>
    </xf>
    <xf numFmtId="0" fontId="82" fillId="6" borderId="25" xfId="0" applyFont="1" applyFill="1" applyBorder="1" applyAlignment="1">
      <alignment horizontal="center" vertical="center"/>
    </xf>
    <xf numFmtId="176" fontId="83" fillId="4" borderId="25" xfId="2" quotePrefix="1" applyNumberFormat="1" applyFont="1" applyFill="1" applyBorder="1" applyAlignment="1" applyProtection="1">
      <alignment horizontal="right" vertical="center" shrinkToFit="1"/>
    </xf>
    <xf numFmtId="176" fontId="83" fillId="5" borderId="27" xfId="2" quotePrefix="1" applyNumberFormat="1" applyFont="1" applyFill="1" applyBorder="1" applyAlignment="1" applyProtection="1">
      <alignment horizontal="right" vertical="center" shrinkToFit="1"/>
    </xf>
    <xf numFmtId="176" fontId="83" fillId="0" borderId="25" xfId="2" quotePrefix="1" applyNumberFormat="1" applyFont="1" applyBorder="1" applyAlignment="1" applyProtection="1">
      <alignment horizontal="right" vertical="center" shrinkToFit="1"/>
    </xf>
    <xf numFmtId="0" fontId="82" fillId="6" borderId="23" xfId="0" applyFont="1" applyFill="1" applyBorder="1" applyAlignment="1">
      <alignment horizontal="center" vertical="center"/>
    </xf>
    <xf numFmtId="176" fontId="83" fillId="4" borderId="259" xfId="2" quotePrefix="1" applyNumberFormat="1" applyFont="1" applyFill="1" applyBorder="1" applyAlignment="1" applyProtection="1">
      <alignment horizontal="right" vertical="center" shrinkToFit="1"/>
    </xf>
    <xf numFmtId="176" fontId="83" fillId="5" borderId="259" xfId="2" quotePrefix="1" applyNumberFormat="1" applyFont="1" applyFill="1" applyBorder="1" applyAlignment="1" applyProtection="1">
      <alignment horizontal="right" vertical="center" shrinkToFit="1"/>
    </xf>
    <xf numFmtId="176" fontId="83" fillId="0" borderId="260" xfId="2" quotePrefix="1" applyNumberFormat="1" applyFont="1" applyBorder="1" applyAlignment="1" applyProtection="1">
      <alignment horizontal="right" vertical="center" shrinkToFit="1"/>
    </xf>
    <xf numFmtId="0" fontId="82" fillId="6" borderId="31" xfId="0" applyFont="1" applyFill="1" applyBorder="1" applyAlignment="1">
      <alignment horizontal="center" vertical="center"/>
    </xf>
    <xf numFmtId="176" fontId="83" fillId="4" borderId="21" xfId="2" applyNumberFormat="1" applyFont="1" applyFill="1" applyBorder="1" applyAlignment="1" applyProtection="1">
      <alignment horizontal="right" vertical="center" shrinkToFit="1"/>
    </xf>
    <xf numFmtId="176" fontId="83" fillId="5" borderId="21" xfId="2" applyNumberFormat="1" applyFont="1" applyFill="1" applyBorder="1" applyAlignment="1" applyProtection="1">
      <alignment horizontal="right" vertical="center" shrinkToFit="1"/>
    </xf>
    <xf numFmtId="176" fontId="83" fillId="0" borderId="10" xfId="2" applyNumberFormat="1" applyFont="1" applyBorder="1" applyAlignment="1" applyProtection="1">
      <alignment horizontal="right" vertical="center" shrinkToFit="1"/>
    </xf>
    <xf numFmtId="0" fontId="79" fillId="0" borderId="0" xfId="0" applyFont="1" applyAlignment="1">
      <alignment horizontal="center" vertical="center"/>
    </xf>
    <xf numFmtId="10" fontId="83" fillId="0" borderId="24" xfId="0" applyNumberFormat="1" applyFont="1" applyBorder="1" applyAlignment="1">
      <alignment horizontal="center" vertical="center" shrinkToFit="1"/>
    </xf>
    <xf numFmtId="0" fontId="98" fillId="0" borderId="0" xfId="0" applyFont="1"/>
    <xf numFmtId="0" fontId="84" fillId="0" borderId="0" xfId="0" applyFont="1" applyAlignment="1">
      <alignment horizontal="center" vertical="center"/>
    </xf>
    <xf numFmtId="38" fontId="86" fillId="0" borderId="0" xfId="2" applyFont="1" applyAlignment="1" applyProtection="1">
      <alignment horizontal="center" vertical="center"/>
    </xf>
    <xf numFmtId="176" fontId="83" fillId="4" borderId="26" xfId="2" applyNumberFormat="1" applyFont="1" applyFill="1" applyBorder="1" applyAlignment="1" applyProtection="1">
      <alignment horizontal="right" vertical="center" shrinkToFit="1"/>
    </xf>
    <xf numFmtId="176" fontId="83" fillId="5" borderId="26" xfId="2" applyNumberFormat="1" applyFont="1" applyFill="1" applyBorder="1" applyAlignment="1" applyProtection="1">
      <alignment horizontal="right" vertical="center" shrinkToFit="1"/>
    </xf>
    <xf numFmtId="176" fontId="83" fillId="0" borderId="26" xfId="2" applyNumberFormat="1" applyFont="1" applyBorder="1" applyAlignment="1" applyProtection="1">
      <alignment horizontal="right" vertical="center" shrinkToFit="1"/>
    </xf>
    <xf numFmtId="176" fontId="83" fillId="4" borderId="25" xfId="2" applyNumberFormat="1" applyFont="1" applyFill="1" applyBorder="1" applyAlignment="1" applyProtection="1">
      <alignment horizontal="right" vertical="center" shrinkToFit="1"/>
    </xf>
    <xf numFmtId="176" fontId="83" fillId="5" borderId="25" xfId="2" applyNumberFormat="1" applyFont="1" applyFill="1" applyBorder="1" applyAlignment="1" applyProtection="1">
      <alignment horizontal="right" vertical="center" shrinkToFit="1"/>
    </xf>
    <xf numFmtId="176" fontId="83" fillId="0" borderId="25" xfId="2" applyNumberFormat="1" applyFont="1" applyBorder="1" applyAlignment="1" applyProtection="1">
      <alignment horizontal="right" vertical="center" shrinkToFit="1"/>
    </xf>
    <xf numFmtId="176" fontId="83" fillId="4" borderId="260" xfId="2" applyNumberFormat="1" applyFont="1" applyFill="1" applyBorder="1" applyAlignment="1" applyProtection="1">
      <alignment horizontal="right" vertical="center" shrinkToFit="1"/>
    </xf>
    <xf numFmtId="176" fontId="83" fillId="5" borderId="260" xfId="2" applyNumberFormat="1" applyFont="1" applyFill="1" applyBorder="1" applyAlignment="1" applyProtection="1">
      <alignment horizontal="right" vertical="center" shrinkToFit="1"/>
    </xf>
    <xf numFmtId="176" fontId="83" fillId="0" borderId="260" xfId="2" applyNumberFormat="1" applyFont="1" applyBorder="1" applyAlignment="1" applyProtection="1">
      <alignment horizontal="right" vertical="center" shrinkToFit="1"/>
    </xf>
    <xf numFmtId="176" fontId="83" fillId="4" borderId="10" xfId="2" applyNumberFormat="1" applyFont="1" applyFill="1" applyBorder="1" applyAlignment="1" applyProtection="1">
      <alignment horizontal="right" vertical="center" shrinkToFit="1"/>
    </xf>
    <xf numFmtId="176" fontId="83" fillId="5" borderId="10" xfId="2" applyNumberFormat="1" applyFont="1" applyFill="1" applyBorder="1" applyAlignment="1" applyProtection="1">
      <alignment horizontal="right" vertical="center" shrinkToFit="1"/>
    </xf>
    <xf numFmtId="0" fontId="82" fillId="4" borderId="17" xfId="0" applyFont="1" applyFill="1" applyBorder="1" applyAlignment="1">
      <alignment horizontal="center" vertical="center" wrapText="1"/>
    </xf>
    <xf numFmtId="0" fontId="82" fillId="5" borderId="17" xfId="0" applyFont="1" applyFill="1" applyBorder="1" applyAlignment="1">
      <alignment horizontal="center" vertical="center" wrapText="1"/>
    </xf>
    <xf numFmtId="0" fontId="82" fillId="0" borderId="4" xfId="0" applyFont="1" applyBorder="1" applyAlignment="1">
      <alignment horizontal="center" vertical="center" wrapText="1"/>
    </xf>
    <xf numFmtId="49" fontId="93" fillId="0" borderId="0" xfId="0" applyNumberFormat="1" applyFont="1" applyAlignment="1">
      <alignment vertical="center"/>
    </xf>
    <xf numFmtId="38" fontId="13" fillId="3" borderId="0" xfId="2" applyFont="1" applyFill="1" applyAlignment="1" applyProtection="1">
      <alignment horizontal="left" vertical="center"/>
    </xf>
    <xf numFmtId="0" fontId="14" fillId="0" borderId="34" xfId="0" applyFont="1" applyBorder="1" applyAlignment="1">
      <alignment horizontal="left"/>
    </xf>
    <xf numFmtId="0" fontId="14" fillId="0" borderId="34" xfId="0" applyFont="1" applyBorder="1" applyAlignment="1">
      <alignment wrapText="1"/>
    </xf>
    <xf numFmtId="0" fontId="14" fillId="0" borderId="0" xfId="0" applyFont="1" applyProtection="1">
      <protection locked="0"/>
    </xf>
    <xf numFmtId="0" fontId="14" fillId="0" borderId="99" xfId="0" applyFont="1" applyBorder="1" applyAlignment="1" applyProtection="1">
      <alignment horizontal="center" vertical="center"/>
      <protection locked="0"/>
    </xf>
    <xf numFmtId="0" fontId="14" fillId="0" borderId="0" xfId="0" applyFont="1" applyAlignment="1">
      <alignment horizontal="distributed" vertical="center"/>
    </xf>
    <xf numFmtId="0" fontId="101" fillId="30" borderId="14" xfId="0" applyFont="1" applyFill="1" applyBorder="1" applyAlignment="1">
      <alignment horizontal="center" vertical="center"/>
    </xf>
    <xf numFmtId="0" fontId="54" fillId="32" borderId="17" xfId="0" applyFont="1" applyFill="1" applyBorder="1"/>
    <xf numFmtId="0" fontId="54" fillId="0" borderId="17" xfId="0" applyFont="1" applyBorder="1"/>
    <xf numFmtId="0" fontId="13" fillId="3" borderId="0" xfId="0" applyFont="1" applyFill="1" applyAlignment="1">
      <alignment horizontal="center" vertical="center"/>
    </xf>
    <xf numFmtId="0" fontId="13" fillId="0" borderId="0" xfId="0" applyFont="1" applyAlignment="1">
      <alignment horizontal="center" vertical="center" shrinkToFit="1"/>
    </xf>
    <xf numFmtId="0" fontId="15" fillId="0" borderId="7" xfId="0" applyFont="1" applyBorder="1" applyAlignment="1">
      <alignment horizontal="center" vertical="center"/>
    </xf>
    <xf numFmtId="0" fontId="9" fillId="6" borderId="28"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35" fillId="3" borderId="0" xfId="0" applyFont="1" applyFill="1" applyAlignment="1" applyProtection="1">
      <alignment horizontal="left" vertical="center"/>
      <protection locked="0"/>
    </xf>
    <xf numFmtId="0" fontId="35" fillId="3" borderId="0" xfId="0" applyFont="1" applyFill="1" applyAlignment="1" applyProtection="1">
      <alignment horizontal="right" vertical="center"/>
      <protection locked="0"/>
    </xf>
    <xf numFmtId="0" fontId="35" fillId="3" borderId="0" xfId="0" applyFont="1" applyFill="1" applyAlignment="1" applyProtection="1">
      <alignment horizontal="center" vertical="center" shrinkToFit="1"/>
      <protection locked="0"/>
    </xf>
    <xf numFmtId="0" fontId="35" fillId="3" borderId="0" xfId="0" applyFont="1" applyFill="1" applyAlignment="1" applyProtection="1">
      <alignment horizontal="left" vertical="center" shrinkToFit="1"/>
      <protection locked="0"/>
    </xf>
    <xf numFmtId="0" fontId="39" fillId="3" borderId="0" xfId="0" applyFont="1" applyFill="1" applyAlignment="1" applyProtection="1">
      <alignment horizontal="left" vertical="center"/>
      <protection locked="0"/>
    </xf>
    <xf numFmtId="0" fontId="35" fillId="3" borderId="142" xfId="0" applyFont="1" applyFill="1" applyBorder="1" applyAlignment="1" applyProtection="1">
      <alignment horizontal="left" vertical="center"/>
      <protection locked="0"/>
    </xf>
    <xf numFmtId="0" fontId="35" fillId="3" borderId="143" xfId="0" applyFont="1" applyFill="1" applyBorder="1" applyAlignment="1" applyProtection="1">
      <alignment horizontal="left" vertical="center"/>
      <protection locked="0"/>
    </xf>
    <xf numFmtId="0" fontId="53" fillId="3" borderId="143" xfId="0" applyFont="1" applyFill="1" applyBorder="1" applyAlignment="1" applyProtection="1">
      <alignment horizontal="right" vertical="center"/>
      <protection locked="0"/>
    </xf>
    <xf numFmtId="0" fontId="35" fillId="3" borderId="143" xfId="0" applyFont="1" applyFill="1" applyBorder="1" applyAlignment="1" applyProtection="1">
      <alignment horizontal="right" vertical="center"/>
      <protection locked="0"/>
    </xf>
    <xf numFmtId="0" fontId="35" fillId="3" borderId="143" xfId="0" applyFont="1" applyFill="1" applyBorder="1" applyAlignment="1" applyProtection="1">
      <alignment horizontal="center" vertical="center" shrinkToFit="1"/>
      <protection locked="0"/>
    </xf>
    <xf numFmtId="0" fontId="35" fillId="3" borderId="143" xfId="0" applyFont="1" applyFill="1" applyBorder="1" applyAlignment="1" applyProtection="1">
      <alignment horizontal="left" vertical="center" shrinkToFit="1"/>
      <protection locked="0"/>
    </xf>
    <xf numFmtId="0" fontId="39" fillId="3" borderId="143" xfId="0" applyFont="1" applyFill="1" applyBorder="1" applyAlignment="1" applyProtection="1">
      <alignment horizontal="left" vertical="center"/>
      <protection locked="0"/>
    </xf>
    <xf numFmtId="0" fontId="35" fillId="3" borderId="144" xfId="0" applyFont="1" applyFill="1" applyBorder="1" applyAlignment="1" applyProtection="1">
      <alignment horizontal="left" vertical="center"/>
      <protection locked="0"/>
    </xf>
    <xf numFmtId="0" fontId="35" fillId="3" borderId="145" xfId="0" applyFont="1" applyFill="1" applyBorder="1" applyAlignment="1" applyProtection="1">
      <alignment horizontal="left" vertical="center"/>
      <protection locked="0"/>
    </xf>
    <xf numFmtId="0" fontId="35" fillId="3" borderId="146" xfId="0" applyFont="1" applyFill="1" applyBorder="1" applyAlignment="1" applyProtection="1">
      <alignment horizontal="left" vertical="center"/>
      <protection locked="0"/>
    </xf>
    <xf numFmtId="0" fontId="35" fillId="20" borderId="0" xfId="0" applyFont="1" applyFill="1" applyAlignment="1" applyProtection="1">
      <alignment horizontal="left" vertical="center"/>
      <protection locked="0"/>
    </xf>
    <xf numFmtId="0" fontId="37" fillId="3" borderId="0" xfId="0" applyFont="1" applyFill="1" applyAlignment="1" applyProtection="1">
      <alignment horizontal="left" vertical="center"/>
      <protection locked="0"/>
    </xf>
    <xf numFmtId="0" fontId="37" fillId="23" borderId="0" xfId="0" applyFont="1" applyFill="1" applyAlignment="1" applyProtection="1">
      <alignment horizontal="left" vertical="center"/>
      <protection locked="0"/>
    </xf>
    <xf numFmtId="0" fontId="39" fillId="3" borderId="0" xfId="0" applyFont="1" applyFill="1" applyAlignment="1" applyProtection="1">
      <alignment horizontal="center" vertical="center" shrinkToFit="1"/>
      <protection locked="0"/>
    </xf>
    <xf numFmtId="0" fontId="37" fillId="3" borderId="0" xfId="0" applyFont="1" applyFill="1" applyAlignment="1" applyProtection="1">
      <alignment horizontal="left" vertical="center" shrinkToFit="1"/>
      <protection locked="0"/>
    </xf>
    <xf numFmtId="0" fontId="38" fillId="3" borderId="0" xfId="0" applyFont="1" applyFill="1" applyAlignment="1" applyProtection="1">
      <alignment horizontal="left" vertical="center"/>
      <protection locked="0"/>
    </xf>
    <xf numFmtId="0" fontId="40" fillId="3" borderId="145" xfId="0" applyFont="1" applyFill="1" applyBorder="1" applyAlignment="1" applyProtection="1">
      <alignment horizontal="left" vertical="center"/>
      <protection locked="0"/>
    </xf>
    <xf numFmtId="0" fontId="40" fillId="3" borderId="0" xfId="0" applyFont="1" applyFill="1" applyAlignment="1" applyProtection="1">
      <alignment horizontal="left" vertical="center"/>
      <protection locked="0"/>
    </xf>
    <xf numFmtId="0" fontId="40" fillId="3" borderId="146" xfId="0" applyFont="1" applyFill="1" applyBorder="1" applyAlignment="1" applyProtection="1">
      <alignment horizontal="left" vertical="center"/>
      <protection locked="0"/>
    </xf>
    <xf numFmtId="0" fontId="40" fillId="3" borderId="0" xfId="0" applyFont="1" applyFill="1" applyAlignment="1" applyProtection="1">
      <alignment horizontal="right" vertical="center"/>
      <protection locked="0"/>
    </xf>
    <xf numFmtId="0" fontId="35" fillId="3" borderId="159" xfId="0" applyFont="1" applyFill="1" applyBorder="1" applyAlignment="1" applyProtection="1">
      <alignment horizontal="center" vertical="center" shrinkToFit="1"/>
      <protection locked="0"/>
    </xf>
    <xf numFmtId="0" fontId="35" fillId="3" borderId="114" xfId="0" applyFont="1" applyFill="1" applyBorder="1" applyAlignment="1" applyProtection="1">
      <alignment horizontal="center" vertical="center" shrinkToFit="1"/>
      <protection locked="0"/>
    </xf>
    <xf numFmtId="0" fontId="40" fillId="3" borderId="0" xfId="0" applyFont="1" applyFill="1" applyAlignment="1" applyProtection="1">
      <alignment horizontal="left" vertical="center" shrinkToFit="1"/>
      <protection locked="0"/>
    </xf>
    <xf numFmtId="0" fontId="45" fillId="3" borderId="145" xfId="0" applyFont="1" applyFill="1" applyBorder="1" applyAlignment="1" applyProtection="1">
      <alignment horizontal="left" vertical="center"/>
      <protection locked="0"/>
    </xf>
    <xf numFmtId="0" fontId="45" fillId="3" borderId="0" xfId="0" applyFont="1" applyFill="1" applyAlignment="1" applyProtection="1">
      <alignment horizontal="left" vertical="center"/>
      <protection locked="0"/>
    </xf>
    <xf numFmtId="0" fontId="45" fillId="3" borderId="146" xfId="0" applyFont="1" applyFill="1" applyBorder="1" applyAlignment="1" applyProtection="1">
      <alignment horizontal="left" vertical="center"/>
      <protection locked="0"/>
    </xf>
    <xf numFmtId="0" fontId="102" fillId="3" borderId="294" xfId="0" applyFont="1" applyFill="1" applyBorder="1" applyAlignment="1" applyProtection="1">
      <alignment vertical="center"/>
      <protection locked="0"/>
    </xf>
    <xf numFmtId="0" fontId="40" fillId="3" borderId="294" xfId="0" applyFont="1" applyFill="1" applyBorder="1" applyAlignment="1" applyProtection="1">
      <alignment vertical="center"/>
      <protection locked="0"/>
    </xf>
    <xf numFmtId="0" fontId="35" fillId="3" borderId="153" xfId="0" applyFont="1" applyFill="1" applyBorder="1" applyAlignment="1" applyProtection="1">
      <alignment horizontal="center" vertical="center" shrinkToFit="1"/>
      <protection locked="0"/>
    </xf>
    <xf numFmtId="0" fontId="35" fillId="3" borderId="226" xfId="0" applyFont="1" applyFill="1" applyBorder="1" applyAlignment="1" applyProtection="1">
      <alignment horizontal="left" vertical="center" shrinkToFit="1"/>
      <protection locked="0"/>
    </xf>
    <xf numFmtId="0" fontId="39" fillId="3" borderId="0" xfId="0" applyFont="1" applyFill="1" applyAlignment="1" applyProtection="1">
      <alignment vertical="center" shrinkToFit="1"/>
      <protection locked="0"/>
    </xf>
    <xf numFmtId="0" fontId="40" fillId="3" borderId="165" xfId="0" applyFont="1" applyFill="1" applyBorder="1" applyAlignment="1" applyProtection="1">
      <alignment horizontal="left" vertical="center"/>
      <protection locked="0"/>
    </xf>
    <xf numFmtId="0" fontId="35" fillId="0" borderId="145" xfId="0" applyFont="1" applyBorder="1" applyAlignment="1" applyProtection="1">
      <alignment horizontal="left" vertical="center"/>
      <protection locked="0"/>
    </xf>
    <xf numFmtId="0" fontId="35" fillId="0" borderId="0" xfId="0" applyFont="1" applyAlignment="1" applyProtection="1">
      <alignment horizontal="right" vertical="center"/>
      <protection locked="0"/>
    </xf>
    <xf numFmtId="0" fontId="35" fillId="0" borderId="0" xfId="0" applyFont="1" applyAlignment="1" applyProtection="1">
      <alignment vertical="center" wrapText="1"/>
      <protection locked="0"/>
    </xf>
    <xf numFmtId="0" fontId="40" fillId="0" borderId="0" xfId="0" applyFont="1" applyAlignment="1" applyProtection="1">
      <alignment horizontal="right" vertical="center"/>
      <protection locked="0"/>
    </xf>
    <xf numFmtId="0" fontId="41" fillId="0" borderId="0" xfId="0" applyFont="1" applyAlignment="1" applyProtection="1">
      <alignment horizontal="center" vertical="center" shrinkToFit="1"/>
      <protection locked="0"/>
    </xf>
    <xf numFmtId="0" fontId="35" fillId="0" borderId="0" xfId="0" applyFont="1" applyAlignment="1" applyProtection="1">
      <alignment horizontal="left" vertical="center"/>
      <protection locked="0"/>
    </xf>
    <xf numFmtId="190" fontId="35" fillId="0" borderId="0" xfId="2" applyNumberFormat="1" applyFont="1" applyFill="1" applyBorder="1" applyAlignment="1" applyProtection="1">
      <alignment horizontal="left" vertical="center" shrinkToFit="1"/>
      <protection locked="0"/>
    </xf>
    <xf numFmtId="0" fontId="39" fillId="0" borderId="0" xfId="0" applyFont="1" applyAlignment="1" applyProtection="1">
      <alignment horizontal="left" vertical="center"/>
      <protection locked="0"/>
    </xf>
    <xf numFmtId="0" fontId="35" fillId="0" borderId="146" xfId="0" applyFont="1" applyBorder="1" applyAlignment="1" applyProtection="1">
      <alignment horizontal="left" vertical="center"/>
      <protection locked="0"/>
    </xf>
    <xf numFmtId="0" fontId="35" fillId="3" borderId="147" xfId="0" applyFont="1" applyFill="1" applyBorder="1" applyAlignment="1" applyProtection="1">
      <alignment horizontal="left" vertical="center"/>
      <protection locked="0"/>
    </xf>
    <xf numFmtId="0" fontId="35" fillId="3" borderId="148" xfId="0" applyFont="1" applyFill="1" applyBorder="1" applyAlignment="1" applyProtection="1">
      <alignment horizontal="left" vertical="center"/>
      <protection locked="0"/>
    </xf>
    <xf numFmtId="0" fontId="35" fillId="3" borderId="270" xfId="0" applyFont="1" applyFill="1" applyBorder="1" applyAlignment="1" applyProtection="1">
      <alignment horizontal="right" vertical="center"/>
      <protection locked="0"/>
    </xf>
    <xf numFmtId="0" fontId="35" fillId="3" borderId="148" xfId="0" applyFont="1" applyFill="1" applyBorder="1" applyAlignment="1" applyProtection="1">
      <alignment horizontal="right" vertical="center"/>
      <protection locked="0"/>
    </xf>
    <xf numFmtId="0" fontId="35" fillId="3" borderId="148" xfId="0" applyFont="1" applyFill="1" applyBorder="1" applyAlignment="1" applyProtection="1">
      <alignment horizontal="center" vertical="center" shrinkToFit="1"/>
      <protection locked="0"/>
    </xf>
    <xf numFmtId="0" fontId="35" fillId="3" borderId="148" xfId="0" applyFont="1" applyFill="1" applyBorder="1" applyAlignment="1" applyProtection="1">
      <alignment horizontal="left" vertical="center" shrinkToFit="1"/>
      <protection locked="0"/>
    </xf>
    <xf numFmtId="0" fontId="35" fillId="3" borderId="149" xfId="0" applyFont="1" applyFill="1" applyBorder="1" applyAlignment="1" applyProtection="1">
      <alignment horizontal="left" vertical="center"/>
      <protection locked="0"/>
    </xf>
    <xf numFmtId="0" fontId="104" fillId="0" borderId="0" xfId="0" applyFont="1" applyAlignment="1">
      <alignment horizontal="left" vertical="center"/>
    </xf>
    <xf numFmtId="177" fontId="103" fillId="0" borderId="22" xfId="0" applyNumberFormat="1" applyFont="1" applyBorder="1" applyAlignment="1">
      <alignment horizontal="center" vertical="center" shrinkToFit="1"/>
    </xf>
    <xf numFmtId="0" fontId="14" fillId="0" borderId="0" xfId="0" applyFont="1" applyAlignment="1">
      <alignment horizontal="center" vertical="center"/>
    </xf>
    <xf numFmtId="0" fontId="14" fillId="0" borderId="0" xfId="0" applyFont="1" applyAlignment="1">
      <alignment horizontal="left" vertical="center" wrapText="1"/>
    </xf>
    <xf numFmtId="0" fontId="25" fillId="9" borderId="115" xfId="0" applyFont="1" applyFill="1" applyBorder="1" applyAlignment="1">
      <alignment horizontal="center" vertical="center" wrapText="1" readingOrder="1"/>
    </xf>
    <xf numFmtId="0" fontId="25" fillId="9" borderId="117" xfId="0" applyFont="1" applyFill="1" applyBorder="1" applyAlignment="1">
      <alignment horizontal="center" vertical="center" wrapText="1" readingOrder="1"/>
    </xf>
    <xf numFmtId="0" fontId="24" fillId="0" borderId="115" xfId="0" applyFont="1" applyBorder="1" applyAlignment="1">
      <alignment horizontal="center" vertical="center" wrapText="1" readingOrder="1"/>
    </xf>
    <xf numFmtId="0" fontId="10" fillId="0" borderId="0" xfId="0" applyFont="1" applyAlignment="1">
      <alignment vertical="center"/>
    </xf>
    <xf numFmtId="0" fontId="10" fillId="0" borderId="0" xfId="0" applyFont="1"/>
    <xf numFmtId="0" fontId="19" fillId="0" borderId="0" xfId="0" applyFont="1" applyAlignment="1">
      <alignment vertical="center"/>
    </xf>
    <xf numFmtId="0" fontId="14" fillId="0" borderId="0" xfId="0" applyFont="1" applyAlignment="1">
      <alignment horizontal="left" vertical="center" wrapText="1" readingOrder="1"/>
    </xf>
    <xf numFmtId="0" fontId="24" fillId="18" borderId="115" xfId="0" applyFont="1" applyFill="1" applyBorder="1" applyAlignment="1">
      <alignment horizontal="center" vertical="center" wrapText="1" readingOrder="1"/>
    </xf>
    <xf numFmtId="0" fontId="14" fillId="18" borderId="0" xfId="0" applyFont="1" applyFill="1" applyAlignment="1">
      <alignment horizontal="left" vertical="center" readingOrder="1"/>
    </xf>
    <xf numFmtId="0" fontId="19" fillId="0" borderId="0" xfId="0" applyFont="1" applyAlignment="1">
      <alignment vertical="center" readingOrder="1"/>
    </xf>
    <xf numFmtId="0" fontId="19" fillId="0" borderId="0" xfId="0" applyFont="1" applyAlignment="1">
      <alignment vertical="top" readingOrder="1"/>
    </xf>
    <xf numFmtId="0" fontId="53" fillId="0" borderId="4" xfId="0" applyFont="1" applyBorder="1"/>
    <xf numFmtId="0" fontId="14" fillId="0" borderId="0" xfId="0" applyFont="1" applyAlignment="1">
      <alignment vertical="top"/>
    </xf>
    <xf numFmtId="0" fontId="79" fillId="0" borderId="9" xfId="0" applyFont="1" applyBorder="1" applyAlignment="1" applyProtection="1">
      <alignment vertical="center" shrinkToFit="1"/>
      <protection locked="0"/>
    </xf>
    <xf numFmtId="0" fontId="121" fillId="0" borderId="0" xfId="0" applyFont="1" applyAlignment="1">
      <alignment horizontal="left" vertical="center"/>
    </xf>
    <xf numFmtId="0" fontId="79" fillId="0" borderId="295" xfId="0" applyFont="1" applyBorder="1" applyAlignment="1" applyProtection="1">
      <alignment vertical="center" shrinkToFit="1"/>
      <protection locked="0"/>
    </xf>
    <xf numFmtId="192" fontId="9" fillId="0" borderId="0" xfId="0" applyNumberFormat="1" applyFont="1" applyAlignment="1">
      <alignment horizontal="center" vertical="center" shrinkToFit="1"/>
    </xf>
    <xf numFmtId="0" fontId="39" fillId="0" borderId="229" xfId="0" applyFont="1" applyBorder="1" applyAlignment="1" applyProtection="1">
      <alignment vertical="center" shrinkToFit="1"/>
      <protection locked="0"/>
    </xf>
    <xf numFmtId="0" fontId="39" fillId="0" borderId="164" xfId="0" applyFont="1" applyBorder="1" applyAlignment="1" applyProtection="1">
      <alignment vertical="center" shrinkToFit="1"/>
      <protection locked="0"/>
    </xf>
    <xf numFmtId="0" fontId="25" fillId="9" borderId="122" xfId="0" applyFont="1" applyFill="1" applyBorder="1" applyAlignment="1">
      <alignment horizontal="center" vertical="center" wrapText="1" readingOrder="1"/>
    </xf>
    <xf numFmtId="189" fontId="35" fillId="24" borderId="154" xfId="0" applyNumberFormat="1" applyFont="1" applyFill="1" applyBorder="1" applyAlignment="1" applyProtection="1">
      <alignment horizontal="right" vertical="center" shrinkToFit="1"/>
      <protection locked="0"/>
    </xf>
    <xf numFmtId="189" fontId="35" fillId="24" borderId="150" xfId="0" applyNumberFormat="1" applyFont="1" applyFill="1" applyBorder="1" applyAlignment="1" applyProtection="1">
      <alignment horizontal="right" vertical="center" shrinkToFit="1"/>
      <protection locked="0"/>
    </xf>
    <xf numFmtId="0" fontId="14" fillId="0" borderId="119" xfId="0" applyFont="1" applyBorder="1" applyAlignment="1">
      <alignment horizontal="center" vertical="center" wrapText="1" readingOrder="1"/>
    </xf>
    <xf numFmtId="0" fontId="76" fillId="0" borderId="0" xfId="0" applyFont="1" applyAlignment="1">
      <alignment horizontal="left" vertical="center"/>
    </xf>
    <xf numFmtId="0" fontId="14" fillId="18" borderId="115" xfId="0" applyFont="1" applyFill="1" applyBorder="1" applyAlignment="1">
      <alignment horizontal="left" vertical="center" wrapText="1" readingOrder="1"/>
    </xf>
    <xf numFmtId="0" fontId="14" fillId="0" borderId="123" xfId="0" applyFont="1" applyBorder="1" applyAlignment="1">
      <alignment horizontal="left" vertical="center" wrapText="1" readingOrder="1"/>
    </xf>
    <xf numFmtId="0" fontId="14" fillId="0" borderId="122" xfId="0" applyFont="1" applyBorder="1" applyAlignment="1">
      <alignment horizontal="center" vertical="center" wrapText="1" readingOrder="1"/>
    </xf>
    <xf numFmtId="0" fontId="14" fillId="0" borderId="117" xfId="0" applyFont="1" applyBorder="1" applyAlignment="1">
      <alignment horizontal="center" vertical="center" wrapText="1" readingOrder="1"/>
    </xf>
    <xf numFmtId="0" fontId="14" fillId="0" borderId="123" xfId="0" applyFont="1" applyBorder="1" applyAlignment="1">
      <alignment horizontal="center" vertical="center" wrapText="1" readingOrder="1"/>
    </xf>
    <xf numFmtId="0" fontId="14" fillId="0" borderId="115" xfId="0" applyFont="1" applyBorder="1" applyAlignment="1">
      <alignment horizontal="left" vertical="center" wrapText="1" readingOrder="1"/>
    </xf>
    <xf numFmtId="0" fontId="14" fillId="0" borderId="115" xfId="0" applyFont="1" applyBorder="1" applyAlignment="1">
      <alignment horizontal="center" vertical="center" wrapText="1" readingOrder="1"/>
    </xf>
    <xf numFmtId="0" fontId="14" fillId="0" borderId="117" xfId="0" applyFont="1" applyBorder="1" applyAlignment="1">
      <alignment horizontal="left" vertical="center" wrapText="1" readingOrder="1"/>
    </xf>
    <xf numFmtId="0" fontId="25" fillId="0" borderId="117" xfId="0" applyFont="1" applyBorder="1" applyAlignment="1">
      <alignment vertical="center" wrapText="1" readingOrder="1"/>
    </xf>
    <xf numFmtId="0" fontId="25" fillId="0" borderId="119" xfId="0" applyFont="1" applyBorder="1" applyAlignment="1">
      <alignment vertical="center" wrapText="1" readingOrder="1"/>
    </xf>
    <xf numFmtId="0" fontId="25" fillId="0" borderId="123" xfId="0" applyFont="1" applyBorder="1" applyAlignment="1">
      <alignment vertical="center" wrapText="1" readingOrder="1"/>
    </xf>
    <xf numFmtId="0" fontId="79" fillId="8" borderId="28" xfId="0" applyFont="1" applyFill="1" applyBorder="1" applyAlignment="1">
      <alignment vertical="center" shrinkToFit="1"/>
    </xf>
    <xf numFmtId="0" fontId="76" fillId="0" borderId="0" xfId="0" applyFont="1" applyProtection="1">
      <protection locked="0"/>
    </xf>
    <xf numFmtId="0" fontId="9" fillId="0" borderId="0" xfId="0" applyFont="1" applyAlignment="1">
      <alignment horizontal="right"/>
    </xf>
    <xf numFmtId="0" fontId="9" fillId="0" borderId="18" xfId="0" applyFont="1" applyBorder="1" applyAlignment="1" applyProtection="1">
      <alignment horizontal="left" vertical="center"/>
      <protection locked="0"/>
    </xf>
    <xf numFmtId="0" fontId="9" fillId="0" borderId="0" xfId="0" applyFont="1" applyAlignment="1">
      <alignment horizontal="center"/>
    </xf>
    <xf numFmtId="0" fontId="10" fillId="0" borderId="0" xfId="0" applyFont="1" applyAlignment="1">
      <alignment horizontal="center"/>
    </xf>
    <xf numFmtId="0" fontId="14" fillId="0" borderId="0" xfId="0" applyFont="1" applyAlignment="1">
      <alignment horizontal="center" vertical="center" wrapText="1" readingOrder="1"/>
    </xf>
    <xf numFmtId="0" fontId="14" fillId="18" borderId="0" xfId="0" applyFont="1" applyFill="1" applyAlignment="1">
      <alignment horizontal="center" vertical="center" readingOrder="1"/>
    </xf>
    <xf numFmtId="0" fontId="0" fillId="0" borderId="0" xfId="0" applyAlignment="1">
      <alignment horizontal="center"/>
    </xf>
    <xf numFmtId="0" fontId="14" fillId="18" borderId="115" xfId="0" applyFont="1" applyFill="1" applyBorder="1" applyAlignment="1">
      <alignment vertical="center" wrapText="1" readingOrder="1"/>
    </xf>
    <xf numFmtId="0" fontId="9" fillId="6" borderId="74" xfId="0" applyFont="1" applyFill="1" applyBorder="1" applyAlignment="1" applyProtection="1">
      <alignment vertical="center"/>
      <protection locked="0"/>
    </xf>
    <xf numFmtId="196" fontId="9" fillId="0" borderId="0" xfId="0" applyNumberFormat="1" applyFont="1" applyAlignment="1">
      <alignment vertical="center"/>
    </xf>
    <xf numFmtId="0" fontId="9" fillId="0" borderId="0" xfId="0" applyFont="1" applyAlignment="1" applyProtection="1">
      <alignment vertical="center" shrinkToFit="1"/>
      <protection locked="0"/>
    </xf>
    <xf numFmtId="49" fontId="9" fillId="0" borderId="0" xfId="1" applyNumberFormat="1" applyFont="1" applyFill="1" applyBorder="1" applyAlignment="1" applyProtection="1">
      <alignment horizontal="left" vertical="center" wrapText="1" indent="1"/>
    </xf>
    <xf numFmtId="0" fontId="128" fillId="0" borderId="0" xfId="0" applyFont="1" applyAlignment="1">
      <alignment vertical="center"/>
    </xf>
    <xf numFmtId="0" fontId="128" fillId="0" borderId="0" xfId="0" applyFont="1" applyAlignment="1">
      <alignment horizontal="right" vertical="center"/>
    </xf>
    <xf numFmtId="0" fontId="129" fillId="0" borderId="0" xfId="0" applyFont="1"/>
    <xf numFmtId="0" fontId="128" fillId="0" borderId="0" xfId="0" applyFont="1" applyAlignment="1">
      <alignment vertical="center" wrapText="1"/>
    </xf>
    <xf numFmtId="0" fontId="130" fillId="0" borderId="0" xfId="0" applyFont="1" applyAlignment="1">
      <alignment vertical="center"/>
    </xf>
    <xf numFmtId="0" fontId="129" fillId="0" borderId="0" xfId="0" applyFont="1" applyAlignment="1">
      <alignment vertical="top"/>
    </xf>
    <xf numFmtId="0" fontId="131" fillId="3" borderId="0" xfId="0" applyFont="1" applyFill="1" applyAlignment="1" applyProtection="1">
      <alignment horizontal="left" vertical="center"/>
      <protection locked="0"/>
    </xf>
    <xf numFmtId="0" fontId="35" fillId="0" borderId="0" xfId="0" applyFont="1"/>
    <xf numFmtId="0" fontId="35" fillId="25" borderId="0" xfId="0" applyFont="1" applyFill="1"/>
    <xf numFmtId="0" fontId="43" fillId="3" borderId="0" xfId="0" applyFont="1" applyFill="1" applyAlignment="1">
      <alignment vertical="center"/>
    </xf>
    <xf numFmtId="0" fontId="35" fillId="2" borderId="0" xfId="0" applyFont="1" applyFill="1" applyAlignment="1">
      <alignment vertical="center"/>
    </xf>
    <xf numFmtId="0" fontId="65" fillId="0" borderId="0" xfId="0" applyFont="1" applyAlignment="1">
      <alignment horizontal="left" wrapText="1"/>
    </xf>
    <xf numFmtId="0" fontId="37" fillId="0" borderId="0" xfId="0" applyFont="1" applyAlignment="1">
      <alignment horizontal="left" vertical="center" indent="1"/>
    </xf>
    <xf numFmtId="0" fontId="58" fillId="0" borderId="0" xfId="0" applyFont="1" applyAlignment="1" applyProtection="1">
      <alignment vertical="center"/>
      <protection locked="0"/>
    </xf>
    <xf numFmtId="49" fontId="53" fillId="0" borderId="229" xfId="0" applyNumberFormat="1" applyFont="1" applyBorder="1" applyAlignment="1">
      <alignment vertical="center"/>
    </xf>
    <xf numFmtId="49" fontId="53" fillId="0" borderId="164" xfId="0" applyNumberFormat="1" applyFont="1" applyBorder="1" applyAlignment="1">
      <alignment vertical="center"/>
    </xf>
    <xf numFmtId="49" fontId="53" fillId="0" borderId="232" xfId="0" applyNumberFormat="1" applyFont="1" applyBorder="1" applyAlignment="1">
      <alignment vertical="center"/>
    </xf>
    <xf numFmtId="0" fontId="58" fillId="0" borderId="0" xfId="0" applyFont="1" applyAlignment="1" applyProtection="1">
      <alignment vertical="top" wrapText="1"/>
      <protection locked="0"/>
    </xf>
    <xf numFmtId="0" fontId="133" fillId="22" borderId="236" xfId="0" applyFont="1" applyFill="1" applyBorder="1" applyAlignment="1">
      <alignment horizontal="center" vertical="center" shrinkToFit="1"/>
    </xf>
    <xf numFmtId="0" fontId="39" fillId="6" borderId="232" xfId="0" applyFont="1" applyFill="1" applyBorder="1" applyAlignment="1">
      <alignment horizontal="left" vertical="center" shrinkToFit="1"/>
    </xf>
    <xf numFmtId="0" fontId="39" fillId="6" borderId="232" xfId="0" applyFont="1" applyFill="1" applyBorder="1" applyAlignment="1">
      <alignment vertical="center" shrinkToFit="1"/>
    </xf>
    <xf numFmtId="0" fontId="39" fillId="6" borderId="164" xfId="0" applyFont="1" applyFill="1" applyBorder="1" applyAlignment="1">
      <alignment horizontal="left" vertical="center" shrinkToFit="1"/>
    </xf>
    <xf numFmtId="0" fontId="35" fillId="0" borderId="0" xfId="0" applyFont="1" applyAlignment="1">
      <alignment vertical="center"/>
    </xf>
    <xf numFmtId="0" fontId="56" fillId="0" borderId="0" xfId="0" applyFont="1"/>
    <xf numFmtId="0" fontId="56" fillId="0" borderId="0" xfId="0" applyFont="1" applyAlignment="1">
      <alignment vertical="center"/>
    </xf>
    <xf numFmtId="0" fontId="105" fillId="0" borderId="0" xfId="0" applyFont="1" applyAlignment="1">
      <alignment horizontal="left"/>
    </xf>
    <xf numFmtId="0" fontId="105" fillId="0" borderId="0" xfId="0" applyFont="1"/>
    <xf numFmtId="0" fontId="106" fillId="6" borderId="0" xfId="0" applyFont="1" applyFill="1" applyAlignment="1">
      <alignment horizontal="center" vertical="center"/>
    </xf>
    <xf numFmtId="0" fontId="106" fillId="0" borderId="0" xfId="0" applyFont="1" applyAlignment="1">
      <alignment horizontal="center" vertical="center"/>
    </xf>
    <xf numFmtId="0" fontId="108" fillId="0" borderId="0" xfId="0" applyFont="1" applyAlignment="1">
      <alignment horizontal="left" vertical="center" wrapText="1"/>
    </xf>
    <xf numFmtId="0" fontId="108" fillId="0" borderId="0" xfId="0" applyFont="1" applyAlignment="1">
      <alignment horizontal="left" vertical="center"/>
    </xf>
    <xf numFmtId="0" fontId="105" fillId="0" borderId="0" xfId="0" applyFont="1" applyAlignment="1">
      <alignment horizontal="left" vertical="center"/>
    </xf>
    <xf numFmtId="0" fontId="105" fillId="0" borderId="0" xfId="0" applyFont="1" applyAlignment="1">
      <alignment vertical="center"/>
    </xf>
    <xf numFmtId="0" fontId="105" fillId="6" borderId="28" xfId="0" applyFont="1" applyFill="1" applyBorder="1" applyAlignment="1">
      <alignment horizontal="left" vertical="center"/>
    </xf>
    <xf numFmtId="0" fontId="112" fillId="0" borderId="0" xfId="0" applyFont="1"/>
    <xf numFmtId="0" fontId="108" fillId="0" borderId="14" xfId="0" applyFont="1" applyBorder="1" applyAlignment="1">
      <alignment vertical="center"/>
    </xf>
    <xf numFmtId="0" fontId="108" fillId="0" borderId="0" xfId="0" applyFont="1" applyAlignment="1">
      <alignment vertical="center"/>
    </xf>
    <xf numFmtId="0" fontId="108" fillId="0" borderId="0" xfId="0" applyFont="1" applyAlignment="1">
      <alignment horizontal="center" vertical="center"/>
    </xf>
    <xf numFmtId="0" fontId="108" fillId="0" borderId="12" xfId="0" applyFont="1" applyBorder="1" applyAlignment="1">
      <alignment vertical="center"/>
    </xf>
    <xf numFmtId="0" fontId="108" fillId="26" borderId="27" xfId="0" applyFont="1" applyFill="1" applyBorder="1" applyAlignment="1">
      <alignment horizontal="center" vertical="center"/>
    </xf>
    <xf numFmtId="0" fontId="105" fillId="26" borderId="91" xfId="0" applyFont="1" applyFill="1" applyBorder="1" applyAlignment="1">
      <alignment horizontal="center" vertical="center"/>
    </xf>
    <xf numFmtId="0" fontId="105" fillId="26" borderId="90" xfId="0" applyFont="1" applyFill="1" applyBorder="1" applyAlignment="1">
      <alignment horizontal="center" vertical="center"/>
    </xf>
    <xf numFmtId="0" fontId="105" fillId="0" borderId="12" xfId="0" applyFont="1" applyBorder="1"/>
    <xf numFmtId="0" fontId="114" fillId="0" borderId="14" xfId="0" applyFont="1" applyBorder="1" applyAlignment="1">
      <alignment vertical="center"/>
    </xf>
    <xf numFmtId="0" fontId="114" fillId="0" borderId="0" xfId="0" applyFont="1" applyAlignment="1">
      <alignment vertical="center"/>
    </xf>
    <xf numFmtId="0" fontId="105" fillId="0" borderId="14" xfId="0" applyFont="1" applyBorder="1" applyAlignment="1">
      <alignment vertical="center"/>
    </xf>
    <xf numFmtId="0" fontId="110" fillId="0" borderId="14" xfId="0" applyFont="1" applyBorder="1" applyAlignment="1">
      <alignment vertical="center"/>
    </xf>
    <xf numFmtId="0" fontId="110" fillId="0" borderId="0" xfId="0" applyFont="1" applyAlignment="1">
      <alignment vertical="center"/>
    </xf>
    <xf numFmtId="0" fontId="108" fillId="0" borderId="18" xfId="0" applyFont="1" applyBorder="1" applyAlignment="1">
      <alignment horizontal="center" vertical="center"/>
    </xf>
    <xf numFmtId="0" fontId="108" fillId="0" borderId="18" xfId="0" applyFont="1" applyBorder="1" applyAlignment="1">
      <alignment vertical="center"/>
    </xf>
    <xf numFmtId="0" fontId="113" fillId="33" borderId="34" xfId="0" applyFont="1" applyFill="1" applyBorder="1"/>
    <xf numFmtId="0" fontId="105" fillId="0" borderId="0" xfId="0" applyFont="1" applyAlignment="1">
      <alignment horizontal="center"/>
    </xf>
    <xf numFmtId="0" fontId="115" fillId="0" borderId="0" xfId="0" applyFont="1" applyAlignment="1">
      <alignment vertical="center"/>
    </xf>
    <xf numFmtId="0" fontId="105" fillId="0" borderId="190" xfId="0" applyFont="1" applyBorder="1" applyAlignment="1">
      <alignment horizontal="left" vertical="center"/>
    </xf>
    <xf numFmtId="0" fontId="105" fillId="6" borderId="19" xfId="0" applyFont="1" applyFill="1" applyBorder="1" applyAlignment="1">
      <alignment horizontal="left" vertical="center"/>
    </xf>
    <xf numFmtId="0" fontId="105" fillId="6" borderId="9" xfId="0" applyFont="1" applyFill="1" applyBorder="1" applyAlignment="1">
      <alignment horizontal="left" vertical="center"/>
    </xf>
    <xf numFmtId="0" fontId="108" fillId="0" borderId="0" xfId="0" applyFont="1" applyAlignment="1">
      <alignment horizontal="right"/>
    </xf>
    <xf numFmtId="0" fontId="108" fillId="0" borderId="0" xfId="0" applyFont="1"/>
    <xf numFmtId="0" fontId="119" fillId="0" borderId="0" xfId="0" applyFont="1" applyAlignment="1">
      <alignment horizontal="left" vertical="center" wrapText="1"/>
    </xf>
    <xf numFmtId="0" fontId="119" fillId="0" borderId="0" xfId="0" applyFont="1" applyAlignment="1">
      <alignment vertical="center" wrapText="1"/>
    </xf>
    <xf numFmtId="0" fontId="119" fillId="0" borderId="0" xfId="0" applyFont="1" applyAlignment="1">
      <alignment vertical="center"/>
    </xf>
    <xf numFmtId="0" fontId="120" fillId="0" borderId="0" xfId="0" applyFont="1" applyAlignment="1">
      <alignment horizontal="left" vertical="center"/>
    </xf>
    <xf numFmtId="0" fontId="16" fillId="0" borderId="0" xfId="0" applyFont="1"/>
    <xf numFmtId="0" fontId="17" fillId="0" borderId="75" xfId="0" applyFont="1" applyBorder="1" applyAlignment="1">
      <alignment horizontal="center" vertical="center" shrinkToFit="1"/>
    </xf>
    <xf numFmtId="0" fontId="17" fillId="0" borderId="141" xfId="0" applyFont="1" applyBorder="1" applyAlignment="1">
      <alignment horizontal="center" vertical="center" shrinkToFit="1"/>
    </xf>
    <xf numFmtId="0" fontId="17" fillId="6" borderId="89" xfId="0" applyFont="1" applyFill="1" applyBorder="1" applyAlignment="1">
      <alignment vertical="center" shrinkToFit="1"/>
    </xf>
    <xf numFmtId="0" fontId="17" fillId="6" borderId="89" xfId="0" applyFont="1" applyFill="1" applyBorder="1" applyAlignment="1">
      <alignment horizontal="left" vertical="center" shrinkToFit="1"/>
    </xf>
    <xf numFmtId="0" fontId="27" fillId="0" borderId="0" xfId="0" applyFont="1" applyAlignment="1">
      <alignment horizontal="center" vertical="center"/>
    </xf>
    <xf numFmtId="0" fontId="16" fillId="2" borderId="12" xfId="0" applyFont="1" applyFill="1" applyBorder="1" applyAlignment="1">
      <alignment vertical="center"/>
    </xf>
    <xf numFmtId="0" fontId="27" fillId="2" borderId="0" xfId="0" applyFont="1" applyFill="1" applyAlignment="1">
      <alignment vertical="center"/>
    </xf>
    <xf numFmtId="0" fontId="17" fillId="6" borderId="9" xfId="0" applyFont="1" applyFill="1" applyBorder="1" applyAlignment="1">
      <alignment horizontal="left" vertical="center" shrinkToFit="1"/>
    </xf>
    <xf numFmtId="0" fontId="17" fillId="0" borderId="72" xfId="0" applyFont="1" applyBorder="1" applyAlignment="1">
      <alignment horizontal="center" vertical="center" shrinkToFit="1"/>
    </xf>
    <xf numFmtId="0" fontId="16" fillId="6" borderId="19" xfId="0" applyFont="1" applyFill="1" applyBorder="1" applyAlignment="1">
      <alignment horizontal="center" vertical="center" shrinkToFit="1"/>
    </xf>
    <xf numFmtId="0" fontId="16" fillId="2" borderId="0" xfId="0" applyFont="1" applyFill="1" applyAlignment="1">
      <alignment vertical="center"/>
    </xf>
    <xf numFmtId="0" fontId="17" fillId="6" borderId="19" xfId="0" applyFont="1" applyFill="1" applyBorder="1" applyAlignment="1">
      <alignment horizontal="left" vertical="center" shrinkToFit="1"/>
    </xf>
    <xf numFmtId="0" fontId="17" fillId="0" borderId="19" xfId="0" applyFont="1" applyBorder="1" applyAlignment="1">
      <alignment vertical="center" shrinkToFit="1"/>
    </xf>
    <xf numFmtId="0" fontId="17" fillId="0" borderId="28" xfId="0" applyFont="1" applyBorder="1" applyAlignment="1">
      <alignment vertical="center" shrinkToFit="1"/>
    </xf>
    <xf numFmtId="0" fontId="16" fillId="6" borderId="28" xfId="0" applyFont="1" applyFill="1" applyBorder="1" applyAlignment="1">
      <alignment horizontal="center" vertical="center" shrinkToFit="1"/>
    </xf>
    <xf numFmtId="0" fontId="16" fillId="0" borderId="0" xfId="0" applyFont="1" applyAlignment="1">
      <alignment vertical="center"/>
    </xf>
    <xf numFmtId="0" fontId="16" fillId="6" borderId="9" xfId="0" applyFont="1" applyFill="1" applyBorder="1" applyAlignment="1">
      <alignment horizontal="left" vertical="center"/>
    </xf>
    <xf numFmtId="0" fontId="17" fillId="0" borderId="135" xfId="0" applyFont="1" applyBorder="1" applyAlignment="1">
      <alignment horizontal="center" vertical="center" shrinkToFit="1"/>
    </xf>
    <xf numFmtId="186" fontId="16" fillId="0" borderId="0" xfId="0" applyNumberFormat="1" applyFont="1"/>
    <xf numFmtId="49" fontId="60" fillId="0" borderId="0" xfId="0" applyNumberFormat="1" applyFont="1" applyAlignment="1">
      <alignment vertical="center" shrinkToFit="1"/>
    </xf>
    <xf numFmtId="0" fontId="124" fillId="3" borderId="34" xfId="0" applyFont="1" applyFill="1" applyBorder="1"/>
    <xf numFmtId="0" fontId="16" fillId="0" borderId="34" xfId="0" applyFont="1" applyBorder="1"/>
    <xf numFmtId="0" fontId="74" fillId="3" borderId="0" xfId="0" applyFont="1" applyFill="1" applyAlignment="1">
      <alignment horizontal="left" vertical="center"/>
    </xf>
    <xf numFmtId="0" fontId="27" fillId="0" borderId="0" xfId="0" applyFont="1" applyAlignment="1">
      <alignment vertical="center"/>
    </xf>
    <xf numFmtId="0" fontId="27" fillId="0" borderId="0" xfId="0" applyFont="1"/>
    <xf numFmtId="0" fontId="17" fillId="2" borderId="0" xfId="0" applyFont="1" applyFill="1" applyAlignment="1">
      <alignment vertical="center"/>
    </xf>
    <xf numFmtId="0" fontId="17" fillId="3" borderId="0" xfId="0" applyFont="1" applyFill="1" applyAlignment="1">
      <alignment vertical="center"/>
    </xf>
    <xf numFmtId="0" fontId="123" fillId="3" borderId="19" xfId="0" applyFont="1" applyFill="1" applyBorder="1"/>
    <xf numFmtId="0" fontId="16" fillId="6" borderId="9" xfId="0" applyFont="1" applyFill="1" applyBorder="1" applyAlignment="1">
      <alignment horizontal="left" vertical="center" shrinkToFit="1"/>
    </xf>
    <xf numFmtId="0" fontId="16" fillId="6" borderId="9" xfId="0" applyFont="1" applyFill="1" applyBorder="1" applyAlignment="1">
      <alignment vertical="center" shrinkToFit="1"/>
    </xf>
    <xf numFmtId="0" fontId="123" fillId="0" borderId="19" xfId="0" applyFont="1" applyBorder="1"/>
    <xf numFmtId="0" fontId="16" fillId="6" borderId="28" xfId="0" applyFont="1" applyFill="1" applyBorder="1" applyAlignment="1">
      <alignment vertical="center" shrinkToFit="1"/>
    </xf>
    <xf numFmtId="0" fontId="17" fillId="0" borderId="80" xfId="0" applyFont="1" applyBorder="1" applyAlignment="1">
      <alignment vertical="center" shrinkToFit="1"/>
    </xf>
    <xf numFmtId="0" fontId="16" fillId="6" borderId="6" xfId="0" applyFont="1" applyFill="1" applyBorder="1" applyAlignment="1">
      <alignment vertical="center" shrinkToFit="1"/>
    </xf>
    <xf numFmtId="0" fontId="72" fillId="0" borderId="0" xfId="0" applyFont="1" applyAlignment="1">
      <alignment vertical="center"/>
    </xf>
    <xf numFmtId="0" fontId="72" fillId="2" borderId="0" xfId="0" applyFont="1" applyFill="1" applyAlignment="1">
      <alignment horizontal="left" vertical="center"/>
    </xf>
    <xf numFmtId="0" fontId="16" fillId="3" borderId="0" xfId="0" applyFont="1" applyFill="1" applyAlignment="1">
      <alignment vertical="center"/>
    </xf>
    <xf numFmtId="0" fontId="123" fillId="2" borderId="34" xfId="0" applyFont="1" applyFill="1" applyBorder="1" applyAlignment="1">
      <alignment horizontal="left"/>
    </xf>
    <xf numFmtId="0" fontId="72" fillId="2" borderId="0" xfId="0" applyFont="1" applyFill="1" applyAlignment="1">
      <alignment horizontal="center" vertical="center"/>
    </xf>
    <xf numFmtId="0" fontId="8" fillId="2" borderId="0" xfId="0" applyFont="1" applyFill="1" applyAlignment="1">
      <alignment vertical="center" wrapText="1"/>
    </xf>
    <xf numFmtId="0" fontId="72" fillId="2" borderId="0" xfId="0" applyFont="1" applyFill="1" applyAlignment="1">
      <alignment vertical="center"/>
    </xf>
    <xf numFmtId="0" fontId="12" fillId="0" borderId="0" xfId="0" applyFont="1"/>
    <xf numFmtId="0" fontId="14" fillId="17" borderId="4" xfId="0" applyFont="1" applyFill="1" applyBorder="1" applyAlignment="1">
      <alignment horizontal="center" vertical="center" wrapText="1" readingOrder="1"/>
    </xf>
    <xf numFmtId="0" fontId="14" fillId="18" borderId="119" xfId="0" applyFont="1" applyFill="1" applyBorder="1" applyAlignment="1">
      <alignment vertical="center" wrapText="1" readingOrder="1"/>
    </xf>
    <xf numFmtId="0" fontId="14" fillId="18" borderId="123" xfId="0" applyFont="1" applyFill="1" applyBorder="1" applyAlignment="1">
      <alignment vertical="center" wrapText="1" readingOrder="1"/>
    </xf>
    <xf numFmtId="0" fontId="13" fillId="0" borderId="0" xfId="0" applyFont="1" applyAlignment="1">
      <alignment horizontal="center" vertical="center"/>
    </xf>
    <xf numFmtId="0" fontId="31" fillId="0" borderId="0" xfId="0" applyFont="1" applyAlignment="1">
      <alignment horizontal="left" vertical="center"/>
    </xf>
    <xf numFmtId="0" fontId="6" fillId="0" borderId="0" xfId="0" applyFont="1" applyAlignment="1">
      <alignment horizontal="left"/>
    </xf>
    <xf numFmtId="0" fontId="13" fillId="0" borderId="0" xfId="0" applyFont="1" applyAlignment="1">
      <alignment vertical="center"/>
    </xf>
    <xf numFmtId="0" fontId="13" fillId="0" borderId="0" xfId="0" applyFont="1" applyAlignment="1">
      <alignment vertical="center" shrinkToFit="1"/>
    </xf>
    <xf numFmtId="0" fontId="13" fillId="0" borderId="0" xfId="0" applyFont="1" applyAlignment="1">
      <alignment horizontal="center" vertical="center" shrinkToFit="1"/>
    </xf>
    <xf numFmtId="184" fontId="13" fillId="0" borderId="0" xfId="0" applyNumberFormat="1" applyFont="1" applyAlignment="1">
      <alignment horizontal="center" vertical="center" shrinkToFit="1"/>
    </xf>
    <xf numFmtId="0" fontId="13" fillId="0" borderId="0" xfId="0" applyFont="1" applyAlignment="1">
      <alignment vertical="center" wrapText="1"/>
    </xf>
    <xf numFmtId="0" fontId="128" fillId="0" borderId="0" xfId="0" applyFont="1" applyAlignment="1">
      <alignment vertical="center" wrapText="1"/>
    </xf>
    <xf numFmtId="184" fontId="13" fillId="0" borderId="0" xfId="0" applyNumberFormat="1" applyFont="1" applyAlignment="1">
      <alignment horizontal="center" vertical="center"/>
    </xf>
    <xf numFmtId="0" fontId="6" fillId="0" borderId="0" xfId="0" applyFont="1" applyAlignment="1">
      <alignment wrapText="1"/>
    </xf>
    <xf numFmtId="0" fontId="13" fillId="0" borderId="0" xfId="0" applyFont="1" applyAlignment="1">
      <alignment vertical="top"/>
    </xf>
    <xf numFmtId="0" fontId="14" fillId="0" borderId="19" xfId="0" applyFont="1" applyBorder="1" applyAlignment="1">
      <alignment horizontal="left"/>
    </xf>
    <xf numFmtId="0" fontId="14" fillId="0" borderId="0" xfId="0" applyFont="1"/>
    <xf numFmtId="0" fontId="53" fillId="6" borderId="154" xfId="0" applyFont="1" applyFill="1" applyBorder="1" applyAlignment="1" applyProtection="1">
      <alignment horizontal="left" vertical="center" shrinkToFit="1"/>
      <protection locked="0"/>
    </xf>
    <xf numFmtId="192" fontId="53" fillId="6" borderId="154" xfId="0" applyNumberFormat="1" applyFont="1" applyFill="1" applyBorder="1" applyAlignment="1" applyProtection="1">
      <alignment horizontal="left" vertical="center" wrapText="1" shrinkToFit="1"/>
      <protection locked="0"/>
    </xf>
    <xf numFmtId="0" fontId="39" fillId="24" borderId="150" xfId="0" applyFont="1" applyFill="1" applyBorder="1" applyAlignment="1" applyProtection="1">
      <alignment vertical="center" shrinkToFit="1"/>
      <protection locked="0"/>
    </xf>
    <xf numFmtId="190" fontId="35" fillId="24" borderId="154" xfId="2" applyNumberFormat="1" applyFont="1" applyFill="1" applyBorder="1" applyAlignment="1" applyProtection="1">
      <alignment horizontal="left" vertical="center" shrinkToFit="1"/>
      <protection locked="0"/>
    </xf>
    <xf numFmtId="0" fontId="9" fillId="0" borderId="0" xfId="0" applyFont="1" applyAlignment="1" applyProtection="1">
      <alignment horizontal="center" vertical="center"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141" fillId="0" borderId="0" xfId="0" applyFont="1"/>
    <xf numFmtId="0" fontId="141" fillId="21" borderId="0" xfId="0" applyFont="1" applyFill="1" applyAlignment="1">
      <alignment vertical="center"/>
    </xf>
    <xf numFmtId="0" fontId="148" fillId="21" borderId="0" xfId="0" applyFont="1" applyFill="1" applyAlignment="1">
      <alignment vertical="center"/>
    </xf>
    <xf numFmtId="0" fontId="150" fillId="21" borderId="0" xfId="0" applyFont="1" applyFill="1" applyAlignment="1">
      <alignment vertical="center"/>
    </xf>
    <xf numFmtId="0" fontId="141" fillId="21" borderId="0" xfId="0" applyFont="1" applyFill="1" applyAlignment="1">
      <alignment vertical="center" shrinkToFit="1"/>
    </xf>
    <xf numFmtId="0" fontId="151" fillId="21" borderId="0" xfId="0" applyFont="1" applyFill="1" applyAlignment="1">
      <alignment vertical="center"/>
    </xf>
    <xf numFmtId="0" fontId="151" fillId="21" borderId="0" xfId="0" applyFont="1" applyFill="1" applyAlignment="1">
      <alignment vertical="center" shrinkToFit="1"/>
    </xf>
    <xf numFmtId="0" fontId="13" fillId="0" borderId="19" xfId="0" applyFont="1" applyBorder="1" applyAlignment="1" applyProtection="1">
      <alignment horizontal="center" vertical="center"/>
      <protection locked="0"/>
    </xf>
    <xf numFmtId="0" fontId="14" fillId="0" borderId="116" xfId="0" applyFont="1" applyBorder="1" applyAlignment="1">
      <alignment vertical="center" wrapText="1" readingOrder="1"/>
    </xf>
    <xf numFmtId="0" fontId="39" fillId="17" borderId="237" xfId="0" applyFont="1" applyFill="1" applyBorder="1" applyAlignment="1">
      <alignment horizontal="center" vertical="center" shrinkToFit="1"/>
    </xf>
    <xf numFmtId="0" fontId="39" fillId="17" borderId="238" xfId="0" applyFont="1" applyFill="1" applyBorder="1" applyAlignment="1">
      <alignment horizontal="center" vertical="center" shrinkToFit="1"/>
    </xf>
    <xf numFmtId="0" fontId="39" fillId="17" borderId="241" xfId="0" applyFont="1" applyFill="1" applyBorder="1" applyAlignment="1">
      <alignment horizontal="center" vertical="center" shrinkToFit="1"/>
    </xf>
    <xf numFmtId="0" fontId="39" fillId="17" borderId="239" xfId="0" applyFont="1" applyFill="1" applyBorder="1" applyAlignment="1">
      <alignment horizontal="center" vertical="center" shrinkToFit="1"/>
    </xf>
    <xf numFmtId="0" fontId="39" fillId="17" borderId="240" xfId="0" applyFont="1" applyFill="1" applyBorder="1" applyAlignment="1">
      <alignment horizontal="center" vertical="center" shrinkToFit="1"/>
    </xf>
    <xf numFmtId="0" fontId="39" fillId="17" borderId="310" xfId="0" applyFont="1" applyFill="1" applyBorder="1" applyAlignment="1">
      <alignment horizontal="center" vertical="center" shrinkToFit="1"/>
    </xf>
    <xf numFmtId="0" fontId="39" fillId="17" borderId="311" xfId="0" applyFont="1" applyFill="1" applyBorder="1" applyAlignment="1">
      <alignment horizontal="center" vertical="center" shrinkToFit="1"/>
    </xf>
    <xf numFmtId="0" fontId="39" fillId="17" borderId="247" xfId="0" applyFont="1" applyFill="1" applyBorder="1" applyAlignment="1">
      <alignment horizontal="center" vertical="center" shrinkToFit="1"/>
    </xf>
    <xf numFmtId="0" fontId="39" fillId="17" borderId="235" xfId="0" applyFont="1" applyFill="1" applyBorder="1" applyAlignment="1">
      <alignment horizontal="center" vertical="center" shrinkToFit="1"/>
    </xf>
    <xf numFmtId="0" fontId="39" fillId="17" borderId="236" xfId="0" applyFont="1" applyFill="1" applyBorder="1" applyAlignment="1">
      <alignment horizontal="center" vertical="center" shrinkToFit="1"/>
    </xf>
    <xf numFmtId="0" fontId="39" fillId="6" borderId="323" xfId="0" applyFont="1" applyFill="1" applyBorder="1" applyAlignment="1">
      <alignment vertical="center" shrinkToFit="1"/>
    </xf>
    <xf numFmtId="0" fontId="13" fillId="0" borderId="28" xfId="0" applyFont="1" applyBorder="1" applyAlignment="1" applyProtection="1">
      <alignment vertical="center"/>
      <protection locked="0"/>
    </xf>
    <xf numFmtId="0" fontId="13" fillId="0" borderId="9" xfId="0" applyFont="1" applyBorder="1" applyAlignment="1" applyProtection="1">
      <alignment vertical="center"/>
      <protection locked="0"/>
    </xf>
    <xf numFmtId="0" fontId="16" fillId="0" borderId="19" xfId="0" applyFont="1" applyBorder="1"/>
    <xf numFmtId="0" fontId="132" fillId="0" borderId="0" xfId="0" applyFont="1" applyProtection="1">
      <protection locked="0"/>
    </xf>
    <xf numFmtId="176" fontId="83" fillId="4" borderId="26" xfId="2" quotePrefix="1" applyNumberFormat="1" applyFont="1" applyFill="1" applyBorder="1" applyAlignment="1" applyProtection="1">
      <alignment horizontal="right" vertical="center" shrinkToFit="1"/>
    </xf>
    <xf numFmtId="176" fontId="83" fillId="5" borderId="26" xfId="2" quotePrefix="1" applyNumberFormat="1" applyFont="1" applyFill="1" applyBorder="1" applyAlignment="1" applyProtection="1">
      <alignment horizontal="right" vertical="center" shrinkToFit="1"/>
    </xf>
    <xf numFmtId="176" fontId="83" fillId="5" borderId="25" xfId="2" quotePrefix="1" applyNumberFormat="1" applyFont="1" applyFill="1" applyBorder="1" applyAlignment="1" applyProtection="1">
      <alignment horizontal="right" vertical="center" shrinkToFit="1"/>
    </xf>
    <xf numFmtId="176" fontId="83" fillId="4" borderId="260" xfId="2" quotePrefix="1" applyNumberFormat="1" applyFont="1" applyFill="1" applyBorder="1" applyAlignment="1" applyProtection="1">
      <alignment horizontal="right" vertical="center" shrinkToFit="1"/>
    </xf>
    <xf numFmtId="176" fontId="83" fillId="5" borderId="260" xfId="2" quotePrefix="1" applyNumberFormat="1" applyFont="1" applyFill="1" applyBorder="1" applyAlignment="1" applyProtection="1">
      <alignment horizontal="right" vertical="center" shrinkToFit="1"/>
    </xf>
    <xf numFmtId="0" fontId="153" fillId="0" borderId="0" xfId="0" applyFont="1" applyAlignment="1">
      <alignment vertical="center"/>
    </xf>
    <xf numFmtId="0" fontId="154" fillId="0" borderId="0" xfId="0" applyFont="1" applyAlignment="1">
      <alignment vertical="center"/>
    </xf>
    <xf numFmtId="0" fontId="76" fillId="0" borderId="0" xfId="0" applyFont="1" applyAlignment="1">
      <alignment vertical="top"/>
    </xf>
    <xf numFmtId="192" fontId="53" fillId="24" borderId="154" xfId="0" applyNumberFormat="1" applyFont="1" applyFill="1" applyBorder="1" applyAlignment="1" applyProtection="1">
      <alignment horizontal="left" vertical="center" wrapText="1" shrinkToFit="1"/>
      <protection locked="0"/>
    </xf>
    <xf numFmtId="0" fontId="25" fillId="9" borderId="123" xfId="0" applyFont="1" applyFill="1" applyBorder="1" applyAlignment="1">
      <alignment horizontal="center" vertical="center" wrapText="1" readingOrder="1"/>
    </xf>
    <xf numFmtId="0" fontId="14" fillId="0" borderId="326" xfId="0" applyFont="1" applyBorder="1" applyAlignment="1">
      <alignment vertical="center" wrapText="1" readingOrder="1"/>
    </xf>
    <xf numFmtId="0" fontId="14" fillId="0" borderId="122" xfId="0" applyFont="1" applyBorder="1" applyAlignment="1">
      <alignment horizontal="left" vertical="center" wrapText="1" readingOrder="1"/>
    </xf>
    <xf numFmtId="0" fontId="16" fillId="6" borderId="7" xfId="0" applyFont="1" applyFill="1" applyBorder="1" applyAlignment="1">
      <alignment horizontal="center" vertical="center"/>
    </xf>
    <xf numFmtId="0" fontId="58" fillId="3" borderId="0" xfId="0" applyFont="1" applyFill="1" applyAlignment="1" applyProtection="1">
      <alignment horizontal="left" vertical="center"/>
      <protection locked="0"/>
    </xf>
    <xf numFmtId="0" fontId="53" fillId="3" borderId="0" xfId="0" applyFont="1" applyFill="1" applyAlignment="1" applyProtection="1">
      <alignment horizontal="left" vertical="center"/>
      <protection locked="0"/>
    </xf>
    <xf numFmtId="49" fontId="53" fillId="6" borderId="154" xfId="0" applyNumberFormat="1" applyFont="1" applyFill="1" applyBorder="1" applyAlignment="1" applyProtection="1">
      <alignment horizontal="left" vertical="center" shrinkToFit="1"/>
      <protection locked="0"/>
    </xf>
    <xf numFmtId="0" fontId="131" fillId="6" borderId="154" xfId="0" applyFont="1" applyFill="1" applyBorder="1" applyAlignment="1" applyProtection="1">
      <alignment horizontal="left" vertical="center" shrinkToFit="1"/>
      <protection locked="0"/>
    </xf>
    <xf numFmtId="0" fontId="131" fillId="0" borderId="164" xfId="0" applyFont="1" applyBorder="1" applyAlignment="1" applyProtection="1">
      <alignment horizontal="left" vertical="center" shrinkToFit="1"/>
      <protection locked="0"/>
    </xf>
    <xf numFmtId="49" fontId="131" fillId="6" borderId="154" xfId="0" applyNumberFormat="1" applyFont="1" applyFill="1" applyBorder="1" applyAlignment="1" applyProtection="1">
      <alignment horizontal="left" vertical="center" shrinkToFit="1"/>
      <protection locked="0"/>
    </xf>
    <xf numFmtId="192" fontId="53" fillId="24" borderId="249" xfId="0" applyNumberFormat="1" applyFont="1" applyFill="1" applyBorder="1" applyAlignment="1" applyProtection="1">
      <alignment horizontal="left" vertical="center" shrinkToFit="1"/>
      <protection locked="0"/>
    </xf>
    <xf numFmtId="192" fontId="53" fillId="24" borderId="150" xfId="0" applyNumberFormat="1" applyFont="1" applyFill="1" applyBorder="1" applyAlignment="1" applyProtection="1">
      <alignment horizontal="left" vertical="center" shrinkToFit="1"/>
      <protection locked="0"/>
    </xf>
    <xf numFmtId="0" fontId="53" fillId="24" borderId="154" xfId="0" applyFont="1" applyFill="1" applyBorder="1" applyAlignment="1" applyProtection="1">
      <alignment horizontal="left" vertical="center" wrapText="1" shrinkToFit="1"/>
      <protection locked="0"/>
    </xf>
    <xf numFmtId="0" fontId="53" fillId="24" borderId="150" xfId="0" applyFont="1" applyFill="1" applyBorder="1" applyAlignment="1" applyProtection="1">
      <alignment horizontal="left" vertical="center" shrinkToFit="1"/>
      <protection locked="0"/>
    </xf>
    <xf numFmtId="49" fontId="53" fillId="24" borderId="154" xfId="0" applyNumberFormat="1" applyFont="1" applyFill="1" applyBorder="1" applyAlignment="1" applyProtection="1">
      <alignment horizontal="left" vertical="center" shrinkToFit="1"/>
      <protection locked="0"/>
    </xf>
    <xf numFmtId="187" fontId="53" fillId="24" borderId="154" xfId="0" applyNumberFormat="1" applyFont="1" applyFill="1" applyBorder="1" applyAlignment="1" applyProtection="1">
      <alignment horizontal="left" vertical="center" shrinkToFit="1"/>
      <protection locked="0"/>
    </xf>
    <xf numFmtId="188" fontId="53" fillId="24" borderId="154" xfId="0" applyNumberFormat="1" applyFont="1" applyFill="1" applyBorder="1" applyAlignment="1" applyProtection="1">
      <alignment horizontal="right" vertical="center" shrinkToFit="1"/>
      <protection locked="0"/>
    </xf>
    <xf numFmtId="10" fontId="53" fillId="24" borderId="154" xfId="0" applyNumberFormat="1" applyFont="1" applyFill="1" applyBorder="1" applyAlignment="1" applyProtection="1">
      <alignment horizontal="left" vertical="center" shrinkToFit="1"/>
      <protection locked="0"/>
    </xf>
    <xf numFmtId="0" fontId="131" fillId="3" borderId="217" xfId="0" applyFont="1" applyFill="1" applyBorder="1" applyAlignment="1" applyProtection="1">
      <alignment horizontal="left" vertical="center"/>
      <protection locked="0"/>
    </xf>
    <xf numFmtId="10" fontId="53" fillId="24" borderId="216" xfId="0" applyNumberFormat="1" applyFont="1" applyFill="1" applyBorder="1" applyAlignment="1" applyProtection="1">
      <alignment horizontal="left" vertical="center" shrinkToFit="1"/>
      <protection locked="0"/>
    </xf>
    <xf numFmtId="10" fontId="53" fillId="6" borderId="164" xfId="0" applyNumberFormat="1" applyFont="1" applyFill="1" applyBorder="1" applyAlignment="1" applyProtection="1">
      <alignment horizontal="right" vertical="center" shrinkToFit="1"/>
      <protection locked="0"/>
    </xf>
    <xf numFmtId="0" fontId="131" fillId="3" borderId="218" xfId="0" applyFont="1" applyFill="1" applyBorder="1" applyAlignment="1" applyProtection="1">
      <alignment horizontal="left" vertical="center"/>
      <protection locked="0"/>
    </xf>
    <xf numFmtId="0" fontId="53" fillId="24" borderId="168" xfId="0" applyFont="1" applyFill="1" applyBorder="1" applyAlignment="1" applyProtection="1">
      <alignment horizontal="left" vertical="center" shrinkToFit="1"/>
      <protection locked="0"/>
    </xf>
    <xf numFmtId="0" fontId="14" fillId="0" borderId="123" xfId="0" applyFont="1" applyBorder="1" applyAlignment="1">
      <alignment vertical="center" wrapText="1" readingOrder="1"/>
    </xf>
    <xf numFmtId="0" fontId="153" fillId="0" borderId="0" xfId="0" applyFont="1" applyProtection="1">
      <protection locked="0"/>
    </xf>
    <xf numFmtId="0" fontId="149" fillId="21" borderId="0" xfId="0" applyFont="1" applyFill="1" applyAlignment="1">
      <alignment horizontal="center" vertical="center" wrapText="1"/>
    </xf>
    <xf numFmtId="0" fontId="144" fillId="21" borderId="0" xfId="0" applyFont="1" applyFill="1" applyAlignment="1">
      <alignment horizontal="center" vertical="center"/>
    </xf>
    <xf numFmtId="0" fontId="141" fillId="21" borderId="0" xfId="0" applyFont="1" applyFill="1" applyAlignment="1">
      <alignment horizontal="center" vertical="center"/>
    </xf>
    <xf numFmtId="38" fontId="141" fillId="21" borderId="0" xfId="2" applyFont="1" applyFill="1" applyBorder="1" applyAlignment="1">
      <alignment vertical="center"/>
    </xf>
    <xf numFmtId="38" fontId="141" fillId="0" borderId="0" xfId="0" applyNumberFormat="1" applyFont="1" applyAlignment="1">
      <alignment vertical="center"/>
    </xf>
    <xf numFmtId="0" fontId="141" fillId="0" borderId="0" xfId="0" applyFont="1" applyAlignment="1">
      <alignment vertical="center"/>
    </xf>
    <xf numFmtId="0" fontId="141" fillId="0" borderId="0" xfId="0" applyFont="1" applyAlignment="1">
      <alignment horizontal="center" vertical="center"/>
    </xf>
    <xf numFmtId="0" fontId="158" fillId="0" borderId="0" xfId="0" applyFont="1" applyAlignment="1">
      <alignment horizontal="left" vertical="center"/>
    </xf>
    <xf numFmtId="0" fontId="63" fillId="0" borderId="0" xfId="0" applyFont="1" applyAlignment="1">
      <alignment horizontal="left" vertical="center"/>
    </xf>
    <xf numFmtId="176" fontId="83" fillId="35" borderId="26" xfId="2" quotePrefix="1" applyNumberFormat="1" applyFont="1" applyFill="1" applyBorder="1" applyAlignment="1" applyProtection="1">
      <alignment horizontal="right" vertical="center" shrinkToFit="1"/>
    </xf>
    <xf numFmtId="176" fontId="83" fillId="35" borderId="10" xfId="2" applyNumberFormat="1" applyFont="1" applyFill="1" applyBorder="1" applyAlignment="1" applyProtection="1">
      <alignment horizontal="right" vertical="center" shrinkToFit="1"/>
    </xf>
    <xf numFmtId="0" fontId="9" fillId="0" borderId="34" xfId="0" applyFont="1" applyBorder="1" applyAlignment="1">
      <alignment horizontal="center"/>
    </xf>
    <xf numFmtId="0" fontId="53" fillId="32" borderId="18" xfId="0" applyFont="1" applyFill="1" applyBorder="1"/>
    <xf numFmtId="0" fontId="53" fillId="32" borderId="7" xfId="0" applyFont="1" applyFill="1" applyBorder="1"/>
    <xf numFmtId="0" fontId="53" fillId="0" borderId="18" xfId="0" applyFont="1" applyBorder="1"/>
    <xf numFmtId="0" fontId="53" fillId="33" borderId="18" xfId="0" applyFont="1" applyFill="1" applyBorder="1"/>
    <xf numFmtId="0" fontId="53" fillId="0" borderId="19" xfId="0" applyFont="1" applyBorder="1"/>
    <xf numFmtId="0" fontId="53" fillId="0" borderId="10" xfId="0" applyFont="1" applyBorder="1" applyAlignment="1">
      <alignment horizontal="center" shrinkToFit="1"/>
    </xf>
    <xf numFmtId="0" fontId="53" fillId="0" borderId="7" xfId="0" applyFont="1" applyBorder="1" applyAlignment="1">
      <alignment horizontal="center" shrinkToFit="1"/>
    </xf>
    <xf numFmtId="0" fontId="53" fillId="0" borderId="4" xfId="0" applyFont="1" applyBorder="1" applyAlignment="1">
      <alignment horizontal="center" shrinkToFit="1"/>
    </xf>
    <xf numFmtId="0" fontId="54" fillId="0" borderId="0" xfId="0" applyFont="1"/>
    <xf numFmtId="0" fontId="54" fillId="32" borderId="0" xfId="0" applyFont="1" applyFill="1"/>
    <xf numFmtId="0" fontId="108" fillId="26" borderId="27" xfId="0" applyFont="1" applyFill="1" applyBorder="1" applyAlignment="1">
      <alignment vertical="center" shrinkToFit="1"/>
    </xf>
    <xf numFmtId="0" fontId="108" fillId="26" borderId="91" xfId="0" applyFont="1" applyFill="1" applyBorder="1" applyAlignment="1">
      <alignment vertical="center" shrinkToFit="1"/>
    </xf>
    <xf numFmtId="0" fontId="108" fillId="26" borderId="90" xfId="0" applyFont="1" applyFill="1" applyBorder="1" applyAlignment="1">
      <alignment vertical="center" shrinkToFit="1"/>
    </xf>
    <xf numFmtId="0" fontId="108" fillId="34" borderId="27" xfId="0" applyFont="1" applyFill="1" applyBorder="1"/>
    <xf numFmtId="0" fontId="108" fillId="34" borderId="91" xfId="0" applyFont="1" applyFill="1" applyBorder="1"/>
    <xf numFmtId="0" fontId="108" fillId="34" borderId="90" xfId="0" applyFont="1" applyFill="1" applyBorder="1"/>
    <xf numFmtId="0" fontId="25" fillId="9" borderId="119" xfId="0" applyFont="1" applyFill="1" applyBorder="1" applyAlignment="1">
      <alignment horizontal="center" vertical="center" wrapText="1" readingOrder="1"/>
    </xf>
    <xf numFmtId="0" fontId="14" fillId="18" borderId="117" xfId="0" applyFont="1" applyFill="1" applyBorder="1" applyAlignment="1">
      <alignment vertical="center" wrapText="1" readingOrder="1"/>
    </xf>
    <xf numFmtId="189" fontId="35" fillId="6" borderId="168" xfId="0" applyNumberFormat="1" applyFont="1" applyFill="1" applyBorder="1" applyAlignment="1" applyProtection="1">
      <alignment horizontal="right" vertical="center" shrinkToFit="1"/>
      <protection locked="0"/>
    </xf>
    <xf numFmtId="189" fontId="35" fillId="6" borderId="150" xfId="0" applyNumberFormat="1" applyFont="1" applyFill="1" applyBorder="1" applyAlignment="1" applyProtection="1">
      <alignment horizontal="right" vertical="center" shrinkToFit="1"/>
      <protection locked="0"/>
    </xf>
    <xf numFmtId="0" fontId="166" fillId="0" borderId="0" xfId="0" applyFont="1" applyAlignment="1">
      <alignment horizontal="left" vertical="center"/>
    </xf>
    <xf numFmtId="0" fontId="16" fillId="16" borderId="17" xfId="0" applyFont="1" applyFill="1" applyBorder="1" applyAlignment="1">
      <alignment horizontal="center" vertical="center"/>
    </xf>
    <xf numFmtId="49" fontId="53" fillId="24" borderId="150" xfId="0" applyNumberFormat="1" applyFont="1" applyFill="1" applyBorder="1" applyAlignment="1" applyProtection="1">
      <alignment horizontal="left" vertical="center" wrapText="1" shrinkToFit="1"/>
      <protection locked="0"/>
    </xf>
    <xf numFmtId="0" fontId="131" fillId="24" borderId="154" xfId="0" applyFont="1" applyFill="1" applyBorder="1" applyAlignment="1" applyProtection="1">
      <alignment horizontal="left" vertical="center" shrinkToFit="1"/>
      <protection locked="0"/>
    </xf>
    <xf numFmtId="49" fontId="131" fillId="24" borderId="154" xfId="0" applyNumberFormat="1" applyFont="1" applyFill="1" applyBorder="1" applyAlignment="1" applyProtection="1">
      <alignment horizontal="left" vertical="center" shrinkToFit="1"/>
      <protection locked="0"/>
    </xf>
    <xf numFmtId="0" fontId="13" fillId="0" borderId="0" xfId="0" applyFont="1" applyAlignment="1">
      <alignment horizontal="center" vertical="center"/>
    </xf>
    <xf numFmtId="0" fontId="169" fillId="0" borderId="0" xfId="0" applyFont="1" applyAlignment="1">
      <alignment wrapText="1"/>
    </xf>
    <xf numFmtId="0" fontId="169" fillId="0" borderId="0" xfId="0" applyFont="1" applyAlignment="1">
      <alignment vertical="center" wrapText="1"/>
    </xf>
    <xf numFmtId="0" fontId="169" fillId="0" borderId="0" xfId="0" applyFont="1" applyAlignment="1">
      <alignment horizontal="center" vertical="center"/>
    </xf>
    <xf numFmtId="0" fontId="169" fillId="0" borderId="0" xfId="0" applyFont="1"/>
    <xf numFmtId="0" fontId="13" fillId="0" borderId="0" xfId="0" applyFont="1" applyAlignment="1">
      <alignment horizontal="center" vertical="center"/>
    </xf>
    <xf numFmtId="0" fontId="60" fillId="0" borderId="0" xfId="0" applyFont="1" applyFill="1" applyBorder="1" applyAlignment="1">
      <alignment vertical="center" wrapText="1"/>
    </xf>
    <xf numFmtId="0" fontId="60" fillId="0" borderId="0" xfId="0" applyFont="1" applyFill="1" applyBorder="1" applyAlignment="1">
      <alignment vertical="center"/>
    </xf>
    <xf numFmtId="0" fontId="16" fillId="0" borderId="0" xfId="0" applyFont="1" applyFill="1" applyBorder="1"/>
    <xf numFmtId="0" fontId="170" fillId="0" borderId="0" xfId="0" applyFont="1" applyAlignment="1">
      <alignment horizontal="left" vertical="center"/>
    </xf>
    <xf numFmtId="0" fontId="39" fillId="6" borderId="299" xfId="0" applyFont="1" applyFill="1" applyBorder="1" applyAlignment="1">
      <alignment horizontal="left" vertical="center" shrinkToFit="1"/>
    </xf>
    <xf numFmtId="0" fontId="39" fillId="6" borderId="323" xfId="0" applyFont="1" applyFill="1" applyBorder="1" applyAlignment="1">
      <alignment horizontal="left" vertical="center" shrinkToFit="1"/>
    </xf>
    <xf numFmtId="0" fontId="39" fillId="6" borderId="223" xfId="0" applyFont="1" applyFill="1" applyBorder="1" applyAlignment="1">
      <alignment horizontal="left" vertical="center" shrinkToFit="1"/>
    </xf>
    <xf numFmtId="0" fontId="35" fillId="22" borderId="164" xfId="0" applyFont="1" applyFill="1" applyBorder="1" applyAlignment="1">
      <alignment horizontal="center" vertical="center" shrinkToFit="1"/>
    </xf>
    <xf numFmtId="0" fontId="35" fillId="22" borderId="218" xfId="0" applyFont="1" applyFill="1" applyBorder="1" applyAlignment="1">
      <alignment horizontal="center" vertical="center" shrinkToFit="1"/>
    </xf>
    <xf numFmtId="0" fontId="13" fillId="0" borderId="0" xfId="0" applyFont="1" applyAlignment="1">
      <alignment horizontal="center" vertical="center"/>
    </xf>
    <xf numFmtId="0" fontId="35" fillId="0" borderId="0" xfId="0" applyFont="1" applyFill="1"/>
    <xf numFmtId="0" fontId="56" fillId="0" borderId="0" xfId="0" applyFont="1" applyFill="1"/>
    <xf numFmtId="0" fontId="37" fillId="8" borderId="0" xfId="0" applyFont="1" applyFill="1" applyBorder="1" applyAlignment="1">
      <alignment vertical="center" wrapText="1"/>
    </xf>
    <xf numFmtId="49" fontId="60" fillId="0" borderId="0" xfId="0" applyNumberFormat="1" applyFont="1" applyFill="1" applyBorder="1" applyAlignment="1">
      <alignment vertical="center" wrapText="1"/>
    </xf>
    <xf numFmtId="0" fontId="16" fillId="0" borderId="0" xfId="0" applyFont="1" applyFill="1" applyBorder="1" applyAlignment="1">
      <alignment vertical="center" wrapText="1" readingOrder="1"/>
    </xf>
    <xf numFmtId="0" fontId="58" fillId="0" borderId="0" xfId="0" applyFont="1" applyBorder="1" applyAlignment="1" applyProtection="1">
      <alignment vertical="top" wrapText="1"/>
      <protection locked="0"/>
    </xf>
    <xf numFmtId="0" fontId="58" fillId="0" borderId="0" xfId="0" applyFont="1" applyBorder="1" applyAlignment="1" applyProtection="1">
      <alignment vertical="center"/>
      <protection locked="0"/>
    </xf>
    <xf numFmtId="38" fontId="171" fillId="0" borderId="0" xfId="2" applyFont="1" applyFill="1" applyBorder="1" applyAlignment="1" applyProtection="1">
      <alignment vertical="center"/>
    </xf>
    <xf numFmtId="0" fontId="58" fillId="0" borderId="0" xfId="0" applyFont="1" applyFill="1" applyBorder="1" applyAlignment="1" applyProtection="1">
      <alignment vertical="center"/>
      <protection locked="0"/>
    </xf>
    <xf numFmtId="0" fontId="35" fillId="0" borderId="0" xfId="0" applyFont="1" applyFill="1" applyBorder="1"/>
    <xf numFmtId="0" fontId="39" fillId="0" borderId="0" xfId="0" applyFont="1" applyFill="1" applyBorder="1" applyAlignment="1" applyProtection="1">
      <alignment vertical="top" wrapText="1"/>
      <protection locked="0"/>
    </xf>
    <xf numFmtId="0" fontId="16" fillId="0" borderId="0" xfId="0" applyFont="1" applyFill="1"/>
    <xf numFmtId="0" fontId="60" fillId="0" borderId="0" xfId="0" applyNumberFormat="1" applyFont="1" applyFill="1" applyBorder="1" applyAlignment="1">
      <alignment horizontal="center" vertical="center" wrapText="1"/>
    </xf>
    <xf numFmtId="0" fontId="100" fillId="0" borderId="0" xfId="0" applyFont="1" applyFill="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7" fillId="0" borderId="28" xfId="0" applyFont="1" applyBorder="1" applyAlignment="1">
      <alignment vertical="center" shrinkToFit="1"/>
    </xf>
    <xf numFmtId="0" fontId="17" fillId="0" borderId="19" xfId="0" applyFont="1" applyBorder="1" applyAlignment="1">
      <alignment vertical="center" shrinkToFit="1"/>
    </xf>
    <xf numFmtId="0" fontId="14" fillId="0" borderId="312" xfId="0" applyFont="1" applyBorder="1" applyAlignment="1" applyProtection="1">
      <alignment horizontal="center" vertical="center" wrapText="1" readingOrder="1"/>
      <protection locked="0"/>
    </xf>
    <xf numFmtId="0" fontId="14" fillId="0" borderId="313" xfId="0" applyFont="1" applyBorder="1" applyAlignment="1" applyProtection="1">
      <alignment horizontal="center" vertical="center" wrapText="1" readingOrder="1"/>
      <protection locked="0"/>
    </xf>
    <xf numFmtId="0" fontId="14" fillId="0" borderId="314" xfId="0" applyFont="1" applyBorder="1" applyAlignment="1" applyProtection="1">
      <alignment horizontal="center" vertical="center" wrapText="1" readingOrder="1"/>
      <protection locked="0"/>
    </xf>
    <xf numFmtId="0" fontId="14" fillId="0" borderId="315" xfId="0" applyFont="1" applyBorder="1" applyAlignment="1" applyProtection="1">
      <alignment horizontal="center" vertical="center" wrapText="1" readingOrder="1"/>
      <protection locked="0"/>
    </xf>
    <xf numFmtId="0" fontId="14" fillId="0" borderId="7" xfId="0" applyFont="1" applyBorder="1" applyAlignment="1" applyProtection="1">
      <alignment horizontal="center" vertical="center" wrapText="1" readingOrder="1"/>
      <protection locked="0"/>
    </xf>
    <xf numFmtId="0" fontId="14" fillId="0" borderId="3" xfId="0" applyFont="1" applyBorder="1" applyAlignment="1" applyProtection="1">
      <alignment horizontal="center" vertical="center" wrapText="1" readingOrder="1"/>
      <protection locked="0"/>
    </xf>
    <xf numFmtId="0" fontId="168" fillId="3" borderId="0" xfId="0" applyFont="1" applyFill="1" applyAlignment="1">
      <alignment horizontal="left" vertical="center"/>
    </xf>
    <xf numFmtId="0" fontId="14" fillId="0" borderId="0" xfId="0" applyFont="1" applyAlignment="1" applyProtection="1">
      <alignment horizontal="right" vertical="center"/>
      <protection locked="0"/>
    </xf>
    <xf numFmtId="0" fontId="17" fillId="0" borderId="52" xfId="0" applyFont="1" applyBorder="1" applyAlignment="1">
      <alignment vertical="center" shrinkToFit="1"/>
    </xf>
    <xf numFmtId="0" fontId="172" fillId="0" borderId="0" xfId="0" applyFont="1" applyAlignment="1">
      <alignment horizontal="right" vertical="center"/>
    </xf>
    <xf numFmtId="38" fontId="64" fillId="0" borderId="0" xfId="0" applyNumberFormat="1" applyFont="1" applyBorder="1" applyAlignment="1">
      <alignment vertical="center"/>
    </xf>
    <xf numFmtId="0" fontId="0" fillId="0" borderId="0" xfId="0" applyBorder="1" applyAlignment="1">
      <alignment vertical="center"/>
    </xf>
    <xf numFmtId="0" fontId="14" fillId="18" borderId="326" xfId="0" applyFont="1" applyFill="1" applyBorder="1" applyAlignment="1">
      <alignment vertical="center" wrapText="1" readingOrder="1"/>
    </xf>
    <xf numFmtId="0" fontId="14" fillId="0" borderId="123" xfId="0" applyFont="1" applyBorder="1" applyAlignment="1">
      <alignment horizontal="center" vertical="center" wrapText="1" readingOrder="1"/>
    </xf>
    <xf numFmtId="0" fontId="53" fillId="22" borderId="154" xfId="0" applyFont="1" applyFill="1" applyBorder="1" applyAlignment="1">
      <alignment horizontal="center" vertical="center"/>
    </xf>
    <xf numFmtId="0" fontId="53" fillId="22" borderId="275" xfId="0" applyFont="1" applyFill="1" applyBorder="1" applyAlignment="1">
      <alignment horizontal="center" vertical="center"/>
    </xf>
    <xf numFmtId="0" fontId="14" fillId="0" borderId="116" xfId="0" applyFont="1" applyBorder="1" applyAlignment="1">
      <alignment horizontal="left" vertical="center" wrapText="1" readingOrder="1"/>
    </xf>
    <xf numFmtId="0" fontId="14" fillId="0" borderId="115" xfId="0" applyFont="1" applyBorder="1" applyAlignment="1">
      <alignment horizontal="left" vertical="center" wrapText="1" readingOrder="1"/>
    </xf>
    <xf numFmtId="0" fontId="14" fillId="0" borderId="117" xfId="0" applyFont="1" applyBorder="1" applyAlignment="1">
      <alignment horizontal="center" vertical="center" wrapText="1" readingOrder="1"/>
    </xf>
    <xf numFmtId="0" fontId="14" fillId="0" borderId="123" xfId="0" applyFont="1" applyBorder="1" applyAlignment="1">
      <alignment horizontal="center" vertical="center" wrapText="1" readingOrder="1"/>
    </xf>
    <xf numFmtId="0" fontId="14" fillId="0" borderId="117" xfId="0" applyFont="1" applyBorder="1" applyAlignment="1">
      <alignment horizontal="left" vertical="center" wrapText="1" readingOrder="1"/>
    </xf>
    <xf numFmtId="0" fontId="14" fillId="0" borderId="123" xfId="0" applyFont="1" applyBorder="1" applyAlignment="1">
      <alignment horizontal="left" vertical="center" wrapText="1" readingOrder="1"/>
    </xf>
    <xf numFmtId="0" fontId="13" fillId="0" borderId="0" xfId="0" applyFont="1" applyAlignment="1">
      <alignment horizontal="center" vertical="center"/>
    </xf>
    <xf numFmtId="0" fontId="9" fillId="0" borderId="0" xfId="0" applyFont="1" applyAlignment="1">
      <alignment horizontal="left" vertical="center"/>
    </xf>
    <xf numFmtId="0" fontId="35" fillId="0" borderId="0" xfId="0" applyFont="1" applyFill="1" applyAlignment="1" applyProtection="1">
      <alignment horizontal="left" vertical="center"/>
      <protection locked="0"/>
    </xf>
    <xf numFmtId="0" fontId="47" fillId="0" borderId="0" xfId="0" applyFont="1" applyFill="1" applyAlignment="1" applyProtection="1">
      <alignment horizontal="left" vertical="center"/>
      <protection locked="0"/>
    </xf>
    <xf numFmtId="0" fontId="46" fillId="0" borderId="0" xfId="0" applyFont="1" applyFill="1" applyAlignment="1" applyProtection="1">
      <alignment horizontal="left" vertical="top"/>
      <protection locked="0"/>
    </xf>
    <xf numFmtId="0" fontId="45" fillId="0" borderId="0" xfId="0" applyFont="1" applyFill="1" applyAlignment="1" applyProtection="1">
      <alignment horizontal="left" vertical="top"/>
      <protection locked="0"/>
    </xf>
    <xf numFmtId="14" fontId="46" fillId="0" borderId="0" xfId="0" applyNumberFormat="1" applyFont="1" applyFill="1" applyAlignment="1" applyProtection="1">
      <alignment horizontal="left" vertical="top"/>
      <protection locked="0"/>
    </xf>
    <xf numFmtId="0" fontId="35" fillId="0" borderId="0" xfId="0" applyFont="1" applyFill="1" applyAlignment="1" applyProtection="1">
      <alignment horizontal="center" vertical="center" shrinkToFit="1"/>
      <protection locked="0"/>
    </xf>
    <xf numFmtId="0" fontId="45" fillId="0" borderId="0" xfId="0" applyFont="1" applyFill="1" applyAlignment="1" applyProtection="1">
      <alignment horizontal="left" vertical="center"/>
      <protection locked="0"/>
    </xf>
    <xf numFmtId="0" fontId="48" fillId="0" borderId="0" xfId="0" applyFont="1" applyFill="1" applyAlignment="1" applyProtection="1">
      <alignment horizontal="left" vertical="center"/>
      <protection locked="0"/>
    </xf>
    <xf numFmtId="0" fontId="40" fillId="0" borderId="0" xfId="0" applyFont="1" applyFill="1" applyAlignment="1" applyProtection="1">
      <alignment horizontal="left" vertical="center"/>
      <protection locked="0"/>
    </xf>
    <xf numFmtId="0" fontId="87" fillId="0" borderId="0" xfId="0" applyFont="1" applyFill="1" applyAlignment="1" applyProtection="1">
      <alignment horizontal="left" vertical="center"/>
      <protection locked="0"/>
    </xf>
    <xf numFmtId="0" fontId="42" fillId="0" borderId="0" xfId="0" applyFont="1" applyFill="1" applyAlignment="1" applyProtection="1">
      <alignment horizontal="left" vertical="center" wrapText="1"/>
      <protection locked="0"/>
    </xf>
    <xf numFmtId="0" fontId="42" fillId="0" borderId="0" xfId="1" applyFont="1" applyFill="1" applyAlignment="1" applyProtection="1">
      <alignment horizontal="left" vertical="center" wrapText="1"/>
      <protection locked="0"/>
    </xf>
    <xf numFmtId="0" fontId="104" fillId="0" borderId="0" xfId="0" applyFont="1" applyFill="1" applyAlignment="1">
      <alignment horizontal="left" vertical="center"/>
    </xf>
    <xf numFmtId="0" fontId="155" fillId="0" borderId="0" xfId="0" applyFont="1" applyFill="1" applyAlignment="1" applyProtection="1">
      <alignment horizontal="left" vertical="center"/>
      <protection locked="0"/>
    </xf>
    <xf numFmtId="0" fontId="158" fillId="0" borderId="0" xfId="0" applyFont="1" applyFill="1" applyAlignment="1">
      <alignment horizontal="left" vertical="center"/>
    </xf>
    <xf numFmtId="0" fontId="104" fillId="0" borderId="0" xfId="0" applyFont="1" applyFill="1" applyAlignment="1" applyProtection="1">
      <alignment horizontal="left" vertical="center"/>
      <protection locked="0"/>
    </xf>
    <xf numFmtId="0" fontId="156" fillId="0" borderId="0" xfId="0" applyFont="1" applyFill="1" applyAlignment="1" applyProtection="1">
      <alignment horizontal="left" vertical="center"/>
      <protection locked="0"/>
    </xf>
    <xf numFmtId="0" fontId="157" fillId="0" borderId="0" xfId="0" applyFont="1" applyFill="1" applyAlignment="1" applyProtection="1">
      <alignment horizontal="left" vertical="center"/>
      <protection locked="0"/>
    </xf>
    <xf numFmtId="0" fontId="152" fillId="0" borderId="0" xfId="0" applyFont="1" applyFill="1" applyAlignment="1" applyProtection="1">
      <alignment horizontal="left" vertical="center"/>
      <protection locked="0"/>
    </xf>
    <xf numFmtId="0" fontId="138" fillId="0" borderId="0" xfId="0" applyFont="1" applyFill="1" applyAlignment="1" applyProtection="1">
      <alignment horizontal="left" vertical="center"/>
      <protection locked="0"/>
    </xf>
    <xf numFmtId="0" fontId="35" fillId="0" borderId="0" xfId="0" applyFont="1" applyFill="1" applyAlignment="1" applyProtection="1">
      <alignment horizontal="right" vertical="center"/>
      <protection locked="0"/>
    </xf>
    <xf numFmtId="0" fontId="35" fillId="0" borderId="0" xfId="0" applyFont="1" applyFill="1" applyAlignment="1" applyProtection="1">
      <alignment horizontal="left" vertical="center" shrinkToFit="1"/>
      <protection locked="0"/>
    </xf>
    <xf numFmtId="0" fontId="39" fillId="0" borderId="0" xfId="0" applyFont="1" applyFill="1" applyAlignment="1" applyProtection="1">
      <alignment horizontal="left" vertical="center"/>
      <protection locked="0"/>
    </xf>
    <xf numFmtId="0" fontId="34" fillId="0" borderId="0" xfId="0" applyFont="1" applyFill="1" applyAlignment="1" applyProtection="1">
      <alignment horizontal="left" vertical="center"/>
      <protection locked="0"/>
    </xf>
    <xf numFmtId="0" fontId="37" fillId="0" borderId="0" xfId="0" applyFont="1" applyFill="1" applyAlignment="1" applyProtection="1">
      <alignment horizontal="left" vertical="center"/>
      <protection locked="0"/>
    </xf>
    <xf numFmtId="0" fontId="39" fillId="0" borderId="0" xfId="0" applyFont="1" applyFill="1" applyAlignment="1" applyProtection="1">
      <alignment horizontal="center" vertical="center" shrinkToFit="1"/>
      <protection locked="0"/>
    </xf>
    <xf numFmtId="0" fontId="37" fillId="0" borderId="0" xfId="0" applyFont="1" applyFill="1" applyAlignment="1" applyProtection="1">
      <alignment horizontal="left" vertical="center" shrinkToFit="1"/>
      <protection locked="0"/>
    </xf>
    <xf numFmtId="0" fontId="38" fillId="0" borderId="0" xfId="0" applyFont="1" applyFill="1" applyAlignment="1" applyProtection="1">
      <alignment horizontal="left" vertical="center"/>
      <protection locked="0"/>
    </xf>
    <xf numFmtId="0" fontId="35" fillId="6" borderId="0" xfId="0" applyFont="1" applyFill="1" applyAlignment="1" applyProtection="1">
      <alignment horizontal="right" vertical="center"/>
    </xf>
    <xf numFmtId="0" fontId="35" fillId="19" borderId="0" xfId="0" applyFont="1" applyFill="1" applyAlignment="1" applyProtection="1">
      <alignment horizontal="right" vertical="center"/>
    </xf>
    <xf numFmtId="0" fontId="58" fillId="3" borderId="160" xfId="0" applyFont="1" applyFill="1" applyBorder="1" applyAlignment="1" applyProtection="1">
      <alignment horizontal="left" vertical="center"/>
    </xf>
    <xf numFmtId="0" fontId="58" fillId="3" borderId="161" xfId="0" applyFont="1" applyFill="1" applyBorder="1" applyAlignment="1" applyProtection="1">
      <alignment horizontal="left" vertical="center"/>
    </xf>
    <xf numFmtId="0" fontId="35" fillId="19" borderId="0" xfId="0" applyFont="1" applyFill="1" applyAlignment="1" applyProtection="1">
      <alignment vertical="center"/>
    </xf>
    <xf numFmtId="0" fontId="35" fillId="22" borderId="156" xfId="0" applyFont="1" applyFill="1" applyBorder="1" applyAlignment="1" applyProtection="1">
      <alignment horizontal="center" vertical="center" shrinkToFit="1"/>
    </xf>
    <xf numFmtId="0" fontId="53" fillId="22" borderId="156" xfId="0" applyFont="1" applyFill="1" applyBorder="1" applyAlignment="1" applyProtection="1">
      <alignment horizontal="center" vertical="center" shrinkToFit="1"/>
    </xf>
    <xf numFmtId="0" fontId="67" fillId="6" borderId="0" xfId="0" applyFont="1" applyFill="1" applyAlignment="1" applyProtection="1">
      <alignment vertical="center"/>
    </xf>
    <xf numFmtId="0" fontId="67" fillId="19" borderId="0" xfId="0" applyFont="1" applyFill="1" applyAlignment="1" applyProtection="1">
      <alignment vertical="center"/>
    </xf>
    <xf numFmtId="0" fontId="53" fillId="22" borderId="152" xfId="0" applyFont="1" applyFill="1" applyBorder="1" applyAlignment="1" applyProtection="1">
      <alignment horizontal="center" vertical="center" shrinkToFit="1"/>
    </xf>
    <xf numFmtId="0" fontId="53" fillId="22" borderId="167" xfId="0" applyFont="1" applyFill="1" applyBorder="1" applyAlignment="1" applyProtection="1">
      <alignment horizontal="center" vertical="center" wrapText="1" shrinkToFit="1"/>
    </xf>
    <xf numFmtId="0" fontId="58" fillId="3" borderId="162" xfId="0" applyFont="1" applyFill="1" applyBorder="1" applyAlignment="1" applyProtection="1">
      <alignment horizontal="left" vertical="center"/>
    </xf>
    <xf numFmtId="0" fontId="53" fillId="22" borderId="156" xfId="0" applyFont="1" applyFill="1" applyBorder="1" applyAlignment="1" applyProtection="1">
      <alignment horizontal="center" vertical="center" wrapText="1" shrinkToFit="1"/>
    </xf>
    <xf numFmtId="0" fontId="53" fillId="22" borderId="152" xfId="0" applyFont="1" applyFill="1" applyBorder="1" applyAlignment="1" applyProtection="1">
      <alignment horizontal="center" vertical="center" wrapText="1" shrinkToFit="1"/>
    </xf>
    <xf numFmtId="0" fontId="35" fillId="6" borderId="0" xfId="0" applyFont="1" applyFill="1" applyAlignment="1" applyProtection="1">
      <alignment vertical="center"/>
    </xf>
    <xf numFmtId="0" fontId="53" fillId="22" borderId="114" xfId="0" applyFont="1" applyFill="1" applyBorder="1" applyAlignment="1" applyProtection="1">
      <alignment horizontal="center" vertical="center" wrapText="1" shrinkToFit="1"/>
    </xf>
    <xf numFmtId="0" fontId="53" fillId="22" borderId="114" xfId="0" applyFont="1" applyFill="1" applyBorder="1" applyAlignment="1" applyProtection="1">
      <alignment horizontal="center" vertical="center" shrinkToFit="1"/>
    </xf>
    <xf numFmtId="0" fontId="35" fillId="6" borderId="165" xfId="0" applyFont="1" applyFill="1" applyBorder="1" applyAlignment="1" applyProtection="1">
      <alignment vertical="center"/>
    </xf>
    <xf numFmtId="0" fontId="35" fillId="19" borderId="165" xfId="0" applyFont="1" applyFill="1" applyBorder="1" applyAlignment="1" applyProtection="1">
      <alignment vertical="center"/>
    </xf>
    <xf numFmtId="0" fontId="53" fillId="22" borderId="182" xfId="0" applyFont="1" applyFill="1" applyBorder="1" applyAlignment="1" applyProtection="1">
      <alignment horizontal="center" vertical="center" shrinkToFit="1"/>
    </xf>
    <xf numFmtId="0" fontId="58" fillId="3" borderId="160" xfId="0" applyFont="1" applyFill="1" applyBorder="1" applyAlignment="1" applyProtection="1">
      <alignment horizontal="left" vertical="center" wrapText="1"/>
    </xf>
    <xf numFmtId="0" fontId="58" fillId="3" borderId="169" xfId="0" applyFont="1" applyFill="1" applyBorder="1" applyAlignment="1" applyProtection="1">
      <alignment horizontal="left" vertical="center"/>
    </xf>
    <xf numFmtId="0" fontId="35" fillId="6" borderId="181" xfId="0" applyFont="1" applyFill="1" applyBorder="1" applyAlignment="1" applyProtection="1">
      <alignment vertical="center"/>
    </xf>
    <xf numFmtId="0" fontId="35" fillId="19" borderId="181" xfId="0" applyFont="1" applyFill="1" applyBorder="1" applyAlignment="1" applyProtection="1">
      <alignment vertical="center"/>
    </xf>
    <xf numFmtId="0" fontId="53" fillId="22" borderId="187" xfId="0" applyFont="1" applyFill="1" applyBorder="1" applyAlignment="1" applyProtection="1">
      <alignment horizontal="center" vertical="center" shrinkToFit="1"/>
    </xf>
    <xf numFmtId="0" fontId="53" fillId="22" borderId="156" xfId="0" applyFont="1" applyFill="1" applyBorder="1" applyAlignment="1" applyProtection="1">
      <alignment vertical="center" wrapText="1" shrinkToFit="1"/>
    </xf>
    <xf numFmtId="0" fontId="53" fillId="22" borderId="113" xfId="0" applyFont="1" applyFill="1" applyBorder="1" applyAlignment="1" applyProtection="1">
      <alignment vertical="center" wrapText="1" shrinkToFit="1"/>
    </xf>
    <xf numFmtId="0" fontId="35" fillId="22" borderId="114" xfId="0" applyFont="1" applyFill="1" applyBorder="1" applyAlignment="1" applyProtection="1">
      <alignment horizontal="center" vertical="center" shrinkToFit="1"/>
    </xf>
    <xf numFmtId="0" fontId="35" fillId="22" borderId="114" xfId="0" applyFont="1" applyFill="1" applyBorder="1" applyAlignment="1" applyProtection="1">
      <alignment horizontal="center" vertical="center" wrapText="1" shrinkToFit="1"/>
    </xf>
    <xf numFmtId="0" fontId="39" fillId="3" borderId="160" xfId="0" applyFont="1" applyFill="1" applyBorder="1" applyAlignment="1" applyProtection="1">
      <alignment horizontal="left" vertical="center"/>
    </xf>
    <xf numFmtId="0" fontId="39" fillId="3" borderId="161" xfId="0" applyFont="1" applyFill="1" applyBorder="1" applyAlignment="1" applyProtection="1">
      <alignment horizontal="left" vertical="center"/>
    </xf>
    <xf numFmtId="0" fontId="35" fillId="6" borderId="221" xfId="0" applyFont="1" applyFill="1" applyBorder="1" applyAlignment="1" applyProtection="1">
      <alignment vertical="center"/>
    </xf>
    <xf numFmtId="0" fontId="35" fillId="19" borderId="221" xfId="0" applyFont="1" applyFill="1" applyBorder="1" applyAlignment="1" applyProtection="1">
      <alignment vertical="center"/>
    </xf>
    <xf numFmtId="0" fontId="35" fillId="6" borderId="165" xfId="0" applyFont="1" applyFill="1" applyBorder="1" applyAlignment="1" applyProtection="1">
      <alignment horizontal="right" vertical="center"/>
    </xf>
    <xf numFmtId="0" fontId="35" fillId="19" borderId="165" xfId="0" applyFont="1" applyFill="1" applyBorder="1" applyAlignment="1" applyProtection="1">
      <alignment horizontal="right" vertical="center"/>
    </xf>
    <xf numFmtId="0" fontId="40" fillId="6" borderId="185" xfId="0" applyFont="1" applyFill="1" applyBorder="1" applyAlignment="1" applyProtection="1">
      <alignment horizontal="right" vertical="center"/>
    </xf>
    <xf numFmtId="0" fontId="40" fillId="19" borderId="185" xfId="0" applyFont="1" applyFill="1" applyBorder="1" applyAlignment="1" applyProtection="1">
      <alignment horizontal="right" vertical="center"/>
    </xf>
    <xf numFmtId="0" fontId="40" fillId="6" borderId="181" xfId="0" applyFont="1" applyFill="1" applyBorder="1" applyAlignment="1" applyProtection="1">
      <alignment horizontal="right" vertical="center"/>
    </xf>
    <xf numFmtId="0" fontId="40" fillId="19" borderId="181" xfId="0" applyFont="1" applyFill="1" applyBorder="1" applyAlignment="1" applyProtection="1">
      <alignment horizontal="right" vertical="center"/>
    </xf>
    <xf numFmtId="0" fontId="40" fillId="6" borderId="0" xfId="0" applyFont="1" applyFill="1" applyAlignment="1" applyProtection="1">
      <alignment horizontal="right" vertical="center"/>
    </xf>
    <xf numFmtId="0" fontId="40" fillId="19" borderId="0" xfId="0" applyFont="1" applyFill="1" applyAlignment="1" applyProtection="1">
      <alignment horizontal="right" vertical="center"/>
    </xf>
    <xf numFmtId="0" fontId="40" fillId="6" borderId="165" xfId="0" applyFont="1" applyFill="1" applyBorder="1" applyAlignment="1" applyProtection="1">
      <alignment horizontal="right" vertical="center"/>
    </xf>
    <xf numFmtId="0" fontId="40" fillId="19" borderId="165" xfId="0" applyFont="1" applyFill="1" applyBorder="1" applyAlignment="1" applyProtection="1">
      <alignment horizontal="right" vertical="center"/>
    </xf>
    <xf numFmtId="0" fontId="35" fillId="6" borderId="0" xfId="0" applyFont="1" applyFill="1" applyAlignment="1" applyProtection="1">
      <alignment vertical="center" wrapText="1"/>
    </xf>
    <xf numFmtId="0" fontId="35" fillId="22" borderId="285" xfId="0" applyFont="1" applyFill="1" applyBorder="1" applyAlignment="1" applyProtection="1">
      <alignment horizontal="center" vertical="center" shrinkToFit="1"/>
    </xf>
    <xf numFmtId="0" fontId="53" fillId="2" borderId="0" xfId="0" applyFont="1" applyFill="1" applyAlignment="1">
      <alignment vertical="center"/>
    </xf>
    <xf numFmtId="0" fontId="53" fillId="0" borderId="229" xfId="0" applyFont="1" applyBorder="1" applyAlignment="1">
      <alignment vertical="center"/>
    </xf>
    <xf numFmtId="0" fontId="53" fillId="0" borderId="164" xfId="0" applyFont="1" applyBorder="1" applyAlignment="1">
      <alignment vertical="center"/>
    </xf>
    <xf numFmtId="0" fontId="53" fillId="0" borderId="232" xfId="0" applyFont="1" applyBorder="1" applyAlignment="1">
      <alignment vertical="center"/>
    </xf>
    <xf numFmtId="38" fontId="53" fillId="0" borderId="229" xfId="2" applyFont="1" applyFill="1" applyBorder="1" applyAlignment="1" applyProtection="1">
      <alignment vertical="center"/>
    </xf>
    <xf numFmtId="38" fontId="53" fillId="0" borderId="164" xfId="2" applyFont="1" applyFill="1" applyBorder="1" applyAlignment="1" applyProtection="1">
      <alignment vertical="center"/>
    </xf>
    <xf numFmtId="38" fontId="53" fillId="0" borderId="232" xfId="2" applyFont="1" applyFill="1" applyBorder="1" applyAlignment="1" applyProtection="1">
      <alignment vertical="center"/>
    </xf>
    <xf numFmtId="0" fontId="0" fillId="0" borderId="0" xfId="0" applyFill="1" applyAlignment="1">
      <alignment vertical="center"/>
    </xf>
    <xf numFmtId="0" fontId="64" fillId="0" borderId="0" xfId="0" applyFont="1" applyFill="1" applyAlignment="1">
      <alignment vertical="center"/>
    </xf>
    <xf numFmtId="0" fontId="125" fillId="0" borderId="7" xfId="0" applyFont="1" applyFill="1" applyBorder="1" applyAlignment="1">
      <alignment horizontal="center" vertical="center" wrapText="1"/>
    </xf>
    <xf numFmtId="0" fontId="29" fillId="0" borderId="7" xfId="0" applyFont="1" applyFill="1" applyBorder="1" applyAlignment="1">
      <alignment horizontal="center" vertical="center"/>
    </xf>
    <xf numFmtId="0" fontId="64" fillId="0" borderId="7" xfId="0" applyFont="1" applyFill="1" applyBorder="1" applyAlignment="1">
      <alignment horizontal="center" vertical="center"/>
    </xf>
    <xf numFmtId="38" fontId="64" fillId="0" borderId="0" xfId="2" applyFont="1" applyFill="1" applyAlignment="1">
      <alignment vertical="center"/>
    </xf>
    <xf numFmtId="0" fontId="0" fillId="0" borderId="0" xfId="0" applyFill="1" applyBorder="1" applyAlignment="1">
      <alignment vertical="center"/>
    </xf>
    <xf numFmtId="0" fontId="64" fillId="0" borderId="0" xfId="0" applyFont="1" applyFill="1" applyBorder="1" applyAlignment="1">
      <alignment vertical="center"/>
    </xf>
    <xf numFmtId="0" fontId="29" fillId="0" borderId="0" xfId="0" applyFont="1" applyFill="1" applyBorder="1" applyAlignment="1">
      <alignment horizontal="center" vertical="center"/>
    </xf>
    <xf numFmtId="38" fontId="64" fillId="0" borderId="0" xfId="0" applyNumberFormat="1" applyFont="1" applyFill="1" applyBorder="1" applyAlignment="1">
      <alignment vertical="center"/>
    </xf>
    <xf numFmtId="0" fontId="29" fillId="0" borderId="4" xfId="0" applyFont="1" applyFill="1" applyBorder="1" applyAlignment="1">
      <alignment horizontal="center" vertical="center"/>
    </xf>
    <xf numFmtId="0" fontId="64" fillId="0" borderId="31" xfId="0" applyFont="1" applyFill="1" applyBorder="1" applyAlignment="1">
      <alignment horizontal="center" vertical="center"/>
    </xf>
    <xf numFmtId="0" fontId="44"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0" fillId="0" borderId="0" xfId="0" applyFont="1" applyFill="1" applyAlignment="1">
      <alignment horizontal="center" vertical="center" shrinkToFit="1"/>
    </xf>
    <xf numFmtId="0" fontId="0" fillId="0" borderId="0" xfId="0" applyFill="1" applyAlignment="1">
      <alignment vertical="center" shrinkToFit="1"/>
    </xf>
    <xf numFmtId="0" fontId="87" fillId="0" borderId="0" xfId="0" applyFont="1" applyFill="1" applyAlignment="1">
      <alignment vertical="center"/>
    </xf>
    <xf numFmtId="0" fontId="126" fillId="0" borderId="0" xfId="0" applyFont="1" applyFill="1" applyAlignment="1">
      <alignment vertical="center"/>
    </xf>
    <xf numFmtId="49" fontId="81" fillId="0" borderId="49" xfId="0" applyNumberFormat="1" applyFont="1" applyFill="1" applyBorder="1" applyAlignment="1">
      <alignment horizontal="right" shrinkToFit="1"/>
    </xf>
    <xf numFmtId="49" fontId="81" fillId="0" borderId="49" xfId="0" applyNumberFormat="1" applyFont="1" applyFill="1" applyBorder="1" applyAlignment="1">
      <alignment horizontal="left" shrinkToFit="1"/>
    </xf>
    <xf numFmtId="0" fontId="79" fillId="0" borderId="49" xfId="0" applyFont="1" applyFill="1" applyBorder="1" applyAlignment="1">
      <alignment vertical="center" shrinkToFit="1"/>
    </xf>
    <xf numFmtId="0" fontId="79" fillId="0" borderId="49" xfId="0" applyFont="1" applyFill="1" applyBorder="1" applyAlignment="1">
      <alignment horizontal="center" vertical="center" shrinkToFit="1"/>
    </xf>
    <xf numFmtId="176" fontId="79" fillId="0" borderId="49" xfId="0" applyNumberFormat="1" applyFont="1" applyFill="1" applyBorder="1" applyAlignment="1">
      <alignment vertical="center" shrinkToFit="1"/>
    </xf>
    <xf numFmtId="176" fontId="79" fillId="0" borderId="49" xfId="0" applyNumberFormat="1" applyFont="1" applyFill="1" applyBorder="1" applyAlignment="1">
      <alignment horizontal="center" vertical="center" shrinkToFit="1"/>
    </xf>
    <xf numFmtId="0" fontId="85" fillId="0" borderId="49" xfId="0" applyFont="1" applyFill="1" applyBorder="1" applyAlignment="1">
      <alignment horizontal="center" vertical="center" shrinkToFit="1"/>
    </xf>
    <xf numFmtId="0" fontId="58" fillId="3" borderId="161" xfId="0" applyFont="1" applyFill="1" applyBorder="1" applyAlignment="1" applyProtection="1">
      <alignment horizontal="left" vertical="center"/>
      <protection locked="0"/>
    </xf>
    <xf numFmtId="0" fontId="14" fillId="0" borderId="339" xfId="0" applyFont="1" applyBorder="1" applyAlignment="1">
      <alignment horizontal="center" vertical="center" wrapText="1" readingOrder="1"/>
    </xf>
    <xf numFmtId="0" fontId="13" fillId="0" borderId="0" xfId="0" applyFont="1" applyFill="1" applyAlignment="1">
      <alignment horizontal="center" vertical="center"/>
    </xf>
    <xf numFmtId="0" fontId="137" fillId="0" borderId="0" xfId="0" applyFont="1" applyFill="1"/>
    <xf numFmtId="0" fontId="13" fillId="0" borderId="0" xfId="0" applyFont="1" applyFill="1" applyAlignment="1">
      <alignment horizontal="center" vertical="center"/>
    </xf>
    <xf numFmtId="0" fontId="6" fillId="0" borderId="0" xfId="0" applyFont="1" applyFill="1" applyAlignment="1">
      <alignment horizontal="center" vertical="center"/>
    </xf>
    <xf numFmtId="0" fontId="0" fillId="0" borderId="0" xfId="0" applyFill="1"/>
    <xf numFmtId="0" fontId="76" fillId="0" borderId="0" xfId="0" applyFont="1" applyFill="1" applyAlignment="1">
      <alignment vertical="center"/>
    </xf>
    <xf numFmtId="0" fontId="13" fillId="0" borderId="0" xfId="0" applyFont="1" applyFill="1" applyAlignment="1">
      <alignment vertical="center"/>
    </xf>
    <xf numFmtId="0" fontId="6" fillId="0" borderId="0" xfId="0" applyFont="1" applyFill="1"/>
    <xf numFmtId="0" fontId="140" fillId="0" borderId="0" xfId="0" applyFont="1" applyFill="1" applyAlignment="1">
      <alignment vertical="center"/>
    </xf>
    <xf numFmtId="0" fontId="141" fillId="0" borderId="0" xfId="0" applyFont="1" applyFill="1"/>
    <xf numFmtId="0" fontId="142" fillId="0" borderId="0" xfId="0" applyFont="1" applyFill="1"/>
    <xf numFmtId="0" fontId="143" fillId="0" borderId="0" xfId="0" applyFont="1" applyFill="1" applyAlignment="1">
      <alignment horizontal="center" vertical="center" wrapText="1"/>
    </xf>
    <xf numFmtId="0" fontId="144" fillId="0" borderId="0" xfId="0" applyFont="1" applyFill="1" applyAlignment="1">
      <alignment horizontal="center" vertical="center" wrapText="1"/>
    </xf>
    <xf numFmtId="0" fontId="141" fillId="0" borderId="0" xfId="0" applyFont="1" applyFill="1" applyAlignment="1">
      <alignment vertical="center"/>
    </xf>
    <xf numFmtId="176" fontId="141" fillId="0" borderId="0" xfId="0" applyNumberFormat="1" applyFont="1" applyFill="1"/>
    <xf numFmtId="0" fontId="141" fillId="0" borderId="0" xfId="0" applyFont="1" applyFill="1" applyAlignment="1">
      <alignment wrapText="1"/>
    </xf>
    <xf numFmtId="0" fontId="159" fillId="0" borderId="0" xfId="0" applyFont="1" applyFill="1"/>
    <xf numFmtId="0" fontId="145" fillId="0" borderId="0" xfId="0" applyFont="1" applyFill="1" applyAlignment="1">
      <alignment horizontal="left"/>
    </xf>
    <xf numFmtId="0" fontId="145" fillId="0" borderId="0" xfId="0" applyFont="1" applyFill="1"/>
    <xf numFmtId="0" fontId="146" fillId="0" borderId="0" xfId="0" applyFont="1" applyFill="1"/>
    <xf numFmtId="0" fontId="160" fillId="0" borderId="0" xfId="0" applyFont="1" applyFill="1" applyAlignment="1">
      <alignment vertical="center"/>
    </xf>
    <xf numFmtId="0" fontId="148" fillId="0" borderId="0" xfId="0" applyFont="1" applyFill="1" applyAlignment="1">
      <alignment vertical="center"/>
    </xf>
    <xf numFmtId="0" fontId="87" fillId="0" borderId="0" xfId="0" applyFont="1" applyFill="1" applyAlignment="1">
      <alignment vertical="top"/>
    </xf>
    <xf numFmtId="0" fontId="126" fillId="0" borderId="0" xfId="0" applyFont="1" applyFill="1"/>
    <xf numFmtId="0" fontId="147" fillId="0" borderId="0" xfId="0" applyFont="1" applyFill="1" applyAlignment="1">
      <alignment vertical="center"/>
    </xf>
    <xf numFmtId="0" fontId="13" fillId="0" borderId="0" xfId="0" applyNumberFormat="1" applyFont="1" applyAlignment="1">
      <alignment horizontal="center" vertical="center"/>
    </xf>
    <xf numFmtId="0" fontId="9" fillId="0" borderId="19" xfId="0" applyNumberFormat="1" applyFont="1" applyBorder="1" applyAlignment="1">
      <alignment horizontal="center" vertical="center" wrapText="1"/>
    </xf>
    <xf numFmtId="0" fontId="9" fillId="0" borderId="19" xfId="0" applyNumberFormat="1" applyFont="1" applyBorder="1" applyAlignment="1">
      <alignment vertical="center" wrapText="1"/>
    </xf>
    <xf numFmtId="0" fontId="9" fillId="0" borderId="9" xfId="0" applyNumberFormat="1" applyFont="1" applyBorder="1" applyAlignment="1">
      <alignment horizontal="center" vertical="center" wrapText="1"/>
    </xf>
    <xf numFmtId="0" fontId="9" fillId="0" borderId="0" xfId="0" applyNumberFormat="1" applyFont="1" applyAlignment="1" applyProtection="1">
      <alignment horizontal="center" vertical="center" wrapText="1"/>
      <protection locked="0"/>
    </xf>
    <xf numFmtId="192" fontId="53" fillId="24" borderId="216" xfId="0" applyNumberFormat="1" applyFont="1" applyFill="1" applyBorder="1" applyAlignment="1" applyProtection="1">
      <alignment horizontal="left" vertical="center" shrinkToFit="1"/>
      <protection locked="0"/>
    </xf>
    <xf numFmtId="0" fontId="53" fillId="0" borderId="0" xfId="0" applyFont="1" applyFill="1" applyAlignment="1" applyProtection="1">
      <alignment horizontal="left" vertical="center"/>
      <protection locked="0"/>
    </xf>
    <xf numFmtId="49" fontId="60" fillId="0" borderId="0" xfId="0" applyNumberFormat="1" applyFont="1" applyFill="1" applyBorder="1" applyAlignment="1">
      <alignment vertical="center"/>
    </xf>
    <xf numFmtId="0" fontId="60" fillId="0" borderId="0" xfId="0" applyFont="1" applyFill="1" applyBorder="1" applyAlignment="1">
      <alignment vertical="center"/>
    </xf>
    <xf numFmtId="0" fontId="60" fillId="0" borderId="0" xfId="0" applyFont="1" applyFill="1" applyBorder="1" applyAlignment="1">
      <alignment horizontal="center" vertical="center"/>
    </xf>
    <xf numFmtId="38" fontId="60" fillId="0" borderId="0" xfId="2" applyFont="1" applyFill="1" applyBorder="1" applyAlignment="1" applyProtection="1">
      <alignment vertical="center"/>
    </xf>
    <xf numFmtId="0" fontId="60" fillId="0" borderId="0" xfId="0" applyNumberFormat="1" applyFont="1" applyFill="1" applyBorder="1" applyAlignment="1">
      <alignment horizontal="center" vertical="center" wrapText="1"/>
    </xf>
    <xf numFmtId="0" fontId="138" fillId="3" borderId="160" xfId="0" applyFont="1" applyFill="1" applyBorder="1" applyAlignment="1" applyProtection="1">
      <alignment horizontal="left" vertical="center"/>
    </xf>
    <xf numFmtId="0" fontId="128" fillId="0" borderId="0" xfId="0" applyFont="1" applyAlignment="1" applyProtection="1">
      <alignment horizontal="left" vertical="top" wrapText="1" shrinkToFit="1"/>
      <protection locked="0"/>
    </xf>
    <xf numFmtId="0" fontId="128" fillId="0" borderId="0" xfId="0" applyFont="1" applyAlignment="1">
      <alignment vertical="top"/>
    </xf>
    <xf numFmtId="0" fontId="35" fillId="6" borderId="150" xfId="0" applyFont="1" applyFill="1" applyBorder="1" applyAlignment="1" applyProtection="1">
      <alignment horizontal="left" vertical="center" shrinkToFit="1"/>
      <protection locked="0"/>
    </xf>
    <xf numFmtId="38" fontId="17" fillId="0" borderId="0" xfId="2" applyFont="1" applyFill="1" applyBorder="1" applyAlignment="1" applyProtection="1">
      <alignment vertical="center" wrapText="1"/>
    </xf>
    <xf numFmtId="0" fontId="16" fillId="0" borderId="0" xfId="0" applyFont="1" applyFill="1" applyBorder="1" applyAlignment="1">
      <alignment vertical="center" wrapText="1"/>
    </xf>
    <xf numFmtId="38" fontId="124" fillId="0" borderId="0" xfId="2" applyFont="1" applyFill="1" applyBorder="1" applyAlignment="1" applyProtection="1"/>
    <xf numFmtId="38" fontId="73" fillId="0" borderId="0" xfId="2" applyFont="1" applyFill="1" applyBorder="1" applyAlignment="1" applyProtection="1">
      <alignment vertical="center"/>
    </xf>
    <xf numFmtId="182" fontId="17" fillId="0" borderId="0" xfId="2" applyNumberFormat="1" applyFont="1" applyFill="1" applyBorder="1" applyAlignment="1" applyProtection="1">
      <alignment vertical="center"/>
    </xf>
    <xf numFmtId="0" fontId="124" fillId="0" borderId="0" xfId="0" applyFont="1" applyFill="1" applyBorder="1" applyAlignment="1"/>
    <xf numFmtId="0" fontId="27"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alignment horizontal="left" vertical="center"/>
    </xf>
    <xf numFmtId="38" fontId="17" fillId="0" borderId="0" xfId="2" applyFont="1" applyFill="1" applyBorder="1" applyAlignment="1" applyProtection="1">
      <alignment vertical="center"/>
    </xf>
    <xf numFmtId="38" fontId="17" fillId="0" borderId="0" xfId="2" applyFont="1" applyFill="1" applyBorder="1" applyAlignment="1" applyProtection="1">
      <alignment vertical="center" shrinkToFit="1"/>
    </xf>
    <xf numFmtId="0" fontId="17" fillId="0" borderId="0" xfId="0" applyFont="1" applyFill="1" applyBorder="1" applyAlignment="1">
      <alignment vertical="center"/>
    </xf>
    <xf numFmtId="0" fontId="17" fillId="0" borderId="0" xfId="0" applyFont="1" applyFill="1" applyBorder="1" applyAlignment="1"/>
    <xf numFmtId="0" fontId="14" fillId="0" borderId="122" xfId="0" applyFont="1" applyBorder="1" applyAlignment="1">
      <alignment horizontal="center" vertical="center" wrapText="1" readingOrder="1"/>
    </xf>
    <xf numFmtId="0" fontId="25" fillId="9" borderId="116" xfId="0" applyFont="1" applyFill="1" applyBorder="1" applyAlignment="1">
      <alignment horizontal="center" vertical="center" wrapText="1" readingOrder="1"/>
    </xf>
    <xf numFmtId="0" fontId="180" fillId="0" borderId="0" xfId="0" applyFont="1" applyFill="1" applyBorder="1" applyAlignment="1">
      <alignment vertical="center" wrapText="1"/>
    </xf>
    <xf numFmtId="0" fontId="16" fillId="0" borderId="0" xfId="0" applyFont="1" applyBorder="1"/>
    <xf numFmtId="49" fontId="60" fillId="0" borderId="0" xfId="0" applyNumberFormat="1" applyFont="1" applyBorder="1" applyAlignment="1">
      <alignment vertical="center"/>
    </xf>
    <xf numFmtId="0" fontId="60" fillId="0" borderId="0" xfId="0" applyNumberFormat="1" applyFont="1" applyFill="1" applyBorder="1" applyAlignment="1">
      <alignment vertical="center" wrapText="1"/>
    </xf>
    <xf numFmtId="0" fontId="124" fillId="0" borderId="0" xfId="0" applyFont="1" applyFill="1" applyBorder="1"/>
    <xf numFmtId="0" fontId="17" fillId="0" borderId="0" xfId="0" applyFont="1" applyFill="1" applyBorder="1"/>
    <xf numFmtId="176" fontId="89" fillId="0" borderId="30" xfId="0" applyNumberFormat="1" applyFont="1" applyBorder="1" applyAlignment="1" applyProtection="1">
      <alignment vertical="center" shrinkToFit="1"/>
      <protection locked="0"/>
    </xf>
    <xf numFmtId="0" fontId="35" fillId="6" borderId="0" xfId="0" applyFont="1" applyFill="1" applyAlignment="1" applyProtection="1">
      <alignment horizontal="right" vertical="center"/>
    </xf>
    <xf numFmtId="0" fontId="35" fillId="19" borderId="0" xfId="0" applyFont="1" applyFill="1" applyAlignment="1" applyProtection="1">
      <alignment horizontal="right" vertical="center"/>
    </xf>
    <xf numFmtId="0" fontId="35" fillId="22" borderId="156" xfId="0" applyFont="1" applyFill="1" applyBorder="1" applyAlignment="1" applyProtection="1">
      <alignment horizontal="center" vertical="center" shrinkToFit="1"/>
    </xf>
    <xf numFmtId="0" fontId="39" fillId="3" borderId="148" xfId="0" applyFont="1" applyFill="1" applyBorder="1" applyAlignment="1" applyProtection="1">
      <alignment horizontal="left" vertical="center"/>
      <protection locked="0"/>
    </xf>
    <xf numFmtId="0" fontId="58" fillId="3" borderId="160" xfId="0" applyFont="1" applyFill="1" applyBorder="1" applyAlignment="1" applyProtection="1">
      <alignment horizontal="left" vertical="center"/>
    </xf>
    <xf numFmtId="0" fontId="186" fillId="18" borderId="119" xfId="0" applyFont="1" applyFill="1" applyBorder="1" applyAlignment="1">
      <alignment vertical="center" wrapText="1" readingOrder="1"/>
    </xf>
    <xf numFmtId="0" fontId="0" fillId="0" borderId="0" xfId="0"/>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left" vertical="center"/>
    </xf>
    <xf numFmtId="181" fontId="13" fillId="0" borderId="0" xfId="0" applyNumberFormat="1" applyFont="1" applyBorder="1" applyAlignment="1">
      <alignment vertical="center"/>
    </xf>
    <xf numFmtId="0" fontId="13" fillId="2" borderId="0" xfId="0" applyFont="1" applyFill="1" applyBorder="1" applyAlignment="1">
      <alignment horizontal="center" vertical="center" wrapText="1"/>
    </xf>
    <xf numFmtId="0" fontId="13" fillId="2" borderId="0" xfId="0" applyFont="1" applyFill="1" applyBorder="1" applyAlignment="1">
      <alignment horizontal="center" vertical="center"/>
    </xf>
    <xf numFmtId="38" fontId="13" fillId="0" borderId="0" xfId="0" applyNumberFormat="1" applyFont="1" applyBorder="1" applyAlignment="1">
      <alignment horizontal="center" vertical="center"/>
    </xf>
    <xf numFmtId="38" fontId="13" fillId="0" borderId="0" xfId="0" applyNumberFormat="1" applyFont="1" applyFill="1" applyBorder="1" applyAlignment="1">
      <alignment horizontal="center" vertical="center"/>
    </xf>
    <xf numFmtId="12" fontId="13" fillId="0" borderId="0" xfId="0" applyNumberFormat="1" applyFont="1" applyFill="1" applyBorder="1" applyAlignment="1">
      <alignment horizontal="center" vertical="center" wrapText="1"/>
    </xf>
    <xf numFmtId="181" fontId="13" fillId="0" borderId="0" xfId="0" applyNumberFormat="1" applyFont="1" applyFill="1" applyBorder="1" applyAlignment="1">
      <alignment vertical="center"/>
    </xf>
    <xf numFmtId="49" fontId="187" fillId="0" borderId="0" xfId="0" applyNumberFormat="1" applyFont="1" applyAlignment="1">
      <alignment vertical="center"/>
    </xf>
    <xf numFmtId="0" fontId="0" fillId="0" borderId="0" xfId="0"/>
    <xf numFmtId="0" fontId="6" fillId="0" borderId="0" xfId="0" applyFont="1"/>
    <xf numFmtId="0" fontId="78" fillId="0" borderId="0" xfId="0" applyFont="1" applyAlignment="1">
      <alignment horizontal="right" vertical="center"/>
    </xf>
    <xf numFmtId="0" fontId="0" fillId="0" borderId="0" xfId="0" applyFill="1"/>
    <xf numFmtId="0" fontId="76" fillId="0" borderId="0" xfId="0" applyFont="1" applyFill="1" applyAlignment="1">
      <alignment vertical="center"/>
    </xf>
    <xf numFmtId="0" fontId="76" fillId="0" borderId="0" xfId="0" applyFont="1" applyFill="1"/>
    <xf numFmtId="0" fontId="0" fillId="0" borderId="0" xfId="0"/>
    <xf numFmtId="0" fontId="77" fillId="0" borderId="0" xfId="0" applyFont="1" applyAlignment="1">
      <alignment horizontal="right" vertical="center"/>
    </xf>
    <xf numFmtId="0" fontId="80" fillId="0" borderId="0" xfId="0" applyFont="1" applyAlignment="1">
      <alignment horizontal="right" vertical="center"/>
    </xf>
    <xf numFmtId="0" fontId="79" fillId="0" borderId="0" xfId="0" applyFont="1" applyAlignment="1">
      <alignment horizontal="right" vertical="center"/>
    </xf>
    <xf numFmtId="0" fontId="98" fillId="0" borderId="0" xfId="0" applyFont="1" applyAlignment="1">
      <alignment vertical="center"/>
    </xf>
    <xf numFmtId="0" fontId="79" fillId="0" borderId="0" xfId="0" applyFont="1" applyAlignment="1">
      <alignment horizontal="left" vertical="center"/>
    </xf>
    <xf numFmtId="0" fontId="78" fillId="6" borderId="7" xfId="0" applyFont="1" applyFill="1" applyBorder="1" applyAlignment="1">
      <alignment horizontal="center" vertical="center" wrapText="1"/>
    </xf>
    <xf numFmtId="0" fontId="82" fillId="4" borderId="7" xfId="0" applyFont="1" applyFill="1" applyBorder="1" applyAlignment="1">
      <alignment horizontal="center" vertical="center" wrapText="1"/>
    </xf>
    <xf numFmtId="0" fontId="82" fillId="5" borderId="7" xfId="0" applyFont="1" applyFill="1" applyBorder="1" applyAlignment="1">
      <alignment horizontal="center" vertical="center" wrapText="1"/>
    </xf>
    <xf numFmtId="0" fontId="82" fillId="0" borderId="7" xfId="0" applyFont="1" applyBorder="1" applyAlignment="1">
      <alignment horizontal="center" vertical="center" wrapText="1"/>
    </xf>
    <xf numFmtId="0" fontId="82" fillId="6" borderId="26" xfId="0" applyFont="1" applyFill="1" applyBorder="1" applyAlignment="1">
      <alignment horizontal="center" vertical="center"/>
    </xf>
    <xf numFmtId="0" fontId="82" fillId="6" borderId="25" xfId="0" applyFont="1" applyFill="1" applyBorder="1" applyAlignment="1">
      <alignment horizontal="center" vertical="center"/>
    </xf>
    <xf numFmtId="176" fontId="83" fillId="4" borderId="25" xfId="2" quotePrefix="1" applyNumberFormat="1" applyFont="1" applyFill="1" applyBorder="1" applyAlignment="1" applyProtection="1">
      <alignment horizontal="right" vertical="center" shrinkToFit="1"/>
    </xf>
    <xf numFmtId="176" fontId="83" fillId="5" borderId="27" xfId="2" quotePrefix="1" applyNumberFormat="1" applyFont="1" applyFill="1" applyBorder="1" applyAlignment="1" applyProtection="1">
      <alignment horizontal="right" vertical="center" shrinkToFit="1"/>
    </xf>
    <xf numFmtId="176" fontId="83" fillId="0" borderId="25" xfId="2" quotePrefix="1" applyNumberFormat="1" applyFont="1" applyBorder="1" applyAlignment="1" applyProtection="1">
      <alignment horizontal="right" vertical="center" shrinkToFit="1"/>
    </xf>
    <xf numFmtId="0" fontId="82" fillId="6" borderId="23" xfId="0" applyFont="1" applyFill="1" applyBorder="1" applyAlignment="1">
      <alignment horizontal="center" vertical="center"/>
    </xf>
    <xf numFmtId="176" fontId="83" fillId="4" borderId="259" xfId="2" quotePrefix="1" applyNumberFormat="1" applyFont="1" applyFill="1" applyBorder="1" applyAlignment="1" applyProtection="1">
      <alignment horizontal="right" vertical="center" shrinkToFit="1"/>
    </xf>
    <xf numFmtId="176" fontId="83" fillId="5" borderId="259" xfId="2" quotePrefix="1" applyNumberFormat="1" applyFont="1" applyFill="1" applyBorder="1" applyAlignment="1" applyProtection="1">
      <alignment horizontal="right" vertical="center" shrinkToFit="1"/>
    </xf>
    <xf numFmtId="176" fontId="83" fillId="0" borderId="260" xfId="2" quotePrefix="1" applyNumberFormat="1" applyFont="1" applyBorder="1" applyAlignment="1" applyProtection="1">
      <alignment horizontal="right" vertical="center" shrinkToFit="1"/>
    </xf>
    <xf numFmtId="0" fontId="82" fillId="6" borderId="31" xfId="0" applyFont="1" applyFill="1" applyBorder="1" applyAlignment="1">
      <alignment horizontal="center" vertical="center"/>
    </xf>
    <xf numFmtId="176" fontId="83" fillId="4" borderId="21" xfId="2" applyNumberFormat="1" applyFont="1" applyFill="1" applyBorder="1" applyAlignment="1" applyProtection="1">
      <alignment horizontal="right" vertical="center" shrinkToFit="1"/>
    </xf>
    <xf numFmtId="176" fontId="83" fillId="5" borderId="21" xfId="2" applyNumberFormat="1" applyFont="1" applyFill="1" applyBorder="1" applyAlignment="1" applyProtection="1">
      <alignment horizontal="right" vertical="center" shrinkToFit="1"/>
    </xf>
    <xf numFmtId="176" fontId="83" fillId="0" borderId="10" xfId="2" applyNumberFormat="1" applyFont="1" applyBorder="1" applyAlignment="1" applyProtection="1">
      <alignment horizontal="right" vertical="center" shrinkToFit="1"/>
    </xf>
    <xf numFmtId="0" fontId="79" fillId="0" borderId="0" xfId="0" applyFont="1" applyAlignment="1">
      <alignment horizontal="center" vertical="center"/>
    </xf>
    <xf numFmtId="0" fontId="98" fillId="0" borderId="0" xfId="0" applyFont="1"/>
    <xf numFmtId="0" fontId="84" fillId="0" borderId="0" xfId="0" applyFont="1" applyAlignment="1">
      <alignment horizontal="center" vertical="center"/>
    </xf>
    <xf numFmtId="38" fontId="86" fillId="0" borderId="0" xfId="2" applyFont="1" applyAlignment="1" applyProtection="1">
      <alignment horizontal="center" vertical="center"/>
    </xf>
    <xf numFmtId="176" fontId="83" fillId="4" borderId="26" xfId="2" applyNumberFormat="1" applyFont="1" applyFill="1" applyBorder="1" applyAlignment="1" applyProtection="1">
      <alignment horizontal="right" vertical="center" shrinkToFit="1"/>
    </xf>
    <xf numFmtId="176" fontId="83" fillId="5" borderId="26" xfId="2" applyNumberFormat="1" applyFont="1" applyFill="1" applyBorder="1" applyAlignment="1" applyProtection="1">
      <alignment horizontal="right" vertical="center" shrinkToFit="1"/>
    </xf>
    <xf numFmtId="176" fontId="83" fillId="0" borderId="26" xfId="2" applyNumberFormat="1" applyFont="1" applyBorder="1" applyAlignment="1" applyProtection="1">
      <alignment horizontal="right" vertical="center" shrinkToFit="1"/>
    </xf>
    <xf numFmtId="176" fontId="83" fillId="4" borderId="25" xfId="2" applyNumberFormat="1" applyFont="1" applyFill="1" applyBorder="1" applyAlignment="1" applyProtection="1">
      <alignment horizontal="right" vertical="center" shrinkToFit="1"/>
    </xf>
    <xf numFmtId="176" fontId="83" fillId="5" borderId="25" xfId="2" applyNumberFormat="1" applyFont="1" applyFill="1" applyBorder="1" applyAlignment="1" applyProtection="1">
      <alignment horizontal="right" vertical="center" shrinkToFit="1"/>
    </xf>
    <xf numFmtId="176" fontId="83" fillId="0" borderId="25" xfId="2" applyNumberFormat="1" applyFont="1" applyBorder="1" applyAlignment="1" applyProtection="1">
      <alignment horizontal="right" vertical="center" shrinkToFit="1"/>
    </xf>
    <xf numFmtId="176" fontId="83" fillId="4" borderId="260" xfId="2" applyNumberFormat="1" applyFont="1" applyFill="1" applyBorder="1" applyAlignment="1" applyProtection="1">
      <alignment horizontal="right" vertical="center" shrinkToFit="1"/>
    </xf>
    <xf numFmtId="176" fontId="83" fillId="5" borderId="260" xfId="2" applyNumberFormat="1" applyFont="1" applyFill="1" applyBorder="1" applyAlignment="1" applyProtection="1">
      <alignment horizontal="right" vertical="center" shrinkToFit="1"/>
    </xf>
    <xf numFmtId="176" fontId="83" fillId="0" borderId="260" xfId="2" applyNumberFormat="1" applyFont="1" applyBorder="1" applyAlignment="1" applyProtection="1">
      <alignment horizontal="right" vertical="center" shrinkToFit="1"/>
    </xf>
    <xf numFmtId="176" fontId="83" fillId="4" borderId="10" xfId="2" applyNumberFormat="1" applyFont="1" applyFill="1" applyBorder="1" applyAlignment="1" applyProtection="1">
      <alignment horizontal="right" vertical="center" shrinkToFit="1"/>
    </xf>
    <xf numFmtId="176" fontId="83" fillId="5" borderId="10" xfId="2" applyNumberFormat="1" applyFont="1" applyFill="1" applyBorder="1" applyAlignment="1" applyProtection="1">
      <alignment horizontal="right" vertical="center" shrinkToFit="1"/>
    </xf>
    <xf numFmtId="0" fontId="82" fillId="4" borderId="17" xfId="0" applyFont="1" applyFill="1" applyBorder="1" applyAlignment="1">
      <alignment horizontal="center" vertical="center" wrapText="1"/>
    </xf>
    <xf numFmtId="0" fontId="82" fillId="5" borderId="17" xfId="0" applyFont="1" applyFill="1" applyBorder="1" applyAlignment="1">
      <alignment horizontal="center" vertical="center" wrapText="1"/>
    </xf>
    <xf numFmtId="0" fontId="82" fillId="0" borderId="4" xfId="0" applyFont="1" applyBorder="1" applyAlignment="1">
      <alignment horizontal="center" vertical="center" wrapText="1"/>
    </xf>
    <xf numFmtId="0" fontId="141" fillId="0" borderId="0" xfId="0" applyFont="1"/>
    <xf numFmtId="176" fontId="83" fillId="35" borderId="25" xfId="2" quotePrefix="1" applyNumberFormat="1" applyFont="1" applyFill="1" applyBorder="1" applyAlignment="1" applyProtection="1">
      <alignment horizontal="right" vertical="center" shrinkToFit="1"/>
    </xf>
    <xf numFmtId="176" fontId="83" fillId="35" borderId="260" xfId="2" quotePrefix="1" applyNumberFormat="1" applyFont="1" applyFill="1" applyBorder="1" applyAlignment="1" applyProtection="1">
      <alignment horizontal="right" vertical="center" shrinkToFit="1"/>
    </xf>
    <xf numFmtId="0" fontId="172" fillId="0" borderId="0" xfId="0" applyFont="1" applyAlignment="1">
      <alignment horizontal="right" vertical="center"/>
    </xf>
    <xf numFmtId="0" fontId="6" fillId="0" borderId="0" xfId="0" applyFont="1" applyFill="1" applyAlignment="1">
      <alignment horizontal="center" vertical="center"/>
    </xf>
    <xf numFmtId="0" fontId="0" fillId="0" borderId="0" xfId="0" applyFill="1"/>
    <xf numFmtId="0" fontId="13" fillId="0" borderId="0" xfId="0" applyFont="1" applyFill="1" applyAlignment="1">
      <alignment vertical="center"/>
    </xf>
    <xf numFmtId="0" fontId="6" fillId="0" borderId="0" xfId="0" applyFont="1" applyFill="1"/>
    <xf numFmtId="0" fontId="140" fillId="0" borderId="0" xfId="0" applyFont="1" applyFill="1" applyAlignment="1">
      <alignment vertical="center"/>
    </xf>
    <xf numFmtId="0" fontId="141" fillId="0" borderId="0" xfId="0" applyFont="1" applyFill="1"/>
    <xf numFmtId="0" fontId="142" fillId="0" borderId="0" xfId="0" applyFont="1" applyFill="1"/>
    <xf numFmtId="0" fontId="143" fillId="0" borderId="0" xfId="0" applyFont="1" applyFill="1" applyAlignment="1">
      <alignment horizontal="center" vertical="center" wrapText="1"/>
    </xf>
    <xf numFmtId="0" fontId="144" fillId="0" borderId="0" xfId="0" applyFont="1" applyFill="1" applyAlignment="1">
      <alignment horizontal="center" vertical="center" wrapText="1"/>
    </xf>
    <xf numFmtId="0" fontId="141" fillId="0" borderId="0" xfId="0" applyFont="1" applyFill="1" applyAlignment="1">
      <alignment vertical="center"/>
    </xf>
    <xf numFmtId="176" fontId="141" fillId="0" borderId="0" xfId="0" applyNumberFormat="1" applyFont="1" applyFill="1"/>
    <xf numFmtId="0" fontId="145" fillId="0" borderId="0" xfId="0" applyFont="1" applyFill="1" applyAlignment="1">
      <alignment horizontal="left"/>
    </xf>
    <xf numFmtId="0" fontId="145" fillId="0" borderId="0" xfId="0" applyFont="1" applyFill="1"/>
    <xf numFmtId="0" fontId="146" fillId="0" borderId="0" xfId="0" applyFont="1" applyFill="1"/>
    <xf numFmtId="0" fontId="147" fillId="0" borderId="0" xfId="0" applyFont="1" applyFill="1" applyAlignment="1">
      <alignment vertical="center"/>
    </xf>
    <xf numFmtId="49" fontId="187" fillId="0" borderId="0" xfId="0" applyNumberFormat="1" applyFont="1" applyAlignment="1">
      <alignment vertical="center"/>
    </xf>
    <xf numFmtId="176" fontId="83" fillId="4" borderId="26" xfId="2" applyNumberFormat="1" applyFont="1" applyFill="1" applyBorder="1" applyAlignment="1" applyProtection="1">
      <alignment horizontal="right" vertical="center" shrinkToFit="1"/>
    </xf>
    <xf numFmtId="176" fontId="83" fillId="5" borderId="26" xfId="2" applyNumberFormat="1" applyFont="1" applyFill="1" applyBorder="1" applyAlignment="1" applyProtection="1">
      <alignment horizontal="right" vertical="center" shrinkToFit="1"/>
    </xf>
    <xf numFmtId="176" fontId="83" fillId="0" borderId="26" xfId="2" applyNumberFormat="1" applyFont="1" applyBorder="1" applyAlignment="1" applyProtection="1">
      <alignment horizontal="right" vertical="center" shrinkToFit="1"/>
    </xf>
    <xf numFmtId="176" fontId="83" fillId="4" borderId="25" xfId="2" applyNumberFormat="1" applyFont="1" applyFill="1" applyBorder="1" applyAlignment="1" applyProtection="1">
      <alignment horizontal="right" vertical="center" shrinkToFit="1"/>
    </xf>
    <xf numFmtId="176" fontId="83" fillId="5" borderId="25" xfId="2" applyNumberFormat="1" applyFont="1" applyFill="1" applyBorder="1" applyAlignment="1" applyProtection="1">
      <alignment horizontal="right" vertical="center" shrinkToFit="1"/>
    </xf>
    <xf numFmtId="176" fontId="83" fillId="0" borderId="25" xfId="2" applyNumberFormat="1" applyFont="1" applyBorder="1" applyAlignment="1" applyProtection="1">
      <alignment horizontal="right" vertical="center" shrinkToFit="1"/>
    </xf>
    <xf numFmtId="176" fontId="83" fillId="4" borderId="260" xfId="2" applyNumberFormat="1" applyFont="1" applyFill="1" applyBorder="1" applyAlignment="1" applyProtection="1">
      <alignment horizontal="right" vertical="center" shrinkToFit="1"/>
    </xf>
    <xf numFmtId="176" fontId="83" fillId="5" borderId="260" xfId="2" applyNumberFormat="1" applyFont="1" applyFill="1" applyBorder="1" applyAlignment="1" applyProtection="1">
      <alignment horizontal="right" vertical="center" shrinkToFit="1"/>
    </xf>
    <xf numFmtId="176" fontId="83" fillId="0" borderId="260" xfId="2" applyNumberFormat="1" applyFont="1" applyBorder="1" applyAlignment="1" applyProtection="1">
      <alignment horizontal="right" vertical="center" shrinkToFit="1"/>
    </xf>
    <xf numFmtId="0" fontId="0" fillId="0" borderId="0" xfId="0" applyFill="1" applyAlignment="1">
      <alignment vertical="center"/>
    </xf>
    <xf numFmtId="0" fontId="44"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0" fillId="0" borderId="0" xfId="0" applyFont="1" applyFill="1" applyAlignment="1">
      <alignment horizontal="center" vertical="center" shrinkToFit="1"/>
    </xf>
    <xf numFmtId="0" fontId="126" fillId="0" borderId="0" xfId="0" applyFont="1" applyFill="1" applyAlignment="1">
      <alignment vertical="center"/>
    </xf>
    <xf numFmtId="0" fontId="0" fillId="0" borderId="0" xfId="0" applyFill="1" applyAlignment="1">
      <alignment vertical="center"/>
    </xf>
    <xf numFmtId="0" fontId="44"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0" fillId="0" borderId="0" xfId="0" applyFont="1" applyFill="1" applyAlignment="1">
      <alignment horizontal="center" vertical="center" shrinkToFit="1"/>
    </xf>
    <xf numFmtId="0" fontId="126" fillId="0" borderId="0" xfId="0" applyFont="1" applyFill="1" applyAlignment="1">
      <alignment vertical="center"/>
    </xf>
    <xf numFmtId="0" fontId="0" fillId="0" borderId="0" xfId="0" applyFill="1" applyAlignment="1">
      <alignment vertical="center"/>
    </xf>
    <xf numFmtId="0" fontId="44"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0" fillId="0" borderId="0" xfId="0" applyFont="1" applyFill="1" applyAlignment="1">
      <alignment horizontal="center" vertical="center" shrinkToFit="1"/>
    </xf>
    <xf numFmtId="0" fontId="13" fillId="0" borderId="0" xfId="0" applyFont="1" applyAlignment="1">
      <alignment horizontal="center" vertical="center"/>
    </xf>
    <xf numFmtId="0" fontId="14" fillId="0" borderId="18" xfId="0" applyFont="1" applyFill="1" applyBorder="1" applyAlignment="1">
      <alignment horizontal="left"/>
    </xf>
    <xf numFmtId="0" fontId="14" fillId="0" borderId="18" xfId="0" applyFont="1" applyFill="1" applyBorder="1"/>
    <xf numFmtId="0" fontId="14" fillId="0" borderId="18" xfId="0" applyFont="1" applyFill="1" applyBorder="1" applyAlignment="1"/>
    <xf numFmtId="0" fontId="14" fillId="0" borderId="0" xfId="0" applyFont="1" applyFill="1" applyAlignment="1">
      <alignment horizontal="center" vertical="center"/>
    </xf>
    <xf numFmtId="0" fontId="14" fillId="0" borderId="0" xfId="0" applyFont="1" applyFill="1"/>
    <xf numFmtId="0" fontId="183" fillId="0" borderId="0" xfId="0" applyFont="1" applyFill="1" applyAlignment="1" applyProtection="1">
      <alignment horizontal="left" vertical="center"/>
      <protection locked="0"/>
    </xf>
    <xf numFmtId="0" fontId="39" fillId="6" borderId="150" xfId="0" applyFont="1" applyFill="1" applyBorder="1" applyAlignment="1" applyProtection="1">
      <alignment vertical="center" shrinkToFit="1"/>
      <protection locked="0"/>
    </xf>
    <xf numFmtId="0" fontId="189" fillId="0" borderId="0" xfId="0" applyFont="1" applyBorder="1" applyAlignment="1" applyProtection="1">
      <alignment vertical="center"/>
      <protection locked="0"/>
    </xf>
    <xf numFmtId="0" fontId="56" fillId="0" borderId="7" xfId="0" applyFont="1" applyBorder="1"/>
    <xf numFmtId="0" fontId="56" fillId="0" borderId="0" xfId="0" applyFont="1" applyBorder="1"/>
    <xf numFmtId="0" fontId="35" fillId="0" borderId="0" xfId="0" applyFont="1" applyBorder="1"/>
    <xf numFmtId="0" fontId="56" fillId="0" borderId="6" xfId="0" applyFont="1" applyBorder="1"/>
    <xf numFmtId="0" fontId="58" fillId="3" borderId="160" xfId="0" applyFont="1" applyFill="1" applyBorder="1" applyAlignment="1" applyProtection="1">
      <alignment horizontal="left" vertical="center"/>
    </xf>
    <xf numFmtId="0" fontId="189" fillId="0" borderId="0" xfId="0" applyFont="1" applyFill="1" applyAlignment="1" applyProtection="1">
      <alignment horizontal="left" vertical="center"/>
      <protection locked="0"/>
    </xf>
    <xf numFmtId="0" fontId="190" fillId="0" borderId="0" xfId="0" applyFont="1" applyFill="1" applyAlignment="1" applyProtection="1">
      <alignment horizontal="left" vertical="top"/>
      <protection locked="0"/>
    </xf>
    <xf numFmtId="0" fontId="191" fillId="3" borderId="145" xfId="0" applyFont="1" applyFill="1" applyBorder="1" applyAlignment="1" applyProtection="1">
      <alignment horizontal="left" vertical="center"/>
      <protection locked="0"/>
    </xf>
    <xf numFmtId="198" fontId="53" fillId="24" borderId="154" xfId="0" applyNumberFormat="1" applyFont="1" applyFill="1" applyBorder="1" applyAlignment="1" applyProtection="1">
      <alignment horizontal="right" vertical="center" shrinkToFit="1"/>
      <protection locked="0"/>
    </xf>
    <xf numFmtId="0" fontId="39" fillId="6" borderId="150" xfId="0" applyNumberFormat="1" applyFont="1" applyFill="1" applyBorder="1" applyAlignment="1" applyProtection="1">
      <alignment vertical="center" shrinkToFit="1"/>
      <protection locked="0"/>
    </xf>
    <xf numFmtId="199" fontId="53" fillId="6" borderId="154" xfId="0" applyNumberFormat="1" applyFont="1" applyFill="1" applyBorder="1" applyAlignment="1" applyProtection="1">
      <alignment horizontal="right" vertical="center" shrinkToFit="1"/>
      <protection locked="0"/>
    </xf>
    <xf numFmtId="0" fontId="58" fillId="3" borderId="160" xfId="0" applyFont="1" applyFill="1" applyBorder="1" applyAlignment="1" applyProtection="1">
      <alignment horizontal="left" vertical="center"/>
    </xf>
    <xf numFmtId="189" fontId="35" fillId="6" borderId="179" xfId="0" applyNumberFormat="1" applyFont="1" applyFill="1" applyBorder="1" applyAlignment="1" applyProtection="1">
      <alignment horizontal="right" vertical="center" shrinkToFit="1"/>
      <protection locked="0"/>
    </xf>
    <xf numFmtId="0" fontId="101" fillId="3" borderId="160" xfId="0" applyFont="1" applyFill="1" applyBorder="1" applyAlignment="1" applyProtection="1">
      <alignment horizontal="left" vertical="center"/>
    </xf>
    <xf numFmtId="192" fontId="17" fillId="0" borderId="0" xfId="0" applyNumberFormat="1" applyFont="1" applyBorder="1" applyAlignment="1">
      <alignment horizontal="center" vertical="center"/>
    </xf>
    <xf numFmtId="0" fontId="16" fillId="6" borderId="9" xfId="0" applyFont="1" applyFill="1" applyBorder="1" applyAlignment="1">
      <alignment vertical="center"/>
    </xf>
    <xf numFmtId="0" fontId="123" fillId="0" borderId="34" xfId="0" applyFont="1" applyBorder="1"/>
    <xf numFmtId="0" fontId="16" fillId="0" borderId="18" xfId="0" applyFont="1" applyFill="1" applyBorder="1" applyAlignment="1">
      <alignment vertical="center" shrinkToFit="1"/>
    </xf>
    <xf numFmtId="0" fontId="192" fillId="0" borderId="0" xfId="0" applyFont="1" applyFill="1" applyAlignment="1" applyProtection="1">
      <alignment horizontal="left" vertical="center"/>
      <protection locked="0"/>
    </xf>
    <xf numFmtId="0" fontId="188" fillId="0" borderId="0" xfId="0" applyFont="1" applyProtection="1">
      <protection locked="0"/>
    </xf>
    <xf numFmtId="0" fontId="64" fillId="0" borderId="0" xfId="0" applyFont="1" applyAlignment="1">
      <alignment vertical="center"/>
    </xf>
    <xf numFmtId="0" fontId="13" fillId="0" borderId="0" xfId="0" applyFont="1" applyAlignment="1">
      <alignment horizontal="center" vertical="center"/>
    </xf>
    <xf numFmtId="38" fontId="64" fillId="0" borderId="7" xfId="2" applyFont="1" applyFill="1" applyBorder="1" applyAlignment="1">
      <alignment vertical="center" shrinkToFit="1"/>
    </xf>
    <xf numFmtId="38" fontId="64" fillId="0" borderId="7" xfId="0" applyNumberFormat="1" applyFont="1" applyFill="1" applyBorder="1" applyAlignment="1">
      <alignment vertical="center" shrinkToFit="1"/>
    </xf>
    <xf numFmtId="38" fontId="64" fillId="0" borderId="31" xfId="0" applyNumberFormat="1" applyFont="1" applyFill="1" applyBorder="1" applyAlignment="1">
      <alignment vertical="center" shrinkToFit="1"/>
    </xf>
    <xf numFmtId="38" fontId="64" fillId="0" borderId="31" xfId="0" applyNumberFormat="1" applyFont="1" applyBorder="1" applyAlignment="1">
      <alignment vertical="center" shrinkToFit="1"/>
    </xf>
    <xf numFmtId="0" fontId="87" fillId="0" borderId="0" xfId="0" applyFont="1" applyAlignment="1">
      <alignment horizontal="left" vertical="center"/>
    </xf>
    <xf numFmtId="0" fontId="8" fillId="0" borderId="34" xfId="0" applyFont="1" applyBorder="1" applyAlignment="1" applyProtection="1">
      <alignment vertical="center"/>
      <protection locked="0"/>
    </xf>
    <xf numFmtId="0" fontId="64" fillId="0" borderId="0" xfId="0" applyFont="1" applyFill="1" applyProtection="1">
      <protection locked="0"/>
    </xf>
    <xf numFmtId="0" fontId="76" fillId="0" borderId="0" xfId="0" applyFont="1" applyFill="1" applyAlignment="1" applyProtection="1">
      <alignment vertical="center"/>
      <protection locked="0"/>
    </xf>
    <xf numFmtId="0" fontId="76" fillId="0" borderId="0" xfId="0" applyFont="1" applyFill="1" applyProtection="1">
      <protection locked="0"/>
    </xf>
    <xf numFmtId="0" fontId="0" fillId="0" borderId="0" xfId="0" applyFill="1" applyProtection="1">
      <protection locked="0"/>
    </xf>
    <xf numFmtId="0" fontId="87" fillId="0" borderId="0" xfId="0" applyFont="1" applyFill="1" applyAlignment="1" applyProtection="1">
      <alignment vertical="center"/>
      <protection locked="0"/>
    </xf>
    <xf numFmtId="0" fontId="76" fillId="0" borderId="0" xfId="0" applyFont="1" applyFill="1" applyBorder="1" applyAlignment="1" applyProtection="1">
      <alignment vertical="center"/>
      <protection locked="0"/>
    </xf>
    <xf numFmtId="0" fontId="0" fillId="0" borderId="0" xfId="0" applyFill="1" applyBorder="1" applyProtection="1">
      <protection locked="0"/>
    </xf>
    <xf numFmtId="0" fontId="193" fillId="0" borderId="7" xfId="0" applyFont="1" applyBorder="1"/>
    <xf numFmtId="0" fontId="87" fillId="0" borderId="0" xfId="0" applyFont="1" applyAlignment="1">
      <alignment vertical="center"/>
    </xf>
    <xf numFmtId="0" fontId="58" fillId="3" borderId="160" xfId="0" applyFont="1" applyFill="1" applyBorder="1" applyAlignment="1" applyProtection="1">
      <alignment horizontal="left" vertical="center"/>
    </xf>
    <xf numFmtId="0" fontId="53" fillId="22" borderId="152" xfId="0" applyFont="1" applyFill="1" applyBorder="1" applyAlignment="1" applyProtection="1">
      <alignment horizontal="center" vertical="center" shrinkToFit="1"/>
    </xf>
    <xf numFmtId="0" fontId="53" fillId="22" borderId="113" xfId="0" applyFont="1" applyFill="1" applyBorder="1" applyAlignment="1" applyProtection="1">
      <alignment horizontal="center" vertical="center" shrinkToFit="1"/>
    </xf>
    <xf numFmtId="0" fontId="53" fillId="22" borderId="157" xfId="0" applyFont="1" applyFill="1" applyBorder="1" applyAlignment="1" applyProtection="1">
      <alignment horizontal="center" vertical="center" wrapText="1" shrinkToFit="1"/>
    </xf>
    <xf numFmtId="0" fontId="53" fillId="22" borderId="156" xfId="0" applyFont="1" applyFill="1" applyBorder="1" applyAlignment="1" applyProtection="1">
      <alignment horizontal="center" vertical="center" shrinkToFit="1"/>
    </xf>
    <xf numFmtId="0" fontId="53" fillId="22" borderId="151" xfId="0" applyFont="1" applyFill="1" applyBorder="1" applyAlignment="1" applyProtection="1">
      <alignment horizontal="center" vertical="center" shrinkToFit="1"/>
    </xf>
    <xf numFmtId="0" fontId="13" fillId="2" borderId="0" xfId="0" applyFont="1" applyFill="1" applyAlignment="1">
      <alignment horizontal="left" vertical="center"/>
    </xf>
    <xf numFmtId="0" fontId="13" fillId="3" borderId="0" xfId="0" applyFont="1" applyFill="1" applyAlignment="1">
      <alignment horizontal="center" vertical="center"/>
    </xf>
    <xf numFmtId="0" fontId="13"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xf>
    <xf numFmtId="0" fontId="17" fillId="0" borderId="80" xfId="0" applyFont="1" applyBorder="1" applyAlignment="1">
      <alignment horizontal="right" vertical="center" shrinkToFit="1"/>
    </xf>
    <xf numFmtId="0" fontId="53" fillId="0" borderId="0" xfId="0" applyFont="1" applyAlignment="1">
      <alignment horizontal="center" vertical="center"/>
    </xf>
    <xf numFmtId="0" fontId="53" fillId="0" borderId="0" xfId="0" applyFont="1" applyAlignment="1">
      <alignment horizontal="center"/>
    </xf>
    <xf numFmtId="0" fontId="53" fillId="30" borderId="7" xfId="0" applyFont="1" applyFill="1" applyBorder="1" applyAlignment="1">
      <alignment horizontal="center" vertical="center" wrapText="1"/>
    </xf>
    <xf numFmtId="0" fontId="53" fillId="30" borderId="7" xfId="0" applyFont="1" applyFill="1" applyBorder="1" applyAlignment="1">
      <alignment horizontal="center" vertical="center" wrapText="1" shrinkToFit="1"/>
    </xf>
    <xf numFmtId="0" fontId="57" fillId="30" borderId="7" xfId="0" applyFont="1" applyFill="1" applyBorder="1" applyAlignment="1">
      <alignment horizontal="center" vertical="center" wrapText="1" shrinkToFit="1"/>
    </xf>
    <xf numFmtId="0" fontId="53" fillId="0" borderId="14" xfId="0" applyFont="1" applyBorder="1" applyAlignment="1">
      <alignment horizontal="center" vertical="center" shrinkToFit="1"/>
    </xf>
    <xf numFmtId="14" fontId="53" fillId="3" borderId="7" xfId="0" applyNumberFormat="1" applyFont="1" applyFill="1" applyBorder="1" applyAlignment="1">
      <alignment horizontal="center" shrinkToFit="1"/>
    </xf>
    <xf numFmtId="0" fontId="53" fillId="0" borderId="21" xfId="0" applyFont="1" applyBorder="1" applyAlignment="1">
      <alignment horizontal="center" shrinkToFit="1"/>
    </xf>
    <xf numFmtId="187" fontId="53" fillId="0" borderId="10" xfId="0" applyNumberFormat="1" applyFont="1" applyBorder="1" applyAlignment="1">
      <alignment horizontal="center" shrinkToFit="1"/>
    </xf>
    <xf numFmtId="0" fontId="53" fillId="30" borderId="34" xfId="0" applyFont="1" applyFill="1" applyBorder="1" applyAlignment="1">
      <alignment horizontal="center" shrinkToFit="1"/>
    </xf>
    <xf numFmtId="0" fontId="53" fillId="30" borderId="11" xfId="0" applyFont="1" applyFill="1" applyBorder="1" applyAlignment="1">
      <alignment horizontal="center" shrinkToFit="1"/>
    </xf>
    <xf numFmtId="0" fontId="53" fillId="30" borderId="10" xfId="0" applyFont="1" applyFill="1" applyBorder="1" applyAlignment="1">
      <alignment horizontal="center" vertical="center"/>
    </xf>
    <xf numFmtId="0" fontId="53" fillId="0" borderId="14" xfId="0" applyFont="1" applyBorder="1" applyAlignment="1">
      <alignment horizontal="center" shrinkToFit="1"/>
    </xf>
    <xf numFmtId="0" fontId="53" fillId="0" borderId="28" xfId="0" applyFont="1" applyBorder="1" applyAlignment="1">
      <alignment horizontal="center" shrinkToFit="1"/>
    </xf>
    <xf numFmtId="0" fontId="53" fillId="0" borderId="0" xfId="0" applyFont="1" applyAlignment="1">
      <alignment horizontal="center" shrinkToFit="1"/>
    </xf>
    <xf numFmtId="187" fontId="53" fillId="0" borderId="7" xfId="0" applyNumberFormat="1" applyFont="1" applyBorder="1" applyAlignment="1">
      <alignment horizontal="center" shrinkToFit="1"/>
    </xf>
    <xf numFmtId="0" fontId="53" fillId="0" borderId="9" xfId="0" applyFont="1" applyBorder="1" applyAlignment="1">
      <alignment horizontal="center" shrinkToFit="1"/>
    </xf>
    <xf numFmtId="0" fontId="53" fillId="0" borderId="19" xfId="0" applyFont="1" applyBorder="1" applyAlignment="1">
      <alignment horizontal="center" shrinkToFit="1"/>
    </xf>
    <xf numFmtId="0" fontId="53" fillId="0" borderId="17" xfId="0" applyFont="1" applyBorder="1" applyAlignment="1">
      <alignment horizontal="center" shrinkToFit="1"/>
    </xf>
    <xf numFmtId="0" fontId="53" fillId="0" borderId="6" xfId="0" applyFont="1" applyBorder="1" applyAlignment="1">
      <alignment horizontal="center" shrinkToFit="1"/>
    </xf>
    <xf numFmtId="0" fontId="53" fillId="0" borderId="18" xfId="0" applyFont="1" applyBorder="1" applyAlignment="1">
      <alignment horizontal="center" shrinkToFit="1"/>
    </xf>
    <xf numFmtId="0" fontId="53" fillId="0" borderId="12" xfId="0" applyFont="1" applyBorder="1" applyAlignment="1">
      <alignment horizontal="center" shrinkToFit="1"/>
    </xf>
    <xf numFmtId="0" fontId="53" fillId="0" borderId="0" xfId="0" applyFont="1" applyBorder="1" applyAlignment="1">
      <alignment horizontal="center" shrinkToFit="1"/>
    </xf>
    <xf numFmtId="0" fontId="53" fillId="0" borderId="7" xfId="0" applyFont="1" applyBorder="1" applyAlignment="1">
      <alignment horizontal="center"/>
    </xf>
    <xf numFmtId="0" fontId="53" fillId="30" borderId="7" xfId="0" applyFont="1" applyFill="1" applyBorder="1" applyAlignment="1">
      <alignment horizontal="center" shrinkToFit="1"/>
    </xf>
    <xf numFmtId="0" fontId="53" fillId="0" borderId="7" xfId="0" applyFont="1" applyBorder="1" applyAlignment="1">
      <alignment horizontal="center" vertical="center" shrinkToFit="1"/>
    </xf>
    <xf numFmtId="0" fontId="58" fillId="0" borderId="0" xfId="0" applyFont="1" applyAlignment="1">
      <alignment vertical="center"/>
    </xf>
    <xf numFmtId="0" fontId="53" fillId="0" borderId="0" xfId="0" applyFont="1" applyAlignment="1">
      <alignment horizontal="left" vertical="center"/>
    </xf>
    <xf numFmtId="0" fontId="195" fillId="0" borderId="0" xfId="0" applyFont="1" applyAlignment="1" applyProtection="1">
      <alignment horizontal="left" vertical="center"/>
      <protection locked="0"/>
    </xf>
    <xf numFmtId="0" fontId="53" fillId="22" borderId="296" xfId="0" applyFont="1" applyFill="1" applyBorder="1" applyAlignment="1" applyProtection="1">
      <alignment horizontal="center" vertical="center" wrapText="1" shrinkToFit="1"/>
    </xf>
    <xf numFmtId="0" fontId="58" fillId="3" borderId="338" xfId="0" applyFont="1" applyFill="1" applyBorder="1" applyAlignment="1" applyProtection="1">
      <alignment horizontal="left" vertical="center" wrapText="1"/>
    </xf>
    <xf numFmtId="0" fontId="53" fillId="22" borderId="114" xfId="0" applyFont="1" applyFill="1" applyBorder="1" applyAlignment="1">
      <alignment horizontal="center" vertical="center" wrapText="1" shrinkToFit="1"/>
    </xf>
    <xf numFmtId="0" fontId="58" fillId="3" borderId="160" xfId="0" applyFont="1" applyFill="1" applyBorder="1" applyAlignment="1">
      <alignment horizontal="left" vertical="center" wrapText="1"/>
    </xf>
    <xf numFmtId="0" fontId="65" fillId="0" borderId="0" xfId="0" applyFont="1" applyAlignment="1">
      <alignment horizontal="left"/>
    </xf>
    <xf numFmtId="0" fontId="53" fillId="22" borderId="232" xfId="0" applyFont="1" applyFill="1" applyBorder="1" applyAlignment="1">
      <alignment vertical="center" wrapText="1"/>
    </xf>
    <xf numFmtId="0" fontId="14" fillId="0" borderId="119" xfId="0" applyFont="1" applyFill="1" applyBorder="1" applyAlignment="1">
      <alignment horizontal="center" vertical="center" wrapText="1" readingOrder="1"/>
    </xf>
    <xf numFmtId="0" fontId="14" fillId="0" borderId="119" xfId="0" applyFont="1" applyBorder="1" applyAlignment="1">
      <alignment vertical="center" wrapText="1" readingOrder="1"/>
    </xf>
    <xf numFmtId="0" fontId="123" fillId="3" borderId="34" xfId="0" applyFont="1" applyFill="1" applyBorder="1"/>
    <xf numFmtId="0" fontId="123" fillId="3" borderId="0" xfId="0" applyFont="1" applyFill="1" applyBorder="1"/>
    <xf numFmtId="38" fontId="16" fillId="3" borderId="0" xfId="2" applyFont="1" applyFill="1" applyBorder="1" applyAlignment="1" applyProtection="1">
      <alignment vertical="center"/>
    </xf>
    <xf numFmtId="182" fontId="17" fillId="3" borderId="34" xfId="2" applyNumberFormat="1" applyFont="1" applyFill="1" applyBorder="1" applyAlignment="1" applyProtection="1">
      <alignment vertical="center"/>
    </xf>
    <xf numFmtId="182" fontId="17" fillId="3" borderId="0" xfId="2" applyNumberFormat="1" applyFont="1" applyFill="1" applyBorder="1" applyAlignment="1" applyProtection="1">
      <alignment vertical="center"/>
    </xf>
    <xf numFmtId="0" fontId="16" fillId="0" borderId="17" xfId="0" applyFont="1" applyFill="1" applyBorder="1" applyAlignment="1">
      <alignment vertical="center" shrinkToFit="1"/>
    </xf>
    <xf numFmtId="0" fontId="17" fillId="0" borderId="18" xfId="0" applyFont="1" applyFill="1" applyBorder="1" applyAlignment="1">
      <alignment vertical="center" shrinkToFit="1"/>
    </xf>
    <xf numFmtId="0" fontId="16" fillId="0" borderId="14" xfId="0" applyFont="1" applyFill="1" applyBorder="1" applyAlignment="1">
      <alignment vertical="center" wrapText="1"/>
    </xf>
    <xf numFmtId="0" fontId="16" fillId="0" borderId="14" xfId="0" applyFont="1" applyFill="1" applyBorder="1" applyAlignment="1">
      <alignment vertical="center"/>
    </xf>
    <xf numFmtId="0" fontId="124" fillId="0" borderId="14" xfId="0" applyFont="1" applyFill="1" applyBorder="1" applyAlignment="1"/>
    <xf numFmtId="0" fontId="124" fillId="0" borderId="19" xfId="0" applyFont="1" applyBorder="1"/>
    <xf numFmtId="0" fontId="17" fillId="0" borderId="34" xfId="0" applyFont="1" applyBorder="1"/>
    <xf numFmtId="38" fontId="17" fillId="0" borderId="14" xfId="2" applyFont="1" applyFill="1" applyBorder="1" applyAlignment="1" applyProtection="1">
      <alignment vertical="center" wrapText="1"/>
    </xf>
    <xf numFmtId="0" fontId="123" fillId="0" borderId="21" xfId="0" applyFont="1" applyFill="1" applyBorder="1"/>
    <xf numFmtId="0" fontId="16" fillId="0" borderId="34" xfId="0" applyFont="1" applyFill="1" applyBorder="1"/>
    <xf numFmtId="0" fontId="17" fillId="3" borderId="34" xfId="0" applyFont="1" applyFill="1" applyBorder="1"/>
    <xf numFmtId="0" fontId="126" fillId="0" borderId="0" xfId="0" applyFont="1" applyFill="1" applyProtection="1">
      <protection locked="0"/>
    </xf>
    <xf numFmtId="0" fontId="201" fillId="0" borderId="0" xfId="0" applyFont="1" applyAlignment="1">
      <alignment horizontal="right" vertical="center"/>
    </xf>
    <xf numFmtId="0" fontId="78" fillId="4" borderId="7" xfId="0" applyFont="1" applyFill="1" applyBorder="1" applyAlignment="1">
      <alignment horizontal="center" vertical="center" wrapText="1"/>
    </xf>
    <xf numFmtId="0" fontId="78" fillId="5" borderId="7" xfId="0" applyFont="1" applyFill="1" applyBorder="1" applyAlignment="1">
      <alignment horizontal="center" vertical="center" wrapText="1"/>
    </xf>
    <xf numFmtId="0" fontId="78" fillId="0" borderId="7" xfId="0" applyFont="1" applyBorder="1" applyAlignment="1">
      <alignment horizontal="center" vertical="center" wrapText="1"/>
    </xf>
    <xf numFmtId="0" fontId="78" fillId="35" borderId="7" xfId="0" applyFont="1" applyFill="1" applyBorder="1" applyAlignment="1">
      <alignment horizontal="center" vertical="center" wrapText="1"/>
    </xf>
    <xf numFmtId="0" fontId="78" fillId="6" borderId="26" xfId="0" applyFont="1" applyFill="1" applyBorder="1" applyAlignment="1">
      <alignment horizontal="center" vertical="center"/>
    </xf>
    <xf numFmtId="0" fontId="78" fillId="6" borderId="25" xfId="0" applyFont="1" applyFill="1" applyBorder="1" applyAlignment="1">
      <alignment horizontal="center" vertical="center"/>
    </xf>
    <xf numFmtId="0" fontId="78" fillId="6" borderId="23" xfId="0" applyFont="1" applyFill="1" applyBorder="1" applyAlignment="1">
      <alignment horizontal="center" vertical="center"/>
    </xf>
    <xf numFmtId="0" fontId="78" fillId="6" borderId="31" xfId="0" applyFont="1" applyFill="1" applyBorder="1" applyAlignment="1">
      <alignment horizontal="center" vertical="center"/>
    </xf>
    <xf numFmtId="177" fontId="83" fillId="0" borderId="26" xfId="2" applyNumberFormat="1" applyFont="1" applyBorder="1" applyAlignment="1" applyProtection="1">
      <alignment vertical="center" shrinkToFit="1"/>
      <protection locked="0"/>
    </xf>
    <xf numFmtId="38" fontId="202" fillId="0" borderId="0" xfId="2" applyFont="1" applyAlignment="1" applyProtection="1">
      <alignment horizontal="center" vertical="center"/>
    </xf>
    <xf numFmtId="0" fontId="78" fillId="4" borderId="17" xfId="0" applyFont="1" applyFill="1" applyBorder="1" applyAlignment="1">
      <alignment horizontal="center" vertical="center" wrapText="1"/>
    </xf>
    <xf numFmtId="0" fontId="78" fillId="5" borderId="17" xfId="0" applyFont="1" applyFill="1" applyBorder="1" applyAlignment="1">
      <alignment horizontal="center" vertical="center" wrapText="1"/>
    </xf>
    <xf numFmtId="0" fontId="78" fillId="0" borderId="4" xfId="0" applyFont="1" applyBorder="1" applyAlignment="1">
      <alignment horizontal="center" vertical="center" wrapText="1"/>
    </xf>
    <xf numFmtId="0" fontId="203" fillId="0" borderId="0" xfId="0" applyFont="1" applyAlignment="1">
      <alignment horizontal="right" vertical="center"/>
    </xf>
    <xf numFmtId="49" fontId="90" fillId="0" borderId="0" xfId="0" applyNumberFormat="1" applyFont="1" applyAlignment="1">
      <alignment vertical="center"/>
    </xf>
    <xf numFmtId="49" fontId="98" fillId="0" borderId="0" xfId="0" applyNumberFormat="1" applyFont="1" applyAlignment="1">
      <alignment vertical="center"/>
    </xf>
    <xf numFmtId="0" fontId="0" fillId="0" borderId="0" xfId="0" applyFont="1" applyFill="1" applyAlignment="1">
      <alignment vertical="center"/>
    </xf>
    <xf numFmtId="0" fontId="204" fillId="0" borderId="4" xfId="0" applyFont="1" applyFill="1" applyBorder="1" applyAlignment="1">
      <alignment horizontal="center" vertical="center"/>
    </xf>
    <xf numFmtId="0" fontId="53" fillId="31" borderId="28" xfId="0" applyFont="1" applyFill="1" applyBorder="1" applyAlignment="1">
      <alignment horizontal="center" vertical="center"/>
    </xf>
    <xf numFmtId="0" fontId="53" fillId="31" borderId="9" xfId="0" applyFont="1" applyFill="1" applyBorder="1" applyAlignment="1">
      <alignment horizontal="center" vertical="center"/>
    </xf>
    <xf numFmtId="0" fontId="53" fillId="31" borderId="17" xfId="0" applyFont="1" applyFill="1" applyBorder="1" applyAlignment="1">
      <alignment horizontal="center" vertical="center" wrapText="1"/>
    </xf>
    <xf numFmtId="0" fontId="53" fillId="31" borderId="6" xfId="0" applyFont="1" applyFill="1" applyBorder="1" applyAlignment="1">
      <alignment horizontal="center" vertical="center" wrapText="1"/>
    </xf>
    <xf numFmtId="0" fontId="53" fillId="31" borderId="14" xfId="0" applyFont="1" applyFill="1" applyBorder="1" applyAlignment="1">
      <alignment horizontal="center" vertical="center" wrapText="1"/>
    </xf>
    <xf numFmtId="0" fontId="53" fillId="31" borderId="12" xfId="0" applyFont="1" applyFill="1" applyBorder="1" applyAlignment="1">
      <alignment horizontal="center" vertical="center" wrapText="1"/>
    </xf>
    <xf numFmtId="0" fontId="53" fillId="31" borderId="21" xfId="0" applyFont="1" applyFill="1" applyBorder="1" applyAlignment="1">
      <alignment horizontal="center" vertical="center" wrapText="1"/>
    </xf>
    <xf numFmtId="0" fontId="53" fillId="31" borderId="11" xfId="0" applyFont="1" applyFill="1" applyBorder="1" applyAlignment="1">
      <alignment horizontal="center" vertical="center" wrapText="1"/>
    </xf>
    <xf numFmtId="0" fontId="53" fillId="31" borderId="4" xfId="0" applyFont="1" applyFill="1" applyBorder="1" applyAlignment="1">
      <alignment horizontal="center" vertical="center"/>
    </xf>
    <xf numFmtId="0" fontId="53" fillId="31" borderId="3" xfId="0" applyFont="1" applyFill="1" applyBorder="1" applyAlignment="1">
      <alignment horizontal="center" vertical="center"/>
    </xf>
    <xf numFmtId="0" fontId="53" fillId="31" borderId="10" xfId="0" applyFont="1" applyFill="1" applyBorder="1" applyAlignment="1">
      <alignment horizontal="center" vertical="center"/>
    </xf>
    <xf numFmtId="0" fontId="53" fillId="31" borderId="7" xfId="0" applyFont="1" applyFill="1" applyBorder="1" applyAlignment="1">
      <alignment horizontal="center" vertical="center"/>
    </xf>
    <xf numFmtId="0" fontId="53" fillId="31" borderId="7" xfId="0" applyFont="1" applyFill="1" applyBorder="1" applyAlignment="1">
      <alignment horizontal="center" vertical="center" wrapText="1"/>
    </xf>
    <xf numFmtId="0" fontId="53" fillId="31" borderId="4" xfId="0" applyFont="1" applyFill="1" applyBorder="1" applyAlignment="1">
      <alignment horizontal="center" vertical="center" wrapText="1"/>
    </xf>
    <xf numFmtId="0" fontId="53" fillId="31" borderId="3" xfId="0" applyFont="1" applyFill="1" applyBorder="1" applyAlignment="1">
      <alignment horizontal="center" vertical="center" wrapText="1"/>
    </xf>
    <xf numFmtId="0" fontId="53" fillId="31" borderId="10" xfId="0" applyFont="1" applyFill="1" applyBorder="1" applyAlignment="1">
      <alignment horizontal="center" vertical="center" wrapText="1"/>
    </xf>
    <xf numFmtId="0" fontId="53" fillId="30" borderId="17" xfId="0" applyFont="1" applyFill="1" applyBorder="1" applyAlignment="1">
      <alignment horizontal="center" vertical="center" shrinkToFit="1"/>
    </xf>
    <xf numFmtId="0" fontId="53" fillId="30" borderId="18" xfId="0" applyFont="1" applyFill="1" applyBorder="1" applyAlignment="1">
      <alignment horizontal="center" vertical="center" shrinkToFit="1"/>
    </xf>
    <xf numFmtId="0" fontId="53" fillId="30" borderId="6" xfId="0" applyFont="1" applyFill="1" applyBorder="1" applyAlignment="1">
      <alignment horizontal="center" vertical="center" shrinkToFit="1"/>
    </xf>
    <xf numFmtId="0" fontId="53" fillId="30" borderId="28" xfId="0" applyFont="1" applyFill="1" applyBorder="1" applyAlignment="1">
      <alignment horizontal="center" vertical="center"/>
    </xf>
    <xf numFmtId="0" fontId="53" fillId="30" borderId="19" xfId="0" applyFont="1" applyFill="1" applyBorder="1" applyAlignment="1">
      <alignment horizontal="center" vertical="center"/>
    </xf>
    <xf numFmtId="0" fontId="53" fillId="30" borderId="9" xfId="0" applyFont="1" applyFill="1" applyBorder="1" applyAlignment="1">
      <alignment horizontal="center" vertical="center"/>
    </xf>
    <xf numFmtId="0" fontId="53" fillId="30" borderId="7" xfId="0" applyFont="1" applyFill="1" applyBorder="1" applyAlignment="1">
      <alignment horizontal="center" vertical="center"/>
    </xf>
    <xf numFmtId="0" fontId="104" fillId="0" borderId="0" xfId="0" applyFont="1" applyAlignment="1">
      <alignment horizontal="left" vertical="center" wrapText="1"/>
    </xf>
    <xf numFmtId="0" fontId="58" fillId="3" borderId="162" xfId="0" applyFont="1" applyFill="1" applyBorder="1" applyAlignment="1" applyProtection="1">
      <alignment horizontal="left" vertical="center" wrapText="1"/>
    </xf>
    <xf numFmtId="0" fontId="58" fillId="3" borderId="160" xfId="0" applyFont="1" applyFill="1" applyBorder="1" applyAlignment="1" applyProtection="1">
      <alignment horizontal="left" vertical="center"/>
    </xf>
    <xf numFmtId="0" fontId="53" fillId="22" borderId="157" xfId="0" applyFont="1" applyFill="1" applyBorder="1" applyAlignment="1" applyProtection="1">
      <alignment horizontal="center" vertical="center" shrinkToFit="1"/>
    </xf>
    <xf numFmtId="0" fontId="53" fillId="22" borderId="158" xfId="0" applyFont="1" applyFill="1" applyBorder="1" applyAlignment="1" applyProtection="1">
      <alignment horizontal="center" vertical="center" shrinkToFit="1"/>
    </xf>
    <xf numFmtId="0" fontId="53" fillId="22" borderId="159" xfId="0" applyFont="1" applyFill="1" applyBorder="1" applyAlignment="1" applyProtection="1">
      <alignment horizontal="center" vertical="center" shrinkToFit="1"/>
    </xf>
    <xf numFmtId="0" fontId="53" fillId="22" borderId="152" xfId="0" applyFont="1" applyFill="1" applyBorder="1" applyAlignment="1" applyProtection="1">
      <alignment horizontal="center" vertical="center" shrinkToFit="1"/>
    </xf>
    <xf numFmtId="0" fontId="53" fillId="22" borderId="155" xfId="0" applyFont="1" applyFill="1" applyBorder="1" applyAlignment="1" applyProtection="1">
      <alignment horizontal="center" vertical="center" shrinkToFit="1"/>
    </xf>
    <xf numFmtId="0" fontId="53" fillId="22" borderId="113" xfId="0" applyFont="1" applyFill="1" applyBorder="1" applyAlignment="1" applyProtection="1">
      <alignment horizontal="center" vertical="center" shrinkToFit="1"/>
    </xf>
    <xf numFmtId="0" fontId="53" fillId="22" borderId="170" xfId="0" applyFont="1" applyFill="1" applyBorder="1" applyAlignment="1" applyProtection="1">
      <alignment horizontal="center" vertical="center" shrinkToFit="1"/>
    </xf>
    <xf numFmtId="0" fontId="53" fillId="22" borderId="114" xfId="0" applyFont="1" applyFill="1" applyBorder="1" applyAlignment="1" applyProtection="1">
      <alignment horizontal="center" vertical="center" shrinkToFit="1"/>
    </xf>
    <xf numFmtId="0" fontId="53" fillId="22" borderId="153" xfId="0" applyFont="1" applyFill="1" applyBorder="1" applyAlignment="1" applyProtection="1">
      <alignment horizontal="center" vertical="center" shrinkToFit="1"/>
    </xf>
    <xf numFmtId="0" fontId="53" fillId="22" borderId="0" xfId="0" applyFont="1" applyFill="1" applyAlignment="1" applyProtection="1">
      <alignment horizontal="center" vertical="center" shrinkToFit="1"/>
    </xf>
    <xf numFmtId="0" fontId="35" fillId="6" borderId="0" xfId="0" applyFont="1" applyFill="1" applyAlignment="1" applyProtection="1">
      <alignment horizontal="right" vertical="center"/>
    </xf>
    <xf numFmtId="0" fontId="35" fillId="22" borderId="157" xfId="0" applyFont="1" applyFill="1" applyBorder="1" applyAlignment="1" applyProtection="1">
      <alignment horizontal="center" vertical="center" shrinkToFit="1"/>
    </xf>
    <xf numFmtId="0" fontId="35" fillId="22" borderId="158" xfId="0" applyFont="1" applyFill="1" applyBorder="1" applyAlignment="1" applyProtection="1">
      <alignment horizontal="center" vertical="center" shrinkToFit="1"/>
    </xf>
    <xf numFmtId="0" fontId="35" fillId="22" borderId="159" xfId="0" applyFont="1" applyFill="1" applyBorder="1" applyAlignment="1" applyProtection="1">
      <alignment horizontal="center" vertical="center" shrinkToFit="1"/>
    </xf>
    <xf numFmtId="0" fontId="35" fillId="22" borderId="152" xfId="0" applyFont="1" applyFill="1" applyBorder="1" applyAlignment="1" applyProtection="1">
      <alignment horizontal="center" vertical="center" shrinkToFit="1"/>
    </xf>
    <xf numFmtId="0" fontId="53" fillId="22" borderId="157" xfId="0" applyFont="1" applyFill="1" applyBorder="1" applyAlignment="1" applyProtection="1">
      <alignment horizontal="center" vertical="center" wrapText="1" shrinkToFit="1"/>
    </xf>
    <xf numFmtId="0" fontId="53" fillId="22" borderId="166" xfId="0" applyFont="1" applyFill="1" applyBorder="1" applyAlignment="1" applyProtection="1">
      <alignment horizontal="center" vertical="center" wrapText="1" shrinkToFit="1"/>
    </xf>
    <xf numFmtId="0" fontId="34" fillId="21" borderId="0" xfId="0" applyFont="1" applyFill="1" applyAlignment="1" applyProtection="1">
      <alignment horizontal="left" vertical="center"/>
      <protection locked="0"/>
    </xf>
    <xf numFmtId="0" fontId="34" fillId="19" borderId="0" xfId="0" applyFont="1" applyFill="1" applyAlignment="1" applyProtection="1">
      <alignment horizontal="left" vertical="center"/>
      <protection locked="0"/>
    </xf>
    <xf numFmtId="0" fontId="53" fillId="22" borderId="293" xfId="0" applyFont="1" applyFill="1" applyBorder="1" applyAlignment="1" applyProtection="1">
      <alignment horizontal="center" vertical="center" wrapText="1" shrinkToFit="1"/>
    </xf>
    <xf numFmtId="0" fontId="53" fillId="22" borderId="291" xfId="0" applyFont="1" applyFill="1" applyBorder="1" applyAlignment="1" applyProtection="1">
      <alignment horizontal="center" vertical="center" wrapText="1" shrinkToFit="1"/>
    </xf>
    <xf numFmtId="0" fontId="53" fillId="22" borderId="292" xfId="0" applyFont="1" applyFill="1" applyBorder="1" applyAlignment="1" applyProtection="1">
      <alignment horizontal="center" vertical="center" wrapText="1" shrinkToFit="1"/>
    </xf>
    <xf numFmtId="0" fontId="40" fillId="3" borderId="163" xfId="0" applyFont="1" applyFill="1" applyBorder="1" applyAlignment="1" applyProtection="1">
      <alignment horizontal="left" vertical="center"/>
      <protection locked="0"/>
    </xf>
    <xf numFmtId="0" fontId="35" fillId="6" borderId="181" xfId="0" applyFont="1" applyFill="1" applyBorder="1" applyAlignment="1" applyProtection="1">
      <alignment horizontal="center" vertical="center"/>
    </xf>
    <xf numFmtId="0" fontId="35" fillId="6" borderId="0" xfId="0" applyFont="1" applyFill="1" applyAlignment="1" applyProtection="1">
      <alignment horizontal="center" vertical="center"/>
    </xf>
    <xf numFmtId="0" fontId="53" fillId="22" borderId="156" xfId="0" applyFont="1" applyFill="1" applyBorder="1" applyAlignment="1" applyProtection="1">
      <alignment horizontal="center" vertical="center" shrinkToFit="1"/>
    </xf>
    <xf numFmtId="0" fontId="53" fillId="22" borderId="158" xfId="0" applyFont="1" applyFill="1" applyBorder="1" applyAlignment="1" applyProtection="1">
      <alignment horizontal="center" vertical="center" wrapText="1" shrinkToFit="1"/>
    </xf>
    <xf numFmtId="0" fontId="53" fillId="22" borderId="159" xfId="0" applyFont="1" applyFill="1" applyBorder="1" applyAlignment="1" applyProtection="1">
      <alignment horizontal="center" vertical="center" wrapText="1" shrinkToFit="1"/>
    </xf>
    <xf numFmtId="0" fontId="53" fillId="22" borderId="153" xfId="0" applyFont="1" applyFill="1" applyBorder="1" applyAlignment="1" applyProtection="1">
      <alignment horizontal="center" vertical="center" wrapText="1" shrinkToFit="1"/>
    </xf>
    <xf numFmtId="0" fontId="53" fillId="22" borderId="165" xfId="0" applyFont="1" applyFill="1" applyBorder="1" applyAlignment="1" applyProtection="1">
      <alignment horizontal="center" vertical="center" shrinkToFit="1"/>
    </xf>
    <xf numFmtId="0" fontId="102" fillId="3" borderId="0" xfId="0" applyFont="1" applyFill="1" applyAlignment="1" applyProtection="1">
      <alignment horizontal="left" vertical="center"/>
      <protection locked="0"/>
    </xf>
    <xf numFmtId="0" fontId="35" fillId="19" borderId="0" xfId="0" applyFont="1" applyFill="1" applyAlignment="1" applyProtection="1">
      <alignment horizontal="right" vertical="center"/>
    </xf>
    <xf numFmtId="0" fontId="58" fillId="3" borderId="160" xfId="0" applyFont="1" applyFill="1" applyBorder="1" applyAlignment="1" applyProtection="1">
      <alignment horizontal="left" vertical="center" wrapText="1"/>
    </xf>
    <xf numFmtId="0" fontId="58" fillId="3" borderId="0" xfId="0" applyFont="1" applyFill="1" applyBorder="1" applyAlignment="1" applyProtection="1">
      <alignment horizontal="left" vertical="center" wrapText="1"/>
    </xf>
    <xf numFmtId="0" fontId="35" fillId="6" borderId="221" xfId="0" applyFont="1" applyFill="1" applyBorder="1" applyAlignment="1" applyProtection="1">
      <alignment horizontal="center" vertical="center"/>
    </xf>
    <xf numFmtId="0" fontId="53" fillId="22" borderId="219" xfId="0" applyFont="1" applyFill="1" applyBorder="1" applyAlignment="1" applyProtection="1">
      <alignment horizontal="center" vertical="center" shrinkToFit="1"/>
    </xf>
    <xf numFmtId="0" fontId="53" fillId="22" borderId="212" xfId="0" applyFont="1" applyFill="1" applyBorder="1" applyAlignment="1" applyProtection="1">
      <alignment horizontal="center" vertical="center" shrinkToFit="1"/>
    </xf>
    <xf numFmtId="0" fontId="35" fillId="22" borderId="222" xfId="0" applyFont="1" applyFill="1" applyBorder="1" applyAlignment="1" applyProtection="1">
      <alignment horizontal="center" vertical="center" shrinkToFit="1"/>
    </xf>
    <xf numFmtId="0" fontId="35" fillId="22" borderId="0" xfId="0" applyFont="1" applyFill="1" applyAlignment="1" applyProtection="1">
      <alignment horizontal="center" vertical="center" shrinkToFit="1"/>
    </xf>
    <xf numFmtId="0" fontId="35" fillId="6" borderId="165" xfId="0" applyFont="1" applyFill="1" applyBorder="1" applyAlignment="1" applyProtection="1">
      <alignment horizontal="center" vertical="center"/>
    </xf>
    <xf numFmtId="0" fontId="53" fillId="22" borderId="0" xfId="0" applyFont="1" applyFill="1" applyAlignment="1" applyProtection="1">
      <alignment horizontal="center" vertical="center" wrapText="1" shrinkToFit="1"/>
    </xf>
    <xf numFmtId="0" fontId="53" fillId="22" borderId="151" xfId="0" applyFont="1" applyFill="1" applyBorder="1" applyAlignment="1" applyProtection="1">
      <alignment horizontal="center" vertical="center" wrapText="1" shrinkToFit="1"/>
    </xf>
    <xf numFmtId="0" fontId="53" fillId="22" borderId="166" xfId="0" applyFont="1" applyFill="1" applyBorder="1" applyAlignment="1" applyProtection="1">
      <alignment horizontal="center" vertical="center" shrinkToFit="1"/>
    </xf>
    <xf numFmtId="0" fontId="35" fillId="6" borderId="220" xfId="0" applyFont="1" applyFill="1" applyBorder="1" applyAlignment="1" applyProtection="1">
      <alignment horizontal="center" vertical="center"/>
    </xf>
    <xf numFmtId="0" fontId="53" fillId="22" borderId="151" xfId="0" applyFont="1" applyFill="1" applyBorder="1" applyAlignment="1" applyProtection="1">
      <alignment horizontal="center" vertical="center" shrinkToFit="1"/>
    </xf>
    <xf numFmtId="0" fontId="35" fillId="22" borderId="284" xfId="0" applyFont="1" applyFill="1" applyBorder="1" applyAlignment="1" applyProtection="1">
      <alignment horizontal="center" vertical="center" shrinkToFit="1"/>
    </xf>
    <xf numFmtId="0" fontId="35" fillId="22" borderId="157" xfId="0" applyFont="1" applyFill="1" applyBorder="1" applyAlignment="1" applyProtection="1">
      <alignment horizontal="center" vertical="center" wrapText="1" shrinkToFit="1"/>
    </xf>
    <xf numFmtId="0" fontId="35" fillId="22" borderId="159" xfId="0" applyFont="1" applyFill="1" applyBorder="1" applyAlignment="1" applyProtection="1">
      <alignment horizontal="center" vertical="center" wrapText="1" shrinkToFit="1"/>
    </xf>
    <xf numFmtId="0" fontId="35" fillId="6" borderId="181" xfId="0" applyFont="1" applyFill="1" applyBorder="1" applyAlignment="1" applyProtection="1">
      <alignment horizontal="center" vertical="center" wrapText="1"/>
    </xf>
    <xf numFmtId="0" fontId="35" fillId="6" borderId="0" xfId="0" applyFont="1" applyFill="1" applyAlignment="1" applyProtection="1">
      <alignment horizontal="center" vertical="center" wrapText="1"/>
    </xf>
    <xf numFmtId="0" fontId="35" fillId="6" borderId="165" xfId="0" applyFont="1" applyFill="1" applyBorder="1" applyAlignment="1" applyProtection="1">
      <alignment horizontal="center" vertical="center" wrapText="1"/>
    </xf>
    <xf numFmtId="0" fontId="53" fillId="6" borderId="165" xfId="0" applyFont="1" applyFill="1" applyBorder="1" applyAlignment="1" applyProtection="1">
      <alignment horizontal="center" vertical="center" shrinkToFit="1"/>
    </xf>
    <xf numFmtId="0" fontId="97" fillId="8" borderId="0" xfId="0" applyFont="1" applyFill="1" applyAlignment="1" applyProtection="1">
      <alignment horizontal="left" vertical="center"/>
      <protection locked="0"/>
    </xf>
    <xf numFmtId="0" fontId="35" fillId="22" borderId="180" xfId="0" applyFont="1" applyFill="1" applyBorder="1" applyAlignment="1" applyProtection="1">
      <alignment horizontal="center" vertical="center" shrinkToFit="1"/>
    </xf>
    <xf numFmtId="0" fontId="35" fillId="22" borderId="167" xfId="0" applyFont="1" applyFill="1" applyBorder="1" applyAlignment="1" applyProtection="1">
      <alignment horizontal="center" vertical="center" shrinkToFit="1"/>
    </xf>
    <xf numFmtId="0" fontId="35" fillId="22" borderId="155" xfId="0" applyFont="1" applyFill="1" applyBorder="1" applyAlignment="1" applyProtection="1">
      <alignment horizontal="center" vertical="center" shrinkToFit="1"/>
    </xf>
    <xf numFmtId="0" fontId="35" fillId="22" borderId="183" xfId="0" applyFont="1" applyFill="1" applyBorder="1" applyAlignment="1" applyProtection="1">
      <alignment horizontal="center" vertical="center" shrinkToFit="1"/>
    </xf>
    <xf numFmtId="0" fontId="35" fillId="22" borderId="184" xfId="0" applyFont="1" applyFill="1" applyBorder="1" applyAlignment="1" applyProtection="1">
      <alignment horizontal="center" vertical="center" shrinkToFit="1"/>
    </xf>
    <xf numFmtId="0" fontId="35" fillId="6" borderId="185" xfId="0" applyFont="1" applyFill="1" applyBorder="1" applyAlignment="1" applyProtection="1">
      <alignment horizontal="center" vertical="center" wrapText="1"/>
    </xf>
    <xf numFmtId="0" fontId="35" fillId="22" borderId="185" xfId="0" applyFont="1" applyFill="1" applyBorder="1" applyAlignment="1" applyProtection="1">
      <alignment horizontal="center" vertical="center" shrinkToFit="1"/>
    </xf>
    <xf numFmtId="0" fontId="35" fillId="22" borderId="186" xfId="0" applyFont="1" applyFill="1" applyBorder="1" applyAlignment="1" applyProtection="1">
      <alignment horizontal="center" vertical="center" shrinkToFit="1"/>
    </xf>
    <xf numFmtId="0" fontId="35" fillId="22" borderId="151" xfId="0" applyFont="1" applyFill="1" applyBorder="1" applyAlignment="1" applyProtection="1">
      <alignment horizontal="center" vertical="center" shrinkToFit="1"/>
    </xf>
    <xf numFmtId="0" fontId="53" fillId="22" borderId="183" xfId="0" applyFont="1" applyFill="1" applyBorder="1" applyAlignment="1" applyProtection="1">
      <alignment horizontal="center" vertical="center" shrinkToFit="1"/>
    </xf>
    <xf numFmtId="0" fontId="53" fillId="22" borderId="184" xfId="0" applyFont="1" applyFill="1" applyBorder="1" applyAlignment="1" applyProtection="1">
      <alignment horizontal="center" vertical="center" shrinkToFit="1"/>
    </xf>
    <xf numFmtId="0" fontId="35" fillId="22" borderId="165" xfId="0" applyFont="1" applyFill="1" applyBorder="1" applyAlignment="1" applyProtection="1">
      <alignment horizontal="center" vertical="center" shrinkToFit="1"/>
    </xf>
    <xf numFmtId="0" fontId="35" fillId="22" borderId="166" xfId="0" applyFont="1" applyFill="1" applyBorder="1" applyAlignment="1" applyProtection="1">
      <alignment horizontal="center" vertical="center" shrinkToFit="1"/>
    </xf>
    <xf numFmtId="0" fontId="34" fillId="0" borderId="0" xfId="0" applyFont="1" applyFill="1" applyAlignment="1" applyProtection="1">
      <alignment horizontal="left" vertical="center"/>
      <protection locked="0"/>
    </xf>
    <xf numFmtId="0" fontId="64" fillId="6" borderId="165" xfId="0" applyFont="1" applyFill="1" applyBorder="1" applyAlignment="1" applyProtection="1">
      <alignment horizontal="center" vertical="center"/>
    </xf>
    <xf numFmtId="0" fontId="194" fillId="3" borderId="148" xfId="0" applyFont="1" applyFill="1" applyBorder="1" applyAlignment="1" applyProtection="1">
      <alignment horizontal="left" vertical="center"/>
    </xf>
    <xf numFmtId="0" fontId="39" fillId="3" borderId="148" xfId="0" applyFont="1" applyFill="1" applyBorder="1" applyAlignment="1" applyProtection="1">
      <alignment horizontal="left" vertical="center"/>
      <protection locked="0"/>
    </xf>
    <xf numFmtId="0" fontId="36" fillId="8" borderId="0" xfId="0" applyFont="1" applyFill="1" applyAlignment="1" applyProtection="1">
      <alignment horizontal="left" vertical="center"/>
      <protection locked="0"/>
    </xf>
    <xf numFmtId="0" fontId="35" fillId="22" borderId="114" xfId="0" applyFont="1" applyFill="1" applyBorder="1" applyAlignment="1" applyProtection="1">
      <alignment horizontal="center" vertical="center" shrinkToFit="1"/>
    </xf>
    <xf numFmtId="0" fontId="49" fillId="3" borderId="0" xfId="0" applyFont="1" applyFill="1" applyAlignment="1" applyProtection="1">
      <alignment horizontal="left" vertical="center"/>
      <protection locked="0"/>
    </xf>
    <xf numFmtId="0" fontId="182" fillId="0" borderId="327" xfId="0" applyFont="1" applyFill="1" applyBorder="1" applyAlignment="1" applyProtection="1">
      <alignment horizontal="center" vertical="center"/>
      <protection locked="0"/>
    </xf>
    <xf numFmtId="0" fontId="182" fillId="0" borderId="340" xfId="0" applyFont="1" applyFill="1" applyBorder="1" applyAlignment="1" applyProtection="1">
      <alignment horizontal="center" vertical="center"/>
      <protection locked="0"/>
    </xf>
    <xf numFmtId="0" fontId="35" fillId="22" borderId="153" xfId="0" applyFont="1" applyFill="1" applyBorder="1" applyAlignment="1" applyProtection="1">
      <alignment horizontal="center" vertical="center" shrinkToFit="1"/>
    </xf>
    <xf numFmtId="0" fontId="44" fillId="0" borderId="0" xfId="0" applyFont="1" applyFill="1" applyAlignment="1" applyProtection="1">
      <alignment horizontal="left" vertical="center" wrapText="1"/>
      <protection locked="0"/>
    </xf>
    <xf numFmtId="0" fontId="35" fillId="22" borderId="156" xfId="0" applyFont="1" applyFill="1" applyBorder="1" applyAlignment="1" applyProtection="1">
      <alignment horizontal="center" vertical="center" shrinkToFit="1"/>
    </xf>
    <xf numFmtId="0" fontId="35" fillId="22" borderId="287" xfId="0" applyFont="1" applyFill="1" applyBorder="1" applyAlignment="1" applyProtection="1">
      <alignment horizontal="center" vertical="center" shrinkToFit="1"/>
    </xf>
    <xf numFmtId="0" fontId="35" fillId="22" borderId="286" xfId="0" applyFont="1" applyFill="1" applyBorder="1" applyAlignment="1" applyProtection="1">
      <alignment horizontal="center" vertical="center" shrinkToFit="1"/>
    </xf>
    <xf numFmtId="0" fontId="97" fillId="6" borderId="0" xfId="0" applyFont="1" applyFill="1" applyAlignment="1" applyProtection="1">
      <alignment horizontal="left" vertical="center" wrapText="1"/>
    </xf>
    <xf numFmtId="0" fontId="97" fillId="6" borderId="0" xfId="0" applyFont="1" applyFill="1" applyAlignment="1" applyProtection="1">
      <alignment horizontal="left" vertical="center"/>
    </xf>
    <xf numFmtId="0" fontId="58" fillId="0" borderId="229" xfId="0" applyFont="1" applyBorder="1" applyAlignment="1" applyProtection="1">
      <alignment horizontal="center" vertical="center"/>
      <protection locked="0"/>
    </xf>
    <xf numFmtId="0" fontId="58" fillId="0" borderId="232" xfId="0" applyFont="1" applyBorder="1" applyAlignment="1" applyProtection="1">
      <alignment horizontal="center" vertical="center"/>
      <protection locked="0"/>
    </xf>
    <xf numFmtId="0" fontId="58" fillId="0" borderId="164" xfId="0" applyFont="1" applyBorder="1" applyAlignment="1" applyProtection="1">
      <alignment horizontal="center" vertical="center"/>
      <protection locked="0"/>
    </xf>
    <xf numFmtId="0" fontId="39" fillId="0" borderId="302" xfId="0" applyFont="1" applyBorder="1" applyAlignment="1" applyProtection="1">
      <alignment horizontal="center" vertical="center" shrinkToFit="1"/>
      <protection locked="0"/>
    </xf>
    <xf numFmtId="0" fontId="39" fillId="0" borderId="325" xfId="0" applyFont="1" applyBorder="1" applyAlignment="1" applyProtection="1">
      <alignment horizontal="center" vertical="center" shrinkToFit="1"/>
      <protection locked="0"/>
    </xf>
    <xf numFmtId="0" fontId="39" fillId="0" borderId="245" xfId="0" applyFont="1" applyBorder="1" applyAlignment="1" applyProtection="1">
      <alignment horizontal="left" vertical="center" shrinkToFit="1"/>
      <protection locked="0"/>
    </xf>
    <xf numFmtId="0" fontId="39" fillId="0" borderId="234" xfId="0" applyFont="1" applyBorder="1" applyAlignment="1" applyProtection="1">
      <alignment horizontal="left" vertical="center" shrinkToFit="1"/>
      <protection locked="0"/>
    </xf>
    <xf numFmtId="0" fontId="39" fillId="0" borderId="300" xfId="0" applyFont="1" applyBorder="1" applyAlignment="1" applyProtection="1">
      <alignment horizontal="center" vertical="center" shrinkToFit="1"/>
      <protection locked="0"/>
    </xf>
    <xf numFmtId="0" fontId="39" fillId="0" borderId="324" xfId="0" applyFont="1" applyBorder="1" applyAlignment="1" applyProtection="1">
      <alignment horizontal="center" vertical="center" shrinkToFit="1"/>
      <protection locked="0"/>
    </xf>
    <xf numFmtId="0" fontId="39" fillId="6" borderId="298" xfId="0" applyFont="1" applyFill="1" applyBorder="1" applyAlignment="1">
      <alignment horizontal="center" vertical="center" shrinkToFit="1"/>
    </xf>
    <xf numFmtId="0" fontId="39" fillId="6" borderId="299" xfId="0" applyFont="1" applyFill="1" applyBorder="1" applyAlignment="1">
      <alignment horizontal="center" vertical="center" shrinkToFit="1"/>
    </xf>
    <xf numFmtId="193" fontId="39" fillId="0" borderId="299" xfId="0" applyNumberFormat="1" applyFont="1" applyBorder="1" applyAlignment="1" applyProtection="1">
      <alignment horizontal="right" vertical="center" shrinkToFit="1"/>
      <protection locked="0"/>
    </xf>
    <xf numFmtId="0" fontId="39" fillId="0" borderId="298" xfId="0" applyFont="1" applyBorder="1" applyAlignment="1" applyProtection="1">
      <alignment horizontal="center" vertical="center" shrinkToFit="1"/>
      <protection locked="0"/>
    </xf>
    <xf numFmtId="0" fontId="39" fillId="0" borderId="323" xfId="0" applyFont="1" applyBorder="1" applyAlignment="1" applyProtection="1">
      <alignment horizontal="center" vertical="center" shrinkToFit="1"/>
      <protection locked="0"/>
    </xf>
    <xf numFmtId="0" fontId="39" fillId="6" borderId="229" xfId="0" applyFont="1" applyFill="1" applyBorder="1" applyAlignment="1">
      <alignment horizontal="center" vertical="center" shrinkToFit="1"/>
    </xf>
    <xf numFmtId="0" fontId="39" fillId="6" borderId="164" xfId="0" applyFont="1" applyFill="1" applyBorder="1" applyAlignment="1">
      <alignment horizontal="center" vertical="center" shrinkToFit="1"/>
    </xf>
    <xf numFmtId="0" fontId="39" fillId="0" borderId="164" xfId="0" applyFont="1" applyBorder="1" applyAlignment="1" applyProtection="1">
      <alignment horizontal="right" vertical="center" shrinkToFit="1"/>
      <protection locked="0"/>
    </xf>
    <xf numFmtId="0" fontId="39" fillId="0" borderId="300" xfId="0" applyFont="1" applyBorder="1" applyAlignment="1" applyProtection="1">
      <alignment horizontal="left" vertical="center" shrinkToFit="1"/>
      <protection locked="0"/>
    </xf>
    <xf numFmtId="0" fontId="39" fillId="0" borderId="301" xfId="0" applyFont="1" applyBorder="1" applyAlignment="1" applyProtection="1">
      <alignment horizontal="left" vertical="center" shrinkToFit="1"/>
      <protection locked="0"/>
    </xf>
    <xf numFmtId="0" fontId="39" fillId="0" borderId="302" xfId="0" applyFont="1" applyBorder="1" applyAlignment="1" applyProtection="1">
      <alignment horizontal="left" vertical="center" shrinkToFit="1"/>
      <protection locked="0"/>
    </xf>
    <xf numFmtId="0" fontId="39" fillId="0" borderId="303" xfId="0" applyFont="1" applyBorder="1" applyAlignment="1" applyProtection="1">
      <alignment horizontal="left" vertical="center" shrinkToFit="1"/>
      <protection locked="0"/>
    </xf>
    <xf numFmtId="0" fontId="39" fillId="0" borderId="229" xfId="0" applyFont="1" applyBorder="1" applyAlignment="1" applyProtection="1">
      <alignment horizontal="center" vertical="center" shrinkToFit="1"/>
      <protection locked="0"/>
    </xf>
    <xf numFmtId="0" fontId="39" fillId="0" borderId="232" xfId="0" applyFont="1" applyBorder="1" applyAlignment="1" applyProtection="1">
      <alignment horizontal="center" vertical="center" shrinkToFit="1"/>
      <protection locked="0"/>
    </xf>
    <xf numFmtId="0" fontId="39" fillId="0" borderId="231" xfId="0" applyFont="1" applyBorder="1" applyAlignment="1" applyProtection="1">
      <alignment horizontal="right" vertical="center" shrinkToFit="1"/>
      <protection locked="0"/>
    </xf>
    <xf numFmtId="0" fontId="39" fillId="3" borderId="248" xfId="0" applyFont="1" applyFill="1" applyBorder="1" applyAlignment="1" applyProtection="1">
      <alignment horizontal="left" vertical="center" shrinkToFit="1"/>
      <protection locked="0"/>
    </xf>
    <xf numFmtId="0" fontId="39" fillId="3" borderId="234" xfId="0" applyFont="1" applyFill="1" applyBorder="1" applyAlignment="1" applyProtection="1">
      <alignment horizontal="left" vertical="center" shrinkToFit="1"/>
      <protection locked="0"/>
    </xf>
    <xf numFmtId="0" fontId="39" fillId="3" borderId="246" xfId="0" applyFont="1" applyFill="1" applyBorder="1" applyAlignment="1" applyProtection="1">
      <alignment horizontal="left" vertical="center" shrinkToFit="1"/>
      <protection locked="0"/>
    </xf>
    <xf numFmtId="0" fontId="39" fillId="0" borderId="325" xfId="0" applyFont="1" applyBorder="1" applyAlignment="1" applyProtection="1">
      <alignment horizontal="left" vertical="center" shrinkToFit="1"/>
      <protection locked="0"/>
    </xf>
    <xf numFmtId="0" fontId="39" fillId="0" borderId="248" xfId="0" applyFont="1" applyBorder="1" applyAlignment="1" applyProtection="1">
      <alignment horizontal="left" vertical="center" shrinkToFit="1"/>
      <protection locked="0"/>
    </xf>
    <xf numFmtId="0" fontId="39" fillId="0" borderId="246" xfId="0" applyFont="1" applyBorder="1" applyAlignment="1" applyProtection="1">
      <alignment horizontal="left" vertical="center" shrinkToFit="1"/>
      <protection locked="0"/>
    </xf>
    <xf numFmtId="0" fontId="39" fillId="0" borderId="177" xfId="0" applyFont="1" applyBorder="1" applyAlignment="1" applyProtection="1">
      <alignment horizontal="left" vertical="center" shrinkToFit="1"/>
      <protection locked="0"/>
    </xf>
    <xf numFmtId="0" fontId="39" fillId="0" borderId="91" xfId="0" applyFont="1" applyBorder="1" applyAlignment="1" applyProtection="1">
      <alignment horizontal="left" vertical="center" shrinkToFit="1"/>
      <protection locked="0"/>
    </xf>
    <xf numFmtId="0" fontId="39" fillId="0" borderId="335" xfId="0" applyFont="1" applyBorder="1" applyAlignment="1" applyProtection="1">
      <alignment horizontal="left" vertical="center" shrinkToFit="1"/>
      <protection locked="0"/>
    </xf>
    <xf numFmtId="0" fontId="39" fillId="0" borderId="242" xfId="0" applyFont="1" applyBorder="1" applyAlignment="1" applyProtection="1">
      <alignment horizontal="left" vertical="center" shrinkToFit="1"/>
      <protection locked="0"/>
    </xf>
    <xf numFmtId="0" fontId="39" fillId="0" borderId="324" xfId="0" applyFont="1" applyBorder="1" applyAlignment="1" applyProtection="1">
      <alignment horizontal="left" vertical="center" shrinkToFit="1"/>
      <protection locked="0"/>
    </xf>
    <xf numFmtId="0" fontId="35" fillId="22" borderId="336" xfId="0" applyFont="1" applyFill="1" applyBorder="1" applyAlignment="1">
      <alignment horizontal="center" vertical="center" textRotation="255" shrinkToFit="1"/>
    </xf>
    <xf numFmtId="0" fontId="35" fillId="22" borderId="337" xfId="0" applyFont="1" applyFill="1" applyBorder="1" applyAlignment="1">
      <alignment horizontal="center" vertical="center" textRotation="255" shrinkToFit="1"/>
    </xf>
    <xf numFmtId="0" fontId="35" fillId="22" borderId="218" xfId="0" applyFont="1" applyFill="1" applyBorder="1" applyAlignment="1">
      <alignment horizontal="center" vertical="center" textRotation="255" shrinkToFit="1"/>
    </xf>
    <xf numFmtId="0" fontId="35" fillId="22" borderId="217" xfId="0" applyFont="1" applyFill="1" applyBorder="1" applyAlignment="1">
      <alignment horizontal="center" vertical="center" textRotation="255" shrinkToFit="1"/>
    </xf>
    <xf numFmtId="0" fontId="35" fillId="22" borderId="224" xfId="0" applyFont="1" applyFill="1" applyBorder="1" applyAlignment="1">
      <alignment horizontal="center" vertical="center" textRotation="255" shrinkToFit="1"/>
    </xf>
    <xf numFmtId="0" fontId="35" fillId="22" borderId="228" xfId="0" applyFont="1" applyFill="1" applyBorder="1" applyAlignment="1">
      <alignment horizontal="center" vertical="center" textRotation="255" shrinkToFit="1"/>
    </xf>
    <xf numFmtId="0" fontId="35" fillId="22" borderId="225" xfId="0" applyFont="1" applyFill="1" applyBorder="1" applyAlignment="1">
      <alignment horizontal="center" vertical="center" shrinkToFit="1"/>
    </xf>
    <xf numFmtId="0" fontId="35" fillId="22" borderId="224" xfId="0" applyFont="1" applyFill="1" applyBorder="1" applyAlignment="1">
      <alignment horizontal="center" vertical="center" shrinkToFit="1"/>
    </xf>
    <xf numFmtId="0" fontId="35" fillId="22" borderId="226" xfId="0" applyFont="1" applyFill="1" applyBorder="1" applyAlignment="1">
      <alignment horizontal="center" vertical="center" shrinkToFit="1"/>
    </xf>
    <xf numFmtId="0" fontId="35" fillId="22" borderId="227" xfId="0" applyFont="1" applyFill="1" applyBorder="1" applyAlignment="1">
      <alignment horizontal="center" vertical="center" shrinkToFit="1"/>
    </xf>
    <xf numFmtId="0" fontId="35" fillId="22" borderId="223" xfId="0" applyFont="1" applyFill="1" applyBorder="1" applyAlignment="1">
      <alignment horizontal="center" vertical="center" shrinkToFit="1"/>
    </xf>
    <xf numFmtId="0" fontId="35" fillId="22" borderId="228" xfId="0" applyFont="1" applyFill="1" applyBorder="1" applyAlignment="1">
      <alignment horizontal="center" vertical="center" shrinkToFit="1"/>
    </xf>
    <xf numFmtId="0" fontId="39" fillId="3" borderId="288" xfId="0" applyFont="1" applyFill="1" applyBorder="1" applyAlignment="1" applyProtection="1">
      <alignment horizontal="left" vertical="center" shrinkToFit="1"/>
      <protection locked="0"/>
    </xf>
    <xf numFmtId="0" fontId="39" fillId="3" borderId="233" xfId="0" applyFont="1" applyFill="1" applyBorder="1" applyAlignment="1" applyProtection="1">
      <alignment horizontal="left" vertical="center" shrinkToFit="1"/>
      <protection locked="0"/>
    </xf>
    <xf numFmtId="0" fontId="39" fillId="3" borderId="297" xfId="0" applyFont="1" applyFill="1" applyBorder="1" applyAlignment="1" applyProtection="1">
      <alignment horizontal="left" vertical="center" shrinkToFit="1"/>
      <protection locked="0"/>
    </xf>
    <xf numFmtId="0" fontId="39" fillId="0" borderId="298" xfId="0" applyFont="1" applyBorder="1" applyAlignment="1" applyProtection="1">
      <alignment horizontal="left" vertical="center" shrinkToFit="1"/>
      <protection locked="0"/>
    </xf>
    <xf numFmtId="0" fontId="39" fillId="0" borderId="299" xfId="0" applyFont="1" applyBorder="1" applyAlignment="1" applyProtection="1">
      <alignment horizontal="left" vertical="center" shrinkToFit="1"/>
      <protection locked="0"/>
    </xf>
    <xf numFmtId="0" fontId="39" fillId="0" borderId="323" xfId="0" applyFont="1" applyBorder="1" applyAlignment="1" applyProtection="1">
      <alignment horizontal="left" vertical="center" shrinkToFit="1"/>
      <protection locked="0"/>
    </xf>
    <xf numFmtId="0" fontId="39" fillId="0" borderId="244" xfId="0" applyFont="1" applyBorder="1" applyAlignment="1" applyProtection="1">
      <alignment horizontal="left" vertical="center" shrinkToFit="1"/>
      <protection locked="0"/>
    </xf>
    <xf numFmtId="0" fontId="39" fillId="0" borderId="233" xfId="0" applyFont="1" applyBorder="1" applyAlignment="1" applyProtection="1">
      <alignment horizontal="left" vertical="center" shrinkToFit="1"/>
      <protection locked="0"/>
    </xf>
    <xf numFmtId="0" fontId="35" fillId="22" borderId="225" xfId="0" applyFont="1" applyFill="1" applyBorder="1" applyAlignment="1">
      <alignment horizontal="center" vertical="center" wrapText="1" shrinkToFit="1"/>
    </xf>
    <xf numFmtId="0" fontId="35" fillId="22" borderId="218" xfId="0" applyFont="1" applyFill="1" applyBorder="1" applyAlignment="1">
      <alignment horizontal="center" vertical="center" wrapText="1" shrinkToFit="1"/>
    </xf>
    <xf numFmtId="0" fontId="35" fillId="22" borderId="224" xfId="0" applyFont="1" applyFill="1" applyBorder="1" applyAlignment="1">
      <alignment horizontal="center" vertical="center" wrapText="1" shrinkToFit="1"/>
    </xf>
    <xf numFmtId="0" fontId="35" fillId="22" borderId="226" xfId="0" applyFont="1" applyFill="1" applyBorder="1" applyAlignment="1">
      <alignment horizontal="center" vertical="center" wrapText="1" shrinkToFit="1"/>
    </xf>
    <xf numFmtId="0" fontId="35" fillId="22" borderId="227" xfId="0" applyFont="1" applyFill="1" applyBorder="1" applyAlignment="1">
      <alignment horizontal="center" vertical="center" wrapText="1" shrinkToFit="1"/>
    </xf>
    <xf numFmtId="0" fontId="35" fillId="22" borderId="0" xfId="0" applyFont="1" applyFill="1" applyAlignment="1">
      <alignment horizontal="center" vertical="center" wrapText="1" shrinkToFit="1"/>
    </xf>
    <xf numFmtId="0" fontId="35" fillId="22" borderId="217" xfId="0" applyFont="1" applyFill="1" applyBorder="1" applyAlignment="1">
      <alignment horizontal="center" vertical="center" wrapText="1" shrinkToFit="1"/>
    </xf>
    <xf numFmtId="0" fontId="35" fillId="22" borderId="223" xfId="0" applyFont="1" applyFill="1" applyBorder="1" applyAlignment="1">
      <alignment horizontal="center" vertical="center" wrapText="1" shrinkToFit="1"/>
    </xf>
    <xf numFmtId="0" fontId="35" fillId="22" borderId="228" xfId="0" applyFont="1" applyFill="1" applyBorder="1" applyAlignment="1">
      <alignment horizontal="center" vertical="center" wrapText="1" shrinkToFit="1"/>
    </xf>
    <xf numFmtId="0" fontId="39" fillId="6" borderId="288" xfId="0" applyFont="1" applyFill="1" applyBorder="1" applyAlignment="1">
      <alignment horizontal="center" vertical="center" shrinkToFit="1"/>
    </xf>
    <xf numFmtId="0" fontId="39" fillId="6" borderId="233" xfId="0" applyFont="1" applyFill="1" applyBorder="1" applyAlignment="1">
      <alignment horizontal="center" vertical="center" shrinkToFit="1"/>
    </xf>
    <xf numFmtId="0" fontId="39" fillId="6" borderId="297" xfId="0" applyFont="1" applyFill="1" applyBorder="1" applyAlignment="1">
      <alignment horizontal="center" vertical="center" shrinkToFit="1"/>
    </xf>
    <xf numFmtId="0" fontId="39" fillId="6" borderId="244" xfId="0" applyFont="1" applyFill="1" applyBorder="1" applyAlignment="1">
      <alignment horizontal="center" vertical="center" shrinkToFit="1"/>
    </xf>
    <xf numFmtId="0" fontId="39" fillId="6" borderId="323" xfId="0" applyFont="1" applyFill="1" applyBorder="1" applyAlignment="1">
      <alignment horizontal="center" vertical="center" shrinkToFit="1"/>
    </xf>
    <xf numFmtId="0" fontId="35" fillId="22" borderId="124" xfId="0" applyFont="1" applyFill="1" applyBorder="1" applyAlignment="1">
      <alignment horizontal="center" vertical="center" shrinkToFit="1"/>
    </xf>
    <xf numFmtId="0" fontId="35" fillId="22" borderId="125" xfId="0" applyFont="1" applyFill="1" applyBorder="1" applyAlignment="1">
      <alignment horizontal="center" vertical="center" shrinkToFit="1"/>
    </xf>
    <xf numFmtId="0" fontId="35" fillId="22" borderId="164" xfId="0" applyFont="1" applyFill="1" applyBorder="1" applyAlignment="1">
      <alignment horizontal="center" vertical="center" shrinkToFit="1"/>
    </xf>
    <xf numFmtId="0" fontId="35" fillId="22" borderId="232" xfId="0" applyFont="1" applyFill="1" applyBorder="1" applyAlignment="1">
      <alignment horizontal="center" vertical="center" shrinkToFit="1"/>
    </xf>
    <xf numFmtId="0" fontId="39" fillId="0" borderId="231" xfId="0" applyFont="1" applyBorder="1" applyAlignment="1" applyProtection="1">
      <alignment horizontal="left" vertical="center" shrinkToFit="1"/>
      <protection locked="0"/>
    </xf>
    <xf numFmtId="0" fontId="39" fillId="0" borderId="164" xfId="0" applyFont="1" applyBorder="1" applyAlignment="1" applyProtection="1">
      <alignment horizontal="left" vertical="center" shrinkToFit="1"/>
      <protection locked="0"/>
    </xf>
    <xf numFmtId="0" fontId="39" fillId="0" borderId="232" xfId="0" applyFont="1" applyBorder="1" applyAlignment="1" applyProtection="1">
      <alignment horizontal="left" vertical="center" shrinkToFit="1"/>
      <protection locked="0"/>
    </xf>
    <xf numFmtId="0" fontId="39" fillId="0" borderId="229" xfId="0" applyFont="1" applyBorder="1" applyAlignment="1" applyProtection="1">
      <alignment horizontal="left" vertical="center" shrinkToFit="1"/>
      <protection locked="0"/>
    </xf>
    <xf numFmtId="0" fontId="39" fillId="6" borderId="230" xfId="0" applyFont="1" applyFill="1" applyBorder="1" applyAlignment="1">
      <alignment horizontal="center" vertical="center" shrinkToFit="1"/>
    </xf>
    <xf numFmtId="0" fontId="39" fillId="6" borderId="232" xfId="0" applyFont="1" applyFill="1" applyBorder="1" applyAlignment="1">
      <alignment horizontal="center" vertical="center" shrinkToFit="1"/>
    </xf>
    <xf numFmtId="0" fontId="39" fillId="0" borderId="288" xfId="0" applyFont="1" applyBorder="1" applyAlignment="1" applyProtection="1">
      <alignment horizontal="left" vertical="center" shrinkToFit="1"/>
      <protection locked="0"/>
    </xf>
    <xf numFmtId="0" fontId="39" fillId="0" borderId="297" xfId="0" applyFont="1" applyBorder="1" applyAlignment="1" applyProtection="1">
      <alignment horizontal="left" vertical="center" shrinkToFit="1"/>
      <protection locked="0"/>
    </xf>
    <xf numFmtId="0" fontId="39" fillId="6" borderId="302" xfId="0" applyFont="1" applyFill="1" applyBorder="1" applyAlignment="1">
      <alignment horizontal="center" vertical="center" shrinkToFit="1"/>
    </xf>
    <xf numFmtId="0" fontId="39" fillId="6" borderId="325" xfId="0" applyFont="1" applyFill="1" applyBorder="1" applyAlignment="1">
      <alignment horizontal="center" vertical="center" shrinkToFit="1"/>
    </xf>
    <xf numFmtId="0" fontId="35" fillId="22" borderId="218" xfId="0" applyFont="1" applyFill="1" applyBorder="1" applyAlignment="1">
      <alignment horizontal="center" vertical="center" shrinkToFit="1"/>
    </xf>
    <xf numFmtId="0" fontId="35" fillId="22" borderId="0" xfId="0" applyFont="1" applyFill="1" applyBorder="1" applyAlignment="1">
      <alignment horizontal="center" vertical="center" shrinkToFit="1"/>
    </xf>
    <xf numFmtId="0" fontId="35" fillId="22" borderId="217" xfId="0" applyFont="1" applyFill="1" applyBorder="1" applyAlignment="1">
      <alignment horizontal="center" vertical="center" shrinkToFit="1"/>
    </xf>
    <xf numFmtId="0" fontId="35" fillId="22" borderId="0" xfId="0" applyFont="1" applyFill="1" applyBorder="1" applyAlignment="1">
      <alignment horizontal="center" vertical="center" wrapText="1" shrinkToFit="1"/>
    </xf>
    <xf numFmtId="0" fontId="35" fillId="22" borderId="225" xfId="0" applyFont="1" applyFill="1" applyBorder="1" applyAlignment="1">
      <alignment horizontal="center" vertical="center" textRotation="255" shrinkToFit="1"/>
    </xf>
    <xf numFmtId="0" fontId="35" fillId="22" borderId="227" xfId="0" applyFont="1" applyFill="1" applyBorder="1" applyAlignment="1">
      <alignment horizontal="center" vertical="center" textRotation="255" shrinkToFit="1"/>
    </xf>
    <xf numFmtId="0" fontId="35" fillId="22" borderId="289" xfId="0" applyFont="1" applyFill="1" applyBorder="1" applyAlignment="1">
      <alignment horizontal="center" vertical="center" textRotation="255" shrinkToFit="1"/>
    </xf>
    <xf numFmtId="0" fontId="35" fillId="22" borderId="290" xfId="0" applyFont="1" applyFill="1" applyBorder="1" applyAlignment="1">
      <alignment horizontal="center" vertical="center" textRotation="255" shrinkToFit="1"/>
    </xf>
    <xf numFmtId="0" fontId="35" fillId="22" borderId="0" xfId="0" applyFont="1" applyFill="1" applyAlignment="1">
      <alignment horizontal="center" vertical="center" shrinkToFit="1"/>
    </xf>
    <xf numFmtId="0" fontId="39" fillId="17" borderId="244" xfId="0" applyFont="1" applyFill="1" applyBorder="1" applyAlignment="1">
      <alignment horizontal="center" vertical="center" shrinkToFit="1"/>
    </xf>
    <xf numFmtId="0" fontId="39" fillId="17" borderId="233" xfId="0" applyFont="1" applyFill="1" applyBorder="1" applyAlignment="1">
      <alignment horizontal="center" vertical="center" shrinkToFit="1"/>
    </xf>
    <xf numFmtId="0" fontId="39" fillId="17" borderId="297" xfId="0" applyFont="1" applyFill="1" applyBorder="1" applyAlignment="1">
      <alignment horizontal="center" vertical="center" shrinkToFit="1"/>
    </xf>
    <xf numFmtId="0" fontId="39" fillId="6" borderId="245" xfId="0" applyFont="1" applyFill="1" applyBorder="1" applyAlignment="1">
      <alignment horizontal="center" vertical="center" shrinkToFit="1"/>
    </xf>
    <xf numFmtId="0" fontId="39" fillId="6" borderId="234" xfId="0" applyFont="1" applyFill="1" applyBorder="1" applyAlignment="1">
      <alignment horizontal="center" vertical="center" shrinkToFit="1"/>
    </xf>
    <xf numFmtId="0" fontId="39" fillId="6" borderId="246" xfId="0" applyFont="1" applyFill="1" applyBorder="1" applyAlignment="1">
      <alignment horizontal="center" vertical="center" shrinkToFit="1"/>
    </xf>
    <xf numFmtId="0" fontId="39" fillId="3" borderId="242" xfId="0" applyFont="1" applyFill="1" applyBorder="1" applyAlignment="1" applyProtection="1">
      <alignment horizontal="left" vertical="center" shrinkToFit="1"/>
      <protection locked="0"/>
    </xf>
    <xf numFmtId="0" fontId="39" fillId="3" borderId="91" xfId="0" applyFont="1" applyFill="1" applyBorder="1" applyAlignment="1" applyProtection="1">
      <alignment horizontal="left" vertical="center" shrinkToFit="1"/>
      <protection locked="0"/>
    </xf>
    <xf numFmtId="0" fontId="39" fillId="3" borderId="245" xfId="0" applyFont="1" applyFill="1" applyBorder="1" applyAlignment="1" applyProtection="1">
      <alignment horizontal="left" vertical="center" shrinkToFit="1"/>
      <protection locked="0"/>
    </xf>
    <xf numFmtId="0" fontId="35" fillId="22" borderId="229" xfId="0" applyFont="1" applyFill="1" applyBorder="1" applyAlignment="1">
      <alignment horizontal="center" vertical="center" shrinkToFit="1"/>
    </xf>
    <xf numFmtId="0" fontId="35" fillId="22" borderId="231" xfId="0" applyFont="1" applyFill="1" applyBorder="1" applyAlignment="1">
      <alignment horizontal="center" vertical="center" shrinkToFit="1"/>
    </xf>
    <xf numFmtId="0" fontId="53" fillId="22" borderId="229" xfId="0" applyFont="1" applyFill="1" applyBorder="1" applyAlignment="1">
      <alignment horizontal="center" vertical="center" shrinkToFit="1"/>
    </xf>
    <xf numFmtId="0" fontId="53" fillId="22" borderId="232" xfId="0" applyFont="1" applyFill="1" applyBorder="1" applyAlignment="1">
      <alignment horizontal="center" vertical="center" shrinkToFit="1"/>
    </xf>
    <xf numFmtId="0" fontId="65" fillId="2" borderId="0" xfId="0" applyFont="1" applyFill="1" applyAlignment="1">
      <alignment horizontal="left"/>
    </xf>
    <xf numFmtId="0" fontId="65" fillId="0" borderId="164" xfId="0" applyFont="1" applyBorder="1" applyAlignment="1">
      <alignment horizontal="left"/>
    </xf>
    <xf numFmtId="0" fontId="53" fillId="22" borderId="225" xfId="0" applyFont="1" applyFill="1" applyBorder="1" applyAlignment="1">
      <alignment horizontal="center" vertical="center" wrapText="1"/>
    </xf>
    <xf numFmtId="0" fontId="53" fillId="22" borderId="226" xfId="0" applyFont="1" applyFill="1" applyBorder="1" applyAlignment="1">
      <alignment horizontal="center" vertical="center" wrapText="1"/>
    </xf>
    <xf numFmtId="0" fontId="53" fillId="22" borderId="227" xfId="0" applyFont="1" applyFill="1" applyBorder="1" applyAlignment="1">
      <alignment horizontal="center" vertical="center" wrapText="1"/>
    </xf>
    <xf numFmtId="0" fontId="53" fillId="22" borderId="218" xfId="0" applyFont="1" applyFill="1" applyBorder="1" applyAlignment="1">
      <alignment horizontal="center" vertical="center" wrapText="1"/>
    </xf>
    <xf numFmtId="0" fontId="53" fillId="22" borderId="0" xfId="0" applyFont="1" applyFill="1" applyBorder="1" applyAlignment="1">
      <alignment horizontal="center" vertical="center" wrapText="1"/>
    </xf>
    <xf numFmtId="0" fontId="53" fillId="22" borderId="217" xfId="0" applyFont="1" applyFill="1" applyBorder="1" applyAlignment="1">
      <alignment horizontal="center" vertical="center" wrapText="1"/>
    </xf>
    <xf numFmtId="0" fontId="53" fillId="22" borderId="224" xfId="0" applyFont="1" applyFill="1" applyBorder="1" applyAlignment="1">
      <alignment horizontal="center" vertical="center" wrapText="1"/>
    </xf>
    <xf numFmtId="0" fontId="53" fillId="22" borderId="223" xfId="0" applyFont="1" applyFill="1" applyBorder="1" applyAlignment="1">
      <alignment horizontal="center" vertical="center" wrapText="1"/>
    </xf>
    <xf numFmtId="0" fontId="53" fillId="22" borderId="228" xfId="0" applyFont="1" applyFill="1" applyBorder="1" applyAlignment="1">
      <alignment horizontal="center" vertical="center" wrapText="1"/>
    </xf>
    <xf numFmtId="0" fontId="58" fillId="24" borderId="225" xfId="0" applyFont="1" applyFill="1" applyBorder="1" applyAlignment="1" applyProtection="1">
      <alignment horizontal="left" vertical="top" wrapText="1"/>
      <protection locked="0"/>
    </xf>
    <xf numFmtId="0" fontId="58" fillId="24" borderId="226" xfId="0" applyFont="1" applyFill="1" applyBorder="1" applyAlignment="1" applyProtection="1">
      <alignment horizontal="left" vertical="top" wrapText="1"/>
      <protection locked="0"/>
    </xf>
    <xf numFmtId="0" fontId="58" fillId="24" borderId="227" xfId="0" applyFont="1" applyFill="1" applyBorder="1" applyAlignment="1" applyProtection="1">
      <alignment horizontal="left" vertical="top" wrapText="1"/>
      <protection locked="0"/>
    </xf>
    <xf numFmtId="0" fontId="58" fillId="24" borderId="218" xfId="0" applyFont="1" applyFill="1" applyBorder="1" applyAlignment="1" applyProtection="1">
      <alignment horizontal="left" vertical="top" wrapText="1"/>
      <protection locked="0"/>
    </xf>
    <xf numFmtId="0" fontId="58" fillId="24" borderId="0" xfId="0" applyFont="1" applyFill="1" applyBorder="1" applyAlignment="1" applyProtection="1">
      <alignment horizontal="left" vertical="top" wrapText="1"/>
      <protection locked="0"/>
    </xf>
    <xf numFmtId="0" fontId="58" fillId="24" borderId="217" xfId="0" applyFont="1" applyFill="1" applyBorder="1" applyAlignment="1" applyProtection="1">
      <alignment horizontal="left" vertical="top" wrapText="1"/>
      <protection locked="0"/>
    </xf>
    <xf numFmtId="0" fontId="58" fillId="24" borderId="224" xfId="0" applyFont="1" applyFill="1" applyBorder="1" applyAlignment="1" applyProtection="1">
      <alignment horizontal="left" vertical="top" wrapText="1"/>
      <protection locked="0"/>
    </xf>
    <xf numFmtId="0" fontId="58" fillId="24" borderId="223" xfId="0" applyFont="1" applyFill="1" applyBorder="1" applyAlignment="1" applyProtection="1">
      <alignment horizontal="left" vertical="top" wrapText="1"/>
      <protection locked="0"/>
    </xf>
    <xf numFmtId="0" fontId="58" fillId="24" borderId="228" xfId="0" applyFont="1" applyFill="1" applyBorder="1" applyAlignment="1" applyProtection="1">
      <alignment horizontal="left" vertical="top" wrapText="1"/>
      <protection locked="0"/>
    </xf>
    <xf numFmtId="0" fontId="53" fillId="0" borderId="154" xfId="0" applyFont="1" applyBorder="1" applyAlignment="1">
      <alignment horizontal="left" vertical="center"/>
    </xf>
    <xf numFmtId="49" fontId="53" fillId="0" borderId="229" xfId="0" applyNumberFormat="1" applyFont="1" applyBorder="1" applyAlignment="1">
      <alignment horizontal="left" vertical="center"/>
    </xf>
    <xf numFmtId="49" fontId="53" fillId="0" borderId="164" xfId="0" applyNumberFormat="1" applyFont="1" applyBorder="1" applyAlignment="1">
      <alignment horizontal="left" vertical="center"/>
    </xf>
    <xf numFmtId="49" fontId="53" fillId="0" borderId="232" xfId="0" applyNumberFormat="1" applyFont="1" applyBorder="1" applyAlignment="1">
      <alignment horizontal="left" vertical="center"/>
    </xf>
    <xf numFmtId="0" fontId="53" fillId="0" borderId="229" xfId="0" applyFont="1" applyBorder="1" applyAlignment="1">
      <alignment vertical="center" wrapText="1"/>
    </xf>
    <xf numFmtId="0" fontId="53" fillId="0" borderId="164" xfId="0" applyFont="1" applyBorder="1" applyAlignment="1">
      <alignment vertical="center" wrapText="1"/>
    </xf>
    <xf numFmtId="0" fontId="53" fillId="0" borderId="232" xfId="0" applyFont="1" applyBorder="1" applyAlignment="1">
      <alignment vertical="center" wrapText="1"/>
    </xf>
    <xf numFmtId="38" fontId="53" fillId="0" borderId="229" xfId="2" applyFont="1" applyFill="1" applyBorder="1" applyAlignment="1" applyProtection="1">
      <alignment vertical="center"/>
    </xf>
    <xf numFmtId="38" fontId="53" fillId="0" borderId="164" xfId="2" applyFont="1" applyFill="1" applyBorder="1" applyAlignment="1" applyProtection="1">
      <alignment vertical="center"/>
    </xf>
    <xf numFmtId="38" fontId="53" fillId="0" borderId="232" xfId="2" applyFont="1" applyFill="1" applyBorder="1" applyAlignment="1" applyProtection="1">
      <alignment vertical="center"/>
    </xf>
    <xf numFmtId="38" fontId="53" fillId="0" borderId="154" xfId="2" applyFont="1" applyFill="1" applyBorder="1" applyAlignment="1" applyProtection="1">
      <alignment horizontal="left" vertical="center"/>
    </xf>
    <xf numFmtId="0" fontId="194" fillId="3" borderId="0" xfId="0" applyFont="1" applyFill="1" applyAlignment="1">
      <alignment horizontal="left" vertical="center"/>
    </xf>
    <xf numFmtId="0" fontId="53" fillId="0" borderId="229" xfId="0" applyFont="1" applyBorder="1" applyAlignment="1">
      <alignment horizontal="left" vertical="center"/>
    </xf>
    <xf numFmtId="0" fontId="53" fillId="0" borderId="164" xfId="0" applyFont="1" applyBorder="1" applyAlignment="1">
      <alignment horizontal="left" vertical="center"/>
    </xf>
    <xf numFmtId="0" fontId="53" fillId="0" borderId="232" xfId="0" applyFont="1" applyBorder="1" applyAlignment="1">
      <alignment horizontal="left" vertical="center"/>
    </xf>
    <xf numFmtId="0" fontId="53" fillId="22" borderId="154" xfId="0" applyFont="1" applyFill="1" applyBorder="1" applyAlignment="1">
      <alignment horizontal="center" vertical="center"/>
    </xf>
    <xf numFmtId="38" fontId="57" fillId="22" borderId="229" xfId="2" applyFont="1" applyFill="1" applyBorder="1" applyAlignment="1" applyProtection="1">
      <alignment horizontal="center" vertical="center"/>
    </xf>
    <xf numFmtId="38" fontId="57" fillId="22" borderId="164" xfId="2" applyFont="1" applyFill="1" applyBorder="1" applyAlignment="1" applyProtection="1">
      <alignment horizontal="center" vertical="center"/>
    </xf>
    <xf numFmtId="0" fontId="53" fillId="0" borderId="225" xfId="0" applyFont="1" applyBorder="1" applyAlignment="1">
      <alignment horizontal="left" vertical="center" wrapText="1"/>
    </xf>
    <xf numFmtId="0" fontId="53" fillId="0" borderId="226" xfId="0" applyFont="1" applyBorder="1" applyAlignment="1">
      <alignment horizontal="left" vertical="center" wrapText="1"/>
    </xf>
    <xf numFmtId="0" fontId="53" fillId="0" borderId="227" xfId="0" applyFont="1" applyBorder="1" applyAlignment="1">
      <alignment horizontal="left" vertical="center" wrapText="1"/>
    </xf>
    <xf numFmtId="0" fontId="53" fillId="0" borderId="218" xfId="0" applyFont="1" applyBorder="1" applyAlignment="1">
      <alignment horizontal="left" vertical="center" wrapText="1"/>
    </xf>
    <xf numFmtId="0" fontId="53" fillId="0" borderId="0" xfId="0" applyFont="1" applyAlignment="1">
      <alignment horizontal="left" vertical="center" wrapText="1"/>
    </xf>
    <xf numFmtId="0" fontId="53" fillId="0" borderId="217" xfId="0" applyFont="1" applyBorder="1" applyAlignment="1">
      <alignment horizontal="left" vertical="center" wrapText="1"/>
    </xf>
    <xf numFmtId="0" fontId="53" fillId="0" borderId="224" xfId="0" applyFont="1" applyBorder="1" applyAlignment="1">
      <alignment horizontal="left" vertical="center" wrapText="1"/>
    </xf>
    <xf numFmtId="0" fontId="53" fillId="0" borderId="223" xfId="0" applyFont="1" applyBorder="1" applyAlignment="1">
      <alignment horizontal="left" vertical="center" wrapText="1"/>
    </xf>
    <xf numFmtId="0" fontId="53" fillId="0" borderId="228" xfId="0" applyFont="1" applyBorder="1" applyAlignment="1">
      <alignment horizontal="left" vertical="center" wrapText="1"/>
    </xf>
    <xf numFmtId="0" fontId="53" fillId="22" borderId="216" xfId="0" applyFont="1" applyFill="1" applyBorder="1" applyAlignment="1">
      <alignment horizontal="center" vertical="center"/>
    </xf>
    <xf numFmtId="0" fontId="53" fillId="22" borderId="274" xfId="0" applyFont="1" applyFill="1" applyBorder="1" applyAlignment="1">
      <alignment horizontal="center" vertical="center"/>
    </xf>
    <xf numFmtId="0" fontId="53" fillId="22" borderId="275" xfId="0" applyFont="1" applyFill="1" applyBorder="1" applyAlignment="1">
      <alignment horizontal="center" vertical="center"/>
    </xf>
    <xf numFmtId="0" fontId="53" fillId="0" borderId="0" xfId="0" applyFont="1" applyBorder="1" applyAlignment="1">
      <alignment horizontal="left" vertical="center" wrapText="1"/>
    </xf>
    <xf numFmtId="49" fontId="53" fillId="0" borderId="229" xfId="0" applyNumberFormat="1" applyFont="1" applyBorder="1" applyAlignment="1">
      <alignment vertical="center"/>
    </xf>
    <xf numFmtId="49" fontId="53" fillId="0" borderId="164" xfId="0" applyNumberFormat="1" applyFont="1" applyBorder="1" applyAlignment="1">
      <alignment vertical="center"/>
    </xf>
    <xf numFmtId="49" fontId="53" fillId="0" borderId="232" xfId="0" applyNumberFormat="1" applyFont="1" applyBorder="1" applyAlignment="1">
      <alignment vertical="center"/>
    </xf>
    <xf numFmtId="0" fontId="65" fillId="0" borderId="0" xfId="0" applyFont="1" applyAlignment="1">
      <alignment horizontal="left"/>
    </xf>
    <xf numFmtId="0" fontId="173" fillId="8" borderId="0" xfId="0" applyFont="1" applyFill="1" applyBorder="1" applyAlignment="1">
      <alignment horizontal="left" vertical="center" wrapText="1"/>
    </xf>
    <xf numFmtId="0" fontId="53" fillId="22" borderId="332" xfId="0" applyFont="1" applyFill="1" applyBorder="1" applyAlignment="1">
      <alignment horizontal="center" vertical="center" wrapText="1"/>
    </xf>
    <xf numFmtId="0" fontId="53" fillId="22" borderId="333" xfId="0" applyFont="1" applyFill="1" applyBorder="1" applyAlignment="1">
      <alignment horizontal="center" vertical="center" wrapText="1"/>
    </xf>
    <xf numFmtId="197" fontId="58" fillId="24" borderId="334" xfId="0" applyNumberFormat="1" applyFont="1" applyFill="1" applyBorder="1" applyAlignment="1" applyProtection="1">
      <alignment horizontal="center" vertical="center" wrapText="1"/>
      <protection locked="0"/>
    </xf>
    <xf numFmtId="197" fontId="58" fillId="24" borderId="164" xfId="0" applyNumberFormat="1" applyFont="1" applyFill="1" applyBorder="1" applyAlignment="1" applyProtection="1">
      <alignment horizontal="center" vertical="center" wrapText="1"/>
      <protection locked="0"/>
    </xf>
    <xf numFmtId="0" fontId="53" fillId="22" borderId="229" xfId="0" applyFont="1" applyFill="1" applyBorder="1" applyAlignment="1">
      <alignment horizontal="center" vertical="center" wrapText="1"/>
    </xf>
    <xf numFmtId="0" fontId="53" fillId="22" borderId="164" xfId="0" applyFont="1" applyFill="1" applyBorder="1" applyAlignment="1">
      <alignment horizontal="center" vertical="center" wrapText="1"/>
    </xf>
    <xf numFmtId="0" fontId="53" fillId="22" borderId="232" xfId="0" applyFont="1" applyFill="1" applyBorder="1" applyAlignment="1">
      <alignment horizontal="center" vertical="center" wrapText="1"/>
    </xf>
    <xf numFmtId="0" fontId="53" fillId="0" borderId="229" xfId="0" applyFont="1" applyFill="1" applyBorder="1" applyAlignment="1">
      <alignment horizontal="center" vertical="center" wrapText="1"/>
    </xf>
    <xf numFmtId="0" fontId="53" fillId="0" borderId="164" xfId="0" applyFont="1" applyFill="1" applyBorder="1" applyAlignment="1">
      <alignment horizontal="center" vertical="center" wrapText="1"/>
    </xf>
    <xf numFmtId="0" fontId="53" fillId="0" borderId="232" xfId="0" applyFont="1" applyFill="1" applyBorder="1" applyAlignment="1">
      <alignment horizontal="center" vertical="center" wrapText="1"/>
    </xf>
    <xf numFmtId="0" fontId="53" fillId="22" borderId="229" xfId="0" applyFont="1" applyFill="1" applyBorder="1" applyAlignment="1">
      <alignment horizontal="center" vertical="center"/>
    </xf>
    <xf numFmtId="0" fontId="53" fillId="22" borderId="164" xfId="0" applyFont="1" applyFill="1" applyBorder="1" applyAlignment="1">
      <alignment horizontal="center" vertical="center"/>
    </xf>
    <xf numFmtId="0" fontId="53" fillId="22" borderId="232" xfId="0" applyFont="1" applyFill="1" applyBorder="1" applyAlignment="1">
      <alignment horizontal="center" vertical="center"/>
    </xf>
    <xf numFmtId="38" fontId="57" fillId="22" borderId="232" xfId="2" applyFont="1" applyFill="1" applyBorder="1" applyAlignment="1" applyProtection="1">
      <alignment horizontal="center" vertical="center"/>
    </xf>
    <xf numFmtId="0" fontId="115" fillId="26" borderId="25" xfId="0" applyFont="1" applyFill="1" applyBorder="1" applyAlignment="1">
      <alignment horizontal="left" vertical="center" shrinkToFit="1"/>
    </xf>
    <xf numFmtId="0" fontId="116" fillId="0" borderId="25" xfId="0" applyFont="1" applyBorder="1" applyAlignment="1">
      <alignment horizontal="left" vertical="center" shrinkToFit="1"/>
    </xf>
    <xf numFmtId="0" fontId="115" fillId="26" borderId="24" xfId="0" applyFont="1" applyFill="1" applyBorder="1" applyAlignment="1">
      <alignment horizontal="left" vertical="center" shrinkToFit="1"/>
    </xf>
    <xf numFmtId="0" fontId="108" fillId="26" borderId="28" xfId="0" applyFont="1" applyFill="1" applyBorder="1" applyAlignment="1">
      <alignment horizontal="left" vertical="center"/>
    </xf>
    <xf numFmtId="0" fontId="108" fillId="26" borderId="9" xfId="0" applyFont="1" applyFill="1" applyBorder="1" applyAlignment="1">
      <alignment horizontal="left" vertical="center"/>
    </xf>
    <xf numFmtId="0" fontId="108" fillId="26" borderId="7" xfId="0" applyFont="1" applyFill="1" applyBorder="1" applyAlignment="1">
      <alignment horizontal="center" vertical="center"/>
    </xf>
    <xf numFmtId="0" fontId="110" fillId="27" borderId="28" xfId="0" applyFont="1" applyFill="1" applyBorder="1" applyAlignment="1">
      <alignment horizontal="center" vertical="center"/>
    </xf>
    <xf numFmtId="0" fontId="110" fillId="27" borderId="19" xfId="0" applyFont="1" applyFill="1" applyBorder="1" applyAlignment="1">
      <alignment horizontal="center" vertical="center"/>
    </xf>
    <xf numFmtId="0" fontId="110" fillId="27" borderId="9" xfId="0" applyFont="1" applyFill="1" applyBorder="1" applyAlignment="1">
      <alignment horizontal="center" vertical="center"/>
    </xf>
    <xf numFmtId="0" fontId="108" fillId="26" borderId="28" xfId="0" applyFont="1" applyFill="1" applyBorder="1" applyAlignment="1">
      <alignment horizontal="center" vertical="center"/>
    </xf>
    <xf numFmtId="0" fontId="108" fillId="26" borderId="19" xfId="0" applyFont="1" applyFill="1" applyBorder="1" applyAlignment="1">
      <alignment horizontal="center" vertical="center"/>
    </xf>
    <xf numFmtId="0" fontId="108" fillId="26" borderId="9" xfId="0" applyFont="1" applyFill="1" applyBorder="1" applyAlignment="1">
      <alignment horizontal="center" vertical="center"/>
    </xf>
    <xf numFmtId="0" fontId="108" fillId="6" borderId="79" xfId="0" applyFont="1" applyFill="1" applyBorder="1" applyAlignment="1">
      <alignment horizontal="right" vertical="center"/>
    </xf>
    <xf numFmtId="0" fontId="108" fillId="6" borderId="18" xfId="0" applyFont="1" applyFill="1" applyBorder="1" applyAlignment="1">
      <alignment horizontal="right" vertical="center"/>
    </xf>
    <xf numFmtId="0" fontId="108" fillId="6" borderId="78" xfId="0" applyFont="1" applyFill="1" applyBorder="1" applyAlignment="1">
      <alignment horizontal="right" vertical="center"/>
    </xf>
    <xf numFmtId="0" fontId="108" fillId="6" borderId="34" xfId="0" applyFont="1" applyFill="1" applyBorder="1" applyAlignment="1">
      <alignment horizontal="right" vertical="center"/>
    </xf>
    <xf numFmtId="0" fontId="108" fillId="6" borderId="18" xfId="0" applyFont="1" applyFill="1" applyBorder="1" applyAlignment="1">
      <alignment horizontal="center" vertical="center"/>
    </xf>
    <xf numFmtId="0" fontId="108" fillId="6" borderId="6" xfId="0" applyFont="1" applyFill="1" applyBorder="1" applyAlignment="1">
      <alignment horizontal="center" vertical="center"/>
    </xf>
    <xf numFmtId="0" fontId="108" fillId="6" borderId="34" xfId="0" applyFont="1" applyFill="1" applyBorder="1" applyAlignment="1">
      <alignment horizontal="center" vertical="center"/>
    </xf>
    <xf numFmtId="0" fontId="108" fillId="6" borderId="11" xfId="0" applyFont="1" applyFill="1" applyBorder="1" applyAlignment="1">
      <alignment horizontal="center" vertical="center"/>
    </xf>
    <xf numFmtId="49" fontId="105" fillId="6" borderId="17" xfId="0" applyNumberFormat="1" applyFont="1" applyFill="1" applyBorder="1" applyAlignment="1">
      <alignment horizontal="center" vertical="center" textRotation="255" wrapText="1"/>
    </xf>
    <xf numFmtId="49" fontId="105" fillId="6" borderId="173" xfId="0" applyNumberFormat="1" applyFont="1" applyFill="1" applyBorder="1" applyAlignment="1">
      <alignment horizontal="center" vertical="center" textRotation="255" wrapText="1"/>
    </xf>
    <xf numFmtId="49" fontId="105" fillId="6" borderId="14" xfId="0" applyNumberFormat="1" applyFont="1" applyFill="1" applyBorder="1" applyAlignment="1">
      <alignment horizontal="center" vertical="center" textRotation="255" wrapText="1"/>
    </xf>
    <xf numFmtId="49" fontId="105" fillId="6" borderId="174" xfId="0" applyNumberFormat="1" applyFont="1" applyFill="1" applyBorder="1" applyAlignment="1">
      <alignment horizontal="center" vertical="center" textRotation="255" wrapText="1"/>
    </xf>
    <xf numFmtId="49" fontId="105" fillId="6" borderId="21" xfId="0" applyNumberFormat="1" applyFont="1" applyFill="1" applyBorder="1" applyAlignment="1">
      <alignment horizontal="center" vertical="center" textRotation="255" wrapText="1"/>
    </xf>
    <xf numFmtId="49" fontId="105" fillId="6" borderId="176" xfId="0" applyNumberFormat="1" applyFont="1" applyFill="1" applyBorder="1" applyAlignment="1">
      <alignment horizontal="center" vertical="center" textRotation="255" wrapText="1"/>
    </xf>
    <xf numFmtId="0" fontId="108" fillId="6" borderId="79" xfId="0" applyFont="1" applyFill="1" applyBorder="1" applyAlignment="1">
      <alignment horizontal="center" vertical="center"/>
    </xf>
    <xf numFmtId="0" fontId="108" fillId="6" borderId="175" xfId="0" applyFont="1" applyFill="1" applyBorder="1" applyAlignment="1">
      <alignment horizontal="center" vertical="center"/>
    </xf>
    <xf numFmtId="0" fontId="108" fillId="6" borderId="0" xfId="0" applyFont="1" applyFill="1" applyAlignment="1">
      <alignment horizontal="center" vertical="center"/>
    </xf>
    <xf numFmtId="0" fontId="108" fillId="6" borderId="12" xfId="0" applyFont="1" applyFill="1" applyBorder="1" applyAlignment="1">
      <alignment horizontal="center" vertical="center"/>
    </xf>
    <xf numFmtId="0" fontId="108" fillId="6" borderId="78" xfId="0" applyFont="1" applyFill="1" applyBorder="1" applyAlignment="1">
      <alignment horizontal="center" vertical="center"/>
    </xf>
    <xf numFmtId="0" fontId="105" fillId="6" borderId="17" xfId="0" applyFont="1" applyFill="1" applyBorder="1" applyAlignment="1">
      <alignment horizontal="center" vertical="center" textRotation="255" wrapText="1"/>
    </xf>
    <xf numFmtId="0" fontId="105" fillId="6" borderId="173" xfId="0" applyFont="1" applyFill="1" applyBorder="1" applyAlignment="1">
      <alignment horizontal="center" vertical="center" textRotation="255" wrapText="1"/>
    </xf>
    <xf numFmtId="0" fontId="105" fillId="6" borderId="14" xfId="0" applyFont="1" applyFill="1" applyBorder="1" applyAlignment="1">
      <alignment horizontal="center" vertical="center" textRotation="255" wrapText="1"/>
    </xf>
    <xf numFmtId="0" fontId="105" fillId="6" borderId="174" xfId="0" applyFont="1" applyFill="1" applyBorder="1" applyAlignment="1">
      <alignment horizontal="center" vertical="center" textRotation="255" wrapText="1"/>
    </xf>
    <xf numFmtId="0" fontId="105" fillId="6" borderId="21" xfId="0" applyFont="1" applyFill="1" applyBorder="1" applyAlignment="1">
      <alignment horizontal="center" vertical="center" textRotation="255" wrapText="1"/>
    </xf>
    <xf numFmtId="0" fontId="105" fillId="6" borderId="176" xfId="0" applyFont="1" applyFill="1" applyBorder="1" applyAlignment="1">
      <alignment horizontal="center" vertical="center" textRotation="255" wrapText="1"/>
    </xf>
    <xf numFmtId="0" fontId="110" fillId="27" borderId="28" xfId="0" applyFont="1" applyFill="1" applyBorder="1" applyAlignment="1">
      <alignment vertical="center" shrinkToFit="1"/>
    </xf>
    <xf numFmtId="0" fontId="110" fillId="27" borderId="19" xfId="0" applyFont="1" applyFill="1" applyBorder="1" applyAlignment="1">
      <alignment vertical="center" shrinkToFit="1"/>
    </xf>
    <xf numFmtId="0" fontId="110" fillId="27" borderId="9" xfId="0" applyFont="1" applyFill="1" applyBorder="1" applyAlignment="1">
      <alignment vertical="center" shrinkToFit="1"/>
    </xf>
    <xf numFmtId="0" fontId="115" fillId="26" borderId="29" xfId="0" applyFont="1" applyFill="1" applyBorder="1" applyAlignment="1">
      <alignment horizontal="left" vertical="center" shrinkToFit="1"/>
    </xf>
    <xf numFmtId="0" fontId="115" fillId="26" borderId="51" xfId="0" applyFont="1" applyFill="1" applyBorder="1" applyAlignment="1">
      <alignment horizontal="left" vertical="center" shrinkToFit="1"/>
    </xf>
    <xf numFmtId="0" fontId="115" fillId="26" borderId="89" xfId="0" applyFont="1" applyFill="1" applyBorder="1" applyAlignment="1">
      <alignment horizontal="left" vertical="center" shrinkToFit="1"/>
    </xf>
    <xf numFmtId="0" fontId="116" fillId="0" borderId="29" xfId="0" applyFont="1" applyBorder="1" applyAlignment="1">
      <alignment horizontal="left" vertical="center" shrinkToFit="1"/>
    </xf>
    <xf numFmtId="0" fontId="116" fillId="0" borderId="51" xfId="0" applyFont="1" applyBorder="1" applyAlignment="1">
      <alignment horizontal="left" vertical="center" shrinkToFit="1"/>
    </xf>
    <xf numFmtId="0" fontId="116" fillId="0" borderId="89" xfId="0" applyFont="1" applyBorder="1" applyAlignment="1">
      <alignment horizontal="left" vertical="center" shrinkToFit="1"/>
    </xf>
    <xf numFmtId="0" fontId="115" fillId="26" borderId="27" xfId="0" applyFont="1" applyFill="1" applyBorder="1" applyAlignment="1">
      <alignment horizontal="left" vertical="center" shrinkToFit="1"/>
    </xf>
    <xf numFmtId="0" fontId="115" fillId="26" borderId="91" xfId="0" applyFont="1" applyFill="1" applyBorder="1" applyAlignment="1">
      <alignment horizontal="left" vertical="center" shrinkToFit="1"/>
    </xf>
    <xf numFmtId="0" fontId="115" fillId="26" borderId="90" xfId="0" applyFont="1" applyFill="1" applyBorder="1" applyAlignment="1">
      <alignment horizontal="left" vertical="center" shrinkToFit="1"/>
    </xf>
    <xf numFmtId="0" fontId="108" fillId="6" borderId="79" xfId="0" applyFont="1" applyFill="1" applyBorder="1" applyAlignment="1">
      <alignment horizontal="right" vertical="center" wrapText="1"/>
    </xf>
    <xf numFmtId="0" fontId="108" fillId="6" borderId="18" xfId="0" applyFont="1" applyFill="1" applyBorder="1" applyAlignment="1">
      <alignment horizontal="right" vertical="center" wrapText="1"/>
    </xf>
    <xf numFmtId="0" fontId="108" fillId="6" borderId="175" xfId="0" applyFont="1" applyFill="1" applyBorder="1" applyAlignment="1">
      <alignment horizontal="right" vertical="center" wrapText="1"/>
    </xf>
    <xf numFmtId="0" fontId="108" fillId="6" borderId="0" xfId="0" applyFont="1" applyFill="1" applyAlignment="1">
      <alignment horizontal="right" vertical="center" wrapText="1"/>
    </xf>
    <xf numFmtId="0" fontId="108" fillId="6" borderId="78" xfId="0" applyFont="1" applyFill="1" applyBorder="1" applyAlignment="1">
      <alignment horizontal="right" vertical="center" wrapText="1"/>
    </xf>
    <xf numFmtId="0" fontId="108" fillId="6" borderId="34" xfId="0" applyFont="1" applyFill="1" applyBorder="1" applyAlignment="1">
      <alignment horizontal="right" vertical="center" wrapText="1"/>
    </xf>
    <xf numFmtId="0" fontId="108" fillId="6" borderId="18" xfId="0" applyFont="1" applyFill="1" applyBorder="1" applyAlignment="1">
      <alignment horizontal="center" vertical="center" wrapText="1"/>
    </xf>
    <xf numFmtId="0" fontId="108" fillId="6" borderId="6" xfId="0" applyFont="1" applyFill="1" applyBorder="1" applyAlignment="1">
      <alignment horizontal="center" vertical="center" wrapText="1"/>
    </xf>
    <xf numFmtId="0" fontId="108" fillId="6" borderId="0" xfId="0" applyFont="1" applyFill="1" applyAlignment="1">
      <alignment horizontal="center" vertical="center" wrapText="1"/>
    </xf>
    <xf numFmtId="0" fontId="108" fillId="6" borderId="12" xfId="0" applyFont="1" applyFill="1" applyBorder="1" applyAlignment="1">
      <alignment horizontal="center" vertical="center" wrapText="1"/>
    </xf>
    <xf numFmtId="0" fontId="108" fillId="6" borderId="34" xfId="0" applyFont="1" applyFill="1" applyBorder="1" applyAlignment="1">
      <alignment horizontal="center" vertical="center" wrapText="1"/>
    </xf>
    <xf numFmtId="0" fontId="108" fillId="6" borderId="11" xfId="0" applyFont="1" applyFill="1" applyBorder="1" applyAlignment="1">
      <alignment horizontal="center" vertical="center" wrapText="1"/>
    </xf>
    <xf numFmtId="0" fontId="110" fillId="27" borderId="28" xfId="0" applyFont="1" applyFill="1" applyBorder="1" applyAlignment="1">
      <alignment horizontal="left" vertical="center" shrinkToFit="1"/>
    </xf>
    <xf numFmtId="0" fontId="110" fillId="27" borderId="19" xfId="0" applyFont="1" applyFill="1" applyBorder="1" applyAlignment="1">
      <alignment horizontal="left" vertical="center" shrinkToFit="1"/>
    </xf>
    <xf numFmtId="0" fontId="110" fillId="27" borderId="9" xfId="0" applyFont="1" applyFill="1" applyBorder="1" applyAlignment="1">
      <alignment horizontal="left" vertical="center" shrinkToFit="1"/>
    </xf>
    <xf numFmtId="0" fontId="116" fillId="0" borderId="27" xfId="0" applyFont="1" applyBorder="1" applyAlignment="1">
      <alignment horizontal="left" vertical="center" shrinkToFit="1"/>
    </xf>
    <xf numFmtId="0" fontId="116" fillId="0" borderId="91" xfId="0" applyFont="1" applyBorder="1" applyAlignment="1">
      <alignment horizontal="left" vertical="center" shrinkToFit="1"/>
    </xf>
    <xf numFmtId="0" fontId="116" fillId="0" borderId="90" xfId="0" applyFont="1" applyBorder="1" applyAlignment="1">
      <alignment horizontal="left" vertical="center" shrinkToFit="1"/>
    </xf>
    <xf numFmtId="0" fontId="115" fillId="26" borderId="211" xfId="0" applyFont="1" applyFill="1" applyBorder="1" applyAlignment="1">
      <alignment horizontal="left" vertical="center" shrinkToFit="1"/>
    </xf>
    <xf numFmtId="0" fontId="115" fillId="26" borderId="243" xfId="0" applyFont="1" applyFill="1" applyBorder="1" applyAlignment="1">
      <alignment horizontal="left" vertical="center" shrinkToFit="1"/>
    </xf>
    <xf numFmtId="0" fontId="115" fillId="26" borderId="92" xfId="0" applyFont="1" applyFill="1" applyBorder="1" applyAlignment="1">
      <alignment horizontal="left" vertical="center" shrinkToFit="1"/>
    </xf>
    <xf numFmtId="0" fontId="116" fillId="0" borderId="211" xfId="0" applyFont="1" applyBorder="1" applyAlignment="1">
      <alignment horizontal="left" vertical="center" shrinkToFit="1"/>
    </xf>
    <xf numFmtId="0" fontId="116" fillId="0" borderId="243" xfId="0" applyFont="1" applyBorder="1" applyAlignment="1">
      <alignment horizontal="left" vertical="center" shrinkToFit="1"/>
    </xf>
    <xf numFmtId="0" fontId="116" fillId="0" borderId="92" xfId="0" applyFont="1" applyBorder="1" applyAlignment="1">
      <alignment horizontal="left" vertical="center" shrinkToFit="1"/>
    </xf>
    <xf numFmtId="0" fontId="108" fillId="6" borderId="175" xfId="0" applyFont="1" applyFill="1" applyBorder="1" applyAlignment="1">
      <alignment horizontal="right" vertical="center"/>
    </xf>
    <xf numFmtId="0" fontId="108" fillId="6" borderId="0" xfId="0" applyFont="1" applyFill="1" applyAlignment="1">
      <alignment horizontal="right" vertical="center"/>
    </xf>
    <xf numFmtId="0" fontId="108" fillId="6" borderId="17" xfId="0" applyFont="1" applyFill="1" applyBorder="1" applyAlignment="1">
      <alignment horizontal="center" vertical="center"/>
    </xf>
    <xf numFmtId="0" fontId="108" fillId="6" borderId="21" xfId="0" applyFont="1" applyFill="1" applyBorder="1" applyAlignment="1">
      <alignment horizontal="center" vertical="center"/>
    </xf>
    <xf numFmtId="0" fontId="116" fillId="0" borderId="26" xfId="0" applyFont="1" applyBorder="1" applyAlignment="1">
      <alignment horizontal="left" vertical="center" shrinkToFit="1"/>
    </xf>
    <xf numFmtId="0" fontId="116" fillId="0" borderId="24" xfId="0" applyFont="1" applyBorder="1" applyAlignment="1">
      <alignment horizontal="left" vertical="center" shrinkToFit="1"/>
    </xf>
    <xf numFmtId="0" fontId="115" fillId="26" borderId="27" xfId="0" applyFont="1" applyFill="1" applyBorder="1" applyAlignment="1">
      <alignment horizontal="left" vertical="center"/>
    </xf>
    <xf numFmtId="0" fontId="105" fillId="0" borderId="91" xfId="0" applyFont="1" applyBorder="1" applyAlignment="1">
      <alignment horizontal="left" vertical="center"/>
    </xf>
    <xf numFmtId="0" fontId="105" fillId="0" borderId="90" xfId="0" applyFont="1" applyBorder="1" applyAlignment="1">
      <alignment horizontal="left" vertical="center"/>
    </xf>
    <xf numFmtId="0" fontId="116" fillId="0" borderId="27" xfId="0" applyFont="1" applyBorder="1" applyAlignment="1">
      <alignment horizontal="left" vertical="center"/>
    </xf>
    <xf numFmtId="0" fontId="115" fillId="26" borderId="91" xfId="0" applyFont="1" applyFill="1" applyBorder="1" applyAlignment="1">
      <alignment horizontal="left" vertical="center"/>
    </xf>
    <xf numFmtId="0" fontId="115" fillId="26" borderId="90" xfId="0" applyFont="1" applyFill="1" applyBorder="1" applyAlignment="1">
      <alignment horizontal="left" vertical="center"/>
    </xf>
    <xf numFmtId="0" fontId="116" fillId="0" borderId="96" xfId="0" applyFont="1" applyBorder="1" applyAlignment="1">
      <alignment horizontal="left" vertical="center" shrinkToFit="1"/>
    </xf>
    <xf numFmtId="0" fontId="110" fillId="27" borderId="7" xfId="0" applyFont="1" applyFill="1" applyBorder="1" applyAlignment="1">
      <alignment horizontal="center" vertical="center"/>
    </xf>
    <xf numFmtId="0" fontId="108" fillId="26" borderId="27" xfId="0" applyFont="1" applyFill="1" applyBorder="1" applyAlignment="1">
      <alignment horizontal="center"/>
    </xf>
    <xf numFmtId="0" fontId="108" fillId="26" borderId="91" xfId="0" applyFont="1" applyFill="1" applyBorder="1" applyAlignment="1">
      <alignment horizontal="center"/>
    </xf>
    <xf numFmtId="0" fontId="108" fillId="26" borderId="90" xfId="0" applyFont="1" applyFill="1" applyBorder="1" applyAlignment="1">
      <alignment horizontal="center"/>
    </xf>
    <xf numFmtId="0" fontId="108" fillId="0" borderId="0" xfId="0" applyFont="1" applyAlignment="1">
      <alignment horizontal="center" vertical="center"/>
    </xf>
    <xf numFmtId="0" fontId="105" fillId="6" borderId="17" xfId="0" applyFont="1" applyFill="1" applyBorder="1" applyAlignment="1">
      <alignment horizontal="center" vertical="center" wrapText="1"/>
    </xf>
    <xf numFmtId="0" fontId="105" fillId="6" borderId="18" xfId="0" applyFont="1" applyFill="1" applyBorder="1" applyAlignment="1">
      <alignment horizontal="center" vertical="center" wrapText="1"/>
    </xf>
    <xf numFmtId="0" fontId="105" fillId="6" borderId="6" xfId="0" applyFont="1" applyFill="1" applyBorder="1" applyAlignment="1">
      <alignment horizontal="center" vertical="center" wrapText="1"/>
    </xf>
    <xf numFmtId="0" fontId="105" fillId="6" borderId="14" xfId="0" applyFont="1" applyFill="1" applyBorder="1" applyAlignment="1">
      <alignment horizontal="center" vertical="center" wrapText="1"/>
    </xf>
    <xf numFmtId="0" fontId="105" fillId="6" borderId="0" xfId="0" applyFont="1" applyFill="1" applyAlignment="1">
      <alignment horizontal="center" vertical="center" wrapText="1"/>
    </xf>
    <xf numFmtId="0" fontId="105" fillId="6" borderId="12" xfId="0" applyFont="1" applyFill="1" applyBorder="1" applyAlignment="1">
      <alignment horizontal="center" vertical="center" wrapText="1"/>
    </xf>
    <xf numFmtId="0" fontId="105" fillId="6" borderId="21" xfId="0" applyFont="1" applyFill="1" applyBorder="1" applyAlignment="1">
      <alignment horizontal="center" vertical="center" wrapText="1"/>
    </xf>
    <xf numFmtId="0" fontId="105" fillId="6" borderId="34" xfId="0" applyFont="1" applyFill="1" applyBorder="1" applyAlignment="1">
      <alignment horizontal="center" vertical="center" wrapText="1"/>
    </xf>
    <xf numFmtId="0" fontId="105" fillId="6" borderId="11" xfId="0" applyFont="1" applyFill="1" applyBorder="1" applyAlignment="1">
      <alignment horizontal="center" vertical="center" wrapText="1"/>
    </xf>
    <xf numFmtId="0" fontId="110" fillId="27" borderId="28" xfId="0" applyFont="1" applyFill="1" applyBorder="1" applyAlignment="1">
      <alignment horizontal="left" vertical="center"/>
    </xf>
    <xf numFmtId="0" fontId="110" fillId="27" borderId="19" xfId="0" applyFont="1" applyFill="1" applyBorder="1" applyAlignment="1">
      <alignment horizontal="left" vertical="center"/>
    </xf>
    <xf numFmtId="0" fontId="110" fillId="27" borderId="9" xfId="0" applyFont="1" applyFill="1" applyBorder="1" applyAlignment="1">
      <alignment horizontal="left" vertical="center"/>
    </xf>
    <xf numFmtId="0" fontId="115" fillId="26" borderId="24" xfId="0" applyFont="1" applyFill="1" applyBorder="1" applyAlignment="1">
      <alignment vertical="center" shrinkToFit="1"/>
    </xf>
    <xf numFmtId="0" fontId="115" fillId="26" borderId="23" xfId="0" applyFont="1" applyFill="1" applyBorder="1" applyAlignment="1">
      <alignment vertical="center" shrinkToFit="1"/>
    </xf>
    <xf numFmtId="0" fontId="116" fillId="0" borderId="23" xfId="0" applyFont="1" applyBorder="1" applyAlignment="1">
      <alignment horizontal="left" vertical="center" shrinkToFit="1"/>
    </xf>
    <xf numFmtId="0" fontId="115" fillId="26" borderId="52" xfId="0" applyFont="1" applyFill="1" applyBorder="1" applyAlignment="1">
      <alignment horizontal="left" vertical="center" shrinkToFit="1"/>
    </xf>
    <xf numFmtId="0" fontId="115" fillId="26" borderId="93" xfId="0" applyFont="1" applyFill="1" applyBorder="1" applyAlignment="1">
      <alignment horizontal="left" vertical="center" shrinkToFit="1"/>
    </xf>
    <xf numFmtId="0" fontId="115" fillId="26" borderId="94" xfId="0" applyFont="1" applyFill="1" applyBorder="1" applyAlignment="1">
      <alignment horizontal="left" vertical="center" shrinkToFit="1"/>
    </xf>
    <xf numFmtId="0" fontId="116" fillId="0" borderId="52" xfId="0" applyFont="1" applyBorder="1" applyAlignment="1">
      <alignment horizontal="left" vertical="center" shrinkToFit="1"/>
    </xf>
    <xf numFmtId="0" fontId="116" fillId="0" borderId="93" xfId="0" applyFont="1" applyBorder="1" applyAlignment="1">
      <alignment horizontal="left" vertical="center" shrinkToFit="1"/>
    </xf>
    <xf numFmtId="0" fontId="116" fillId="0" borderId="94" xfId="0" applyFont="1" applyBorder="1" applyAlignment="1">
      <alignment horizontal="left" vertical="center" shrinkToFit="1"/>
    </xf>
    <xf numFmtId="0" fontId="115" fillId="26" borderId="10" xfId="0" applyFont="1" applyFill="1" applyBorder="1" applyAlignment="1">
      <alignment vertical="center" shrinkToFit="1"/>
    </xf>
    <xf numFmtId="0" fontId="116" fillId="0" borderId="10" xfId="0" applyFont="1" applyBorder="1" applyAlignment="1">
      <alignment horizontal="left" vertical="center" shrinkToFit="1"/>
    </xf>
    <xf numFmtId="0" fontId="115" fillId="26" borderId="17" xfId="0" applyFont="1" applyFill="1" applyBorder="1" applyAlignment="1">
      <alignment horizontal="left" vertical="center" shrinkToFit="1"/>
    </xf>
    <xf numFmtId="0" fontId="115" fillId="26" borderId="18" xfId="0" applyFont="1" applyFill="1" applyBorder="1" applyAlignment="1">
      <alignment horizontal="left" vertical="center" shrinkToFit="1"/>
    </xf>
    <xf numFmtId="0" fontId="115" fillId="26" borderId="6" xfId="0" applyFont="1" applyFill="1" applyBorder="1" applyAlignment="1">
      <alignment horizontal="left" vertical="center" shrinkToFit="1"/>
    </xf>
    <xf numFmtId="0" fontId="116" fillId="0" borderId="17" xfId="0" applyFont="1" applyBorder="1" applyAlignment="1">
      <alignment horizontal="left" vertical="center" shrinkToFit="1"/>
    </xf>
    <xf numFmtId="0" fontId="116" fillId="0" borderId="18" xfId="0" applyFont="1" applyBorder="1" applyAlignment="1">
      <alignment horizontal="left" vertical="center" shrinkToFit="1"/>
    </xf>
    <xf numFmtId="0" fontId="116" fillId="0" borderId="6" xfId="0" applyFont="1" applyBorder="1" applyAlignment="1">
      <alignment horizontal="left" vertical="center" shrinkToFit="1"/>
    </xf>
    <xf numFmtId="0" fontId="115" fillId="26" borderId="48" xfId="0" applyFont="1" applyFill="1" applyBorder="1" applyAlignment="1">
      <alignment horizontal="left" vertical="center" shrinkToFit="1"/>
    </xf>
    <xf numFmtId="0" fontId="115" fillId="26" borderId="35" xfId="0" applyFont="1" applyFill="1" applyBorder="1" applyAlignment="1">
      <alignment horizontal="left" vertical="center" shrinkToFit="1"/>
    </xf>
    <xf numFmtId="0" fontId="115" fillId="26" borderId="95" xfId="0" applyFont="1" applyFill="1" applyBorder="1" applyAlignment="1">
      <alignment horizontal="left" vertical="center" shrinkToFit="1"/>
    </xf>
    <xf numFmtId="0" fontId="116" fillId="0" borderId="48" xfId="0" applyFont="1" applyBorder="1" applyAlignment="1">
      <alignment horizontal="left" vertical="center" shrinkToFit="1"/>
    </xf>
    <xf numFmtId="0" fontId="116" fillId="0" borderId="35" xfId="0" applyFont="1" applyBorder="1" applyAlignment="1">
      <alignment horizontal="left" vertical="center" shrinkToFit="1"/>
    </xf>
    <xf numFmtId="0" fontId="116" fillId="0" borderId="95" xfId="0" applyFont="1" applyBorder="1" applyAlignment="1">
      <alignment horizontal="left" vertical="center" shrinkToFit="1"/>
    </xf>
    <xf numFmtId="0" fontId="115" fillId="26" borderId="21" xfId="0" applyFont="1" applyFill="1" applyBorder="1" applyAlignment="1">
      <alignment horizontal="left" vertical="center" shrinkToFit="1"/>
    </xf>
    <xf numFmtId="0" fontId="115" fillId="26" borderId="34" xfId="0" applyFont="1" applyFill="1" applyBorder="1" applyAlignment="1">
      <alignment horizontal="left" vertical="center" shrinkToFit="1"/>
    </xf>
    <xf numFmtId="0" fontId="115" fillId="26" borderId="11" xfId="0" applyFont="1" applyFill="1" applyBorder="1" applyAlignment="1">
      <alignment horizontal="left" vertical="center" shrinkToFit="1"/>
    </xf>
    <xf numFmtId="0" fontId="116" fillId="0" borderId="34" xfId="0" applyFont="1" applyBorder="1" applyAlignment="1">
      <alignment horizontal="left" vertical="center" shrinkToFit="1"/>
    </xf>
    <xf numFmtId="0" fontId="116" fillId="0" borderId="11" xfId="0" applyFont="1" applyBorder="1" applyAlignment="1">
      <alignment horizontal="left" vertical="center" shrinkToFit="1"/>
    </xf>
    <xf numFmtId="0" fontId="116" fillId="0" borderId="4" xfId="0" applyFont="1" applyBorder="1" applyAlignment="1">
      <alignment horizontal="left" vertical="center" shrinkToFit="1"/>
    </xf>
    <xf numFmtId="0" fontId="105" fillId="0" borderId="91" xfId="0" applyFont="1" applyBorder="1" applyAlignment="1">
      <alignment horizontal="left" vertical="center" shrinkToFit="1"/>
    </xf>
    <xf numFmtId="0" fontId="105" fillId="0" borderId="90" xfId="0" applyFont="1" applyBorder="1" applyAlignment="1">
      <alignment horizontal="left" vertical="center" shrinkToFit="1"/>
    </xf>
    <xf numFmtId="0" fontId="115" fillId="26" borderId="26" xfId="0" applyFont="1" applyFill="1" applyBorder="1" applyAlignment="1">
      <alignment horizontal="left" vertical="center" shrinkToFit="1"/>
    </xf>
    <xf numFmtId="0" fontId="115" fillId="26" borderId="23" xfId="0" applyFont="1" applyFill="1" applyBorder="1" applyAlignment="1">
      <alignment horizontal="left" vertical="center" shrinkToFit="1"/>
    </xf>
    <xf numFmtId="0" fontId="115" fillId="26" borderId="25" xfId="0" applyFont="1" applyFill="1" applyBorder="1" applyAlignment="1">
      <alignment vertical="center" shrinkToFit="1"/>
    </xf>
    <xf numFmtId="0" fontId="115" fillId="26" borderId="26" xfId="0" applyFont="1" applyFill="1" applyBorder="1" applyAlignment="1">
      <alignment vertical="center" shrinkToFit="1"/>
    </xf>
    <xf numFmtId="0" fontId="108" fillId="26" borderId="27" xfId="0" applyFont="1" applyFill="1" applyBorder="1" applyAlignment="1">
      <alignment horizontal="center" vertical="center"/>
    </xf>
    <xf numFmtId="0" fontId="108" fillId="26" borderId="91" xfId="0" applyFont="1" applyFill="1" applyBorder="1" applyAlignment="1">
      <alignment horizontal="center" vertical="center"/>
    </xf>
    <xf numFmtId="0" fontId="108" fillId="26" borderId="90" xfId="0" applyFont="1" applyFill="1" applyBorder="1" applyAlignment="1">
      <alignment horizontal="center" vertical="center"/>
    </xf>
    <xf numFmtId="0" fontId="108" fillId="26" borderId="52" xfId="0" applyFont="1" applyFill="1" applyBorder="1" applyAlignment="1">
      <alignment horizontal="center"/>
    </xf>
    <xf numFmtId="0" fontId="108" fillId="26" borderId="93" xfId="0" applyFont="1" applyFill="1" applyBorder="1" applyAlignment="1">
      <alignment horizontal="center"/>
    </xf>
    <xf numFmtId="0" fontId="108" fillId="26" borderId="94" xfId="0" applyFont="1" applyFill="1" applyBorder="1" applyAlignment="1">
      <alignment horizontal="center"/>
    </xf>
    <xf numFmtId="0" fontId="105" fillId="0" borderId="190" xfId="0" applyFont="1" applyBorder="1" applyAlignment="1">
      <alignment horizontal="left" vertical="center"/>
    </xf>
    <xf numFmtId="0" fontId="108" fillId="0" borderId="0" xfId="0" applyFont="1" applyAlignment="1">
      <alignment horizontal="left" vertical="center" wrapText="1" indent="1"/>
    </xf>
    <xf numFmtId="0" fontId="108" fillId="6" borderId="7" xfId="0" applyFont="1" applyFill="1" applyBorder="1" applyAlignment="1">
      <alignment horizontal="center" vertical="center"/>
    </xf>
    <xf numFmtId="0" fontId="105" fillId="6" borderId="19" xfId="0" applyFont="1" applyFill="1" applyBorder="1" applyAlignment="1">
      <alignment horizontal="left" vertical="center"/>
    </xf>
    <xf numFmtId="0" fontId="105" fillId="6" borderId="9" xfId="0" applyFont="1" applyFill="1" applyBorder="1" applyAlignment="1">
      <alignment horizontal="left" vertical="center"/>
    </xf>
    <xf numFmtId="0" fontId="108" fillId="26" borderId="29" xfId="0" applyFont="1" applyFill="1" applyBorder="1" applyAlignment="1">
      <alignment horizontal="center" vertical="center"/>
    </xf>
    <xf numFmtId="0" fontId="108" fillId="26" borderId="51" xfId="0" applyFont="1" applyFill="1" applyBorder="1" applyAlignment="1">
      <alignment horizontal="center" vertical="center"/>
    </xf>
    <xf numFmtId="0" fontId="108" fillId="26" borderId="89" xfId="0" applyFont="1" applyFill="1" applyBorder="1" applyAlignment="1">
      <alignment horizontal="center" vertical="center"/>
    </xf>
    <xf numFmtId="0" fontId="108" fillId="26" borderId="27" xfId="0" applyFont="1" applyFill="1" applyBorder="1" applyAlignment="1">
      <alignment horizontal="center" vertical="top" wrapText="1"/>
    </xf>
    <xf numFmtId="0" fontId="108" fillId="26" borderId="91" xfId="0" applyFont="1" applyFill="1" applyBorder="1" applyAlignment="1">
      <alignment horizontal="center" vertical="top" wrapText="1"/>
    </xf>
    <xf numFmtId="0" fontId="108" fillId="26" borderId="90" xfId="0" applyFont="1" applyFill="1" applyBorder="1" applyAlignment="1">
      <alignment horizontal="center" vertical="top" wrapText="1"/>
    </xf>
    <xf numFmtId="0" fontId="108" fillId="26" borderId="74" xfId="0" applyFont="1" applyFill="1" applyBorder="1" applyAlignment="1">
      <alignment horizontal="center" vertical="center"/>
    </xf>
    <xf numFmtId="0" fontId="113" fillId="34" borderId="27" xfId="0" applyFont="1" applyFill="1" applyBorder="1" applyAlignment="1">
      <alignment horizontal="center"/>
    </xf>
    <xf numFmtId="0" fontId="113" fillId="34" borderId="91" xfId="0" applyFont="1" applyFill="1" applyBorder="1" applyAlignment="1">
      <alignment horizontal="center"/>
    </xf>
    <xf numFmtId="0" fontId="113" fillId="34" borderId="90" xfId="0" applyFont="1" applyFill="1" applyBorder="1" applyAlignment="1">
      <alignment horizontal="center"/>
    </xf>
    <xf numFmtId="0" fontId="113" fillId="26" borderId="21" xfId="0" applyFont="1" applyFill="1" applyBorder="1" applyAlignment="1">
      <alignment horizontal="center"/>
    </xf>
    <xf numFmtId="0" fontId="113" fillId="26" borderId="34" xfId="0" applyFont="1" applyFill="1" applyBorder="1" applyAlignment="1">
      <alignment horizontal="center"/>
    </xf>
    <xf numFmtId="0" fontId="113" fillId="26" borderId="11" xfId="0" applyFont="1" applyFill="1" applyBorder="1" applyAlignment="1">
      <alignment horizontal="center"/>
    </xf>
    <xf numFmtId="0" fontId="113" fillId="26" borderId="27" xfId="0" applyFont="1" applyFill="1" applyBorder="1" applyAlignment="1">
      <alignment horizontal="center"/>
    </xf>
    <xf numFmtId="0" fontId="113" fillId="26" borderId="91" xfId="0" applyFont="1" applyFill="1" applyBorder="1" applyAlignment="1">
      <alignment horizontal="center"/>
    </xf>
    <xf numFmtId="0" fontId="113" fillId="26" borderId="90" xfId="0" applyFont="1" applyFill="1" applyBorder="1" applyAlignment="1">
      <alignment horizontal="center"/>
    </xf>
    <xf numFmtId="0" fontId="113" fillId="34" borderId="17" xfId="0" applyFont="1" applyFill="1" applyBorder="1" applyAlignment="1">
      <alignment horizontal="center"/>
    </xf>
    <xf numFmtId="0" fontId="113" fillId="34" borderId="18" xfId="0" applyFont="1" applyFill="1" applyBorder="1" applyAlignment="1">
      <alignment horizontal="center"/>
    </xf>
    <xf numFmtId="0" fontId="113" fillId="34" borderId="6" xfId="0" applyFont="1" applyFill="1" applyBorder="1" applyAlignment="1">
      <alignment horizontal="center"/>
    </xf>
    <xf numFmtId="0" fontId="113" fillId="34" borderId="52" xfId="0" applyFont="1" applyFill="1" applyBorder="1" applyAlignment="1">
      <alignment horizontal="center"/>
    </xf>
    <xf numFmtId="0" fontId="113" fillId="34" borderId="93" xfId="0" applyFont="1" applyFill="1" applyBorder="1" applyAlignment="1">
      <alignment horizontal="center"/>
    </xf>
    <xf numFmtId="0" fontId="113" fillId="34" borderId="94" xfId="0" applyFont="1" applyFill="1" applyBorder="1" applyAlignment="1">
      <alignment horizontal="center"/>
    </xf>
    <xf numFmtId="0" fontId="108" fillId="26" borderId="27" xfId="0" applyFont="1" applyFill="1" applyBorder="1" applyAlignment="1">
      <alignment horizontal="center" shrinkToFit="1"/>
    </xf>
    <xf numFmtId="0" fontId="108" fillId="26" borderId="91" xfId="0" applyFont="1" applyFill="1" applyBorder="1" applyAlignment="1">
      <alignment horizontal="center" shrinkToFit="1"/>
    </xf>
    <xf numFmtId="0" fontId="108" fillId="26" borderId="90" xfId="0" applyFont="1" applyFill="1" applyBorder="1" applyAlignment="1">
      <alignment horizontal="center" shrinkToFit="1"/>
    </xf>
    <xf numFmtId="0" fontId="108" fillId="26" borderId="211" xfId="0" applyFont="1" applyFill="1" applyBorder="1" applyAlignment="1">
      <alignment horizontal="center"/>
    </xf>
    <xf numFmtId="0" fontId="108" fillId="26" borderId="243" xfId="0" applyFont="1" applyFill="1" applyBorder="1" applyAlignment="1">
      <alignment horizontal="center"/>
    </xf>
    <xf numFmtId="0" fontId="108" fillId="26" borderId="92" xfId="0" applyFont="1" applyFill="1" applyBorder="1" applyAlignment="1">
      <alignment horizontal="center"/>
    </xf>
    <xf numFmtId="0" fontId="108" fillId="26" borderId="21" xfId="0" applyFont="1" applyFill="1" applyBorder="1" applyAlignment="1">
      <alignment horizontal="center"/>
    </xf>
    <xf numFmtId="0" fontId="108" fillId="26" borderId="34" xfId="0" applyFont="1" applyFill="1" applyBorder="1" applyAlignment="1">
      <alignment horizontal="center"/>
    </xf>
    <xf numFmtId="0" fontId="108" fillId="26" borderId="11" xfId="0" applyFont="1" applyFill="1" applyBorder="1" applyAlignment="1">
      <alignment horizontal="center"/>
    </xf>
    <xf numFmtId="0" fontId="108" fillId="26" borderId="17" xfId="0" applyFont="1" applyFill="1" applyBorder="1" applyAlignment="1">
      <alignment horizontal="center" vertical="center"/>
    </xf>
    <xf numFmtId="0" fontId="108" fillId="26" borderId="18" xfId="0" applyFont="1" applyFill="1" applyBorder="1" applyAlignment="1">
      <alignment horizontal="center" vertical="center"/>
    </xf>
    <xf numFmtId="0" fontId="108" fillId="26" borderId="6" xfId="0" applyFont="1" applyFill="1" applyBorder="1" applyAlignment="1">
      <alignment horizontal="center" vertical="center"/>
    </xf>
    <xf numFmtId="0" fontId="108" fillId="26" borderId="27" xfId="0" applyFont="1" applyFill="1" applyBorder="1" applyAlignment="1">
      <alignment horizontal="center" vertical="center" shrinkToFit="1"/>
    </xf>
    <xf numFmtId="0" fontId="108" fillId="26" borderId="91" xfId="0" applyFont="1" applyFill="1" applyBorder="1" applyAlignment="1">
      <alignment horizontal="center" vertical="center" shrinkToFit="1"/>
    </xf>
    <xf numFmtId="0" fontId="108" fillId="26" borderId="90" xfId="0" applyFont="1" applyFill="1" applyBorder="1" applyAlignment="1">
      <alignment horizontal="center" vertical="center" shrinkToFit="1"/>
    </xf>
    <xf numFmtId="0" fontId="108" fillId="34" borderId="27" xfId="0" applyFont="1" applyFill="1" applyBorder="1" applyAlignment="1">
      <alignment horizontal="center"/>
    </xf>
    <xf numFmtId="0" fontId="108" fillId="34" borderId="91" xfId="0" applyFont="1" applyFill="1" applyBorder="1" applyAlignment="1">
      <alignment horizontal="center"/>
    </xf>
    <xf numFmtId="0" fontId="108" fillId="34" borderId="90" xfId="0" applyFont="1" applyFill="1" applyBorder="1" applyAlignment="1">
      <alignment horizontal="center"/>
    </xf>
    <xf numFmtId="0" fontId="108" fillId="26" borderId="52" xfId="0" applyFont="1" applyFill="1" applyBorder="1" applyAlignment="1">
      <alignment horizontal="center" vertical="center" shrinkToFit="1"/>
    </xf>
    <xf numFmtId="0" fontId="108" fillId="26" borderId="93" xfId="0" applyFont="1" applyFill="1" applyBorder="1" applyAlignment="1">
      <alignment horizontal="center" vertical="center" shrinkToFit="1"/>
    </xf>
    <xf numFmtId="0" fontId="108" fillId="26" borderId="94" xfId="0" applyFont="1" applyFill="1" applyBorder="1" applyAlignment="1">
      <alignment horizontal="center" vertical="center" shrinkToFit="1"/>
    </xf>
    <xf numFmtId="0" fontId="161" fillId="26" borderId="27" xfId="0" applyFont="1" applyFill="1" applyBorder="1" applyAlignment="1">
      <alignment horizontal="center" vertical="center" shrinkToFit="1"/>
    </xf>
    <xf numFmtId="0" fontId="161" fillId="26" borderId="91" xfId="0" applyFont="1" applyFill="1" applyBorder="1" applyAlignment="1">
      <alignment horizontal="center" vertical="center" shrinkToFit="1"/>
    </xf>
    <xf numFmtId="0" fontId="161" fillId="26" borderId="90" xfId="0" applyFont="1" applyFill="1" applyBorder="1" applyAlignment="1">
      <alignment horizontal="center" vertical="center" shrinkToFit="1"/>
    </xf>
    <xf numFmtId="0" fontId="108" fillId="34" borderId="29" xfId="0" applyFont="1" applyFill="1" applyBorder="1" applyAlignment="1">
      <alignment horizontal="center"/>
    </xf>
    <xf numFmtId="0" fontId="108" fillId="34" borderId="51" xfId="0" applyFont="1" applyFill="1" applyBorder="1" applyAlignment="1">
      <alignment horizontal="center"/>
    </xf>
    <xf numFmtId="0" fontId="108" fillId="34" borderId="89" xfId="0" applyFont="1" applyFill="1" applyBorder="1" applyAlignment="1">
      <alignment horizontal="center"/>
    </xf>
    <xf numFmtId="0" fontId="108" fillId="26" borderId="24" xfId="0" applyFont="1" applyFill="1" applyBorder="1" applyAlignment="1">
      <alignment horizontal="center" vertical="center" shrinkToFit="1"/>
    </xf>
    <xf numFmtId="0" fontId="113" fillId="34" borderId="21" xfId="0" applyFont="1" applyFill="1" applyBorder="1" applyAlignment="1">
      <alignment horizontal="center"/>
    </xf>
    <xf numFmtId="0" fontId="113" fillId="34" borderId="34" xfId="0" applyFont="1" applyFill="1" applyBorder="1" applyAlignment="1">
      <alignment horizontal="center"/>
    </xf>
    <xf numFmtId="0" fontId="113" fillId="34" borderId="11" xfId="0" applyFont="1" applyFill="1" applyBorder="1" applyAlignment="1">
      <alignment horizontal="center"/>
    </xf>
    <xf numFmtId="0" fontId="105" fillId="26" borderId="91" xfId="0" applyFont="1" applyFill="1" applyBorder="1" applyAlignment="1">
      <alignment horizontal="center" vertical="center"/>
    </xf>
    <xf numFmtId="0" fontId="105" fillId="26" borderId="90" xfId="0" applyFont="1" applyFill="1" applyBorder="1" applyAlignment="1">
      <alignment horizontal="center" vertical="center"/>
    </xf>
    <xf numFmtId="0" fontId="108" fillId="26" borderId="25" xfId="0" applyFont="1" applyFill="1" applyBorder="1" applyAlignment="1">
      <alignment horizontal="center" vertical="center" shrinkToFit="1"/>
    </xf>
    <xf numFmtId="0" fontId="108" fillId="26" borderId="14" xfId="0" applyFont="1" applyFill="1" applyBorder="1" applyAlignment="1">
      <alignment horizontal="center" vertical="center"/>
    </xf>
    <xf numFmtId="0" fontId="108" fillId="26" borderId="0" xfId="0" applyFont="1" applyFill="1" applyAlignment="1">
      <alignment horizontal="center" vertical="center"/>
    </xf>
    <xf numFmtId="0" fontId="108" fillId="26" borderId="12" xfId="0" applyFont="1" applyFill="1" applyBorder="1" applyAlignment="1">
      <alignment horizontal="center" vertical="center"/>
    </xf>
    <xf numFmtId="0" fontId="108" fillId="34" borderId="27" xfId="0" applyFont="1" applyFill="1" applyBorder="1" applyAlignment="1">
      <alignment horizontal="center" vertical="center"/>
    </xf>
    <xf numFmtId="0" fontId="108" fillId="34" borderId="91" xfId="0" applyFont="1" applyFill="1" applyBorder="1" applyAlignment="1">
      <alignment horizontal="center" vertical="center"/>
    </xf>
    <xf numFmtId="0" fontId="108" fillId="34" borderId="90" xfId="0" applyFont="1" applyFill="1" applyBorder="1" applyAlignment="1">
      <alignment horizontal="center" vertical="center"/>
    </xf>
    <xf numFmtId="0" fontId="113" fillId="26" borderId="14" xfId="0" applyFont="1" applyFill="1" applyBorder="1" applyAlignment="1">
      <alignment horizontal="center"/>
    </xf>
    <xf numFmtId="0" fontId="113" fillId="26" borderId="0" xfId="0" applyFont="1" applyFill="1" applyAlignment="1">
      <alignment horizontal="center"/>
    </xf>
    <xf numFmtId="0" fontId="113" fillId="26" borderId="12" xfId="0" applyFont="1" applyFill="1" applyBorder="1" applyAlignment="1">
      <alignment horizontal="center"/>
    </xf>
    <xf numFmtId="0" fontId="108" fillId="26" borderId="29" xfId="0" applyFont="1" applyFill="1" applyBorder="1" applyAlignment="1">
      <alignment horizontal="center" vertical="center" shrinkToFit="1"/>
    </xf>
    <xf numFmtId="0" fontId="108" fillId="26" borderId="51" xfId="0" applyFont="1" applyFill="1" applyBorder="1" applyAlignment="1">
      <alignment horizontal="center" vertical="center" shrinkToFit="1"/>
    </xf>
    <xf numFmtId="0" fontId="108" fillId="26" borderId="89" xfId="0" applyFont="1" applyFill="1" applyBorder="1" applyAlignment="1">
      <alignment horizontal="center" vertical="center" shrinkToFit="1"/>
    </xf>
    <xf numFmtId="0" fontId="108" fillId="34" borderId="17" xfId="0" applyFont="1" applyFill="1" applyBorder="1" applyAlignment="1">
      <alignment horizontal="center" vertical="center"/>
    </xf>
    <xf numFmtId="0" fontId="108" fillId="34" borderId="18" xfId="0" applyFont="1" applyFill="1" applyBorder="1" applyAlignment="1">
      <alignment horizontal="center" vertical="center"/>
    </xf>
    <xf numFmtId="0" fontId="108" fillId="34" borderId="6" xfId="0" applyFont="1" applyFill="1" applyBorder="1" applyAlignment="1">
      <alignment horizontal="center" vertical="center"/>
    </xf>
    <xf numFmtId="0" fontId="108" fillId="26" borderId="23" xfId="0" applyFont="1" applyFill="1" applyBorder="1" applyAlignment="1">
      <alignment horizontal="center" vertical="center" shrinkToFit="1"/>
    </xf>
    <xf numFmtId="0" fontId="108" fillId="26" borderId="211" xfId="0" applyFont="1" applyFill="1" applyBorder="1" applyAlignment="1">
      <alignment horizontal="center" vertical="center" shrinkToFit="1"/>
    </xf>
    <xf numFmtId="0" fontId="105" fillId="0" borderId="243" xfId="0" applyFont="1" applyBorder="1" applyAlignment="1">
      <alignment horizontal="center" vertical="center" shrinkToFit="1"/>
    </xf>
    <xf numFmtId="0" fontId="105" fillId="0" borderId="92" xfId="0" applyFont="1" applyBorder="1" applyAlignment="1">
      <alignment horizontal="center" vertical="center" shrinkToFit="1"/>
    </xf>
    <xf numFmtId="0" fontId="108" fillId="26" borderId="26" xfId="0" applyFont="1" applyFill="1" applyBorder="1" applyAlignment="1">
      <alignment horizontal="center" vertical="center" shrinkToFit="1"/>
    </xf>
    <xf numFmtId="0" fontId="111" fillId="26" borderId="25" xfId="0" applyFont="1" applyFill="1" applyBorder="1" applyAlignment="1">
      <alignment horizontal="center" vertical="center" shrinkToFit="1"/>
    </xf>
    <xf numFmtId="0" fontId="106" fillId="6" borderId="0" xfId="0" applyFont="1" applyFill="1" applyAlignment="1">
      <alignment horizontal="center" vertical="center" wrapText="1"/>
    </xf>
    <xf numFmtId="0" fontId="105" fillId="0" borderId="0" xfId="0" applyFont="1" applyAlignment="1">
      <alignment horizontal="left" vertical="center"/>
    </xf>
    <xf numFmtId="0" fontId="14" fillId="0" borderId="316" xfId="0" applyFont="1" applyBorder="1" applyAlignment="1">
      <alignment horizontal="center" vertical="center" wrapText="1" readingOrder="1"/>
    </xf>
    <xf numFmtId="0" fontId="14" fillId="0" borderId="317" xfId="0" applyFont="1" applyBorder="1" applyAlignment="1">
      <alignment horizontal="center" vertical="center" wrapText="1" readingOrder="1"/>
    </xf>
    <xf numFmtId="0" fontId="14" fillId="0" borderId="318" xfId="0" applyFont="1" applyBorder="1" applyAlignment="1">
      <alignment horizontal="center" vertical="center" wrapText="1" readingOrder="1"/>
    </xf>
    <xf numFmtId="0" fontId="14" fillId="0" borderId="350" xfId="0" applyFont="1" applyBorder="1" applyAlignment="1">
      <alignment horizontal="left" vertical="center" wrapText="1" readingOrder="1"/>
    </xf>
    <xf numFmtId="0" fontId="14" fillId="0" borderId="118" xfId="0" applyFont="1" applyBorder="1" applyAlignment="1">
      <alignment horizontal="left" vertical="center" wrapText="1" readingOrder="1"/>
    </xf>
    <xf numFmtId="0" fontId="14" fillId="0" borderId="351" xfId="0" applyFont="1" applyBorder="1" applyAlignment="1">
      <alignment horizontal="left" vertical="center" wrapText="1" readingOrder="1"/>
    </xf>
    <xf numFmtId="0" fontId="14" fillId="0" borderId="116" xfId="0" applyFont="1" applyBorder="1" applyAlignment="1">
      <alignment horizontal="left" vertical="center" wrapText="1" readingOrder="1"/>
    </xf>
    <xf numFmtId="0" fontId="14" fillId="0" borderId="122" xfId="0" applyFont="1" applyBorder="1" applyAlignment="1">
      <alignment horizontal="left" vertical="center" wrapText="1" readingOrder="1"/>
    </xf>
    <xf numFmtId="0" fontId="14" fillId="0" borderId="348" xfId="0" applyFont="1" applyBorder="1" applyAlignment="1">
      <alignment horizontal="left" vertical="center" wrapText="1" readingOrder="1"/>
    </xf>
    <xf numFmtId="0" fontId="14" fillId="0" borderId="349" xfId="0" applyFont="1" applyBorder="1" applyAlignment="1">
      <alignment horizontal="left" vertical="center" wrapText="1" readingOrder="1"/>
    </xf>
    <xf numFmtId="0" fontId="25" fillId="9" borderId="116" xfId="0" applyFont="1" applyFill="1" applyBorder="1" applyAlignment="1">
      <alignment horizontal="center" vertical="center" wrapText="1" readingOrder="1"/>
    </xf>
    <xf numFmtId="0" fontId="25" fillId="9" borderId="118" xfId="0" applyFont="1" applyFill="1" applyBorder="1" applyAlignment="1">
      <alignment horizontal="center" vertical="center" wrapText="1" readingOrder="1"/>
    </xf>
    <xf numFmtId="0" fontId="25" fillId="9" borderId="122" xfId="0" applyFont="1" applyFill="1" applyBorder="1" applyAlignment="1">
      <alignment horizontal="center" vertical="center" wrapText="1" readingOrder="1"/>
    </xf>
    <xf numFmtId="0" fontId="14" fillId="0" borderId="116" xfId="0" applyFont="1" applyBorder="1" applyAlignment="1">
      <alignment horizontal="center" vertical="center" wrapText="1" readingOrder="1"/>
    </xf>
    <xf numFmtId="0" fontId="14" fillId="0" borderId="118" xfId="0" applyFont="1" applyBorder="1" applyAlignment="1">
      <alignment horizontal="center" vertical="center" wrapText="1" readingOrder="1"/>
    </xf>
    <xf numFmtId="0" fontId="14" fillId="0" borderId="122" xfId="0" applyFont="1" applyBorder="1" applyAlignment="1">
      <alignment horizontal="center" vertical="center" wrapText="1" readingOrder="1"/>
    </xf>
    <xf numFmtId="0" fontId="14" fillId="7" borderId="116" xfId="0" applyFont="1" applyFill="1" applyBorder="1" applyAlignment="1">
      <alignment horizontal="center" vertical="center" wrapText="1" readingOrder="1"/>
    </xf>
    <xf numFmtId="0" fontId="14" fillId="7" borderId="118" xfId="0" applyFont="1" applyFill="1" applyBorder="1" applyAlignment="1">
      <alignment horizontal="center" vertical="center" wrapText="1" readingOrder="1"/>
    </xf>
    <xf numFmtId="0" fontId="14" fillId="7" borderId="122" xfId="0" applyFont="1" applyFill="1" applyBorder="1" applyAlignment="1">
      <alignment horizontal="center" vertical="center" wrapText="1" readingOrder="1"/>
    </xf>
    <xf numFmtId="0" fontId="14" fillId="7" borderId="117" xfId="0" applyFont="1" applyFill="1" applyBorder="1" applyAlignment="1">
      <alignment horizontal="center" vertical="center" wrapText="1" readingOrder="1"/>
    </xf>
    <xf numFmtId="0" fontId="14" fillId="7" borderId="119" xfId="0" applyFont="1" applyFill="1" applyBorder="1" applyAlignment="1">
      <alignment horizontal="center" vertical="center" wrapText="1" readingOrder="1"/>
    </xf>
    <xf numFmtId="0" fontId="14" fillId="18" borderId="116" xfId="0" applyFont="1" applyFill="1" applyBorder="1" applyAlignment="1">
      <alignment horizontal="left" vertical="center" wrapText="1" readingOrder="1"/>
    </xf>
    <xf numFmtId="0" fontId="14" fillId="18" borderId="118" xfId="0" applyFont="1" applyFill="1" applyBorder="1" applyAlignment="1">
      <alignment horizontal="left" vertical="center" wrapText="1" readingOrder="1"/>
    </xf>
    <xf numFmtId="0" fontId="14" fillId="18" borderId="122" xfId="0" applyFont="1" applyFill="1" applyBorder="1" applyAlignment="1">
      <alignment horizontal="left" vertical="center" wrapText="1" readingOrder="1"/>
    </xf>
    <xf numFmtId="0" fontId="14" fillId="0" borderId="119" xfId="0" applyFont="1" applyBorder="1" applyAlignment="1">
      <alignment horizontal="left" vertical="center" wrapText="1" readingOrder="1"/>
    </xf>
    <xf numFmtId="0" fontId="14" fillId="18" borderId="120" xfId="0" applyFont="1" applyFill="1" applyBorder="1" applyAlignment="1">
      <alignment horizontal="left" vertical="center" wrapText="1" readingOrder="1"/>
    </xf>
    <xf numFmtId="0" fontId="14" fillId="18" borderId="121" xfId="0" applyFont="1" applyFill="1" applyBorder="1" applyAlignment="1">
      <alignment horizontal="left" vertical="center" wrapText="1" readingOrder="1"/>
    </xf>
    <xf numFmtId="0" fontId="14" fillId="18" borderId="304" xfId="0" applyFont="1" applyFill="1" applyBorder="1" applyAlignment="1">
      <alignment horizontal="left" vertical="center" wrapText="1" readingOrder="1"/>
    </xf>
    <xf numFmtId="0" fontId="14" fillId="0" borderId="123" xfId="0" applyFont="1" applyBorder="1" applyAlignment="1">
      <alignment horizontal="left" vertical="center" wrapText="1" readingOrder="1"/>
    </xf>
    <xf numFmtId="0" fontId="14" fillId="0" borderId="115" xfId="0" applyFont="1" applyBorder="1" applyAlignment="1">
      <alignment horizontal="left" vertical="center" wrapText="1" readingOrder="1"/>
    </xf>
    <xf numFmtId="0" fontId="14" fillId="0" borderId="117" xfId="0" applyFont="1" applyBorder="1" applyAlignment="1">
      <alignment horizontal="left" vertical="center" wrapText="1" readingOrder="1"/>
    </xf>
    <xf numFmtId="0" fontId="14" fillId="17" borderId="115" xfId="0" applyFont="1" applyFill="1" applyBorder="1" applyAlignment="1">
      <alignment horizontal="center" vertical="center" wrapText="1" readingOrder="1"/>
    </xf>
    <xf numFmtId="0" fontId="14" fillId="18" borderId="119" xfId="0" applyFont="1" applyFill="1" applyBorder="1" applyAlignment="1">
      <alignment horizontal="left" vertical="center" wrapText="1" readingOrder="1"/>
    </xf>
    <xf numFmtId="0" fontId="14" fillId="0" borderId="124" xfId="0" applyFont="1" applyBorder="1" applyAlignment="1">
      <alignment horizontal="left" vertical="center" wrapText="1" readingOrder="1"/>
    </xf>
    <xf numFmtId="0" fontId="14" fillId="0" borderId="125" xfId="0" applyFont="1" applyBorder="1" applyAlignment="1">
      <alignment horizontal="left" vertical="center" wrapText="1" readingOrder="1"/>
    </xf>
    <xf numFmtId="0" fontId="14" fillId="0" borderId="326" xfId="0" applyFont="1" applyBorder="1" applyAlignment="1">
      <alignment horizontal="left" vertical="center" wrapText="1" readingOrder="1"/>
    </xf>
    <xf numFmtId="0" fontId="14" fillId="0" borderId="115" xfId="0" applyFont="1" applyBorder="1" applyAlignment="1">
      <alignment horizontal="center" vertical="center" wrapText="1" readingOrder="1"/>
    </xf>
    <xf numFmtId="0" fontId="14" fillId="0" borderId="128" xfId="0" applyFont="1" applyBorder="1" applyAlignment="1">
      <alignment horizontal="left" vertical="center" wrapText="1" readingOrder="1"/>
    </xf>
    <xf numFmtId="0" fontId="14" fillId="0" borderId="129" xfId="0" applyFont="1" applyBorder="1" applyAlignment="1">
      <alignment horizontal="left" vertical="center" wrapText="1" readingOrder="1"/>
    </xf>
    <xf numFmtId="0" fontId="14" fillId="0" borderId="126" xfId="0" applyFont="1" applyBorder="1" applyAlignment="1">
      <alignment horizontal="left" vertical="center" wrapText="1" readingOrder="1"/>
    </xf>
    <xf numFmtId="0" fontId="14" fillId="0" borderId="127" xfId="0" applyFont="1" applyBorder="1" applyAlignment="1">
      <alignment horizontal="left" vertical="center" wrapText="1" readingOrder="1"/>
    </xf>
    <xf numFmtId="0" fontId="14" fillId="0" borderId="345" xfId="0" applyFont="1" applyBorder="1" applyAlignment="1">
      <alignment horizontal="left" vertical="center" wrapText="1" readingOrder="1"/>
    </xf>
    <xf numFmtId="0" fontId="14" fillId="0" borderId="346" xfId="0" applyFont="1" applyBorder="1" applyAlignment="1">
      <alignment horizontal="left" vertical="center" wrapText="1" readingOrder="1"/>
    </xf>
    <xf numFmtId="0" fontId="14" fillId="0" borderId="347" xfId="0" applyFont="1" applyBorder="1" applyAlignment="1">
      <alignment horizontal="left" vertical="center" wrapText="1" readingOrder="1"/>
    </xf>
    <xf numFmtId="0" fontId="14" fillId="0" borderId="188" xfId="0" applyFont="1" applyBorder="1" applyAlignment="1">
      <alignment horizontal="left" vertical="center" wrapText="1" readingOrder="1"/>
    </xf>
    <xf numFmtId="0" fontId="14" fillId="0" borderId="189" xfId="0" applyFont="1" applyBorder="1" applyAlignment="1">
      <alignment horizontal="left" vertical="center" wrapText="1" readingOrder="1"/>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184" fontId="13" fillId="0" borderId="7" xfId="0" applyNumberFormat="1" applyFont="1" applyBorder="1" applyAlignment="1">
      <alignment horizontal="left" vertical="center" wrapText="1"/>
    </xf>
    <xf numFmtId="0" fontId="13" fillId="2" borderId="0" xfId="0" applyFont="1" applyFill="1" applyAlignment="1">
      <alignment horizontal="left" vertical="top" wrapText="1"/>
    </xf>
    <xf numFmtId="0" fontId="13" fillId="0" borderId="0" xfId="0" applyFont="1" applyAlignment="1">
      <alignment horizontal="left" vertical="top" wrapText="1"/>
    </xf>
    <xf numFmtId="0" fontId="13" fillId="0" borderId="7" xfId="0" applyFont="1" applyBorder="1" applyAlignment="1">
      <alignment horizontal="left" vertical="center" wrapText="1"/>
    </xf>
    <xf numFmtId="0" fontId="13" fillId="0" borderId="18" xfId="0" applyFont="1" applyBorder="1" applyAlignment="1">
      <alignment horizontal="left" vertical="top" wrapText="1"/>
    </xf>
    <xf numFmtId="0" fontId="13" fillId="2" borderId="0" xfId="0" applyFont="1" applyFill="1" applyAlignment="1">
      <alignment horizontal="left" vertical="center"/>
    </xf>
    <xf numFmtId="0" fontId="162" fillId="10" borderId="7" xfId="0" applyFont="1" applyFill="1" applyBorder="1" applyAlignment="1">
      <alignment horizontal="center" vertical="center"/>
    </xf>
    <xf numFmtId="0" fontId="164" fillId="0" borderId="7" xfId="0" applyFont="1" applyBorder="1" applyAlignment="1">
      <alignment horizontal="center" vertical="center" wrapText="1"/>
    </xf>
    <xf numFmtId="0" fontId="13" fillId="3" borderId="0" xfId="0" applyFont="1" applyFill="1" applyAlignment="1">
      <alignment horizontal="center" vertical="center"/>
    </xf>
    <xf numFmtId="0" fontId="13" fillId="0" borderId="0" xfId="0" applyFont="1" applyAlignment="1" applyProtection="1">
      <alignment horizontal="left" vertical="top" wrapText="1" shrinkToFit="1"/>
      <protection locked="0"/>
    </xf>
    <xf numFmtId="38" fontId="13" fillId="0" borderId="21" xfId="0" applyNumberFormat="1" applyFont="1" applyBorder="1" applyAlignment="1">
      <alignment vertical="center"/>
    </xf>
    <xf numFmtId="38" fontId="13" fillId="0" borderId="34" xfId="0" applyNumberFormat="1" applyFont="1" applyBorder="1" applyAlignment="1">
      <alignment vertical="center"/>
    </xf>
    <xf numFmtId="38" fontId="13" fillId="0" borderId="11" xfId="0" applyNumberFormat="1" applyFont="1" applyBorder="1" applyAlignment="1">
      <alignment vertical="center"/>
    </xf>
    <xf numFmtId="12" fontId="13" fillId="0" borderId="17" xfId="0" applyNumberFormat="1" applyFont="1" applyBorder="1" applyAlignment="1">
      <alignment horizontal="center" vertical="center"/>
    </xf>
    <xf numFmtId="12" fontId="13" fillId="0" borderId="18" xfId="0" applyNumberFormat="1" applyFont="1" applyBorder="1" applyAlignment="1">
      <alignment horizontal="center" vertical="center"/>
    </xf>
    <xf numFmtId="12" fontId="13" fillId="0" borderId="6" xfId="0" applyNumberFormat="1" applyFont="1" applyBorder="1" applyAlignment="1">
      <alignment horizontal="center" vertical="center"/>
    </xf>
    <xf numFmtId="0" fontId="9" fillId="0" borderId="28" xfId="0" applyFont="1" applyBorder="1" applyAlignment="1" applyProtection="1">
      <alignment vertical="center" shrinkToFit="1"/>
      <protection locked="0"/>
    </xf>
    <xf numFmtId="0" fontId="9" fillId="0" borderId="19" xfId="0" applyFont="1" applyBorder="1" applyAlignment="1" applyProtection="1">
      <alignment vertical="center" shrinkToFit="1"/>
      <protection locked="0"/>
    </xf>
    <xf numFmtId="0" fontId="9" fillId="0" borderId="9" xfId="0" applyFont="1" applyBorder="1" applyAlignment="1" applyProtection="1">
      <alignment vertical="center" shrinkToFit="1"/>
      <protection locked="0"/>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21" xfId="0" applyFont="1" applyBorder="1" applyAlignment="1">
      <alignment horizontal="center" vertical="center"/>
    </xf>
    <xf numFmtId="0" fontId="9" fillId="0" borderId="34" xfId="0" applyFont="1" applyBorder="1" applyAlignment="1">
      <alignment horizontal="center" vertical="center"/>
    </xf>
    <xf numFmtId="0" fontId="9" fillId="0" borderId="11" xfId="0" applyFont="1" applyBorder="1" applyAlignment="1">
      <alignment horizontal="center" vertical="center"/>
    </xf>
    <xf numFmtId="0" fontId="13" fillId="2" borderId="14"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0" borderId="0" xfId="0" applyFont="1" applyAlignment="1">
      <alignment horizontal="center" vertical="center"/>
    </xf>
    <xf numFmtId="38" fontId="13" fillId="0" borderId="14" xfId="0" applyNumberFormat="1" applyFont="1" applyBorder="1" applyAlignment="1">
      <alignment vertical="center"/>
    </xf>
    <xf numFmtId="38" fontId="13" fillId="0" borderId="0" xfId="0" applyNumberFormat="1" applyFont="1" applyBorder="1" applyAlignment="1">
      <alignment vertical="center"/>
    </xf>
    <xf numFmtId="38" fontId="13" fillId="0" borderId="12" xfId="0" applyNumberFormat="1" applyFont="1" applyBorder="1" applyAlignment="1">
      <alignment vertical="center"/>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6" xfId="0" applyFont="1" applyFill="1" applyBorder="1" applyAlignment="1">
      <alignment horizontal="center" vertical="center" wrapText="1"/>
    </xf>
    <xf numFmtId="38" fontId="13" fillId="0" borderId="17" xfId="0" applyNumberFormat="1" applyFont="1" applyBorder="1" applyAlignment="1">
      <alignment vertical="center"/>
    </xf>
    <xf numFmtId="38" fontId="13" fillId="0" borderId="18" xfId="0" applyNumberFormat="1" applyFont="1" applyBorder="1" applyAlignment="1">
      <alignment vertical="center"/>
    </xf>
    <xf numFmtId="38" fontId="13" fillId="0" borderId="6" xfId="0" applyNumberFormat="1" applyFont="1" applyBorder="1" applyAlignment="1">
      <alignment vertical="center"/>
    </xf>
    <xf numFmtId="12" fontId="13" fillId="0" borderId="9" xfId="0" applyNumberFormat="1" applyFont="1" applyBorder="1" applyAlignment="1">
      <alignment horizontal="center" vertical="center"/>
    </xf>
    <xf numFmtId="12" fontId="13" fillId="0" borderId="7" xfId="0" applyNumberFormat="1" applyFont="1" applyBorder="1" applyAlignment="1">
      <alignment horizontal="center" vertical="center"/>
    </xf>
    <xf numFmtId="12" fontId="13" fillId="0" borderId="28" xfId="0" applyNumberFormat="1" applyFont="1" applyBorder="1" applyAlignment="1">
      <alignment horizontal="center" vertical="center"/>
    </xf>
    <xf numFmtId="12" fontId="13" fillId="0" borderId="4" xfId="0" applyNumberFormat="1" applyFont="1" applyBorder="1" applyAlignment="1">
      <alignment horizontal="center" vertical="center"/>
    </xf>
    <xf numFmtId="0" fontId="13" fillId="2" borderId="18" xfId="0" applyFont="1" applyFill="1" applyBorder="1" applyAlignment="1">
      <alignment horizontal="center" vertical="center"/>
    </xf>
    <xf numFmtId="38" fontId="13" fillId="0" borderId="18" xfId="0" applyNumberFormat="1" applyFont="1" applyBorder="1" applyAlignment="1">
      <alignment horizontal="center" vertical="center"/>
    </xf>
    <xf numFmtId="12" fontId="13" fillId="8" borderId="327" xfId="0" applyNumberFormat="1" applyFont="1" applyFill="1" applyBorder="1" applyAlignment="1">
      <alignment horizontal="center" vertical="center" wrapText="1"/>
    </xf>
    <xf numFmtId="12" fontId="13" fillId="8" borderId="328" xfId="0" applyNumberFormat="1" applyFont="1" applyFill="1" applyBorder="1" applyAlignment="1">
      <alignment horizontal="center" vertical="center" wrapText="1"/>
    </xf>
    <xf numFmtId="12" fontId="13" fillId="8" borderId="329" xfId="0" applyNumberFormat="1" applyFont="1" applyFill="1" applyBorder="1" applyAlignment="1">
      <alignment horizontal="center" vertical="center" wrapText="1"/>
    </xf>
    <xf numFmtId="181" fontId="13" fillId="0" borderId="343" xfId="0" applyNumberFormat="1" applyFont="1" applyBorder="1" applyAlignment="1">
      <alignment vertical="center"/>
    </xf>
    <xf numFmtId="181" fontId="13" fillId="0" borderId="328" xfId="0" applyNumberFormat="1" applyFont="1" applyBorder="1" applyAlignment="1">
      <alignment vertical="center"/>
    </xf>
    <xf numFmtId="181" fontId="13" fillId="0" borderId="340" xfId="0" applyNumberFormat="1" applyFont="1" applyBorder="1" applyAlignment="1">
      <alignment vertical="center"/>
    </xf>
    <xf numFmtId="181" fontId="13" fillId="0" borderId="330" xfId="0" applyNumberFormat="1" applyFont="1" applyBorder="1" applyAlignment="1">
      <alignment vertical="center"/>
    </xf>
    <xf numFmtId="181" fontId="13" fillId="0" borderId="331" xfId="0" applyNumberFormat="1" applyFont="1" applyBorder="1" applyAlignment="1">
      <alignment vertical="center"/>
    </xf>
    <xf numFmtId="181" fontId="13" fillId="0" borderId="12" xfId="0" applyNumberFormat="1" applyFont="1" applyBorder="1" applyAlignment="1">
      <alignment vertical="center"/>
    </xf>
    <xf numFmtId="181" fontId="13" fillId="0" borderId="3" xfId="0" applyNumberFormat="1" applyFont="1" applyBorder="1" applyAlignment="1">
      <alignment vertical="center"/>
    </xf>
    <xf numFmtId="0" fontId="13" fillId="3" borderId="0" xfId="0" applyFont="1" applyFill="1" applyAlignment="1">
      <alignment horizontal="left" vertical="distributed" wrapText="1"/>
    </xf>
    <xf numFmtId="0" fontId="13" fillId="3" borderId="34" xfId="0" applyFont="1" applyFill="1" applyBorder="1" applyAlignment="1">
      <alignment horizontal="right" vertical="center"/>
    </xf>
    <xf numFmtId="181" fontId="13" fillId="0" borderId="343" xfId="0" applyNumberFormat="1" applyFont="1" applyBorder="1" applyAlignment="1">
      <alignment horizontal="right" vertical="center"/>
    </xf>
    <xf numFmtId="181" fontId="13" fillId="0" borderId="328" xfId="0" applyNumberFormat="1" applyFont="1" applyBorder="1" applyAlignment="1">
      <alignment horizontal="right" vertical="center"/>
    </xf>
    <xf numFmtId="181" fontId="13" fillId="0" borderId="340" xfId="0" applyNumberFormat="1" applyFont="1" applyBorder="1" applyAlignment="1">
      <alignment horizontal="right" vertical="center"/>
    </xf>
    <xf numFmtId="0" fontId="14" fillId="0" borderId="7" xfId="0" applyFont="1" applyBorder="1" applyAlignment="1">
      <alignment vertical="center" wrapText="1"/>
    </xf>
    <xf numFmtId="0" fontId="12" fillId="0" borderId="28"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30" fillId="0" borderId="7" xfId="0" applyFont="1" applyBorder="1" applyAlignment="1">
      <alignmen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0" borderId="34" xfId="0" applyFont="1" applyBorder="1" applyAlignment="1">
      <alignment horizontal="center" vertical="center"/>
    </xf>
    <xf numFmtId="0" fontId="14" fillId="0" borderId="34" xfId="0" applyFont="1" applyBorder="1" applyAlignment="1">
      <alignment horizontal="left" vertical="center"/>
    </xf>
    <xf numFmtId="0" fontId="14" fillId="0" borderId="18" xfId="0" applyFont="1" applyBorder="1" applyAlignment="1"/>
    <xf numFmtId="0" fontId="14" fillId="0" borderId="0" xfId="0" applyFont="1" applyAlignment="1">
      <alignment horizontal="left" vertical="center" wrapText="1"/>
    </xf>
    <xf numFmtId="0" fontId="13" fillId="3" borderId="0" xfId="0" applyFont="1" applyFill="1" applyAlignment="1">
      <alignment horizontal="distributed" vertical="distributed"/>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pplyProtection="1">
      <alignment horizontal="left" vertical="top" wrapText="1"/>
      <protection locked="0"/>
    </xf>
    <xf numFmtId="38" fontId="13" fillId="0" borderId="0" xfId="2" applyFont="1" applyAlignment="1" applyProtection="1">
      <alignment horizontal="right" vertical="center"/>
    </xf>
    <xf numFmtId="195" fontId="13" fillId="0" borderId="0" xfId="0" applyNumberFormat="1" applyFont="1" applyAlignment="1">
      <alignment horizontal="left" vertical="center"/>
    </xf>
    <xf numFmtId="180" fontId="13" fillId="0" borderId="0" xfId="0" applyNumberFormat="1" applyFont="1" applyAlignment="1">
      <alignment horizontal="left" vertical="center"/>
    </xf>
    <xf numFmtId="0" fontId="13" fillId="0" borderId="0" xfId="0" applyFont="1" applyAlignment="1">
      <alignment horizontal="distributed" vertical="distributed"/>
    </xf>
    <xf numFmtId="0" fontId="13" fillId="0" borderId="0" xfId="0" applyFont="1" applyAlignment="1" applyProtection="1">
      <alignment horizontal="right" vertical="center"/>
      <protection locked="0"/>
    </xf>
    <xf numFmtId="0" fontId="9" fillId="0" borderId="7" xfId="0" applyFont="1" applyBorder="1" applyAlignment="1" applyProtection="1">
      <alignment vertical="center" shrinkToFit="1"/>
      <protection locked="0"/>
    </xf>
    <xf numFmtId="0" fontId="13" fillId="0" borderId="0" xfId="0" applyFont="1" applyAlignment="1">
      <alignment horizontal="center" vertical="center" shrinkToFit="1"/>
    </xf>
    <xf numFmtId="0" fontId="15" fillId="0" borderId="7" xfId="0" applyFont="1" applyBorder="1" applyAlignment="1">
      <alignment horizontal="center" vertical="center"/>
    </xf>
    <xf numFmtId="0" fontId="9" fillId="0" borderId="7" xfId="0" applyFont="1" applyBorder="1" applyAlignment="1">
      <alignment horizontal="center" vertical="center"/>
    </xf>
    <xf numFmtId="0" fontId="14" fillId="0" borderId="34" xfId="0" applyFont="1" applyBorder="1" applyAlignment="1">
      <alignment horizontal="center" vertical="center" wrapText="1"/>
    </xf>
    <xf numFmtId="0" fontId="9" fillId="0" borderId="0" xfId="0" applyFont="1" applyAlignment="1">
      <alignment horizontal="left" vertical="top" wrapText="1"/>
    </xf>
    <xf numFmtId="0" fontId="14" fillId="0" borderId="7" xfId="0" applyFont="1" applyFill="1" applyBorder="1" applyAlignment="1">
      <alignment vertical="center" wrapText="1"/>
    </xf>
    <xf numFmtId="0" fontId="14" fillId="0" borderId="28" xfId="0" applyFont="1" applyBorder="1" applyAlignment="1">
      <alignment vertical="center" wrapText="1"/>
    </xf>
    <xf numFmtId="0" fontId="14" fillId="0" borderId="19" xfId="0" applyFont="1" applyBorder="1" applyAlignment="1">
      <alignment vertical="center" wrapText="1"/>
    </xf>
    <xf numFmtId="0" fontId="14" fillId="0" borderId="9" xfId="0" applyFont="1" applyBorder="1" applyAlignment="1">
      <alignment vertical="center" wrapText="1"/>
    </xf>
    <xf numFmtId="0" fontId="14" fillId="0" borderId="0" xfId="0" applyFont="1" applyAlignment="1">
      <alignment horizontal="center" vertical="center" wrapText="1"/>
    </xf>
    <xf numFmtId="0" fontId="129" fillId="0" borderId="0" xfId="0" applyFont="1" applyAlignment="1">
      <alignment horizontal="right" vertical="top"/>
    </xf>
    <xf numFmtId="0" fontId="129" fillId="0" borderId="0" xfId="0" applyFont="1" applyAlignment="1">
      <alignment horizontal="left" vertical="top"/>
    </xf>
    <xf numFmtId="0" fontId="9" fillId="6" borderId="72" xfId="0" applyFont="1" applyFill="1" applyBorder="1" applyAlignment="1">
      <alignment horizontal="center" vertical="center" wrapText="1"/>
    </xf>
    <xf numFmtId="0" fontId="9" fillId="6" borderId="73" xfId="0" applyFont="1" applyFill="1" applyBorder="1" applyAlignment="1">
      <alignment horizontal="center" vertical="center" wrapText="1"/>
    </xf>
    <xf numFmtId="0" fontId="9" fillId="6" borderId="80" xfId="0" applyFont="1" applyFill="1" applyBorder="1" applyAlignment="1">
      <alignment horizontal="center" vertical="center" wrapText="1"/>
    </xf>
    <xf numFmtId="176" fontId="9" fillId="0" borderId="4" xfId="0" applyNumberFormat="1" applyFont="1" applyBorder="1" applyAlignment="1" applyProtection="1">
      <alignment horizontal="center" vertical="center" wrapText="1"/>
      <protection locked="0"/>
    </xf>
    <xf numFmtId="0" fontId="9" fillId="6" borderId="17"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11" xfId="0" applyFont="1" applyFill="1" applyBorder="1" applyAlignment="1">
      <alignment horizontal="center" vertical="center" wrapText="1"/>
    </xf>
    <xf numFmtId="192" fontId="9" fillId="0" borderId="17" xfId="0" applyNumberFormat="1" applyFont="1" applyBorder="1" applyAlignment="1" applyProtection="1">
      <alignment horizontal="left" vertical="center" wrapText="1" indent="1"/>
      <protection locked="0"/>
    </xf>
    <xf numFmtId="192" fontId="9" fillId="0" borderId="18" xfId="0" applyNumberFormat="1" applyFont="1" applyBorder="1" applyAlignment="1" applyProtection="1">
      <alignment horizontal="left" vertical="center" wrapText="1" indent="1"/>
      <protection locked="0"/>
    </xf>
    <xf numFmtId="192" fontId="9" fillId="0" borderId="6" xfId="0" applyNumberFormat="1" applyFont="1" applyBorder="1" applyAlignment="1" applyProtection="1">
      <alignment horizontal="left" vertical="center" wrapText="1" indent="1"/>
      <protection locked="0"/>
    </xf>
    <xf numFmtId="192" fontId="9" fillId="0" borderId="21" xfId="0" applyNumberFormat="1" applyFont="1" applyBorder="1" applyAlignment="1" applyProtection="1">
      <alignment horizontal="left" vertical="center" wrapText="1" indent="1"/>
      <protection locked="0"/>
    </xf>
    <xf numFmtId="192" fontId="9" fillId="0" borderId="34" xfId="0" applyNumberFormat="1" applyFont="1" applyBorder="1" applyAlignment="1" applyProtection="1">
      <alignment horizontal="left" vertical="center" wrapText="1" indent="1"/>
      <protection locked="0"/>
    </xf>
    <xf numFmtId="192" fontId="9" fillId="0" borderId="11" xfId="0" applyNumberFormat="1" applyFont="1" applyBorder="1" applyAlignment="1" applyProtection="1">
      <alignment horizontal="left" vertical="center" wrapText="1" indent="1"/>
      <protection locked="0"/>
    </xf>
    <xf numFmtId="0" fontId="9" fillId="6" borderId="82" xfId="0" applyFont="1" applyFill="1" applyBorder="1" applyAlignment="1">
      <alignment horizontal="center" vertical="center"/>
    </xf>
    <xf numFmtId="0" fontId="9" fillId="6" borderId="83" xfId="0" applyFont="1" applyFill="1" applyBorder="1" applyAlignment="1">
      <alignment horizontal="center" vertical="center"/>
    </xf>
    <xf numFmtId="0" fontId="9" fillId="6" borderId="78" xfId="0" applyFont="1" applyFill="1" applyBorder="1" applyAlignment="1">
      <alignment horizontal="center" vertical="center"/>
    </xf>
    <xf numFmtId="0" fontId="9" fillId="0" borderId="28" xfId="0" applyFont="1" applyBorder="1" applyAlignment="1">
      <alignment horizontal="left" vertical="center"/>
    </xf>
    <xf numFmtId="0" fontId="9" fillId="0" borderId="19" xfId="0" applyFont="1" applyBorder="1" applyAlignment="1">
      <alignment horizontal="left" vertical="center"/>
    </xf>
    <xf numFmtId="0" fontId="9" fillId="0" borderId="9" xfId="0" applyFont="1" applyBorder="1" applyAlignment="1">
      <alignment horizontal="left" vertical="center"/>
    </xf>
    <xf numFmtId="0" fontId="9" fillId="0" borderId="7" xfId="0" applyFont="1" applyBorder="1" applyAlignment="1">
      <alignment horizontal="left" vertical="center" wrapText="1"/>
    </xf>
    <xf numFmtId="0" fontId="50" fillId="0" borderId="0" xfId="0" applyFont="1" applyAlignment="1">
      <alignment horizontal="center" vertical="center"/>
    </xf>
    <xf numFmtId="0" fontId="9" fillId="6" borderId="72"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80" xfId="0" applyFont="1" applyFill="1" applyBorder="1" applyAlignment="1">
      <alignment horizontal="center" vertical="center"/>
    </xf>
    <xf numFmtId="0" fontId="9" fillId="0" borderId="105" xfId="0" applyFont="1" applyBorder="1" applyAlignment="1">
      <alignment horizontal="left" vertical="center"/>
    </xf>
    <xf numFmtId="0" fontId="9" fillId="0" borderId="109"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104" xfId="0" applyFont="1" applyBorder="1" applyAlignment="1">
      <alignment horizontal="left" vertical="center"/>
    </xf>
    <xf numFmtId="0" fontId="9" fillId="0" borderId="69" xfId="0" applyFont="1" applyBorder="1" applyAlignment="1">
      <alignment horizontal="left" vertical="center"/>
    </xf>
    <xf numFmtId="0" fontId="9" fillId="6" borderId="108" xfId="0" applyFont="1" applyFill="1" applyBorder="1" applyAlignment="1">
      <alignment horizontal="center" vertical="center" wrapText="1"/>
    </xf>
    <xf numFmtId="0" fontId="9" fillId="6" borderId="105"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100" xfId="0" applyFont="1" applyFill="1" applyBorder="1" applyAlignment="1">
      <alignment horizontal="center" vertical="center"/>
    </xf>
    <xf numFmtId="0" fontId="9" fillId="6" borderId="68"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7" xfId="0" applyFont="1" applyFill="1" applyBorder="1" applyAlignment="1">
      <alignment horizontal="center" vertical="center"/>
    </xf>
    <xf numFmtId="0" fontId="9" fillId="3" borderId="7" xfId="0" applyFont="1" applyFill="1" applyBorder="1" applyAlignment="1">
      <alignment horizontal="center" vertical="center"/>
    </xf>
    <xf numFmtId="0" fontId="9" fillId="6" borderId="101" xfId="0" applyFont="1" applyFill="1" applyBorder="1" applyAlignment="1">
      <alignment horizontal="center" vertical="center"/>
    </xf>
    <xf numFmtId="0" fontId="9" fillId="6" borderId="102" xfId="0" applyFont="1" applyFill="1" applyBorder="1" applyAlignment="1">
      <alignment horizontal="center" vertical="center"/>
    </xf>
    <xf numFmtId="0" fontId="9" fillId="6" borderId="103" xfId="0" applyFont="1" applyFill="1" applyBorder="1" applyAlignment="1">
      <alignment horizontal="center" vertical="center"/>
    </xf>
    <xf numFmtId="0" fontId="9" fillId="6" borderId="110" xfId="0" applyFont="1" applyFill="1" applyBorder="1" applyAlignment="1">
      <alignment horizontal="center" vertical="center"/>
    </xf>
    <xf numFmtId="0" fontId="9" fillId="6" borderId="111" xfId="0" applyFont="1" applyFill="1" applyBorder="1" applyAlignment="1">
      <alignment horizontal="center" vertical="center"/>
    </xf>
    <xf numFmtId="0" fontId="9" fillId="6" borderId="112" xfId="0" applyFont="1" applyFill="1" applyBorder="1" applyAlignment="1">
      <alignment horizontal="center" vertical="center"/>
    </xf>
    <xf numFmtId="0" fontId="9" fillId="6" borderId="75" xfId="0" applyFont="1" applyFill="1" applyBorder="1" applyAlignment="1">
      <alignment horizontal="center" vertical="center"/>
    </xf>
    <xf numFmtId="0" fontId="9" fillId="6" borderId="76" xfId="0" applyFont="1" applyFill="1" applyBorder="1" applyAlignment="1">
      <alignment horizontal="center" vertical="center"/>
    </xf>
    <xf numFmtId="0" fontId="9" fillId="6" borderId="77" xfId="0" applyFont="1" applyFill="1" applyBorder="1" applyAlignment="1">
      <alignment horizontal="center" vertical="center"/>
    </xf>
    <xf numFmtId="0" fontId="9" fillId="6" borderId="70" xfId="0" applyFont="1" applyFill="1" applyBorder="1" applyAlignment="1">
      <alignment horizontal="center" vertical="center"/>
    </xf>
    <xf numFmtId="0" fontId="9" fillId="6" borderId="71" xfId="0" applyFont="1" applyFill="1" applyBorder="1" applyAlignment="1">
      <alignment horizontal="center" vertical="center"/>
    </xf>
    <xf numFmtId="0" fontId="9" fillId="6" borderId="79" xfId="0" applyFont="1" applyFill="1" applyBorder="1" applyAlignment="1">
      <alignment horizontal="center" vertical="center"/>
    </xf>
    <xf numFmtId="49" fontId="9" fillId="6" borderId="17" xfId="0" applyNumberFormat="1" applyFont="1" applyFill="1" applyBorder="1" applyAlignment="1">
      <alignment horizontal="center" vertical="center"/>
    </xf>
    <xf numFmtId="49" fontId="9" fillId="6" borderId="18" xfId="0" applyNumberFormat="1" applyFont="1" applyFill="1" applyBorder="1" applyAlignment="1">
      <alignment horizontal="center" vertical="center"/>
    </xf>
    <xf numFmtId="49" fontId="9" fillId="6" borderId="6" xfId="0" applyNumberFormat="1" applyFont="1" applyFill="1" applyBorder="1" applyAlignment="1">
      <alignment horizontal="center" vertical="center"/>
    </xf>
    <xf numFmtId="0" fontId="9" fillId="6" borderId="106" xfId="0" applyFont="1" applyFill="1" applyBorder="1" applyAlignment="1">
      <alignment horizontal="center" vertical="center"/>
    </xf>
    <xf numFmtId="0" fontId="9" fillId="6" borderId="66" xfId="0" applyFont="1" applyFill="1" applyBorder="1" applyAlignment="1">
      <alignment horizontal="center" vertical="center"/>
    </xf>
    <xf numFmtId="0" fontId="9" fillId="0" borderId="107" xfId="0" applyFont="1" applyBorder="1" applyAlignment="1">
      <alignment horizontal="left" vertical="center"/>
    </xf>
    <xf numFmtId="0" fontId="9" fillId="0" borderId="67" xfId="0" applyFont="1" applyBorder="1" applyAlignment="1">
      <alignment horizontal="left" vertical="center"/>
    </xf>
    <xf numFmtId="0" fontId="9" fillId="6" borderId="18" xfId="0" applyFont="1" applyFill="1" applyBorder="1" applyAlignment="1">
      <alignment horizontal="center" vertical="center"/>
    </xf>
    <xf numFmtId="0" fontId="9" fillId="6" borderId="135" xfId="0" applyFont="1" applyFill="1" applyBorder="1" applyAlignment="1">
      <alignment horizontal="center" vertical="center"/>
    </xf>
    <xf numFmtId="0" fontId="9" fillId="6" borderId="85" xfId="0" applyFont="1" applyFill="1" applyBorder="1" applyAlignment="1">
      <alignment horizontal="center" vertical="center"/>
    </xf>
    <xf numFmtId="0" fontId="9" fillId="6" borderId="136" xfId="0" applyFont="1" applyFill="1" applyBorder="1" applyAlignment="1">
      <alignment horizontal="center" vertical="center"/>
    </xf>
    <xf numFmtId="0" fontId="9" fillId="0" borderId="19" xfId="0" applyFont="1" applyBorder="1" applyAlignment="1">
      <alignment horizontal="left" vertical="center" wrapText="1"/>
    </xf>
    <xf numFmtId="0" fontId="9" fillId="0" borderId="9" xfId="0" applyFont="1" applyBorder="1" applyAlignment="1">
      <alignment horizontal="left" vertical="center" wrapText="1"/>
    </xf>
    <xf numFmtId="0" fontId="9" fillId="6" borderId="28"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6" xfId="0" applyFont="1" applyBorder="1" applyAlignment="1">
      <alignment horizontal="left" vertical="center" wrapText="1"/>
    </xf>
    <xf numFmtId="0" fontId="9" fillId="0" borderId="21" xfId="0" applyFont="1" applyBorder="1" applyAlignment="1">
      <alignment horizontal="left" vertical="center" wrapText="1"/>
    </xf>
    <xf numFmtId="0" fontId="9" fillId="0" borderId="34" xfId="0" applyFont="1" applyBorder="1" applyAlignment="1">
      <alignment horizontal="left" vertical="center" wrapText="1"/>
    </xf>
    <xf numFmtId="0" fontId="9" fillId="0" borderId="11" xfId="0" applyFont="1" applyBorder="1" applyAlignment="1">
      <alignment horizontal="left" vertical="center" wrapText="1"/>
    </xf>
    <xf numFmtId="176" fontId="9" fillId="0" borderId="7" xfId="0" applyNumberFormat="1" applyFont="1" applyBorder="1" applyAlignment="1" applyProtection="1">
      <alignment horizontal="right" vertical="center" wrapText="1" indent="1"/>
      <protection locked="0"/>
    </xf>
    <xf numFmtId="0" fontId="9" fillId="6" borderId="82" xfId="0" applyFont="1" applyFill="1" applyBorder="1" applyAlignment="1">
      <alignment horizontal="center" vertical="center" wrapText="1"/>
    </xf>
    <xf numFmtId="0" fontId="9" fillId="6" borderId="83" xfId="0" applyFont="1" applyFill="1" applyBorder="1" applyAlignment="1">
      <alignment horizontal="center" vertical="center" wrapText="1"/>
    </xf>
    <xf numFmtId="0" fontId="9" fillId="6" borderId="78" xfId="0" applyFont="1" applyFill="1" applyBorder="1" applyAlignment="1">
      <alignment horizontal="center" vertical="center" wrapText="1"/>
    </xf>
    <xf numFmtId="0" fontId="9" fillId="6" borderId="84" xfId="0" applyFont="1" applyFill="1" applyBorder="1" applyAlignment="1">
      <alignment horizontal="center" vertical="center" wrapText="1"/>
    </xf>
    <xf numFmtId="0" fontId="9" fillId="6" borderId="70" xfId="0" applyFont="1" applyFill="1" applyBorder="1" applyAlignment="1">
      <alignment horizontal="center" vertical="center" wrapText="1"/>
    </xf>
    <xf numFmtId="0" fontId="9" fillId="6" borderId="71" xfId="0" applyFont="1" applyFill="1" applyBorder="1" applyAlignment="1">
      <alignment horizontal="center" vertical="center" wrapText="1"/>
    </xf>
    <xf numFmtId="0" fontId="9" fillId="6" borderId="79" xfId="0" applyFont="1" applyFill="1" applyBorder="1" applyAlignment="1">
      <alignment horizontal="center" vertical="center" wrapText="1"/>
    </xf>
    <xf numFmtId="187" fontId="9" fillId="0" borderId="28" xfId="0" applyNumberFormat="1" applyFont="1" applyBorder="1" applyAlignment="1" applyProtection="1">
      <alignment horizontal="center" vertical="center" wrapText="1"/>
      <protection locked="0"/>
    </xf>
    <xf numFmtId="187" fontId="9" fillId="0" borderId="19" xfId="0" applyNumberFormat="1" applyFont="1" applyBorder="1" applyAlignment="1" applyProtection="1">
      <alignment horizontal="center" vertical="center" wrapText="1"/>
      <protection locked="0"/>
    </xf>
    <xf numFmtId="0" fontId="9" fillId="0" borderId="19" xfId="0" applyFont="1" applyBorder="1" applyAlignment="1">
      <alignment horizontal="center" vertical="center" wrapText="1"/>
    </xf>
    <xf numFmtId="0" fontId="9" fillId="6" borderId="74" xfId="0" applyFont="1" applyFill="1" applyBorder="1" applyAlignment="1">
      <alignment horizontal="center" vertical="center" wrapText="1"/>
    </xf>
    <xf numFmtId="0" fontId="9" fillId="0" borderId="34" xfId="0" applyFont="1" applyBorder="1" applyAlignment="1">
      <alignment horizontal="left" vertical="center"/>
    </xf>
    <xf numFmtId="0" fontId="9" fillId="0" borderId="11" xfId="0" applyFont="1" applyBorder="1" applyAlignment="1">
      <alignment horizontal="left" vertical="center"/>
    </xf>
    <xf numFmtId="0" fontId="6" fillId="0" borderId="34" xfId="0" applyFont="1" applyBorder="1" applyAlignment="1">
      <alignment horizontal="right" vertical="top"/>
    </xf>
    <xf numFmtId="0" fontId="6" fillId="0" borderId="0" xfId="0" applyFont="1" applyAlignment="1">
      <alignment horizontal="left" vertical="top"/>
    </xf>
    <xf numFmtId="49" fontId="13" fillId="0" borderId="12" xfId="0" applyNumberFormat="1" applyFont="1" applyBorder="1" applyAlignment="1">
      <alignment horizontal="center" vertical="center" textRotation="255"/>
    </xf>
    <xf numFmtId="0" fontId="9" fillId="0" borderId="66" xfId="0" applyFont="1" applyBorder="1" applyAlignment="1">
      <alignment horizontal="left" vertical="center"/>
    </xf>
    <xf numFmtId="0" fontId="9" fillId="6" borderId="109" xfId="0" applyFont="1" applyFill="1" applyBorder="1" applyAlignment="1">
      <alignment horizontal="center" vertical="center" wrapText="1"/>
    </xf>
    <xf numFmtId="0" fontId="9" fillId="0" borderId="108" xfId="0" applyFont="1" applyBorder="1" applyAlignment="1">
      <alignment horizontal="left" vertical="center"/>
    </xf>
    <xf numFmtId="0" fontId="9" fillId="6" borderId="9" xfId="0" applyFont="1" applyFill="1" applyBorder="1" applyAlignment="1">
      <alignment horizontal="center" vertical="center" wrapText="1"/>
    </xf>
    <xf numFmtId="191" fontId="9" fillId="0" borderId="28" xfId="0" applyNumberFormat="1" applyFont="1" applyBorder="1" applyAlignment="1">
      <alignment vertical="center" wrapText="1"/>
    </xf>
    <xf numFmtId="191" fontId="9" fillId="0" borderId="19" xfId="0" applyNumberFormat="1" applyFont="1" applyBorder="1" applyAlignment="1">
      <alignment vertical="center" wrapText="1"/>
    </xf>
    <xf numFmtId="191" fontId="9" fillId="0" borderId="9" xfId="0" applyNumberFormat="1" applyFont="1" applyBorder="1" applyAlignment="1">
      <alignment vertical="center" wrapText="1"/>
    </xf>
    <xf numFmtId="0" fontId="9" fillId="0" borderId="28" xfId="0" applyFont="1" applyBorder="1" applyAlignment="1">
      <alignment vertical="center" wrapText="1"/>
    </xf>
    <xf numFmtId="0" fontId="9" fillId="0" borderId="19" xfId="0" applyFont="1" applyBorder="1" applyAlignment="1">
      <alignment vertical="center" wrapText="1"/>
    </xf>
    <xf numFmtId="0" fontId="9" fillId="0" borderId="9" xfId="0" applyFont="1" applyBorder="1" applyAlignment="1">
      <alignment vertical="center" wrapText="1"/>
    </xf>
    <xf numFmtId="49" fontId="9" fillId="6" borderId="66" xfId="0" applyNumberFormat="1" applyFont="1" applyFill="1" applyBorder="1" applyAlignment="1">
      <alignment horizontal="center" vertical="center"/>
    </xf>
    <xf numFmtId="49" fontId="9" fillId="6" borderId="107" xfId="0" applyNumberFormat="1" applyFont="1" applyFill="1" applyBorder="1" applyAlignment="1">
      <alignment horizontal="center" vertical="center"/>
    </xf>
    <xf numFmtId="49" fontId="9" fillId="6" borderId="67" xfId="0" applyNumberFormat="1" applyFont="1" applyFill="1" applyBorder="1" applyAlignment="1">
      <alignment horizontal="center" vertical="center"/>
    </xf>
    <xf numFmtId="0" fontId="9" fillId="6" borderId="107" xfId="0" applyFont="1" applyFill="1" applyBorder="1" applyAlignment="1">
      <alignment horizontal="center" vertical="center"/>
    </xf>
    <xf numFmtId="0" fontId="9" fillId="6" borderId="108" xfId="0" applyFont="1" applyFill="1" applyBorder="1" applyAlignment="1">
      <alignment horizontal="center" vertical="center"/>
    </xf>
    <xf numFmtId="0" fontId="9" fillId="6" borderId="105"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34" xfId="0" applyFont="1" applyFill="1" applyBorder="1" applyAlignment="1">
      <alignment horizontal="center" vertical="center"/>
    </xf>
    <xf numFmtId="49" fontId="9" fillId="0" borderId="28" xfId="0" applyNumberFormat="1" applyFont="1" applyBorder="1" applyAlignment="1">
      <alignment horizontal="left" vertical="center"/>
    </xf>
    <xf numFmtId="49" fontId="9" fillId="0" borderId="19" xfId="0" applyNumberFormat="1" applyFont="1" applyBorder="1" applyAlignment="1">
      <alignment horizontal="left" vertical="center"/>
    </xf>
    <xf numFmtId="49" fontId="9" fillId="0" borderId="9" xfId="0" applyNumberFormat="1" applyFont="1" applyBorder="1" applyAlignment="1">
      <alignment horizontal="left" vertical="center"/>
    </xf>
    <xf numFmtId="49" fontId="9" fillId="0" borderId="28" xfId="0" applyNumberFormat="1" applyFont="1" applyBorder="1" applyAlignment="1">
      <alignment vertical="center"/>
    </xf>
    <xf numFmtId="49" fontId="9" fillId="0" borderId="19" xfId="0" applyNumberFormat="1" applyFont="1" applyBorder="1" applyAlignment="1">
      <alignment vertical="center"/>
    </xf>
    <xf numFmtId="49" fontId="9" fillId="0" borderId="9" xfId="0" applyNumberFormat="1" applyFont="1" applyBorder="1" applyAlignment="1">
      <alignment vertical="center"/>
    </xf>
    <xf numFmtId="49" fontId="9" fillId="0" borderId="28" xfId="1" applyNumberFormat="1" applyFont="1" applyFill="1" applyBorder="1" applyAlignment="1" applyProtection="1">
      <alignment vertical="center" wrapText="1"/>
    </xf>
    <xf numFmtId="49" fontId="9" fillId="0" borderId="19" xfId="1" applyNumberFormat="1" applyFont="1" applyFill="1" applyBorder="1" applyAlignment="1" applyProtection="1">
      <alignment vertical="center" wrapText="1"/>
    </xf>
    <xf numFmtId="49" fontId="9" fillId="0" borderId="9" xfId="1" applyNumberFormat="1" applyFont="1" applyFill="1" applyBorder="1" applyAlignment="1" applyProtection="1">
      <alignment vertical="center" wrapText="1"/>
    </xf>
    <xf numFmtId="49" fontId="9" fillId="0" borderId="19"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0" fontId="22" fillId="0" borderId="0" xfId="0" applyFont="1" applyAlignment="1">
      <alignment horizontal="center" vertical="center"/>
    </xf>
    <xf numFmtId="0" fontId="9" fillId="0" borderId="4" xfId="0" applyFont="1" applyBorder="1" applyAlignment="1">
      <alignment horizontal="left" vertical="center" wrapText="1"/>
    </xf>
    <xf numFmtId="0" fontId="9" fillId="6" borderId="28" xfId="0" applyFont="1" applyFill="1" applyBorder="1" applyAlignment="1">
      <alignment horizontal="center" vertical="center"/>
    </xf>
    <xf numFmtId="49" fontId="9" fillId="0" borderId="34"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8" xfId="1" applyNumberFormat="1" applyFont="1" applyFill="1" applyBorder="1" applyAlignment="1" applyProtection="1">
      <alignment horizontal="left" vertical="center" wrapText="1"/>
    </xf>
    <xf numFmtId="49" fontId="9" fillId="0" borderId="19" xfId="1" applyNumberFormat="1" applyFont="1" applyFill="1" applyBorder="1" applyAlignment="1" applyProtection="1">
      <alignment horizontal="left" vertical="center" wrapText="1"/>
    </xf>
    <xf numFmtId="49" fontId="9" fillId="0" borderId="9" xfId="1" applyNumberFormat="1" applyFont="1" applyFill="1" applyBorder="1" applyAlignment="1" applyProtection="1">
      <alignment horizontal="left" vertical="center" wrapText="1"/>
    </xf>
    <xf numFmtId="49" fontId="9" fillId="0" borderId="28" xfId="0" applyNumberFormat="1" applyFont="1" applyBorder="1" applyAlignment="1">
      <alignment vertical="center" wrapText="1"/>
    </xf>
    <xf numFmtId="49" fontId="9" fillId="0" borderId="19" xfId="0" applyNumberFormat="1" applyFont="1" applyBorder="1" applyAlignment="1">
      <alignment vertical="center" wrapText="1"/>
    </xf>
    <xf numFmtId="49" fontId="9" fillId="0" borderId="9" xfId="0" applyNumberFormat="1" applyFont="1" applyBorder="1" applyAlignment="1">
      <alignment vertical="center" wrapText="1"/>
    </xf>
    <xf numFmtId="176" fontId="9" fillId="0" borderId="28" xfId="0" applyNumberFormat="1" applyFont="1" applyBorder="1" applyAlignment="1" applyProtection="1">
      <alignment horizontal="right" vertical="center" wrapText="1" indent="1"/>
      <protection locked="0"/>
    </xf>
    <xf numFmtId="176" fontId="9" fillId="0" borderId="19" xfId="0" applyNumberFormat="1" applyFont="1" applyBorder="1" applyAlignment="1" applyProtection="1">
      <alignment horizontal="right" vertical="center" wrapText="1" indent="1"/>
      <protection locked="0"/>
    </xf>
    <xf numFmtId="176" fontId="9" fillId="0" borderId="9" xfId="0" applyNumberFormat="1" applyFont="1" applyBorder="1" applyAlignment="1" applyProtection="1">
      <alignment horizontal="right" vertical="center" wrapText="1" indent="1"/>
      <protection locked="0"/>
    </xf>
    <xf numFmtId="0" fontId="9" fillId="6" borderId="7" xfId="0" applyFont="1" applyFill="1" applyBorder="1" applyAlignment="1">
      <alignment horizontal="center" vertical="center" shrinkToFit="1"/>
    </xf>
    <xf numFmtId="0" fontId="9" fillId="6" borderId="28" xfId="0" applyFont="1" applyFill="1" applyBorder="1" applyAlignment="1">
      <alignment horizontal="center" vertical="center" wrapText="1" shrinkToFit="1"/>
    </xf>
    <xf numFmtId="0" fontId="9" fillId="6" borderId="19" xfId="0" applyFont="1" applyFill="1" applyBorder="1" applyAlignment="1">
      <alignment horizontal="center" vertical="center" shrinkToFit="1"/>
    </xf>
    <xf numFmtId="0" fontId="9" fillId="6" borderId="9" xfId="0" applyFont="1" applyFill="1" applyBorder="1" applyAlignment="1">
      <alignment horizontal="center" vertical="center" shrinkToFit="1"/>
    </xf>
    <xf numFmtId="192" fontId="51" fillId="0" borderId="28" xfId="0" applyNumberFormat="1" applyFont="1" applyBorder="1" applyAlignment="1">
      <alignment horizontal="center" vertical="center" shrinkToFit="1"/>
    </xf>
    <xf numFmtId="192" fontId="51" fillId="0" borderId="19" xfId="0" applyNumberFormat="1" applyFont="1" applyBorder="1" applyAlignment="1">
      <alignment horizontal="center" vertical="center" shrinkToFit="1"/>
    </xf>
    <xf numFmtId="192" fontId="51" fillId="0" borderId="9" xfId="0" applyNumberFormat="1" applyFont="1" applyBorder="1" applyAlignment="1">
      <alignment horizontal="center" vertical="center" shrinkToFit="1"/>
    </xf>
    <xf numFmtId="0" fontId="9" fillId="6" borderId="28" xfId="0" applyFont="1" applyFill="1" applyBorder="1" applyAlignment="1">
      <alignment horizontal="center" vertical="center" shrinkToFit="1"/>
    </xf>
    <xf numFmtId="0" fontId="9" fillId="0" borderId="17" xfId="0" applyFont="1" applyBorder="1" applyAlignment="1">
      <alignment horizontal="left" vertical="center" wrapText="1" shrinkToFit="1"/>
    </xf>
    <xf numFmtId="0" fontId="9" fillId="0" borderId="18"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9" fillId="0" borderId="14" xfId="0" applyFont="1" applyBorder="1" applyAlignment="1">
      <alignment horizontal="left" vertical="center" wrapText="1" shrinkToFit="1"/>
    </xf>
    <xf numFmtId="0" fontId="9" fillId="0" borderId="0" xfId="0" applyFont="1" applyAlignment="1">
      <alignment horizontal="left" vertical="center" wrapText="1" shrinkToFit="1"/>
    </xf>
    <xf numFmtId="0" fontId="9" fillId="0" borderId="12" xfId="0" applyFont="1" applyBorder="1" applyAlignment="1">
      <alignment horizontal="left" vertical="center" wrapText="1" shrinkToFit="1"/>
    </xf>
    <xf numFmtId="0" fontId="9" fillId="0" borderId="21" xfId="0" applyFont="1" applyBorder="1" applyAlignment="1">
      <alignment horizontal="left" vertical="center" wrapText="1" shrinkToFit="1"/>
    </xf>
    <xf numFmtId="0" fontId="9" fillId="0" borderId="34" xfId="0" applyFont="1" applyBorder="1" applyAlignment="1">
      <alignment horizontal="left" vertical="center" wrapText="1" shrinkToFit="1"/>
    </xf>
    <xf numFmtId="0" fontId="9" fillId="0" borderId="11" xfId="0" applyFont="1" applyBorder="1" applyAlignment="1">
      <alignment horizontal="left" vertical="center" wrapText="1" shrinkToFit="1"/>
    </xf>
    <xf numFmtId="0" fontId="9" fillId="6" borderId="7" xfId="0" applyFont="1" applyFill="1" applyBorder="1" applyAlignment="1">
      <alignment horizontal="center" vertical="center" wrapText="1"/>
    </xf>
    <xf numFmtId="192" fontId="9" fillId="0" borderId="7" xfId="0" quotePrefix="1" applyNumberFormat="1" applyFont="1" applyBorder="1" applyAlignment="1">
      <alignment horizontal="center" vertical="center" shrinkToFit="1"/>
    </xf>
    <xf numFmtId="192" fontId="9" fillId="0" borderId="7" xfId="0" applyNumberFormat="1" applyFont="1" applyBorder="1" applyAlignment="1">
      <alignment horizontal="center" vertical="center" shrinkToFit="1"/>
    </xf>
    <xf numFmtId="0" fontId="9" fillId="6" borderId="19"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72" xfId="0" applyFont="1" applyFill="1" applyBorder="1" applyAlignment="1" applyProtection="1">
      <alignment horizontal="left" vertical="center" shrinkToFit="1"/>
      <protection locked="0"/>
    </xf>
    <xf numFmtId="0" fontId="9" fillId="6" borderId="73" xfId="0" applyFont="1" applyFill="1" applyBorder="1" applyAlignment="1" applyProtection="1">
      <alignment horizontal="left" vertical="center" shrinkToFit="1"/>
      <protection locked="0"/>
    </xf>
    <xf numFmtId="196" fontId="9" fillId="0" borderId="73" xfId="0" applyNumberFormat="1" applyFont="1" applyBorder="1" applyAlignment="1">
      <alignment horizontal="center" vertical="center"/>
    </xf>
    <xf numFmtId="0" fontId="9" fillId="6" borderId="72" xfId="0" applyFont="1" applyFill="1" applyBorder="1" applyAlignment="1" applyProtection="1">
      <alignment horizontal="left" vertical="center" wrapText="1" shrinkToFit="1"/>
      <protection locked="0"/>
    </xf>
    <xf numFmtId="0" fontId="9" fillId="6" borderId="73" xfId="0" applyFont="1" applyFill="1" applyBorder="1" applyAlignment="1" applyProtection="1">
      <alignment horizontal="left" vertical="center" wrapText="1" shrinkToFit="1"/>
      <protection locked="0"/>
    </xf>
    <xf numFmtId="0" fontId="9" fillId="0" borderId="2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3" fillId="0" borderId="28"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9" fillId="6" borderId="72" xfId="0" applyFont="1" applyFill="1" applyBorder="1" applyAlignment="1" applyProtection="1">
      <alignment horizontal="left" vertical="center" wrapText="1"/>
      <protection locked="0"/>
    </xf>
    <xf numFmtId="0" fontId="9" fillId="6" borderId="73" xfId="0" applyFont="1" applyFill="1" applyBorder="1" applyAlignment="1" applyProtection="1">
      <alignment horizontal="left" vertical="center" wrapText="1"/>
      <protection locked="0"/>
    </xf>
    <xf numFmtId="38" fontId="33" fillId="10" borderId="341" xfId="2" applyFont="1" applyFill="1" applyBorder="1" applyAlignment="1" applyProtection="1">
      <alignment horizontal="right" vertical="center"/>
    </xf>
    <xf numFmtId="38" fontId="33" fillId="10" borderId="171" xfId="2" applyFont="1" applyFill="1" applyBorder="1" applyAlignment="1" applyProtection="1">
      <alignment horizontal="right" vertical="center"/>
    </xf>
    <xf numFmtId="38" fontId="33" fillId="10" borderId="172" xfId="2" applyFont="1" applyFill="1" applyBorder="1" applyAlignment="1" applyProtection="1">
      <alignment horizontal="right" vertical="center"/>
    </xf>
    <xf numFmtId="38" fontId="33" fillId="10" borderId="191" xfId="2" applyFont="1" applyFill="1" applyBorder="1" applyAlignment="1" applyProtection="1">
      <alignment horizontal="right" vertical="center"/>
    </xf>
    <xf numFmtId="38" fontId="69" fillId="3" borderId="28" xfId="4" applyNumberFormat="1" applyFont="1" applyFill="1" applyBorder="1" applyAlignment="1" applyProtection="1">
      <alignment horizontal="right" vertical="center"/>
    </xf>
    <xf numFmtId="38" fontId="69" fillId="3" borderId="19" xfId="4" applyNumberFormat="1" applyFont="1" applyFill="1" applyBorder="1" applyAlignment="1" applyProtection="1">
      <alignment horizontal="right" vertical="center"/>
    </xf>
    <xf numFmtId="38" fontId="69" fillId="3" borderId="9" xfId="4" applyNumberFormat="1" applyFont="1" applyFill="1" applyBorder="1" applyAlignment="1" applyProtection="1">
      <alignment horizontal="right" vertical="center"/>
    </xf>
    <xf numFmtId="38" fontId="17" fillId="0" borderId="210" xfId="2" applyFont="1" applyFill="1" applyBorder="1" applyAlignment="1" applyProtection="1">
      <alignment horizontal="right" vertical="center"/>
    </xf>
    <xf numFmtId="38" fontId="17" fillId="0" borderId="208" xfId="2" applyFont="1" applyFill="1" applyBorder="1" applyAlignment="1" applyProtection="1">
      <alignment horizontal="right" vertical="center"/>
    </xf>
    <xf numFmtId="38" fontId="17" fillId="0" borderId="209" xfId="2" applyFont="1" applyFill="1" applyBorder="1" applyAlignment="1" applyProtection="1">
      <alignment horizontal="right" vertical="center"/>
    </xf>
    <xf numFmtId="38" fontId="17" fillId="3" borderId="28" xfId="2" applyFont="1" applyFill="1" applyBorder="1" applyAlignment="1" applyProtection="1">
      <alignment horizontal="right" vertical="center"/>
    </xf>
    <xf numFmtId="38" fontId="17" fillId="3" borderId="19" xfId="2" applyFont="1" applyFill="1" applyBorder="1" applyAlignment="1" applyProtection="1">
      <alignment horizontal="right" vertical="center"/>
    </xf>
    <xf numFmtId="38" fontId="17" fillId="3" borderId="9" xfId="2" applyFont="1" applyFill="1" applyBorder="1" applyAlignment="1" applyProtection="1">
      <alignment horizontal="right" vertical="center"/>
    </xf>
    <xf numFmtId="0" fontId="16" fillId="6" borderId="19" xfId="0" applyFont="1" applyFill="1" applyBorder="1" applyAlignment="1">
      <alignment horizontal="center" vertical="center"/>
    </xf>
    <xf numFmtId="0" fontId="16" fillId="6" borderId="9" xfId="0" applyFont="1" applyFill="1" applyBorder="1" applyAlignment="1">
      <alignment horizontal="center" vertical="center"/>
    </xf>
    <xf numFmtId="0" fontId="17" fillId="6" borderId="7" xfId="0" applyFont="1" applyFill="1" applyBorder="1" applyAlignment="1">
      <alignment horizontal="center" vertical="center" shrinkToFit="1"/>
    </xf>
    <xf numFmtId="0" fontId="16" fillId="6" borderId="26" xfId="0" applyFont="1" applyFill="1" applyBorder="1" applyAlignment="1">
      <alignment horizontal="center" vertical="center" wrapText="1"/>
    </xf>
    <xf numFmtId="0" fontId="16" fillId="6" borderId="89"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16" fillId="6" borderId="94"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9" xfId="0" applyFont="1" applyFill="1" applyBorder="1" applyAlignment="1">
      <alignment horizontal="center" vertical="center" wrapText="1"/>
    </xf>
    <xf numFmtId="194" fontId="16" fillId="6" borderId="28" xfId="0" applyNumberFormat="1" applyFont="1" applyFill="1" applyBorder="1" applyAlignment="1">
      <alignment horizontal="center" vertical="center"/>
    </xf>
    <xf numFmtId="194" fontId="16" fillId="6" borderId="19" xfId="0" applyNumberFormat="1" applyFont="1" applyFill="1" applyBorder="1" applyAlignment="1">
      <alignment horizontal="center" vertical="center"/>
    </xf>
    <xf numFmtId="194" fontId="16" fillId="6" borderId="9" xfId="0" applyNumberFormat="1" applyFont="1" applyFill="1" applyBorder="1" applyAlignment="1">
      <alignment horizontal="center" vertical="center"/>
    </xf>
    <xf numFmtId="0" fontId="199" fillId="6" borderId="28" xfId="0" applyFont="1" applyFill="1" applyBorder="1" applyAlignment="1">
      <alignment horizontal="center" vertical="center" wrapText="1"/>
    </xf>
    <xf numFmtId="0" fontId="199" fillId="6" borderId="9" xfId="0" applyFont="1" applyFill="1" applyBorder="1" applyAlignment="1">
      <alignment horizontal="center" vertical="center" wrapText="1"/>
    </xf>
    <xf numFmtId="197" fontId="17" fillId="0" borderId="29" xfId="0" applyNumberFormat="1" applyFont="1" applyFill="1" applyBorder="1" applyAlignment="1">
      <alignment horizontal="center" vertical="center" wrapText="1"/>
    </xf>
    <xf numFmtId="197" fontId="17" fillId="0" borderId="51" xfId="0" applyNumberFormat="1" applyFont="1" applyFill="1" applyBorder="1" applyAlignment="1">
      <alignment horizontal="center" vertical="center" wrapText="1"/>
    </xf>
    <xf numFmtId="197" fontId="17" fillId="0" borderId="89" xfId="0" applyNumberFormat="1" applyFont="1" applyFill="1" applyBorder="1" applyAlignment="1">
      <alignment horizontal="center" vertical="center" wrapText="1"/>
    </xf>
    <xf numFmtId="197" fontId="17" fillId="0" borderId="29" xfId="0" applyNumberFormat="1" applyFont="1" applyFill="1" applyBorder="1" applyAlignment="1">
      <alignment horizontal="center" vertical="center"/>
    </xf>
    <xf numFmtId="197" fontId="17" fillId="0" borderId="51" xfId="0" applyNumberFormat="1" applyFont="1" applyFill="1" applyBorder="1" applyAlignment="1">
      <alignment horizontal="center" vertical="center"/>
    </xf>
    <xf numFmtId="197" fontId="17" fillId="0" borderId="89" xfId="0" applyNumberFormat="1" applyFont="1" applyFill="1" applyBorder="1" applyAlignment="1">
      <alignment horizontal="center" vertical="center"/>
    </xf>
    <xf numFmtId="197" fontId="17" fillId="0" borderId="52" xfId="0" applyNumberFormat="1" applyFont="1" applyFill="1" applyBorder="1" applyAlignment="1">
      <alignment horizontal="center" vertical="center" wrapText="1"/>
    </xf>
    <xf numFmtId="197" fontId="17" fillId="0" borderId="93" xfId="0" applyNumberFormat="1" applyFont="1" applyFill="1" applyBorder="1" applyAlignment="1">
      <alignment horizontal="center" vertical="center" wrapText="1"/>
    </xf>
    <xf numFmtId="197" fontId="17" fillId="0" borderId="94" xfId="0" applyNumberFormat="1" applyFont="1" applyFill="1" applyBorder="1" applyAlignment="1">
      <alignment horizontal="center" vertical="center" wrapText="1"/>
    </xf>
    <xf numFmtId="197" fontId="17" fillId="0" borderId="52" xfId="0" applyNumberFormat="1" applyFont="1" applyFill="1" applyBorder="1" applyAlignment="1">
      <alignment horizontal="center" vertical="center"/>
    </xf>
    <xf numFmtId="197" fontId="17" fillId="0" borderId="93" xfId="0" applyNumberFormat="1" applyFont="1" applyFill="1" applyBorder="1" applyAlignment="1">
      <alignment horizontal="center" vertical="center"/>
    </xf>
    <xf numFmtId="197" fontId="17" fillId="0" borderId="94" xfId="0" applyNumberFormat="1" applyFont="1" applyFill="1" applyBorder="1" applyAlignment="1">
      <alignment horizontal="center" vertical="center"/>
    </xf>
    <xf numFmtId="38" fontId="33" fillId="10" borderId="138" xfId="2" applyFont="1" applyFill="1" applyBorder="1" applyAlignment="1" applyProtection="1">
      <alignment horizontal="right" vertical="center"/>
    </xf>
    <xf numFmtId="38" fontId="33" fillId="10" borderId="139" xfId="2" applyFont="1" applyFill="1" applyBorder="1" applyAlignment="1" applyProtection="1">
      <alignment horizontal="right" vertical="center"/>
    </xf>
    <xf numFmtId="38" fontId="33" fillId="10" borderId="140" xfId="2" applyFont="1" applyFill="1" applyBorder="1" applyAlignment="1" applyProtection="1">
      <alignment horizontal="right" vertical="center"/>
    </xf>
    <xf numFmtId="38" fontId="33" fillId="10" borderId="342" xfId="2" applyFont="1" applyFill="1" applyBorder="1" applyAlignment="1" applyProtection="1">
      <alignment horizontal="right" vertical="center"/>
    </xf>
    <xf numFmtId="2" fontId="33" fillId="10" borderId="191" xfId="0" applyNumberFormat="1" applyFont="1" applyFill="1" applyBorder="1" applyAlignment="1">
      <alignment horizontal="center" vertical="center"/>
    </xf>
    <xf numFmtId="2" fontId="33" fillId="10" borderId="201" xfId="0" applyNumberFormat="1" applyFont="1" applyFill="1" applyBorder="1" applyAlignment="1">
      <alignment horizontal="center" vertical="center"/>
    </xf>
    <xf numFmtId="183" fontId="33" fillId="10" borderId="191" xfId="0" applyNumberFormat="1" applyFont="1" applyFill="1" applyBorder="1" applyAlignment="1">
      <alignment horizontal="center" vertical="center"/>
    </xf>
    <xf numFmtId="183" fontId="33" fillId="10" borderId="172" xfId="0" applyNumberFormat="1" applyFont="1" applyFill="1" applyBorder="1" applyAlignment="1">
      <alignment horizontal="center" vertical="center"/>
    </xf>
    <xf numFmtId="183" fontId="17" fillId="3" borderId="308" xfId="0" applyNumberFormat="1" applyFont="1" applyFill="1" applyBorder="1" applyAlignment="1">
      <alignment horizontal="center" vertical="center"/>
    </xf>
    <xf numFmtId="183" fontId="17" fillId="3" borderId="307" xfId="0" applyNumberFormat="1" applyFont="1" applyFill="1" applyBorder="1" applyAlignment="1">
      <alignment horizontal="center" vertical="center"/>
    </xf>
    <xf numFmtId="0" fontId="16" fillId="3" borderId="28" xfId="0" applyFont="1" applyFill="1" applyBorder="1" applyAlignment="1">
      <alignment horizontal="center" vertical="center"/>
    </xf>
    <xf numFmtId="0" fontId="16" fillId="3" borderId="9" xfId="0" applyFont="1" applyFill="1" applyBorder="1" applyAlignment="1">
      <alignment horizontal="center" vertical="center"/>
    </xf>
    <xf numFmtId="0" fontId="16" fillId="6" borderId="17" xfId="0" applyFont="1" applyFill="1" applyBorder="1" applyAlignment="1">
      <alignment horizontal="center" vertical="center" shrinkToFit="1"/>
    </xf>
    <xf numFmtId="0" fontId="16" fillId="6" borderId="14" xfId="0" applyFont="1" applyFill="1" applyBorder="1" applyAlignment="1">
      <alignment horizontal="center" vertical="center" shrinkToFit="1"/>
    </xf>
    <xf numFmtId="0" fontId="16" fillId="6" borderId="21" xfId="0" applyFont="1" applyFill="1" applyBorder="1" applyAlignment="1">
      <alignment horizontal="center" vertical="center" shrinkToFit="1"/>
    </xf>
    <xf numFmtId="194" fontId="17" fillId="0" borderId="28" xfId="0" applyNumberFormat="1" applyFont="1" applyBorder="1" applyAlignment="1">
      <alignment horizontal="center" vertical="center"/>
    </xf>
    <xf numFmtId="194" fontId="17" fillId="0" borderId="19" xfId="0" applyNumberFormat="1" applyFont="1" applyBorder="1" applyAlignment="1">
      <alignment horizontal="center" vertical="center"/>
    </xf>
    <xf numFmtId="194" fontId="17" fillId="0" borderId="9" xfId="0" applyNumberFormat="1" applyFont="1" applyBorder="1" applyAlignment="1">
      <alignment horizontal="center" vertical="center"/>
    </xf>
    <xf numFmtId="0" fontId="16" fillId="6" borderId="52" xfId="0" applyFont="1" applyFill="1" applyBorder="1" applyAlignment="1">
      <alignment horizontal="center" vertical="center" wrapText="1"/>
    </xf>
    <xf numFmtId="0" fontId="16" fillId="6" borderId="93" xfId="0" applyFont="1" applyFill="1" applyBorder="1" applyAlignment="1">
      <alignment horizontal="center" vertical="center" wrapText="1"/>
    </xf>
    <xf numFmtId="0" fontId="16" fillId="6" borderId="344" xfId="0" applyFont="1" applyFill="1" applyBorder="1" applyAlignment="1">
      <alignment horizontal="center" vertical="center" wrapText="1"/>
    </xf>
    <xf numFmtId="183" fontId="17" fillId="0" borderId="34" xfId="0" applyNumberFormat="1" applyFont="1" applyFill="1" applyBorder="1" applyAlignment="1">
      <alignment horizontal="center" vertical="center" shrinkToFit="1"/>
    </xf>
    <xf numFmtId="183" fontId="17" fillId="0" borderId="11" xfId="0" applyNumberFormat="1" applyFont="1" applyFill="1" applyBorder="1" applyAlignment="1">
      <alignment horizontal="center" vertical="center" shrinkToFit="1"/>
    </xf>
    <xf numFmtId="0" fontId="16" fillId="6" borderId="70" xfId="0" applyFont="1" applyFill="1" applyBorder="1" applyAlignment="1">
      <alignment horizontal="center" vertical="center" wrapText="1"/>
    </xf>
    <xf numFmtId="0" fontId="16" fillId="6" borderId="71" xfId="0" applyFont="1" applyFill="1" applyBorder="1" applyAlignment="1">
      <alignment horizontal="center" vertical="center" wrapText="1"/>
    </xf>
    <xf numFmtId="183" fontId="17" fillId="0" borderId="71" xfId="0" applyNumberFormat="1" applyFont="1" applyFill="1" applyBorder="1" applyAlignment="1">
      <alignment horizontal="center" vertical="center" wrapText="1"/>
    </xf>
    <xf numFmtId="183" fontId="17" fillId="0" borderId="85" xfId="0" applyNumberFormat="1" applyFont="1" applyFill="1" applyBorder="1" applyAlignment="1">
      <alignment horizontal="center" vertical="center" wrapText="1"/>
    </xf>
    <xf numFmtId="0" fontId="16" fillId="6" borderId="85" xfId="0" applyFont="1" applyFill="1" applyBorder="1" applyAlignment="1">
      <alignment horizontal="center" vertical="center" wrapText="1"/>
    </xf>
    <xf numFmtId="183" fontId="17" fillId="0" borderId="85" xfId="0" applyNumberFormat="1" applyFont="1" applyBorder="1" applyAlignment="1">
      <alignment horizontal="center" vertical="center"/>
    </xf>
    <xf numFmtId="183" fontId="17" fillId="0" borderId="136" xfId="0" applyNumberFormat="1" applyFont="1" applyBorder="1" applyAlignment="1">
      <alignment horizontal="center" vertical="center"/>
    </xf>
    <xf numFmtId="0" fontId="17" fillId="6" borderId="28" xfId="0" applyFont="1" applyFill="1" applyBorder="1" applyAlignment="1">
      <alignment horizontal="center" vertical="center" shrinkToFit="1"/>
    </xf>
    <xf numFmtId="0" fontId="17" fillId="6" borderId="19" xfId="0" applyFont="1" applyFill="1" applyBorder="1" applyAlignment="1">
      <alignment horizontal="center" vertical="center" shrinkToFit="1"/>
    </xf>
    <xf numFmtId="0" fontId="17" fillId="6" borderId="9" xfId="0" applyFont="1" applyFill="1" applyBorder="1" applyAlignment="1">
      <alignment horizontal="center" vertical="center" shrinkToFit="1"/>
    </xf>
    <xf numFmtId="0" fontId="16" fillId="6" borderId="7" xfId="0" applyFont="1" applyFill="1" applyBorder="1" applyAlignment="1">
      <alignment horizontal="center" vertical="center" wrapText="1"/>
    </xf>
    <xf numFmtId="183" fontId="17" fillId="0" borderId="28" xfId="0" applyNumberFormat="1" applyFont="1" applyFill="1" applyBorder="1" applyAlignment="1">
      <alignment horizontal="center" vertical="center" wrapText="1"/>
    </xf>
    <xf numFmtId="183" fontId="17" fillId="0" borderId="19" xfId="0" applyNumberFormat="1" applyFont="1" applyFill="1" applyBorder="1" applyAlignment="1">
      <alignment horizontal="center" vertical="center" wrapText="1"/>
    </xf>
    <xf numFmtId="183" fontId="17" fillId="0" borderId="9" xfId="0" applyNumberFormat="1" applyFont="1" applyFill="1" applyBorder="1" applyAlignment="1">
      <alignment horizontal="center" vertical="center" wrapText="1"/>
    </xf>
    <xf numFmtId="38" fontId="184" fillId="0" borderId="28" xfId="2" applyFont="1" applyFill="1" applyBorder="1" applyAlignment="1" applyProtection="1">
      <alignment horizontal="right" vertical="center"/>
    </xf>
    <xf numFmtId="38" fontId="184" fillId="0" borderId="19" xfId="2" applyFont="1" applyFill="1" applyBorder="1" applyAlignment="1" applyProtection="1">
      <alignment horizontal="right" vertical="center"/>
    </xf>
    <xf numFmtId="38" fontId="184" fillId="0" borderId="9" xfId="2" applyFont="1" applyFill="1" applyBorder="1" applyAlignment="1" applyProtection="1">
      <alignment horizontal="right" vertical="center"/>
    </xf>
    <xf numFmtId="183" fontId="184" fillId="3" borderId="308" xfId="0" applyNumberFormat="1" applyFont="1" applyFill="1" applyBorder="1" applyAlignment="1">
      <alignment horizontal="center" vertical="center"/>
    </xf>
    <xf numFmtId="183" fontId="184" fillId="3" borderId="307" xfId="0" applyNumberFormat="1" applyFont="1" applyFill="1" applyBorder="1" applyAlignment="1">
      <alignment horizontal="center" vertical="center"/>
    </xf>
    <xf numFmtId="38" fontId="184" fillId="3" borderId="308" xfId="2" applyFont="1" applyFill="1" applyBorder="1" applyAlignment="1" applyProtection="1">
      <alignment horizontal="right" vertical="center"/>
    </xf>
    <xf numFmtId="38" fontId="184" fillId="3" borderId="306" xfId="2" applyFont="1" applyFill="1" applyBorder="1" applyAlignment="1" applyProtection="1">
      <alignment horizontal="right" vertical="center"/>
    </xf>
    <xf numFmtId="38" fontId="184" fillId="3" borderId="307" xfId="2" applyFont="1" applyFill="1" applyBorder="1" applyAlignment="1" applyProtection="1">
      <alignment horizontal="right" vertical="center"/>
    </xf>
    <xf numFmtId="0" fontId="16" fillId="6" borderId="18"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34"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7" fillId="0" borderId="94" xfId="0" applyFont="1" applyBorder="1" applyAlignment="1">
      <alignment horizontal="left" vertical="center" shrinkToFit="1"/>
    </xf>
    <xf numFmtId="0" fontId="17" fillId="0" borderId="24" xfId="0" applyFont="1" applyBorder="1" applyAlignment="1">
      <alignment horizontal="left" vertical="center" shrinkToFit="1"/>
    </xf>
    <xf numFmtId="0" fontId="16" fillId="6" borderId="6" xfId="0" applyFont="1" applyFill="1" applyBorder="1" applyAlignment="1">
      <alignment horizontal="center" vertical="center" wrapText="1" shrinkToFit="1"/>
    </xf>
    <xf numFmtId="0" fontId="16" fillId="6" borderId="12" xfId="0" applyFont="1" applyFill="1" applyBorder="1" applyAlignment="1">
      <alignment horizontal="center" vertical="center" wrapText="1" shrinkToFit="1"/>
    </xf>
    <xf numFmtId="0" fontId="16" fillId="6" borderId="11" xfId="0" applyFont="1" applyFill="1" applyBorder="1" applyAlignment="1">
      <alignment horizontal="center" vertical="center" wrapText="1" shrinkToFit="1"/>
    </xf>
    <xf numFmtId="0" fontId="16" fillId="6" borderId="17" xfId="0" applyFont="1" applyFill="1" applyBorder="1" applyAlignment="1">
      <alignment horizontal="center" vertical="center" wrapText="1" shrinkToFit="1"/>
    </xf>
    <xf numFmtId="0" fontId="16" fillId="6" borderId="14" xfId="0" applyFont="1" applyFill="1" applyBorder="1" applyAlignment="1">
      <alignment horizontal="center" vertical="center" wrapText="1" shrinkToFit="1"/>
    </xf>
    <xf numFmtId="0" fontId="16" fillId="6" borderId="21" xfId="0" applyFont="1" applyFill="1" applyBorder="1" applyAlignment="1">
      <alignment horizontal="center" vertical="center" wrapText="1" shrinkToFit="1"/>
    </xf>
    <xf numFmtId="0" fontId="16" fillId="6" borderId="6" xfId="0" applyFont="1" applyFill="1" applyBorder="1" applyAlignment="1">
      <alignment horizontal="center" vertical="center" shrinkToFit="1"/>
    </xf>
    <xf numFmtId="0" fontId="16" fillId="6" borderId="11" xfId="0" applyFont="1" applyFill="1" applyBorder="1" applyAlignment="1">
      <alignment horizontal="center" vertical="center" shrinkToFit="1"/>
    </xf>
    <xf numFmtId="0" fontId="16" fillId="6" borderId="17" xfId="0" applyFont="1" applyFill="1" applyBorder="1" applyAlignment="1">
      <alignment horizontal="center" vertical="center" textRotation="255" wrapText="1" shrinkToFit="1"/>
    </xf>
    <xf numFmtId="0" fontId="16" fillId="6" borderId="6" xfId="0" applyFont="1" applyFill="1" applyBorder="1" applyAlignment="1">
      <alignment horizontal="center" vertical="center" textRotation="255" wrapText="1" shrinkToFit="1"/>
    </xf>
    <xf numFmtId="0" fontId="16" fillId="6" borderId="14" xfId="0" applyFont="1" applyFill="1" applyBorder="1" applyAlignment="1">
      <alignment horizontal="center" vertical="center" textRotation="255" wrapText="1" shrinkToFit="1"/>
    </xf>
    <xf numFmtId="0" fontId="16" fillId="6" borderId="12" xfId="0" applyFont="1" applyFill="1" applyBorder="1" applyAlignment="1">
      <alignment horizontal="center" vertical="center" textRotation="255" wrapText="1" shrinkToFit="1"/>
    </xf>
    <xf numFmtId="0" fontId="16" fillId="6" borderId="21" xfId="0" applyFont="1" applyFill="1" applyBorder="1" applyAlignment="1">
      <alignment horizontal="center" vertical="center" textRotation="255" wrapText="1" shrinkToFit="1"/>
    </xf>
    <xf numFmtId="0" fontId="16" fillId="6" borderId="11" xfId="0" applyFont="1" applyFill="1" applyBorder="1" applyAlignment="1">
      <alignment horizontal="center" vertical="center" textRotation="255" wrapText="1" shrinkToFit="1"/>
    </xf>
    <xf numFmtId="0" fontId="16" fillId="6" borderId="28" xfId="0" applyFont="1" applyFill="1" applyBorder="1" applyAlignment="1">
      <alignment horizontal="center" vertical="center" shrinkToFit="1"/>
    </xf>
    <xf numFmtId="0" fontId="16" fillId="6" borderId="9" xfId="0" applyFont="1" applyFill="1" applyBorder="1" applyAlignment="1">
      <alignment horizontal="center" vertical="center" shrinkToFit="1"/>
    </xf>
    <xf numFmtId="0" fontId="16" fillId="6" borderId="12" xfId="0" applyFont="1" applyFill="1" applyBorder="1" applyAlignment="1">
      <alignment horizontal="center" vertical="center" shrinkToFit="1"/>
    </xf>
    <xf numFmtId="0" fontId="17" fillId="0" borderId="89" xfId="0" applyFont="1" applyBorder="1" applyAlignment="1">
      <alignment horizontal="left" vertical="center" shrinkToFit="1"/>
    </xf>
    <xf numFmtId="0" fontId="17" fillId="0" borderId="26" xfId="0" applyFont="1" applyBorder="1" applyAlignment="1">
      <alignment horizontal="left" vertical="center" shrinkToFit="1"/>
    </xf>
    <xf numFmtId="0" fontId="17" fillId="0" borderId="90" xfId="0" applyFont="1" applyBorder="1" applyAlignment="1">
      <alignment horizontal="left" vertical="center" shrinkToFit="1"/>
    </xf>
    <xf numFmtId="0" fontId="17" fillId="0" borderId="25" xfId="0" applyFont="1" applyBorder="1" applyAlignment="1">
      <alignment horizontal="left" vertical="center" shrinkToFit="1"/>
    </xf>
    <xf numFmtId="0" fontId="17" fillId="0" borderId="18" xfId="0" applyFont="1" applyBorder="1" applyAlignment="1">
      <alignment horizontal="left" vertical="center" shrinkToFit="1"/>
    </xf>
    <xf numFmtId="0" fontId="17" fillId="0" borderId="6" xfId="0" applyFont="1" applyBorder="1" applyAlignment="1">
      <alignment horizontal="left" vertical="center" shrinkToFit="1"/>
    </xf>
    <xf numFmtId="0" fontId="17" fillId="0" borderId="27" xfId="0" applyFont="1" applyBorder="1" applyAlignment="1">
      <alignment horizontal="center" vertical="center" shrinkToFit="1"/>
    </xf>
    <xf numFmtId="0" fontId="17" fillId="0" borderId="90" xfId="0" applyFont="1" applyBorder="1" applyAlignment="1">
      <alignment horizontal="center" vertical="center" shrinkToFit="1"/>
    </xf>
    <xf numFmtId="0" fontId="17" fillId="6" borderId="81" xfId="0" applyFont="1" applyFill="1" applyBorder="1" applyAlignment="1">
      <alignment horizontal="center" vertical="center" shrinkToFit="1"/>
    </xf>
    <xf numFmtId="0" fontId="17" fillId="0" borderId="98" xfId="0" applyFont="1" applyBorder="1" applyAlignment="1">
      <alignment horizontal="right" vertical="center" shrinkToFit="1"/>
    </xf>
    <xf numFmtId="0" fontId="17" fillId="0" borderId="51" xfId="0" applyFont="1" applyBorder="1" applyAlignment="1">
      <alignment horizontal="right" vertical="center" shrinkToFit="1"/>
    </xf>
    <xf numFmtId="0" fontId="17" fillId="0" borderId="85" xfId="0" applyFont="1" applyBorder="1" applyAlignment="1">
      <alignment horizontal="right" vertical="center" shrinkToFit="1"/>
    </xf>
    <xf numFmtId="0" fontId="17" fillId="0" borderId="52" xfId="0" applyFont="1" applyBorder="1" applyAlignment="1">
      <alignment horizontal="left" vertical="center" shrinkToFit="1"/>
    </xf>
    <xf numFmtId="0" fontId="17" fillId="0" borderId="93" xfId="0" applyFont="1" applyBorder="1" applyAlignment="1">
      <alignment horizontal="left" vertical="center" shrinkToFit="1"/>
    </xf>
    <xf numFmtId="0" fontId="17" fillId="0" borderId="29" xfId="0" applyFont="1" applyBorder="1" applyAlignment="1">
      <alignment horizontal="left" vertical="center" shrinkToFit="1"/>
    </xf>
    <xf numFmtId="0" fontId="17" fillId="0" borderId="51" xfId="0" applyFont="1" applyBorder="1" applyAlignment="1">
      <alignment horizontal="left" vertical="center" shrinkToFit="1"/>
    </xf>
    <xf numFmtId="0" fontId="17" fillId="0" borderId="29" xfId="0" applyFont="1" applyBorder="1" applyAlignment="1">
      <alignment horizontal="center" vertical="center" shrinkToFit="1"/>
    </xf>
    <xf numFmtId="0" fontId="17" fillId="0" borderId="89" xfId="0" applyFont="1" applyBorder="1" applyAlignment="1">
      <alignment horizontal="center" vertical="center" shrinkToFit="1"/>
    </xf>
    <xf numFmtId="0" fontId="17" fillId="6" borderId="29" xfId="0" applyFont="1" applyFill="1" applyBorder="1" applyAlignment="1">
      <alignment horizontal="center" vertical="center" shrinkToFit="1"/>
    </xf>
    <xf numFmtId="0" fontId="17" fillId="6" borderId="89" xfId="0" applyFont="1" applyFill="1" applyBorder="1" applyAlignment="1">
      <alignment horizontal="center" vertical="center" shrinkToFit="1"/>
    </xf>
    <xf numFmtId="0" fontId="17" fillId="6" borderId="52" xfId="0" applyFont="1" applyFill="1" applyBorder="1" applyAlignment="1">
      <alignment horizontal="center" vertical="center" shrinkToFit="1"/>
    </xf>
    <xf numFmtId="0" fontId="17" fillId="6" borderId="94" xfId="0" applyFont="1" applyFill="1" applyBorder="1" applyAlignment="1">
      <alignment horizontal="center" vertical="center" shrinkToFit="1"/>
    </xf>
    <xf numFmtId="0" fontId="17" fillId="0" borderId="52" xfId="0" applyFont="1" applyBorder="1" applyAlignment="1">
      <alignment horizontal="center" vertical="center" shrinkToFit="1"/>
    </xf>
    <xf numFmtId="0" fontId="17" fillId="0" borderId="94" xfId="0" applyFont="1" applyBorder="1" applyAlignment="1">
      <alignment horizontal="center" vertical="center" shrinkToFit="1"/>
    </xf>
    <xf numFmtId="0" fontId="17" fillId="0" borderId="2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9" xfId="0" applyFont="1" applyBorder="1" applyAlignment="1">
      <alignment horizontal="right" vertical="center" shrinkToFit="1"/>
    </xf>
    <xf numFmtId="0" fontId="17" fillId="6" borderId="19" xfId="0" applyFont="1" applyFill="1" applyBorder="1" applyAlignment="1">
      <alignment horizontal="left" vertical="center" shrinkToFit="1"/>
    </xf>
    <xf numFmtId="0" fontId="17" fillId="6" borderId="9" xfId="0" applyFont="1" applyFill="1" applyBorder="1" applyAlignment="1">
      <alignment horizontal="left" vertical="center" shrinkToFit="1"/>
    </xf>
    <xf numFmtId="49" fontId="60" fillId="13" borderId="7" xfId="0" applyNumberFormat="1" applyFont="1" applyFill="1" applyBorder="1" applyAlignment="1">
      <alignment horizontal="center" vertical="center" shrinkToFit="1"/>
    </xf>
    <xf numFmtId="49" fontId="60" fillId="13" borderId="28" xfId="0" applyNumberFormat="1" applyFont="1" applyFill="1" applyBorder="1" applyAlignment="1">
      <alignment horizontal="center" vertical="center" shrinkToFit="1"/>
    </xf>
    <xf numFmtId="38" fontId="69" fillId="3" borderId="195" xfId="4" applyNumberFormat="1" applyFont="1" applyFill="1" applyBorder="1" applyAlignment="1" applyProtection="1">
      <alignment horizontal="right" vertical="center"/>
    </xf>
    <xf numFmtId="183" fontId="17" fillId="3" borderId="28" xfId="0" applyNumberFormat="1" applyFont="1" applyFill="1" applyBorder="1" applyAlignment="1">
      <alignment horizontal="center" vertical="center"/>
    </xf>
    <xf numFmtId="183" fontId="17" fillId="3" borderId="9" xfId="0" applyNumberFormat="1" applyFont="1" applyFill="1" applyBorder="1" applyAlignment="1">
      <alignment horizontal="center" vertical="center"/>
    </xf>
    <xf numFmtId="2" fontId="17" fillId="3" borderId="28" xfId="0" applyNumberFormat="1" applyFont="1" applyFill="1" applyBorder="1" applyAlignment="1">
      <alignment horizontal="center" vertical="center"/>
    </xf>
    <xf numFmtId="2" fontId="17" fillId="3" borderId="196" xfId="0" applyNumberFormat="1" applyFont="1" applyFill="1" applyBorder="1" applyAlignment="1">
      <alignment horizontal="center" vertical="center"/>
    </xf>
    <xf numFmtId="49" fontId="60" fillId="14" borderId="7" xfId="0" applyNumberFormat="1" applyFont="1" applyFill="1" applyBorder="1" applyAlignment="1">
      <alignment horizontal="center" vertical="center" shrinkToFit="1"/>
    </xf>
    <xf numFmtId="49" fontId="60" fillId="14" borderId="28" xfId="0" applyNumberFormat="1" applyFont="1" applyFill="1" applyBorder="1" applyAlignment="1">
      <alignment horizontal="center" vertical="center" shrinkToFit="1"/>
    </xf>
    <xf numFmtId="0" fontId="17" fillId="0" borderId="177" xfId="0" applyFont="1" applyBorder="1" applyAlignment="1">
      <alignment horizontal="left" vertical="center" shrinkToFit="1"/>
    </xf>
    <xf numFmtId="0" fontId="17" fillId="0" borderId="91" xfId="0" applyFont="1" applyBorder="1" applyAlignment="1">
      <alignment horizontal="left" vertical="center" shrinkToFit="1"/>
    </xf>
    <xf numFmtId="38" fontId="17" fillId="0" borderId="19" xfId="2" applyFont="1" applyFill="1" applyBorder="1" applyAlignment="1" applyProtection="1">
      <alignment horizontal="right" vertical="center"/>
    </xf>
    <xf numFmtId="38" fontId="17" fillId="0" borderId="9" xfId="2" applyFont="1" applyFill="1" applyBorder="1" applyAlignment="1" applyProtection="1">
      <alignment horizontal="right" vertical="center"/>
    </xf>
    <xf numFmtId="183" fontId="185" fillId="0" borderId="28" xfId="0" applyNumberFormat="1" applyFont="1" applyBorder="1" applyAlignment="1">
      <alignment horizontal="center" vertical="center"/>
    </xf>
    <xf numFmtId="183" fontId="185" fillId="0" borderId="9" xfId="0" applyNumberFormat="1" applyFont="1" applyBorder="1" applyAlignment="1">
      <alignment horizontal="center" vertical="center"/>
    </xf>
    <xf numFmtId="0" fontId="185" fillId="0" borderId="28" xfId="0" applyFont="1" applyBorder="1" applyAlignment="1">
      <alignment horizontal="center" vertical="center"/>
    </xf>
    <xf numFmtId="0" fontId="185" fillId="0" borderId="9" xfId="0" applyFont="1" applyBorder="1" applyAlignment="1">
      <alignment horizontal="center" vertical="center"/>
    </xf>
    <xf numFmtId="0" fontId="17" fillId="0" borderId="178" xfId="0" applyFont="1" applyBorder="1" applyAlignment="1">
      <alignment horizontal="left" vertical="center" shrinkToFit="1"/>
    </xf>
    <xf numFmtId="0" fontId="17" fillId="0" borderId="98" xfId="0" applyFont="1" applyBorder="1" applyAlignment="1">
      <alignment horizontal="left" vertical="center" shrinkToFit="1"/>
    </xf>
    <xf numFmtId="2" fontId="17" fillId="3" borderId="21" xfId="0" applyNumberFormat="1" applyFont="1" applyFill="1" applyBorder="1" applyAlignment="1">
      <alignment horizontal="center" vertical="center"/>
    </xf>
    <xf numFmtId="2" fontId="17" fillId="3" borderId="11" xfId="0" applyNumberFormat="1" applyFont="1" applyFill="1" applyBorder="1" applyAlignment="1">
      <alignment horizontal="center" vertical="center"/>
    </xf>
    <xf numFmtId="2" fontId="16" fillId="3" borderId="17" xfId="0" applyNumberFormat="1" applyFont="1" applyFill="1" applyBorder="1" applyAlignment="1">
      <alignment horizontal="center" vertical="center"/>
    </xf>
    <xf numFmtId="2" fontId="16" fillId="3" borderId="6" xfId="0" applyNumberFormat="1" applyFont="1" applyFill="1" applyBorder="1" applyAlignment="1">
      <alignment horizontal="center" vertical="center"/>
    </xf>
    <xf numFmtId="0" fontId="16" fillId="6" borderId="28" xfId="0" applyFont="1" applyFill="1" applyBorder="1" applyAlignment="1">
      <alignment horizontal="center" vertical="center"/>
    </xf>
    <xf numFmtId="0" fontId="17" fillId="0" borderId="24" xfId="0" applyFont="1" applyBorder="1" applyAlignment="1">
      <alignment horizontal="center" vertical="center" shrinkToFit="1"/>
    </xf>
    <xf numFmtId="0" fontId="17" fillId="0" borderId="27" xfId="0" applyFont="1" applyBorder="1" applyAlignment="1">
      <alignment horizontal="left" vertical="center" shrinkToFit="1"/>
    </xf>
    <xf numFmtId="179" fontId="16" fillId="6" borderId="193" xfId="2" applyNumberFormat="1" applyFont="1" applyFill="1" applyBorder="1" applyAlignment="1" applyProtection="1">
      <alignment horizontal="center" vertical="center"/>
    </xf>
    <xf numFmtId="179" fontId="16" fillId="6" borderId="34" xfId="2" applyNumberFormat="1" applyFont="1" applyFill="1" applyBorder="1" applyAlignment="1" applyProtection="1">
      <alignment horizontal="center" vertical="center"/>
    </xf>
    <xf numFmtId="179" fontId="16" fillId="6" borderId="11" xfId="2" applyNumberFormat="1" applyFont="1" applyFill="1" applyBorder="1" applyAlignment="1" applyProtection="1">
      <alignment horizontal="center" vertical="center"/>
    </xf>
    <xf numFmtId="183" fontId="17" fillId="3" borderId="21" xfId="0" applyNumberFormat="1" applyFont="1" applyFill="1" applyBorder="1" applyAlignment="1">
      <alignment horizontal="center" vertical="center"/>
    </xf>
    <xf numFmtId="183" fontId="17" fillId="3" borderId="11" xfId="0" applyNumberFormat="1" applyFont="1" applyFill="1" applyBorder="1" applyAlignment="1">
      <alignment horizontal="center" vertical="center"/>
    </xf>
    <xf numFmtId="183" fontId="33" fillId="10" borderId="138" xfId="0" applyNumberFormat="1" applyFont="1" applyFill="1" applyBorder="1" applyAlignment="1">
      <alignment horizontal="center" vertical="center"/>
    </xf>
    <xf numFmtId="183" fontId="33" fillId="10" borderId="140" xfId="0" applyNumberFormat="1" applyFont="1" applyFill="1" applyBorder="1" applyAlignment="1">
      <alignment horizontal="center" vertical="center"/>
    </xf>
    <xf numFmtId="2" fontId="17" fillId="3" borderId="9" xfId="0" applyNumberFormat="1" applyFont="1" applyFill="1" applyBorder="1" applyAlignment="1">
      <alignment horizontal="center" vertical="center"/>
    </xf>
    <xf numFmtId="2" fontId="16" fillId="3" borderId="28" xfId="0" applyNumberFormat="1" applyFont="1" applyFill="1" applyBorder="1" applyAlignment="1">
      <alignment horizontal="center" vertical="center"/>
    </xf>
    <xf numFmtId="2" fontId="16" fillId="3" borderId="9" xfId="0" applyNumberFormat="1" applyFont="1" applyFill="1" applyBorder="1" applyAlignment="1">
      <alignment horizontal="center" vertical="center"/>
    </xf>
    <xf numFmtId="2" fontId="16" fillId="3" borderId="251" xfId="0" applyNumberFormat="1" applyFont="1" applyFill="1" applyBorder="1" applyAlignment="1">
      <alignment horizontal="center" vertical="center"/>
    </xf>
    <xf numFmtId="2" fontId="16" fillId="3" borderId="254" xfId="0" applyNumberFormat="1" applyFont="1" applyFill="1" applyBorder="1" applyAlignment="1">
      <alignment horizontal="center" vertical="center"/>
    </xf>
    <xf numFmtId="2" fontId="16" fillId="3" borderId="210" xfId="0" applyNumberFormat="1" applyFont="1" applyFill="1" applyBorder="1" applyAlignment="1">
      <alignment horizontal="center" vertical="center"/>
    </xf>
    <xf numFmtId="2" fontId="16" fillId="3" borderId="209" xfId="0" applyNumberFormat="1" applyFont="1" applyFill="1" applyBorder="1" applyAlignment="1">
      <alignment horizontal="center" vertical="center"/>
    </xf>
    <xf numFmtId="2" fontId="33" fillId="10" borderId="138" xfId="0" applyNumberFormat="1" applyFont="1" applyFill="1" applyBorder="1" applyAlignment="1">
      <alignment horizontal="center" vertical="center"/>
    </xf>
    <xf numFmtId="2" fontId="33" fillId="10" borderId="202" xfId="0" applyNumberFormat="1" applyFont="1" applyFill="1" applyBorder="1" applyAlignment="1">
      <alignment horizontal="center" vertical="center"/>
    </xf>
    <xf numFmtId="2" fontId="17" fillId="3" borderId="308" xfId="0" applyNumberFormat="1" applyFont="1" applyFill="1" applyBorder="1" applyAlignment="1">
      <alignment horizontal="center" vertical="center"/>
    </xf>
    <xf numFmtId="2" fontId="17" fillId="3" borderId="307" xfId="0" applyNumberFormat="1" applyFont="1" applyFill="1" applyBorder="1" applyAlignment="1">
      <alignment horizontal="center" vertical="center"/>
    </xf>
    <xf numFmtId="38" fontId="17" fillId="3" borderId="308" xfId="2" applyFont="1" applyFill="1" applyBorder="1" applyAlignment="1" applyProtection="1">
      <alignment horizontal="right" vertical="center"/>
    </xf>
    <xf numFmtId="38" fontId="17" fillId="3" borderId="306" xfId="2" applyFont="1" applyFill="1" applyBorder="1" applyAlignment="1" applyProtection="1">
      <alignment horizontal="right" vertical="center"/>
    </xf>
    <xf numFmtId="38" fontId="17" fillId="3" borderId="307" xfId="2" applyFont="1" applyFill="1" applyBorder="1" applyAlignment="1" applyProtection="1">
      <alignment horizontal="right" vertical="center"/>
    </xf>
    <xf numFmtId="2" fontId="184" fillId="3" borderId="308" xfId="0" applyNumberFormat="1" applyFont="1" applyFill="1" applyBorder="1" applyAlignment="1">
      <alignment horizontal="center" vertical="center"/>
    </xf>
    <xf numFmtId="2" fontId="184" fillId="3" borderId="307" xfId="0" applyNumberFormat="1" applyFont="1" applyFill="1" applyBorder="1" applyAlignment="1">
      <alignment horizontal="center" vertical="center"/>
    </xf>
    <xf numFmtId="38" fontId="17" fillId="0" borderId="28" xfId="2" applyFont="1" applyFill="1" applyBorder="1" applyAlignment="1" applyProtection="1">
      <alignment horizontal="right" vertical="center"/>
    </xf>
    <xf numFmtId="183" fontId="16" fillId="3" borderId="28" xfId="0" applyNumberFormat="1" applyFont="1" applyFill="1" applyBorder="1" applyAlignment="1">
      <alignment horizontal="center" vertical="center"/>
    </xf>
    <xf numFmtId="183" fontId="16" fillId="3" borderId="9" xfId="0" applyNumberFormat="1" applyFont="1" applyFill="1" applyBorder="1" applyAlignment="1">
      <alignment horizontal="center" vertical="center"/>
    </xf>
    <xf numFmtId="179" fontId="16" fillId="6" borderId="21" xfId="2" applyNumberFormat="1" applyFont="1" applyFill="1" applyBorder="1" applyAlignment="1" applyProtection="1">
      <alignment horizontal="center" vertical="center"/>
    </xf>
    <xf numFmtId="0" fontId="16" fillId="6" borderId="21" xfId="0" applyFont="1" applyFill="1" applyBorder="1" applyAlignment="1">
      <alignment horizontal="center" vertical="center"/>
    </xf>
    <xf numFmtId="0" fontId="16" fillId="6" borderId="34" xfId="0" applyFont="1" applyFill="1" applyBorder="1" applyAlignment="1">
      <alignment horizontal="center" vertical="center"/>
    </xf>
    <xf numFmtId="0" fontId="16" fillId="6" borderId="11" xfId="0" applyFont="1" applyFill="1" applyBorder="1" applyAlignment="1">
      <alignment horizontal="center" vertical="center"/>
    </xf>
    <xf numFmtId="0" fontId="71" fillId="0" borderId="0" xfId="0" applyFont="1" applyAlignment="1">
      <alignment horizontal="center" vertical="center"/>
    </xf>
    <xf numFmtId="0" fontId="70" fillId="2" borderId="0" xfId="0" applyFont="1" applyFill="1" applyAlignment="1">
      <alignment vertical="center" wrapText="1"/>
    </xf>
    <xf numFmtId="0" fontId="17" fillId="0" borderId="28" xfId="0" applyFont="1" applyBorder="1" applyAlignment="1">
      <alignment vertical="center" shrinkToFit="1"/>
    </xf>
    <xf numFmtId="0" fontId="17" fillId="0" borderId="19" xfId="0" applyFont="1" applyBorder="1" applyAlignment="1">
      <alignment vertical="center" shrinkToFit="1"/>
    </xf>
    <xf numFmtId="0" fontId="17" fillId="0" borderId="9" xfId="0" applyFont="1" applyBorder="1" applyAlignment="1">
      <alignment vertical="center" shrinkToFit="1"/>
    </xf>
    <xf numFmtId="0" fontId="17" fillId="0" borderId="19" xfId="0" applyFont="1" applyBorder="1" applyAlignment="1">
      <alignment horizontal="center" vertical="center" shrinkToFit="1"/>
    </xf>
    <xf numFmtId="0" fontId="16" fillId="6" borderId="19" xfId="0" applyFont="1" applyFill="1" applyBorder="1" applyAlignment="1">
      <alignment horizontal="center" vertical="center" shrinkToFit="1"/>
    </xf>
    <xf numFmtId="0" fontId="17" fillId="0" borderId="28" xfId="0" applyFont="1" applyBorder="1" applyAlignment="1">
      <alignment horizontal="left" vertical="center" shrinkToFit="1"/>
    </xf>
    <xf numFmtId="0" fontId="17" fillId="0" borderId="19" xfId="0" applyFont="1" applyBorder="1" applyAlignment="1">
      <alignment horizontal="left" vertical="center" shrinkToFit="1"/>
    </xf>
    <xf numFmtId="0" fontId="17" fillId="0" borderId="9" xfId="0" applyFont="1" applyBorder="1" applyAlignment="1">
      <alignment horizontal="left" vertical="center" shrinkToFit="1"/>
    </xf>
    <xf numFmtId="0" fontId="96" fillId="6" borderId="28" xfId="0" applyFont="1" applyFill="1" applyBorder="1" applyAlignment="1">
      <alignment horizontal="center" vertical="center" wrapText="1" shrinkToFit="1"/>
    </xf>
    <xf numFmtId="0" fontId="96" fillId="6" borderId="19" xfId="0" applyFont="1" applyFill="1" applyBorder="1" applyAlignment="1">
      <alignment horizontal="center" vertical="center" wrapText="1" shrinkToFit="1"/>
    </xf>
    <xf numFmtId="0" fontId="96" fillId="6" borderId="9" xfId="0" applyFont="1" applyFill="1" applyBorder="1" applyAlignment="1">
      <alignment horizontal="center" vertical="center" wrapText="1" shrinkToFit="1"/>
    </xf>
    <xf numFmtId="0" fontId="139" fillId="6" borderId="19" xfId="0" applyFont="1" applyFill="1" applyBorder="1" applyAlignment="1">
      <alignment horizontal="center" vertical="center" shrinkToFit="1"/>
    </xf>
    <xf numFmtId="0" fontId="139" fillId="6" borderId="9" xfId="0" applyFont="1" applyFill="1" applyBorder="1" applyAlignment="1">
      <alignment horizontal="center" vertical="center" shrinkToFit="1"/>
    </xf>
    <xf numFmtId="0" fontId="16" fillId="6" borderId="18" xfId="0" applyFont="1" applyFill="1" applyBorder="1" applyAlignment="1">
      <alignment horizontal="center" vertical="center" wrapText="1" shrinkToFit="1"/>
    </xf>
    <xf numFmtId="0" fontId="16" fillId="6" borderId="0" xfId="0" applyFont="1" applyFill="1" applyAlignment="1">
      <alignment horizontal="center" vertical="center" wrapText="1" shrinkToFit="1"/>
    </xf>
    <xf numFmtId="0" fontId="16" fillId="6" borderId="34" xfId="0" applyFont="1" applyFill="1" applyBorder="1" applyAlignment="1">
      <alignment horizontal="center" vertical="center" wrapText="1" shrinkToFit="1"/>
    </xf>
    <xf numFmtId="0" fontId="16" fillId="6" borderId="17" xfId="0" applyFont="1" applyFill="1" applyBorder="1" applyAlignment="1">
      <alignment horizontal="center" vertical="center"/>
    </xf>
    <xf numFmtId="0" fontId="16" fillId="6" borderId="6" xfId="0" applyFont="1" applyFill="1" applyBorder="1" applyAlignment="1">
      <alignment horizontal="center" vertical="center"/>
    </xf>
    <xf numFmtId="38" fontId="17" fillId="3" borderId="251" xfId="2" applyFont="1" applyFill="1" applyBorder="1" applyAlignment="1" applyProtection="1">
      <alignment horizontal="right" vertical="center"/>
    </xf>
    <xf numFmtId="38" fontId="17" fillId="3" borderId="190" xfId="2" applyFont="1" applyFill="1" applyBorder="1" applyAlignment="1" applyProtection="1">
      <alignment horizontal="right" vertical="center"/>
    </xf>
    <xf numFmtId="38" fontId="17" fillId="3" borderId="254" xfId="2" applyFont="1" applyFill="1" applyBorder="1" applyAlignment="1" applyProtection="1">
      <alignment horizontal="right" vertical="center"/>
    </xf>
    <xf numFmtId="0" fontId="16" fillId="6" borderId="7" xfId="0" applyFont="1" applyFill="1" applyBorder="1" applyAlignment="1">
      <alignment horizontal="center" vertical="center" shrinkToFit="1"/>
    </xf>
    <xf numFmtId="0" fontId="17" fillId="0" borderId="26" xfId="0" applyFont="1" applyBorder="1" applyAlignment="1">
      <alignment horizontal="center" vertical="center" shrinkToFit="1"/>
    </xf>
    <xf numFmtId="0" fontId="17" fillId="0" borderId="25" xfId="0" applyFont="1" applyBorder="1" applyAlignment="1">
      <alignment horizontal="center" vertical="center" shrinkToFit="1"/>
    </xf>
    <xf numFmtId="0" fontId="16" fillId="6" borderId="74" xfId="0" applyFont="1" applyFill="1" applyBorder="1" applyAlignment="1">
      <alignment horizontal="center" vertical="center" shrinkToFit="1"/>
    </xf>
    <xf numFmtId="0" fontId="17" fillId="6" borderId="26" xfId="0" applyFont="1" applyFill="1" applyBorder="1" applyAlignment="1">
      <alignment horizontal="center" vertical="center" shrinkToFit="1"/>
    </xf>
    <xf numFmtId="0" fontId="17" fillId="6" borderId="24" xfId="0" applyFont="1" applyFill="1" applyBorder="1" applyAlignment="1">
      <alignment horizontal="center" vertical="center" shrinkToFit="1"/>
    </xf>
    <xf numFmtId="0" fontId="17" fillId="0" borderId="80" xfId="0" applyFont="1" applyBorder="1" applyAlignment="1">
      <alignment horizontal="right" vertical="center" shrinkToFit="1"/>
    </xf>
    <xf numFmtId="0" fontId="17" fillId="6" borderId="51" xfId="0" applyFont="1" applyFill="1" applyBorder="1" applyAlignment="1">
      <alignment horizontal="center" vertical="center" shrinkToFit="1"/>
    </xf>
    <xf numFmtId="0" fontId="17" fillId="6" borderId="97" xfId="0" applyFont="1" applyFill="1" applyBorder="1" applyAlignment="1">
      <alignment horizontal="center" vertical="center" shrinkToFit="1"/>
    </xf>
    <xf numFmtId="0" fontId="17" fillId="0" borderId="7" xfId="0" applyFont="1" applyBorder="1" applyAlignment="1">
      <alignment horizontal="left" vertical="center" shrinkToFit="1"/>
    </xf>
    <xf numFmtId="193" fontId="17" fillId="0" borderId="51" xfId="0" applyNumberFormat="1" applyFont="1" applyBorder="1" applyAlignment="1">
      <alignment horizontal="right" vertical="center" shrinkToFit="1"/>
    </xf>
    <xf numFmtId="0" fontId="17" fillId="6" borderId="51" xfId="0" applyFont="1" applyFill="1" applyBorder="1" applyAlignment="1">
      <alignment horizontal="left" vertical="center" shrinkToFit="1"/>
    </xf>
    <xf numFmtId="0" fontId="17" fillId="6" borderId="89" xfId="0" applyFont="1" applyFill="1" applyBorder="1" applyAlignment="1">
      <alignment horizontal="left" vertical="center" shrinkToFit="1"/>
    </xf>
    <xf numFmtId="193" fontId="17" fillId="0" borderId="85" xfId="0" applyNumberFormat="1" applyFont="1" applyBorder="1" applyAlignment="1">
      <alignment horizontal="right" vertical="center" shrinkToFit="1"/>
    </xf>
    <xf numFmtId="193" fontId="17" fillId="0" borderId="98" xfId="0" applyNumberFormat="1" applyFont="1" applyBorder="1" applyAlignment="1">
      <alignment horizontal="right" vertical="center" shrinkToFit="1"/>
    </xf>
    <xf numFmtId="0" fontId="17" fillId="0" borderId="17" xfId="0" applyFont="1" applyBorder="1" applyAlignment="1">
      <alignment horizontal="left" vertical="center" shrinkToFit="1"/>
    </xf>
    <xf numFmtId="0" fontId="16" fillId="6" borderId="17" xfId="0" applyFont="1" applyFill="1" applyBorder="1" applyAlignment="1">
      <alignment horizontal="center" vertical="center" textRotation="255" shrinkToFit="1"/>
    </xf>
    <xf numFmtId="0" fontId="16" fillId="6" borderId="6" xfId="0" applyFont="1" applyFill="1" applyBorder="1" applyAlignment="1">
      <alignment horizontal="center" vertical="center" textRotation="255" shrinkToFit="1"/>
    </xf>
    <xf numFmtId="0" fontId="16" fillId="6" borderId="14" xfId="0" applyFont="1" applyFill="1" applyBorder="1" applyAlignment="1">
      <alignment horizontal="center" vertical="center" textRotation="255" shrinkToFit="1"/>
    </xf>
    <xf numFmtId="0" fontId="16" fillId="6" borderId="12" xfId="0" applyFont="1" applyFill="1" applyBorder="1" applyAlignment="1">
      <alignment horizontal="center" vertical="center" textRotation="255" shrinkToFit="1"/>
    </xf>
    <xf numFmtId="0" fontId="16" fillId="6" borderId="21" xfId="0" applyFont="1" applyFill="1" applyBorder="1" applyAlignment="1">
      <alignment horizontal="center" vertical="center" textRotation="255" shrinkToFit="1"/>
    </xf>
    <xf numFmtId="0" fontId="16" fillId="6" borderId="11" xfId="0" applyFont="1" applyFill="1" applyBorder="1" applyAlignment="1">
      <alignment horizontal="center" vertical="center" textRotation="255" shrinkToFit="1"/>
    </xf>
    <xf numFmtId="183" fontId="16" fillId="0" borderId="203" xfId="0" applyNumberFormat="1" applyFont="1" applyBorder="1" applyAlignment="1">
      <alignment horizontal="center" vertical="center"/>
    </xf>
    <xf numFmtId="183" fontId="16" fillId="0" borderId="204" xfId="0" applyNumberFormat="1" applyFont="1" applyBorder="1" applyAlignment="1">
      <alignment horizontal="center" vertical="center"/>
    </xf>
    <xf numFmtId="2" fontId="16" fillId="3" borderId="190" xfId="0" applyNumberFormat="1" applyFont="1" applyFill="1" applyBorder="1" applyAlignment="1">
      <alignment horizontal="center" vertical="center"/>
    </xf>
    <xf numFmtId="2" fontId="17" fillId="0" borderId="21" xfId="0" applyNumberFormat="1" applyFont="1" applyBorder="1" applyAlignment="1">
      <alignment horizontal="center" vertical="center"/>
    </xf>
    <xf numFmtId="2" fontId="17" fillId="0" borderId="11" xfId="0" applyNumberFormat="1" applyFont="1" applyBorder="1" applyAlignment="1">
      <alignment horizontal="center" vertical="center"/>
    </xf>
    <xf numFmtId="2" fontId="16" fillId="0" borderId="14" xfId="0" applyNumberFormat="1" applyFont="1" applyBorder="1" applyAlignment="1">
      <alignment horizontal="center" vertical="center"/>
    </xf>
    <xf numFmtId="2" fontId="16" fillId="0" borderId="12" xfId="0" applyNumberFormat="1" applyFont="1" applyBorder="1" applyAlignment="1">
      <alignment horizontal="center" vertical="center"/>
    </xf>
    <xf numFmtId="38" fontId="17" fillId="3" borderId="21" xfId="2" applyFont="1" applyFill="1" applyBorder="1" applyAlignment="1" applyProtection="1">
      <alignment horizontal="right" vertical="center"/>
    </xf>
    <xf numFmtId="38" fontId="17" fillId="3" borderId="34" xfId="2" applyFont="1" applyFill="1" applyBorder="1" applyAlignment="1" applyProtection="1">
      <alignment horizontal="right" vertical="center"/>
    </xf>
    <xf numFmtId="38" fontId="17" fillId="3" borderId="11" xfId="2" applyFont="1" applyFill="1" applyBorder="1" applyAlignment="1" applyProtection="1">
      <alignment horizontal="right" vertical="center"/>
    </xf>
    <xf numFmtId="2" fontId="16" fillId="3" borderId="19" xfId="0" applyNumberFormat="1" applyFont="1" applyFill="1" applyBorder="1" applyAlignment="1">
      <alignment horizontal="center" vertical="center"/>
    </xf>
    <xf numFmtId="0" fontId="16" fillId="6" borderId="18" xfId="0" applyFont="1" applyFill="1" applyBorder="1" applyAlignment="1">
      <alignment horizontal="center" vertical="center" shrinkToFit="1"/>
    </xf>
    <xf numFmtId="0" fontId="16" fillId="6" borderId="34" xfId="0" applyFont="1" applyFill="1" applyBorder="1" applyAlignment="1">
      <alignment horizontal="center" vertical="center" shrinkToFit="1"/>
    </xf>
    <xf numFmtId="38" fontId="69" fillId="3" borderId="320" xfId="4" applyNumberFormat="1" applyFont="1" applyFill="1" applyBorder="1" applyAlignment="1" applyProtection="1">
      <alignment horizontal="right" vertical="center"/>
    </xf>
    <xf numFmtId="38" fontId="69" fillId="3" borderId="321" xfId="4" applyNumberFormat="1" applyFont="1" applyFill="1" applyBorder="1" applyAlignment="1" applyProtection="1">
      <alignment horizontal="right" vertical="center"/>
    </xf>
    <xf numFmtId="38" fontId="69" fillId="6" borderId="19" xfId="4" applyNumberFormat="1" applyFont="1" applyFill="1" applyBorder="1" applyAlignment="1" applyProtection="1">
      <alignment horizontal="right" vertical="center"/>
    </xf>
    <xf numFmtId="38" fontId="69" fillId="6" borderId="9" xfId="4" applyNumberFormat="1" applyFont="1" applyFill="1" applyBorder="1" applyAlignment="1" applyProtection="1">
      <alignment horizontal="right" vertical="center"/>
    </xf>
    <xf numFmtId="38" fontId="17" fillId="3" borderId="322" xfId="2" applyFont="1" applyFill="1" applyBorder="1" applyAlignment="1" applyProtection="1">
      <alignment horizontal="right" vertical="center"/>
    </xf>
    <xf numFmtId="38" fontId="17" fillId="3" borderId="320" xfId="2" applyFont="1" applyFill="1" applyBorder="1" applyAlignment="1" applyProtection="1">
      <alignment horizontal="right" vertical="center"/>
    </xf>
    <xf numFmtId="38" fontId="17" fillId="3" borderId="321" xfId="2" applyFont="1" applyFill="1" applyBorder="1" applyAlignment="1" applyProtection="1">
      <alignment horizontal="right" vertical="center"/>
    </xf>
    <xf numFmtId="0" fontId="33" fillId="10" borderId="214" xfId="0" applyFont="1" applyFill="1" applyBorder="1" applyAlignment="1">
      <alignment horizontal="center" vertical="center"/>
    </xf>
    <xf numFmtId="0" fontId="33" fillId="10" borderId="152" xfId="0" applyFont="1" applyFill="1" applyBorder="1" applyAlignment="1">
      <alignment horizontal="center" vertical="center"/>
    </xf>
    <xf numFmtId="0" fontId="33" fillId="10" borderId="214" xfId="0" applyFont="1" applyFill="1" applyBorder="1" applyAlignment="1">
      <alignment horizontal="center" vertical="center" wrapText="1"/>
    </xf>
    <xf numFmtId="0" fontId="33" fillId="10" borderId="152" xfId="0" applyFont="1" applyFill="1" applyBorder="1" applyAlignment="1">
      <alignment horizontal="center" vertical="center" wrapText="1"/>
    </xf>
    <xf numFmtId="38" fontId="17" fillId="3" borderId="45" xfId="2" applyFont="1" applyFill="1" applyBorder="1" applyAlignment="1" applyProtection="1">
      <alignment horizontal="right" vertical="center"/>
    </xf>
    <xf numFmtId="38" fontId="17" fillId="3" borderId="43" xfId="2" applyFont="1" applyFill="1" applyBorder="1" applyAlignment="1" applyProtection="1">
      <alignment horizontal="right" vertical="center"/>
    </xf>
    <xf numFmtId="38" fontId="17" fillId="3" borderId="44" xfId="2" applyFont="1" applyFill="1" applyBorder="1" applyAlignment="1" applyProtection="1">
      <alignment horizontal="right" vertical="center"/>
    </xf>
    <xf numFmtId="0" fontId="33" fillId="10" borderId="203" xfId="0" applyFont="1" applyFill="1" applyBorder="1" applyAlignment="1">
      <alignment horizontal="center" vertical="center" wrapText="1"/>
    </xf>
    <xf numFmtId="0" fontId="33" fillId="10" borderId="151" xfId="0" applyFont="1" applyFill="1" applyBorder="1" applyAlignment="1">
      <alignment horizontal="center" vertical="center" wrapText="1"/>
    </xf>
    <xf numFmtId="0" fontId="16" fillId="6" borderId="4" xfId="0" applyFont="1" applyFill="1" applyBorder="1" applyAlignment="1">
      <alignment horizontal="center" vertical="center"/>
    </xf>
    <xf numFmtId="0" fontId="16" fillId="6" borderId="10" xfId="0" applyFont="1" applyFill="1" applyBorder="1" applyAlignment="1">
      <alignment horizontal="center" vertical="center"/>
    </xf>
    <xf numFmtId="0" fontId="16" fillId="15" borderId="14" xfId="0" applyFont="1" applyFill="1" applyBorder="1" applyAlignment="1">
      <alignment horizontal="center" vertical="center"/>
    </xf>
    <xf numFmtId="0" fontId="16" fillId="15" borderId="0" xfId="0" applyFont="1" applyFill="1" applyAlignment="1">
      <alignment horizontal="center" vertical="center"/>
    </xf>
    <xf numFmtId="0" fontId="17" fillId="0" borderId="18" xfId="0" applyFont="1" applyBorder="1" applyAlignment="1">
      <alignment horizontal="center" vertical="center" shrinkToFit="1"/>
    </xf>
    <xf numFmtId="0" fontId="16" fillId="6" borderId="86" xfId="0" applyFont="1" applyFill="1" applyBorder="1" applyAlignment="1">
      <alignment horizontal="center" vertical="center"/>
    </xf>
    <xf numFmtId="0" fontId="16" fillId="6" borderId="87" xfId="0" applyFont="1" applyFill="1" applyBorder="1" applyAlignment="1">
      <alignment horizontal="center" vertical="center"/>
    </xf>
    <xf numFmtId="38" fontId="17" fillId="3" borderId="86" xfId="2" applyFont="1" applyFill="1" applyBorder="1" applyAlignment="1" applyProtection="1">
      <alignment horizontal="right" vertical="center"/>
    </xf>
    <xf numFmtId="38" fontId="17" fillId="3" borderId="87" xfId="2" applyFont="1" applyFill="1" applyBorder="1" applyAlignment="1" applyProtection="1">
      <alignment horizontal="right" vertical="center"/>
    </xf>
    <xf numFmtId="38" fontId="17" fillId="3" borderId="88" xfId="2" applyFont="1" applyFill="1" applyBorder="1" applyAlignment="1" applyProtection="1">
      <alignment horizontal="right" vertical="center"/>
    </xf>
    <xf numFmtId="0" fontId="16" fillId="6" borderId="14" xfId="0" applyFont="1" applyFill="1" applyBorder="1" applyAlignment="1">
      <alignment horizontal="center" vertical="center" wrapText="1"/>
    </xf>
    <xf numFmtId="0" fontId="16" fillId="6" borderId="0" xfId="0" applyFont="1" applyFill="1" applyAlignment="1">
      <alignment horizontal="center" vertical="center" wrapText="1"/>
    </xf>
    <xf numFmtId="38" fontId="69" fillId="6" borderId="28" xfId="4" applyNumberFormat="1" applyFont="1" applyFill="1" applyBorder="1" applyAlignment="1" applyProtection="1">
      <alignment horizontal="right" vertical="center"/>
    </xf>
    <xf numFmtId="49" fontId="60" fillId="29" borderId="7" xfId="0" applyNumberFormat="1" applyFont="1" applyFill="1" applyBorder="1" applyAlignment="1">
      <alignment horizontal="center" vertical="center" shrinkToFit="1"/>
    </xf>
    <xf numFmtId="49" fontId="60" fillId="29" borderId="28" xfId="0" applyNumberFormat="1" applyFont="1" applyFill="1" applyBorder="1" applyAlignment="1">
      <alignment horizontal="center" vertical="center" shrinkToFit="1"/>
    </xf>
    <xf numFmtId="49" fontId="60" fillId="12" borderId="7" xfId="0" applyNumberFormat="1" applyFont="1" applyFill="1" applyBorder="1" applyAlignment="1">
      <alignment horizontal="center" vertical="center" shrinkToFit="1"/>
    </xf>
    <xf numFmtId="49" fontId="60" fillId="12" borderId="28" xfId="0" applyNumberFormat="1" applyFont="1" applyFill="1" applyBorder="1" applyAlignment="1">
      <alignment horizontal="center" vertical="center" shrinkToFit="1"/>
    </xf>
    <xf numFmtId="49" fontId="60" fillId="11" borderId="7" xfId="0" applyNumberFormat="1" applyFont="1" applyFill="1" applyBorder="1" applyAlignment="1">
      <alignment horizontal="center" vertical="center" shrinkToFit="1"/>
    </xf>
    <xf numFmtId="49" fontId="60" fillId="11" borderId="28" xfId="0" applyNumberFormat="1" applyFont="1" applyFill="1" applyBorder="1" applyAlignment="1">
      <alignment horizontal="center" vertical="center" shrinkToFit="1"/>
    </xf>
    <xf numFmtId="0" fontId="17" fillId="0" borderId="28" xfId="0" applyFont="1" applyBorder="1" applyAlignment="1">
      <alignment horizontal="center" vertical="center"/>
    </xf>
    <xf numFmtId="0" fontId="17" fillId="0" borderId="19" xfId="0" applyFont="1" applyBorder="1" applyAlignment="1">
      <alignment horizontal="center" vertical="center"/>
    </xf>
    <xf numFmtId="0" fontId="17" fillId="0" borderId="9" xfId="0" applyFont="1" applyBorder="1" applyAlignment="1">
      <alignment horizontal="center" vertical="center"/>
    </xf>
    <xf numFmtId="0" fontId="16" fillId="6" borderId="18" xfId="0" applyFont="1" applyFill="1" applyBorder="1" applyAlignment="1">
      <alignment horizontal="center" vertical="center"/>
    </xf>
    <xf numFmtId="178" fontId="16" fillId="6" borderId="18" xfId="0" applyNumberFormat="1" applyFont="1" applyFill="1" applyBorder="1" applyAlignment="1">
      <alignment horizontal="center" vertical="center"/>
    </xf>
    <xf numFmtId="178" fontId="16" fillId="6" borderId="6" xfId="0" applyNumberFormat="1" applyFont="1" applyFill="1" applyBorder="1" applyAlignment="1">
      <alignment horizontal="center" vertical="center"/>
    </xf>
    <xf numFmtId="0" fontId="17" fillId="6" borderId="4" xfId="0" applyFont="1" applyFill="1" applyBorder="1" applyAlignment="1">
      <alignment horizontal="center" vertical="center"/>
    </xf>
    <xf numFmtId="0" fontId="17" fillId="6" borderId="7" xfId="0" applyFont="1" applyFill="1" applyBorder="1" applyAlignment="1">
      <alignment horizontal="center" vertical="center"/>
    </xf>
    <xf numFmtId="0" fontId="16" fillId="6" borderId="7" xfId="0" applyFont="1" applyFill="1" applyBorder="1" applyAlignment="1">
      <alignment horizontal="center" vertical="center"/>
    </xf>
    <xf numFmtId="198" fontId="17" fillId="0" borderId="7" xfId="0" applyNumberFormat="1" applyFont="1" applyBorder="1" applyAlignment="1">
      <alignment horizontal="center" vertical="center"/>
    </xf>
    <xf numFmtId="198" fontId="17" fillId="0" borderId="28" xfId="0" applyNumberFormat="1" applyFont="1" applyBorder="1" applyAlignment="1">
      <alignment horizontal="center" vertical="center"/>
    </xf>
    <xf numFmtId="193" fontId="17" fillId="0" borderId="7" xfId="0" applyNumberFormat="1" applyFont="1" applyBorder="1" applyAlignment="1">
      <alignment horizontal="center" vertical="center"/>
    </xf>
    <xf numFmtId="193" fontId="17" fillId="0" borderId="28" xfId="0" applyNumberFormat="1" applyFont="1" applyBorder="1" applyAlignment="1">
      <alignment horizontal="center" vertical="center"/>
    </xf>
    <xf numFmtId="0" fontId="17" fillId="6" borderId="28" xfId="0" applyFont="1" applyFill="1" applyBorder="1" applyAlignment="1">
      <alignment horizontal="center" vertical="center"/>
    </xf>
    <xf numFmtId="0" fontId="17" fillId="6" borderId="19" xfId="0" applyFont="1" applyFill="1" applyBorder="1" applyAlignment="1">
      <alignment horizontal="center" vertical="center"/>
    </xf>
    <xf numFmtId="0" fontId="17" fillId="6" borderId="9" xfId="0" applyFont="1" applyFill="1" applyBorder="1" applyAlignment="1">
      <alignment horizontal="center" vertical="center"/>
    </xf>
    <xf numFmtId="0" fontId="16" fillId="6" borderId="0"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7" fillId="3" borderId="7" xfId="0" applyFont="1" applyFill="1" applyBorder="1" applyAlignment="1">
      <alignment horizontal="left" vertical="top" wrapText="1"/>
    </xf>
    <xf numFmtId="0" fontId="17" fillId="3" borderId="14"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2" xfId="0" applyFont="1" applyFill="1" applyBorder="1" applyAlignment="1">
      <alignment horizontal="left" vertical="top" wrapText="1"/>
    </xf>
    <xf numFmtId="0" fontId="17" fillId="3" borderId="21" xfId="0" applyFont="1" applyFill="1" applyBorder="1" applyAlignment="1">
      <alignment horizontal="left" vertical="top" wrapText="1"/>
    </xf>
    <xf numFmtId="0" fontId="17" fillId="3" borderId="34" xfId="0" applyFont="1" applyFill="1" applyBorder="1" applyAlignment="1">
      <alignment horizontal="left" vertical="top" wrapText="1"/>
    </xf>
    <xf numFmtId="0" fontId="17" fillId="3" borderId="11" xfId="0" applyFont="1" applyFill="1" applyBorder="1" applyAlignment="1">
      <alignment horizontal="left" vertical="top" wrapText="1"/>
    </xf>
    <xf numFmtId="185" fontId="17" fillId="0" borderId="28" xfId="2" applyNumberFormat="1" applyFont="1" applyFill="1" applyBorder="1" applyAlignment="1" applyProtection="1">
      <alignment horizontal="center" vertical="center" shrinkToFit="1"/>
    </xf>
    <xf numFmtId="185" fontId="17" fillId="0" borderId="19" xfId="2" applyNumberFormat="1" applyFont="1" applyFill="1" applyBorder="1" applyAlignment="1" applyProtection="1">
      <alignment horizontal="center" vertical="center" shrinkToFit="1"/>
    </xf>
    <xf numFmtId="0" fontId="96" fillId="6" borderId="28" xfId="0" applyFont="1" applyFill="1" applyBorder="1" applyAlignment="1">
      <alignment horizontal="center" vertical="center"/>
    </xf>
    <xf numFmtId="0" fontId="96" fillId="6" borderId="19" xfId="0" applyFont="1" applyFill="1" applyBorder="1" applyAlignment="1">
      <alignment horizontal="center" vertical="center"/>
    </xf>
    <xf numFmtId="0" fontId="96" fillId="6" borderId="9" xfId="0" applyFont="1" applyFill="1" applyBorder="1" applyAlignment="1">
      <alignment horizontal="center" vertical="center"/>
    </xf>
    <xf numFmtId="0" fontId="17" fillId="0" borderId="7" xfId="0" applyFont="1" applyBorder="1" applyAlignment="1">
      <alignment horizontal="center" vertical="center" shrinkToFit="1"/>
    </xf>
    <xf numFmtId="2" fontId="17" fillId="0" borderId="28" xfId="3" applyNumberFormat="1" applyFont="1" applyFill="1" applyBorder="1" applyAlignment="1" applyProtection="1">
      <alignment horizontal="center" vertical="center"/>
    </xf>
    <xf numFmtId="2" fontId="17" fillId="0" borderId="19" xfId="3" applyNumberFormat="1" applyFont="1" applyFill="1" applyBorder="1" applyAlignment="1" applyProtection="1">
      <alignment horizontal="center" vertical="center"/>
    </xf>
    <xf numFmtId="0" fontId="124" fillId="0" borderId="0" xfId="0" applyFont="1" applyAlignment="1">
      <alignment horizontal="left"/>
    </xf>
    <xf numFmtId="0" fontId="16" fillId="8" borderId="28" xfId="0" applyFont="1" applyFill="1" applyBorder="1" applyAlignment="1">
      <alignment horizontal="center" vertical="center"/>
    </xf>
    <xf numFmtId="0" fontId="16" fillId="8" borderId="19" xfId="0" applyFont="1" applyFill="1" applyBorder="1" applyAlignment="1">
      <alignment horizontal="center" vertical="center"/>
    </xf>
    <xf numFmtId="0" fontId="16" fillId="8" borderId="9" xfId="0" applyFont="1" applyFill="1" applyBorder="1" applyAlignment="1">
      <alignment horizontal="center" vertical="center"/>
    </xf>
    <xf numFmtId="0" fontId="16" fillId="6" borderId="14" xfId="0" applyFont="1" applyFill="1" applyBorder="1" applyAlignment="1">
      <alignment horizontal="center" vertical="center"/>
    </xf>
    <xf numFmtId="0" fontId="16" fillId="6" borderId="0" xfId="0" applyFont="1" applyFill="1" applyAlignment="1">
      <alignment horizontal="center" vertical="center"/>
    </xf>
    <xf numFmtId="193" fontId="17" fillId="0" borderId="28" xfId="0" applyNumberFormat="1" applyFont="1" applyBorder="1" applyAlignment="1">
      <alignment horizontal="center" vertical="center" shrinkToFit="1"/>
    </xf>
    <xf numFmtId="193" fontId="17" fillId="0" borderId="19" xfId="0" applyNumberFormat="1" applyFont="1" applyBorder="1" applyAlignment="1">
      <alignment horizontal="center" vertical="center" shrinkToFit="1"/>
    </xf>
    <xf numFmtId="0" fontId="17" fillId="0" borderId="4" xfId="0" applyFont="1" applyBorder="1" applyAlignment="1">
      <alignment horizontal="center" vertical="center" shrinkToFit="1"/>
    </xf>
    <xf numFmtId="178" fontId="16" fillId="6" borderId="17" xfId="0" applyNumberFormat="1" applyFont="1" applyFill="1" applyBorder="1" applyAlignment="1">
      <alignment horizontal="center" vertical="center"/>
    </xf>
    <xf numFmtId="192" fontId="17" fillId="0" borderId="28" xfId="2" applyNumberFormat="1" applyFont="1" applyFill="1" applyBorder="1" applyAlignment="1" applyProtection="1">
      <alignment horizontal="center" vertical="center" shrinkToFit="1"/>
    </xf>
    <xf numFmtId="192" fontId="17" fillId="0" borderId="19" xfId="2" applyNumberFormat="1" applyFont="1" applyFill="1" applyBorder="1" applyAlignment="1" applyProtection="1">
      <alignment horizontal="center" vertical="center" shrinkToFit="1"/>
    </xf>
    <xf numFmtId="192" fontId="17" fillId="0" borderId="9" xfId="2" applyNumberFormat="1" applyFont="1" applyFill="1" applyBorder="1" applyAlignment="1" applyProtection="1">
      <alignment horizontal="center" vertical="center" shrinkToFit="1"/>
    </xf>
    <xf numFmtId="192" fontId="17" fillId="0" borderId="28" xfId="0" applyNumberFormat="1" applyFont="1" applyBorder="1" applyAlignment="1">
      <alignment horizontal="center" vertical="center"/>
    </xf>
    <xf numFmtId="192" fontId="17" fillId="0" borderId="19" xfId="0" applyNumberFormat="1" applyFont="1" applyBorder="1" applyAlignment="1">
      <alignment horizontal="center" vertical="center"/>
    </xf>
    <xf numFmtId="192" fontId="17" fillId="0" borderId="9" xfId="0" applyNumberFormat="1" applyFont="1" applyBorder="1" applyAlignment="1">
      <alignment horizontal="center" vertical="center"/>
    </xf>
    <xf numFmtId="185" fontId="17" fillId="0" borderId="28" xfId="2" applyNumberFormat="1" applyFont="1" applyFill="1" applyBorder="1" applyAlignment="1" applyProtection="1">
      <alignment horizontal="center" vertical="center"/>
    </xf>
    <xf numFmtId="185" fontId="17" fillId="0" borderId="19" xfId="2" applyNumberFormat="1" applyFont="1" applyFill="1" applyBorder="1" applyAlignment="1" applyProtection="1">
      <alignment horizontal="center" vertical="center"/>
    </xf>
    <xf numFmtId="0" fontId="16" fillId="0" borderId="1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6" borderId="75" xfId="0" applyFont="1" applyFill="1" applyBorder="1" applyAlignment="1">
      <alignment horizontal="center" vertical="center" wrapText="1"/>
    </xf>
    <xf numFmtId="0" fontId="16" fillId="6" borderId="76" xfId="0" applyFont="1" applyFill="1" applyBorder="1" applyAlignment="1">
      <alignment horizontal="center" vertical="center" wrapText="1"/>
    </xf>
    <xf numFmtId="0" fontId="16" fillId="6" borderId="135" xfId="0" applyFont="1" applyFill="1" applyBorder="1" applyAlignment="1">
      <alignment horizontal="center" vertical="center" wrapText="1"/>
    </xf>
    <xf numFmtId="183" fontId="17" fillId="0" borderId="76" xfId="0" applyNumberFormat="1" applyFont="1" applyBorder="1" applyAlignment="1">
      <alignment horizontal="center" vertical="center"/>
    </xf>
    <xf numFmtId="183" fontId="17" fillId="0" borderId="77" xfId="0" applyNumberFormat="1" applyFont="1" applyBorder="1" applyAlignment="1">
      <alignment horizontal="center" vertical="center"/>
    </xf>
    <xf numFmtId="0" fontId="17" fillId="6" borderId="192" xfId="0" applyFont="1" applyFill="1" applyBorder="1" applyAlignment="1">
      <alignment horizontal="right" vertical="center"/>
    </xf>
    <xf numFmtId="0" fontId="17" fillId="6" borderId="258" xfId="0" applyFont="1" applyFill="1" applyBorder="1" applyAlignment="1">
      <alignment horizontal="right" vertical="center"/>
    </xf>
    <xf numFmtId="0" fontId="17" fillId="0" borderId="258" xfId="0" applyFont="1" applyBorder="1" applyAlignment="1">
      <alignment horizontal="center" vertical="center"/>
    </xf>
    <xf numFmtId="0" fontId="17" fillId="6" borderId="195" xfId="0" applyFont="1" applyFill="1" applyBorder="1" applyAlignment="1">
      <alignment horizontal="right" vertical="center"/>
    </xf>
    <xf numFmtId="0" fontId="17" fillId="6" borderId="19" xfId="0" applyFont="1" applyFill="1" applyBorder="1" applyAlignment="1">
      <alignment horizontal="right" vertical="center"/>
    </xf>
    <xf numFmtId="178" fontId="16" fillId="6" borderId="205" xfId="0" applyNumberFormat="1" applyFont="1" applyFill="1" applyBorder="1" applyAlignment="1">
      <alignment horizontal="center" vertical="center"/>
    </xf>
    <xf numFmtId="0" fontId="16" fillId="6" borderId="206" xfId="0" applyFont="1" applyFill="1" applyBorder="1" applyAlignment="1">
      <alignment horizontal="center" vertical="center"/>
    </xf>
    <xf numFmtId="0" fontId="16" fillId="6" borderId="194" xfId="0" applyFont="1" applyFill="1" applyBorder="1" applyAlignment="1">
      <alignment horizontal="center" vertical="center"/>
    </xf>
    <xf numFmtId="38" fontId="69" fillId="6" borderId="195" xfId="4" applyNumberFormat="1" applyFont="1" applyFill="1" applyBorder="1" applyAlignment="1" applyProtection="1">
      <alignment horizontal="right" vertical="center"/>
    </xf>
    <xf numFmtId="2" fontId="16" fillId="3" borderId="196" xfId="0" applyNumberFormat="1" applyFont="1" applyFill="1" applyBorder="1" applyAlignment="1">
      <alignment horizontal="center" vertical="center"/>
    </xf>
    <xf numFmtId="0" fontId="17" fillId="0" borderId="206" xfId="0" applyFont="1" applyBorder="1" applyAlignment="1">
      <alignment horizontal="center" vertical="center" shrinkToFit="1"/>
    </xf>
    <xf numFmtId="0" fontId="16" fillId="6" borderId="252" xfId="0" applyFont="1" applyFill="1" applyBorder="1" applyAlignment="1">
      <alignment horizontal="center" vertical="center"/>
    </xf>
    <xf numFmtId="38" fontId="17" fillId="3" borderId="253" xfId="2" applyFont="1" applyFill="1" applyBorder="1" applyAlignment="1" applyProtection="1">
      <alignment horizontal="right" vertical="center"/>
    </xf>
    <xf numFmtId="2" fontId="17" fillId="0" borderId="194" xfId="0" applyNumberFormat="1" applyFont="1" applyBorder="1" applyAlignment="1">
      <alignment horizontal="center" vertical="center"/>
    </xf>
    <xf numFmtId="38" fontId="69" fillId="3" borderId="193" xfId="4" applyNumberFormat="1" applyFont="1" applyFill="1" applyBorder="1" applyAlignment="1" applyProtection="1">
      <alignment horizontal="right" vertical="center"/>
    </xf>
    <xf numFmtId="38" fontId="69" fillId="3" borderId="34" xfId="4" applyNumberFormat="1" applyFont="1" applyFill="1" applyBorder="1" applyAlignment="1" applyProtection="1">
      <alignment horizontal="right" vertical="center"/>
    </xf>
    <xf numFmtId="38" fontId="69" fillId="3" borderId="11" xfId="4" applyNumberFormat="1" applyFont="1" applyFill="1" applyBorder="1" applyAlignment="1" applyProtection="1">
      <alignment horizontal="right" vertical="center"/>
    </xf>
    <xf numFmtId="0" fontId="16" fillId="6" borderId="250" xfId="0" applyFont="1" applyFill="1" applyBorder="1" applyAlignment="1">
      <alignment horizontal="center" vertical="center"/>
    </xf>
    <xf numFmtId="2" fontId="16" fillId="3" borderId="255" xfId="0" applyNumberFormat="1" applyFont="1" applyFill="1" applyBorder="1" applyAlignment="1">
      <alignment horizontal="center" vertical="center"/>
    </xf>
    <xf numFmtId="38" fontId="69" fillId="3" borderId="319" xfId="4" applyNumberFormat="1" applyFont="1" applyFill="1" applyBorder="1" applyAlignment="1" applyProtection="1">
      <alignment horizontal="right" vertical="center"/>
    </xf>
    <xf numFmtId="0" fontId="33" fillId="10" borderId="257" xfId="0" applyFont="1" applyFill="1" applyBorder="1" applyAlignment="1">
      <alignment horizontal="center" vertical="center" wrapText="1"/>
    </xf>
    <xf numFmtId="38" fontId="33" fillId="10" borderId="197" xfId="2" applyFont="1" applyFill="1" applyBorder="1" applyAlignment="1" applyProtection="1">
      <alignment horizontal="right" vertical="center"/>
    </xf>
    <xf numFmtId="2" fontId="33" fillId="10" borderId="198" xfId="0" applyNumberFormat="1" applyFont="1" applyFill="1" applyBorder="1" applyAlignment="1">
      <alignment horizontal="center" vertical="center"/>
    </xf>
    <xf numFmtId="0" fontId="16" fillId="6" borderId="256" xfId="0" applyFont="1" applyFill="1" applyBorder="1" applyAlignment="1">
      <alignment horizontal="center" vertical="center"/>
    </xf>
    <xf numFmtId="2" fontId="16" fillId="0" borderId="213" xfId="0" applyNumberFormat="1" applyFont="1" applyBorder="1" applyAlignment="1">
      <alignment horizontal="center" vertical="center"/>
    </xf>
    <xf numFmtId="38" fontId="17" fillId="0" borderId="207" xfId="2" applyFont="1" applyFill="1" applyBorder="1" applyAlignment="1" applyProtection="1">
      <alignment horizontal="right" vertical="center"/>
    </xf>
    <xf numFmtId="0" fontId="33" fillId="10" borderId="215" xfId="0" applyFont="1" applyFill="1" applyBorder="1" applyAlignment="1">
      <alignment horizontal="center" vertical="center" wrapText="1"/>
    </xf>
    <xf numFmtId="0" fontId="33" fillId="10" borderId="215" xfId="0" applyFont="1" applyFill="1" applyBorder="1" applyAlignment="1">
      <alignment horizontal="center" vertical="center"/>
    </xf>
    <xf numFmtId="38" fontId="33" fillId="10" borderId="199" xfId="2" applyFont="1" applyFill="1" applyBorder="1" applyAlignment="1" applyProtection="1">
      <alignment horizontal="right" vertical="center"/>
    </xf>
    <xf numFmtId="2" fontId="33" fillId="10" borderId="200" xfId="0" applyNumberFormat="1" applyFont="1" applyFill="1" applyBorder="1" applyAlignment="1">
      <alignment horizontal="center" vertical="center"/>
    </xf>
    <xf numFmtId="0" fontId="16" fillId="6" borderId="194" xfId="0" applyFont="1" applyFill="1" applyBorder="1" applyAlignment="1">
      <alignment horizontal="center" vertical="center" wrapText="1"/>
    </xf>
    <xf numFmtId="38" fontId="17" fillId="3" borderId="305" xfId="2" applyFont="1" applyFill="1" applyBorder="1" applyAlignment="1" applyProtection="1">
      <alignment horizontal="right" vertical="center"/>
    </xf>
    <xf numFmtId="2" fontId="17" fillId="3" borderId="309" xfId="0" applyNumberFormat="1" applyFont="1" applyFill="1" applyBorder="1" applyAlignment="1">
      <alignment horizontal="center" vertical="center"/>
    </xf>
    <xf numFmtId="0" fontId="16" fillId="6" borderId="196" xfId="0" applyFont="1" applyFill="1" applyBorder="1" applyAlignment="1">
      <alignment horizontal="center" vertical="center"/>
    </xf>
    <xf numFmtId="38" fontId="17" fillId="0" borderId="195" xfId="2" applyFont="1" applyFill="1" applyBorder="1" applyAlignment="1" applyProtection="1">
      <alignment horizontal="right" vertical="center"/>
    </xf>
    <xf numFmtId="183" fontId="16" fillId="0" borderId="28" xfId="0" applyNumberFormat="1" applyFont="1" applyBorder="1" applyAlignment="1">
      <alignment horizontal="center" vertical="center"/>
    </xf>
    <xf numFmtId="183" fontId="16" fillId="0" borderId="9" xfId="0" applyNumberFormat="1" applyFont="1" applyBorder="1" applyAlignment="1">
      <alignment horizontal="center" vertical="center"/>
    </xf>
    <xf numFmtId="0" fontId="16" fillId="0" borderId="28" xfId="0" applyFont="1" applyBorder="1" applyAlignment="1">
      <alignment horizontal="center" vertical="center"/>
    </xf>
    <xf numFmtId="0" fontId="16" fillId="0" borderId="196" xfId="0" applyFont="1" applyBorder="1" applyAlignment="1">
      <alignment horizontal="center" vertical="center"/>
    </xf>
    <xf numFmtId="38" fontId="17" fillId="3" borderId="28" xfId="2" applyFont="1" applyFill="1" applyBorder="1" applyAlignment="1" applyProtection="1">
      <alignment horizontal="right" vertical="center" shrinkToFit="1"/>
    </xf>
    <xf numFmtId="38" fontId="17" fillId="3" borderId="19" xfId="2" applyFont="1" applyFill="1" applyBorder="1" applyAlignment="1" applyProtection="1">
      <alignment horizontal="right" vertical="center" shrinkToFit="1"/>
    </xf>
    <xf numFmtId="38" fontId="17" fillId="3" borderId="9" xfId="2" applyFont="1" applyFill="1" applyBorder="1" applyAlignment="1" applyProtection="1">
      <alignment horizontal="right" vertical="center" shrinkToFit="1"/>
    </xf>
    <xf numFmtId="38" fontId="17" fillId="3" borderId="9" xfId="2" applyFont="1" applyFill="1" applyBorder="1" applyAlignment="1" applyProtection="1">
      <alignment horizontal="center" vertical="center" wrapText="1"/>
    </xf>
    <xf numFmtId="38" fontId="17" fillId="3" borderId="7" xfId="2" applyFont="1" applyFill="1" applyBorder="1" applyAlignment="1" applyProtection="1">
      <alignment horizontal="center" vertical="center" wrapText="1"/>
    </xf>
    <xf numFmtId="38" fontId="17" fillId="3" borderId="7" xfId="2" applyFont="1" applyFill="1" applyBorder="1" applyAlignment="1" applyProtection="1">
      <alignment horizontal="center" vertical="center"/>
    </xf>
    <xf numFmtId="0" fontId="16" fillId="0" borderId="0" xfId="0" applyFont="1" applyFill="1" applyBorder="1" applyAlignment="1">
      <alignment horizontal="center" vertical="center"/>
    </xf>
    <xf numFmtId="194"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38" fontId="17" fillId="3" borderId="9" xfId="2" applyFont="1" applyFill="1" applyBorder="1" applyAlignment="1" applyProtection="1">
      <alignment horizontal="center" vertical="center" shrinkToFit="1"/>
    </xf>
    <xf numFmtId="38" fontId="17" fillId="3" borderId="7" xfId="2" applyFont="1" applyFill="1" applyBorder="1" applyAlignment="1" applyProtection="1">
      <alignment horizontal="center" vertical="center" shrinkToFit="1"/>
    </xf>
    <xf numFmtId="38" fontId="17" fillId="0" borderId="7" xfId="2" applyFont="1" applyFill="1" applyBorder="1" applyAlignment="1" applyProtection="1">
      <alignment horizontal="center" vertical="center" wrapText="1"/>
    </xf>
    <xf numFmtId="38" fontId="17" fillId="0" borderId="28" xfId="2" applyFont="1" applyFill="1" applyBorder="1" applyAlignment="1" applyProtection="1">
      <alignment horizontal="center" vertical="center" wrapText="1"/>
    </xf>
    <xf numFmtId="38" fontId="17" fillId="0" borderId="19" xfId="2" applyFont="1" applyFill="1" applyBorder="1" applyAlignment="1" applyProtection="1">
      <alignment horizontal="center" vertical="center" wrapText="1"/>
    </xf>
    <xf numFmtId="38" fontId="16" fillId="6" borderId="7" xfId="2" applyFont="1" applyFill="1" applyBorder="1" applyAlignment="1" applyProtection="1">
      <alignment horizontal="center" vertical="center" wrapText="1"/>
    </xf>
    <xf numFmtId="38" fontId="17" fillId="0" borderId="28" xfId="2" applyFont="1" applyFill="1" applyBorder="1" applyAlignment="1" applyProtection="1">
      <alignment horizontal="right" vertical="center" shrinkToFit="1"/>
    </xf>
    <xf numFmtId="38" fontId="17" fillId="0" borderId="19" xfId="2" applyFont="1" applyFill="1" applyBorder="1" applyAlignment="1" applyProtection="1">
      <alignment horizontal="right" vertical="center" shrinkToFit="1"/>
    </xf>
    <xf numFmtId="38" fontId="17" fillId="0" borderId="9" xfId="2" applyFont="1" applyFill="1" applyBorder="1" applyAlignment="1" applyProtection="1">
      <alignment horizontal="right" vertical="center" shrinkToFit="1"/>
    </xf>
    <xf numFmtId="0" fontId="62" fillId="0" borderId="0" xfId="0" applyFont="1" applyAlignment="1" applyProtection="1">
      <alignment horizontal="center" vertical="center"/>
      <protection locked="0"/>
    </xf>
    <xf numFmtId="0" fontId="62" fillId="0" borderId="34" xfId="0" applyFont="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49" fontId="98" fillId="0" borderId="0" xfId="0" applyNumberFormat="1" applyFont="1" applyAlignment="1">
      <alignment horizontal="left" vertical="center"/>
    </xf>
    <xf numFmtId="0" fontId="165" fillId="0" borderId="0" xfId="0" applyFont="1" applyFill="1" applyAlignment="1">
      <alignment horizontal="left" vertical="center"/>
    </xf>
    <xf numFmtId="0" fontId="79" fillId="6" borderId="26" xfId="0" applyFont="1" applyFill="1" applyBorder="1" applyAlignment="1">
      <alignment horizontal="left" vertical="center"/>
    </xf>
    <xf numFmtId="0" fontId="79" fillId="6" borderId="24" xfId="0" applyFont="1" applyFill="1" applyBorder="1" applyAlignment="1">
      <alignment horizontal="left" vertical="center"/>
    </xf>
    <xf numFmtId="0" fontId="92" fillId="0" borderId="271" xfId="0" applyFont="1" applyBorder="1" applyAlignment="1">
      <alignment horizontal="center" vertical="center" wrapText="1" shrinkToFit="1"/>
    </xf>
    <xf numFmtId="0" fontId="92" fillId="0" borderId="3" xfId="0" applyFont="1" applyBorder="1" applyAlignment="1">
      <alignment horizontal="center" vertical="center" shrinkToFit="1"/>
    </xf>
    <xf numFmtId="0" fontId="92" fillId="0" borderId="133" xfId="0" applyFont="1" applyBorder="1" applyAlignment="1">
      <alignment horizontal="center" vertical="center" shrinkToFit="1"/>
    </xf>
    <xf numFmtId="49" fontId="81" fillId="0" borderId="49" xfId="0" applyNumberFormat="1" applyFont="1" applyBorder="1" applyAlignment="1">
      <alignment horizontal="center" shrinkToFit="1"/>
    </xf>
    <xf numFmtId="0" fontId="79" fillId="0" borderId="28" xfId="0" applyFont="1" applyBorder="1" applyAlignment="1" applyProtection="1">
      <alignment vertical="center" shrinkToFit="1"/>
      <protection locked="0"/>
    </xf>
    <xf numFmtId="0" fontId="79" fillId="0" borderId="19" xfId="0" applyFont="1" applyBorder="1" applyAlignment="1" applyProtection="1">
      <alignment vertical="center" shrinkToFit="1"/>
      <protection locked="0"/>
    </xf>
    <xf numFmtId="0" fontId="79" fillId="0" borderId="9" xfId="0" applyFont="1" applyBorder="1" applyAlignment="1" applyProtection="1">
      <alignment vertical="center" shrinkToFit="1"/>
      <protection locked="0"/>
    </xf>
    <xf numFmtId="0" fontId="79" fillId="0" borderId="53" xfId="0" applyFont="1" applyBorder="1" applyAlignment="1">
      <alignment horizontal="center" vertical="center" wrapText="1" shrinkToFit="1"/>
    </xf>
    <xf numFmtId="0" fontId="79" fillId="0" borderId="30" xfId="0" applyFont="1" applyBorder="1" applyAlignment="1">
      <alignment horizontal="center" vertical="center" shrinkToFit="1"/>
    </xf>
    <xf numFmtId="0" fontId="79" fillId="0" borderId="47" xfId="0" applyFont="1" applyBorder="1" applyAlignment="1">
      <alignment horizontal="center" vertical="center" shrinkToFit="1"/>
    </xf>
    <xf numFmtId="5" fontId="79" fillId="0" borderId="50" xfId="0" applyNumberFormat="1" applyFont="1" applyBorder="1" applyAlignment="1">
      <alignment horizontal="center" vertical="center" shrinkToFit="1"/>
    </xf>
    <xf numFmtId="5" fontId="79" fillId="0" borderId="15" xfId="0" applyNumberFormat="1" applyFont="1" applyBorder="1" applyAlignment="1">
      <alignment horizontal="center" vertical="center" shrinkToFit="1"/>
    </xf>
    <xf numFmtId="5" fontId="79" fillId="0" borderId="41" xfId="0" applyNumberFormat="1" applyFont="1" applyBorder="1" applyAlignment="1">
      <alignment horizontal="center" vertical="center" shrinkToFit="1"/>
    </xf>
    <xf numFmtId="0" fontId="81" fillId="0" borderId="130" xfId="0" applyFont="1" applyBorder="1" applyAlignment="1">
      <alignment horizontal="center" vertical="center" shrinkToFit="1"/>
    </xf>
    <xf numFmtId="0" fontId="81" fillId="0" borderId="131" xfId="0" applyFont="1" applyBorder="1" applyAlignment="1">
      <alignment horizontal="center" vertical="center" shrinkToFit="1"/>
    </xf>
    <xf numFmtId="0" fontId="81" fillId="0" borderId="132" xfId="0" applyFont="1" applyBorder="1" applyAlignment="1">
      <alignment horizontal="center" vertical="center" shrinkToFit="1"/>
    </xf>
    <xf numFmtId="0" fontId="103" fillId="0" borderId="28" xfId="0" applyFont="1" applyBorder="1" applyAlignment="1" applyProtection="1">
      <alignment horizontal="left" vertical="center" shrinkToFit="1"/>
      <protection locked="0"/>
    </xf>
    <xf numFmtId="0" fontId="103" fillId="0" borderId="19" xfId="0" applyFont="1" applyBorder="1" applyAlignment="1" applyProtection="1">
      <alignment horizontal="left" vertical="center" shrinkToFit="1"/>
      <protection locked="0"/>
    </xf>
    <xf numFmtId="0" fontId="103" fillId="0" borderId="9" xfId="0" applyFont="1" applyBorder="1" applyAlignment="1" applyProtection="1">
      <alignment horizontal="left" vertical="center" shrinkToFit="1"/>
      <protection locked="0"/>
    </xf>
    <xf numFmtId="176" fontId="79" fillId="0" borderId="36" xfId="0" applyNumberFormat="1" applyFont="1" applyBorder="1" applyAlignment="1">
      <alignment horizontal="center" vertical="center" shrinkToFit="1"/>
    </xf>
    <xf numFmtId="176" fontId="79" fillId="0" borderId="33" xfId="0" applyNumberFormat="1" applyFont="1" applyBorder="1" applyAlignment="1">
      <alignment horizontal="center" vertical="center" shrinkToFit="1"/>
    </xf>
    <xf numFmtId="176" fontId="79" fillId="0" borderId="50" xfId="0" applyNumberFormat="1" applyFont="1" applyBorder="1" applyAlignment="1">
      <alignment horizontal="center" vertical="center" shrinkToFit="1"/>
    </xf>
    <xf numFmtId="176" fontId="79" fillId="0" borderId="9" xfId="0" applyNumberFormat="1" applyFont="1" applyBorder="1" applyAlignment="1">
      <alignment horizontal="center" vertical="center" shrinkToFit="1"/>
    </xf>
    <xf numFmtId="176" fontId="79" fillId="0" borderId="39" xfId="0" applyNumberFormat="1" applyFont="1" applyBorder="1" applyAlignment="1">
      <alignment horizontal="center" vertical="center" shrinkToFit="1"/>
    </xf>
    <xf numFmtId="176" fontId="79" fillId="4" borderId="7" xfId="0" applyNumberFormat="1" applyFont="1" applyFill="1" applyBorder="1" applyAlignment="1">
      <alignment horizontal="center" vertical="center" shrinkToFit="1"/>
    </xf>
    <xf numFmtId="176" fontId="79" fillId="5" borderId="28" xfId="0" applyNumberFormat="1" applyFont="1" applyFill="1" applyBorder="1" applyAlignment="1">
      <alignment horizontal="center" vertical="center" shrinkToFit="1"/>
    </xf>
    <xf numFmtId="176" fontId="79" fillId="5" borderId="9" xfId="0" applyNumberFormat="1" applyFont="1" applyFill="1" applyBorder="1" applyAlignment="1">
      <alignment horizontal="center" vertical="center" shrinkToFit="1"/>
    </xf>
    <xf numFmtId="176" fontId="79" fillId="0" borderId="7" xfId="0" applyNumberFormat="1" applyFont="1" applyBorder="1" applyAlignment="1">
      <alignment horizontal="center" vertical="center" shrinkToFit="1"/>
    </xf>
    <xf numFmtId="176" fontId="79" fillId="0" borderId="15" xfId="0" applyNumberFormat="1" applyFont="1" applyBorder="1" applyAlignment="1">
      <alignment horizontal="center" vertical="center" shrinkToFit="1"/>
    </xf>
    <xf numFmtId="0" fontId="79" fillId="8" borderId="28" xfId="0" applyFont="1" applyFill="1" applyBorder="1" applyAlignment="1" applyProtection="1">
      <alignment vertical="center" shrinkToFit="1"/>
      <protection locked="0"/>
    </xf>
    <xf numFmtId="0" fontId="79" fillId="8" borderId="19" xfId="0" applyFont="1" applyFill="1" applyBorder="1" applyAlignment="1" applyProtection="1">
      <alignment vertical="center" shrinkToFit="1"/>
      <protection locked="0"/>
    </xf>
    <xf numFmtId="0" fontId="79" fillId="8" borderId="9" xfId="0" applyFont="1" applyFill="1" applyBorder="1" applyAlignment="1" applyProtection="1">
      <alignment vertical="center" shrinkToFit="1"/>
      <protection locked="0"/>
    </xf>
    <xf numFmtId="0" fontId="92" fillId="0" borderId="3" xfId="0" applyFont="1" applyBorder="1" applyAlignment="1">
      <alignment horizontal="center" vertical="center" wrapText="1" shrinkToFit="1"/>
    </xf>
    <xf numFmtId="0" fontId="92" fillId="0" borderId="133" xfId="0" applyFont="1" applyBorder="1" applyAlignment="1">
      <alignment horizontal="center" vertical="center" wrapText="1" shrinkToFit="1"/>
    </xf>
    <xf numFmtId="0" fontId="79" fillId="0" borderId="37" xfId="0" applyFont="1" applyBorder="1" applyAlignment="1" applyProtection="1">
      <alignment horizontal="left" vertical="center" shrinkToFit="1"/>
      <protection locked="0"/>
    </xf>
    <xf numFmtId="0" fontId="79" fillId="0" borderId="267" xfId="0" applyFont="1" applyBorder="1" applyAlignment="1" applyProtection="1">
      <alignment horizontal="left" vertical="center" shrinkToFit="1"/>
      <protection locked="0"/>
    </xf>
    <xf numFmtId="0" fontId="79" fillId="0" borderId="36" xfId="0" applyFont="1" applyBorder="1" applyAlignment="1" applyProtection="1">
      <alignment horizontal="left" vertical="center" shrinkToFit="1"/>
      <protection locked="0"/>
    </xf>
    <xf numFmtId="0" fontId="81" fillId="0" borderId="268" xfId="0" applyFont="1" applyBorder="1" applyAlignment="1">
      <alignment horizontal="center" vertical="center" shrinkToFit="1"/>
    </xf>
    <xf numFmtId="0" fontId="81" fillId="0" borderId="267" xfId="0" applyFont="1" applyBorder="1" applyAlignment="1">
      <alignment horizontal="center" vertical="center" shrinkToFit="1"/>
    </xf>
    <xf numFmtId="0" fontId="81" fillId="0" borderId="38" xfId="0" applyFont="1" applyBorder="1" applyAlignment="1">
      <alignment horizontal="center" vertical="center" shrinkToFit="1"/>
    </xf>
    <xf numFmtId="0" fontId="79" fillId="0" borderId="19" xfId="0" applyFont="1" applyBorder="1" applyAlignment="1">
      <alignment horizontal="left" vertical="center" shrinkToFit="1"/>
    </xf>
    <xf numFmtId="0" fontId="79" fillId="0" borderId="8" xfId="0" applyFont="1" applyBorder="1" applyAlignment="1">
      <alignment horizontal="left" vertical="center" shrinkToFit="1"/>
    </xf>
    <xf numFmtId="0" fontId="79" fillId="0" borderId="28" xfId="0" applyFont="1" applyBorder="1" applyAlignment="1" applyProtection="1">
      <alignment horizontal="left" vertical="center" shrinkToFit="1"/>
      <protection locked="0"/>
    </xf>
    <xf numFmtId="0" fontId="79" fillId="0" borderId="19" xfId="0" applyFont="1" applyBorder="1" applyAlignment="1" applyProtection="1">
      <alignment horizontal="left" vertical="center" shrinkToFit="1"/>
      <protection locked="0"/>
    </xf>
    <xf numFmtId="0" fontId="79" fillId="0" borderId="9" xfId="0" applyFont="1" applyBorder="1" applyAlignment="1" applyProtection="1">
      <alignment horizontal="left" vertical="center" shrinkToFit="1"/>
      <protection locked="0"/>
    </xf>
    <xf numFmtId="0" fontId="79" fillId="0" borderId="28" xfId="0" applyNumberFormat="1" applyFont="1" applyBorder="1" applyAlignment="1" applyProtection="1">
      <alignment horizontal="left" vertical="center" shrinkToFit="1"/>
      <protection locked="0"/>
    </xf>
    <xf numFmtId="0" fontId="79" fillId="0" borderId="19" xfId="0" applyNumberFormat="1" applyFont="1" applyBorder="1" applyAlignment="1" applyProtection="1">
      <alignment horizontal="left" vertical="center" shrinkToFit="1"/>
      <protection locked="0"/>
    </xf>
    <xf numFmtId="0" fontId="79" fillId="0" borderId="9" xfId="0" applyNumberFormat="1" applyFont="1" applyBorder="1" applyAlignment="1" applyProtection="1">
      <alignment horizontal="left" vertical="center" shrinkToFit="1"/>
      <protection locked="0"/>
    </xf>
  </cellXfs>
  <cellStyles count="5">
    <cellStyle name="アクセント 5" xfId="4" builtinId="45"/>
    <cellStyle name="パーセント" xfId="3" builtinId="5"/>
    <cellStyle name="ハイパーリンク" xfId="1" builtinId="8"/>
    <cellStyle name="桁区切り" xfId="2" builtinId="6"/>
    <cellStyle name="標準" xfId="0" builtinId="0"/>
  </cellStyles>
  <dxfs count="289">
    <dxf>
      <fill>
        <patternFill>
          <bgColor theme="9" tint="0.59996337778862885"/>
        </patternFill>
      </fill>
    </dxf>
    <dxf>
      <font>
        <color theme="0"/>
      </font>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patternType="none">
          <bgColor auto="1"/>
        </patternFill>
      </fill>
    </dxf>
    <dxf>
      <fill>
        <patternFill>
          <bgColor theme="9" tint="0.59996337778862885"/>
        </patternFill>
      </fill>
    </dxf>
    <dxf>
      <fill>
        <patternFill>
          <bgColor theme="0"/>
        </patternFill>
      </fill>
    </dxf>
    <dxf>
      <fill>
        <patternFill>
          <bgColor theme="9" tint="0.59996337778862885"/>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style="thin">
          <color indexed="64"/>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border diagonalUp="0" diagonalDown="0" outline="0">
        <left/>
        <right/>
        <top style="thin">
          <color indexed="64"/>
        </top>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center" textRotation="0" wrapText="0" indent="0" justifyLastLine="0" shrinkToFit="1" readingOrder="0"/>
      <protection locked="1"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diagonalUp="0" diagonalDown="0">
        <left style="thin">
          <color auto="1"/>
        </left>
        <right/>
        <vertical/>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border outline="0">
        <right style="thin">
          <color indexed="64"/>
        </right>
        <top style="thin">
          <color indexed="64"/>
        </top>
        <bottom style="thin">
          <color indexed="64"/>
        </bottom>
      </border>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border diagonalUp="0" diagonalDown="0">
        <left/>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eiryo UI"/>
        <family val="3"/>
        <charset val="128"/>
        <scheme val="none"/>
      </font>
      <fill>
        <patternFill patternType="solid">
          <fgColor theme="0" tint="-0.14999847407452621"/>
          <bgColor theme="0" tint="-0.14999847407452621"/>
        </patternFill>
      </fill>
    </dxf>
    <dxf>
      <font>
        <b/>
        <i val="0"/>
        <strike val="0"/>
        <condense val="0"/>
        <extend val="0"/>
        <outline val="0"/>
        <shadow val="0"/>
        <u val="none"/>
        <vertAlign val="baseline"/>
        <sz val="10"/>
        <color theme="1"/>
        <name val="Meiryo UI"/>
        <family val="3"/>
        <charset val="128"/>
        <scheme val="none"/>
      </font>
      <fill>
        <patternFill patternType="solid">
          <fgColor indexed="64"/>
          <bgColor theme="6" tint="0.59999389629810485"/>
        </patternFill>
      </fill>
      <alignment horizontal="center" vertical="bottom" textRotation="0" wrapText="0" indent="0" justifyLastLine="0" shrinkToFit="0" readingOrder="0"/>
    </dxf>
  </dxfs>
  <tableStyles count="0" defaultTableStyle="TableStyleMedium2" defaultPivotStyle="PivotStyleLight16"/>
  <colors>
    <mruColors>
      <color rgb="FF0000FF"/>
      <color rgb="FFFFFF00"/>
      <color rgb="FF00BFB2"/>
      <color rgb="FFD9D9D9"/>
      <color rgb="FFFF9966"/>
      <color rgb="FFFFCC00"/>
      <color rgb="FFFFFFCC"/>
      <color rgb="FF93CDDD"/>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991628677994191E-2"/>
          <c:y val="1.0328124010705313E-2"/>
          <c:w val="0.88004740986324081"/>
          <c:h val="0.88304675659544285"/>
        </c:manualLayout>
      </c:layout>
      <c:barChart>
        <c:barDir val="col"/>
        <c:grouping val="stacked"/>
        <c:varyColors val="0"/>
        <c:ser>
          <c:idx val="5"/>
          <c:order val="0"/>
          <c:tx>
            <c:strRef>
              <c:f>'３．システム提案概要(1)'!$CP$49</c:f>
              <c:strCache>
                <c:ptCount val="1"/>
                <c:pt idx="0">
                  <c:v>コージェネ</c:v>
                </c:pt>
              </c:strCache>
            </c:strRef>
          </c:tx>
          <c:spPr>
            <a:solidFill>
              <a:srgbClr val="D5ABF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'３．システム提案概要(1)'!$CQ$49:$CS$49</c:f>
              <c:numCache>
                <c:formatCode>#,###;\-#,###;</c:formatCode>
                <c:ptCount val="3"/>
                <c:pt idx="0">
                  <c:v>0</c:v>
                </c:pt>
                <c:pt idx="1">
                  <c:v>0</c:v>
                </c:pt>
                <c:pt idx="2">
                  <c:v>0</c:v>
                </c:pt>
              </c:numCache>
            </c:numRef>
          </c:val>
          <c:extLst>
            <c:ext xmlns:c16="http://schemas.microsoft.com/office/drawing/2014/chart" uri="{C3380CC4-5D6E-409C-BE32-E72D297353CC}">
              <c16:uniqueId val="{00000000-D0C5-4C69-A71D-8DFD235B9BA1}"/>
            </c:ext>
          </c:extLst>
        </c:ser>
        <c:ser>
          <c:idx val="6"/>
          <c:order val="1"/>
          <c:tx>
            <c:strRef>
              <c:f>'３．システム提案概要(1)'!$CP$50</c:f>
              <c:strCache>
                <c:ptCount val="1"/>
                <c:pt idx="0">
                  <c:v>創エネ</c:v>
                </c:pt>
              </c:strCache>
            </c:strRef>
          </c:tx>
          <c:spPr>
            <a:solidFill>
              <a:srgbClr val="A9CF5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'３．システム提案概要(1)'!$CQ$50:$CS$50</c:f>
              <c:numCache>
                <c:formatCode>#,###;\-#,###;</c:formatCode>
                <c:ptCount val="3"/>
                <c:pt idx="0">
                  <c:v>0</c:v>
                </c:pt>
                <c:pt idx="1">
                  <c:v>0</c:v>
                </c:pt>
                <c:pt idx="2">
                  <c:v>0</c:v>
                </c:pt>
              </c:numCache>
            </c:numRef>
          </c:val>
          <c:extLst>
            <c:ext xmlns:c16="http://schemas.microsoft.com/office/drawing/2014/chart" uri="{C3380CC4-5D6E-409C-BE32-E72D297353CC}">
              <c16:uniqueId val="{00000001-D0C5-4C69-A71D-8DFD235B9BA1}"/>
            </c:ext>
          </c:extLst>
        </c:ser>
        <c:ser>
          <c:idx val="4"/>
          <c:order val="2"/>
          <c:tx>
            <c:strRef>
              <c:f>'３．システム提案概要(1)'!$CP$48</c:f>
              <c:strCache>
                <c:ptCount val="1"/>
                <c:pt idx="0">
                  <c:v>昇降機</c:v>
                </c:pt>
              </c:strCache>
            </c:strRef>
          </c:tx>
          <c:spPr>
            <a:solidFill>
              <a:srgbClr val="C5ACAC"/>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'３．システム提案概要(1)'!$CQ$48:$CS$48</c:f>
              <c:numCache>
                <c:formatCode>#,###;\-#,###;</c:formatCode>
                <c:ptCount val="3"/>
                <c:pt idx="0">
                  <c:v>0</c:v>
                </c:pt>
                <c:pt idx="1">
                  <c:v>0</c:v>
                </c:pt>
                <c:pt idx="2">
                  <c:v>0</c:v>
                </c:pt>
              </c:numCache>
            </c:numRef>
          </c:val>
          <c:extLst>
            <c:ext xmlns:c16="http://schemas.microsoft.com/office/drawing/2014/chart" uri="{C3380CC4-5D6E-409C-BE32-E72D297353CC}">
              <c16:uniqueId val="{00000002-D0C5-4C69-A71D-8DFD235B9BA1}"/>
            </c:ext>
          </c:extLst>
        </c:ser>
        <c:ser>
          <c:idx val="3"/>
          <c:order val="3"/>
          <c:tx>
            <c:strRef>
              <c:f>'３．システム提案概要(1)'!$CP$47</c:f>
              <c:strCache>
                <c:ptCount val="1"/>
                <c:pt idx="0">
                  <c:v>給湯</c:v>
                </c:pt>
              </c:strCache>
            </c:strRef>
          </c:tx>
          <c:spPr>
            <a:solidFill>
              <a:srgbClr val="F7C9DC"/>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'３．システム提案概要(1)'!$CQ$47:$CS$47</c:f>
              <c:numCache>
                <c:formatCode>#,###;\-#,###;</c:formatCode>
                <c:ptCount val="3"/>
                <c:pt idx="0">
                  <c:v>0</c:v>
                </c:pt>
                <c:pt idx="1">
                  <c:v>0</c:v>
                </c:pt>
                <c:pt idx="2">
                  <c:v>0</c:v>
                </c:pt>
              </c:numCache>
            </c:numRef>
          </c:val>
          <c:extLst>
            <c:ext xmlns:c16="http://schemas.microsoft.com/office/drawing/2014/chart" uri="{C3380CC4-5D6E-409C-BE32-E72D297353CC}">
              <c16:uniqueId val="{00000003-D0C5-4C69-A71D-8DFD235B9BA1}"/>
            </c:ext>
          </c:extLst>
        </c:ser>
        <c:ser>
          <c:idx val="2"/>
          <c:order val="4"/>
          <c:tx>
            <c:strRef>
              <c:f>'３．システム提案概要(1)'!$CP$46</c:f>
              <c:strCache>
                <c:ptCount val="1"/>
                <c:pt idx="0">
                  <c:v>照明</c:v>
                </c:pt>
              </c:strCache>
            </c:strRef>
          </c:tx>
          <c:spPr>
            <a:solidFill>
              <a:srgbClr val="FEE792"/>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'３．システム提案概要(1)'!$CQ$46:$CS$46</c:f>
              <c:numCache>
                <c:formatCode>#,###;\-#,###;</c:formatCode>
                <c:ptCount val="3"/>
                <c:pt idx="0">
                  <c:v>0</c:v>
                </c:pt>
                <c:pt idx="1">
                  <c:v>0</c:v>
                </c:pt>
                <c:pt idx="2">
                  <c:v>0</c:v>
                </c:pt>
              </c:numCache>
            </c:numRef>
          </c:val>
          <c:extLst>
            <c:ext xmlns:c16="http://schemas.microsoft.com/office/drawing/2014/chart" uri="{C3380CC4-5D6E-409C-BE32-E72D297353CC}">
              <c16:uniqueId val="{00000004-D0C5-4C69-A71D-8DFD235B9BA1}"/>
            </c:ext>
          </c:extLst>
        </c:ser>
        <c:ser>
          <c:idx val="1"/>
          <c:order val="5"/>
          <c:tx>
            <c:strRef>
              <c:f>'３．システム提案概要(1)'!$CP$45</c:f>
              <c:strCache>
                <c:ptCount val="1"/>
                <c:pt idx="0">
                  <c:v>換気</c:v>
                </c:pt>
              </c:strCache>
            </c:strRef>
          </c:tx>
          <c:spPr>
            <a:solidFill>
              <a:srgbClr val="D0E5F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'３．システム提案概要(1)'!$CQ$45:$CS$45</c:f>
              <c:numCache>
                <c:formatCode>#,###;\-#,###;</c:formatCode>
                <c:ptCount val="3"/>
                <c:pt idx="0">
                  <c:v>0</c:v>
                </c:pt>
                <c:pt idx="1">
                  <c:v>0</c:v>
                </c:pt>
                <c:pt idx="2">
                  <c:v>0</c:v>
                </c:pt>
              </c:numCache>
            </c:numRef>
          </c:val>
          <c:extLst>
            <c:ext xmlns:c16="http://schemas.microsoft.com/office/drawing/2014/chart" uri="{C3380CC4-5D6E-409C-BE32-E72D297353CC}">
              <c16:uniqueId val="{00000005-D0C5-4C69-A71D-8DFD235B9BA1}"/>
            </c:ext>
          </c:extLst>
        </c:ser>
        <c:ser>
          <c:idx val="0"/>
          <c:order val="6"/>
          <c:tx>
            <c:strRef>
              <c:f>'３．システム提案概要(1)'!$CP$44</c:f>
              <c:strCache>
                <c:ptCount val="1"/>
                <c:pt idx="0">
                  <c:v>空調</c:v>
                </c:pt>
              </c:strCache>
            </c:strRef>
          </c:tx>
          <c:spPr>
            <a:solidFill>
              <a:srgbClr val="9ACAED"/>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'３．システム提案概要(1)'!$CQ$43:$CS$43</c:f>
              <c:strCache>
                <c:ptCount val="3"/>
                <c:pt idx="0">
                  <c:v>改修前</c:v>
                </c:pt>
                <c:pt idx="1">
                  <c:v>改修後</c:v>
                </c:pt>
                <c:pt idx="2">
                  <c:v>ZEB化実現時</c:v>
                </c:pt>
              </c:strCache>
            </c:strRef>
          </c:cat>
          <c:val>
            <c:numRef>
              <c:f>'３．システム提案概要(1)'!$CQ$44:$CS$44</c:f>
              <c:numCache>
                <c:formatCode>#,###;\-#,###;</c:formatCode>
                <c:ptCount val="3"/>
                <c:pt idx="0">
                  <c:v>0</c:v>
                </c:pt>
                <c:pt idx="1">
                  <c:v>0</c:v>
                </c:pt>
                <c:pt idx="2">
                  <c:v>0</c:v>
                </c:pt>
              </c:numCache>
            </c:numRef>
          </c:val>
          <c:extLst>
            <c:ext xmlns:c16="http://schemas.microsoft.com/office/drawing/2014/chart" uri="{C3380CC4-5D6E-409C-BE32-E72D297353CC}">
              <c16:uniqueId val="{00000006-D0C5-4C69-A71D-8DFD235B9BA1}"/>
            </c:ext>
          </c:extLst>
        </c:ser>
        <c:dLbls>
          <c:showLegendKey val="0"/>
          <c:showVal val="1"/>
          <c:showCatName val="0"/>
          <c:showSerName val="0"/>
          <c:showPercent val="0"/>
          <c:showBubbleSize val="0"/>
        </c:dLbls>
        <c:gapWidth val="49"/>
        <c:overlap val="100"/>
        <c:axId val="112376064"/>
        <c:axId val="112390144"/>
      </c:barChart>
      <c:catAx>
        <c:axId val="112376064"/>
        <c:scaling>
          <c:orientation val="minMax"/>
        </c:scaling>
        <c:delete val="0"/>
        <c:axPos val="b"/>
        <c:numFmt formatCode="General" sourceLinked="1"/>
        <c:majorTickMark val="out"/>
        <c:minorTickMark val="none"/>
        <c:tickLblPos val="low"/>
        <c:txPr>
          <a:bodyPr/>
          <a:lstStyle/>
          <a:p>
            <a:pPr>
              <a:defRPr sz="1000"/>
            </a:pPr>
            <a:endParaRPr lang="ja-JP"/>
          </a:p>
        </c:txPr>
        <c:crossAx val="112390144"/>
        <c:crosses val="autoZero"/>
        <c:auto val="1"/>
        <c:lblAlgn val="ctr"/>
        <c:lblOffset val="100"/>
        <c:noMultiLvlLbl val="0"/>
      </c:catAx>
      <c:valAx>
        <c:axId val="112390144"/>
        <c:scaling>
          <c:orientation val="minMax"/>
        </c:scaling>
        <c:delete val="1"/>
        <c:axPos val="l"/>
        <c:numFmt formatCode="#,###;\-#,###;" sourceLinked="1"/>
        <c:majorTickMark val="out"/>
        <c:minorTickMark val="none"/>
        <c:tickLblPos val="nextTo"/>
        <c:crossAx val="112376064"/>
        <c:crosses val="autoZero"/>
        <c:crossBetween val="between"/>
      </c:valAx>
      <c:spPr>
        <a:noFill/>
        <a:ln>
          <a:noFill/>
        </a:ln>
      </c:spPr>
    </c:plotArea>
    <c:plotVisOnly val="0"/>
    <c:dispBlanksAs val="gap"/>
    <c:showDLblsOverMax val="0"/>
  </c:chart>
  <c:spPr>
    <a:noFill/>
    <a:ln>
      <a:noFill/>
    </a:ln>
  </c:spPr>
  <c:txPr>
    <a:bodyPr/>
    <a:lstStyle/>
    <a:p>
      <a:pPr>
        <a:defRPr sz="1050">
          <a:latin typeface="HGPｺﾞｼｯｸM" panose="020B0600000000000000" pitchFamily="50" charset="-128"/>
          <a:ea typeface="HGPｺﾞｼｯｸM" panose="020B0600000000000000" pitchFamily="50" charset="-128"/>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Radio" firstButton="1" fmlaLink="$B$2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B$49" lockText="1" noThreeD="1"/>
</file>

<file path=xl/ctrlProps/ctrlProp5.xml><?xml version="1.0" encoding="utf-8"?>
<formControlPr xmlns="http://schemas.microsoft.com/office/spreadsheetml/2009/9/main" objectType="CheckBox" fmlaLink="$B$84"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B$11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B$154"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190500</xdr:colOff>
      <xdr:row>53</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0500" y="92222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0500" y="5783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90500" y="6688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90500" y="9041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xdr:colOff>
          <xdr:row>26</xdr:row>
          <xdr:rowOff>228600</xdr:rowOff>
        </xdr:from>
        <xdr:to>
          <xdr:col>10</xdr:col>
          <xdr:colOff>762000</xdr:colOff>
          <xdr:row>28</xdr:row>
          <xdr:rowOff>19050</xdr:rowOff>
        </xdr:to>
        <xdr:sp macro="" textlink="">
          <xdr:nvSpPr>
            <xdr:cNvPr id="74769" name="Option Button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61</xdr:row>
          <xdr:rowOff>180975</xdr:rowOff>
        </xdr:from>
        <xdr:to>
          <xdr:col>10</xdr:col>
          <xdr:colOff>762000</xdr:colOff>
          <xdr:row>63</xdr:row>
          <xdr:rowOff>104775</xdr:rowOff>
        </xdr:to>
        <xdr:sp macro="" textlink="">
          <xdr:nvSpPr>
            <xdr:cNvPr id="74770" name="Option Button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96</xdr:row>
          <xdr:rowOff>190500</xdr:rowOff>
        </xdr:from>
        <xdr:to>
          <xdr:col>10</xdr:col>
          <xdr:colOff>762000</xdr:colOff>
          <xdr:row>98</xdr:row>
          <xdr:rowOff>28575</xdr:rowOff>
        </xdr:to>
        <xdr:sp macro="" textlink="">
          <xdr:nvSpPr>
            <xdr:cNvPr id="74771" name="Option Button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47</xdr:row>
          <xdr:rowOff>47625</xdr:rowOff>
        </xdr:from>
        <xdr:to>
          <xdr:col>8</xdr:col>
          <xdr:colOff>704850</xdr:colOff>
          <xdr:row>49</xdr:row>
          <xdr:rowOff>57150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28575</xdr:rowOff>
        </xdr:from>
        <xdr:to>
          <xdr:col>8</xdr:col>
          <xdr:colOff>695325</xdr:colOff>
          <xdr:row>84</xdr:row>
          <xdr:rowOff>171450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2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131</xdr:row>
          <xdr:rowOff>228600</xdr:rowOff>
        </xdr:from>
        <xdr:to>
          <xdr:col>10</xdr:col>
          <xdr:colOff>762000</xdr:colOff>
          <xdr:row>133</xdr:row>
          <xdr:rowOff>28575</xdr:rowOff>
        </xdr:to>
        <xdr:sp macro="" textlink="">
          <xdr:nvSpPr>
            <xdr:cNvPr id="74790" name="Option Button 38" hidden="1">
              <a:extLst>
                <a:ext uri="{63B3BB69-23CF-44E3-9099-C40C66FF867C}">
                  <a14:compatExt spid="_x0000_s74790"/>
                </a:ext>
                <a:ext uri="{FF2B5EF4-FFF2-40B4-BE49-F238E27FC236}">
                  <a16:creationId xmlns:a16="http://schemas.microsoft.com/office/drawing/2014/main" id="{00000000-0008-0000-02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116</xdr:row>
          <xdr:rowOff>9525</xdr:rowOff>
        </xdr:from>
        <xdr:to>
          <xdr:col>8</xdr:col>
          <xdr:colOff>752475</xdr:colOff>
          <xdr:row>119</xdr:row>
          <xdr:rowOff>180975</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0200-00002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166</xdr:row>
          <xdr:rowOff>228600</xdr:rowOff>
        </xdr:from>
        <xdr:to>
          <xdr:col>10</xdr:col>
          <xdr:colOff>762000</xdr:colOff>
          <xdr:row>168</xdr:row>
          <xdr:rowOff>9525</xdr:rowOff>
        </xdr:to>
        <xdr:sp macro="" textlink="">
          <xdr:nvSpPr>
            <xdr:cNvPr id="74800" name="Option Button 48" hidden="1">
              <a:extLst>
                <a:ext uri="{63B3BB69-23CF-44E3-9099-C40C66FF867C}">
                  <a14:compatExt spid="_x0000_s74800"/>
                </a:ext>
                <a:ext uri="{FF2B5EF4-FFF2-40B4-BE49-F238E27FC236}">
                  <a16:creationId xmlns:a16="http://schemas.microsoft.com/office/drawing/2014/main" id="{00000000-0008-0000-0200-00003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151</xdr:row>
          <xdr:rowOff>0</xdr:rowOff>
        </xdr:from>
        <xdr:to>
          <xdr:col>8</xdr:col>
          <xdr:colOff>762000</xdr:colOff>
          <xdr:row>154</xdr:row>
          <xdr:rowOff>171450</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0200-00003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20</xdr:col>
      <xdr:colOff>387615</xdr:colOff>
      <xdr:row>245</xdr:row>
      <xdr:rowOff>56887</xdr:rowOff>
    </xdr:from>
    <xdr:to>
      <xdr:col>23</xdr:col>
      <xdr:colOff>649856</xdr:colOff>
      <xdr:row>252</xdr:row>
      <xdr:rowOff>24078</xdr:rowOff>
    </xdr:to>
    <xdr:pic>
      <xdr:nvPicPr>
        <xdr:cNvPr id="30" name="図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
        <a:stretch>
          <a:fillRect/>
        </a:stretch>
      </xdr:blipFill>
      <xdr:spPr>
        <a:xfrm>
          <a:off x="12651053" y="72970762"/>
          <a:ext cx="2405366" cy="1800755"/>
        </a:xfrm>
        <a:prstGeom prst="rect">
          <a:avLst/>
        </a:prstGeom>
      </xdr:spPr>
    </xdr:pic>
    <xdr:clientData/>
  </xdr:twoCellAnchor>
  <xdr:twoCellAnchor editAs="absolute">
    <xdr:from>
      <xdr:col>19</xdr:col>
      <xdr:colOff>166688</xdr:colOff>
      <xdr:row>230</xdr:row>
      <xdr:rowOff>183900</xdr:rowOff>
    </xdr:from>
    <xdr:to>
      <xdr:col>28</xdr:col>
      <xdr:colOff>101069</xdr:colOff>
      <xdr:row>246</xdr:row>
      <xdr:rowOff>173575</xdr:rowOff>
    </xdr:to>
    <xdr:grpSp>
      <xdr:nvGrpSpPr>
        <xdr:cNvPr id="76" name="グループ化 75">
          <a:extLst>
            <a:ext uri="{FF2B5EF4-FFF2-40B4-BE49-F238E27FC236}">
              <a16:creationId xmlns:a16="http://schemas.microsoft.com/office/drawing/2014/main" id="{00000000-0008-0000-0200-00004C000000}"/>
            </a:ext>
          </a:extLst>
        </xdr:cNvPr>
        <xdr:cNvGrpSpPr/>
      </xdr:nvGrpSpPr>
      <xdr:grpSpPr>
        <a:xfrm>
          <a:off x="12656344" y="68704369"/>
          <a:ext cx="5887506" cy="4180675"/>
          <a:chOff x="11353800" y="55458005"/>
          <a:chExt cx="5887506" cy="3846770"/>
        </a:xfrm>
      </xdr:grpSpPr>
      <xdr:grpSp>
        <xdr:nvGrpSpPr>
          <xdr:cNvPr id="77" name="グループ化 76">
            <a:extLst>
              <a:ext uri="{FF2B5EF4-FFF2-40B4-BE49-F238E27FC236}">
                <a16:creationId xmlns:a16="http://schemas.microsoft.com/office/drawing/2014/main" id="{00000000-0008-0000-0200-00004D000000}"/>
              </a:ext>
            </a:extLst>
          </xdr:cNvPr>
          <xdr:cNvGrpSpPr/>
        </xdr:nvGrpSpPr>
        <xdr:grpSpPr>
          <a:xfrm>
            <a:off x="11353800" y="55458005"/>
            <a:ext cx="5887506" cy="3846770"/>
            <a:chOff x="11419418" y="56010435"/>
            <a:chExt cx="5887506" cy="3827737"/>
          </a:xfrm>
        </xdr:grpSpPr>
        <xdr:grpSp>
          <xdr:nvGrpSpPr>
            <xdr:cNvPr id="80" name="グループ化 79">
              <a:extLst>
                <a:ext uri="{FF2B5EF4-FFF2-40B4-BE49-F238E27FC236}">
                  <a16:creationId xmlns:a16="http://schemas.microsoft.com/office/drawing/2014/main" id="{00000000-0008-0000-0200-000050000000}"/>
                </a:ext>
              </a:extLst>
            </xdr:cNvPr>
            <xdr:cNvGrpSpPr/>
          </xdr:nvGrpSpPr>
          <xdr:grpSpPr>
            <a:xfrm>
              <a:off x="11419418" y="56010435"/>
              <a:ext cx="5887506" cy="3827737"/>
              <a:chOff x="11408833" y="55238634"/>
              <a:chExt cx="5887506" cy="3531668"/>
            </a:xfrm>
          </xdr:grpSpPr>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11408833" y="55238634"/>
                <a:ext cx="5887506" cy="3531668"/>
                <a:chOff x="11695639" y="55221519"/>
                <a:chExt cx="5887506" cy="3277031"/>
              </a:xfrm>
            </xdr:grpSpPr>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11695639" y="55436560"/>
                  <a:ext cx="5887506" cy="3061990"/>
                  <a:chOff x="11582400" y="54351767"/>
                  <a:chExt cx="5839537" cy="3082390"/>
                </a:xfrm>
              </xdr:grpSpPr>
              <xdr:sp macro="" textlink="">
                <xdr:nvSpPr>
                  <xdr:cNvPr id="88" name="正方形/長方形 87">
                    <a:extLst>
                      <a:ext uri="{FF2B5EF4-FFF2-40B4-BE49-F238E27FC236}">
                        <a16:creationId xmlns:a16="http://schemas.microsoft.com/office/drawing/2014/main" id="{00000000-0008-0000-0200-000058000000}"/>
                      </a:ext>
                    </a:extLst>
                  </xdr:cNvPr>
                  <xdr:cNvSpPr/>
                </xdr:nvSpPr>
                <xdr:spPr bwMode="auto">
                  <a:xfrm>
                    <a:off x="11696353" y="54500004"/>
                    <a:ext cx="5725584" cy="293415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2000">
                      <a:solidFill>
                        <a:srgbClr val="FFFFFF"/>
                      </a:solidFill>
                    </a:endParaRPr>
                  </a:p>
                </xdr:txBody>
              </xdr:sp>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11582400" y="54351767"/>
                    <a:ext cx="285750" cy="3122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1200">
                        <a:latin typeface="Meiryo UI" panose="020B0604030504040204" pitchFamily="50" charset="-128"/>
                        <a:ea typeface="Meiryo UI" panose="020B0604030504040204" pitchFamily="50" charset="-128"/>
                      </a:rPr>
                      <a:t>A</a:t>
                    </a:r>
                    <a:endParaRPr kumimoji="1" lang="ja-JP" altLang="en-US" sz="1200">
                      <a:latin typeface="Meiryo UI" panose="020B0604030504040204" pitchFamily="50" charset="-128"/>
                      <a:ea typeface="Meiryo UI" panose="020B0604030504040204" pitchFamily="50" charset="-128"/>
                    </a:endParaRPr>
                  </a:p>
                </xdr:txBody>
              </xdr:sp>
              <xdr:sp macro="" textlink="">
                <xdr:nvSpPr>
                  <xdr:cNvPr id="90" name="正方形/長方形 89">
                    <a:extLst>
                      <a:ext uri="{FF2B5EF4-FFF2-40B4-BE49-F238E27FC236}">
                        <a16:creationId xmlns:a16="http://schemas.microsoft.com/office/drawing/2014/main" id="{00000000-0008-0000-0200-00005A000000}"/>
                      </a:ext>
                    </a:extLst>
                  </xdr:cNvPr>
                  <xdr:cNvSpPr/>
                </xdr:nvSpPr>
                <xdr:spPr bwMode="auto">
                  <a:xfrm>
                    <a:off x="12024244" y="55908711"/>
                    <a:ext cx="2362200" cy="514350"/>
                  </a:xfrm>
                  <a:prstGeom prst="rect">
                    <a:avLst/>
                  </a:prstGeom>
                  <a:solidFill>
                    <a:schemeClr val="accent6">
                      <a:lumMod val="20000"/>
                      <a:lumOff val="80000"/>
                    </a:schemeClr>
                  </a:solidFill>
                  <a:ln>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2000">
                        <a:solidFill>
                          <a:sysClr val="windowText" lastClr="000000"/>
                        </a:solidFill>
                        <a:latin typeface="Meiryo UI" panose="020B0604030504040204" pitchFamily="50" charset="-128"/>
                        <a:ea typeface="Meiryo UI" panose="020B0604030504040204" pitchFamily="50" charset="-128"/>
                      </a:rPr>
                      <a:t>PV</a:t>
                    </a:r>
                    <a:endParaRPr kumimoji="1" lang="ja-JP" altLang="en-US" sz="20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11849876" y="55735991"/>
                    <a:ext cx="285750" cy="312208"/>
                  </a:xfrm>
                  <a:prstGeom prst="rect">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B</a:t>
                    </a: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2" name="正方形/長方形 91">
                    <a:extLst>
                      <a:ext uri="{FF2B5EF4-FFF2-40B4-BE49-F238E27FC236}">
                        <a16:creationId xmlns:a16="http://schemas.microsoft.com/office/drawing/2014/main" id="{00000000-0008-0000-0200-00005C000000}"/>
                      </a:ext>
                    </a:extLst>
                  </xdr:cNvPr>
                  <xdr:cNvSpPr/>
                </xdr:nvSpPr>
                <xdr:spPr bwMode="auto">
                  <a:xfrm>
                    <a:off x="12040378" y="54826082"/>
                    <a:ext cx="1305536" cy="831293"/>
                  </a:xfrm>
                  <a:prstGeom prst="rect">
                    <a:avLst/>
                  </a:prstGeom>
                  <a:solidFill>
                    <a:schemeClr val="accent5">
                      <a:lumMod val="20000"/>
                      <a:lumOff val="80000"/>
                    </a:schemeClr>
                  </a:solidFill>
                  <a:ln>
                    <a:headEnd/>
                    <a:tailEnd/>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rPr>
                      <a:t>PV</a:t>
                    </a:r>
                    <a:r>
                      <a:rPr kumimoji="1" lang="ja-JP" altLang="en-US" sz="1400">
                        <a:solidFill>
                          <a:sysClr val="windowText" lastClr="000000"/>
                        </a:solidFill>
                        <a:latin typeface="Meiryo UI" panose="020B0604030504040204" pitchFamily="50" charset="-128"/>
                        <a:ea typeface="Meiryo UI" panose="020B0604030504040204" pitchFamily="50" charset="-128"/>
                      </a:rPr>
                      <a:t>以外の設備や機械等</a:t>
                    </a:r>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1863291" y="54698621"/>
                    <a:ext cx="285750" cy="312208"/>
                  </a:xfrm>
                  <a:prstGeom prst="rect">
                    <a:avLst/>
                  </a:prstGeom>
                  <a:solidFill>
                    <a:schemeClr val="accent5">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E</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4" name="正方形/長方形 93">
                    <a:extLst>
                      <a:ext uri="{FF2B5EF4-FFF2-40B4-BE49-F238E27FC236}">
                        <a16:creationId xmlns:a16="http://schemas.microsoft.com/office/drawing/2014/main" id="{00000000-0008-0000-0200-00005E000000}"/>
                      </a:ext>
                    </a:extLst>
                  </xdr:cNvPr>
                  <xdr:cNvSpPr/>
                </xdr:nvSpPr>
                <xdr:spPr bwMode="auto">
                  <a:xfrm>
                    <a:off x="12096749" y="56672958"/>
                    <a:ext cx="1157840" cy="612353"/>
                  </a:xfrm>
                  <a:prstGeom prst="rect">
                    <a:avLst/>
                  </a:prstGeom>
                  <a:solidFill>
                    <a:schemeClr val="accent3">
                      <a:lumMod val="20000"/>
                      <a:lumOff val="80000"/>
                    </a:schemeClr>
                  </a:solidFill>
                  <a:ln>
                    <a:headEnd/>
                    <a:tailEnd/>
                  </a:ln>
                </xdr:spPr>
                <xdr:style>
                  <a:lnRef idx="2">
                    <a:schemeClr val="accent3"/>
                  </a:lnRef>
                  <a:fillRef idx="1">
                    <a:schemeClr val="lt1"/>
                  </a:fillRef>
                  <a:effectRef idx="0">
                    <a:schemeClr val="accent3"/>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屋上緑化</a:t>
                    </a:r>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11903334" y="56544915"/>
                    <a:ext cx="285653" cy="313170"/>
                  </a:xfrm>
                  <a:prstGeom prst="rect">
                    <a:avLst/>
                  </a:prstGeom>
                  <a:solidFill>
                    <a:schemeClr val="accent3">
                      <a:lumMod val="20000"/>
                      <a:lumOff val="8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F</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6" name="正方形/長方形 95">
                    <a:extLst>
                      <a:ext uri="{FF2B5EF4-FFF2-40B4-BE49-F238E27FC236}">
                        <a16:creationId xmlns:a16="http://schemas.microsoft.com/office/drawing/2014/main" id="{00000000-0008-0000-0200-000060000000}"/>
                      </a:ext>
                    </a:extLst>
                  </xdr:cNvPr>
                  <xdr:cNvSpPr/>
                </xdr:nvSpPr>
                <xdr:spPr bwMode="auto">
                  <a:xfrm>
                    <a:off x="14754225" y="54846753"/>
                    <a:ext cx="2352675" cy="1162878"/>
                  </a:xfrm>
                  <a:prstGeom prst="rect">
                    <a:avLst/>
                  </a:prstGeom>
                  <a:solidFill>
                    <a:srgbClr val="FFEBFF"/>
                  </a:solidFill>
                  <a:ln>
                    <a:solidFill>
                      <a:srgbClr val="FF99FF"/>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屋上広場</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（手すり・壁・柵または</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金網の内のり面積）</a:t>
                    </a:r>
                  </a:p>
                </xdr:txBody>
              </xdr:sp>
              <xdr:sp macro="" textlink="">
                <xdr:nvSpPr>
                  <xdr:cNvPr id="97" name="正方形/長方形 96">
                    <a:extLst>
                      <a:ext uri="{FF2B5EF4-FFF2-40B4-BE49-F238E27FC236}">
                        <a16:creationId xmlns:a16="http://schemas.microsoft.com/office/drawing/2014/main" id="{00000000-0008-0000-0200-000061000000}"/>
                      </a:ext>
                    </a:extLst>
                  </xdr:cNvPr>
                  <xdr:cNvSpPr/>
                </xdr:nvSpPr>
                <xdr:spPr bwMode="auto">
                  <a:xfrm>
                    <a:off x="16632594" y="54751864"/>
                    <a:ext cx="586752" cy="497556"/>
                  </a:xfrm>
                  <a:prstGeom prst="rect">
                    <a:avLst/>
                  </a:prstGeom>
                  <a:solidFill>
                    <a:schemeClr val="accent4">
                      <a:lumMod val="20000"/>
                      <a:lumOff val="80000"/>
                    </a:schemeClr>
                  </a:solidFill>
                  <a:ln>
                    <a:headEnd/>
                    <a:tailEnd/>
                  </a:ln>
                </xdr:spPr>
                <xdr:style>
                  <a:lnRef idx="2">
                    <a:schemeClr val="accent4"/>
                  </a:lnRef>
                  <a:fillRef idx="1">
                    <a:schemeClr val="lt1"/>
                  </a:fillRef>
                  <a:effectRef idx="0">
                    <a:schemeClr val="accent4"/>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塔屋</a:t>
                    </a:r>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16468725" y="54599417"/>
                    <a:ext cx="285750" cy="312208"/>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G</a:t>
                    </a:r>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14639925" y="54685142"/>
                    <a:ext cx="285750" cy="312208"/>
                  </a:xfrm>
                  <a:prstGeom prst="rect">
                    <a:avLst/>
                  </a:prstGeom>
                  <a:solidFill>
                    <a:srgbClr val="FFEBFF"/>
                  </a:solidFill>
                  <a:ln>
                    <a:solidFill>
                      <a:srgbClr val="FF99FF"/>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H</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6116563" y="55221519"/>
                  <a:ext cx="1448858" cy="35983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400">
                      <a:latin typeface="Meiryo UI" panose="020B0604030504040204" pitchFamily="50" charset="-128"/>
                      <a:ea typeface="Meiryo UI" panose="020B0604030504040204" pitchFamily="50" charset="-128"/>
                    </a:rPr>
                    <a:t>屋上イメージ</a:t>
                  </a:r>
                </a:p>
              </xdr:txBody>
            </xdr:sp>
          </xdr:grpSp>
          <xdr:sp macro="" textlink="">
            <xdr:nvSpPr>
              <xdr:cNvPr id="84" name="正方形/長方形 83">
                <a:extLst>
                  <a:ext uri="{FF2B5EF4-FFF2-40B4-BE49-F238E27FC236}">
                    <a16:creationId xmlns:a16="http://schemas.microsoft.com/office/drawing/2014/main" id="{00000000-0008-0000-0200-000054000000}"/>
                  </a:ext>
                </a:extLst>
              </xdr:cNvPr>
              <xdr:cNvSpPr/>
            </xdr:nvSpPr>
            <xdr:spPr bwMode="auto">
              <a:xfrm>
                <a:off x="14624988" y="57472237"/>
                <a:ext cx="2308345" cy="1118152"/>
              </a:xfrm>
              <a:prstGeom prst="rect">
                <a:avLst/>
              </a:prstGeom>
              <a:solidFill>
                <a:schemeClr val="accent2">
                  <a:lumMod val="40000"/>
                  <a:lumOff val="60000"/>
                </a:schemeClr>
              </a:solidFill>
              <a:ln>
                <a:solidFill>
                  <a:schemeClr val="accent2">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駐車場</a:t>
                </a:r>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4509749" y="57352138"/>
                <a:ext cx="288097" cy="334241"/>
              </a:xfrm>
              <a:prstGeom prst="rect">
                <a:avLst/>
              </a:prstGeom>
              <a:solidFill>
                <a:schemeClr val="accent2">
                  <a:lumMod val="40000"/>
                  <a:lumOff val="60000"/>
                </a:schemeClr>
              </a:solidFill>
              <a:ln>
                <a:solidFill>
                  <a:schemeClr val="accent2">
                    <a:lumMod val="60000"/>
                    <a:lumOff val="4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I</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1" name="正方形/長方形 80">
              <a:extLst>
                <a:ext uri="{FF2B5EF4-FFF2-40B4-BE49-F238E27FC236}">
                  <a16:creationId xmlns:a16="http://schemas.microsoft.com/office/drawing/2014/main" id="{00000000-0008-0000-0200-000051000000}"/>
                </a:ext>
              </a:extLst>
            </xdr:cNvPr>
            <xdr:cNvSpPr/>
          </xdr:nvSpPr>
          <xdr:spPr bwMode="auto">
            <a:xfrm>
              <a:off x="13419665" y="57028291"/>
              <a:ext cx="1026583" cy="714375"/>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太陽熱温水パネル</a:t>
              </a:r>
            </a:p>
          </xdr:txBody>
        </xdr:sp>
        <xdr:sp macro="" textlink="">
          <xdr:nvSpPr>
            <xdr:cNvPr id="82" name="正方形/長方形 81">
              <a:extLst>
                <a:ext uri="{FF2B5EF4-FFF2-40B4-BE49-F238E27FC236}">
                  <a16:creationId xmlns:a16="http://schemas.microsoft.com/office/drawing/2014/main" id="{00000000-0008-0000-0200-000052000000}"/>
                </a:ext>
              </a:extLst>
            </xdr:cNvPr>
            <xdr:cNvSpPr/>
          </xdr:nvSpPr>
          <xdr:spPr bwMode="auto">
            <a:xfrm>
              <a:off x="13293725" y="56790166"/>
              <a:ext cx="288000" cy="363378"/>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ysClr val="windowText" lastClr="000000"/>
                  </a:solidFill>
                  <a:latin typeface="Meiryo UI" panose="020B0604030504040204" pitchFamily="50" charset="-128"/>
                  <a:ea typeface="Meiryo UI" panose="020B0604030504040204" pitchFamily="50" charset="-128"/>
                </a:rPr>
                <a:t>C</a:t>
              </a:r>
              <a:endParaRPr kumimoji="1" lang="ja-JP" altLang="en-US" sz="1200">
                <a:solidFill>
                  <a:sysClr val="windowText" lastClr="000000"/>
                </a:solidFill>
                <a:latin typeface="Meiryo UI" panose="020B0604030504040204" pitchFamily="50" charset="-128"/>
                <a:ea typeface="Meiryo UI" panose="020B0604030504040204" pitchFamily="50" charset="-128"/>
              </a:endParaRPr>
            </a:p>
          </xdr:txBody>
        </xdr:sp>
      </xdr:grpSp>
      <xdr:sp macro="" textlink="">
        <xdr:nvSpPr>
          <xdr:cNvPr id="78" name="正方形/長方形 77">
            <a:extLst>
              <a:ext uri="{FF2B5EF4-FFF2-40B4-BE49-F238E27FC236}">
                <a16:creationId xmlns:a16="http://schemas.microsoft.com/office/drawing/2014/main" id="{00000000-0008-0000-0200-00004E000000}"/>
              </a:ext>
            </a:extLst>
          </xdr:cNvPr>
          <xdr:cNvSpPr/>
        </xdr:nvSpPr>
        <xdr:spPr bwMode="auto">
          <a:xfrm>
            <a:off x="13299016" y="58493299"/>
            <a:ext cx="1074210" cy="647427"/>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採光（トップ</a:t>
            </a:r>
            <a:endParaRPr kumimoji="1" lang="en-US" altLang="ja-JP" sz="12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200">
                <a:solidFill>
                  <a:sysClr val="windowText" lastClr="000000"/>
                </a:solidFill>
                <a:latin typeface="Meiryo UI" panose="020B0604030504040204" pitchFamily="50" charset="-128"/>
                <a:ea typeface="Meiryo UI" panose="020B0604030504040204" pitchFamily="50" charset="-128"/>
              </a:rPr>
              <a:t>ライト等）</a:t>
            </a:r>
          </a:p>
        </xdr:txBody>
      </xdr:sp>
      <xdr:sp macro="" textlink="">
        <xdr:nvSpPr>
          <xdr:cNvPr id="79" name="正方形/長方形 78">
            <a:extLst>
              <a:ext uri="{FF2B5EF4-FFF2-40B4-BE49-F238E27FC236}">
                <a16:creationId xmlns:a16="http://schemas.microsoft.com/office/drawing/2014/main" id="{00000000-0008-0000-0200-00004F000000}"/>
              </a:ext>
            </a:extLst>
          </xdr:cNvPr>
          <xdr:cNvSpPr/>
        </xdr:nvSpPr>
        <xdr:spPr bwMode="auto">
          <a:xfrm>
            <a:off x="13182600" y="58224694"/>
            <a:ext cx="288000" cy="365185"/>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chemeClr val="dk1"/>
                </a:solidFill>
                <a:effectLst/>
                <a:latin typeface="Meiryo UI" panose="020B0604030504040204" pitchFamily="50" charset="-128"/>
                <a:ea typeface="Meiryo UI" panose="020B0604030504040204" pitchFamily="50" charset="-128"/>
                <a:cs typeface="+mn-cs"/>
              </a:rPr>
              <a:t>D</a:t>
            </a:r>
            <a:endParaRPr lang="ja-JP" altLang="ja-JP" sz="1400">
              <a:effectLst/>
              <a:latin typeface="Meiryo UI" panose="020B0604030504040204" pitchFamily="50" charset="-128"/>
              <a:ea typeface="Meiryo UI" panose="020B0604030504040204"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100853</xdr:colOff>
      <xdr:row>7</xdr:row>
      <xdr:rowOff>145677</xdr:rowOff>
    </xdr:from>
    <xdr:to>
      <xdr:col>46</xdr:col>
      <xdr:colOff>194750</xdr:colOff>
      <xdr:row>10</xdr:row>
      <xdr:rowOff>75173</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7349378" y="1612527"/>
          <a:ext cx="6170847" cy="558146"/>
          <a:chOff x="7458075" y="2686049"/>
          <a:chExt cx="5800726" cy="581025"/>
        </a:xfrm>
      </xdr:grpSpPr>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7458075" y="2686049"/>
            <a:ext cx="5800726" cy="581025"/>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共同申請の場合はシートの保護を解除し、左側１８・</a:t>
            </a:r>
            <a:r>
              <a:rPr kumimoji="1" lang="ja-JP" altLang="en-US" sz="1200" b="1" kern="1200">
                <a:solidFill>
                  <a:srgbClr val="FF0000"/>
                </a:solidFill>
                <a:effectLst/>
                <a:latin typeface="+mj-ea"/>
                <a:ea typeface="+mj-ea"/>
                <a:cs typeface="+mn-cs"/>
              </a:rPr>
              <a:t>２４・３０・３６</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7696201" y="2982170"/>
            <a:ext cx="232522" cy="179264"/>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xdr:from>
      <xdr:col>24</xdr:col>
      <xdr:colOff>114300</xdr:colOff>
      <xdr:row>188</xdr:row>
      <xdr:rowOff>100852</xdr:rowOff>
    </xdr:from>
    <xdr:to>
      <xdr:col>44</xdr:col>
      <xdr:colOff>100060</xdr:colOff>
      <xdr:row>191</xdr:row>
      <xdr:rowOff>190499</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7200900" y="40801177"/>
          <a:ext cx="5510260" cy="718297"/>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a:t>
          </a:r>
          <a:r>
            <a:rPr kumimoji="1" lang="ja-JP" altLang="ja-JP" sz="1100" b="1">
              <a:solidFill>
                <a:srgbClr val="FF0000"/>
              </a:solidFill>
              <a:effectLst/>
              <a:latin typeface="+mn-lt"/>
              <a:ea typeface="+mn-ea"/>
              <a:cs typeface="+mn-cs"/>
            </a:rPr>
            <a:t>１８１～２２９行目</a:t>
          </a:r>
          <a:r>
            <a:rPr kumimoji="1" lang="ja-JP" altLang="en-US" sz="1200" b="1" kern="1200">
              <a:solidFill>
                <a:srgbClr val="FF0000"/>
              </a:solidFill>
              <a:effectLst/>
              <a:latin typeface="+mn-lt"/>
              <a:ea typeface="+mn-ea"/>
              <a:cs typeface="+mn-cs"/>
            </a:rPr>
            <a:t>までをコピーして</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全申請者分を作成してください。</a:t>
          </a:r>
          <a:endParaRPr kumimoji="1" lang="en-US" altLang="ja-JP" sz="1200" b="1" kern="1200">
            <a:solidFill>
              <a:srgbClr val="FF0000"/>
            </a:solidFill>
            <a:effectLst/>
            <a:latin typeface="+mn-lt"/>
            <a:ea typeface="+mn-ea"/>
            <a:cs typeface="+mn-cs"/>
          </a:endParaRPr>
        </a:p>
      </xdr:txBody>
    </xdr:sp>
    <xdr:clientData/>
  </xdr:twoCellAnchor>
  <xdr:twoCellAnchor editAs="oneCell">
    <xdr:from>
      <xdr:col>24</xdr:col>
      <xdr:colOff>95249</xdr:colOff>
      <xdr:row>266</xdr:row>
      <xdr:rowOff>44822</xdr:rowOff>
    </xdr:from>
    <xdr:to>
      <xdr:col>47</xdr:col>
      <xdr:colOff>133349</xdr:colOff>
      <xdr:row>278</xdr:row>
      <xdr:rowOff>43961</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7343774" y="57194822"/>
          <a:ext cx="6391275" cy="799239"/>
          <a:chOff x="7458075" y="2686049"/>
          <a:chExt cx="3441700" cy="753362"/>
        </a:xfrm>
      </xdr:grpSpPr>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458075" y="2686049"/>
            <a:ext cx="3441700" cy="753362"/>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共同申請の場合はシートの保護を解除し、左側２７０・２７３・</a:t>
            </a:r>
            <a:r>
              <a:rPr kumimoji="1" lang="ja-JP" altLang="en-US" sz="1200" b="1" kern="1200">
                <a:solidFill>
                  <a:srgbClr val="FF0000"/>
                </a:solidFill>
                <a:effectLst/>
                <a:latin typeface="+mj-ea"/>
                <a:ea typeface="+mj-ea"/>
                <a:cs typeface="+mn-cs"/>
              </a:rPr>
              <a:t>２７６・２７９</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7623124" y="3072314"/>
            <a:ext cx="136978" cy="199683"/>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editAs="oneCell">
    <xdr:from>
      <xdr:col>24</xdr:col>
      <xdr:colOff>104775</xdr:colOff>
      <xdr:row>262</xdr:row>
      <xdr:rowOff>66675</xdr:rowOff>
    </xdr:from>
    <xdr:to>
      <xdr:col>47</xdr:col>
      <xdr:colOff>133350</xdr:colOff>
      <xdr:row>265</xdr:row>
      <xdr:rowOff>136899</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7191375" y="60159900"/>
          <a:ext cx="6381750" cy="641724"/>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ja-JP" altLang="en-US" sz="1200" b="1" kern="1200">
              <a:solidFill>
                <a:srgbClr val="FF0000"/>
              </a:solidFill>
              <a:effectLst/>
              <a:latin typeface="+mn-lt"/>
              <a:ea typeface="+mn-ea"/>
              <a:cs typeface="+mn-cs"/>
            </a:rPr>
            <a:t>定型様式１－５が１ページに収まるよう、必要に応じて改ページの位置を調整してください。</a:t>
          </a:r>
          <a:endParaRPr kumimoji="1" lang="en-US" altLang="ja-JP" sz="1200" b="1" kern="1200">
            <a:solidFill>
              <a:srgbClr val="FF000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22</xdr:col>
          <xdr:colOff>161925</xdr:colOff>
          <xdr:row>236</xdr:row>
          <xdr:rowOff>190500</xdr:rowOff>
        </xdr:from>
        <xdr:to>
          <xdr:col>23</xdr:col>
          <xdr:colOff>123825</xdr:colOff>
          <xdr:row>238</xdr:row>
          <xdr:rowOff>19050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7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232</xdr:row>
          <xdr:rowOff>190500</xdr:rowOff>
        </xdr:from>
        <xdr:to>
          <xdr:col>23</xdr:col>
          <xdr:colOff>123825</xdr:colOff>
          <xdr:row>234</xdr:row>
          <xdr:rowOff>19050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7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234</xdr:row>
          <xdr:rowOff>190500</xdr:rowOff>
        </xdr:from>
        <xdr:to>
          <xdr:col>23</xdr:col>
          <xdr:colOff>123825</xdr:colOff>
          <xdr:row>236</xdr:row>
          <xdr:rowOff>19050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7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238</xdr:row>
          <xdr:rowOff>190500</xdr:rowOff>
        </xdr:from>
        <xdr:to>
          <xdr:col>23</xdr:col>
          <xdr:colOff>123825</xdr:colOff>
          <xdr:row>240</xdr:row>
          <xdr:rowOff>19050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7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240</xdr:row>
          <xdr:rowOff>57150</xdr:rowOff>
        </xdr:from>
        <xdr:to>
          <xdr:col>23</xdr:col>
          <xdr:colOff>123825</xdr:colOff>
          <xdr:row>240</xdr:row>
          <xdr:rowOff>285750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7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241</xdr:row>
          <xdr:rowOff>190500</xdr:rowOff>
        </xdr:from>
        <xdr:to>
          <xdr:col>23</xdr:col>
          <xdr:colOff>123825</xdr:colOff>
          <xdr:row>243</xdr:row>
          <xdr:rowOff>19050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7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244</xdr:row>
          <xdr:rowOff>76200</xdr:rowOff>
        </xdr:from>
        <xdr:to>
          <xdr:col>23</xdr:col>
          <xdr:colOff>123825</xdr:colOff>
          <xdr:row>244</xdr:row>
          <xdr:rowOff>304800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7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246</xdr:row>
          <xdr:rowOff>76200</xdr:rowOff>
        </xdr:from>
        <xdr:to>
          <xdr:col>23</xdr:col>
          <xdr:colOff>123825</xdr:colOff>
          <xdr:row>246</xdr:row>
          <xdr:rowOff>304800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7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248</xdr:row>
          <xdr:rowOff>76200</xdr:rowOff>
        </xdr:from>
        <xdr:to>
          <xdr:col>23</xdr:col>
          <xdr:colOff>123825</xdr:colOff>
          <xdr:row>248</xdr:row>
          <xdr:rowOff>304800</xdr:rowOff>
        </xdr:to>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700-00000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250</xdr:row>
          <xdr:rowOff>76200</xdr:rowOff>
        </xdr:from>
        <xdr:to>
          <xdr:col>23</xdr:col>
          <xdr:colOff>123825</xdr:colOff>
          <xdr:row>250</xdr:row>
          <xdr:rowOff>304800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7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252</xdr:row>
          <xdr:rowOff>228600</xdr:rowOff>
        </xdr:from>
        <xdr:to>
          <xdr:col>23</xdr:col>
          <xdr:colOff>123825</xdr:colOff>
          <xdr:row>252</xdr:row>
          <xdr:rowOff>457200</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700-00001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254</xdr:row>
          <xdr:rowOff>190500</xdr:rowOff>
        </xdr:from>
        <xdr:to>
          <xdr:col>23</xdr:col>
          <xdr:colOff>123825</xdr:colOff>
          <xdr:row>254</xdr:row>
          <xdr:rowOff>419100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7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256</xdr:row>
          <xdr:rowOff>190500</xdr:rowOff>
        </xdr:from>
        <xdr:to>
          <xdr:col>23</xdr:col>
          <xdr:colOff>123825</xdr:colOff>
          <xdr:row>258</xdr:row>
          <xdr:rowOff>19050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7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258</xdr:row>
          <xdr:rowOff>85725</xdr:rowOff>
        </xdr:from>
        <xdr:to>
          <xdr:col>23</xdr:col>
          <xdr:colOff>123825</xdr:colOff>
          <xdr:row>258</xdr:row>
          <xdr:rowOff>314325</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7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34</xdr:col>
      <xdr:colOff>190501</xdr:colOff>
      <xdr:row>9</xdr:row>
      <xdr:rowOff>9525</xdr:rowOff>
    </xdr:from>
    <xdr:to>
      <xdr:col>56</xdr:col>
      <xdr:colOff>38101</xdr:colOff>
      <xdr:row>15</xdr:row>
      <xdr:rowOff>31541</xdr:rowOff>
    </xdr:to>
    <xdr:pic>
      <xdr:nvPicPr>
        <xdr:cNvPr id="2" name="図 1">
          <a:extLst>
            <a:ext uri="{FF2B5EF4-FFF2-40B4-BE49-F238E27FC236}">
              <a16:creationId xmlns:a16="http://schemas.microsoft.com/office/drawing/2014/main" id="{DE629B03-A5B5-79CD-7355-336A132C1CB6}"/>
            </a:ext>
          </a:extLst>
        </xdr:cNvPr>
        <xdr:cNvPicPr>
          <a:picLocks noChangeAspect="1"/>
        </xdr:cNvPicPr>
      </xdr:nvPicPr>
      <xdr:blipFill>
        <a:blip xmlns:r="http://schemas.openxmlformats.org/officeDocument/2006/relationships" r:embed="rId1"/>
        <a:stretch>
          <a:fillRect/>
        </a:stretch>
      </xdr:blipFill>
      <xdr:spPr>
        <a:xfrm>
          <a:off x="7562851" y="2238375"/>
          <a:ext cx="4667250" cy="1584116"/>
        </a:xfrm>
        <a:prstGeom prst="rect">
          <a:avLst/>
        </a:prstGeom>
      </xdr:spPr>
    </xdr:pic>
    <xdr:clientData/>
  </xdr:twoCellAnchor>
  <xdr:oneCellAnchor>
    <xdr:from>
      <xdr:col>34</xdr:col>
      <xdr:colOff>57150</xdr:colOff>
      <xdr:row>8</xdr:row>
      <xdr:rowOff>19050</xdr:rowOff>
    </xdr:from>
    <xdr:ext cx="761747" cy="282898"/>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429500" y="1962150"/>
          <a:ext cx="761747"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a:solidFill>
                <a:srgbClr val="FFFF00"/>
              </a:solidFill>
              <a:latin typeface="Meiryo UI" panose="020B0604030504040204" pitchFamily="50" charset="-128"/>
              <a:ea typeface="Meiryo UI" panose="020B0604030504040204" pitchFamily="50" charset="-128"/>
            </a:rPr>
            <a:t>＜記入例＞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93</xdr:col>
      <xdr:colOff>0</xdr:colOff>
      <xdr:row>65</xdr:row>
      <xdr:rowOff>40105</xdr:rowOff>
    </xdr:from>
    <xdr:ext cx="184731" cy="264560"/>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63779400" y="108414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39</xdr:row>
      <xdr:rowOff>40105</xdr:rowOff>
    </xdr:from>
    <xdr:ext cx="184731" cy="264560"/>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25</xdr:col>
      <xdr:colOff>0</xdr:colOff>
      <xdr:row>26</xdr:row>
      <xdr:rowOff>0</xdr:rowOff>
    </xdr:from>
    <xdr:to>
      <xdr:col>25</xdr:col>
      <xdr:colOff>99172</xdr:colOff>
      <xdr:row>26</xdr:row>
      <xdr:rowOff>0</xdr:rowOff>
    </xdr:to>
    <xdr:cxnSp macro="">
      <xdr:nvCxnSpPr>
        <xdr:cNvPr id="15" name="直線コネクタ 14">
          <a:extLst>
            <a:ext uri="{FF2B5EF4-FFF2-40B4-BE49-F238E27FC236}">
              <a16:creationId xmlns:a16="http://schemas.microsoft.com/office/drawing/2014/main" id="{00000000-0008-0000-0B00-00000F000000}"/>
            </a:ext>
          </a:extLst>
        </xdr:cNvPr>
        <xdr:cNvCxnSpPr/>
      </xdr:nvCxnSpPr>
      <xdr:spPr>
        <a:xfrm>
          <a:off x="17145000" y="4114800"/>
          <a:ext cx="9917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40398</xdr:colOff>
      <xdr:row>66</xdr:row>
      <xdr:rowOff>14306</xdr:rowOff>
    </xdr:from>
    <xdr:to>
      <xdr:col>9</xdr:col>
      <xdr:colOff>37390</xdr:colOff>
      <xdr:row>78</xdr:row>
      <xdr:rowOff>254798</xdr:rowOff>
    </xdr:to>
    <xdr:grpSp>
      <xdr:nvGrpSpPr>
        <xdr:cNvPr id="25" name="グループ化 24">
          <a:extLst>
            <a:ext uri="{FF2B5EF4-FFF2-40B4-BE49-F238E27FC236}">
              <a16:creationId xmlns:a16="http://schemas.microsoft.com/office/drawing/2014/main" id="{94754506-31DA-5B7E-E499-AA824E98576A}"/>
            </a:ext>
          </a:extLst>
        </xdr:cNvPr>
        <xdr:cNvGrpSpPr/>
      </xdr:nvGrpSpPr>
      <xdr:grpSpPr>
        <a:xfrm>
          <a:off x="40398" y="17904210"/>
          <a:ext cx="3220838" cy="3464338"/>
          <a:chOff x="10065025" y="12238055"/>
          <a:chExt cx="3220838" cy="3464338"/>
        </a:xfrm>
      </xdr:grpSpPr>
      <xdr:sp macro="" textlink="">
        <xdr:nvSpPr>
          <xdr:cNvPr id="20" name="テキスト ボックス 19">
            <a:extLst>
              <a:ext uri="{FF2B5EF4-FFF2-40B4-BE49-F238E27FC236}">
                <a16:creationId xmlns:a16="http://schemas.microsoft.com/office/drawing/2014/main" id="{00000000-0008-0000-0B00-000014000000}"/>
              </a:ext>
            </a:extLst>
          </xdr:cNvPr>
          <xdr:cNvSpPr txBox="1"/>
        </xdr:nvSpPr>
        <xdr:spPr>
          <a:xfrm>
            <a:off x="10065025" y="15424285"/>
            <a:ext cx="3220838" cy="27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一次エネルギー消費量　［</a:t>
            </a:r>
            <a:r>
              <a:rPr kumimoji="1" lang="en-US" altLang="ja-JP"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MJ/㎡</a:t>
            </a:r>
            <a:r>
              <a:rPr kumimoji="1" lang="ja-JP" altLang="en-US" sz="1000">
                <a:solidFill>
                  <a:sysClr val="windowText" lastClr="000000"/>
                </a:solidFill>
                <a:effectLst/>
                <a:latin typeface="HGPｺﾞｼｯｸM" panose="020B0600000000000000" pitchFamily="50" charset="-128"/>
                <a:ea typeface="HGPｺﾞｼｯｸM" panose="020B0600000000000000" pitchFamily="50" charset="-128"/>
                <a:cs typeface="Meiryo UI" panose="020B0604030504040204" pitchFamily="50" charset="-128"/>
              </a:rPr>
              <a:t>・年］</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cs typeface="Meiryo UI" panose="020B0604030504040204" pitchFamily="50" charset="-128"/>
            </a:endParaRPr>
          </a:p>
        </xdr:txBody>
      </xdr:sp>
      <xdr:graphicFrame macro="">
        <xdr:nvGraphicFramePr>
          <xdr:cNvPr id="21" name="グラフ 20">
            <a:extLst>
              <a:ext uri="{FF2B5EF4-FFF2-40B4-BE49-F238E27FC236}">
                <a16:creationId xmlns:a16="http://schemas.microsoft.com/office/drawing/2014/main" id="{00000000-0008-0000-0B00-000015000000}"/>
              </a:ext>
            </a:extLst>
          </xdr:cNvPr>
          <xdr:cNvGraphicFramePr>
            <a:graphicFrameLocks/>
          </xdr:cNvGraphicFramePr>
        </xdr:nvGraphicFramePr>
        <xdr:xfrm>
          <a:off x="10146742" y="12238055"/>
          <a:ext cx="3016250" cy="3287194"/>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oneCellAnchor>
    <xdr:from>
      <xdr:col>1</xdr:col>
      <xdr:colOff>190500</xdr:colOff>
      <xdr:row>39</xdr:row>
      <xdr:rowOff>40105</xdr:rowOff>
    </xdr:from>
    <xdr:ext cx="184731" cy="264560"/>
    <xdr:sp macro="" textlink="">
      <xdr:nvSpPr>
        <xdr:cNvPr id="22" name="テキスト ボックス 21">
          <a:extLst>
            <a:ext uri="{FF2B5EF4-FFF2-40B4-BE49-F238E27FC236}">
              <a16:creationId xmlns:a16="http://schemas.microsoft.com/office/drawing/2014/main" id="{00000000-0008-0000-0B00-000016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41</xdr:row>
      <xdr:rowOff>40105</xdr:rowOff>
    </xdr:from>
    <xdr:ext cx="184731" cy="264560"/>
    <xdr:sp macro="" textlink="">
      <xdr:nvSpPr>
        <xdr:cNvPr id="23" name="テキスト ボックス 22">
          <a:extLst>
            <a:ext uri="{FF2B5EF4-FFF2-40B4-BE49-F238E27FC236}">
              <a16:creationId xmlns:a16="http://schemas.microsoft.com/office/drawing/2014/main" id="{00000000-0008-0000-0B00-000017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41</xdr:row>
      <xdr:rowOff>40105</xdr:rowOff>
    </xdr:from>
    <xdr:ext cx="184731" cy="264560"/>
    <xdr:sp macro="" textlink="">
      <xdr:nvSpPr>
        <xdr:cNvPr id="24" name="テキスト ボックス 23">
          <a:extLst>
            <a:ext uri="{FF2B5EF4-FFF2-40B4-BE49-F238E27FC236}">
              <a16:creationId xmlns:a16="http://schemas.microsoft.com/office/drawing/2014/main" id="{00000000-0008-0000-0B00-000018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60</xdr:row>
      <xdr:rowOff>40105</xdr:rowOff>
    </xdr:from>
    <xdr:ext cx="184731" cy="264560"/>
    <xdr:sp macro="" textlink="">
      <xdr:nvSpPr>
        <xdr:cNvPr id="26" name="テキスト ボックス 25">
          <a:extLst>
            <a:ext uri="{FF2B5EF4-FFF2-40B4-BE49-F238E27FC236}">
              <a16:creationId xmlns:a16="http://schemas.microsoft.com/office/drawing/2014/main" id="{7E1CA86A-ED3D-4FDD-85AB-84D22329ABDD}"/>
            </a:ext>
          </a:extLst>
        </xdr:cNvPr>
        <xdr:cNvSpPr txBox="1"/>
      </xdr:nvSpPr>
      <xdr:spPr>
        <a:xfrm>
          <a:off x="385885" y="10407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25</xdr:col>
      <xdr:colOff>0</xdr:colOff>
      <xdr:row>47</xdr:row>
      <xdr:rowOff>0</xdr:rowOff>
    </xdr:from>
    <xdr:to>
      <xdr:col>25</xdr:col>
      <xdr:colOff>99172</xdr:colOff>
      <xdr:row>47</xdr:row>
      <xdr:rowOff>0</xdr:rowOff>
    </xdr:to>
    <xdr:cxnSp macro="">
      <xdr:nvCxnSpPr>
        <xdr:cNvPr id="27" name="直線コネクタ 26">
          <a:extLst>
            <a:ext uri="{FF2B5EF4-FFF2-40B4-BE49-F238E27FC236}">
              <a16:creationId xmlns:a16="http://schemas.microsoft.com/office/drawing/2014/main" id="{215C6B28-E1DA-4508-9C67-B79CC96F5565}"/>
            </a:ext>
          </a:extLst>
        </xdr:cNvPr>
        <xdr:cNvCxnSpPr/>
      </xdr:nvCxnSpPr>
      <xdr:spPr>
        <a:xfrm>
          <a:off x="9280769" y="6875096"/>
          <a:ext cx="9917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190500</xdr:colOff>
      <xdr:row>60</xdr:row>
      <xdr:rowOff>40105</xdr:rowOff>
    </xdr:from>
    <xdr:ext cx="184731" cy="264560"/>
    <xdr:sp macro="" textlink="">
      <xdr:nvSpPr>
        <xdr:cNvPr id="28" name="テキスト ボックス 27">
          <a:extLst>
            <a:ext uri="{FF2B5EF4-FFF2-40B4-BE49-F238E27FC236}">
              <a16:creationId xmlns:a16="http://schemas.microsoft.com/office/drawing/2014/main" id="{C8988CE9-92A2-4C40-A3B4-C6D3AB3BC04E}"/>
            </a:ext>
          </a:extLst>
        </xdr:cNvPr>
        <xdr:cNvSpPr txBox="1"/>
      </xdr:nvSpPr>
      <xdr:spPr>
        <a:xfrm>
          <a:off x="385885" y="10407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62</xdr:row>
      <xdr:rowOff>40105</xdr:rowOff>
    </xdr:from>
    <xdr:ext cx="184731" cy="264560"/>
    <xdr:sp macro="" textlink="">
      <xdr:nvSpPr>
        <xdr:cNvPr id="29" name="テキスト ボックス 28">
          <a:extLst>
            <a:ext uri="{FF2B5EF4-FFF2-40B4-BE49-F238E27FC236}">
              <a16:creationId xmlns:a16="http://schemas.microsoft.com/office/drawing/2014/main" id="{97173D24-1C00-40F1-94C0-06670B9E6AD4}"/>
            </a:ext>
          </a:extLst>
        </xdr:cNvPr>
        <xdr:cNvSpPr txBox="1"/>
      </xdr:nvSpPr>
      <xdr:spPr>
        <a:xfrm>
          <a:off x="385885" y="1094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62</xdr:row>
      <xdr:rowOff>40105</xdr:rowOff>
    </xdr:from>
    <xdr:ext cx="184731" cy="264560"/>
    <xdr:sp macro="" textlink="">
      <xdr:nvSpPr>
        <xdr:cNvPr id="30" name="テキスト ボックス 29">
          <a:extLst>
            <a:ext uri="{FF2B5EF4-FFF2-40B4-BE49-F238E27FC236}">
              <a16:creationId xmlns:a16="http://schemas.microsoft.com/office/drawing/2014/main" id="{5BCB2816-5728-4FF2-977B-2E66B7B74D25}"/>
            </a:ext>
          </a:extLst>
        </xdr:cNvPr>
        <xdr:cNvSpPr txBox="1"/>
      </xdr:nvSpPr>
      <xdr:spPr>
        <a:xfrm>
          <a:off x="385885" y="1094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twoCellAnchor editAs="absolute">
    <xdr:from>
      <xdr:col>16</xdr:col>
      <xdr:colOff>68036</xdr:colOff>
      <xdr:row>0</xdr:row>
      <xdr:rowOff>108859</xdr:rowOff>
    </xdr:from>
    <xdr:to>
      <xdr:col>22</xdr:col>
      <xdr:colOff>619523</xdr:colOff>
      <xdr:row>15</xdr:row>
      <xdr:rowOff>13609</xdr:rowOff>
    </xdr:to>
    <xdr:grpSp>
      <xdr:nvGrpSpPr>
        <xdr:cNvPr id="5" name="グループ化 4">
          <a:extLst>
            <a:ext uri="{FF2B5EF4-FFF2-40B4-BE49-F238E27FC236}">
              <a16:creationId xmlns:a16="http://schemas.microsoft.com/office/drawing/2014/main" id="{00000000-0008-0000-1000-000005000000}"/>
            </a:ext>
          </a:extLst>
        </xdr:cNvPr>
        <xdr:cNvGrpSpPr/>
      </xdr:nvGrpSpPr>
      <xdr:grpSpPr>
        <a:xfrm>
          <a:off x="11661322" y="108859"/>
          <a:ext cx="5776630" cy="3619500"/>
          <a:chOff x="11626905" y="768405"/>
          <a:chExt cx="5716808" cy="3609348"/>
        </a:xfrm>
      </xdr:grpSpPr>
      <xdr:pic>
        <xdr:nvPicPr>
          <xdr:cNvPr id="11" name="図 10">
            <a:extLst>
              <a:ext uri="{FF2B5EF4-FFF2-40B4-BE49-F238E27FC236}">
                <a16:creationId xmlns:a16="http://schemas.microsoft.com/office/drawing/2014/main" id="{00000000-0008-0000-1000-00000B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12" name="正方形/長方形 11">
            <a:extLst>
              <a:ext uri="{FF2B5EF4-FFF2-40B4-BE49-F238E27FC236}">
                <a16:creationId xmlns:a16="http://schemas.microsoft.com/office/drawing/2014/main" id="{00000000-0008-0000-1000-00000C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16</xdr:col>
      <xdr:colOff>27214</xdr:colOff>
      <xdr:row>0</xdr:row>
      <xdr:rowOff>95251</xdr:rowOff>
    </xdr:from>
    <xdr:to>
      <xdr:col>22</xdr:col>
      <xdr:colOff>578701</xdr:colOff>
      <xdr:row>15</xdr:row>
      <xdr:rowOff>1</xdr:rowOff>
    </xdr:to>
    <xdr:grpSp>
      <xdr:nvGrpSpPr>
        <xdr:cNvPr id="2" name="グループ化 1">
          <a:extLst>
            <a:ext uri="{FF2B5EF4-FFF2-40B4-BE49-F238E27FC236}">
              <a16:creationId xmlns:a16="http://schemas.microsoft.com/office/drawing/2014/main" id="{00000000-0008-0000-1100-000002000000}"/>
            </a:ext>
          </a:extLst>
        </xdr:cNvPr>
        <xdr:cNvGrpSpPr/>
      </xdr:nvGrpSpPr>
      <xdr:grpSpPr>
        <a:xfrm>
          <a:off x="11620500" y="95251"/>
          <a:ext cx="5776630" cy="3619500"/>
          <a:chOff x="11626905" y="768405"/>
          <a:chExt cx="5716808" cy="3609348"/>
        </a:xfrm>
      </xdr:grpSpPr>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1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16</xdr:col>
      <xdr:colOff>13606</xdr:colOff>
      <xdr:row>0</xdr:row>
      <xdr:rowOff>108859</xdr:rowOff>
    </xdr:from>
    <xdr:to>
      <xdr:col>22</xdr:col>
      <xdr:colOff>565093</xdr:colOff>
      <xdr:row>15</xdr:row>
      <xdr:rowOff>13609</xdr:rowOff>
    </xdr:to>
    <xdr:grpSp>
      <xdr:nvGrpSpPr>
        <xdr:cNvPr id="2" name="グループ化 1">
          <a:extLst>
            <a:ext uri="{FF2B5EF4-FFF2-40B4-BE49-F238E27FC236}">
              <a16:creationId xmlns:a16="http://schemas.microsoft.com/office/drawing/2014/main" id="{00000000-0008-0000-1200-000002000000}"/>
            </a:ext>
          </a:extLst>
        </xdr:cNvPr>
        <xdr:cNvGrpSpPr/>
      </xdr:nvGrpSpPr>
      <xdr:grpSpPr>
        <a:xfrm>
          <a:off x="11606892" y="108859"/>
          <a:ext cx="5776630" cy="3619500"/>
          <a:chOff x="11626905" y="768405"/>
          <a:chExt cx="5716808" cy="3609348"/>
        </a:xfrm>
      </xdr:grpSpPr>
      <xdr:pic>
        <xdr:nvPicPr>
          <xdr:cNvPr id="3" name="図 2">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2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CA4DE-DB4B-469F-9647-8C608DAD5D6C}" name="テーブル49" displayName="テーブル49" ref="E4:E9" totalsRowShown="0" headerRowDxfId="288" dataDxfId="287" tableBorderDxfId="286">
  <autoFilter ref="E4:E9" xr:uid="{0EACA4DE-DB4B-469F-9647-8C608DAD5D6C}"/>
  <tableColumns count="1">
    <tableColumn id="1" xr3:uid="{39B369EE-1A53-4408-9848-95895258C549}" name="建物配置計画" dataDxfId="285"/>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B88F624-4F13-4981-8B66-5E8B31B5B419}" name="テーブル1355" displayName="テーブル1355" ref="F16:F27" totalsRowShown="0" headerRowDxfId="260" dataDxfId="259" tableBorderDxfId="258">
  <autoFilter ref="F16:F27" xr:uid="{9B88F624-4F13-4981-8B66-5E8B31B5B419}"/>
  <tableColumns count="1">
    <tableColumn id="1" xr3:uid="{D780231C-2DB0-4841-BE12-2C207DEBF135}" name="高効率熱源機" dataDxfId="25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950F110-EE26-498D-8CF1-80753222EF03}" name="テーブル1556" displayName="テーブル1556" ref="H16:H20" totalsRowShown="0" headerRowDxfId="256" tableBorderDxfId="255">
  <autoFilter ref="H16:H20" xr:uid="{5950F110-EE26-498D-8CF1-80753222EF03}"/>
  <tableColumns count="1">
    <tableColumn id="1" xr3:uid="{C3F92FE0-4D0D-411A-8179-B83BBFD8FE87}" name="外気利用・抑制"/>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9614F1A-2965-479E-8447-9910250B58C9}" name="テーブル1657" displayName="テーブル1657" ref="I16:I27" totalsRowShown="0" headerRowDxfId="254" dataDxfId="253" tableBorderDxfId="252">
  <autoFilter ref="I16:I27" xr:uid="{59614F1A-2965-479E-8447-9910250B58C9}"/>
  <tableColumns count="1">
    <tableColumn id="1" xr3:uid="{C9AA7363-E6BE-48A3-A5FE-35A45E6A5DFD}" name="流量・温度等可変"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2FFB360-FBAB-4E64-AD10-E6E36F09965D}" name="テーブル1758" displayName="テーブル1758" ref="J16:J20" totalsRowShown="0" headerRowDxfId="250" tableBorderDxfId="249">
  <autoFilter ref="J16:J20" xr:uid="{C2FFB360-FBAB-4E64-AD10-E6E36F09965D}"/>
  <tableColumns count="1">
    <tableColumn id="1" xr3:uid="{CF72C1D6-9474-450D-90DF-654995FA2760}" name="その他空調機器"/>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BC9BE2B-4AB9-4514-90CD-E0D9D9025948}" name="テーブル1859" displayName="テーブル1859" ref="K16:K20" totalsRowShown="0" headerRowDxfId="248" tableBorderDxfId="247">
  <autoFilter ref="K16:K20" xr:uid="{CBC9BE2B-4AB9-4514-90CD-E0D9D9025948}"/>
  <tableColumns count="1">
    <tableColumn id="1" xr3:uid="{E8FA7BC5-1D6E-4E4E-8086-D4B042F6A733}" name="その他空調方式"/>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F7FEC0D-F6ED-4200-92C9-FE0C7B0532B5}" name="テーブル1960" displayName="テーブル1960" ref="E29:E37" totalsRowShown="0" headerRowDxfId="246" dataDxfId="245" tableBorderDxfId="244">
  <autoFilter ref="E29:E37" xr:uid="{7F7FEC0D-F6ED-4200-92C9-FE0C7B0532B5}"/>
  <tableColumns count="1">
    <tableColumn id="1" xr3:uid="{3114E3CD-6EEB-4F81-ABB5-20A6792F7635}" name="高効率電動機" dataDxfId="24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4E2F236-CF2F-4E0D-9A37-4EB69FD5E0A2}" name="テーブル2061" displayName="テーブル2061" ref="F29:F37" totalsRowShown="0" headerRowDxfId="242" dataDxfId="241" tableBorderDxfId="240">
  <autoFilter ref="F29:F37" xr:uid="{64E2F236-CF2F-4E0D-9A37-4EB69FD5E0A2}"/>
  <tableColumns count="1">
    <tableColumn id="1" xr3:uid="{3DEDA401-1B49-4E39-A2DB-B230A5EC5E70}" name="DCモータ" dataDxfId="23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B634B6F-5255-402F-8D15-F1C594C6B144}" name="テーブル2162" displayName="テーブル2162" ref="G29:G37" totalsRowShown="0" headerRowDxfId="238" dataDxfId="237" tableBorderDxfId="236">
  <autoFilter ref="G29:G37" xr:uid="{3B634B6F-5255-402F-8D15-F1C594C6B144}"/>
  <tableColumns count="1">
    <tableColumn id="1" xr3:uid="{79C17F99-E403-4432-A9FF-F96A1D87A8E8}" name="インバータファン" dataDxfId="235"/>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44838B6-5C25-4D7A-A97D-4FF1E4E22AF1}" name="テーブル2263" displayName="テーブル2263" ref="E39:E46" totalsRowShown="0" headerRowDxfId="234" dataDxfId="233" tableBorderDxfId="232">
  <autoFilter ref="E39:E46" xr:uid="{B44838B6-5C25-4D7A-A97D-4FF1E4E22AF1}"/>
  <tableColumns count="1">
    <tableColumn id="1" xr3:uid="{F1647AA8-C240-4F95-A936-67DC3F7EF5F3}" name="LED照明器具" dataDxfId="231"/>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7FD38F8-41F4-4DCF-8054-4597D3449B71}" name="テーブル2364" displayName="テーブル2364" ref="F39:F46" totalsRowShown="0" headerRowDxfId="230" dataDxfId="229" tableBorderDxfId="228">
  <autoFilter ref="F39:F46" xr:uid="{67FD38F8-41F4-4DCF-8054-4597D3449B71}"/>
  <tableColumns count="1">
    <tableColumn id="1" xr3:uid="{BB6F61BE-EBA9-4908-ACC0-AFD8645146D6}" name="有機EL照明器具" dataDxfId="22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BD1E98-C5BE-4038-ABC8-7F76328D4BAD}" name="テーブル53" displayName="テーブル53" ref="F4:F7" totalsRowShown="0" headerRowDxfId="284" tableBorderDxfId="283">
  <autoFilter ref="F4:F7" xr:uid="{BCBD1E98-C5BE-4038-ABC8-7F76328D4BAD}"/>
  <tableColumns count="1">
    <tableColumn id="1" xr3:uid="{D78C7F41-3A89-4C15-B474-F1A854258554}" name="高断熱化"/>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0292E48-6D14-4B1A-9E41-455A40A39D61}" name="テーブル2465" displayName="テーブル2465" ref="G39:G44" totalsRowShown="0" headerRowDxfId="226" tableBorderDxfId="225">
  <autoFilter ref="G39:G44" xr:uid="{80292E48-6D14-4B1A-9E41-455A40A39D61}"/>
  <tableColumns count="1">
    <tableColumn id="1" xr3:uid="{FDE46AE3-7800-4D1D-B6ED-FD8016188D30}" name="高輝度誘導灯"/>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1F1C852-4F6E-435D-BE35-4BB11A30168D}" name="テーブル2566" displayName="テーブル2566" ref="E48:E60" totalsRowShown="0" headerRowDxfId="224" headerRowBorderDxfId="223" tableBorderDxfId="222" totalsRowBorderDxfId="221">
  <autoFilter ref="E48:E60" xr:uid="{01F1C852-4F6E-435D-BE35-4BB11A30168D}"/>
  <tableColumns count="1">
    <tableColumn id="1" xr3:uid="{AB67DA67-9EA9-4FCC-BC3B-02001F8103A2}" name="個別方式"/>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CB8EA408-5294-4C34-8FAD-AEAB02067335}" name="テーブル2667" displayName="テーブル2667" ref="F48:F60" totalsRowShown="0" headerRowDxfId="220" headerRowBorderDxfId="219" tableBorderDxfId="218" totalsRowBorderDxfId="217">
  <autoFilter ref="F48:F60" xr:uid="{CB8EA408-5294-4C34-8FAD-AEAB02067335}"/>
  <tableColumns count="1">
    <tableColumn id="1" xr3:uid="{9C357A6C-A916-48AB-A1A3-999914645BF0}" name="中央方式"/>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CD79587-8319-42E1-94CC-A99C5BA0EFAE}" name="テーブル2768" displayName="テーブル2768" ref="G48:G60" totalsRowShown="0" headerRowDxfId="216" headerRowBorderDxfId="215" tableBorderDxfId="214" totalsRowBorderDxfId="213">
  <autoFilter ref="G48:G60" xr:uid="{4CD79587-8319-42E1-94CC-A99C5BA0EFAE}"/>
  <tableColumns count="1">
    <tableColumn id="1" xr3:uid="{557B7BF9-0EF4-4692-8C62-2742E6DD3A20}" name="併用方式"/>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58CA32B-EB26-4B2B-B458-4C107534CFCD}" name="テーブル2869" displayName="テーブル2869" ref="E62:E68" totalsRowShown="0" headerRowDxfId="212" dataDxfId="211" tableBorderDxfId="210">
  <autoFilter ref="E62:E68" xr:uid="{158CA32B-EB26-4B2B-B458-4C107534CFCD}"/>
  <tableColumns count="1">
    <tableColumn id="1" xr3:uid="{68B234BE-72F8-4B88-976B-ACF6B844945D}" name="常用" dataDxfId="209"/>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E7BBF19-1280-467E-AB31-471884006479}" name="テーブル2970" displayName="テーブル2970" ref="F62:F68" totalsRowShown="0" headerRowDxfId="208" dataDxfId="207" tableBorderDxfId="206">
  <autoFilter ref="F62:F68" xr:uid="{1E7BBF19-1280-467E-AB31-471884006479}"/>
  <tableColumns count="1">
    <tableColumn id="1" xr3:uid="{AC2132A6-A29E-48E2-8CC8-7DDC1B38510B}" name="非常用" dataDxfId="205"/>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B46824F9-7B29-4A03-8976-CCAB74ADB21D}" name="テーブル3071" displayName="テーブル3071" ref="G62:G68" totalsRowShown="0" headerRowDxfId="204" dataDxfId="203" tableBorderDxfId="202">
  <autoFilter ref="G62:G68" xr:uid="{B46824F9-7B29-4A03-8976-CCAB74ADB21D}"/>
  <tableColumns count="1">
    <tableColumn id="1" xr3:uid="{E1FB0CD4-A919-4195-8592-9A4DF33B2C5B}" name="人荷用" dataDxfId="201"/>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F440F83-2ADA-4861-B0E5-CD3126D5C165}" name="テーブル3172" displayName="テーブル3172" ref="E72:E76" totalsRowShown="0" headerRowDxfId="200" tableBorderDxfId="199">
  <autoFilter ref="E72:E76" xr:uid="{BF440F83-2ADA-4861-B0E5-CD3126D5C165}"/>
  <tableColumns count="1">
    <tableColumn id="1" xr3:uid="{F11483F2-D11B-4EFB-ACAD-53F8E66EB9EC}" name="鉛蓄電池"/>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3C223E7-D39A-45C1-90D4-607EFE182457}" name="テーブル3273" displayName="テーブル3273" ref="F72:F76" totalsRowShown="0" headerRowDxfId="198" tableBorderDxfId="197">
  <autoFilter ref="F72:F76" xr:uid="{73C223E7-D39A-45C1-90D4-607EFE182457}"/>
  <tableColumns count="1">
    <tableColumn id="1" xr3:uid="{B8790899-8C17-4FDA-9888-104ADB60D0EC}" name="ＮＡＳ蓄電池"/>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508CED1-5C07-4E00-81BF-49F45E6CDBD1}" name="テーブル3374" displayName="テーブル3374" ref="G72:G76" totalsRowShown="0" headerRowDxfId="196" tableBorderDxfId="195">
  <autoFilter ref="G72:G76" xr:uid="{6508CED1-5C07-4E00-81BF-49F45E6CDBD1}"/>
  <tableColumns count="1">
    <tableColumn id="1" xr3:uid="{FF7EA89C-5B5D-4FB4-8E5F-C61769CE76C0}" name="ニッケル水素電池"/>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E1FF2B-656A-4A62-AB52-F94B77B459EA}" name="テーブル64" displayName="テーブル64" ref="G4:G9" totalsRowShown="0" headerRowDxfId="282" dataDxfId="281" tableBorderDxfId="280">
  <autoFilter ref="G4:G9" xr:uid="{45E1FF2B-656A-4A62-AB52-F94B77B459EA}"/>
  <tableColumns count="1">
    <tableColumn id="1" xr3:uid="{B60064DA-ECE7-418D-B8C5-36168931AC72}" name="高性能窓ガラス" dataDxfId="279"/>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669C2FAE-6E09-4F4A-BFFC-4C3C8B963E23}" name="テーブル3475" displayName="テーブル3475" ref="H72:H76" totalsRowShown="0" headerRowDxfId="194" tableBorderDxfId="193">
  <autoFilter ref="H72:H76" xr:uid="{669C2FAE-6E09-4F4A-BFFC-4C3C8B963E23}"/>
  <tableColumns count="1">
    <tableColumn id="1" xr3:uid="{EA20D9BC-3B21-43CE-B94F-87C26DB33CAB}" name="リチウムイオン電池"/>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B6F87B5-66D5-4517-BAFC-B8F7F41FAF31}" name="テーブル3576" displayName="テーブル3576" ref="H78:H83" totalsRowShown="0" headerRowDxfId="192" dataDxfId="190" headerRowBorderDxfId="191" tableBorderDxfId="189" totalsRowBorderDxfId="188">
  <autoFilter ref="H78:H83" xr:uid="{3B6F87B5-66D5-4517-BAFC-B8F7F41FAF31}"/>
  <tableColumns count="1">
    <tableColumn id="1" xr3:uid="{94F45914-3D1F-465F-A5E6-67527F866515}" name="ガスタービン" dataDxfId="187"/>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2963E0F7-3DCE-4C24-A356-B71126A3086E}" name="テーブル3677" displayName="テーブル3677" ref="E78:E83" totalsRowShown="0" headerRowDxfId="186" dataDxfId="184" headerRowBorderDxfId="185" tableBorderDxfId="183" totalsRowBorderDxfId="182">
  <autoFilter ref="E78:E83" xr:uid="{2963E0F7-3DCE-4C24-A356-B71126A3086E}"/>
  <tableColumns count="1">
    <tableColumn id="1" xr3:uid="{CAD01B1D-7C2A-4093-8445-81F2B2B68E9A}" name="ガスエンジン" dataDxfId="181"/>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1E48BD6-7565-4582-A955-A7C1F156E2E6}" name="テーブル3778" displayName="テーブル3778" ref="F78:F83" totalsRowShown="0" headerRowDxfId="180" dataDxfId="178" headerRowBorderDxfId="179" tableBorderDxfId="177" totalsRowBorderDxfId="176">
  <autoFilter ref="F78:F83" xr:uid="{51E48BD6-7565-4582-A955-A7C1F156E2E6}"/>
  <tableColumns count="1">
    <tableColumn id="1" xr3:uid="{9ED97031-E82F-477D-9698-290F1F348C4C}" name="ディーゼルエンジン" dataDxfId="175"/>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0517AA1-CCA6-45DB-9935-85921999C704}" name="テーブル3879" displayName="テーブル3879" ref="G78:G83" totalsRowShown="0" headerRowDxfId="174" dataDxfId="172" headerRowBorderDxfId="173" tableBorderDxfId="171" totalsRowBorderDxfId="170">
  <autoFilter ref="G78:G83" xr:uid="{60517AA1-CCA6-45DB-9935-85921999C704}"/>
  <tableColumns count="1">
    <tableColumn id="1" xr3:uid="{E9473B45-64B6-4920-A83F-F32115ABBCAB}" name="燃料電池" dataDxfId="169"/>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125A1ABC-6AFC-43C9-A1A3-1AB5AF5F0BDE}" name="テーブル4080" displayName="テーブル4080" ref="E85:E88" totalsRowShown="0" headerRowDxfId="168" tableBorderDxfId="167">
  <autoFilter ref="E85:E88" xr:uid="{125A1ABC-6AFC-43C9-A1A3-1AB5AF5F0BDE}"/>
  <tableColumns count="1">
    <tableColumn id="1" xr3:uid="{2B29AC29-ADD1-479A-9D89-401FE63D7578}" name="風力発電"/>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0CD7C67-7A64-406F-94A6-D2D958124344}" name="テーブル4181" displayName="テーブル4181" ref="F85:F88" totalsRowShown="0" headerRowDxfId="166" tableBorderDxfId="165">
  <autoFilter ref="F85:F88" xr:uid="{E0CD7C67-7A64-406F-94A6-D2D958124344}"/>
  <tableColumns count="1">
    <tableColumn id="1" xr3:uid="{D07C209B-26B7-46A4-BD54-CBB682EBF0C9}" name="水力発電"/>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F4271A17-A7C9-44F2-964E-ADD7390F7F32}" name="テーブル4282" displayName="テーブル4282" ref="G85:H88" totalsRowShown="0" headerRowDxfId="164" tableBorderDxfId="163">
  <autoFilter ref="G85:H88" xr:uid="{F4271A17-A7C9-44F2-964E-ADD7390F7F32}"/>
  <tableColumns count="2">
    <tableColumn id="1" xr3:uid="{84A1184D-429D-44EC-A6DC-40979C919530}" name="バイオマス発電"/>
    <tableColumn id="2" xr3:uid="{359B70C8-860F-4D28-8AB2-D9AD407356FA}" name="太陽熱収集装置" dataDxfId="162"/>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50B26A38-7D9B-4014-B7A9-F5F476946CF4}" name="テーブル142" displayName="テーブル142" ref="G16:G23" totalsRowShown="0" headerRowDxfId="161" tableBorderDxfId="160">
  <autoFilter ref="G16:G23" xr:uid="{50B26A38-7D9B-4014-B7A9-F5F476946CF4}"/>
  <tableColumns count="1">
    <tableColumn id="1" xr3:uid="{AAEC00A5-980A-4F81-A838-A03C6FDB31DB}" name="再エネ利用"/>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78F71B7-1D0A-4062-A600-87A5C07F78F1}" name="テーブル43" displayName="テーブル43" ref="T3:T4" totalsRowShown="0" headerRowDxfId="159" dataDxfId="157" headerRowBorderDxfId="158" tableBorderDxfId="156" totalsRowBorderDxfId="155">
  <autoFilter ref="T3:T4" xr:uid="{240B252E-7C0E-4456-91EA-F4EA7D51BD1B}"/>
  <tableColumns count="1">
    <tableColumn id="1" xr3:uid="{685D9026-F618-4A7B-B879-F4F3B13880FB}" name="事務所等" dataDxfId="15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A622028-7CC1-4B13-A68A-B52B91E17932}" name="テーブル740" displayName="テーブル740" ref="H4:H7" totalsRowShown="0" headerRowDxfId="278" tableBorderDxfId="277">
  <autoFilter ref="H4:H7" xr:uid="{DA622028-7CC1-4B13-A68A-B52B91E17932}"/>
  <tableColumns count="1">
    <tableColumn id="1" xr3:uid="{E11C213F-D3DD-4A2C-AAE7-E2EE18B23668}" name="高性能窓サッシ"/>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E77EE89-2D4B-444F-9FA4-809C6B2A4B76}" name="テーブル44" displayName="テーブル44" ref="U3:U5" totalsRowShown="0" headerRowDxfId="153" dataDxfId="151" headerRowBorderDxfId="152" tableBorderDxfId="150" totalsRowBorderDxfId="149">
  <autoFilter ref="U3:U5" xr:uid="{3A72A067-89CA-4B66-A4D4-3929448853E3}"/>
  <tableColumns count="1">
    <tableColumn id="1" xr3:uid="{9A787EEC-97ED-42E8-A0F7-E28815576847}" name="ホテル等" dataDxfId="148"/>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DDE0BB8-1AA2-49C4-9E83-35E3F1A5180A}" name="テーブル45" displayName="テーブル45" ref="V3:V6" totalsRowShown="0" headerRowDxfId="147" dataDxfId="145" headerRowBorderDxfId="146" tableBorderDxfId="144" totalsRowBorderDxfId="143">
  <autoFilter ref="V3:V6" xr:uid="{E8A9D0FA-7FFA-4739-BC85-40D6ACD1A5BF}"/>
  <tableColumns count="1">
    <tableColumn id="1" xr3:uid="{F0F034A8-5B5A-4174-92FA-E7CAFC8FA36F}" name="病院等" dataDxfId="142"/>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313FCEF-5DA0-4A52-8E09-049DFCBC1C09}" name="テーブル46" displayName="テーブル46" ref="W3:W5" totalsRowShown="0" headerRowDxfId="141" dataDxfId="139" headerRowBorderDxfId="140" tableBorderDxfId="138" totalsRowBorderDxfId="137">
  <autoFilter ref="W3:W5" xr:uid="{13A3FCB3-A357-412D-AD7A-0D8D24CF65D4}"/>
  <tableColumns count="1">
    <tableColumn id="1" xr3:uid="{876B7E4F-92AE-4A0D-BFCA-7BFEE69C5907}" name="百貨店等" dataDxfId="136"/>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92D316C-2B21-4C66-9F7F-E4C3DA1D2F98}" name="テーブル47" displayName="テーブル47" ref="X3:X11" totalsRowShown="0" headerRowDxfId="135" dataDxfId="133" headerRowBorderDxfId="134" tableBorderDxfId="132" totalsRowBorderDxfId="131">
  <autoFilter ref="X3:X11" xr:uid="{B91FE276-F4F4-47FF-A791-F98CE1BE1B25}"/>
  <tableColumns count="1">
    <tableColumn id="1" xr3:uid="{28866DEE-BCC2-4BB6-9C18-29DABE178092}" name="学校等" dataDxfId="130"/>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7C85B5-20F6-47FC-9D9F-E907ADF151AA}" name="テーブル485" displayName="テーブル485" ref="Y3:Y6" totalsRowShown="0" headerRowDxfId="129" dataDxfId="127" headerRowBorderDxfId="128" tableBorderDxfId="126" totalsRowBorderDxfId="125">
  <autoFilter ref="Y3:Y6" xr:uid="{1E7C85B5-20F6-47FC-9D9F-E907ADF151AA}"/>
  <tableColumns count="1">
    <tableColumn id="1" xr3:uid="{5B23EE57-71CC-49FE-81B1-17C087629C4A}" name="集会所等" dataDxfId="124"/>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0322C07-2223-4EB1-A048-6AB6999C5247}" name="テーブル48" displayName="テーブル48" ref="Z3:Z4" totalsRowShown="0" headerRowDxfId="123" dataDxfId="121" headerRowBorderDxfId="122" tableBorderDxfId="120" totalsRowBorderDxfId="119">
  <autoFilter ref="Z3:Z4" xr:uid="{80D0DF2E-D8C5-4176-A1D4-9B45FF7A4202}"/>
  <tableColumns count="1">
    <tableColumn id="1" xr3:uid="{C463CA45-A958-4135-8855-A6D6E71FD8A1}" name="飲食店等" dataDxfId="11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9DEDC83-D4D6-4E11-BE19-6F799BDEB3D3}" name="テーブル850" displayName="テーブル850" ref="I4:I7" totalsRowShown="0" headerRowDxfId="276" tableBorderDxfId="275">
  <autoFilter ref="I4:I7" xr:uid="{F9DEDC83-D4D6-4E11-BE19-6F799BDEB3D3}"/>
  <tableColumns count="1">
    <tableColumn id="1" xr3:uid="{AEFFB0BB-0350-4AB3-A3AD-ED9F3283C618}" name="日射遮蔽"/>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16C09B7-8A8E-452A-B981-E1AAFC8C32FC}" name="テーブル951" displayName="テーブル951" ref="J4:J6" totalsRowShown="0" headerRowDxfId="274" tableBorderDxfId="273">
  <autoFilter ref="J4:J6" xr:uid="{B16C09B7-8A8E-452A-B981-E1AAFC8C32FC}"/>
  <tableColumns count="1">
    <tableColumn id="1" xr3:uid="{9A162BEC-45E3-41DF-914C-D7D4F249A827}" name="日射遮熱"/>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0AF589A-2CDC-45B3-B142-1834C52DA57E}" name="テーブル1052" displayName="テーブル1052" ref="K4:K9" totalsRowShown="0" headerRowDxfId="272" dataDxfId="271" tableBorderDxfId="270">
  <autoFilter ref="K4:K9" xr:uid="{C0AF589A-2CDC-45B3-B142-1834C52DA57E}"/>
  <tableColumns count="1">
    <tableColumn id="1" xr3:uid="{78920EE2-0230-4A65-B4E3-BDDDB1DAAF57}" name="自然通風" dataDxfId="269"/>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49B2B7B-0A4C-4064-A104-BC8C9533D2A0}" name="テーブル1153" displayName="テーブル1153" ref="L4:L14" totalsRowShown="0" headerRowDxfId="268" dataDxfId="267" tableBorderDxfId="266">
  <autoFilter ref="L4:L14" xr:uid="{649B2B7B-0A4C-4064-A104-BC8C9533D2A0}"/>
  <tableColumns count="1">
    <tableColumn id="1" xr3:uid="{F9E281FF-B631-4901-A943-E8343467A830}" name="自然採光" dataDxfId="26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E88E1412-CC76-41CF-A1CD-ED4408B2D49C}" name="テーブル1254" displayName="テーブル1254" ref="E16:E22" totalsRowShown="0" headerRowDxfId="264" dataDxfId="263" tableBorderDxfId="262">
  <autoFilter ref="E16:E22" xr:uid="{E88E1412-CC76-41CF-A1CD-ED4408B2D49C}"/>
  <tableColumns count="1">
    <tableColumn id="1" xr3:uid="{E07DF68A-53A7-4AEB-8215-B952BD427B1D}" name="高効率空調機" dataDxfId="261"/>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0" cap="rnd">
          <a:solidFill>
            <a:srgbClr val="FF0000"/>
          </a:solidFill>
          <a:round/>
          <a:headEnd/>
          <a:tailEnd/>
        </a:ln>
        <a:extLst>
          <a:ext uri="{909E8E84-426E-40DD-AFC4-6F175D3DCCD1}">
            <a14:hiddenFill xmlns:a14="http://schemas.microsoft.com/office/drawing/2010/main">
              <a:solidFill>
                <a:srgbClr val="FFFFFF"/>
              </a:solidFill>
            </a14:hiddenFill>
          </a:ext>
        </a:extLst>
      </a:spPr>
      <a:bodyPr vertOverflow="clip" horzOverflow="clip" rtlCol="0" anchor="t"/>
      <a:lstStyle>
        <a:defPPr algn="l">
          <a:defRPr kumimoji="1" sz="1100"/>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8" Type="http://schemas.openxmlformats.org/officeDocument/2006/relationships/table" Target="../tables/table7.xml"/><Relationship Id="rId3"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 Id="rId9" Type="http://schemas.openxmlformats.org/officeDocument/2006/relationships/table" Target="../tables/table4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3.xml"/><Relationship Id="rId16" Type="http://schemas.openxmlformats.org/officeDocument/2006/relationships/ctrlProp" Target="../ctrlProps/ctrlProp22.xml"/><Relationship Id="rId1" Type="http://schemas.openxmlformats.org/officeDocument/2006/relationships/printerSettings" Target="../printerSettings/printerSettings8.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99D8-3B48-4294-A830-7D532665D5E2}">
  <sheetPr codeName="Sheet1">
    <pageSetUpPr fitToPage="1"/>
  </sheetPr>
  <dimension ref="B2:M88"/>
  <sheetViews>
    <sheetView workbookViewId="0"/>
  </sheetViews>
  <sheetFormatPr defaultColWidth="9" defaultRowHeight="14.25" outlineLevelCol="1" x14ac:dyDescent="0.25"/>
  <cols>
    <col min="1" max="1" width="2.625" style="345" customWidth="1"/>
    <col min="2" max="2" width="27.75" style="345" hidden="1" customWidth="1" outlineLevel="1"/>
    <col min="3" max="3" width="12.5" style="345" hidden="1" customWidth="1" outlineLevel="1"/>
    <col min="4" max="4" width="14.625" style="345" hidden="1" customWidth="1" outlineLevel="1"/>
    <col min="5" max="5" width="31.875" style="345" hidden="1" customWidth="1" outlineLevel="1"/>
    <col min="6" max="6" width="28.75" style="345" hidden="1" customWidth="1" outlineLevel="1"/>
    <col min="7" max="7" width="28.25" style="345" hidden="1" customWidth="1" outlineLevel="1"/>
    <col min="8" max="8" width="19.875" style="345" hidden="1" customWidth="1" outlineLevel="1"/>
    <col min="9" max="9" width="24.75" style="345" hidden="1" customWidth="1" outlineLevel="1"/>
    <col min="10" max="10" width="24" style="345" hidden="1" customWidth="1" outlineLevel="1"/>
    <col min="11" max="11" width="25" style="345" hidden="1" customWidth="1" outlineLevel="1"/>
    <col min="12" max="12" width="19.25" style="345" hidden="1" customWidth="1" outlineLevel="1"/>
    <col min="13" max="13" width="9" style="345" collapsed="1"/>
    <col min="14" max="16384" width="9" style="345"/>
  </cols>
  <sheetData>
    <row r="2" spans="2:12" ht="15.75" x14ac:dyDescent="0.25">
      <c r="B2" s="354" t="s">
        <v>1670</v>
      </c>
      <c r="D2" s="354"/>
    </row>
    <row r="4" spans="2:12" ht="14.25" customHeight="1" x14ac:dyDescent="0.25">
      <c r="B4" s="1278" t="s">
        <v>82</v>
      </c>
      <c r="C4" s="1279"/>
      <c r="D4" s="351" t="s">
        <v>855</v>
      </c>
      <c r="E4" s="364" t="s">
        <v>882</v>
      </c>
      <c r="F4" s="364" t="s">
        <v>779</v>
      </c>
      <c r="G4" s="364" t="s">
        <v>780</v>
      </c>
      <c r="H4" s="364" t="s">
        <v>781</v>
      </c>
      <c r="I4" s="364" t="s">
        <v>782</v>
      </c>
      <c r="J4" s="364" t="s">
        <v>783</v>
      </c>
      <c r="K4" s="364" t="s">
        <v>800</v>
      </c>
      <c r="L4" s="364" t="s">
        <v>784</v>
      </c>
    </row>
    <row r="5" spans="2:12" x14ac:dyDescent="0.25">
      <c r="B5" s="1280"/>
      <c r="C5" s="1281"/>
      <c r="D5" s="1276" t="s">
        <v>72</v>
      </c>
      <c r="E5" s="361" t="s">
        <v>785</v>
      </c>
      <c r="F5" s="361" t="s">
        <v>110</v>
      </c>
      <c r="G5" s="361" t="s">
        <v>786</v>
      </c>
      <c r="H5" s="361" t="s">
        <v>789</v>
      </c>
      <c r="I5" s="361" t="s">
        <v>215</v>
      </c>
      <c r="J5" s="361" t="s">
        <v>791</v>
      </c>
      <c r="K5" s="361" t="s">
        <v>793</v>
      </c>
      <c r="L5" s="361" t="s">
        <v>682</v>
      </c>
    </row>
    <row r="6" spans="2:12" x14ac:dyDescent="0.25">
      <c r="B6" s="1280"/>
      <c r="C6" s="1281"/>
      <c r="D6" s="1276"/>
      <c r="E6" s="362" t="s">
        <v>105</v>
      </c>
      <c r="F6" s="362" t="s">
        <v>113</v>
      </c>
      <c r="G6" s="362" t="s">
        <v>787</v>
      </c>
      <c r="H6" s="362" t="s">
        <v>790</v>
      </c>
      <c r="I6" s="362" t="s">
        <v>483</v>
      </c>
      <c r="J6" s="362" t="s">
        <v>792</v>
      </c>
      <c r="K6" s="362" t="s">
        <v>794</v>
      </c>
      <c r="L6" s="362" t="s">
        <v>683</v>
      </c>
    </row>
    <row r="7" spans="2:12" x14ac:dyDescent="0.25">
      <c r="B7" s="1280"/>
      <c r="C7" s="1281"/>
      <c r="D7" s="1276"/>
      <c r="E7" s="361" t="s">
        <v>106</v>
      </c>
      <c r="F7" s="361" t="s">
        <v>114</v>
      </c>
      <c r="G7" s="361" t="s">
        <v>788</v>
      </c>
      <c r="H7" s="361" t="s">
        <v>675</v>
      </c>
      <c r="I7" s="361" t="s">
        <v>831</v>
      </c>
      <c r="J7" s="349"/>
      <c r="K7" s="361" t="s">
        <v>795</v>
      </c>
      <c r="L7" s="361" t="s">
        <v>963</v>
      </c>
    </row>
    <row r="8" spans="2:12" x14ac:dyDescent="0.25">
      <c r="B8" s="1280"/>
      <c r="C8" s="1281"/>
      <c r="D8" s="1276"/>
      <c r="E8" s="362" t="s">
        <v>107</v>
      </c>
      <c r="F8" s="370"/>
      <c r="G8" s="362" t="s">
        <v>679</v>
      </c>
      <c r="H8" s="349"/>
      <c r="I8" s="349"/>
      <c r="J8" s="349"/>
      <c r="K8" s="362" t="s">
        <v>968</v>
      </c>
      <c r="L8" s="362" t="s">
        <v>964</v>
      </c>
    </row>
    <row r="9" spans="2:12" x14ac:dyDescent="0.25">
      <c r="B9" s="1280"/>
      <c r="C9" s="1281"/>
      <c r="D9" s="1276"/>
      <c r="E9" s="776" t="s">
        <v>1268</v>
      </c>
      <c r="F9" s="367"/>
      <c r="G9" s="361" t="s">
        <v>681</v>
      </c>
      <c r="H9" s="349"/>
      <c r="I9" s="349"/>
      <c r="J9" s="349"/>
      <c r="K9" s="361" t="s">
        <v>796</v>
      </c>
      <c r="L9" s="361" t="s">
        <v>798</v>
      </c>
    </row>
    <row r="10" spans="2:12" x14ac:dyDescent="0.25">
      <c r="B10" s="1280"/>
      <c r="C10" s="1281"/>
      <c r="D10" s="1287"/>
      <c r="E10" s="369"/>
      <c r="F10" s="367"/>
      <c r="G10" s="371"/>
      <c r="H10" s="349"/>
      <c r="I10" s="349"/>
      <c r="J10" s="349"/>
      <c r="K10" s="349"/>
      <c r="L10" s="362" t="s">
        <v>965</v>
      </c>
    </row>
    <row r="11" spans="2:12" x14ac:dyDescent="0.25">
      <c r="B11" s="1280"/>
      <c r="C11" s="1281"/>
      <c r="D11" s="1287"/>
      <c r="E11" s="366"/>
      <c r="F11" s="367"/>
      <c r="G11" s="365"/>
      <c r="H11" s="349"/>
      <c r="I11" s="349"/>
      <c r="J11" s="349"/>
      <c r="K11" s="349"/>
      <c r="L11" s="361" t="s">
        <v>142</v>
      </c>
    </row>
    <row r="12" spans="2:12" x14ac:dyDescent="0.25">
      <c r="B12" s="1282"/>
      <c r="C12" s="1283"/>
      <c r="D12" s="1287"/>
      <c r="E12" s="366"/>
      <c r="F12" s="368"/>
      <c r="G12" s="366"/>
      <c r="H12" s="349"/>
      <c r="I12" s="349"/>
      <c r="J12" s="349"/>
      <c r="K12" s="349"/>
      <c r="L12" s="362" t="s">
        <v>966</v>
      </c>
    </row>
    <row r="13" spans="2:12" x14ac:dyDescent="0.25">
      <c r="L13" s="362" t="s">
        <v>797</v>
      </c>
    </row>
    <row r="14" spans="2:12" ht="15" customHeight="1" x14ac:dyDescent="0.25">
      <c r="B14" s="1276" t="s">
        <v>801</v>
      </c>
      <c r="C14" s="1277"/>
      <c r="D14" s="352" t="s">
        <v>856</v>
      </c>
      <c r="E14" s="350" t="s">
        <v>99</v>
      </c>
      <c r="F14" s="350" t="s">
        <v>802</v>
      </c>
      <c r="L14" s="362" t="s">
        <v>799</v>
      </c>
    </row>
    <row r="16" spans="2:12" ht="14.25" customHeight="1" x14ac:dyDescent="0.25">
      <c r="B16" s="1284" t="s">
        <v>305</v>
      </c>
      <c r="C16" s="1284" t="s">
        <v>97</v>
      </c>
      <c r="D16" s="356" t="s">
        <v>857</v>
      </c>
      <c r="E16" s="364" t="s">
        <v>803</v>
      </c>
      <c r="F16" s="364" t="s">
        <v>832</v>
      </c>
      <c r="G16" s="364" t="s">
        <v>1269</v>
      </c>
      <c r="H16" s="364" t="s">
        <v>1270</v>
      </c>
      <c r="I16" s="364" t="s">
        <v>1271</v>
      </c>
      <c r="J16" s="364" t="s">
        <v>804</v>
      </c>
      <c r="K16" s="364" t="s">
        <v>1272</v>
      </c>
    </row>
    <row r="17" spans="2:11" x14ac:dyDescent="0.25">
      <c r="B17" s="1285"/>
      <c r="C17" s="1285"/>
      <c r="D17" s="1284" t="s">
        <v>829</v>
      </c>
      <c r="E17" s="361" t="s">
        <v>933</v>
      </c>
      <c r="F17" s="361" t="s">
        <v>686</v>
      </c>
      <c r="G17" s="777" t="s">
        <v>1273</v>
      </c>
      <c r="H17" s="361" t="s">
        <v>1274</v>
      </c>
      <c r="I17" s="361" t="s">
        <v>1275</v>
      </c>
      <c r="J17" s="361" t="s">
        <v>812</v>
      </c>
      <c r="K17" s="361" t="s">
        <v>1276</v>
      </c>
    </row>
    <row r="18" spans="2:11" x14ac:dyDescent="0.25">
      <c r="B18" s="1285"/>
      <c r="C18" s="1285"/>
      <c r="D18" s="1285"/>
      <c r="E18" s="362" t="s">
        <v>805</v>
      </c>
      <c r="F18" s="362" t="s">
        <v>83</v>
      </c>
      <c r="G18" s="349" t="s">
        <v>1277</v>
      </c>
      <c r="H18" s="362" t="s">
        <v>973</v>
      </c>
      <c r="I18" s="362" t="s">
        <v>1278</v>
      </c>
      <c r="J18" s="362" t="s">
        <v>813</v>
      </c>
      <c r="K18" s="362" t="s">
        <v>1279</v>
      </c>
    </row>
    <row r="19" spans="2:11" x14ac:dyDescent="0.25">
      <c r="B19" s="1285"/>
      <c r="C19" s="1285"/>
      <c r="D19" s="1285"/>
      <c r="E19" s="361" t="s">
        <v>806</v>
      </c>
      <c r="F19" s="361" t="s">
        <v>85</v>
      </c>
      <c r="G19" s="349" t="s">
        <v>1280</v>
      </c>
      <c r="H19" s="361" t="s">
        <v>1281</v>
      </c>
      <c r="I19" s="776" t="s">
        <v>811</v>
      </c>
      <c r="J19" s="361" t="s">
        <v>814</v>
      </c>
      <c r="K19" s="361" t="s">
        <v>1282</v>
      </c>
    </row>
    <row r="20" spans="2:11" x14ac:dyDescent="0.25">
      <c r="B20" s="1285"/>
      <c r="C20" s="1285"/>
      <c r="D20" s="1285"/>
      <c r="E20" s="362" t="s">
        <v>687</v>
      </c>
      <c r="F20" s="362" t="s">
        <v>688</v>
      </c>
      <c r="G20" s="345" t="s">
        <v>1283</v>
      </c>
      <c r="H20" s="362" t="s">
        <v>674</v>
      </c>
      <c r="I20" s="778" t="s">
        <v>1284</v>
      </c>
      <c r="J20" s="362" t="s">
        <v>815</v>
      </c>
      <c r="K20" s="362" t="s">
        <v>1285</v>
      </c>
    </row>
    <row r="21" spans="2:11" x14ac:dyDescent="0.25">
      <c r="B21" s="1285"/>
      <c r="C21" s="1285"/>
      <c r="D21" s="1285"/>
      <c r="E21" s="361" t="s">
        <v>807</v>
      </c>
      <c r="F21" s="361" t="s">
        <v>809</v>
      </c>
      <c r="G21" s="778" t="s">
        <v>1286</v>
      </c>
      <c r="H21" s="349"/>
      <c r="I21" s="776" t="s">
        <v>1287</v>
      </c>
      <c r="J21" s="349"/>
      <c r="K21" s="349"/>
    </row>
    <row r="22" spans="2:11" x14ac:dyDescent="0.25">
      <c r="B22" s="1285"/>
      <c r="C22" s="1285"/>
      <c r="D22" s="1285"/>
      <c r="E22" s="362" t="s">
        <v>808</v>
      </c>
      <c r="F22" s="362" t="s">
        <v>91</v>
      </c>
      <c r="G22" s="779" t="s">
        <v>136</v>
      </c>
      <c r="H22" s="349"/>
      <c r="I22" s="778" t="s">
        <v>1288</v>
      </c>
      <c r="J22" s="349"/>
      <c r="K22" s="349"/>
    </row>
    <row r="23" spans="2:11" x14ac:dyDescent="0.25">
      <c r="B23" s="1285"/>
      <c r="C23" s="1285"/>
      <c r="D23" s="1285"/>
      <c r="E23" s="349"/>
      <c r="F23" s="361" t="s">
        <v>810</v>
      </c>
      <c r="G23" s="362" t="s">
        <v>1289</v>
      </c>
      <c r="H23" s="349"/>
      <c r="I23" s="776" t="s">
        <v>1290</v>
      </c>
      <c r="J23" s="349"/>
      <c r="K23" s="349"/>
    </row>
    <row r="24" spans="2:11" x14ac:dyDescent="0.25">
      <c r="B24" s="1285"/>
      <c r="C24" s="1285"/>
      <c r="D24" s="1285"/>
      <c r="E24" s="349"/>
      <c r="F24" s="362" t="s">
        <v>92</v>
      </c>
      <c r="G24" s="349"/>
      <c r="H24" s="349"/>
      <c r="I24" s="778" t="s">
        <v>1291</v>
      </c>
      <c r="J24" s="349"/>
      <c r="K24" s="349"/>
    </row>
    <row r="25" spans="2:11" x14ac:dyDescent="0.25">
      <c r="B25" s="1285"/>
      <c r="C25" s="1285"/>
      <c r="D25" s="1285"/>
      <c r="E25" s="349"/>
      <c r="F25" s="361" t="s">
        <v>676</v>
      </c>
      <c r="G25" s="349"/>
      <c r="H25" s="349"/>
      <c r="I25" s="776" t="s">
        <v>1292</v>
      </c>
      <c r="J25" s="349"/>
      <c r="K25" s="349"/>
    </row>
    <row r="26" spans="2:11" x14ac:dyDescent="0.25">
      <c r="B26" s="1285"/>
      <c r="C26" s="1285"/>
      <c r="D26" s="1285"/>
      <c r="E26" s="349"/>
      <c r="F26" s="362" t="s">
        <v>677</v>
      </c>
      <c r="G26" s="349"/>
      <c r="H26" s="349"/>
      <c r="I26" s="778" t="s">
        <v>1293</v>
      </c>
      <c r="J26" s="349"/>
      <c r="K26" s="349"/>
    </row>
    <row r="27" spans="2:11" x14ac:dyDescent="0.25">
      <c r="B27" s="1286"/>
      <c r="C27" s="1286"/>
      <c r="D27" s="1286"/>
      <c r="E27" s="349"/>
      <c r="F27" s="361" t="s">
        <v>212</v>
      </c>
      <c r="G27" s="349"/>
      <c r="H27" s="349"/>
      <c r="I27" s="778" t="s">
        <v>1294</v>
      </c>
      <c r="J27" s="349"/>
      <c r="K27" s="349"/>
    </row>
    <row r="29" spans="2:11" x14ac:dyDescent="0.25">
      <c r="B29" s="1287" t="s">
        <v>305</v>
      </c>
      <c r="C29" s="1288" t="s">
        <v>116</v>
      </c>
      <c r="D29" s="353" t="s">
        <v>858</v>
      </c>
      <c r="E29" s="364" t="s">
        <v>816</v>
      </c>
      <c r="F29" s="364" t="s">
        <v>817</v>
      </c>
      <c r="G29" s="364" t="s">
        <v>818</v>
      </c>
    </row>
    <row r="30" spans="2:11" x14ac:dyDescent="0.25">
      <c r="B30" s="1287"/>
      <c r="C30" s="1287"/>
      <c r="D30" s="1284" t="s">
        <v>829</v>
      </c>
      <c r="E30" s="361" t="s">
        <v>1295</v>
      </c>
      <c r="F30" s="361" t="s">
        <v>1295</v>
      </c>
      <c r="G30" s="361" t="s">
        <v>1295</v>
      </c>
    </row>
    <row r="31" spans="2:11" x14ac:dyDescent="0.25">
      <c r="B31" s="1287"/>
      <c r="C31" s="1287"/>
      <c r="D31" s="1285"/>
      <c r="E31" s="362" t="s">
        <v>1296</v>
      </c>
      <c r="F31" s="362" t="s">
        <v>1296</v>
      </c>
      <c r="G31" s="362" t="s">
        <v>1296</v>
      </c>
    </row>
    <row r="32" spans="2:11" x14ac:dyDescent="0.25">
      <c r="B32" s="1287"/>
      <c r="C32" s="1287"/>
      <c r="D32" s="1285"/>
      <c r="E32" s="362" t="s">
        <v>1297</v>
      </c>
      <c r="F32" s="362" t="s">
        <v>1297</v>
      </c>
      <c r="G32" s="362" t="s">
        <v>1297</v>
      </c>
    </row>
    <row r="33" spans="2:7" x14ac:dyDescent="0.25">
      <c r="B33" s="1287"/>
      <c r="C33" s="1287"/>
      <c r="D33" s="1285"/>
      <c r="E33" s="362" t="s">
        <v>1298</v>
      </c>
      <c r="F33" s="362" t="s">
        <v>1298</v>
      </c>
      <c r="G33" s="362" t="s">
        <v>1298</v>
      </c>
    </row>
    <row r="34" spans="2:7" x14ac:dyDescent="0.25">
      <c r="B34" s="1287"/>
      <c r="C34" s="1287"/>
      <c r="D34" s="1285"/>
      <c r="E34" s="362" t="s">
        <v>1299</v>
      </c>
      <c r="F34" s="362" t="s">
        <v>1299</v>
      </c>
      <c r="G34" s="362" t="s">
        <v>1299</v>
      </c>
    </row>
    <row r="35" spans="2:7" x14ac:dyDescent="0.25">
      <c r="B35" s="1287"/>
      <c r="C35" s="1287"/>
      <c r="D35" s="1285"/>
      <c r="E35" s="362" t="s">
        <v>1300</v>
      </c>
      <c r="F35" s="362" t="s">
        <v>1300</v>
      </c>
      <c r="G35" s="362" t="s">
        <v>1300</v>
      </c>
    </row>
    <row r="36" spans="2:7" x14ac:dyDescent="0.25">
      <c r="B36" s="1287"/>
      <c r="C36" s="1287"/>
      <c r="D36" s="1285"/>
      <c r="E36" s="362" t="s">
        <v>1301</v>
      </c>
      <c r="F36" s="362" t="s">
        <v>1301</v>
      </c>
      <c r="G36" s="362" t="s">
        <v>1301</v>
      </c>
    </row>
    <row r="37" spans="2:7" x14ac:dyDescent="0.25">
      <c r="B37" s="1287"/>
      <c r="C37" s="1287"/>
      <c r="D37" s="1286"/>
      <c r="E37" s="362"/>
      <c r="F37" s="362"/>
      <c r="G37" s="362"/>
    </row>
    <row r="39" spans="2:7" ht="14.25" customHeight="1" x14ac:dyDescent="0.25">
      <c r="B39" s="1287" t="s">
        <v>305</v>
      </c>
      <c r="C39" s="1288" t="s">
        <v>120</v>
      </c>
      <c r="D39" s="353" t="s">
        <v>859</v>
      </c>
      <c r="E39" s="364" t="s">
        <v>819</v>
      </c>
      <c r="F39" s="364" t="s">
        <v>820</v>
      </c>
      <c r="G39" s="364" t="s">
        <v>821</v>
      </c>
    </row>
    <row r="40" spans="2:7" x14ac:dyDescent="0.25">
      <c r="B40" s="1287"/>
      <c r="C40" s="1287"/>
      <c r="D40" s="1284" t="s">
        <v>829</v>
      </c>
      <c r="E40" s="361" t="s">
        <v>1302</v>
      </c>
      <c r="F40" s="361" t="s">
        <v>1302</v>
      </c>
      <c r="G40" s="361" t="s">
        <v>1302</v>
      </c>
    </row>
    <row r="41" spans="2:7" x14ac:dyDescent="0.25">
      <c r="B41" s="1287"/>
      <c r="C41" s="1287"/>
      <c r="D41" s="1285"/>
      <c r="E41" s="362" t="s">
        <v>1303</v>
      </c>
      <c r="F41" s="362" t="s">
        <v>1303</v>
      </c>
      <c r="G41" s="362" t="s">
        <v>1303</v>
      </c>
    </row>
    <row r="42" spans="2:7" x14ac:dyDescent="0.25">
      <c r="B42" s="1287"/>
      <c r="C42" s="1287"/>
      <c r="D42" s="1285"/>
      <c r="E42" s="361" t="s">
        <v>1304</v>
      </c>
      <c r="F42" s="361" t="s">
        <v>1304</v>
      </c>
      <c r="G42" s="361" t="s">
        <v>1304</v>
      </c>
    </row>
    <row r="43" spans="2:7" x14ac:dyDescent="0.25">
      <c r="B43" s="1287"/>
      <c r="C43" s="1287"/>
      <c r="D43" s="1285"/>
      <c r="E43" s="362" t="s">
        <v>1305</v>
      </c>
      <c r="F43" s="362" t="s">
        <v>1305</v>
      </c>
      <c r="G43" s="362" t="s">
        <v>1306</v>
      </c>
    </row>
    <row r="44" spans="2:7" x14ac:dyDescent="0.25">
      <c r="B44" s="1287"/>
      <c r="C44" s="1287"/>
      <c r="D44" s="1285"/>
      <c r="E44" s="361" t="s">
        <v>1307</v>
      </c>
      <c r="F44" s="361" t="s">
        <v>1307</v>
      </c>
      <c r="G44" s="539" t="s">
        <v>1308</v>
      </c>
    </row>
    <row r="45" spans="2:7" x14ac:dyDescent="0.25">
      <c r="B45" s="1287"/>
      <c r="C45" s="1287"/>
      <c r="D45" s="1285"/>
      <c r="E45" s="778" t="s">
        <v>822</v>
      </c>
      <c r="F45" s="778" t="s">
        <v>822</v>
      </c>
      <c r="G45" s="349"/>
    </row>
    <row r="46" spans="2:7" x14ac:dyDescent="0.25">
      <c r="B46" s="1287"/>
      <c r="C46" s="1287"/>
      <c r="D46" s="1286"/>
      <c r="E46" s="776" t="s">
        <v>1309</v>
      </c>
      <c r="F46" s="776" t="s">
        <v>1309</v>
      </c>
      <c r="G46" s="349"/>
    </row>
    <row r="48" spans="2:7" x14ac:dyDescent="0.25">
      <c r="B48" s="1284" t="s">
        <v>305</v>
      </c>
      <c r="C48" s="1289" t="s">
        <v>122</v>
      </c>
      <c r="D48" s="353" t="s">
        <v>860</v>
      </c>
      <c r="E48" s="373" t="s">
        <v>823</v>
      </c>
      <c r="F48" s="373" t="s">
        <v>824</v>
      </c>
      <c r="G48" s="373" t="s">
        <v>825</v>
      </c>
    </row>
    <row r="49" spans="2:7" x14ac:dyDescent="0.25">
      <c r="B49" s="1285"/>
      <c r="C49" s="1290"/>
      <c r="D49" s="1284" t="s">
        <v>829</v>
      </c>
      <c r="E49" s="363" t="s">
        <v>1310</v>
      </c>
      <c r="F49" s="363" t="s">
        <v>1310</v>
      </c>
      <c r="G49" s="363" t="s">
        <v>1310</v>
      </c>
    </row>
    <row r="50" spans="2:7" x14ac:dyDescent="0.25">
      <c r="B50" s="1285"/>
      <c r="C50" s="1290"/>
      <c r="D50" s="1285"/>
      <c r="E50" s="372" t="s">
        <v>1311</v>
      </c>
      <c r="F50" s="372" t="s">
        <v>1311</v>
      </c>
      <c r="G50" s="372" t="s">
        <v>1311</v>
      </c>
    </row>
    <row r="51" spans="2:7" x14ac:dyDescent="0.25">
      <c r="B51" s="1285"/>
      <c r="C51" s="1290"/>
      <c r="D51" s="1285"/>
      <c r="E51" s="363" t="s">
        <v>1312</v>
      </c>
      <c r="F51" s="363" t="s">
        <v>1312</v>
      </c>
      <c r="G51" s="363" t="s">
        <v>1312</v>
      </c>
    </row>
    <row r="52" spans="2:7" x14ac:dyDescent="0.25">
      <c r="B52" s="1285"/>
      <c r="C52" s="1290"/>
      <c r="D52" s="1285"/>
      <c r="E52" s="372" t="s">
        <v>836</v>
      </c>
      <c r="F52" s="372" t="s">
        <v>836</v>
      </c>
      <c r="G52" s="372" t="s">
        <v>836</v>
      </c>
    </row>
    <row r="53" spans="2:7" x14ac:dyDescent="0.25">
      <c r="B53" s="1285"/>
      <c r="C53" s="1290"/>
      <c r="D53" s="1285"/>
      <c r="E53" s="363" t="s">
        <v>1313</v>
      </c>
      <c r="F53" s="363" t="s">
        <v>1313</v>
      </c>
      <c r="G53" s="363" t="s">
        <v>1313</v>
      </c>
    </row>
    <row r="54" spans="2:7" x14ac:dyDescent="0.25">
      <c r="B54" s="1285"/>
      <c r="C54" s="1290"/>
      <c r="D54" s="1285"/>
      <c r="E54" s="372" t="s">
        <v>1314</v>
      </c>
      <c r="F54" s="372" t="s">
        <v>1314</v>
      </c>
      <c r="G54" s="372" t="s">
        <v>1314</v>
      </c>
    </row>
    <row r="55" spans="2:7" x14ac:dyDescent="0.25">
      <c r="B55" s="1285"/>
      <c r="C55" s="1290"/>
      <c r="D55" s="1285"/>
      <c r="E55" s="363" t="s">
        <v>1315</v>
      </c>
      <c r="F55" s="363" t="s">
        <v>1315</v>
      </c>
      <c r="G55" s="363" t="s">
        <v>1315</v>
      </c>
    </row>
    <row r="56" spans="2:7" x14ac:dyDescent="0.25">
      <c r="B56" s="1285"/>
      <c r="C56" s="1290"/>
      <c r="D56" s="1285"/>
      <c r="E56" s="780" t="s">
        <v>1316</v>
      </c>
      <c r="F56" s="780" t="s">
        <v>1316</v>
      </c>
      <c r="G56" s="780" t="s">
        <v>1316</v>
      </c>
    </row>
    <row r="57" spans="2:7" x14ac:dyDescent="0.25">
      <c r="B57" s="1285"/>
      <c r="C57" s="1290"/>
      <c r="D57" s="1285"/>
      <c r="E57" s="363" t="s">
        <v>1317</v>
      </c>
      <c r="F57" s="363" t="s">
        <v>1317</v>
      </c>
      <c r="G57" s="363" t="s">
        <v>1317</v>
      </c>
    </row>
    <row r="58" spans="2:7" x14ac:dyDescent="0.25">
      <c r="B58" s="1285"/>
      <c r="C58" s="1290"/>
      <c r="D58" s="1285"/>
      <c r="E58" s="372" t="s">
        <v>1318</v>
      </c>
      <c r="F58" s="372" t="s">
        <v>1318</v>
      </c>
      <c r="G58" s="372" t="s">
        <v>1318</v>
      </c>
    </row>
    <row r="59" spans="2:7" x14ac:dyDescent="0.25">
      <c r="B59" s="1285"/>
      <c r="C59" s="1290"/>
      <c r="D59" s="1285"/>
      <c r="E59" s="363" t="s">
        <v>1319</v>
      </c>
      <c r="F59" s="363" t="s">
        <v>1319</v>
      </c>
      <c r="G59" s="363" t="s">
        <v>1319</v>
      </c>
    </row>
    <row r="60" spans="2:7" x14ac:dyDescent="0.25">
      <c r="B60" s="1286"/>
      <c r="C60" s="1291"/>
      <c r="D60" s="1286"/>
      <c r="E60" s="374" t="s">
        <v>1320</v>
      </c>
      <c r="F60" s="374" t="s">
        <v>1321</v>
      </c>
      <c r="G60" s="374" t="s">
        <v>1321</v>
      </c>
    </row>
    <row r="62" spans="2:7" x14ac:dyDescent="0.25">
      <c r="B62" s="1287" t="s">
        <v>305</v>
      </c>
      <c r="C62" s="1288" t="s">
        <v>1322</v>
      </c>
      <c r="D62" s="353" t="s">
        <v>861</v>
      </c>
      <c r="E62" s="364" t="s">
        <v>826</v>
      </c>
      <c r="F62" s="364" t="s">
        <v>827</v>
      </c>
      <c r="G62" s="364" t="s">
        <v>828</v>
      </c>
    </row>
    <row r="63" spans="2:7" x14ac:dyDescent="0.25">
      <c r="B63" s="1287"/>
      <c r="C63" s="1287"/>
      <c r="D63" s="1287" t="s">
        <v>829</v>
      </c>
      <c r="E63" s="361" t="s">
        <v>854</v>
      </c>
      <c r="F63" s="361" t="s">
        <v>854</v>
      </c>
      <c r="G63" s="361" t="s">
        <v>854</v>
      </c>
    </row>
    <row r="64" spans="2:7" x14ac:dyDescent="0.25">
      <c r="B64" s="1287"/>
      <c r="C64" s="1287"/>
      <c r="D64" s="1287"/>
      <c r="E64" s="362" t="s">
        <v>833</v>
      </c>
      <c r="F64" s="362" t="s">
        <v>833</v>
      </c>
      <c r="G64" s="362" t="s">
        <v>833</v>
      </c>
    </row>
    <row r="65" spans="2:8" x14ac:dyDescent="0.25">
      <c r="B65" s="1287"/>
      <c r="C65" s="1287"/>
      <c r="D65" s="1287"/>
      <c r="E65" s="361" t="s">
        <v>834</v>
      </c>
      <c r="F65" s="361" t="s">
        <v>834</v>
      </c>
      <c r="G65" s="361" t="s">
        <v>834</v>
      </c>
    </row>
    <row r="66" spans="2:8" x14ac:dyDescent="0.25">
      <c r="B66" s="1287"/>
      <c r="C66" s="1287"/>
      <c r="D66" s="1287"/>
      <c r="E66" s="362" t="s">
        <v>835</v>
      </c>
      <c r="F66" s="362" t="s">
        <v>835</v>
      </c>
      <c r="G66" s="362" t="s">
        <v>835</v>
      </c>
    </row>
    <row r="67" spans="2:8" x14ac:dyDescent="0.25">
      <c r="B67" s="1287"/>
      <c r="C67" s="1287"/>
      <c r="D67" s="1287"/>
      <c r="E67" s="361" t="s">
        <v>108</v>
      </c>
      <c r="F67" s="361" t="s">
        <v>108</v>
      </c>
      <c r="G67" s="361" t="s">
        <v>108</v>
      </c>
    </row>
    <row r="68" spans="2:8" x14ac:dyDescent="0.25">
      <c r="B68" s="1287"/>
      <c r="C68" s="1287"/>
      <c r="D68" s="1287"/>
      <c r="E68" s="362" t="s">
        <v>109</v>
      </c>
      <c r="F68" s="362" t="s">
        <v>109</v>
      </c>
      <c r="G68" s="362" t="s">
        <v>109</v>
      </c>
    </row>
    <row r="70" spans="2:8" x14ac:dyDescent="0.25">
      <c r="B70" s="355" t="s">
        <v>994</v>
      </c>
      <c r="C70" s="355" t="s">
        <v>130</v>
      </c>
      <c r="D70" s="353" t="s">
        <v>862</v>
      </c>
      <c r="E70" s="357" t="s">
        <v>235</v>
      </c>
      <c r="F70" s="357" t="s">
        <v>970</v>
      </c>
    </row>
    <row r="72" spans="2:8" x14ac:dyDescent="0.25">
      <c r="B72" s="1287" t="s">
        <v>363</v>
      </c>
      <c r="C72" s="1287" t="s">
        <v>132</v>
      </c>
      <c r="D72" s="353" t="s">
        <v>863</v>
      </c>
      <c r="E72" s="375" t="s">
        <v>124</v>
      </c>
      <c r="F72" s="375" t="s">
        <v>128</v>
      </c>
      <c r="G72" s="375" t="s">
        <v>837</v>
      </c>
      <c r="H72" s="375" t="s">
        <v>838</v>
      </c>
    </row>
    <row r="73" spans="2:8" x14ac:dyDescent="0.25">
      <c r="B73" s="1287"/>
      <c r="C73" s="1287"/>
      <c r="D73" s="1287" t="s">
        <v>829</v>
      </c>
      <c r="E73" s="361" t="s">
        <v>839</v>
      </c>
      <c r="F73" s="361" t="s">
        <v>839</v>
      </c>
      <c r="G73" s="361" t="s">
        <v>839</v>
      </c>
      <c r="H73" s="361" t="s">
        <v>839</v>
      </c>
    </row>
    <row r="74" spans="2:8" x14ac:dyDescent="0.25">
      <c r="B74" s="1287"/>
      <c r="C74" s="1287"/>
      <c r="D74" s="1287"/>
      <c r="E74" s="362" t="s">
        <v>840</v>
      </c>
      <c r="F74" s="362" t="s">
        <v>840</v>
      </c>
      <c r="G74" s="362" t="s">
        <v>840</v>
      </c>
      <c r="H74" s="362" t="s">
        <v>840</v>
      </c>
    </row>
    <row r="75" spans="2:8" x14ac:dyDescent="0.25">
      <c r="B75" s="1287"/>
      <c r="C75" s="1287"/>
      <c r="D75" s="1287"/>
      <c r="E75" s="361" t="s">
        <v>841</v>
      </c>
      <c r="F75" s="361" t="s">
        <v>841</v>
      </c>
      <c r="G75" s="361" t="s">
        <v>841</v>
      </c>
      <c r="H75" s="361" t="s">
        <v>841</v>
      </c>
    </row>
    <row r="76" spans="2:8" x14ac:dyDescent="0.25">
      <c r="B76" s="1287"/>
      <c r="C76" s="1287"/>
      <c r="D76" s="1287"/>
      <c r="E76" s="362" t="s">
        <v>842</v>
      </c>
      <c r="F76" s="362" t="s">
        <v>842</v>
      </c>
      <c r="G76" s="362" t="s">
        <v>842</v>
      </c>
      <c r="H76" s="362" t="s">
        <v>842</v>
      </c>
    </row>
    <row r="78" spans="2:8" x14ac:dyDescent="0.25">
      <c r="B78" s="1284" t="s">
        <v>843</v>
      </c>
      <c r="C78" s="1284" t="s">
        <v>135</v>
      </c>
      <c r="D78" s="353" t="s">
        <v>864</v>
      </c>
      <c r="E78" s="376" t="s">
        <v>698</v>
      </c>
      <c r="F78" s="376" t="s">
        <v>699</v>
      </c>
      <c r="G78" s="376" t="s">
        <v>844</v>
      </c>
      <c r="H78" s="376" t="s">
        <v>697</v>
      </c>
    </row>
    <row r="79" spans="2:8" x14ac:dyDescent="0.25">
      <c r="B79" s="1285"/>
      <c r="C79" s="1285"/>
      <c r="D79" s="1284" t="s">
        <v>829</v>
      </c>
      <c r="E79" s="363" t="s">
        <v>845</v>
      </c>
      <c r="F79" s="363" t="s">
        <v>845</v>
      </c>
      <c r="G79" s="363" t="s">
        <v>845</v>
      </c>
      <c r="H79" s="363" t="s">
        <v>845</v>
      </c>
    </row>
    <row r="80" spans="2:8" x14ac:dyDescent="0.25">
      <c r="B80" s="1285"/>
      <c r="C80" s="1285"/>
      <c r="D80" s="1285"/>
      <c r="E80" s="372" t="s">
        <v>846</v>
      </c>
      <c r="F80" s="372" t="s">
        <v>846</v>
      </c>
      <c r="G80" s="372" t="s">
        <v>846</v>
      </c>
      <c r="H80" s="372" t="s">
        <v>846</v>
      </c>
    </row>
    <row r="81" spans="2:8" x14ac:dyDescent="0.25">
      <c r="B81" s="1285"/>
      <c r="C81" s="1285"/>
      <c r="D81" s="1285"/>
      <c r="E81" s="363" t="s">
        <v>847</v>
      </c>
      <c r="F81" s="363" t="s">
        <v>847</v>
      </c>
      <c r="G81" s="363" t="s">
        <v>847</v>
      </c>
      <c r="H81" s="363" t="s">
        <v>847</v>
      </c>
    </row>
    <row r="82" spans="2:8" x14ac:dyDescent="0.25">
      <c r="B82" s="1285"/>
      <c r="C82" s="1285"/>
      <c r="D82" s="1285"/>
      <c r="E82" s="372" t="s">
        <v>848</v>
      </c>
      <c r="F82" s="372" t="s">
        <v>848</v>
      </c>
      <c r="G82" s="372" t="s">
        <v>848</v>
      </c>
      <c r="H82" s="372" t="s">
        <v>848</v>
      </c>
    </row>
    <row r="83" spans="2:8" x14ac:dyDescent="0.25">
      <c r="B83" s="1286"/>
      <c r="C83" s="1286"/>
      <c r="D83" s="1286"/>
      <c r="E83" s="362" t="s">
        <v>1323</v>
      </c>
      <c r="F83" s="362" t="s">
        <v>1323</v>
      </c>
      <c r="G83" s="362" t="s">
        <v>1323</v>
      </c>
      <c r="H83" s="362" t="s">
        <v>1323</v>
      </c>
    </row>
    <row r="85" spans="2:8" x14ac:dyDescent="0.25">
      <c r="B85" s="1287" t="s">
        <v>843</v>
      </c>
      <c r="C85" s="1287" t="s">
        <v>849</v>
      </c>
      <c r="D85" s="353" t="s">
        <v>865</v>
      </c>
      <c r="E85" s="375" t="s">
        <v>126</v>
      </c>
      <c r="F85" s="375" t="s">
        <v>129</v>
      </c>
      <c r="G85" s="375" t="s">
        <v>131</v>
      </c>
      <c r="H85" s="463" t="s">
        <v>993</v>
      </c>
    </row>
    <row r="86" spans="2:8" x14ac:dyDescent="0.25">
      <c r="B86" s="1287"/>
      <c r="C86" s="1287"/>
      <c r="D86" s="1287" t="s">
        <v>829</v>
      </c>
      <c r="E86" s="361" t="s">
        <v>850</v>
      </c>
      <c r="F86" s="361" t="s">
        <v>850</v>
      </c>
      <c r="G86" s="361" t="s">
        <v>850</v>
      </c>
      <c r="H86" s="464" t="s">
        <v>352</v>
      </c>
    </row>
    <row r="87" spans="2:8" x14ac:dyDescent="0.25">
      <c r="B87" s="1287"/>
      <c r="C87" s="1287"/>
      <c r="D87" s="1287"/>
      <c r="E87" s="362" t="s">
        <v>851</v>
      </c>
      <c r="F87" s="362" t="s">
        <v>851</v>
      </c>
      <c r="G87" s="362" t="s">
        <v>851</v>
      </c>
      <c r="H87" s="465"/>
    </row>
    <row r="88" spans="2:8" x14ac:dyDescent="0.25">
      <c r="B88" s="1287"/>
      <c r="C88" s="1287"/>
      <c r="D88" s="1287"/>
      <c r="E88" s="361" t="s">
        <v>852</v>
      </c>
      <c r="F88" s="361" t="s">
        <v>852</v>
      </c>
      <c r="G88" s="361" t="s">
        <v>852</v>
      </c>
      <c r="H88" s="464"/>
    </row>
  </sheetData>
  <sheetProtection algorithmName="SHA-512" hashValue="5WxLi8Kt7Ke80BW85Phvmr/lFgNPIbs3bvHnsvEeslaj7MTA9lx9ZC+MI+q2xegXHrT4hj8h072zwGHz8Zdnaw==" saltValue="LpiVIP/MuYqkUAHgUHmP1Q==" spinCount="100000" sheet="1" objects="1" scenarios="1"/>
  <mergeCells count="27">
    <mergeCell ref="B85:B88"/>
    <mergeCell ref="C85:C88"/>
    <mergeCell ref="D86:D88"/>
    <mergeCell ref="D73:D76"/>
    <mergeCell ref="C72:C76"/>
    <mergeCell ref="B72:B76"/>
    <mergeCell ref="B78:B83"/>
    <mergeCell ref="C78:C83"/>
    <mergeCell ref="D79:D83"/>
    <mergeCell ref="B62:B68"/>
    <mergeCell ref="C62:C68"/>
    <mergeCell ref="D63:D68"/>
    <mergeCell ref="B48:B60"/>
    <mergeCell ref="C48:C60"/>
    <mergeCell ref="D49:D60"/>
    <mergeCell ref="B29:B37"/>
    <mergeCell ref="C29:C37"/>
    <mergeCell ref="B39:B46"/>
    <mergeCell ref="C39:C46"/>
    <mergeCell ref="D17:D27"/>
    <mergeCell ref="D30:D37"/>
    <mergeCell ref="D40:D46"/>
    <mergeCell ref="B14:C14"/>
    <mergeCell ref="B4:C12"/>
    <mergeCell ref="B16:B27"/>
    <mergeCell ref="C16:C27"/>
    <mergeCell ref="D5:D12"/>
  </mergeCells>
  <phoneticPr fontId="4"/>
  <pageMargins left="0.70866141732283472" right="0" top="0.15748031496062992" bottom="0.15748031496062992" header="0.31496062992125984" footer="0.31496062992125984"/>
  <pageSetup paperSize="8" scale="71" orientation="landscape" r:id="rId1"/>
  <tableParts count="3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59999389629810485"/>
  </sheetPr>
  <dimension ref="A1:AH46"/>
  <sheetViews>
    <sheetView showGridLines="0" view="pageBreakPreview" zoomScaleNormal="90" zoomScaleSheetLayoutView="100" workbookViewId="0"/>
  </sheetViews>
  <sheetFormatPr defaultColWidth="2.875" defaultRowHeight="16.5" customHeight="1" x14ac:dyDescent="0.15"/>
  <cols>
    <col min="1" max="1" width="1.875" style="13" customWidth="1"/>
    <col min="2" max="2" width="2.875" style="13"/>
    <col min="3" max="14" width="3.625" style="13" customWidth="1"/>
    <col min="15" max="15" width="5.125" style="13" customWidth="1"/>
    <col min="16" max="26" width="2.875" style="13"/>
    <col min="27" max="27" width="2.875" style="23"/>
    <col min="28" max="40" width="2.875" style="13"/>
    <col min="41" max="41" width="2.875" style="13" customWidth="1"/>
    <col min="42" max="16384" width="2.875" style="13"/>
  </cols>
  <sheetData>
    <row r="1" spans="2:28" ht="16.5" customHeight="1" x14ac:dyDescent="0.15">
      <c r="B1" s="7"/>
      <c r="C1" s="35"/>
      <c r="D1" s="35"/>
      <c r="E1" s="35"/>
      <c r="F1" s="35"/>
      <c r="G1" s="35"/>
      <c r="H1" s="24"/>
      <c r="I1" s="24"/>
      <c r="J1" s="24"/>
      <c r="K1" s="24"/>
      <c r="L1" s="24"/>
      <c r="M1" s="24"/>
      <c r="N1" s="24"/>
      <c r="O1" s="24"/>
      <c r="P1" s="24"/>
      <c r="Q1" s="24"/>
      <c r="R1" s="24"/>
      <c r="S1" s="24"/>
      <c r="T1" s="24"/>
      <c r="U1" s="24"/>
      <c r="V1" s="24"/>
      <c r="W1" s="24"/>
      <c r="X1" s="24"/>
      <c r="Y1" s="24"/>
      <c r="Z1" s="24"/>
      <c r="AA1" s="24"/>
      <c r="AB1" s="15"/>
    </row>
    <row r="2" spans="2:28" ht="16.5" customHeight="1" x14ac:dyDescent="0.15">
      <c r="B2" s="17" t="s">
        <v>400</v>
      </c>
      <c r="C2" s="4"/>
      <c r="D2" s="4"/>
      <c r="E2" s="4"/>
      <c r="F2" s="4"/>
      <c r="G2" s="4"/>
      <c r="H2" s="4"/>
      <c r="I2" s="4"/>
      <c r="J2" s="4"/>
      <c r="K2" s="4"/>
      <c r="L2" s="28"/>
      <c r="M2" s="28"/>
      <c r="N2" s="4"/>
      <c r="O2" s="4"/>
      <c r="P2" s="4"/>
      <c r="Q2" s="4"/>
      <c r="R2" s="4"/>
      <c r="S2" s="4"/>
      <c r="T2" s="4"/>
      <c r="U2" s="4"/>
      <c r="V2" s="4"/>
      <c r="W2" s="4"/>
      <c r="X2" s="4"/>
      <c r="Y2" s="4"/>
      <c r="Z2" s="4"/>
      <c r="AA2" s="15"/>
      <c r="AB2" s="15"/>
    </row>
    <row r="3" spans="2:28" ht="16.5" customHeight="1" x14ac:dyDescent="0.15">
      <c r="C3" s="3"/>
      <c r="D3" s="2"/>
      <c r="E3" s="2"/>
      <c r="F3" s="36"/>
      <c r="G3" s="2"/>
      <c r="H3" s="2"/>
      <c r="I3" s="2"/>
      <c r="J3" s="2"/>
      <c r="K3" s="2"/>
      <c r="L3" s="2"/>
      <c r="M3" s="292"/>
      <c r="N3" s="3"/>
      <c r="O3" s="3"/>
      <c r="P3" s="3"/>
      <c r="Q3" s="3"/>
      <c r="R3" s="3"/>
      <c r="S3" s="3"/>
      <c r="T3" s="3"/>
      <c r="U3" s="3"/>
      <c r="V3" s="3"/>
      <c r="W3" s="3"/>
      <c r="X3" s="3"/>
      <c r="Y3" s="3"/>
      <c r="Z3" s="3"/>
      <c r="AA3" s="3"/>
      <c r="AB3" s="3"/>
    </row>
    <row r="4" spans="2:28" ht="16.5" customHeight="1" x14ac:dyDescent="0.15">
      <c r="C4" s="5" t="s">
        <v>194</v>
      </c>
      <c r="D4" s="3" t="s">
        <v>394</v>
      </c>
      <c r="E4" s="2"/>
      <c r="F4" s="2"/>
      <c r="G4" s="2"/>
      <c r="H4" s="2"/>
      <c r="I4" s="2"/>
      <c r="J4" s="2"/>
      <c r="K4" s="2"/>
      <c r="L4" s="2"/>
      <c r="M4" s="292"/>
      <c r="N4" s="3"/>
      <c r="O4" s="3"/>
      <c r="P4" s="3"/>
      <c r="Q4" s="3"/>
      <c r="R4" s="3"/>
      <c r="S4" s="3"/>
      <c r="T4" s="3"/>
      <c r="U4" s="3"/>
      <c r="V4" s="3"/>
      <c r="W4" s="3"/>
      <c r="X4" s="3"/>
      <c r="Y4" s="3"/>
      <c r="Z4" s="3"/>
      <c r="AA4" s="3"/>
      <c r="AB4" s="3"/>
    </row>
    <row r="5" spans="2:28" ht="16.5" customHeight="1" x14ac:dyDescent="0.15">
      <c r="B5" s="3"/>
      <c r="C5" s="3"/>
      <c r="D5" s="2"/>
      <c r="E5" s="2"/>
      <c r="F5" s="2"/>
      <c r="G5" s="2"/>
      <c r="H5" s="2"/>
      <c r="I5" s="2"/>
      <c r="J5" s="2"/>
      <c r="K5" s="2"/>
      <c r="L5" s="2"/>
      <c r="M5" s="292"/>
      <c r="N5" s="3"/>
      <c r="O5" s="3"/>
      <c r="P5" s="3"/>
      <c r="Q5" s="3"/>
      <c r="R5" s="3"/>
      <c r="S5" s="3"/>
      <c r="T5" s="3"/>
      <c r="U5" s="3"/>
      <c r="V5" s="3"/>
      <c r="W5" s="3"/>
      <c r="X5" s="3"/>
      <c r="Y5" s="3"/>
      <c r="Z5" s="3"/>
      <c r="AA5" s="3"/>
      <c r="AB5" s="3"/>
    </row>
    <row r="6" spans="2:28" ht="16.5" customHeight="1" x14ac:dyDescent="0.15">
      <c r="B6" s="3"/>
      <c r="C6" s="1973" t="s">
        <v>403</v>
      </c>
      <c r="D6" s="1973"/>
      <c r="E6" s="1973"/>
      <c r="F6" s="1973"/>
      <c r="G6" s="1973"/>
      <c r="H6" s="1973"/>
      <c r="I6" s="1973"/>
      <c r="J6" s="1973"/>
      <c r="K6" s="1973"/>
      <c r="L6" s="1973"/>
      <c r="M6" s="1973"/>
      <c r="N6" s="1973"/>
      <c r="O6" s="1973"/>
      <c r="P6" s="1974" t="s">
        <v>393</v>
      </c>
      <c r="Q6" s="1974"/>
      <c r="R6" s="1974"/>
      <c r="S6" s="1974"/>
      <c r="T6" s="1974"/>
      <c r="U6" s="1974"/>
      <c r="V6" s="1974"/>
      <c r="W6" s="3"/>
      <c r="X6" s="3"/>
      <c r="Y6" s="3"/>
      <c r="Z6" s="3"/>
      <c r="AA6" s="3"/>
      <c r="AB6" s="3"/>
    </row>
    <row r="7" spans="2:28" ht="16.5" customHeight="1" x14ac:dyDescent="0.15">
      <c r="B7" s="3"/>
      <c r="C7" s="1973" t="s">
        <v>1538</v>
      </c>
      <c r="D7" s="1973"/>
      <c r="E7" s="1973"/>
      <c r="F7" s="1973"/>
      <c r="G7" s="1973"/>
      <c r="H7" s="1973"/>
      <c r="I7" s="1973"/>
      <c r="J7" s="1973"/>
      <c r="K7" s="1973"/>
      <c r="L7" s="1973"/>
      <c r="M7" s="1973"/>
      <c r="N7" s="1973"/>
      <c r="O7" s="1973"/>
      <c r="P7" s="2087" t="str">
        <f>IF(入力シート!K11="","",入力シート!K11)</f>
        <v/>
      </c>
      <c r="Q7" s="2087"/>
      <c r="R7" s="2087"/>
      <c r="S7" s="2087"/>
      <c r="T7" s="2087"/>
      <c r="U7" s="2087"/>
      <c r="V7" s="2087"/>
      <c r="W7" s="3"/>
      <c r="X7" s="3"/>
      <c r="Y7" s="3"/>
      <c r="Z7" s="3"/>
      <c r="AA7" s="3"/>
      <c r="AB7" s="3"/>
    </row>
    <row r="8" spans="2:28" ht="16.5" customHeight="1" x14ac:dyDescent="0.15">
      <c r="B8" s="3"/>
      <c r="C8" s="337"/>
      <c r="D8" s="337"/>
      <c r="E8" s="337"/>
      <c r="F8" s="337"/>
      <c r="G8" s="337"/>
      <c r="H8" s="337"/>
      <c r="I8" s="337"/>
      <c r="J8" s="337"/>
      <c r="K8" s="337"/>
      <c r="L8" s="337"/>
      <c r="M8" s="337"/>
      <c r="N8" s="337"/>
      <c r="O8" s="337"/>
      <c r="P8" s="544"/>
      <c r="Q8" s="544"/>
      <c r="R8" s="544"/>
      <c r="S8" s="544"/>
      <c r="T8" s="544"/>
      <c r="U8" s="544"/>
      <c r="V8" s="544"/>
      <c r="W8" s="3"/>
      <c r="X8" s="3"/>
      <c r="Y8" s="3"/>
      <c r="Z8" s="3"/>
      <c r="AA8" s="3"/>
      <c r="AB8" s="3"/>
    </row>
    <row r="9" spans="2:28" ht="16.5" customHeight="1" x14ac:dyDescent="0.15">
      <c r="C9" s="3"/>
      <c r="D9" s="2"/>
      <c r="E9" s="2"/>
      <c r="F9" s="36"/>
      <c r="G9" s="2"/>
      <c r="H9" s="2"/>
      <c r="I9" s="2"/>
      <c r="J9" s="2"/>
      <c r="K9" s="2"/>
      <c r="L9" s="2"/>
      <c r="M9" s="292"/>
      <c r="N9" s="3"/>
      <c r="O9" s="3"/>
      <c r="P9" s="4"/>
      <c r="Q9" s="4"/>
      <c r="R9" s="4"/>
      <c r="S9" s="4"/>
      <c r="T9" s="4"/>
      <c r="U9" s="4"/>
      <c r="V9" s="4"/>
      <c r="W9" s="3"/>
      <c r="X9" s="3"/>
      <c r="Y9" s="3"/>
      <c r="Z9" s="3"/>
      <c r="AA9" s="3"/>
      <c r="AB9" s="3"/>
    </row>
    <row r="10" spans="2:28" ht="16.5" customHeight="1" x14ac:dyDescent="0.15">
      <c r="B10" s="3"/>
      <c r="C10" s="858" t="s">
        <v>1539</v>
      </c>
      <c r="D10" s="337"/>
      <c r="E10" s="337"/>
      <c r="F10" s="337"/>
      <c r="G10" s="337"/>
      <c r="H10" s="337"/>
      <c r="I10" s="337"/>
      <c r="J10" s="337"/>
      <c r="K10" s="337"/>
      <c r="L10" s="337"/>
      <c r="M10" s="337"/>
      <c r="N10" s="337"/>
      <c r="O10" s="337"/>
      <c r="P10" s="544"/>
      <c r="Q10" s="544"/>
      <c r="R10" s="544"/>
      <c r="S10" s="544"/>
      <c r="T10" s="544"/>
      <c r="U10" s="544"/>
      <c r="V10" s="544"/>
      <c r="W10" s="3"/>
      <c r="X10" s="3"/>
      <c r="Y10" s="3"/>
      <c r="Z10" s="3"/>
      <c r="AA10" s="3"/>
      <c r="AB10" s="3"/>
    </row>
    <row r="11" spans="2:28" ht="16.5" customHeight="1" x14ac:dyDescent="0.15">
      <c r="B11" s="3"/>
      <c r="C11" s="1973" t="s">
        <v>726</v>
      </c>
      <c r="D11" s="1973"/>
      <c r="E11" s="1973"/>
      <c r="F11" s="1973"/>
      <c r="G11" s="1973"/>
      <c r="H11" s="1973"/>
      <c r="I11" s="1973"/>
      <c r="J11" s="1973"/>
      <c r="K11" s="1973"/>
      <c r="L11" s="1973"/>
      <c r="M11" s="1973"/>
      <c r="N11" s="1973"/>
      <c r="O11" s="1973"/>
      <c r="P11" s="2087" t="str">
        <f>IF(入力シート!K191="","",入力シート!K191)</f>
        <v/>
      </c>
      <c r="Q11" s="2087"/>
      <c r="R11" s="2087"/>
      <c r="S11" s="2087"/>
      <c r="T11" s="2087"/>
      <c r="U11" s="2087"/>
      <c r="V11" s="2087"/>
      <c r="W11" s="3"/>
      <c r="X11" s="3"/>
      <c r="Y11" s="3"/>
      <c r="Z11" s="3"/>
      <c r="AA11" s="3"/>
      <c r="AB11" s="3"/>
    </row>
    <row r="12" spans="2:28" ht="16.5" customHeight="1" x14ac:dyDescent="0.15">
      <c r="B12" s="3"/>
      <c r="C12" s="1973" t="s">
        <v>727</v>
      </c>
      <c r="D12" s="1973"/>
      <c r="E12" s="1973"/>
      <c r="F12" s="1973"/>
      <c r="G12" s="1973"/>
      <c r="H12" s="1973"/>
      <c r="I12" s="1973"/>
      <c r="J12" s="1973"/>
      <c r="K12" s="1973"/>
      <c r="L12" s="1973"/>
      <c r="M12" s="1973"/>
      <c r="N12" s="1973"/>
      <c r="O12" s="1973"/>
      <c r="P12" s="2087" t="str">
        <f>IF(入力シート!K192="","",入力シート!K192)</f>
        <v/>
      </c>
      <c r="Q12" s="2087"/>
      <c r="R12" s="2087"/>
      <c r="S12" s="2087"/>
      <c r="T12" s="2087"/>
      <c r="U12" s="2087"/>
      <c r="V12" s="2087"/>
      <c r="W12" s="3"/>
      <c r="X12" s="3"/>
      <c r="Y12" s="3"/>
      <c r="Z12" s="3"/>
      <c r="AA12" s="3"/>
      <c r="AB12" s="3"/>
    </row>
    <row r="13" spans="2:28" ht="16.5" customHeight="1" x14ac:dyDescent="0.15">
      <c r="B13" s="3"/>
      <c r="C13" s="1973" t="s">
        <v>728</v>
      </c>
      <c r="D13" s="1973"/>
      <c r="E13" s="1973"/>
      <c r="F13" s="1973"/>
      <c r="G13" s="1973"/>
      <c r="H13" s="1973"/>
      <c r="I13" s="1973"/>
      <c r="J13" s="1973"/>
      <c r="K13" s="1973"/>
      <c r="L13" s="1973"/>
      <c r="M13" s="1973"/>
      <c r="N13" s="1973"/>
      <c r="O13" s="1973"/>
      <c r="P13" s="2087" t="str">
        <f>IF(入力シート!K193="","",入力シート!K193)</f>
        <v/>
      </c>
      <c r="Q13" s="2087"/>
      <c r="R13" s="2087"/>
      <c r="S13" s="2087"/>
      <c r="T13" s="2087"/>
      <c r="U13" s="2087"/>
      <c r="V13" s="2087"/>
      <c r="W13" s="3"/>
      <c r="X13" s="3"/>
      <c r="Y13" s="3"/>
      <c r="Z13" s="3"/>
      <c r="AA13" s="3"/>
      <c r="AB13" s="3"/>
    </row>
    <row r="14" spans="2:28" ht="16.5" customHeight="1" x14ac:dyDescent="0.15">
      <c r="B14" s="3"/>
      <c r="C14" s="2085" t="s">
        <v>874</v>
      </c>
      <c r="D14" s="2085"/>
      <c r="E14" s="2085"/>
      <c r="F14" s="2085"/>
      <c r="G14" s="2085"/>
      <c r="H14" s="2085"/>
      <c r="I14" s="2085"/>
      <c r="J14" s="2085"/>
      <c r="K14" s="2085"/>
      <c r="L14" s="2085"/>
      <c r="M14" s="2085"/>
      <c r="N14" s="2085"/>
      <c r="O14" s="2085"/>
      <c r="P14" s="2087" t="str">
        <f>IF(入力シート!K194="","",入力シート!K194)</f>
        <v/>
      </c>
      <c r="Q14" s="2087"/>
      <c r="R14" s="2087"/>
      <c r="S14" s="2087"/>
      <c r="T14" s="2087"/>
      <c r="U14" s="2087"/>
      <c r="V14" s="2087"/>
      <c r="W14" s="3"/>
      <c r="X14" s="3"/>
      <c r="Y14" s="3"/>
      <c r="Z14" s="3"/>
      <c r="AA14" s="3"/>
      <c r="AB14" s="3"/>
    </row>
    <row r="15" spans="2:28" ht="16.5" customHeight="1" x14ac:dyDescent="0.15">
      <c r="C15" s="2075" t="s">
        <v>875</v>
      </c>
      <c r="D15" s="2070"/>
      <c r="E15" s="2070"/>
      <c r="F15" s="2070"/>
      <c r="G15" s="2070"/>
      <c r="H15" s="2070"/>
      <c r="I15" s="2070"/>
      <c r="J15" s="2070"/>
      <c r="K15" s="2070"/>
      <c r="L15" s="2070"/>
      <c r="M15" s="2070"/>
      <c r="N15" s="2070"/>
      <c r="O15" s="2071"/>
      <c r="P15" s="2087" t="str">
        <f>IF(入力シート!K195="","",入力シート!K195)</f>
        <v/>
      </c>
      <c r="Q15" s="2087"/>
      <c r="R15" s="2087"/>
      <c r="S15" s="2087"/>
      <c r="T15" s="2087"/>
      <c r="U15" s="2087"/>
      <c r="V15" s="2087"/>
      <c r="W15" s="3"/>
      <c r="X15" s="3"/>
      <c r="Y15" s="3"/>
      <c r="Z15" s="3"/>
      <c r="AA15" s="3"/>
      <c r="AB15" s="3"/>
    </row>
    <row r="16" spans="2:28" ht="16.5" customHeight="1" x14ac:dyDescent="0.15">
      <c r="B16" s="3"/>
      <c r="C16" s="2056" t="s">
        <v>1453</v>
      </c>
      <c r="D16" s="2088"/>
      <c r="E16" s="2088"/>
      <c r="F16" s="2088"/>
      <c r="G16" s="2088"/>
      <c r="H16" s="2088"/>
      <c r="I16" s="2088"/>
      <c r="J16" s="2088"/>
      <c r="K16" s="2088"/>
      <c r="L16" s="2088"/>
      <c r="M16" s="2088"/>
      <c r="N16" s="2088"/>
      <c r="O16" s="2089"/>
      <c r="P16" s="2086" t="str">
        <f>IF(入力シート!K196="","",入力シート!K196)</f>
        <v/>
      </c>
      <c r="Q16" s="2087"/>
      <c r="R16" s="2087"/>
      <c r="S16" s="2087"/>
      <c r="T16" s="2087"/>
      <c r="U16" s="2087"/>
      <c r="V16" s="2087"/>
      <c r="W16" s="3"/>
      <c r="X16" s="3"/>
      <c r="Y16" s="3"/>
      <c r="AA16" s="13"/>
    </row>
    <row r="17" spans="2:34" ht="16.5" customHeight="1" x14ac:dyDescent="0.15">
      <c r="C17" s="360"/>
      <c r="D17" s="360"/>
      <c r="E17" s="360"/>
      <c r="F17" s="360"/>
      <c r="G17" s="360"/>
      <c r="H17" s="360"/>
      <c r="I17" s="360"/>
      <c r="J17" s="360"/>
      <c r="K17" s="360"/>
      <c r="L17" s="360"/>
      <c r="M17" s="360"/>
      <c r="N17" s="360"/>
      <c r="O17" s="360"/>
      <c r="P17" s="338"/>
      <c r="Q17" s="338"/>
      <c r="R17" s="338"/>
      <c r="S17" s="338"/>
      <c r="T17" s="338"/>
      <c r="U17" s="338"/>
      <c r="V17" s="338"/>
      <c r="W17" s="3"/>
      <c r="X17" s="3"/>
      <c r="Y17" s="3"/>
      <c r="Z17" s="3"/>
      <c r="AA17" s="3"/>
      <c r="AB17" s="3"/>
    </row>
    <row r="18" spans="2:34" ht="16.5" customHeight="1" x14ac:dyDescent="0.15">
      <c r="C18" s="5" t="s">
        <v>395</v>
      </c>
      <c r="D18" s="3" t="s">
        <v>205</v>
      </c>
      <c r="E18" s="2"/>
      <c r="F18" s="2"/>
      <c r="G18" s="2"/>
      <c r="H18" s="2"/>
      <c r="I18" s="2"/>
      <c r="J18" s="2"/>
      <c r="K18" s="2"/>
      <c r="L18" s="2"/>
      <c r="M18" s="292"/>
      <c r="N18" s="3"/>
      <c r="O18" s="3"/>
      <c r="P18" s="3"/>
      <c r="Q18" s="3"/>
      <c r="R18" s="3"/>
      <c r="S18" s="3"/>
      <c r="T18" s="3"/>
      <c r="U18" s="3"/>
      <c r="V18" s="3"/>
      <c r="W18" s="3"/>
      <c r="X18" s="3"/>
      <c r="Y18" s="3"/>
      <c r="Z18" s="3"/>
      <c r="AA18" s="3"/>
      <c r="AB18" s="3"/>
    </row>
    <row r="19" spans="2:34" ht="16.5" customHeight="1" x14ac:dyDescent="0.15">
      <c r="B19" s="8"/>
      <c r="C19" s="1973" t="s">
        <v>430</v>
      </c>
      <c r="D19" s="1973"/>
      <c r="E19" s="1973"/>
      <c r="F19" s="1973"/>
      <c r="G19" s="1973"/>
      <c r="H19" s="1973"/>
      <c r="I19" s="1973"/>
      <c r="J19" s="1973"/>
      <c r="K19" s="1973"/>
      <c r="L19" s="1973"/>
      <c r="M19" s="1973"/>
      <c r="N19" s="1973"/>
      <c r="O19" s="1973"/>
      <c r="P19" s="1922" t="str">
        <f>IF(入力シート!K197="","",入力シート!K197)</f>
        <v/>
      </c>
      <c r="Q19" s="1922"/>
      <c r="R19" s="1922"/>
      <c r="S19" s="1922"/>
      <c r="T19" s="1922"/>
      <c r="U19" s="1922"/>
      <c r="V19" s="1922"/>
      <c r="W19" s="6"/>
      <c r="X19" s="6"/>
      <c r="Y19" s="6"/>
      <c r="Z19" s="6"/>
      <c r="AA19" s="6"/>
      <c r="AB19" s="6"/>
    </row>
    <row r="20" spans="2:34" ht="16.5" customHeight="1" x14ac:dyDescent="0.15">
      <c r="B20" s="8"/>
      <c r="C20" s="1973" t="s">
        <v>478</v>
      </c>
      <c r="D20" s="1973"/>
      <c r="E20" s="1973"/>
      <c r="F20" s="1973"/>
      <c r="G20" s="1973"/>
      <c r="H20" s="1973"/>
      <c r="I20" s="1973"/>
      <c r="J20" s="1973"/>
      <c r="K20" s="1973"/>
      <c r="L20" s="1973"/>
      <c r="M20" s="1973"/>
      <c r="N20" s="1973"/>
      <c r="O20" s="1973"/>
      <c r="P20" s="2072" t="str">
        <f>IF(P19="なし","－",IF(入力シート!K198="","",入力シート!K198))</f>
        <v/>
      </c>
      <c r="Q20" s="2073"/>
      <c r="R20" s="2073"/>
      <c r="S20" s="2073"/>
      <c r="T20" s="2073"/>
      <c r="U20" s="2073"/>
      <c r="V20" s="2074"/>
      <c r="W20" s="6"/>
      <c r="X20" s="6"/>
      <c r="Y20" s="6"/>
      <c r="Z20" s="6"/>
      <c r="AA20" s="6"/>
      <c r="AB20" s="6"/>
      <c r="AF20" s="80"/>
    </row>
    <row r="21" spans="2:34" ht="16.5" customHeight="1" x14ac:dyDescent="0.15">
      <c r="B21" s="8"/>
      <c r="C21" s="9"/>
      <c r="D21" s="10"/>
      <c r="E21" s="10"/>
      <c r="F21" s="10"/>
      <c r="G21" s="10"/>
      <c r="H21" s="10"/>
      <c r="I21" s="10"/>
      <c r="J21" s="10"/>
      <c r="K21" s="10"/>
      <c r="L21" s="11"/>
      <c r="M21" s="10"/>
      <c r="N21" s="10"/>
      <c r="O21" s="10"/>
      <c r="P21" s="10"/>
      <c r="Q21" s="6"/>
      <c r="R21" s="6"/>
      <c r="S21" s="6"/>
      <c r="T21" s="6"/>
      <c r="U21" s="6"/>
      <c r="V21" s="6"/>
      <c r="W21" s="6"/>
      <c r="X21" s="6"/>
      <c r="Y21" s="6"/>
      <c r="Z21" s="6"/>
      <c r="AA21" s="6"/>
      <c r="AB21" s="6"/>
    </row>
    <row r="22" spans="2:34" ht="16.5" customHeight="1" x14ac:dyDescent="0.15">
      <c r="B22" s="8"/>
      <c r="C22" s="2069" t="s">
        <v>1647</v>
      </c>
      <c r="D22" s="2070"/>
      <c r="E22" s="2070"/>
      <c r="F22" s="2070"/>
      <c r="G22" s="2070"/>
      <c r="H22" s="2070"/>
      <c r="I22" s="2070"/>
      <c r="J22" s="2070"/>
      <c r="K22" s="2070"/>
      <c r="L22" s="2070"/>
      <c r="M22" s="2070"/>
      <c r="N22" s="2070"/>
      <c r="O22" s="2071"/>
      <c r="P22" s="1922" t="str">
        <f>IF(入力シート!K199="","",入力シート!K199)</f>
        <v/>
      </c>
      <c r="Q22" s="1922"/>
      <c r="R22" s="1922"/>
      <c r="S22" s="1922"/>
      <c r="T22" s="1922"/>
      <c r="U22" s="1922"/>
      <c r="V22" s="1922"/>
      <c r="W22" s="9"/>
      <c r="X22" s="9"/>
      <c r="Y22" s="9"/>
      <c r="Z22" s="9"/>
      <c r="AA22" s="9"/>
      <c r="AB22" s="9"/>
      <c r="AC22" s="9"/>
      <c r="AD22" s="9"/>
      <c r="AE22" s="9"/>
      <c r="AF22" s="9"/>
      <c r="AH22" s="1180" t="str">
        <f>IF(AND(P22&lt;&gt;"", P22&lt;&gt;"なし"), "※別途書類が必要となる為、事前にSIIへ連絡してください。", "")</f>
        <v/>
      </c>
    </row>
    <row r="23" spans="2:34" s="1050" customFormat="1" ht="16.5" customHeight="1" x14ac:dyDescent="0.15">
      <c r="B23" s="8"/>
      <c r="C23" s="2069" t="s">
        <v>1648</v>
      </c>
      <c r="D23" s="2070"/>
      <c r="E23" s="2070"/>
      <c r="F23" s="2070"/>
      <c r="G23" s="2070"/>
      <c r="H23" s="2070"/>
      <c r="I23" s="2070"/>
      <c r="J23" s="2070"/>
      <c r="K23" s="2070"/>
      <c r="L23" s="2070"/>
      <c r="M23" s="2070"/>
      <c r="N23" s="2070"/>
      <c r="O23" s="2071"/>
      <c r="P23" s="1922" t="str">
        <f>IF(入力シート!K200="","",入力シート!K200)</f>
        <v/>
      </c>
      <c r="Q23" s="1922"/>
      <c r="R23" s="1922"/>
      <c r="S23" s="1922"/>
      <c r="T23" s="1922"/>
      <c r="U23" s="1922"/>
      <c r="V23" s="1922"/>
      <c r="W23" s="9"/>
      <c r="X23" s="9"/>
      <c r="Y23" s="9"/>
      <c r="Z23" s="9"/>
      <c r="AA23" s="9"/>
      <c r="AB23" s="9"/>
      <c r="AC23" s="9"/>
      <c r="AD23" s="9"/>
      <c r="AE23" s="9"/>
      <c r="AF23" s="9"/>
      <c r="AH23" s="1180" t="str">
        <f t="shared" ref="AH23:AH25" si="0">IF(AND(P23&lt;&gt;"", P23&lt;&gt;"なし"), "※別途書類が必要となる為、事前にSIIへ連絡してください。", "")</f>
        <v/>
      </c>
    </row>
    <row r="24" spans="2:34" s="1050" customFormat="1" ht="16.5" customHeight="1" x14ac:dyDescent="0.15">
      <c r="B24" s="8"/>
      <c r="C24" s="2069" t="s">
        <v>1649</v>
      </c>
      <c r="D24" s="2070"/>
      <c r="E24" s="2070"/>
      <c r="F24" s="2070"/>
      <c r="G24" s="2070"/>
      <c r="H24" s="2070"/>
      <c r="I24" s="2070"/>
      <c r="J24" s="2070"/>
      <c r="K24" s="2070"/>
      <c r="L24" s="2070"/>
      <c r="M24" s="2070"/>
      <c r="N24" s="2070"/>
      <c r="O24" s="2071"/>
      <c r="P24" s="1922" t="str">
        <f>IF(入力シート!K201="","",入力シート!K201)</f>
        <v/>
      </c>
      <c r="Q24" s="1922"/>
      <c r="R24" s="1922"/>
      <c r="S24" s="1922"/>
      <c r="T24" s="1922"/>
      <c r="U24" s="1922"/>
      <c r="V24" s="1922"/>
      <c r="W24" s="9"/>
      <c r="X24" s="9"/>
      <c r="Y24" s="9"/>
      <c r="Z24" s="9"/>
      <c r="AA24" s="9"/>
      <c r="AB24" s="9"/>
      <c r="AC24" s="9"/>
      <c r="AD24" s="9"/>
      <c r="AE24" s="9"/>
      <c r="AF24" s="9"/>
      <c r="AH24" s="1180" t="str">
        <f t="shared" si="0"/>
        <v/>
      </c>
    </row>
    <row r="25" spans="2:34" ht="16.5" customHeight="1" x14ac:dyDescent="0.15">
      <c r="B25" s="8"/>
      <c r="C25" s="2069" t="s">
        <v>1650</v>
      </c>
      <c r="D25" s="2070"/>
      <c r="E25" s="2070"/>
      <c r="F25" s="2070"/>
      <c r="G25" s="2070"/>
      <c r="H25" s="2070"/>
      <c r="I25" s="2070"/>
      <c r="J25" s="2070"/>
      <c r="K25" s="2070"/>
      <c r="L25" s="2070"/>
      <c r="M25" s="2070"/>
      <c r="N25" s="2070"/>
      <c r="O25" s="2071"/>
      <c r="P25" s="1922" t="str">
        <f>IF(入力シート!K202="","",入力シート!K202)</f>
        <v/>
      </c>
      <c r="Q25" s="1922"/>
      <c r="R25" s="1922"/>
      <c r="S25" s="1922"/>
      <c r="T25" s="1922"/>
      <c r="U25" s="1922"/>
      <c r="V25" s="1922"/>
      <c r="W25" s="9"/>
      <c r="X25" s="9"/>
      <c r="Y25" s="9"/>
      <c r="Z25" s="9"/>
      <c r="AA25" s="9"/>
      <c r="AB25" s="9"/>
      <c r="AC25" s="9"/>
      <c r="AD25" s="9"/>
      <c r="AE25" s="9"/>
      <c r="AF25" s="9"/>
      <c r="AH25" s="1180" t="str">
        <f t="shared" si="0"/>
        <v/>
      </c>
    </row>
    <row r="26" spans="2:34" ht="16.5" customHeight="1" x14ac:dyDescent="0.15">
      <c r="B26" s="8"/>
      <c r="C26" s="9"/>
      <c r="D26" s="10"/>
      <c r="E26" s="10"/>
      <c r="F26" s="10"/>
      <c r="G26" s="10"/>
      <c r="H26" s="10"/>
      <c r="I26" s="10"/>
      <c r="J26" s="10"/>
      <c r="K26" s="10"/>
      <c r="L26" s="11"/>
      <c r="M26" s="10"/>
      <c r="N26" s="10"/>
      <c r="O26" s="10"/>
      <c r="P26" s="10"/>
      <c r="Q26" s="6"/>
      <c r="R26" s="6"/>
      <c r="S26" s="6"/>
      <c r="T26" s="6"/>
      <c r="U26" s="6"/>
      <c r="V26" s="6"/>
      <c r="W26" s="6"/>
      <c r="X26" s="6"/>
      <c r="Y26" s="6"/>
      <c r="Z26" s="6"/>
      <c r="AA26" s="6"/>
      <c r="AB26" s="6"/>
    </row>
    <row r="27" spans="2:34" ht="16.5" customHeight="1" x14ac:dyDescent="0.15">
      <c r="B27" s="8"/>
      <c r="C27" s="9"/>
      <c r="D27" s="10"/>
      <c r="E27" s="10"/>
      <c r="F27" s="10"/>
      <c r="G27" s="10"/>
      <c r="H27" s="10"/>
      <c r="I27" s="10"/>
      <c r="J27" s="10"/>
      <c r="K27" s="10"/>
      <c r="L27" s="11"/>
      <c r="M27" s="10"/>
      <c r="N27" s="10"/>
      <c r="O27" s="10"/>
      <c r="P27" s="10"/>
      <c r="Q27" s="6"/>
      <c r="R27" s="6"/>
      <c r="S27" s="6"/>
      <c r="T27" s="6"/>
      <c r="U27" s="6"/>
      <c r="V27" s="6"/>
      <c r="W27" s="6"/>
      <c r="X27" s="6"/>
      <c r="Y27" s="6"/>
      <c r="Z27" s="6"/>
      <c r="AA27" s="6"/>
      <c r="AB27" s="6"/>
    </row>
    <row r="28" spans="2:34" ht="16.5" customHeight="1" x14ac:dyDescent="0.15">
      <c r="C28" s="5" t="s">
        <v>396</v>
      </c>
      <c r="D28" s="3" t="s">
        <v>206</v>
      </c>
      <c r="E28" s="4"/>
      <c r="F28" s="4"/>
      <c r="G28" s="4"/>
      <c r="H28" s="4"/>
      <c r="I28" s="4"/>
      <c r="J28" s="4"/>
      <c r="K28" s="4"/>
      <c r="L28" s="4"/>
      <c r="M28" s="4"/>
      <c r="N28" s="4"/>
      <c r="O28" s="4"/>
      <c r="P28" s="4"/>
      <c r="Q28" s="4"/>
      <c r="R28" s="4"/>
      <c r="S28" s="4"/>
      <c r="T28" s="4"/>
      <c r="U28" s="4"/>
      <c r="V28" s="4"/>
      <c r="W28" s="4"/>
      <c r="X28" s="4"/>
      <c r="Y28" s="4"/>
      <c r="Z28" s="4"/>
      <c r="AA28" s="13"/>
    </row>
    <row r="29" spans="2:34" ht="16.5" customHeight="1" x14ac:dyDescent="0.15">
      <c r="C29" s="5"/>
      <c r="D29" s="3"/>
      <c r="E29" s="4"/>
      <c r="F29" s="4"/>
      <c r="G29" s="4"/>
      <c r="H29" s="4"/>
      <c r="I29" s="4"/>
      <c r="J29" s="4"/>
      <c r="K29" s="4"/>
      <c r="L29" s="4"/>
      <c r="M29" s="4"/>
      <c r="N29" s="4"/>
      <c r="O29" s="4"/>
      <c r="P29" s="4"/>
      <c r="Q29" s="4"/>
      <c r="R29" s="4"/>
      <c r="S29" s="4"/>
      <c r="T29" s="4"/>
      <c r="U29" s="4"/>
      <c r="V29" s="4"/>
      <c r="W29" s="4"/>
      <c r="X29" s="4"/>
      <c r="Y29" s="4"/>
      <c r="Z29" s="4"/>
      <c r="AA29" s="13"/>
    </row>
    <row r="30" spans="2:34" ht="16.5" customHeight="1" x14ac:dyDescent="0.15">
      <c r="C30" s="2068" t="s">
        <v>434</v>
      </c>
      <c r="D30" s="2068"/>
      <c r="E30" s="2068"/>
      <c r="F30" s="2068"/>
      <c r="G30" s="2068"/>
      <c r="H30" s="2068"/>
      <c r="I30" s="2068"/>
      <c r="J30" s="2068"/>
      <c r="K30" s="2068"/>
      <c r="L30" s="2068"/>
      <c r="M30" s="2068"/>
      <c r="N30" s="2068"/>
      <c r="O30" s="2068"/>
      <c r="P30" s="1922" t="str">
        <f>IF(入力シート!K203="","",入力シート!K203)</f>
        <v/>
      </c>
      <c r="Q30" s="1922"/>
      <c r="R30" s="1922"/>
      <c r="S30" s="1922"/>
      <c r="T30" s="1922"/>
      <c r="U30" s="1922"/>
      <c r="V30" s="1922"/>
      <c r="W30" s="4"/>
      <c r="X30" s="4"/>
      <c r="Y30" s="4"/>
      <c r="Z30" s="4"/>
      <c r="AA30" s="13"/>
    </row>
    <row r="31" spans="2:34" ht="16.5" customHeight="1" x14ac:dyDescent="0.15">
      <c r="B31" s="8"/>
      <c r="C31" s="9"/>
      <c r="D31" s="10"/>
      <c r="E31" s="10"/>
      <c r="F31" s="10"/>
      <c r="G31" s="10"/>
      <c r="H31" s="10"/>
      <c r="I31" s="10"/>
      <c r="J31" s="10"/>
      <c r="K31" s="10"/>
      <c r="L31" s="11"/>
      <c r="M31" s="10"/>
      <c r="N31" s="10"/>
      <c r="O31" s="10"/>
      <c r="P31" s="10"/>
      <c r="Q31" s="6"/>
      <c r="R31" s="6"/>
      <c r="S31" s="6"/>
      <c r="T31" s="6"/>
      <c r="U31" s="6"/>
      <c r="V31" s="6"/>
      <c r="W31" s="6"/>
      <c r="X31" s="6"/>
      <c r="Y31" s="6"/>
      <c r="Z31" s="6"/>
      <c r="AA31" s="6"/>
      <c r="AB31" s="6"/>
    </row>
    <row r="32" spans="2:34" ht="16.5" customHeight="1" x14ac:dyDescent="0.15">
      <c r="B32" s="7"/>
      <c r="C32" s="2068" t="s">
        <v>46</v>
      </c>
      <c r="D32" s="2068"/>
      <c r="E32" s="2068"/>
      <c r="F32" s="2068"/>
      <c r="G32" s="2068"/>
      <c r="H32" s="2068"/>
      <c r="I32" s="2076" t="str">
        <f>IF($P$30="なし","－",IF(入力シート!K204="","",入力シート!K204))</f>
        <v/>
      </c>
      <c r="J32" s="2077"/>
      <c r="K32" s="2077"/>
      <c r="L32" s="2077"/>
      <c r="M32" s="2077"/>
      <c r="N32" s="2077"/>
      <c r="O32" s="2077"/>
      <c r="P32" s="2077"/>
      <c r="Q32" s="2077"/>
      <c r="R32" s="2077"/>
      <c r="S32" s="2077"/>
      <c r="T32" s="2077"/>
      <c r="U32" s="2077"/>
      <c r="V32" s="2077"/>
      <c r="W32" s="2077"/>
      <c r="X32" s="2077"/>
      <c r="Y32" s="2077"/>
      <c r="Z32" s="2077"/>
      <c r="AA32" s="2077"/>
      <c r="AB32" s="2077"/>
      <c r="AC32" s="2077"/>
      <c r="AD32" s="2077"/>
      <c r="AE32" s="2077"/>
      <c r="AF32" s="2078"/>
    </row>
    <row r="33" spans="1:32" ht="16.5" customHeight="1" x14ac:dyDescent="0.15">
      <c r="B33" s="7"/>
      <c r="C33" s="2068"/>
      <c r="D33" s="2068"/>
      <c r="E33" s="2068"/>
      <c r="F33" s="2068"/>
      <c r="G33" s="2068"/>
      <c r="H33" s="2068"/>
      <c r="I33" s="2079"/>
      <c r="J33" s="2080"/>
      <c r="K33" s="2080"/>
      <c r="L33" s="2080"/>
      <c r="M33" s="2080"/>
      <c r="N33" s="2080"/>
      <c r="O33" s="2080"/>
      <c r="P33" s="2080"/>
      <c r="Q33" s="2080"/>
      <c r="R33" s="2080"/>
      <c r="S33" s="2080"/>
      <c r="T33" s="2080"/>
      <c r="U33" s="2080"/>
      <c r="V33" s="2080"/>
      <c r="W33" s="2080"/>
      <c r="X33" s="2080"/>
      <c r="Y33" s="2080"/>
      <c r="Z33" s="2080"/>
      <c r="AA33" s="2080"/>
      <c r="AB33" s="2080"/>
      <c r="AC33" s="2080"/>
      <c r="AD33" s="2080"/>
      <c r="AE33" s="2080"/>
      <c r="AF33" s="2081"/>
    </row>
    <row r="34" spans="1:32" ht="16.5" customHeight="1" x14ac:dyDescent="0.15">
      <c r="A34" s="37"/>
      <c r="C34" s="2068"/>
      <c r="D34" s="2068"/>
      <c r="E34" s="2068"/>
      <c r="F34" s="2068"/>
      <c r="G34" s="2068"/>
      <c r="H34" s="2068"/>
      <c r="I34" s="2082"/>
      <c r="J34" s="2083"/>
      <c r="K34" s="2083"/>
      <c r="L34" s="2083"/>
      <c r="M34" s="2083"/>
      <c r="N34" s="2083"/>
      <c r="O34" s="2083"/>
      <c r="P34" s="2083"/>
      <c r="Q34" s="2083"/>
      <c r="R34" s="2083"/>
      <c r="S34" s="2083"/>
      <c r="T34" s="2083"/>
      <c r="U34" s="2083"/>
      <c r="V34" s="2083"/>
      <c r="W34" s="2083"/>
      <c r="X34" s="2083"/>
      <c r="Y34" s="2083"/>
      <c r="Z34" s="2083"/>
      <c r="AA34" s="2083"/>
      <c r="AB34" s="2083"/>
      <c r="AC34" s="2083"/>
      <c r="AD34" s="2083"/>
      <c r="AE34" s="2083"/>
      <c r="AF34" s="2084"/>
    </row>
    <row r="35" spans="1:32" ht="16.5" customHeight="1" x14ac:dyDescent="0.15">
      <c r="A35" s="15"/>
      <c r="C35" s="2085" t="s">
        <v>243</v>
      </c>
      <c r="D35" s="2085"/>
      <c r="E35" s="2085"/>
      <c r="F35" s="2085"/>
      <c r="G35" s="2085"/>
      <c r="H35" s="2085"/>
      <c r="I35" s="2076" t="str">
        <f>IF($P$30="なし","－",IF(入力シート!K205="","",入力シート!K205))</f>
        <v/>
      </c>
      <c r="J35" s="2077"/>
      <c r="K35" s="2077"/>
      <c r="L35" s="2077"/>
      <c r="M35" s="2077"/>
      <c r="N35" s="2077"/>
      <c r="O35" s="2077"/>
      <c r="P35" s="2077"/>
      <c r="Q35" s="2077"/>
      <c r="R35" s="2077"/>
      <c r="S35" s="2077"/>
      <c r="T35" s="2077"/>
      <c r="U35" s="2077"/>
      <c r="V35" s="2077"/>
      <c r="W35" s="2077"/>
      <c r="X35" s="2077"/>
      <c r="Y35" s="2077"/>
      <c r="Z35" s="2077"/>
      <c r="AA35" s="2077"/>
      <c r="AB35" s="2077"/>
      <c r="AC35" s="2077"/>
      <c r="AD35" s="2077"/>
      <c r="AE35" s="2077"/>
      <c r="AF35" s="2078"/>
    </row>
    <row r="36" spans="1:32" ht="16.5" customHeight="1" x14ac:dyDescent="0.15">
      <c r="A36" s="15"/>
      <c r="C36" s="2085"/>
      <c r="D36" s="2085"/>
      <c r="E36" s="2085"/>
      <c r="F36" s="2085"/>
      <c r="G36" s="2085"/>
      <c r="H36" s="2085"/>
      <c r="I36" s="2079"/>
      <c r="J36" s="2080"/>
      <c r="K36" s="2080"/>
      <c r="L36" s="2080"/>
      <c r="M36" s="2080"/>
      <c r="N36" s="2080"/>
      <c r="O36" s="2080"/>
      <c r="P36" s="2080"/>
      <c r="Q36" s="2080"/>
      <c r="R36" s="2080"/>
      <c r="S36" s="2080"/>
      <c r="T36" s="2080"/>
      <c r="U36" s="2080"/>
      <c r="V36" s="2080"/>
      <c r="W36" s="2080"/>
      <c r="X36" s="2080"/>
      <c r="Y36" s="2080"/>
      <c r="Z36" s="2080"/>
      <c r="AA36" s="2080"/>
      <c r="AB36" s="2080"/>
      <c r="AC36" s="2080"/>
      <c r="AD36" s="2080"/>
      <c r="AE36" s="2080"/>
      <c r="AF36" s="2081"/>
    </row>
    <row r="37" spans="1:32" ht="16.5" customHeight="1" x14ac:dyDescent="0.15">
      <c r="C37" s="2085"/>
      <c r="D37" s="2085"/>
      <c r="E37" s="2085"/>
      <c r="F37" s="2085"/>
      <c r="G37" s="2085"/>
      <c r="H37" s="2085"/>
      <c r="I37" s="2082"/>
      <c r="J37" s="2083"/>
      <c r="K37" s="2083"/>
      <c r="L37" s="2083"/>
      <c r="M37" s="2083"/>
      <c r="N37" s="2083"/>
      <c r="O37" s="2083"/>
      <c r="P37" s="2083"/>
      <c r="Q37" s="2083"/>
      <c r="R37" s="2083"/>
      <c r="S37" s="2083"/>
      <c r="T37" s="2083"/>
      <c r="U37" s="2083"/>
      <c r="V37" s="2083"/>
      <c r="W37" s="2083"/>
      <c r="X37" s="2083"/>
      <c r="Y37" s="2083"/>
      <c r="Z37" s="2083"/>
      <c r="AA37" s="2083"/>
      <c r="AB37" s="2083"/>
      <c r="AC37" s="2083"/>
      <c r="AD37" s="2083"/>
      <c r="AE37" s="2083"/>
      <c r="AF37" s="2084"/>
    </row>
    <row r="38" spans="1:32" ht="16.5" customHeight="1" x14ac:dyDescent="0.15">
      <c r="B38" s="8"/>
      <c r="C38" s="14"/>
      <c r="D38" s="14"/>
      <c r="E38" s="14"/>
      <c r="F38" s="16"/>
      <c r="G38" s="16"/>
      <c r="H38" s="16"/>
      <c r="I38" s="16"/>
      <c r="J38" s="16"/>
      <c r="K38" s="16"/>
      <c r="L38" s="16"/>
      <c r="M38" s="16"/>
      <c r="N38" s="10"/>
      <c r="P38" s="10"/>
      <c r="Q38" s="10"/>
      <c r="R38" s="14"/>
      <c r="S38" s="14"/>
      <c r="T38" s="14"/>
      <c r="U38" s="12"/>
      <c r="AA38" s="13"/>
      <c r="AB38" s="12"/>
    </row>
    <row r="39" spans="1:32" ht="16.5" customHeight="1" x14ac:dyDescent="0.15">
      <c r="C39" s="1"/>
      <c r="D39" s="10"/>
      <c r="E39" s="10"/>
      <c r="F39" s="10"/>
      <c r="G39" s="10"/>
      <c r="H39" s="10"/>
      <c r="I39" s="10"/>
      <c r="J39" s="10"/>
      <c r="K39" s="10"/>
      <c r="AA39" s="13"/>
      <c r="AB39" s="12"/>
    </row>
    <row r="40" spans="1:32" ht="16.5" customHeight="1" x14ac:dyDescent="0.15">
      <c r="B40" s="8"/>
      <c r="C40" s="5" t="s">
        <v>399</v>
      </c>
      <c r="D40" s="3" t="s">
        <v>1540</v>
      </c>
      <c r="AA40" s="13"/>
    </row>
    <row r="41" spans="1:32" ht="16.5" customHeight="1" x14ac:dyDescent="0.15">
      <c r="B41" s="8"/>
      <c r="C41" s="5"/>
      <c r="D41" s="3"/>
      <c r="AA41" s="13"/>
    </row>
    <row r="42" spans="1:32" ht="16.5" customHeight="1" x14ac:dyDescent="0.15">
      <c r="C42" s="2075" t="s">
        <v>207</v>
      </c>
      <c r="D42" s="2070"/>
      <c r="E42" s="2070"/>
      <c r="F42" s="2070"/>
      <c r="G42" s="2070"/>
      <c r="H42" s="2070"/>
      <c r="I42" s="2070"/>
      <c r="J42" s="2070"/>
      <c r="K42" s="2070"/>
      <c r="L42" s="2070"/>
      <c r="M42" s="2070"/>
      <c r="N42" s="2070"/>
      <c r="O42" s="2071"/>
      <c r="P42" s="1922" t="str">
        <f>IF(入力シート!K206="","",入力シート!K206)</f>
        <v/>
      </c>
      <c r="Q42" s="1922"/>
      <c r="R42" s="1922"/>
      <c r="S42" s="1922"/>
      <c r="T42" s="1922"/>
      <c r="U42" s="1922"/>
      <c r="V42" s="1922"/>
      <c r="AA42" s="13"/>
    </row>
    <row r="43" spans="1:32" ht="16.5" customHeight="1" x14ac:dyDescent="0.15">
      <c r="C43" s="2075" t="s">
        <v>208</v>
      </c>
      <c r="D43" s="2070"/>
      <c r="E43" s="2070"/>
      <c r="F43" s="2070"/>
      <c r="G43" s="2070"/>
      <c r="H43" s="2070"/>
      <c r="I43" s="2070"/>
      <c r="J43" s="2070"/>
      <c r="K43" s="2070"/>
      <c r="L43" s="2070"/>
      <c r="M43" s="2070"/>
      <c r="N43" s="2070"/>
      <c r="O43" s="2071"/>
      <c r="P43" s="1922" t="str">
        <f>IF(入力シート!K207="","",入力シート!K207)</f>
        <v/>
      </c>
      <c r="Q43" s="1922"/>
      <c r="R43" s="1922"/>
      <c r="S43" s="1922"/>
      <c r="T43" s="1922"/>
      <c r="U43" s="1922"/>
      <c r="V43" s="1922"/>
      <c r="AA43" s="13"/>
    </row>
    <row r="44" spans="1:32" ht="16.5" customHeight="1" x14ac:dyDescent="0.15">
      <c r="C44" s="2075" t="s">
        <v>1505</v>
      </c>
      <c r="D44" s="2070"/>
      <c r="E44" s="2070"/>
      <c r="F44" s="2070"/>
      <c r="G44" s="2070"/>
      <c r="H44" s="2070"/>
      <c r="I44" s="2070"/>
      <c r="J44" s="2070"/>
      <c r="K44" s="2070"/>
      <c r="L44" s="2070"/>
      <c r="M44" s="2070"/>
      <c r="N44" s="2070"/>
      <c r="O44" s="2071"/>
      <c r="P44" s="1922" t="str">
        <f>IF(入力シート!K208="","",入力シート!K208)</f>
        <v/>
      </c>
      <c r="Q44" s="1922"/>
      <c r="R44" s="1922"/>
      <c r="S44" s="1922"/>
      <c r="T44" s="1922"/>
      <c r="U44" s="1922"/>
      <c r="V44" s="1922"/>
      <c r="AA44" s="13"/>
    </row>
    <row r="45" spans="1:32" ht="16.5" customHeight="1" x14ac:dyDescent="0.15">
      <c r="B45" s="8"/>
      <c r="C45" s="5"/>
      <c r="D45" s="3"/>
      <c r="AA45" s="13"/>
    </row>
    <row r="46" spans="1:32" ht="16.5" customHeight="1" x14ac:dyDescent="0.15">
      <c r="B46" s="8"/>
      <c r="AA46" s="13"/>
    </row>
  </sheetData>
  <sheetProtection sheet="1" objects="1" scenarios="1"/>
  <mergeCells count="40">
    <mergeCell ref="P16:V16"/>
    <mergeCell ref="C16:O16"/>
    <mergeCell ref="C11:O11"/>
    <mergeCell ref="P11:V11"/>
    <mergeCell ref="P6:V6"/>
    <mergeCell ref="C6:O6"/>
    <mergeCell ref="C7:O7"/>
    <mergeCell ref="P7:V7"/>
    <mergeCell ref="P15:V15"/>
    <mergeCell ref="C15:O15"/>
    <mergeCell ref="C12:O12"/>
    <mergeCell ref="C13:O13"/>
    <mergeCell ref="P12:V12"/>
    <mergeCell ref="P13:V13"/>
    <mergeCell ref="P14:V14"/>
    <mergeCell ref="C14:O14"/>
    <mergeCell ref="C44:O44"/>
    <mergeCell ref="C32:H34"/>
    <mergeCell ref="I32:AF34"/>
    <mergeCell ref="C35:H37"/>
    <mergeCell ref="I35:AF37"/>
    <mergeCell ref="P42:V42"/>
    <mergeCell ref="C42:O42"/>
    <mergeCell ref="P44:V44"/>
    <mergeCell ref="C43:O43"/>
    <mergeCell ref="P43:V43"/>
    <mergeCell ref="P30:V30"/>
    <mergeCell ref="C30:O30"/>
    <mergeCell ref="C20:O20"/>
    <mergeCell ref="P19:V19"/>
    <mergeCell ref="C19:O19"/>
    <mergeCell ref="C25:O25"/>
    <mergeCell ref="P20:V20"/>
    <mergeCell ref="P25:V25"/>
    <mergeCell ref="C22:O22"/>
    <mergeCell ref="P22:V22"/>
    <mergeCell ref="C23:O23"/>
    <mergeCell ref="P23:V23"/>
    <mergeCell ref="C24:O24"/>
    <mergeCell ref="P24:V24"/>
  </mergeCells>
  <phoneticPr fontId="4"/>
  <conditionalFormatting sqref="I32:AF34">
    <cfRule type="expression" dxfId="4" priority="14">
      <formula>AND($I$30="あり",$I$32="")</formula>
    </cfRule>
  </conditionalFormatting>
  <conditionalFormatting sqref="P7:V7 P8:Q8 S8:V8 P10:V17 P19:V20 P30:V30 I32:AF37 P42:V44">
    <cfRule type="notContainsBlanks" dxfId="3" priority="8">
      <formula>LEN(TRIM(I7))&gt;0</formula>
    </cfRule>
  </conditionalFormatting>
  <conditionalFormatting sqref="P22:V25">
    <cfRule type="notContainsBlanks" dxfId="2" priority="1">
      <formula>LEN(TRIM(P22))&gt;0</formula>
    </cfRule>
  </conditionalFormatting>
  <dataValidations count="1">
    <dataValidation imeMode="hiragana" allowBlank="1" showInputMessage="1" showErrorMessage="1" sqref="I32:AF37" xr:uid="{00000000-0002-0000-0800-000000000000}"/>
  </dataValidations>
  <printOptions horizontalCentered="1"/>
  <pageMargins left="0.59055118110236227" right="0.23622047244094491" top="0.55118110236220474" bottom="0.55118110236220474" header="0.31496062992125984" footer="0.31496062992125984"/>
  <pageSetup paperSize="9" scale="94" fitToWidth="0" orientation="portrait" cellComments="asDisplayed" errors="NA" r:id="rId1"/>
  <headerFooter alignWithMargins="0"/>
  <ignoredErrors>
    <ignoredError sqref="C4 C18 C28 C4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59999389629810485"/>
  </sheetPr>
  <dimension ref="A1:AW108"/>
  <sheetViews>
    <sheetView showGridLines="0" view="pageBreakPreview" zoomScaleNormal="90" zoomScaleSheetLayoutView="100" workbookViewId="0"/>
  </sheetViews>
  <sheetFormatPr defaultColWidth="2.875" defaultRowHeight="16.5" customHeight="1" x14ac:dyDescent="0.15"/>
  <cols>
    <col min="1" max="1" width="1.875" style="294" customWidth="1"/>
    <col min="2" max="10" width="2.875" style="294"/>
    <col min="11" max="11" width="2.875" style="294" customWidth="1"/>
    <col min="12" max="25" width="2.875" style="294"/>
    <col min="26" max="26" width="2.875" style="406"/>
    <col min="27" max="39" width="2.875" style="294"/>
    <col min="40" max="40" width="2.875" style="294" customWidth="1"/>
    <col min="41" max="16384" width="2.875" style="294"/>
  </cols>
  <sheetData>
    <row r="1" spans="2:49" ht="16.5" customHeight="1" x14ac:dyDescent="0.15">
      <c r="B1" s="394" t="s">
        <v>401</v>
      </c>
      <c r="C1" s="293" t="s">
        <v>397</v>
      </c>
      <c r="D1" s="295"/>
      <c r="E1" s="295"/>
      <c r="F1" s="295"/>
      <c r="G1" s="295"/>
      <c r="H1" s="295"/>
      <c r="I1" s="295"/>
      <c r="J1" s="295"/>
      <c r="K1" s="295"/>
      <c r="L1" s="395"/>
      <c r="M1" s="293"/>
      <c r="N1" s="293"/>
      <c r="O1" s="293"/>
      <c r="P1" s="293"/>
      <c r="Q1" s="293"/>
      <c r="R1" s="293"/>
      <c r="S1" s="293"/>
      <c r="T1" s="293"/>
      <c r="U1" s="293"/>
      <c r="V1" s="293"/>
      <c r="W1" s="293"/>
      <c r="X1" s="293"/>
      <c r="Y1" s="293"/>
      <c r="Z1" s="293"/>
      <c r="AA1" s="293"/>
    </row>
    <row r="2" spans="2:49" ht="7.5" customHeight="1" x14ac:dyDescent="0.15">
      <c r="B2" s="293"/>
      <c r="C2" s="295"/>
      <c r="D2" s="295"/>
      <c r="E2" s="295"/>
      <c r="F2" s="295"/>
      <c r="G2" s="295"/>
      <c r="H2" s="295"/>
      <c r="I2" s="295"/>
      <c r="J2" s="295"/>
      <c r="K2" s="295"/>
      <c r="L2" s="395"/>
      <c r="M2" s="293"/>
      <c r="N2" s="293"/>
      <c r="O2" s="293"/>
      <c r="P2" s="293"/>
      <c r="Q2" s="293"/>
      <c r="R2" s="293"/>
      <c r="S2" s="293"/>
      <c r="T2" s="293"/>
      <c r="U2" s="293"/>
      <c r="V2" s="293"/>
      <c r="W2" s="293"/>
      <c r="X2" s="293"/>
      <c r="Y2" s="293"/>
      <c r="Z2" s="293"/>
      <c r="AA2" s="293"/>
    </row>
    <row r="3" spans="2:49" ht="16.5" customHeight="1" x14ac:dyDescent="0.15">
      <c r="B3" s="293" t="s">
        <v>1710</v>
      </c>
      <c r="C3" s="295"/>
      <c r="D3" s="295"/>
      <c r="E3" s="295"/>
      <c r="F3" s="295"/>
      <c r="G3" s="295"/>
      <c r="H3" s="295"/>
      <c r="I3" s="295"/>
      <c r="J3" s="295"/>
      <c r="K3" s="295"/>
      <c r="L3" s="395"/>
      <c r="M3" s="293"/>
      <c r="N3" s="293"/>
      <c r="O3" s="293"/>
      <c r="P3" s="293"/>
      <c r="Q3" s="293"/>
      <c r="R3" s="293"/>
      <c r="S3" s="293"/>
      <c r="T3" s="293"/>
      <c r="U3" s="293"/>
      <c r="V3" s="293"/>
      <c r="W3" s="293"/>
      <c r="X3" s="293"/>
      <c r="Y3" s="293"/>
      <c r="Z3" s="293"/>
      <c r="AA3" s="293"/>
    </row>
    <row r="4" spans="2:49" ht="22.5" customHeight="1" x14ac:dyDescent="0.25">
      <c r="B4" s="2100"/>
      <c r="C4" s="2101"/>
      <c r="D4" s="2101"/>
      <c r="E4" s="2101"/>
      <c r="F4" s="2101"/>
      <c r="G4" s="2101"/>
      <c r="H4" s="2102"/>
      <c r="I4" s="2098" t="s">
        <v>239</v>
      </c>
      <c r="J4" s="2099"/>
      <c r="K4" s="2098" t="s">
        <v>240</v>
      </c>
      <c r="L4" s="2099"/>
      <c r="M4" s="2098" t="s">
        <v>241</v>
      </c>
      <c r="N4" s="2099"/>
      <c r="O4" s="2098" t="s">
        <v>242</v>
      </c>
      <c r="P4" s="2099"/>
      <c r="Q4" s="2098" t="s">
        <v>4</v>
      </c>
      <c r="R4" s="2099"/>
      <c r="S4" s="2098" t="s">
        <v>5</v>
      </c>
      <c r="T4" s="2099"/>
      <c r="U4" s="2098" t="s">
        <v>6</v>
      </c>
      <c r="V4" s="2099"/>
      <c r="W4" s="2098" t="s">
        <v>7</v>
      </c>
      <c r="X4" s="2099"/>
      <c r="Y4" s="2098" t="s">
        <v>8</v>
      </c>
      <c r="Z4" s="2099"/>
      <c r="AA4" s="2098" t="s">
        <v>9</v>
      </c>
      <c r="AB4" s="2099"/>
      <c r="AC4" s="2098" t="s">
        <v>10</v>
      </c>
      <c r="AD4" s="2099"/>
      <c r="AE4" s="2098" t="s">
        <v>170</v>
      </c>
      <c r="AF4" s="2099"/>
      <c r="AI4" s="564" t="s">
        <v>1185</v>
      </c>
    </row>
    <row r="5" spans="2:49" ht="22.5" customHeight="1" x14ac:dyDescent="0.25">
      <c r="B5" s="2095" t="s">
        <v>652</v>
      </c>
      <c r="C5" s="2096"/>
      <c r="D5" s="2096"/>
      <c r="E5" s="2096"/>
      <c r="F5" s="2096"/>
      <c r="G5" s="2096"/>
      <c r="H5" s="2097"/>
      <c r="I5" s="726"/>
      <c r="J5" s="727"/>
      <c r="K5" s="726"/>
      <c r="L5" s="727"/>
      <c r="M5" s="726"/>
      <c r="N5" s="727"/>
      <c r="O5" s="726"/>
      <c r="P5" s="727"/>
      <c r="Q5" s="726"/>
      <c r="R5" s="727"/>
      <c r="S5" s="726"/>
      <c r="T5" s="727"/>
      <c r="U5" s="726"/>
      <c r="V5" s="727"/>
      <c r="W5" s="726"/>
      <c r="X5" s="727"/>
      <c r="Y5" s="726"/>
      <c r="Z5" s="727"/>
      <c r="AA5" s="726"/>
      <c r="AB5" s="727"/>
      <c r="AC5" s="726"/>
      <c r="AD5" s="727"/>
      <c r="AE5" s="713"/>
      <c r="AF5" s="727"/>
      <c r="AI5" s="564" t="s">
        <v>1502</v>
      </c>
      <c r="AJ5" s="763"/>
      <c r="AK5" s="763"/>
      <c r="AL5" s="763"/>
      <c r="AW5" s="564"/>
    </row>
    <row r="6" spans="2:49" ht="22.5" customHeight="1" x14ac:dyDescent="0.25">
      <c r="B6" s="2095" t="s">
        <v>653</v>
      </c>
      <c r="C6" s="2096"/>
      <c r="D6" s="2096"/>
      <c r="E6" s="2096"/>
      <c r="F6" s="2096"/>
      <c r="G6" s="2096"/>
      <c r="H6" s="2097"/>
      <c r="I6" s="726"/>
      <c r="J6" s="727"/>
      <c r="K6" s="726"/>
      <c r="L6" s="727"/>
      <c r="M6" s="726"/>
      <c r="N6" s="727"/>
      <c r="O6" s="726"/>
      <c r="P6" s="727"/>
      <c r="Q6" s="726"/>
      <c r="R6" s="727"/>
      <c r="S6" s="726"/>
      <c r="T6" s="727"/>
      <c r="U6" s="726"/>
      <c r="V6" s="727"/>
      <c r="W6" s="726"/>
      <c r="X6" s="727"/>
      <c r="Y6" s="726"/>
      <c r="Z6" s="727"/>
      <c r="AA6" s="726"/>
      <c r="AB6" s="727"/>
      <c r="AC6" s="726"/>
      <c r="AD6" s="727"/>
      <c r="AE6" s="713"/>
      <c r="AF6" s="727"/>
      <c r="AI6" s="564" t="s">
        <v>1226</v>
      </c>
      <c r="AJ6" s="763"/>
      <c r="AK6" s="763"/>
      <c r="AL6" s="763"/>
      <c r="AW6" s="564" t="s">
        <v>1186</v>
      </c>
    </row>
    <row r="7" spans="2:49" ht="22.5" customHeight="1" x14ac:dyDescent="0.25">
      <c r="B7" s="2095" t="s">
        <v>654</v>
      </c>
      <c r="C7" s="2096"/>
      <c r="D7" s="2096"/>
      <c r="E7" s="2096"/>
      <c r="F7" s="2096"/>
      <c r="G7" s="2096"/>
      <c r="H7" s="2097"/>
      <c r="I7" s="726"/>
      <c r="J7" s="727"/>
      <c r="K7" s="726"/>
      <c r="L7" s="727"/>
      <c r="M7" s="726"/>
      <c r="N7" s="727"/>
      <c r="O7" s="726"/>
      <c r="P7" s="727"/>
      <c r="Q7" s="726"/>
      <c r="R7" s="727"/>
      <c r="S7" s="726"/>
      <c r="T7" s="727"/>
      <c r="U7" s="726"/>
      <c r="V7" s="727"/>
      <c r="W7" s="726"/>
      <c r="X7" s="727"/>
      <c r="Y7" s="726"/>
      <c r="Z7" s="727"/>
      <c r="AA7" s="726"/>
      <c r="AB7" s="727"/>
      <c r="AC7" s="726"/>
      <c r="AD7" s="727"/>
      <c r="AE7" s="713"/>
      <c r="AF7" s="727"/>
      <c r="AI7" s="564" t="s">
        <v>1227</v>
      </c>
      <c r="AJ7" s="763"/>
      <c r="AK7" s="763"/>
      <c r="AL7" s="763"/>
      <c r="AW7" s="564" t="s">
        <v>1187</v>
      </c>
    </row>
    <row r="8" spans="2:49" ht="22.5" customHeight="1" x14ac:dyDescent="0.25">
      <c r="B8" s="2095" t="s">
        <v>655</v>
      </c>
      <c r="C8" s="2096"/>
      <c r="D8" s="2096"/>
      <c r="E8" s="2096"/>
      <c r="F8" s="2096"/>
      <c r="G8" s="2096"/>
      <c r="H8" s="2097"/>
      <c r="I8" s="726"/>
      <c r="J8" s="727"/>
      <c r="K8" s="726"/>
      <c r="L8" s="727"/>
      <c r="M8" s="726"/>
      <c r="N8" s="727"/>
      <c r="O8" s="726"/>
      <c r="P8" s="727"/>
      <c r="Q8" s="726"/>
      <c r="R8" s="727"/>
      <c r="S8" s="726"/>
      <c r="T8" s="727"/>
      <c r="U8" s="726"/>
      <c r="V8" s="727"/>
      <c r="W8" s="726"/>
      <c r="X8" s="727"/>
      <c r="Y8" s="726"/>
      <c r="Z8" s="727"/>
      <c r="AA8" s="726"/>
      <c r="AB8" s="727"/>
      <c r="AC8" s="726"/>
      <c r="AD8" s="727"/>
      <c r="AE8" s="713"/>
      <c r="AF8" s="727"/>
      <c r="AI8" s="564" t="s">
        <v>1464</v>
      </c>
      <c r="AJ8" s="763"/>
      <c r="AK8" s="763"/>
      <c r="AL8" s="763"/>
    </row>
    <row r="9" spans="2:49" ht="22.5" customHeight="1" x14ac:dyDescent="0.25">
      <c r="B9" s="2095"/>
      <c r="C9" s="2096"/>
      <c r="D9" s="2096"/>
      <c r="E9" s="2096"/>
      <c r="F9" s="2096"/>
      <c r="G9" s="2096"/>
      <c r="H9" s="2097"/>
      <c r="I9" s="726"/>
      <c r="J9" s="727"/>
      <c r="K9" s="726"/>
      <c r="L9" s="727"/>
      <c r="M9" s="726"/>
      <c r="N9" s="727"/>
      <c r="O9" s="726"/>
      <c r="P9" s="727"/>
      <c r="Q9" s="726"/>
      <c r="R9" s="727"/>
      <c r="S9" s="726"/>
      <c r="T9" s="727"/>
      <c r="U9" s="726"/>
      <c r="V9" s="727"/>
      <c r="W9" s="726"/>
      <c r="X9" s="727"/>
      <c r="Y9" s="726"/>
      <c r="Z9" s="727"/>
      <c r="AA9" s="726"/>
      <c r="AB9" s="727"/>
      <c r="AC9" s="726"/>
      <c r="AD9" s="727"/>
      <c r="AE9" s="713"/>
      <c r="AF9" s="727"/>
      <c r="AI9" s="1173"/>
      <c r="AJ9" s="763"/>
      <c r="AK9" s="763"/>
      <c r="AL9" s="763"/>
    </row>
    <row r="10" spans="2:49" ht="22.5" customHeight="1" x14ac:dyDescent="0.25">
      <c r="B10" s="2095"/>
      <c r="C10" s="2096"/>
      <c r="D10" s="2096"/>
      <c r="E10" s="2096"/>
      <c r="F10" s="2096"/>
      <c r="G10" s="2096"/>
      <c r="H10" s="2097"/>
      <c r="I10" s="726"/>
      <c r="J10" s="727"/>
      <c r="K10" s="726"/>
      <c r="L10" s="727"/>
      <c r="M10" s="726"/>
      <c r="N10" s="727"/>
      <c r="O10" s="726"/>
      <c r="P10" s="727"/>
      <c r="Q10" s="726"/>
      <c r="R10" s="727"/>
      <c r="S10" s="726"/>
      <c r="T10" s="727"/>
      <c r="U10" s="726"/>
      <c r="V10" s="727"/>
      <c r="W10" s="726"/>
      <c r="X10" s="727"/>
      <c r="Y10" s="726"/>
      <c r="Z10" s="727"/>
      <c r="AA10" s="726"/>
      <c r="AB10" s="727"/>
      <c r="AC10" s="726"/>
      <c r="AD10" s="727"/>
      <c r="AE10" s="713"/>
      <c r="AF10" s="727"/>
      <c r="AI10" s="1173"/>
    </row>
    <row r="11" spans="2:49" ht="22.5" customHeight="1" x14ac:dyDescent="0.25">
      <c r="B11" s="2095"/>
      <c r="C11" s="2096"/>
      <c r="D11" s="2096"/>
      <c r="E11" s="2096"/>
      <c r="F11" s="2096"/>
      <c r="G11" s="2096"/>
      <c r="H11" s="2097"/>
      <c r="I11" s="726"/>
      <c r="J11" s="727"/>
      <c r="K11" s="726"/>
      <c r="L11" s="727"/>
      <c r="M11" s="726"/>
      <c r="N11" s="727"/>
      <c r="O11" s="726"/>
      <c r="P11" s="727"/>
      <c r="Q11" s="726"/>
      <c r="R11" s="727"/>
      <c r="S11" s="726"/>
      <c r="T11" s="727"/>
      <c r="U11" s="726"/>
      <c r="V11" s="727"/>
      <c r="W11" s="726"/>
      <c r="X11" s="727"/>
      <c r="Y11" s="726"/>
      <c r="Z11" s="727"/>
      <c r="AA11" s="726"/>
      <c r="AB11" s="727"/>
      <c r="AC11" s="726"/>
      <c r="AD11" s="727"/>
      <c r="AE11" s="713"/>
      <c r="AF11" s="727"/>
      <c r="AI11" s="729"/>
    </row>
    <row r="12" spans="2:49" ht="16.5" customHeight="1" x14ac:dyDescent="0.15">
      <c r="B12" s="293"/>
      <c r="C12" s="295"/>
      <c r="D12" s="295"/>
      <c r="E12" s="295"/>
      <c r="F12" s="295"/>
      <c r="G12" s="295"/>
      <c r="H12" s="295"/>
      <c r="I12" s="293"/>
      <c r="J12" s="293"/>
      <c r="K12" s="293"/>
      <c r="L12" s="396"/>
      <c r="M12" s="293"/>
      <c r="N12" s="293"/>
      <c r="O12" s="293"/>
      <c r="P12" s="293"/>
      <c r="Q12" s="293"/>
      <c r="R12" s="293"/>
      <c r="S12" s="293"/>
      <c r="T12" s="293"/>
      <c r="U12" s="293"/>
      <c r="V12" s="293"/>
      <c r="W12" s="293"/>
      <c r="X12" s="293"/>
      <c r="Y12" s="293"/>
      <c r="Z12" s="293"/>
      <c r="AA12" s="293"/>
    </row>
    <row r="13" spans="2:49" ht="16.5" customHeight="1" x14ac:dyDescent="0.15">
      <c r="B13" s="293" t="s">
        <v>1711</v>
      </c>
      <c r="C13" s="295"/>
      <c r="D13" s="295"/>
      <c r="E13" s="295"/>
      <c r="F13" s="295"/>
      <c r="G13" s="295"/>
      <c r="H13" s="295"/>
      <c r="I13" s="295"/>
      <c r="J13" s="295"/>
      <c r="K13" s="295"/>
      <c r="L13" s="395"/>
      <c r="M13" s="293"/>
      <c r="N13" s="293"/>
      <c r="O13" s="293"/>
      <c r="P13" s="293"/>
      <c r="Q13" s="293"/>
      <c r="R13" s="293"/>
      <c r="S13" s="293"/>
      <c r="T13" s="293"/>
      <c r="U13" s="293"/>
      <c r="V13" s="293"/>
      <c r="W13" s="293"/>
      <c r="X13" s="293"/>
      <c r="Y13" s="293"/>
      <c r="Z13" s="293"/>
      <c r="AA13" s="293"/>
    </row>
    <row r="14" spans="2:49" ht="22.5" customHeight="1" x14ac:dyDescent="0.25">
      <c r="B14" s="2100"/>
      <c r="C14" s="2101"/>
      <c r="D14" s="2101"/>
      <c r="E14" s="2101"/>
      <c r="F14" s="2101"/>
      <c r="G14" s="2101"/>
      <c r="H14" s="2102"/>
      <c r="I14" s="2098" t="s">
        <v>239</v>
      </c>
      <c r="J14" s="2099"/>
      <c r="K14" s="2098" t="s">
        <v>240</v>
      </c>
      <c r="L14" s="2099"/>
      <c r="M14" s="2098" t="s">
        <v>241</v>
      </c>
      <c r="N14" s="2099"/>
      <c r="O14" s="2098" t="s">
        <v>242</v>
      </c>
      <c r="P14" s="2099"/>
      <c r="Q14" s="2098" t="s">
        <v>4</v>
      </c>
      <c r="R14" s="2099"/>
      <c r="S14" s="2098" t="s">
        <v>5</v>
      </c>
      <c r="T14" s="2099"/>
      <c r="U14" s="2098" t="s">
        <v>6</v>
      </c>
      <c r="V14" s="2099"/>
      <c r="W14" s="2098" t="s">
        <v>7</v>
      </c>
      <c r="X14" s="2099"/>
      <c r="Y14" s="2098" t="s">
        <v>8</v>
      </c>
      <c r="Z14" s="2099"/>
      <c r="AA14" s="2098" t="s">
        <v>9</v>
      </c>
      <c r="AB14" s="2099"/>
      <c r="AC14" s="2098" t="s">
        <v>10</v>
      </c>
      <c r="AD14" s="2099"/>
      <c r="AE14" s="2098" t="s">
        <v>170</v>
      </c>
      <c r="AF14" s="2099"/>
      <c r="AI14" s="564"/>
    </row>
    <row r="15" spans="2:49" ht="22.5" customHeight="1" x14ac:dyDescent="0.15">
      <c r="B15" s="2095" t="s">
        <v>652</v>
      </c>
      <c r="C15" s="2096"/>
      <c r="D15" s="2096"/>
      <c r="E15" s="2096"/>
      <c r="F15" s="2096"/>
      <c r="G15" s="2096"/>
      <c r="H15" s="2097"/>
      <c r="I15" s="726"/>
      <c r="J15" s="727"/>
      <c r="K15" s="726"/>
      <c r="L15" s="727"/>
      <c r="M15" s="726"/>
      <c r="N15" s="727"/>
      <c r="O15" s="726"/>
      <c r="P15" s="727"/>
      <c r="Q15" s="726"/>
      <c r="R15" s="727"/>
      <c r="S15" s="726"/>
      <c r="T15" s="727"/>
      <c r="U15" s="726"/>
      <c r="V15" s="727"/>
      <c r="W15" s="726"/>
      <c r="X15" s="727"/>
      <c r="Y15" s="726"/>
      <c r="Z15" s="727"/>
      <c r="AA15" s="726"/>
      <c r="AB15" s="727"/>
      <c r="AC15" s="726"/>
      <c r="AD15" s="727"/>
      <c r="AE15" s="713"/>
      <c r="AF15" s="727"/>
    </row>
    <row r="16" spans="2:49" ht="22.5" customHeight="1" x14ac:dyDescent="0.15">
      <c r="B16" s="2095" t="s">
        <v>653</v>
      </c>
      <c r="C16" s="2096"/>
      <c r="D16" s="2096"/>
      <c r="E16" s="2096"/>
      <c r="F16" s="2096"/>
      <c r="G16" s="2096"/>
      <c r="H16" s="2097"/>
      <c r="I16" s="726"/>
      <c r="J16" s="727"/>
      <c r="K16" s="726"/>
      <c r="L16" s="727"/>
      <c r="M16" s="726"/>
      <c r="N16" s="727"/>
      <c r="O16" s="726"/>
      <c r="P16" s="727"/>
      <c r="Q16" s="726"/>
      <c r="R16" s="727"/>
      <c r="S16" s="726"/>
      <c r="T16" s="727"/>
      <c r="U16" s="726"/>
      <c r="V16" s="727"/>
      <c r="W16" s="726"/>
      <c r="X16" s="727"/>
      <c r="Y16" s="726"/>
      <c r="Z16" s="727"/>
      <c r="AA16" s="726"/>
      <c r="AB16" s="727"/>
      <c r="AC16" s="726"/>
      <c r="AD16" s="727"/>
      <c r="AE16" s="713"/>
      <c r="AF16" s="727"/>
    </row>
    <row r="17" spans="2:32" ht="22.5" customHeight="1" x14ac:dyDescent="0.15">
      <c r="B17" s="2095" t="s">
        <v>654</v>
      </c>
      <c r="C17" s="2096"/>
      <c r="D17" s="2096"/>
      <c r="E17" s="2096"/>
      <c r="F17" s="2096"/>
      <c r="G17" s="2096"/>
      <c r="H17" s="2097"/>
      <c r="I17" s="726"/>
      <c r="J17" s="727"/>
      <c r="K17" s="726"/>
      <c r="L17" s="727"/>
      <c r="M17" s="726"/>
      <c r="N17" s="727"/>
      <c r="O17" s="726"/>
      <c r="P17" s="727"/>
      <c r="Q17" s="726"/>
      <c r="R17" s="727"/>
      <c r="S17" s="726"/>
      <c r="T17" s="727"/>
      <c r="U17" s="726"/>
      <c r="V17" s="727"/>
      <c r="W17" s="726"/>
      <c r="X17" s="727"/>
      <c r="Y17" s="726"/>
      <c r="Z17" s="727"/>
      <c r="AA17" s="726"/>
      <c r="AB17" s="727"/>
      <c r="AC17" s="726"/>
      <c r="AD17" s="727"/>
      <c r="AE17" s="713"/>
      <c r="AF17" s="727"/>
    </row>
    <row r="18" spans="2:32" ht="22.5" customHeight="1" x14ac:dyDescent="0.15">
      <c r="B18" s="2095" t="s">
        <v>655</v>
      </c>
      <c r="C18" s="2096"/>
      <c r="D18" s="2096"/>
      <c r="E18" s="2096"/>
      <c r="F18" s="2096"/>
      <c r="G18" s="2096"/>
      <c r="H18" s="2097"/>
      <c r="I18" s="726"/>
      <c r="J18" s="727"/>
      <c r="K18" s="726"/>
      <c r="L18" s="727"/>
      <c r="M18" s="726"/>
      <c r="N18" s="727"/>
      <c r="O18" s="726"/>
      <c r="P18" s="727"/>
      <c r="Q18" s="726"/>
      <c r="R18" s="727"/>
      <c r="S18" s="726"/>
      <c r="T18" s="727"/>
      <c r="U18" s="726"/>
      <c r="V18" s="727"/>
      <c r="W18" s="726"/>
      <c r="X18" s="727"/>
      <c r="Y18" s="726"/>
      <c r="Z18" s="727"/>
      <c r="AA18" s="726"/>
      <c r="AB18" s="727"/>
      <c r="AC18" s="726"/>
      <c r="AD18" s="727"/>
      <c r="AE18" s="713"/>
      <c r="AF18" s="727"/>
    </row>
    <row r="19" spans="2:32" ht="22.5" customHeight="1" x14ac:dyDescent="0.15">
      <c r="B19" s="2095"/>
      <c r="C19" s="2096"/>
      <c r="D19" s="2096"/>
      <c r="E19" s="2096"/>
      <c r="F19" s="2096"/>
      <c r="G19" s="2096"/>
      <c r="H19" s="2097"/>
      <c r="I19" s="726"/>
      <c r="J19" s="727"/>
      <c r="K19" s="726"/>
      <c r="L19" s="727"/>
      <c r="M19" s="726"/>
      <c r="N19" s="727"/>
      <c r="O19" s="726"/>
      <c r="P19" s="727"/>
      <c r="Q19" s="726"/>
      <c r="R19" s="727"/>
      <c r="S19" s="726"/>
      <c r="T19" s="727"/>
      <c r="U19" s="726"/>
      <c r="V19" s="727"/>
      <c r="W19" s="726"/>
      <c r="X19" s="727"/>
      <c r="Y19" s="726"/>
      <c r="Z19" s="727"/>
      <c r="AA19" s="726"/>
      <c r="AB19" s="727"/>
      <c r="AC19" s="726"/>
      <c r="AD19" s="727"/>
      <c r="AE19" s="713"/>
      <c r="AF19" s="727"/>
    </row>
    <row r="20" spans="2:32" ht="22.5" customHeight="1" x14ac:dyDescent="0.15">
      <c r="B20" s="2095"/>
      <c r="C20" s="2096"/>
      <c r="D20" s="2096"/>
      <c r="E20" s="2096"/>
      <c r="F20" s="2096"/>
      <c r="G20" s="2096"/>
      <c r="H20" s="2097"/>
      <c r="I20" s="726"/>
      <c r="J20" s="727"/>
      <c r="K20" s="726"/>
      <c r="L20" s="727"/>
      <c r="M20" s="726"/>
      <c r="N20" s="727"/>
      <c r="O20" s="726"/>
      <c r="P20" s="727"/>
      <c r="Q20" s="726"/>
      <c r="R20" s="727"/>
      <c r="S20" s="726"/>
      <c r="T20" s="727"/>
      <c r="U20" s="726"/>
      <c r="V20" s="727"/>
      <c r="W20" s="726"/>
      <c r="X20" s="727"/>
      <c r="Y20" s="726"/>
      <c r="Z20" s="727"/>
      <c r="AA20" s="726"/>
      <c r="AB20" s="727"/>
      <c r="AC20" s="726"/>
      <c r="AD20" s="727"/>
      <c r="AE20" s="713"/>
      <c r="AF20" s="727"/>
    </row>
    <row r="21" spans="2:32" ht="22.5" customHeight="1" x14ac:dyDescent="0.15">
      <c r="B21" s="2095"/>
      <c r="C21" s="2096"/>
      <c r="D21" s="2096"/>
      <c r="E21" s="2096"/>
      <c r="F21" s="2096"/>
      <c r="G21" s="2096"/>
      <c r="H21" s="2097"/>
      <c r="I21" s="726"/>
      <c r="J21" s="727"/>
      <c r="K21" s="726"/>
      <c r="L21" s="727"/>
      <c r="M21" s="726"/>
      <c r="N21" s="727"/>
      <c r="O21" s="726"/>
      <c r="P21" s="727"/>
      <c r="Q21" s="726"/>
      <c r="R21" s="727"/>
      <c r="S21" s="726"/>
      <c r="T21" s="727"/>
      <c r="U21" s="726"/>
      <c r="V21" s="727"/>
      <c r="W21" s="726"/>
      <c r="X21" s="727"/>
      <c r="Y21" s="726"/>
      <c r="Z21" s="727"/>
      <c r="AA21" s="726"/>
      <c r="AB21" s="727"/>
      <c r="AC21" s="726"/>
      <c r="AD21" s="727"/>
      <c r="AE21" s="713"/>
      <c r="AF21" s="727"/>
    </row>
    <row r="22" spans="2:32" ht="16.5" customHeight="1" x14ac:dyDescent="0.15">
      <c r="B22" s="293"/>
      <c r="C22" s="295"/>
      <c r="D22" s="295"/>
      <c r="E22" s="295"/>
      <c r="F22" s="295"/>
      <c r="G22" s="295"/>
      <c r="H22" s="295"/>
      <c r="I22" s="293"/>
      <c r="J22" s="293"/>
      <c r="K22" s="293"/>
      <c r="L22" s="396"/>
      <c r="M22" s="293"/>
      <c r="N22" s="293"/>
      <c r="O22" s="293"/>
      <c r="P22" s="293"/>
      <c r="Q22" s="293"/>
      <c r="R22" s="293"/>
      <c r="S22" s="293"/>
      <c r="T22" s="293"/>
      <c r="U22" s="293"/>
      <c r="V22" s="293"/>
      <c r="W22" s="293"/>
      <c r="X22" s="293"/>
      <c r="Y22" s="293"/>
      <c r="Z22" s="293"/>
      <c r="AA22" s="293"/>
    </row>
    <row r="23" spans="2:32" ht="16.5" customHeight="1" x14ac:dyDescent="0.15">
      <c r="B23" s="293" t="s">
        <v>1712</v>
      </c>
      <c r="C23" s="295"/>
      <c r="D23" s="295"/>
      <c r="E23" s="295"/>
      <c r="F23" s="295"/>
      <c r="G23" s="295"/>
      <c r="H23" s="295"/>
      <c r="I23" s="295"/>
      <c r="J23" s="295"/>
      <c r="K23" s="295"/>
      <c r="L23" s="395"/>
      <c r="M23" s="293"/>
      <c r="N23" s="293"/>
      <c r="O23" s="293"/>
      <c r="P23" s="293"/>
      <c r="Q23" s="293"/>
      <c r="R23" s="293"/>
      <c r="S23" s="293"/>
      <c r="T23" s="293"/>
      <c r="U23" s="293"/>
      <c r="V23" s="293"/>
      <c r="W23" s="293"/>
      <c r="X23" s="293"/>
      <c r="Y23" s="293"/>
      <c r="Z23" s="293"/>
      <c r="AA23" s="293"/>
    </row>
    <row r="24" spans="2:32" ht="22.5" customHeight="1" x14ac:dyDescent="0.15">
      <c r="B24" s="2100"/>
      <c r="C24" s="2101"/>
      <c r="D24" s="2101"/>
      <c r="E24" s="2101"/>
      <c r="F24" s="2101"/>
      <c r="G24" s="2101"/>
      <c r="H24" s="2102"/>
      <c r="I24" s="2098" t="s">
        <v>239</v>
      </c>
      <c r="J24" s="2099"/>
      <c r="K24" s="2098" t="s">
        <v>240</v>
      </c>
      <c r="L24" s="2099"/>
      <c r="M24" s="2098" t="s">
        <v>241</v>
      </c>
      <c r="N24" s="2099"/>
      <c r="O24" s="2098" t="s">
        <v>242</v>
      </c>
      <c r="P24" s="2099"/>
      <c r="Q24" s="2098" t="s">
        <v>4</v>
      </c>
      <c r="R24" s="2099"/>
      <c r="S24" s="2098" t="s">
        <v>5</v>
      </c>
      <c r="T24" s="2099"/>
      <c r="U24" s="2098" t="s">
        <v>6</v>
      </c>
      <c r="V24" s="2099"/>
      <c r="W24" s="2098" t="s">
        <v>7</v>
      </c>
      <c r="X24" s="2099"/>
      <c r="Y24" s="2098" t="s">
        <v>8</v>
      </c>
      <c r="Z24" s="2099"/>
      <c r="AA24" s="2098" t="s">
        <v>9</v>
      </c>
      <c r="AB24" s="2099"/>
      <c r="AC24" s="2098" t="s">
        <v>10</v>
      </c>
      <c r="AD24" s="2099"/>
      <c r="AE24" s="2098" t="s">
        <v>170</v>
      </c>
      <c r="AF24" s="2099"/>
    </row>
    <row r="25" spans="2:32" ht="22.5" customHeight="1" x14ac:dyDescent="0.15">
      <c r="B25" s="2095" t="s">
        <v>652</v>
      </c>
      <c r="C25" s="2096"/>
      <c r="D25" s="2096"/>
      <c r="E25" s="2096"/>
      <c r="F25" s="2096"/>
      <c r="G25" s="2096"/>
      <c r="H25" s="2097"/>
      <c r="I25" s="726"/>
      <c r="J25" s="727"/>
      <c r="K25" s="726"/>
      <c r="L25" s="727"/>
      <c r="M25" s="726"/>
      <c r="N25" s="727"/>
      <c r="O25" s="726"/>
      <c r="P25" s="727"/>
      <c r="Q25" s="726"/>
      <c r="R25" s="727"/>
      <c r="S25" s="726"/>
      <c r="T25" s="727"/>
      <c r="U25" s="726"/>
      <c r="V25" s="727"/>
      <c r="W25" s="726"/>
      <c r="X25" s="727"/>
      <c r="Y25" s="726"/>
      <c r="Z25" s="727"/>
      <c r="AA25" s="726"/>
      <c r="AB25" s="727"/>
      <c r="AC25" s="726"/>
      <c r="AD25" s="727"/>
      <c r="AE25" s="713"/>
      <c r="AF25" s="727"/>
    </row>
    <row r="26" spans="2:32" ht="22.5" customHeight="1" x14ac:dyDescent="0.15">
      <c r="B26" s="2095" t="s">
        <v>653</v>
      </c>
      <c r="C26" s="2096"/>
      <c r="D26" s="2096"/>
      <c r="E26" s="2096"/>
      <c r="F26" s="2096"/>
      <c r="G26" s="2096"/>
      <c r="H26" s="2097"/>
      <c r="I26" s="726"/>
      <c r="J26" s="727"/>
      <c r="K26" s="726"/>
      <c r="L26" s="727"/>
      <c r="M26" s="726"/>
      <c r="N26" s="727"/>
      <c r="O26" s="726"/>
      <c r="P26" s="727"/>
      <c r="Q26" s="726"/>
      <c r="R26" s="727"/>
      <c r="S26" s="726"/>
      <c r="T26" s="727"/>
      <c r="U26" s="726"/>
      <c r="V26" s="727"/>
      <c r="W26" s="726"/>
      <c r="X26" s="727"/>
      <c r="Y26" s="726"/>
      <c r="Z26" s="727"/>
      <c r="AA26" s="726"/>
      <c r="AB26" s="727"/>
      <c r="AC26" s="726"/>
      <c r="AD26" s="727"/>
      <c r="AE26" s="713"/>
      <c r="AF26" s="727"/>
    </row>
    <row r="27" spans="2:32" ht="22.5" customHeight="1" x14ac:dyDescent="0.15">
      <c r="B27" s="2095" t="s">
        <v>654</v>
      </c>
      <c r="C27" s="2096"/>
      <c r="D27" s="2096"/>
      <c r="E27" s="2096"/>
      <c r="F27" s="2096"/>
      <c r="G27" s="2096"/>
      <c r="H27" s="2097"/>
      <c r="I27" s="726"/>
      <c r="J27" s="727"/>
      <c r="K27" s="726"/>
      <c r="L27" s="727"/>
      <c r="M27" s="726"/>
      <c r="N27" s="727"/>
      <c r="O27" s="726"/>
      <c r="P27" s="727"/>
      <c r="Q27" s="726"/>
      <c r="R27" s="727"/>
      <c r="S27" s="726"/>
      <c r="T27" s="727"/>
      <c r="U27" s="726"/>
      <c r="V27" s="727"/>
      <c r="W27" s="726"/>
      <c r="X27" s="727"/>
      <c r="Y27" s="726"/>
      <c r="Z27" s="727"/>
      <c r="AA27" s="726"/>
      <c r="AB27" s="727"/>
      <c r="AC27" s="726"/>
      <c r="AD27" s="727"/>
      <c r="AE27" s="713"/>
      <c r="AF27" s="727"/>
    </row>
    <row r="28" spans="2:32" ht="22.5" customHeight="1" x14ac:dyDescent="0.15">
      <c r="B28" s="2095" t="s">
        <v>655</v>
      </c>
      <c r="C28" s="2096"/>
      <c r="D28" s="2096"/>
      <c r="E28" s="2096"/>
      <c r="F28" s="2096"/>
      <c r="G28" s="2096"/>
      <c r="H28" s="2097"/>
      <c r="I28" s="726"/>
      <c r="J28" s="727"/>
      <c r="K28" s="726"/>
      <c r="L28" s="727"/>
      <c r="M28" s="726"/>
      <c r="N28" s="727"/>
      <c r="O28" s="726"/>
      <c r="P28" s="727"/>
      <c r="Q28" s="726"/>
      <c r="R28" s="727"/>
      <c r="S28" s="726"/>
      <c r="T28" s="727"/>
      <c r="U28" s="726"/>
      <c r="V28" s="727"/>
      <c r="W28" s="726"/>
      <c r="X28" s="727"/>
      <c r="Y28" s="726"/>
      <c r="Z28" s="727"/>
      <c r="AA28" s="726"/>
      <c r="AB28" s="727"/>
      <c r="AC28" s="726"/>
      <c r="AD28" s="727"/>
      <c r="AE28" s="713"/>
      <c r="AF28" s="727"/>
    </row>
    <row r="29" spans="2:32" ht="22.5" customHeight="1" x14ac:dyDescent="0.15">
      <c r="B29" s="2095"/>
      <c r="C29" s="2096"/>
      <c r="D29" s="2096"/>
      <c r="E29" s="2096"/>
      <c r="F29" s="2096"/>
      <c r="G29" s="2096"/>
      <c r="H29" s="2097"/>
      <c r="I29" s="726"/>
      <c r="J29" s="727"/>
      <c r="K29" s="726"/>
      <c r="L29" s="727"/>
      <c r="M29" s="726"/>
      <c r="N29" s="727"/>
      <c r="O29" s="726"/>
      <c r="P29" s="727"/>
      <c r="Q29" s="726"/>
      <c r="R29" s="727"/>
      <c r="S29" s="726"/>
      <c r="T29" s="727"/>
      <c r="U29" s="726"/>
      <c r="V29" s="727"/>
      <c r="W29" s="726"/>
      <c r="X29" s="727"/>
      <c r="Y29" s="726"/>
      <c r="Z29" s="727"/>
      <c r="AA29" s="726"/>
      <c r="AB29" s="727"/>
      <c r="AC29" s="726"/>
      <c r="AD29" s="727"/>
      <c r="AE29" s="713"/>
      <c r="AF29" s="727"/>
    </row>
    <row r="30" spans="2:32" ht="22.5" customHeight="1" x14ac:dyDescent="0.15">
      <c r="B30" s="2095"/>
      <c r="C30" s="2096"/>
      <c r="D30" s="2096"/>
      <c r="E30" s="2096"/>
      <c r="F30" s="2096"/>
      <c r="G30" s="2096"/>
      <c r="H30" s="2097"/>
      <c r="I30" s="726"/>
      <c r="J30" s="727"/>
      <c r="K30" s="726"/>
      <c r="L30" s="727"/>
      <c r="M30" s="726"/>
      <c r="N30" s="727"/>
      <c r="O30" s="726"/>
      <c r="P30" s="727"/>
      <c r="Q30" s="726"/>
      <c r="R30" s="727"/>
      <c r="S30" s="726"/>
      <c r="T30" s="727"/>
      <c r="U30" s="726"/>
      <c r="V30" s="727"/>
      <c r="W30" s="726"/>
      <c r="X30" s="727"/>
      <c r="Y30" s="726"/>
      <c r="Z30" s="727"/>
      <c r="AA30" s="726"/>
      <c r="AB30" s="727"/>
      <c r="AC30" s="726"/>
      <c r="AD30" s="727"/>
      <c r="AE30" s="713"/>
      <c r="AF30" s="727"/>
    </row>
    <row r="31" spans="2:32" ht="22.5" customHeight="1" x14ac:dyDescent="0.15">
      <c r="B31" s="2095"/>
      <c r="C31" s="2096"/>
      <c r="D31" s="2096"/>
      <c r="E31" s="2096"/>
      <c r="F31" s="2096"/>
      <c r="G31" s="2096"/>
      <c r="H31" s="2097"/>
      <c r="I31" s="726"/>
      <c r="J31" s="727"/>
      <c r="K31" s="726"/>
      <c r="L31" s="727"/>
      <c r="M31" s="726"/>
      <c r="N31" s="727"/>
      <c r="O31" s="726"/>
      <c r="P31" s="727"/>
      <c r="Q31" s="726"/>
      <c r="R31" s="727"/>
      <c r="S31" s="726"/>
      <c r="T31" s="727"/>
      <c r="U31" s="726"/>
      <c r="V31" s="727"/>
      <c r="W31" s="726"/>
      <c r="X31" s="727"/>
      <c r="Y31" s="726"/>
      <c r="Z31" s="727"/>
      <c r="AA31" s="726"/>
      <c r="AB31" s="727"/>
      <c r="AC31" s="726"/>
      <c r="AD31" s="727"/>
      <c r="AE31" s="713"/>
      <c r="AF31" s="727"/>
    </row>
    <row r="32" spans="2:32" ht="22.5" customHeight="1" x14ac:dyDescent="0.15">
      <c r="B32" s="703"/>
      <c r="C32" s="703"/>
      <c r="D32" s="703"/>
      <c r="E32" s="703"/>
      <c r="F32" s="703"/>
      <c r="G32" s="703"/>
      <c r="H32" s="703"/>
      <c r="I32" s="704"/>
      <c r="J32" s="704"/>
      <c r="K32" s="704"/>
      <c r="L32" s="704"/>
      <c r="M32" s="704"/>
      <c r="N32" s="704"/>
      <c r="O32" s="704"/>
      <c r="P32" s="704"/>
      <c r="Q32" s="704"/>
      <c r="R32" s="704"/>
      <c r="S32" s="704"/>
      <c r="T32" s="704"/>
      <c r="U32" s="704"/>
      <c r="V32" s="704"/>
      <c r="W32" s="704"/>
      <c r="X32" s="704"/>
      <c r="Y32" s="704"/>
      <c r="Z32" s="704"/>
      <c r="AA32" s="704"/>
      <c r="AB32" s="704"/>
      <c r="AC32" s="704"/>
      <c r="AD32" s="704"/>
      <c r="AE32" s="705"/>
      <c r="AF32" s="704"/>
    </row>
    <row r="33" spans="1:36" ht="16.5" customHeight="1" x14ac:dyDescent="0.15">
      <c r="Z33" s="294"/>
    </row>
    <row r="34" spans="1:36" ht="16.5" customHeight="1" x14ac:dyDescent="0.25">
      <c r="B34" s="394" t="s">
        <v>402</v>
      </c>
      <c r="C34" s="293" t="s">
        <v>475</v>
      </c>
      <c r="D34" s="295"/>
      <c r="E34" s="295"/>
      <c r="F34" s="295"/>
      <c r="G34" s="295"/>
      <c r="H34" s="295"/>
      <c r="I34" s="295"/>
      <c r="J34" s="295"/>
      <c r="K34" s="295"/>
      <c r="L34" s="395"/>
      <c r="M34" s="293"/>
      <c r="N34" s="293"/>
      <c r="O34" s="293"/>
      <c r="P34" s="293"/>
      <c r="Q34" s="293"/>
      <c r="R34" s="293"/>
      <c r="S34" s="293"/>
      <c r="T34" s="293"/>
      <c r="U34" s="293"/>
      <c r="V34" s="293"/>
      <c r="W34" s="293"/>
      <c r="X34" s="293"/>
      <c r="Y34" s="293"/>
      <c r="Z34" s="293"/>
      <c r="AA34" s="293"/>
      <c r="AI34" s="564" t="s">
        <v>1110</v>
      </c>
    </row>
    <row r="35" spans="1:36" ht="4.5" customHeight="1" x14ac:dyDescent="0.15">
      <c r="A35" s="397"/>
      <c r="B35" s="398"/>
      <c r="C35" s="399"/>
      <c r="D35" s="399"/>
      <c r="E35" s="399"/>
      <c r="F35" s="399"/>
      <c r="G35" s="399"/>
      <c r="H35" s="399"/>
      <c r="I35" s="399"/>
      <c r="J35" s="399"/>
      <c r="K35" s="399"/>
      <c r="L35" s="399"/>
      <c r="M35" s="399"/>
      <c r="N35" s="399"/>
      <c r="O35" s="399"/>
      <c r="P35" s="400"/>
      <c r="Q35" s="400"/>
      <c r="R35" s="400"/>
      <c r="S35" s="400"/>
      <c r="T35" s="400"/>
      <c r="U35" s="400"/>
      <c r="V35" s="400"/>
      <c r="W35" s="400"/>
      <c r="X35" s="400"/>
      <c r="Y35" s="400"/>
      <c r="Z35" s="400"/>
      <c r="AA35" s="400"/>
    </row>
    <row r="36" spans="1:36" ht="16.5" customHeight="1" x14ac:dyDescent="0.25">
      <c r="A36" s="397"/>
      <c r="B36" s="74"/>
      <c r="C36" s="75"/>
      <c r="D36" s="75"/>
      <c r="E36" s="75"/>
      <c r="F36" s="75"/>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2"/>
      <c r="AG36" s="997"/>
      <c r="AI36" s="564" t="s">
        <v>1209</v>
      </c>
    </row>
    <row r="37" spans="1:36" ht="16.5" customHeight="1" x14ac:dyDescent="0.25">
      <c r="A37" s="397"/>
      <c r="B37" s="76"/>
      <c r="C37" s="77"/>
      <c r="D37" s="77"/>
      <c r="E37" s="77"/>
      <c r="F37" s="77"/>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9"/>
      <c r="AG37" s="997"/>
      <c r="AI37" s="564" t="s">
        <v>1541</v>
      </c>
      <c r="AJ37" s="763"/>
    </row>
    <row r="38" spans="1:36" ht="16.5" customHeight="1" x14ac:dyDescent="0.25">
      <c r="A38" s="397"/>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9"/>
      <c r="AG38" s="997"/>
      <c r="AI38" s="564" t="s">
        <v>1107</v>
      </c>
    </row>
    <row r="39" spans="1:36" ht="16.5" customHeight="1" x14ac:dyDescent="0.15">
      <c r="A39" s="401"/>
      <c r="B39" s="57"/>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9"/>
      <c r="AG39" s="402"/>
    </row>
    <row r="40" spans="1:36" ht="16.5" customHeight="1" x14ac:dyDescent="0.15">
      <c r="A40" s="397"/>
      <c r="B40" s="57"/>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9"/>
    </row>
    <row r="41" spans="1:36" ht="16.5" customHeight="1" x14ac:dyDescent="0.15">
      <c r="A41" s="397"/>
      <c r="B41" s="57"/>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9"/>
    </row>
    <row r="42" spans="1:36" ht="16.5" customHeight="1" x14ac:dyDescent="0.15">
      <c r="A42" s="397"/>
      <c r="B42" s="57"/>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9"/>
    </row>
    <row r="43" spans="1:36" ht="16.5" customHeight="1" x14ac:dyDescent="0.15">
      <c r="A43" s="397"/>
      <c r="B43" s="57"/>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9"/>
    </row>
    <row r="44" spans="1:36" ht="16.5" customHeight="1" x14ac:dyDescent="0.15">
      <c r="A44" s="397"/>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9"/>
    </row>
    <row r="45" spans="1:36" ht="16.5" customHeight="1" x14ac:dyDescent="0.15">
      <c r="A45" s="397"/>
      <c r="B45" s="57"/>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9"/>
    </row>
    <row r="46" spans="1:36" ht="16.5" customHeight="1" x14ac:dyDescent="0.15">
      <c r="A46" s="397"/>
      <c r="B46" s="57"/>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9"/>
    </row>
    <row r="47" spans="1:36" ht="16.5" customHeight="1" x14ac:dyDescent="0.15">
      <c r="A47" s="397"/>
      <c r="B47" s="57"/>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9"/>
    </row>
    <row r="48" spans="1:36" ht="16.5" customHeight="1" x14ac:dyDescent="0.15">
      <c r="A48" s="397"/>
      <c r="B48" s="57"/>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9"/>
    </row>
    <row r="49" spans="1:32" ht="16.5" customHeight="1" x14ac:dyDescent="0.15">
      <c r="A49" s="397"/>
      <c r="B49" s="57"/>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9"/>
    </row>
    <row r="50" spans="1:32" ht="16.5" customHeight="1" x14ac:dyDescent="0.15">
      <c r="A50" s="397"/>
      <c r="B50" s="57"/>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9"/>
    </row>
    <row r="51" spans="1:32" ht="16.5" customHeight="1" x14ac:dyDescent="0.15">
      <c r="A51" s="397"/>
      <c r="B51" s="57"/>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9"/>
    </row>
    <row r="52" spans="1:32" ht="16.5" customHeight="1" x14ac:dyDescent="0.15">
      <c r="A52" s="397"/>
      <c r="B52" s="57"/>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9"/>
    </row>
    <row r="53" spans="1:32" ht="16.5" customHeight="1" x14ac:dyDescent="0.15">
      <c r="A53" s="397"/>
      <c r="B53" s="57"/>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9"/>
    </row>
    <row r="54" spans="1:32" ht="16.5" customHeight="1" x14ac:dyDescent="0.15">
      <c r="A54" s="397"/>
      <c r="B54" s="57"/>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9"/>
    </row>
    <row r="55" spans="1:32" ht="16.5" customHeight="1" x14ac:dyDescent="0.15">
      <c r="A55" s="397"/>
      <c r="B55" s="57"/>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9"/>
    </row>
    <row r="56" spans="1:32" ht="16.5" customHeight="1" x14ac:dyDescent="0.15">
      <c r="B56" s="57"/>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9"/>
    </row>
    <row r="57" spans="1:32" ht="16.5" customHeight="1" x14ac:dyDescent="0.15">
      <c r="B57" s="57"/>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9"/>
    </row>
    <row r="58" spans="1:32" ht="16.5" customHeight="1" x14ac:dyDescent="0.15">
      <c r="B58" s="57"/>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9"/>
    </row>
    <row r="59" spans="1:32" ht="16.5" customHeight="1" x14ac:dyDescent="0.15">
      <c r="B59" s="49"/>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9"/>
    </row>
    <row r="60" spans="1:32" ht="16.5" customHeight="1" x14ac:dyDescent="0.15">
      <c r="B60" s="49"/>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9"/>
    </row>
    <row r="61" spans="1:32" ht="16.5" customHeight="1" x14ac:dyDescent="0.15">
      <c r="B61" s="49"/>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9"/>
    </row>
    <row r="62" spans="1:32" ht="16.5" customHeight="1" x14ac:dyDescent="0.15">
      <c r="B62" s="49"/>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9"/>
    </row>
    <row r="63" spans="1:32" ht="16.5" customHeight="1" x14ac:dyDescent="0.15">
      <c r="B63" s="49"/>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9"/>
    </row>
    <row r="64" spans="1:32" ht="16.5" customHeight="1" x14ac:dyDescent="0.15">
      <c r="B64" s="49"/>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9"/>
    </row>
    <row r="65" spans="2:35" ht="16.5" customHeight="1" x14ac:dyDescent="0.15">
      <c r="B65" s="49"/>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9"/>
    </row>
    <row r="66" spans="2:35" ht="16.5" customHeight="1" x14ac:dyDescent="0.15">
      <c r="B66" s="49"/>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9"/>
    </row>
    <row r="67" spans="2:35" ht="16.5" customHeight="1" x14ac:dyDescent="0.15">
      <c r="B67" s="49"/>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9"/>
    </row>
    <row r="68" spans="2:35" ht="16.5" customHeight="1" x14ac:dyDescent="0.15">
      <c r="B68" s="49"/>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9"/>
    </row>
    <row r="69" spans="2:35" ht="16.5" customHeight="1" x14ac:dyDescent="0.15">
      <c r="B69" s="49"/>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9"/>
    </row>
    <row r="70" spans="2:35" ht="16.5" customHeight="1" x14ac:dyDescent="0.15">
      <c r="B70" s="49"/>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9"/>
    </row>
    <row r="71" spans="2:35" ht="16.5" customHeight="1" x14ac:dyDescent="0.15">
      <c r="B71" s="49"/>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9"/>
    </row>
    <row r="72" spans="2:35" ht="16.5" customHeight="1" x14ac:dyDescent="0.15">
      <c r="B72" s="49"/>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9"/>
    </row>
    <row r="73" spans="2:35" ht="16.5" customHeight="1" x14ac:dyDescent="0.15">
      <c r="B73" s="50"/>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7"/>
    </row>
    <row r="74" spans="2:35" ht="16.5" customHeight="1" x14ac:dyDescent="0.15">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row>
    <row r="75" spans="2:35" ht="16.5" customHeight="1" x14ac:dyDescent="0.25">
      <c r="B75" s="394" t="s">
        <v>1112</v>
      </c>
      <c r="C75" s="293" t="s">
        <v>1130</v>
      </c>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I75" s="564" t="s">
        <v>1113</v>
      </c>
    </row>
    <row r="76" spans="2:35" ht="11.25" customHeight="1" x14ac:dyDescent="0.15">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2:35" ht="27" customHeight="1" x14ac:dyDescent="0.15">
      <c r="B77" s="68"/>
      <c r="C77" s="2093" t="s">
        <v>1128</v>
      </c>
      <c r="D77" s="2094"/>
      <c r="E77" s="2094"/>
      <c r="F77" s="2094"/>
      <c r="G77" s="2094"/>
      <c r="H77" s="2094"/>
      <c r="I77" s="2094"/>
      <c r="J77" s="2092" t="str">
        <f>IF(入力シート!K226="","",入力シート!K226)</f>
        <v/>
      </c>
      <c r="K77" s="2092"/>
      <c r="L77" s="2092"/>
      <c r="M77" s="2092"/>
      <c r="N77" s="2092"/>
      <c r="O77" s="2092"/>
      <c r="P77" s="573" t="s">
        <v>452</v>
      </c>
      <c r="Q77" s="2090" t="s">
        <v>1142</v>
      </c>
      <c r="R77" s="2091"/>
      <c r="S77" s="2091"/>
      <c r="T77" s="2091"/>
      <c r="U77" s="2091"/>
      <c r="V77" s="2091"/>
      <c r="W77" s="2092" t="str">
        <f>IF(入力シート!K231="","",入力シート!K231)</f>
        <v/>
      </c>
      <c r="X77" s="2092"/>
      <c r="Y77" s="2092"/>
      <c r="Z77" s="2092"/>
      <c r="AA77" s="2092"/>
      <c r="AB77" s="2092"/>
      <c r="AC77" s="2092"/>
      <c r="AD77" s="573" t="s">
        <v>452</v>
      </c>
    </row>
    <row r="78" spans="2:35" ht="27" customHeight="1" x14ac:dyDescent="0.15">
      <c r="B78" s="68"/>
      <c r="C78" s="2093" t="s">
        <v>1211</v>
      </c>
      <c r="D78" s="2094"/>
      <c r="E78" s="2094"/>
      <c r="F78" s="2094"/>
      <c r="G78" s="2094"/>
      <c r="H78" s="2094"/>
      <c r="I78" s="2094"/>
      <c r="J78" s="2092" t="str">
        <f>IF(入力シート!K227="","",入力シート!K227)</f>
        <v/>
      </c>
      <c r="K78" s="2092"/>
      <c r="L78" s="2092"/>
      <c r="M78" s="2092"/>
      <c r="N78" s="2092"/>
      <c r="O78" s="2092"/>
      <c r="P78" s="573" t="s">
        <v>452</v>
      </c>
      <c r="Q78" s="2090" t="s">
        <v>1143</v>
      </c>
      <c r="R78" s="2091"/>
      <c r="S78" s="2091"/>
      <c r="T78" s="2091"/>
      <c r="U78" s="2091"/>
      <c r="V78" s="2091"/>
      <c r="W78" s="2092" t="str">
        <f>IF(入力シート!K232="","",入力シート!K232)</f>
        <v/>
      </c>
      <c r="X78" s="2092"/>
      <c r="Y78" s="2092"/>
      <c r="Z78" s="2092"/>
      <c r="AA78" s="2092"/>
      <c r="AB78" s="2092"/>
      <c r="AC78" s="2092"/>
      <c r="AD78" s="573" t="s">
        <v>452</v>
      </c>
    </row>
    <row r="79" spans="2:35" ht="27" customHeight="1" x14ac:dyDescent="0.15">
      <c r="B79" s="68"/>
      <c r="C79" s="2103" t="s">
        <v>1140</v>
      </c>
      <c r="D79" s="2104"/>
      <c r="E79" s="2104"/>
      <c r="F79" s="2104"/>
      <c r="G79" s="2104"/>
      <c r="H79" s="2104"/>
      <c r="I79" s="2104"/>
      <c r="J79" s="2092" t="str">
        <f>IF(入力シート!K228="","",入力シート!K228)</f>
        <v/>
      </c>
      <c r="K79" s="2092"/>
      <c r="L79" s="2092"/>
      <c r="M79" s="2092"/>
      <c r="N79" s="2092"/>
      <c r="O79" s="2092"/>
      <c r="P79" s="573" t="s">
        <v>452</v>
      </c>
      <c r="Q79" s="2090" t="s">
        <v>1144</v>
      </c>
      <c r="R79" s="2091"/>
      <c r="S79" s="2091"/>
      <c r="T79" s="2091"/>
      <c r="U79" s="2091"/>
      <c r="V79" s="2091"/>
      <c r="W79" s="2092" t="str">
        <f>IF(入力シート!K233="","",入力シート!K233)</f>
        <v/>
      </c>
      <c r="X79" s="2092"/>
      <c r="Y79" s="2092"/>
      <c r="Z79" s="2092"/>
      <c r="AA79" s="2092"/>
      <c r="AB79" s="2092"/>
      <c r="AC79" s="2092"/>
      <c r="AD79" s="573" t="s">
        <v>452</v>
      </c>
    </row>
    <row r="80" spans="2:35" ht="27" customHeight="1" x14ac:dyDescent="0.15">
      <c r="B80" s="68"/>
      <c r="C80" s="2093" t="s">
        <v>1141</v>
      </c>
      <c r="D80" s="2094"/>
      <c r="E80" s="2094"/>
      <c r="F80" s="2094"/>
      <c r="G80" s="2094"/>
      <c r="H80" s="2094"/>
      <c r="I80" s="2094"/>
      <c r="J80" s="2092" t="str">
        <f>IF(入力シート!K229="","",入力シート!K229)</f>
        <v/>
      </c>
      <c r="K80" s="2092"/>
      <c r="L80" s="2092"/>
      <c r="M80" s="2092"/>
      <c r="N80" s="2092"/>
      <c r="O80" s="2092"/>
      <c r="P80" s="573" t="s">
        <v>452</v>
      </c>
      <c r="Q80" s="2090" t="s">
        <v>1188</v>
      </c>
      <c r="R80" s="2091"/>
      <c r="S80" s="2091"/>
      <c r="T80" s="2091"/>
      <c r="U80" s="2091"/>
      <c r="V80" s="2091"/>
      <c r="W80" s="2092" t="str">
        <f>IF(入力シート!K234="","",入力シート!K234)</f>
        <v/>
      </c>
      <c r="X80" s="2092"/>
      <c r="Y80" s="2092"/>
      <c r="Z80" s="2092"/>
      <c r="AA80" s="2092"/>
      <c r="AB80" s="2092"/>
      <c r="AC80" s="2092"/>
      <c r="AD80" s="573" t="s">
        <v>452</v>
      </c>
    </row>
    <row r="81" spans="2:30" ht="27" customHeight="1" x14ac:dyDescent="0.15">
      <c r="B81" s="68"/>
      <c r="C81" s="2093" t="s">
        <v>1212</v>
      </c>
      <c r="D81" s="2094"/>
      <c r="E81" s="2094"/>
      <c r="F81" s="2094"/>
      <c r="G81" s="2094"/>
      <c r="H81" s="2094"/>
      <c r="I81" s="2094"/>
      <c r="J81" s="2092" t="str">
        <f>IF(入力シート!K230="","",入力シート!K230)</f>
        <v/>
      </c>
      <c r="K81" s="2092"/>
      <c r="L81" s="2092"/>
      <c r="M81" s="2092"/>
      <c r="N81" s="2092"/>
      <c r="O81" s="2092"/>
      <c r="P81" s="573" t="s">
        <v>452</v>
      </c>
      <c r="Q81" s="574"/>
      <c r="S81" s="58"/>
      <c r="X81" s="406"/>
      <c r="Z81" s="294"/>
      <c r="AD81" s="68"/>
    </row>
    <row r="82" spans="2:30" ht="21.75" customHeight="1" x14ac:dyDescent="0.15">
      <c r="B82" s="68"/>
      <c r="C82" s="575"/>
      <c r="D82" s="575"/>
      <c r="E82" s="575"/>
      <c r="F82" s="575"/>
      <c r="G82" s="575"/>
      <c r="H82" s="575"/>
      <c r="I82" s="575"/>
      <c r="J82" s="575"/>
      <c r="K82" s="574"/>
      <c r="L82" s="574"/>
      <c r="M82" s="574"/>
      <c r="N82" s="574"/>
      <c r="O82" s="574"/>
      <c r="P82" s="574"/>
      <c r="Q82" s="574"/>
      <c r="R82" s="58"/>
      <c r="S82" s="58"/>
      <c r="X82" s="406"/>
      <c r="Z82" s="294"/>
      <c r="AD82" s="68"/>
    </row>
    <row r="83" spans="2:30" ht="21.75" customHeight="1" x14ac:dyDescent="0.15">
      <c r="C83" s="575"/>
      <c r="D83" s="575"/>
      <c r="E83" s="575"/>
      <c r="F83" s="575"/>
      <c r="G83" s="575"/>
      <c r="H83" s="575"/>
      <c r="I83" s="575"/>
      <c r="J83" s="575"/>
      <c r="K83" s="574"/>
      <c r="L83" s="574"/>
      <c r="M83" s="574"/>
      <c r="N83" s="574"/>
      <c r="O83" s="574"/>
      <c r="P83" s="574"/>
      <c r="Q83" s="574"/>
      <c r="R83" s="58"/>
      <c r="S83" s="58"/>
      <c r="X83" s="406"/>
      <c r="Z83" s="294"/>
    </row>
    <row r="84" spans="2:30" ht="21.75" customHeight="1" x14ac:dyDescent="0.15">
      <c r="C84" s="575"/>
      <c r="D84" s="575"/>
      <c r="E84" s="575"/>
      <c r="F84" s="575"/>
      <c r="G84" s="575"/>
      <c r="H84" s="575"/>
      <c r="I84" s="575"/>
      <c r="J84" s="575"/>
      <c r="K84" s="574"/>
      <c r="L84" s="574"/>
      <c r="M84" s="574"/>
      <c r="N84" s="574"/>
      <c r="O84" s="574"/>
      <c r="P84" s="574"/>
      <c r="Q84" s="574"/>
      <c r="R84" s="58"/>
      <c r="S84" s="58"/>
      <c r="Z84" s="294"/>
    </row>
    <row r="85" spans="2:30" ht="16.5" customHeight="1" x14ac:dyDescent="0.15">
      <c r="C85" s="403"/>
      <c r="D85" s="404"/>
      <c r="Z85" s="294"/>
    </row>
    <row r="86" spans="2:30" ht="16.5" customHeight="1" x14ac:dyDescent="0.15">
      <c r="D86" s="404"/>
      <c r="Z86" s="294"/>
    </row>
    <row r="87" spans="2:30" ht="16.5" customHeight="1" x14ac:dyDescent="0.15">
      <c r="D87" s="404"/>
      <c r="Z87" s="294"/>
    </row>
    <row r="88" spans="2:30" ht="16.5" customHeight="1" x14ac:dyDescent="0.15">
      <c r="D88" s="295"/>
      <c r="Z88" s="294"/>
    </row>
    <row r="89" spans="2:30" ht="16.5" customHeight="1" x14ac:dyDescent="0.15">
      <c r="D89" s="295"/>
      <c r="Z89" s="294"/>
    </row>
    <row r="90" spans="2:30" ht="16.5" customHeight="1" x14ac:dyDescent="0.15">
      <c r="V90" s="405"/>
      <c r="Z90" s="294"/>
    </row>
    <row r="91" spans="2:30" ht="16.5" customHeight="1" x14ac:dyDescent="0.15">
      <c r="Z91" s="294"/>
    </row>
    <row r="92" spans="2:30" ht="16.5" customHeight="1" x14ac:dyDescent="0.15">
      <c r="Z92" s="294"/>
    </row>
    <row r="93" spans="2:30" ht="16.5" customHeight="1" x14ac:dyDescent="0.15">
      <c r="Z93" s="294"/>
    </row>
    <row r="94" spans="2:30" ht="16.5" customHeight="1" x14ac:dyDescent="0.15">
      <c r="Z94" s="294"/>
    </row>
    <row r="95" spans="2:30" ht="16.5" customHeight="1" x14ac:dyDescent="0.15">
      <c r="Z95" s="294"/>
    </row>
    <row r="96" spans="2:30" ht="16.5" customHeight="1" x14ac:dyDescent="0.15">
      <c r="Z96" s="294"/>
    </row>
    <row r="97" spans="26:26" ht="16.5" customHeight="1" x14ac:dyDescent="0.15">
      <c r="Z97" s="294"/>
    </row>
    <row r="98" spans="26:26" ht="16.5" customHeight="1" x14ac:dyDescent="0.15">
      <c r="Z98" s="294"/>
    </row>
    <row r="99" spans="26:26" ht="16.5" customHeight="1" x14ac:dyDescent="0.15">
      <c r="Z99" s="294"/>
    </row>
    <row r="100" spans="26:26" ht="16.5" customHeight="1" x14ac:dyDescent="0.15">
      <c r="Z100" s="294"/>
    </row>
    <row r="101" spans="26:26" ht="16.5" customHeight="1" x14ac:dyDescent="0.15">
      <c r="Z101" s="294"/>
    </row>
    <row r="102" spans="26:26" ht="16.5" customHeight="1" x14ac:dyDescent="0.15">
      <c r="Z102" s="294"/>
    </row>
    <row r="103" spans="26:26" ht="16.5" customHeight="1" x14ac:dyDescent="0.15">
      <c r="Z103" s="294"/>
    </row>
    <row r="104" spans="26:26" ht="16.5" customHeight="1" x14ac:dyDescent="0.15">
      <c r="Z104" s="294"/>
    </row>
    <row r="105" spans="26:26" ht="16.5" customHeight="1" x14ac:dyDescent="0.15">
      <c r="Z105" s="294"/>
    </row>
    <row r="106" spans="26:26" ht="16.5" customHeight="1" x14ac:dyDescent="0.15">
      <c r="Z106" s="294"/>
    </row>
    <row r="107" spans="26:26" ht="16.5" customHeight="1" x14ac:dyDescent="0.15">
      <c r="Z107" s="294"/>
    </row>
    <row r="108" spans="26:26" ht="16.5" customHeight="1" x14ac:dyDescent="0.15">
      <c r="Z108" s="294"/>
    </row>
  </sheetData>
  <sheetProtection sheet="1" formatCells="0" formatRows="0" insertRows="0" deleteRows="0"/>
  <mergeCells count="78">
    <mergeCell ref="C81:I81"/>
    <mergeCell ref="J81:O81"/>
    <mergeCell ref="B27:H27"/>
    <mergeCell ref="B28:H28"/>
    <mergeCell ref="B29:H29"/>
    <mergeCell ref="B30:H30"/>
    <mergeCell ref="B31:H31"/>
    <mergeCell ref="C79:I79"/>
    <mergeCell ref="J79:O79"/>
    <mergeCell ref="B26:H26"/>
    <mergeCell ref="Q24:R24"/>
    <mergeCell ref="S24:T24"/>
    <mergeCell ref="U24:V24"/>
    <mergeCell ref="W24:X24"/>
    <mergeCell ref="B24:H24"/>
    <mergeCell ref="I24:J24"/>
    <mergeCell ref="K24:L24"/>
    <mergeCell ref="M24:N24"/>
    <mergeCell ref="O24:P24"/>
    <mergeCell ref="B11:H11"/>
    <mergeCell ref="AA24:AB24"/>
    <mergeCell ref="AC24:AD24"/>
    <mergeCell ref="AE24:AF24"/>
    <mergeCell ref="B25:H25"/>
    <mergeCell ref="Y24:Z24"/>
    <mergeCell ref="AE14:AF14"/>
    <mergeCell ref="AC14:AD14"/>
    <mergeCell ref="AA14:AB14"/>
    <mergeCell ref="B21:H21"/>
    <mergeCell ref="S14:T14"/>
    <mergeCell ref="U14:V14"/>
    <mergeCell ref="W14:X14"/>
    <mergeCell ref="Y14:Z14"/>
    <mergeCell ref="B14:H14"/>
    <mergeCell ref="I14:J14"/>
    <mergeCell ref="K14:L14"/>
    <mergeCell ref="M14:N14"/>
    <mergeCell ref="O14:P14"/>
    <mergeCell ref="Q14:R14"/>
    <mergeCell ref="B19:H19"/>
    <mergeCell ref="B15:H15"/>
    <mergeCell ref="AE4:AF4"/>
    <mergeCell ref="AA4:AB4"/>
    <mergeCell ref="AC4:AD4"/>
    <mergeCell ref="S4:T4"/>
    <mergeCell ref="U4:V4"/>
    <mergeCell ref="W4:X4"/>
    <mergeCell ref="Y4:Z4"/>
    <mergeCell ref="B20:H20"/>
    <mergeCell ref="Q4:R4"/>
    <mergeCell ref="B4:H4"/>
    <mergeCell ref="I4:J4"/>
    <mergeCell ref="K4:L4"/>
    <mergeCell ref="M4:N4"/>
    <mergeCell ref="O4:P4"/>
    <mergeCell ref="B16:H16"/>
    <mergeCell ref="B17:H17"/>
    <mergeCell ref="B18:H18"/>
    <mergeCell ref="B9:H9"/>
    <mergeCell ref="B5:H5"/>
    <mergeCell ref="B6:H6"/>
    <mergeCell ref="B7:H7"/>
    <mergeCell ref="B8:H8"/>
    <mergeCell ref="B10:H10"/>
    <mergeCell ref="W77:AC77"/>
    <mergeCell ref="C78:I78"/>
    <mergeCell ref="J78:O78"/>
    <mergeCell ref="Q78:V78"/>
    <mergeCell ref="W78:AC78"/>
    <mergeCell ref="C77:I77"/>
    <mergeCell ref="J77:O77"/>
    <mergeCell ref="Q77:V77"/>
    <mergeCell ref="Q79:V79"/>
    <mergeCell ref="W79:AC79"/>
    <mergeCell ref="C80:I80"/>
    <mergeCell ref="J80:O80"/>
    <mergeCell ref="Q80:V80"/>
    <mergeCell ref="W80:AC80"/>
  </mergeCells>
  <phoneticPr fontId="4"/>
  <printOptions horizontalCentered="1"/>
  <pageMargins left="0.59055118110236227" right="0.23622047244094491" top="0.55118110236220474" bottom="0.55118110236220474" header="0.31496062992125984" footer="0.31496062992125984"/>
  <pageSetup paperSize="9" scale="97" fitToWidth="0" orientation="portrait" cellComments="asDisplayed" errors="NA" r:id="rId1"/>
  <headerFooter alignWithMargins="0"/>
  <rowBreaks count="1" manualBreakCount="1">
    <brk id="33" max="16383" man="1"/>
  </rowBreaks>
  <ignoredErrors>
    <ignoredError sqref="B1 B34 B7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D528-45C7-469C-BE2C-010FDCDEAC27}">
  <sheetPr codeName="Sheet12">
    <tabColor theme="9" tint="0.59999389629810485"/>
    <pageSetUpPr fitToPage="1"/>
  </sheetPr>
  <dimension ref="A1:CS120"/>
  <sheetViews>
    <sheetView showGridLines="0" view="pageBreakPreview" zoomScale="78" zoomScaleNormal="55" zoomScaleSheetLayoutView="78" workbookViewId="0"/>
  </sheetViews>
  <sheetFormatPr defaultColWidth="9" defaultRowHeight="14.25" x14ac:dyDescent="0.15"/>
  <cols>
    <col min="1" max="1" width="2.5" style="639" customWidth="1"/>
    <col min="2" max="36" width="5" style="639" customWidth="1"/>
    <col min="37" max="39" width="4.25" style="639" customWidth="1"/>
    <col min="40" max="40" width="12.875" style="639" customWidth="1"/>
    <col min="41" max="41" width="4.25" style="639" customWidth="1"/>
    <col min="42" max="90" width="3.875" style="639" customWidth="1"/>
    <col min="91" max="93" width="9" style="639" customWidth="1"/>
    <col min="94" max="97" width="9" style="639" hidden="1" customWidth="1"/>
    <col min="98" max="98" width="0" style="639" hidden="1" customWidth="1"/>
    <col min="99" max="16384" width="9" style="639"/>
  </cols>
  <sheetData>
    <row r="1" spans="1:97" ht="22.5" customHeight="1" x14ac:dyDescent="0.15">
      <c r="B1" s="830"/>
      <c r="C1" s="828"/>
      <c r="D1" s="828"/>
      <c r="E1" s="828"/>
      <c r="F1" s="828"/>
      <c r="G1" s="828"/>
      <c r="H1" s="828"/>
      <c r="I1" s="828"/>
      <c r="J1" s="828"/>
      <c r="K1" s="828"/>
      <c r="L1" s="828"/>
    </row>
    <row r="2" spans="1:97" x14ac:dyDescent="0.15">
      <c r="CH2" s="2300"/>
      <c r="CI2" s="2300"/>
      <c r="CJ2" s="2300"/>
      <c r="CK2" s="2300"/>
      <c r="CL2" s="2300"/>
      <c r="CS2" s="681"/>
    </row>
    <row r="3" spans="1:97" ht="39.75" customHeight="1" x14ac:dyDescent="0.15">
      <c r="A3" s="680"/>
      <c r="B3" s="2301" t="s">
        <v>404</v>
      </c>
      <c r="C3" s="2301"/>
      <c r="D3" s="2301"/>
      <c r="E3" s="2301"/>
      <c r="F3" s="2301"/>
      <c r="G3" s="2301"/>
      <c r="H3" s="2301"/>
      <c r="I3" s="2301"/>
      <c r="J3" s="2301"/>
      <c r="K3" s="2301"/>
      <c r="L3" s="2301"/>
      <c r="M3" s="2301" t="s">
        <v>1713</v>
      </c>
      <c r="N3" s="2301"/>
      <c r="O3" s="2301"/>
      <c r="P3" s="2301"/>
      <c r="Q3" s="2301"/>
      <c r="R3" s="2301"/>
      <c r="S3" s="2301"/>
      <c r="T3" s="2301"/>
      <c r="U3" s="2301"/>
      <c r="V3" s="2301"/>
      <c r="W3" s="2301"/>
      <c r="X3" s="2301"/>
      <c r="Y3" s="2301"/>
      <c r="Z3" s="2301"/>
      <c r="AA3" s="2301"/>
      <c r="AB3" s="2301"/>
      <c r="AC3" s="2301"/>
      <c r="AD3" s="2301"/>
      <c r="AE3" s="2301"/>
      <c r="AF3" s="2301"/>
      <c r="AG3" s="2301"/>
      <c r="AH3" s="2301"/>
      <c r="AI3" s="2301"/>
      <c r="AJ3" s="679"/>
      <c r="AK3" s="679"/>
      <c r="AL3" s="679"/>
      <c r="AM3" s="679"/>
      <c r="AN3" s="679"/>
      <c r="AO3" s="679"/>
      <c r="AP3" s="679"/>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2300"/>
      <c r="CI3" s="2300"/>
      <c r="CJ3" s="2300"/>
      <c r="CK3" s="2300"/>
      <c r="CL3" s="2300"/>
      <c r="CM3" s="678"/>
      <c r="CN3" s="678"/>
    </row>
    <row r="4" spans="1:97" ht="21" customHeight="1" x14ac:dyDescent="0.3">
      <c r="A4" s="646"/>
      <c r="B4" s="677" t="s">
        <v>577</v>
      </c>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76"/>
      <c r="AK4" s="660" t="s">
        <v>1678</v>
      </c>
      <c r="AL4" s="1255"/>
      <c r="AM4" s="1255"/>
      <c r="AN4" s="1255"/>
      <c r="AO4" s="1255"/>
      <c r="AP4" s="1255"/>
      <c r="AQ4" s="1255"/>
      <c r="AR4" s="1255"/>
      <c r="AS4" s="1255"/>
      <c r="AT4" s="1255"/>
      <c r="AU4" s="1255"/>
      <c r="AV4" s="1255"/>
      <c r="AW4" s="1255"/>
      <c r="AX4" s="1255"/>
      <c r="AY4" s="1255"/>
      <c r="AZ4" s="1255"/>
      <c r="BA4" s="1255"/>
      <c r="BB4" s="1255"/>
      <c r="BC4" s="1255"/>
      <c r="BD4" s="1255"/>
      <c r="BE4" s="1255"/>
      <c r="BF4" s="1255"/>
      <c r="BG4" s="1255"/>
      <c r="BH4" s="1255"/>
      <c r="BI4" s="1255"/>
      <c r="BJ4" s="1255"/>
      <c r="BK4" s="1255"/>
      <c r="BL4" s="1255"/>
      <c r="BM4" s="1255"/>
      <c r="BN4" s="1255"/>
      <c r="BO4" s="1255"/>
      <c r="BP4" s="1255"/>
      <c r="BQ4" s="1255"/>
      <c r="BR4" s="1255"/>
      <c r="BS4" s="1255"/>
      <c r="BT4" s="1255"/>
      <c r="BU4" s="1255"/>
      <c r="BV4" s="1255"/>
      <c r="BW4" s="1255"/>
      <c r="BX4" s="1255"/>
      <c r="BY4" s="1255"/>
      <c r="BZ4" s="1255"/>
      <c r="CA4" s="1255"/>
      <c r="CB4" s="1255"/>
      <c r="CC4" s="1255"/>
      <c r="CD4" s="1255"/>
      <c r="CE4" s="1255"/>
      <c r="CF4" s="1255"/>
      <c r="CG4" s="1255"/>
      <c r="CH4" s="1255"/>
      <c r="CI4" s="1255"/>
      <c r="CJ4" s="1255"/>
      <c r="CK4" s="1255"/>
      <c r="CL4" s="1255"/>
      <c r="CM4" s="675"/>
      <c r="CN4" s="675"/>
    </row>
    <row r="5" spans="1:97" ht="21" customHeight="1" x14ac:dyDescent="0.15">
      <c r="A5" s="646"/>
      <c r="B5" s="2212" t="s">
        <v>398</v>
      </c>
      <c r="C5" s="2306"/>
      <c r="D5" s="2306"/>
      <c r="E5" s="2213"/>
      <c r="F5" s="2302" t="str">
        <f>IF(入力シート!K8="","",入力シート!K8)</f>
        <v/>
      </c>
      <c r="G5" s="2303"/>
      <c r="H5" s="2303"/>
      <c r="I5" s="2303"/>
      <c r="J5" s="2303"/>
      <c r="K5" s="2303"/>
      <c r="L5" s="2303"/>
      <c r="M5" s="2303"/>
      <c r="N5" s="2303"/>
      <c r="O5" s="2303"/>
      <c r="P5" s="2303"/>
      <c r="Q5" s="2303"/>
      <c r="R5" s="2303"/>
      <c r="S5" s="2304"/>
      <c r="T5" s="2212" t="s">
        <v>409</v>
      </c>
      <c r="U5" s="2306"/>
      <c r="V5" s="2306"/>
      <c r="W5" s="2213"/>
      <c r="X5" s="2305" t="str">
        <f>IF(入力シート!K9="","",入力シート!K9)</f>
        <v/>
      </c>
      <c r="Y5" s="2305"/>
      <c r="Z5" s="2305"/>
      <c r="AA5" s="2305"/>
      <c r="AB5" s="2305"/>
      <c r="AC5" s="2305"/>
      <c r="AD5" s="2305"/>
      <c r="AE5" s="2305"/>
      <c r="AF5" s="2305"/>
      <c r="AG5" s="2305"/>
      <c r="AH5" s="2305"/>
      <c r="AI5" s="2240"/>
      <c r="AJ5" s="650"/>
      <c r="AK5" s="2194" t="s">
        <v>70</v>
      </c>
      <c r="AL5" s="2190"/>
      <c r="AM5" s="2190"/>
      <c r="AN5" s="2191"/>
      <c r="AO5" s="2411" t="str">
        <f>IF(入力シート２!J21="","",入力シート２!J21)</f>
        <v/>
      </c>
      <c r="AP5" s="2411"/>
      <c r="AQ5" s="2411"/>
      <c r="AR5" s="2411"/>
      <c r="AS5" s="2411"/>
      <c r="AT5" s="2411"/>
      <c r="AU5" s="2411"/>
      <c r="AV5" s="2411"/>
      <c r="AW5" s="2411"/>
      <c r="AX5" s="2411"/>
      <c r="AY5" s="2411"/>
      <c r="AZ5" s="2411"/>
      <c r="BA5" s="2411"/>
      <c r="BB5" s="2411"/>
      <c r="BC5" s="2411"/>
      <c r="BD5" s="2411"/>
      <c r="BE5" s="2411"/>
      <c r="BF5" s="2411"/>
      <c r="BG5" s="2411"/>
      <c r="BH5" s="2411"/>
      <c r="BI5" s="2411"/>
      <c r="BJ5" s="2411"/>
      <c r="BK5" s="2411"/>
      <c r="BL5" s="2411"/>
      <c r="BM5" s="2411"/>
      <c r="BN5" s="2411"/>
      <c r="BO5" s="2411"/>
      <c r="BP5" s="2411"/>
      <c r="BQ5" s="2411"/>
      <c r="BR5" s="2411"/>
      <c r="BS5" s="2411"/>
      <c r="BT5" s="2411"/>
      <c r="BU5" s="2411"/>
      <c r="BV5" s="2411"/>
      <c r="BW5" s="2411"/>
      <c r="BX5" s="2411"/>
      <c r="BY5" s="2411"/>
      <c r="BZ5" s="2411"/>
      <c r="CA5" s="2411"/>
      <c r="CB5" s="2411"/>
      <c r="CC5" s="2411"/>
      <c r="CD5" s="2411"/>
      <c r="CE5" s="2411"/>
      <c r="CF5" s="2411"/>
      <c r="CG5" s="2411"/>
      <c r="CH5" s="2411"/>
      <c r="CI5" s="2411"/>
      <c r="CJ5" s="2411"/>
      <c r="CK5" s="2411"/>
      <c r="CL5" s="2411"/>
      <c r="CM5" s="646"/>
      <c r="CN5" s="646"/>
    </row>
    <row r="6" spans="1:97" ht="21" customHeight="1" x14ac:dyDescent="0.3">
      <c r="A6" s="646"/>
      <c r="B6" s="670" t="s">
        <v>754</v>
      </c>
      <c r="AJ6" s="650"/>
      <c r="AK6" s="2384"/>
      <c r="AL6" s="2409"/>
      <c r="AM6" s="2409"/>
      <c r="AN6" s="2410"/>
      <c r="AO6" s="2411"/>
      <c r="AP6" s="2411"/>
      <c r="AQ6" s="2411"/>
      <c r="AR6" s="2411"/>
      <c r="AS6" s="2411"/>
      <c r="AT6" s="2411"/>
      <c r="AU6" s="2411"/>
      <c r="AV6" s="2411"/>
      <c r="AW6" s="2411"/>
      <c r="AX6" s="2411"/>
      <c r="AY6" s="2411"/>
      <c r="AZ6" s="2411"/>
      <c r="BA6" s="2411"/>
      <c r="BB6" s="2411"/>
      <c r="BC6" s="2411"/>
      <c r="BD6" s="2411"/>
      <c r="BE6" s="2411"/>
      <c r="BF6" s="2411"/>
      <c r="BG6" s="2411"/>
      <c r="BH6" s="2411"/>
      <c r="BI6" s="2411"/>
      <c r="BJ6" s="2411"/>
      <c r="BK6" s="2411"/>
      <c r="BL6" s="2411"/>
      <c r="BM6" s="2411"/>
      <c r="BN6" s="2411"/>
      <c r="BO6" s="2411"/>
      <c r="BP6" s="2411"/>
      <c r="BQ6" s="2411"/>
      <c r="BR6" s="2411"/>
      <c r="BS6" s="2411"/>
      <c r="BT6" s="2411"/>
      <c r="BU6" s="2411"/>
      <c r="BV6" s="2411"/>
      <c r="BW6" s="2411"/>
      <c r="BX6" s="2411"/>
      <c r="BY6" s="2411"/>
      <c r="BZ6" s="2411"/>
      <c r="CA6" s="2411"/>
      <c r="CB6" s="2411"/>
      <c r="CC6" s="2411"/>
      <c r="CD6" s="2411"/>
      <c r="CE6" s="2411"/>
      <c r="CF6" s="2411"/>
      <c r="CG6" s="2411"/>
      <c r="CH6" s="2411"/>
      <c r="CI6" s="2411"/>
      <c r="CJ6" s="2411"/>
      <c r="CK6" s="2411"/>
      <c r="CL6" s="2411"/>
      <c r="CM6" s="646"/>
      <c r="CN6" s="646"/>
    </row>
    <row r="7" spans="1:97" ht="21" customHeight="1" x14ac:dyDescent="0.15">
      <c r="A7" s="646"/>
      <c r="B7" s="2212" t="s">
        <v>405</v>
      </c>
      <c r="C7" s="2306"/>
      <c r="D7" s="2306"/>
      <c r="E7" s="2213"/>
      <c r="F7" s="2307" t="str">
        <f>IF(入力シート!K16="","",入力シート!K16)&amp;IF(入力シート!K51="","","／"&amp;入力シート!K51)&amp;IF(入力シート!K86="","","／"&amp;入力シート!K86)&amp;IF(入力シート!K121="","","／"&amp;入力シート!K121)&amp;IF(入力シート!K156="","","／"&amp;入力シート!K156)</f>
        <v/>
      </c>
      <c r="G7" s="2308"/>
      <c r="H7" s="2308"/>
      <c r="I7" s="2308"/>
      <c r="J7" s="2308"/>
      <c r="K7" s="2308"/>
      <c r="L7" s="2308"/>
      <c r="M7" s="2308"/>
      <c r="N7" s="2308"/>
      <c r="O7" s="2308"/>
      <c r="P7" s="2308"/>
      <c r="Q7" s="2308"/>
      <c r="R7" s="2308"/>
      <c r="S7" s="2308"/>
      <c r="T7" s="2308"/>
      <c r="U7" s="2308"/>
      <c r="V7" s="2308"/>
      <c r="W7" s="2308"/>
      <c r="X7" s="2308"/>
      <c r="Y7" s="2308"/>
      <c r="Z7" s="2308"/>
      <c r="AA7" s="2308"/>
      <c r="AB7" s="2308"/>
      <c r="AC7" s="2308"/>
      <c r="AD7" s="2308"/>
      <c r="AE7" s="2308"/>
      <c r="AF7" s="2308"/>
      <c r="AG7" s="2308"/>
      <c r="AH7" s="2308"/>
      <c r="AI7" s="2309"/>
      <c r="AJ7" s="650"/>
      <c r="AK7" s="2384"/>
      <c r="AL7" s="2409"/>
      <c r="AM7" s="2409"/>
      <c r="AN7" s="2410"/>
      <c r="AO7" s="2411"/>
      <c r="AP7" s="2411"/>
      <c r="AQ7" s="2411"/>
      <c r="AR7" s="2411"/>
      <c r="AS7" s="2411"/>
      <c r="AT7" s="2411"/>
      <c r="AU7" s="2411"/>
      <c r="AV7" s="2411"/>
      <c r="AW7" s="2411"/>
      <c r="AX7" s="2411"/>
      <c r="AY7" s="2411"/>
      <c r="AZ7" s="2411"/>
      <c r="BA7" s="2411"/>
      <c r="BB7" s="2411"/>
      <c r="BC7" s="2411"/>
      <c r="BD7" s="2411"/>
      <c r="BE7" s="2411"/>
      <c r="BF7" s="2411"/>
      <c r="BG7" s="2411"/>
      <c r="BH7" s="2411"/>
      <c r="BI7" s="2411"/>
      <c r="BJ7" s="2411"/>
      <c r="BK7" s="2411"/>
      <c r="BL7" s="2411"/>
      <c r="BM7" s="2411"/>
      <c r="BN7" s="2411"/>
      <c r="BO7" s="2411"/>
      <c r="BP7" s="2411"/>
      <c r="BQ7" s="2411"/>
      <c r="BR7" s="2411"/>
      <c r="BS7" s="2411"/>
      <c r="BT7" s="2411"/>
      <c r="BU7" s="2411"/>
      <c r="BV7" s="2411"/>
      <c r="BW7" s="2411"/>
      <c r="BX7" s="2411"/>
      <c r="BY7" s="2411"/>
      <c r="BZ7" s="2411"/>
      <c r="CA7" s="2411"/>
      <c r="CB7" s="2411"/>
      <c r="CC7" s="2411"/>
      <c r="CD7" s="2411"/>
      <c r="CE7" s="2411"/>
      <c r="CF7" s="2411"/>
      <c r="CG7" s="2411"/>
      <c r="CH7" s="2411"/>
      <c r="CI7" s="2411"/>
      <c r="CJ7" s="2411"/>
      <c r="CK7" s="2411"/>
      <c r="CL7" s="2411"/>
      <c r="CM7" s="646"/>
      <c r="CN7" s="646"/>
    </row>
    <row r="8" spans="1:97" ht="21" customHeight="1" x14ac:dyDescent="0.15">
      <c r="A8" s="646"/>
      <c r="B8" s="2212" t="s">
        <v>313</v>
      </c>
      <c r="C8" s="2306"/>
      <c r="D8" s="2306"/>
      <c r="E8" s="2306"/>
      <c r="F8" s="2306"/>
      <c r="G8" s="2213"/>
      <c r="H8" s="2305" t="str">
        <f>IF(入力シート!K209="","",入力シート!K209)</f>
        <v/>
      </c>
      <c r="I8" s="2305"/>
      <c r="J8" s="2305"/>
      <c r="K8" s="2305"/>
      <c r="L8" s="2305"/>
      <c r="M8" s="2305"/>
      <c r="N8" s="2305"/>
      <c r="O8" s="2305"/>
      <c r="P8" s="2305"/>
      <c r="Q8" s="2305"/>
      <c r="R8" s="2240"/>
      <c r="S8" s="2306" t="s">
        <v>541</v>
      </c>
      <c r="T8" s="2306"/>
      <c r="U8" s="2306"/>
      <c r="V8" s="2306"/>
      <c r="W8" s="2306"/>
      <c r="X8" s="2213"/>
      <c r="Y8" s="2305" t="str">
        <f>IF(入力シート!K210="なし",入力シート!K210,IF(入力シート!K210="","",入力シート!K210&amp;"（"&amp;入力シート!K211&amp;"）"))</f>
        <v/>
      </c>
      <c r="Z8" s="2305"/>
      <c r="AA8" s="2305"/>
      <c r="AB8" s="2305"/>
      <c r="AC8" s="2305"/>
      <c r="AD8" s="2305"/>
      <c r="AE8" s="2305"/>
      <c r="AF8" s="2305"/>
      <c r="AG8" s="2305"/>
      <c r="AH8" s="2305"/>
      <c r="AI8" s="2240"/>
      <c r="AJ8" s="650"/>
      <c r="AK8" s="2384"/>
      <c r="AL8" s="2409"/>
      <c r="AM8" s="2409"/>
      <c r="AN8" s="2410"/>
      <c r="AO8" s="2411"/>
      <c r="AP8" s="2411"/>
      <c r="AQ8" s="2411"/>
      <c r="AR8" s="2411"/>
      <c r="AS8" s="2411"/>
      <c r="AT8" s="2411"/>
      <c r="AU8" s="2411"/>
      <c r="AV8" s="2411"/>
      <c r="AW8" s="2411"/>
      <c r="AX8" s="2411"/>
      <c r="AY8" s="2411"/>
      <c r="AZ8" s="2411"/>
      <c r="BA8" s="2411"/>
      <c r="BB8" s="2411"/>
      <c r="BC8" s="2411"/>
      <c r="BD8" s="2411"/>
      <c r="BE8" s="2411"/>
      <c r="BF8" s="2411"/>
      <c r="BG8" s="2411"/>
      <c r="BH8" s="2411"/>
      <c r="BI8" s="2411"/>
      <c r="BJ8" s="2411"/>
      <c r="BK8" s="2411"/>
      <c r="BL8" s="2411"/>
      <c r="BM8" s="2411"/>
      <c r="BN8" s="2411"/>
      <c r="BO8" s="2411"/>
      <c r="BP8" s="2411"/>
      <c r="BQ8" s="2411"/>
      <c r="BR8" s="2411"/>
      <c r="BS8" s="2411"/>
      <c r="BT8" s="2411"/>
      <c r="BU8" s="2411"/>
      <c r="BV8" s="2411"/>
      <c r="BW8" s="2411"/>
      <c r="BX8" s="2411"/>
      <c r="BY8" s="2411"/>
      <c r="BZ8" s="2411"/>
      <c r="CA8" s="2411"/>
      <c r="CB8" s="2411"/>
      <c r="CC8" s="2411"/>
      <c r="CD8" s="2411"/>
      <c r="CE8" s="2411"/>
      <c r="CF8" s="2411"/>
      <c r="CG8" s="2411"/>
      <c r="CH8" s="2411"/>
      <c r="CI8" s="2411"/>
      <c r="CJ8" s="2411"/>
      <c r="CK8" s="2411"/>
      <c r="CL8" s="2411"/>
      <c r="CM8" s="663"/>
      <c r="CN8" s="663"/>
    </row>
    <row r="9" spans="1:97" ht="21" customHeight="1" x14ac:dyDescent="0.15">
      <c r="A9" s="646"/>
      <c r="B9" s="2310" t="s">
        <v>1197</v>
      </c>
      <c r="C9" s="2311"/>
      <c r="D9" s="2311"/>
      <c r="E9" s="2311"/>
      <c r="F9" s="2311"/>
      <c r="G9" s="2312"/>
      <c r="H9" s="2305" t="str">
        <f>IF(入力シート!K43="","",IF(入力シート!K51="",入力シート!K43,IF(入力シート!K86="",入力シート!K16&amp;"："&amp;入力シート!K43&amp;"／"&amp;入力シート!K51&amp;"："&amp;入力シート!K78,IF(入力シート!K121="",入力シート!K16&amp;"："&amp;入力シート!K43&amp;"／"&amp;入力シート!K51&amp;"："&amp;入力シート!K78&amp;"／"&amp;入力シート!K86&amp;"："&amp;入力シート!K113,IF(入力シート!K156="",入力シート!K16&amp;"："&amp;入力シート!K43&amp;"／"&amp;入力シート!K51&amp;"："&amp;入力シート!K78&amp;"／"&amp;入力シート!K86&amp;"："&amp;入力シート!K113&amp;"／"&amp;入力シート!K121&amp;"："&amp;入力シート!K148,入力シート!K16&amp;"："&amp;入力シート!K43&amp;"／"&amp;入力シート!K51&amp;"："&amp;入力シート!K78&amp;"／"&amp;入力シート!K86&amp;"："&amp;入力シート!K113&amp;"／"&amp;入力シート!K121&amp;"："&amp;入力シート!K148&amp;"／"&amp;入力シート!K156&amp;"："&amp;入力シート!K183)))))</f>
        <v/>
      </c>
      <c r="I9" s="2305"/>
      <c r="J9" s="2305"/>
      <c r="K9" s="2305"/>
      <c r="L9" s="2305"/>
      <c r="M9" s="2305"/>
      <c r="N9" s="2305"/>
      <c r="O9" s="2305"/>
      <c r="P9" s="2305"/>
      <c r="Q9" s="2305"/>
      <c r="R9" s="2240"/>
      <c r="S9" s="2313" t="s">
        <v>1198</v>
      </c>
      <c r="T9" s="2313"/>
      <c r="U9" s="2313"/>
      <c r="V9" s="2313"/>
      <c r="W9" s="2313"/>
      <c r="X9" s="2314"/>
      <c r="Y9" s="2305" t="str">
        <f>IF(入力シート!K45="","",IF(入力シート!K51="",入力シート!K45,
IF(入力シート!K86="",入力シート!K16&amp;"："&amp;入力シート!K45&amp;"／"&amp;入力シート!K51&amp;"："&amp;入力シート!K80,IF(入力シート!K121="",入力シート!K16&amp;"："&amp;入力シート!K45&amp;"／"&amp;入力シート!K51&amp;"："&amp;入力シート!K80&amp;"／"&amp;入力シート!K86&amp;"："&amp;入力シート!K115,IF(入力シート!K156="",入力シート!K16&amp;"："&amp;入力シート!K45&amp;"／"&amp;入力シート!K51&amp;"："&amp;入力シート!K80&amp;"／"&amp;入力シート!K86&amp;"："&amp;入力シート!K115&amp;"／"&amp;入力シート!K121&amp;"："&amp;入力シート!K150,入力シート!K16&amp;"："&amp;入力シート!K45&amp;"／"&amp;入力シート!K51&amp;"："&amp;入力シート!K80&amp;"／"&amp;入力シート!K86&amp;"："&amp;入力シート!K115&amp;"／"&amp;入力シート!K121&amp;"："&amp;入力シート!K150&amp;"／"&amp;入力シート!K156&amp;"："&amp;入力シート!K185)))))</f>
        <v/>
      </c>
      <c r="Z9" s="2305"/>
      <c r="AA9" s="2305"/>
      <c r="AB9" s="2305"/>
      <c r="AC9" s="2305"/>
      <c r="AD9" s="2305"/>
      <c r="AE9" s="2305"/>
      <c r="AF9" s="2305"/>
      <c r="AG9" s="2305"/>
      <c r="AH9" s="2305"/>
      <c r="AI9" s="2240"/>
      <c r="AJ9" s="650"/>
      <c r="AK9" s="2384"/>
      <c r="AL9" s="2409"/>
      <c r="AM9" s="2409"/>
      <c r="AN9" s="2410"/>
      <c r="AO9" s="2411"/>
      <c r="AP9" s="2411"/>
      <c r="AQ9" s="2411"/>
      <c r="AR9" s="2411"/>
      <c r="AS9" s="2411"/>
      <c r="AT9" s="2411"/>
      <c r="AU9" s="2411"/>
      <c r="AV9" s="2411"/>
      <c r="AW9" s="2411"/>
      <c r="AX9" s="2411"/>
      <c r="AY9" s="2411"/>
      <c r="AZ9" s="2411"/>
      <c r="BA9" s="2411"/>
      <c r="BB9" s="2411"/>
      <c r="BC9" s="2411"/>
      <c r="BD9" s="2411"/>
      <c r="BE9" s="2411"/>
      <c r="BF9" s="2411"/>
      <c r="BG9" s="2411"/>
      <c r="BH9" s="2411"/>
      <c r="BI9" s="2411"/>
      <c r="BJ9" s="2411"/>
      <c r="BK9" s="2411"/>
      <c r="BL9" s="2411"/>
      <c r="BM9" s="2411"/>
      <c r="BN9" s="2411"/>
      <c r="BO9" s="2411"/>
      <c r="BP9" s="2411"/>
      <c r="BQ9" s="2411"/>
      <c r="BR9" s="2411"/>
      <c r="BS9" s="2411"/>
      <c r="BT9" s="2411"/>
      <c r="BU9" s="2411"/>
      <c r="BV9" s="2411"/>
      <c r="BW9" s="2411"/>
      <c r="BX9" s="2411"/>
      <c r="BY9" s="2411"/>
      <c r="BZ9" s="2411"/>
      <c r="CA9" s="2411"/>
      <c r="CB9" s="2411"/>
      <c r="CC9" s="2411"/>
      <c r="CD9" s="2411"/>
      <c r="CE9" s="2411"/>
      <c r="CF9" s="2411"/>
      <c r="CG9" s="2411"/>
      <c r="CH9" s="2411"/>
      <c r="CI9" s="2411"/>
      <c r="CJ9" s="2411"/>
      <c r="CK9" s="2411"/>
      <c r="CL9" s="2411"/>
      <c r="CM9" s="674"/>
      <c r="CN9" s="674"/>
    </row>
    <row r="10" spans="1:97" ht="21" customHeight="1" x14ac:dyDescent="0.3">
      <c r="A10" s="646"/>
      <c r="B10" s="670" t="s">
        <v>755</v>
      </c>
      <c r="AJ10" s="650"/>
      <c r="AK10" s="2384"/>
      <c r="AL10" s="2409"/>
      <c r="AM10" s="2409"/>
      <c r="AN10" s="2410"/>
      <c r="AO10" s="2411"/>
      <c r="AP10" s="2411"/>
      <c r="AQ10" s="2411"/>
      <c r="AR10" s="2411"/>
      <c r="AS10" s="2411"/>
      <c r="AT10" s="2411"/>
      <c r="AU10" s="2411"/>
      <c r="AV10" s="2411"/>
      <c r="AW10" s="2411"/>
      <c r="AX10" s="2411"/>
      <c r="AY10" s="2411"/>
      <c r="AZ10" s="2411"/>
      <c r="BA10" s="2411"/>
      <c r="BB10" s="2411"/>
      <c r="BC10" s="2411"/>
      <c r="BD10" s="2411"/>
      <c r="BE10" s="2411"/>
      <c r="BF10" s="2411"/>
      <c r="BG10" s="2411"/>
      <c r="BH10" s="2411"/>
      <c r="BI10" s="2411"/>
      <c r="BJ10" s="2411"/>
      <c r="BK10" s="2411"/>
      <c r="BL10" s="2411"/>
      <c r="BM10" s="2411"/>
      <c r="BN10" s="2411"/>
      <c r="BO10" s="2411"/>
      <c r="BP10" s="2411"/>
      <c r="BQ10" s="2411"/>
      <c r="BR10" s="2411"/>
      <c r="BS10" s="2411"/>
      <c r="BT10" s="2411"/>
      <c r="BU10" s="2411"/>
      <c r="BV10" s="2411"/>
      <c r="BW10" s="2411"/>
      <c r="BX10" s="2411"/>
      <c r="BY10" s="2411"/>
      <c r="BZ10" s="2411"/>
      <c r="CA10" s="2411"/>
      <c r="CB10" s="2411"/>
      <c r="CC10" s="2411"/>
      <c r="CD10" s="2411"/>
      <c r="CE10" s="2411"/>
      <c r="CF10" s="2411"/>
      <c r="CG10" s="2411"/>
      <c r="CH10" s="2411"/>
      <c r="CI10" s="2411"/>
      <c r="CJ10" s="2411"/>
      <c r="CK10" s="2411"/>
      <c r="CL10" s="2411"/>
      <c r="CM10" s="663"/>
      <c r="CN10" s="663"/>
    </row>
    <row r="11" spans="1:97" ht="21" customHeight="1" x14ac:dyDescent="0.15">
      <c r="A11" s="646"/>
      <c r="B11" s="2159" t="s">
        <v>406</v>
      </c>
      <c r="C11" s="2306"/>
      <c r="D11" s="2306"/>
      <c r="E11" s="2213"/>
      <c r="F11" s="2239" t="str">
        <f>IF(入力シート!K212="","",入力シート!K212)</f>
        <v/>
      </c>
      <c r="G11" s="2305"/>
      <c r="H11" s="2305"/>
      <c r="I11" s="2305"/>
      <c r="J11" s="2240"/>
      <c r="K11" s="2212" t="s">
        <v>218</v>
      </c>
      <c r="L11" s="2306"/>
      <c r="M11" s="2306"/>
      <c r="N11" s="2213"/>
      <c r="O11" s="2307" t="str">
        <f>IF(入力シート!K213="","",入力シート!K213)</f>
        <v/>
      </c>
      <c r="P11" s="2308"/>
      <c r="Q11" s="2308"/>
      <c r="R11" s="2308"/>
      <c r="S11" s="2308"/>
      <c r="T11" s="2308"/>
      <c r="U11" s="2308"/>
      <c r="V11" s="2308"/>
      <c r="W11" s="2308"/>
      <c r="X11" s="2308"/>
      <c r="Y11" s="2309"/>
      <c r="Z11" s="2212" t="s">
        <v>67</v>
      </c>
      <c r="AA11" s="2306"/>
      <c r="AB11" s="2306"/>
      <c r="AC11" s="2213"/>
      <c r="AD11" s="2239" t="str">
        <f>IF(F11="登録申請中","－",IF(入力シート!K214="","",入力シート!K214))</f>
        <v/>
      </c>
      <c r="AE11" s="2305"/>
      <c r="AF11" s="2305"/>
      <c r="AG11" s="2305"/>
      <c r="AH11" s="2305"/>
      <c r="AI11" s="2240"/>
      <c r="AJ11" s="650"/>
      <c r="AK11" s="2178" t="s">
        <v>1548</v>
      </c>
      <c r="AL11" s="2178"/>
      <c r="AM11" s="2178"/>
      <c r="AN11" s="2178"/>
      <c r="AO11" s="2411" t="str">
        <f>IF(入力シート２!J25="","",入力シート２!J25)</f>
        <v/>
      </c>
      <c r="AP11" s="2411"/>
      <c r="AQ11" s="2411"/>
      <c r="AR11" s="2411"/>
      <c r="AS11" s="2411"/>
      <c r="AT11" s="2411"/>
      <c r="AU11" s="2411"/>
      <c r="AV11" s="2411"/>
      <c r="AW11" s="2411"/>
      <c r="AX11" s="2411"/>
      <c r="AY11" s="2411"/>
      <c r="AZ11" s="2411"/>
      <c r="BA11" s="2411"/>
      <c r="BB11" s="2411"/>
      <c r="BC11" s="2411"/>
      <c r="BD11" s="2411"/>
      <c r="BE11" s="2411"/>
      <c r="BF11" s="2411"/>
      <c r="BG11" s="2411"/>
      <c r="BH11" s="2411"/>
      <c r="BI11" s="2411"/>
      <c r="BJ11" s="2411"/>
      <c r="BK11" s="2411"/>
      <c r="BL11" s="2411"/>
      <c r="BM11" s="2411"/>
      <c r="BN11" s="2411"/>
      <c r="BO11" s="2411"/>
      <c r="BP11" s="2411"/>
      <c r="BQ11" s="2411"/>
      <c r="BR11" s="2411"/>
      <c r="BS11" s="2411"/>
      <c r="BT11" s="2411"/>
      <c r="BU11" s="2411"/>
      <c r="BV11" s="2411"/>
      <c r="BW11" s="2411"/>
      <c r="BX11" s="2411"/>
      <c r="BY11" s="2411"/>
      <c r="BZ11" s="2411"/>
      <c r="CA11" s="2411"/>
      <c r="CB11" s="2411"/>
      <c r="CC11" s="2411"/>
      <c r="CD11" s="2411"/>
      <c r="CE11" s="2411"/>
      <c r="CF11" s="2411"/>
      <c r="CG11" s="2411"/>
      <c r="CH11" s="2411"/>
      <c r="CI11" s="2411"/>
      <c r="CJ11" s="2411"/>
      <c r="CK11" s="2411"/>
      <c r="CL11" s="2411"/>
      <c r="CM11" s="674"/>
      <c r="CN11" s="674"/>
    </row>
    <row r="12" spans="1:97" ht="21" customHeight="1" x14ac:dyDescent="0.3">
      <c r="A12" s="646"/>
      <c r="B12" s="670" t="s">
        <v>749</v>
      </c>
      <c r="AI12" s="728"/>
      <c r="AJ12" s="650"/>
      <c r="AK12" s="2178"/>
      <c r="AL12" s="2178"/>
      <c r="AM12" s="2178"/>
      <c r="AN12" s="2178"/>
      <c r="AO12" s="2411"/>
      <c r="AP12" s="2411"/>
      <c r="AQ12" s="2411"/>
      <c r="AR12" s="2411"/>
      <c r="AS12" s="2411"/>
      <c r="AT12" s="2411"/>
      <c r="AU12" s="2411"/>
      <c r="AV12" s="2411"/>
      <c r="AW12" s="2411"/>
      <c r="AX12" s="2411"/>
      <c r="AY12" s="2411"/>
      <c r="AZ12" s="2411"/>
      <c r="BA12" s="2411"/>
      <c r="BB12" s="2411"/>
      <c r="BC12" s="2411"/>
      <c r="BD12" s="2411"/>
      <c r="BE12" s="2411"/>
      <c r="BF12" s="2411"/>
      <c r="BG12" s="2411"/>
      <c r="BH12" s="2411"/>
      <c r="BI12" s="2411"/>
      <c r="BJ12" s="2411"/>
      <c r="BK12" s="2411"/>
      <c r="BL12" s="2411"/>
      <c r="BM12" s="2411"/>
      <c r="BN12" s="2411"/>
      <c r="BO12" s="2411"/>
      <c r="BP12" s="2411"/>
      <c r="BQ12" s="2411"/>
      <c r="BR12" s="2411"/>
      <c r="BS12" s="2411"/>
      <c r="BT12" s="2411"/>
      <c r="BU12" s="2411"/>
      <c r="BV12" s="2411"/>
      <c r="BW12" s="2411"/>
      <c r="BX12" s="2411"/>
      <c r="BY12" s="2411"/>
      <c r="BZ12" s="2411"/>
      <c r="CA12" s="2411"/>
      <c r="CB12" s="2411"/>
      <c r="CC12" s="2411"/>
      <c r="CD12" s="2411"/>
      <c r="CE12" s="2411"/>
      <c r="CF12" s="2411"/>
      <c r="CG12" s="2411"/>
      <c r="CH12" s="2411"/>
      <c r="CI12" s="2411"/>
      <c r="CJ12" s="2411"/>
      <c r="CK12" s="2411"/>
      <c r="CL12" s="2411"/>
      <c r="CM12" s="674"/>
      <c r="CN12" s="674"/>
    </row>
    <row r="13" spans="1:97" ht="21" customHeight="1" x14ac:dyDescent="0.15">
      <c r="A13" s="646"/>
      <c r="B13" s="2267" t="s">
        <v>73</v>
      </c>
      <c r="C13" s="2118"/>
      <c r="D13" s="2118"/>
      <c r="E13" s="2119"/>
      <c r="F13" s="2307" t="str">
        <f>IF(入力シート!K218="","",入力シート!K218)</f>
        <v/>
      </c>
      <c r="G13" s="2308"/>
      <c r="H13" s="2308"/>
      <c r="I13" s="2308"/>
      <c r="J13" s="2308"/>
      <c r="K13" s="2308"/>
      <c r="L13" s="2308"/>
      <c r="M13" s="2308"/>
      <c r="N13" s="2308"/>
      <c r="O13" s="2308"/>
      <c r="P13" s="2308"/>
      <c r="Q13" s="2308"/>
      <c r="R13" s="2308"/>
      <c r="S13" s="2308"/>
      <c r="T13" s="2308"/>
      <c r="U13" s="2308"/>
      <c r="V13" s="2308"/>
      <c r="W13" s="2308"/>
      <c r="X13" s="2308"/>
      <c r="Y13" s="2308"/>
      <c r="Z13" s="2308"/>
      <c r="AA13" s="2308"/>
      <c r="AB13" s="2308"/>
      <c r="AC13" s="2308"/>
      <c r="AD13" s="2308"/>
      <c r="AE13" s="2308"/>
      <c r="AF13" s="2308"/>
      <c r="AG13" s="2308"/>
      <c r="AH13" s="2308"/>
      <c r="AI13" s="2309"/>
      <c r="AJ13" s="650"/>
      <c r="AK13" s="2178"/>
      <c r="AL13" s="2178"/>
      <c r="AM13" s="2178"/>
      <c r="AN13" s="2178"/>
      <c r="AO13" s="2411"/>
      <c r="AP13" s="2411"/>
      <c r="AQ13" s="2411"/>
      <c r="AR13" s="2411"/>
      <c r="AS13" s="2411"/>
      <c r="AT13" s="2411"/>
      <c r="AU13" s="2411"/>
      <c r="AV13" s="2411"/>
      <c r="AW13" s="2411"/>
      <c r="AX13" s="2411"/>
      <c r="AY13" s="2411"/>
      <c r="AZ13" s="2411"/>
      <c r="BA13" s="2411"/>
      <c r="BB13" s="2411"/>
      <c r="BC13" s="2411"/>
      <c r="BD13" s="2411"/>
      <c r="BE13" s="2411"/>
      <c r="BF13" s="2411"/>
      <c r="BG13" s="2411"/>
      <c r="BH13" s="2411"/>
      <c r="BI13" s="2411"/>
      <c r="BJ13" s="2411"/>
      <c r="BK13" s="2411"/>
      <c r="BL13" s="2411"/>
      <c r="BM13" s="2411"/>
      <c r="BN13" s="2411"/>
      <c r="BO13" s="2411"/>
      <c r="BP13" s="2411"/>
      <c r="BQ13" s="2411"/>
      <c r="BR13" s="2411"/>
      <c r="BS13" s="2411"/>
      <c r="BT13" s="2411"/>
      <c r="BU13" s="2411"/>
      <c r="BV13" s="2411"/>
      <c r="BW13" s="2411"/>
      <c r="BX13" s="2411"/>
      <c r="BY13" s="2411"/>
      <c r="BZ13" s="2411"/>
      <c r="CA13" s="2411"/>
      <c r="CB13" s="2411"/>
      <c r="CC13" s="2411"/>
      <c r="CD13" s="2411"/>
      <c r="CE13" s="2411"/>
      <c r="CF13" s="2411"/>
      <c r="CG13" s="2411"/>
      <c r="CH13" s="2411"/>
      <c r="CI13" s="2411"/>
      <c r="CJ13" s="2411"/>
      <c r="CK13" s="2411"/>
      <c r="CL13" s="2411"/>
      <c r="CM13" s="663"/>
      <c r="CN13" s="663"/>
    </row>
    <row r="14" spans="1:97" ht="21" customHeight="1" x14ac:dyDescent="0.15">
      <c r="A14" s="646"/>
      <c r="B14" s="2318" t="s">
        <v>407</v>
      </c>
      <c r="C14" s="2396"/>
      <c r="D14" s="2396"/>
      <c r="E14" s="2319"/>
      <c r="F14" s="742" t="s">
        <v>49</v>
      </c>
      <c r="G14" s="2393" t="str">
        <f>IF(入力シート!K219="","",LEFT(入力シート!K219,3)&amp;"-"&amp;RIGHT(入力シート!K219,4))</f>
        <v/>
      </c>
      <c r="H14" s="2394"/>
      <c r="I14" s="2395"/>
      <c r="J14" s="2212" t="s">
        <v>183</v>
      </c>
      <c r="K14" s="2213"/>
      <c r="L14" s="2239" t="str">
        <f>IF(入力シート!K220="","",入力シート!K220)</f>
        <v/>
      </c>
      <c r="M14" s="2240"/>
      <c r="N14" s="2212" t="s">
        <v>184</v>
      </c>
      <c r="O14" s="2213"/>
      <c r="P14" s="2307" t="str">
        <f>IF(入力シート!K221="","",入力シート!K221)</f>
        <v/>
      </c>
      <c r="Q14" s="2308"/>
      <c r="R14" s="2308"/>
      <c r="S14" s="2308"/>
      <c r="T14" s="2308"/>
      <c r="U14" s="2308"/>
      <c r="V14" s="2308"/>
      <c r="W14" s="2308"/>
      <c r="X14" s="2308"/>
      <c r="Y14" s="2308"/>
      <c r="Z14" s="2308"/>
      <c r="AA14" s="2308"/>
      <c r="AB14" s="2308"/>
      <c r="AC14" s="2308"/>
      <c r="AD14" s="2308"/>
      <c r="AE14" s="2308"/>
      <c r="AF14" s="2308"/>
      <c r="AG14" s="2308"/>
      <c r="AH14" s="2308"/>
      <c r="AI14" s="2309"/>
      <c r="AJ14" s="650"/>
      <c r="AK14" s="2178"/>
      <c r="AL14" s="2178"/>
      <c r="AM14" s="2178"/>
      <c r="AN14" s="2178"/>
      <c r="AO14" s="2411"/>
      <c r="AP14" s="2411"/>
      <c r="AQ14" s="2411"/>
      <c r="AR14" s="2411"/>
      <c r="AS14" s="2411"/>
      <c r="AT14" s="2411"/>
      <c r="AU14" s="2411"/>
      <c r="AV14" s="2411"/>
      <c r="AW14" s="2411"/>
      <c r="AX14" s="2411"/>
      <c r="AY14" s="2411"/>
      <c r="AZ14" s="2411"/>
      <c r="BA14" s="2411"/>
      <c r="BB14" s="2411"/>
      <c r="BC14" s="2411"/>
      <c r="BD14" s="2411"/>
      <c r="BE14" s="2411"/>
      <c r="BF14" s="2411"/>
      <c r="BG14" s="2411"/>
      <c r="BH14" s="2411"/>
      <c r="BI14" s="2411"/>
      <c r="BJ14" s="2411"/>
      <c r="BK14" s="2411"/>
      <c r="BL14" s="2411"/>
      <c r="BM14" s="2411"/>
      <c r="BN14" s="2411"/>
      <c r="BO14" s="2411"/>
      <c r="BP14" s="2411"/>
      <c r="BQ14" s="2411"/>
      <c r="BR14" s="2411"/>
      <c r="BS14" s="2411"/>
      <c r="BT14" s="2411"/>
      <c r="BU14" s="2411"/>
      <c r="BV14" s="2411"/>
      <c r="BW14" s="2411"/>
      <c r="BX14" s="2411"/>
      <c r="BY14" s="2411"/>
      <c r="BZ14" s="2411"/>
      <c r="CA14" s="2411"/>
      <c r="CB14" s="2411"/>
      <c r="CC14" s="2411"/>
      <c r="CD14" s="2411"/>
      <c r="CE14" s="2411"/>
      <c r="CF14" s="2411"/>
      <c r="CG14" s="2411"/>
      <c r="CH14" s="2411"/>
      <c r="CI14" s="2411"/>
      <c r="CJ14" s="2411"/>
      <c r="CK14" s="2411"/>
      <c r="CL14" s="2411"/>
      <c r="CM14" s="663"/>
      <c r="CN14" s="663"/>
    </row>
    <row r="15" spans="1:97" ht="21" customHeight="1" x14ac:dyDescent="0.15">
      <c r="A15" s="646"/>
      <c r="B15" s="2297"/>
      <c r="C15" s="2298"/>
      <c r="D15" s="2298"/>
      <c r="E15" s="2299"/>
      <c r="F15" s="2267" t="s">
        <v>1256</v>
      </c>
      <c r="G15" s="2118"/>
      <c r="H15" s="2118"/>
      <c r="I15" s="2119"/>
      <c r="J15" s="2307" t="str">
        <f>IF(入力シート!K222="","",入力シート!K222)</f>
        <v/>
      </c>
      <c r="K15" s="2308"/>
      <c r="L15" s="2308"/>
      <c r="M15" s="2308"/>
      <c r="N15" s="2308"/>
      <c r="O15" s="2308"/>
      <c r="P15" s="2308"/>
      <c r="Q15" s="2308"/>
      <c r="R15" s="2308"/>
      <c r="S15" s="2308"/>
      <c r="T15" s="2308"/>
      <c r="U15" s="2308"/>
      <c r="V15" s="2308"/>
      <c r="W15" s="2308"/>
      <c r="X15" s="2308"/>
      <c r="Y15" s="2308"/>
      <c r="Z15" s="2308"/>
      <c r="AA15" s="2308"/>
      <c r="AB15" s="2308"/>
      <c r="AC15" s="2308"/>
      <c r="AD15" s="2308"/>
      <c r="AE15" s="2308"/>
      <c r="AF15" s="2308"/>
      <c r="AG15" s="2308"/>
      <c r="AH15" s="2308"/>
      <c r="AI15" s="2309"/>
      <c r="AJ15" s="650"/>
      <c r="AK15" s="2178"/>
      <c r="AL15" s="2178"/>
      <c r="AM15" s="2178"/>
      <c r="AN15" s="2178"/>
      <c r="AO15" s="2411"/>
      <c r="AP15" s="2411"/>
      <c r="AQ15" s="2411"/>
      <c r="AR15" s="2411"/>
      <c r="AS15" s="2411"/>
      <c r="AT15" s="2411"/>
      <c r="AU15" s="2411"/>
      <c r="AV15" s="2411"/>
      <c r="AW15" s="2411"/>
      <c r="AX15" s="2411"/>
      <c r="AY15" s="2411"/>
      <c r="AZ15" s="2411"/>
      <c r="BA15" s="2411"/>
      <c r="BB15" s="2411"/>
      <c r="BC15" s="2411"/>
      <c r="BD15" s="2411"/>
      <c r="BE15" s="2411"/>
      <c r="BF15" s="2411"/>
      <c r="BG15" s="2411"/>
      <c r="BH15" s="2411"/>
      <c r="BI15" s="2411"/>
      <c r="BJ15" s="2411"/>
      <c r="BK15" s="2411"/>
      <c r="BL15" s="2411"/>
      <c r="BM15" s="2411"/>
      <c r="BN15" s="2411"/>
      <c r="BO15" s="2411"/>
      <c r="BP15" s="2411"/>
      <c r="BQ15" s="2411"/>
      <c r="BR15" s="2411"/>
      <c r="BS15" s="2411"/>
      <c r="BT15" s="2411"/>
      <c r="BU15" s="2411"/>
      <c r="BV15" s="2411"/>
      <c r="BW15" s="2411"/>
      <c r="BX15" s="2411"/>
      <c r="BY15" s="2411"/>
      <c r="BZ15" s="2411"/>
      <c r="CA15" s="2411"/>
      <c r="CB15" s="2411"/>
      <c r="CC15" s="2411"/>
      <c r="CD15" s="2411"/>
      <c r="CE15" s="2411"/>
      <c r="CF15" s="2411"/>
      <c r="CG15" s="2411"/>
      <c r="CH15" s="2411"/>
      <c r="CI15" s="2411"/>
      <c r="CJ15" s="2411"/>
      <c r="CK15" s="2411"/>
      <c r="CL15" s="2411"/>
      <c r="CM15" s="663"/>
      <c r="CN15" s="663"/>
    </row>
    <row r="16" spans="1:97" ht="21" customHeight="1" x14ac:dyDescent="0.15">
      <c r="A16" s="646"/>
      <c r="B16" s="2212" t="s">
        <v>68</v>
      </c>
      <c r="C16" s="2306"/>
      <c r="D16" s="2306"/>
      <c r="E16" s="2213"/>
      <c r="F16" s="2239" t="str">
        <f>IF(入力シート!K223="","",入力シート!K223)</f>
        <v/>
      </c>
      <c r="G16" s="2305"/>
      <c r="H16" s="2305"/>
      <c r="I16" s="2305"/>
      <c r="J16" s="2240"/>
      <c r="K16" s="2212" t="s">
        <v>509</v>
      </c>
      <c r="L16" s="2306"/>
      <c r="M16" s="2306"/>
      <c r="N16" s="2213"/>
      <c r="O16" s="2418" t="str">
        <f>IF(入力シート!K224="","",入力シート!K224)</f>
        <v/>
      </c>
      <c r="P16" s="2419"/>
      <c r="Q16" s="2419"/>
      <c r="R16" s="2419"/>
      <c r="S16" s="673" t="s">
        <v>452</v>
      </c>
      <c r="T16" s="2212" t="s">
        <v>74</v>
      </c>
      <c r="U16" s="2306"/>
      <c r="V16" s="2306"/>
      <c r="W16" s="2213"/>
      <c r="X16" s="2418" t="str">
        <f>IF(入力シート!K225="","",入力シート!K225)</f>
        <v/>
      </c>
      <c r="Y16" s="2419"/>
      <c r="Z16" s="2419"/>
      <c r="AA16" s="673" t="s">
        <v>452</v>
      </c>
      <c r="AB16" s="2212" t="s">
        <v>528</v>
      </c>
      <c r="AC16" s="2306"/>
      <c r="AD16" s="2306"/>
      <c r="AE16" s="2213"/>
      <c r="AF16" s="2239" t="str">
        <f>IF(入力シート!K235="","",入力シート!K235)</f>
        <v>設備改修</v>
      </c>
      <c r="AG16" s="2305"/>
      <c r="AH16" s="2305"/>
      <c r="AI16" s="2240"/>
      <c r="AJ16" s="650"/>
      <c r="AK16" s="2178"/>
      <c r="AL16" s="2178"/>
      <c r="AM16" s="2178"/>
      <c r="AN16" s="2178"/>
      <c r="AO16" s="2411"/>
      <c r="AP16" s="2411"/>
      <c r="AQ16" s="2411"/>
      <c r="AR16" s="2411"/>
      <c r="AS16" s="2411"/>
      <c r="AT16" s="2411"/>
      <c r="AU16" s="2411"/>
      <c r="AV16" s="2411"/>
      <c r="AW16" s="2411"/>
      <c r="AX16" s="2411"/>
      <c r="AY16" s="2411"/>
      <c r="AZ16" s="2411"/>
      <c r="BA16" s="2411"/>
      <c r="BB16" s="2411"/>
      <c r="BC16" s="2411"/>
      <c r="BD16" s="2411"/>
      <c r="BE16" s="2411"/>
      <c r="BF16" s="2411"/>
      <c r="BG16" s="2411"/>
      <c r="BH16" s="2411"/>
      <c r="BI16" s="2411"/>
      <c r="BJ16" s="2411"/>
      <c r="BK16" s="2411"/>
      <c r="BL16" s="2411"/>
      <c r="BM16" s="2411"/>
      <c r="BN16" s="2411"/>
      <c r="BO16" s="2411"/>
      <c r="BP16" s="2411"/>
      <c r="BQ16" s="2411"/>
      <c r="BR16" s="2411"/>
      <c r="BS16" s="2411"/>
      <c r="BT16" s="2411"/>
      <c r="BU16" s="2411"/>
      <c r="BV16" s="2411"/>
      <c r="BW16" s="2411"/>
      <c r="BX16" s="2411"/>
      <c r="BY16" s="2411"/>
      <c r="BZ16" s="2411"/>
      <c r="CA16" s="2411"/>
      <c r="CB16" s="2411"/>
      <c r="CC16" s="2411"/>
      <c r="CD16" s="2411"/>
      <c r="CE16" s="2411"/>
      <c r="CF16" s="2411"/>
      <c r="CG16" s="2411"/>
      <c r="CH16" s="2411"/>
      <c r="CI16" s="2411"/>
      <c r="CJ16" s="2411"/>
      <c r="CK16" s="2411"/>
      <c r="CL16" s="2411"/>
      <c r="CM16" s="663"/>
      <c r="CN16" s="663"/>
    </row>
    <row r="17" spans="1:92" ht="21" customHeight="1" x14ac:dyDescent="0.15">
      <c r="A17" s="646"/>
      <c r="B17" s="2212" t="s">
        <v>408</v>
      </c>
      <c r="C17" s="2306"/>
      <c r="D17" s="2306"/>
      <c r="E17" s="2213"/>
      <c r="F17" s="2393" t="str">
        <f>IF(入力シート!K236="","",入力シート!K236)</f>
        <v/>
      </c>
      <c r="G17" s="2394"/>
      <c r="H17" s="2394"/>
      <c r="I17" s="2394"/>
      <c r="J17" s="2395"/>
      <c r="K17" s="671" t="s">
        <v>75</v>
      </c>
      <c r="L17" s="1202" t="str">
        <f>IF(入力シート!K237="","",入力シート!K237)</f>
        <v/>
      </c>
      <c r="M17" s="669" t="s">
        <v>76</v>
      </c>
      <c r="N17" s="671" t="s">
        <v>77</v>
      </c>
      <c r="O17" s="672" t="str">
        <f>IF(入力シート!K238="","",入力シート!K238)</f>
        <v/>
      </c>
      <c r="P17" s="669" t="s">
        <v>76</v>
      </c>
      <c r="Q17" s="671" t="s">
        <v>453</v>
      </c>
      <c r="R17" s="1202" t="str">
        <f>IF(入力シート!K239="","",入力シート!K239)</f>
        <v/>
      </c>
      <c r="S17" s="669" t="s">
        <v>76</v>
      </c>
      <c r="T17" s="2267" t="s">
        <v>538</v>
      </c>
      <c r="U17" s="2118"/>
      <c r="V17" s="2118"/>
      <c r="W17" s="2119"/>
      <c r="X17" s="2393" t="str">
        <f>IF(入力シート!K240="","",入力シート!K240)</f>
        <v/>
      </c>
      <c r="Y17" s="2394"/>
      <c r="Z17" s="2394"/>
      <c r="AA17" s="656" t="s">
        <v>78</v>
      </c>
      <c r="AB17" s="2420" t="s">
        <v>580</v>
      </c>
      <c r="AC17" s="2421"/>
      <c r="AD17" s="2421"/>
      <c r="AE17" s="2422"/>
      <c r="AF17" s="2393" t="str">
        <f>IF(入力シート!K241="","－",入力シート!K241)</f>
        <v>－</v>
      </c>
      <c r="AG17" s="2394"/>
      <c r="AH17" s="2394"/>
      <c r="AI17" s="656" t="s">
        <v>78</v>
      </c>
      <c r="AJ17" s="650"/>
      <c r="AK17" s="2178"/>
      <c r="AL17" s="2178"/>
      <c r="AM17" s="2178"/>
      <c r="AN17" s="2178"/>
      <c r="AO17" s="2411"/>
      <c r="AP17" s="2411"/>
      <c r="AQ17" s="2411"/>
      <c r="AR17" s="2411"/>
      <c r="AS17" s="2411"/>
      <c r="AT17" s="2411"/>
      <c r="AU17" s="2411"/>
      <c r="AV17" s="2411"/>
      <c r="AW17" s="2411"/>
      <c r="AX17" s="2411"/>
      <c r="AY17" s="2411"/>
      <c r="AZ17" s="2411"/>
      <c r="BA17" s="2411"/>
      <c r="BB17" s="2411"/>
      <c r="BC17" s="2411"/>
      <c r="BD17" s="2411"/>
      <c r="BE17" s="2411"/>
      <c r="BF17" s="2411"/>
      <c r="BG17" s="2411"/>
      <c r="BH17" s="2411"/>
      <c r="BI17" s="2411"/>
      <c r="BJ17" s="2411"/>
      <c r="BK17" s="2411"/>
      <c r="BL17" s="2411"/>
      <c r="BM17" s="2411"/>
      <c r="BN17" s="2411"/>
      <c r="BO17" s="2411"/>
      <c r="BP17" s="2411"/>
      <c r="BQ17" s="2411"/>
      <c r="BR17" s="2411"/>
      <c r="BS17" s="2411"/>
      <c r="BT17" s="2411"/>
      <c r="BU17" s="2411"/>
      <c r="BV17" s="2411"/>
      <c r="BW17" s="2411"/>
      <c r="BX17" s="2411"/>
      <c r="BY17" s="2411"/>
      <c r="BZ17" s="2411"/>
      <c r="CA17" s="2411"/>
      <c r="CB17" s="2411"/>
      <c r="CC17" s="2411"/>
      <c r="CD17" s="2411"/>
      <c r="CE17" s="2411"/>
      <c r="CF17" s="2411"/>
      <c r="CG17" s="2411"/>
      <c r="CH17" s="2411"/>
      <c r="CI17" s="2411"/>
      <c r="CJ17" s="2411"/>
      <c r="CK17" s="2411"/>
      <c r="CL17" s="2411"/>
      <c r="CM17" s="663"/>
      <c r="CN17" s="663"/>
    </row>
    <row r="18" spans="1:92" ht="21" customHeight="1" x14ac:dyDescent="0.15">
      <c r="A18" s="646"/>
      <c r="B18" s="2267" t="s">
        <v>1237</v>
      </c>
      <c r="C18" s="2118"/>
      <c r="D18" s="2118"/>
      <c r="E18" s="2119"/>
      <c r="F18" s="2393" t="str">
        <f>IF(入力シート!K244="","",入力シート!K244)</f>
        <v/>
      </c>
      <c r="G18" s="2394"/>
      <c r="H18" s="2394"/>
      <c r="I18" s="2394"/>
      <c r="J18" s="2395"/>
      <c r="K18" s="2267" t="s">
        <v>1239</v>
      </c>
      <c r="L18" s="2118"/>
      <c r="M18" s="2118"/>
      <c r="N18" s="2119"/>
      <c r="O18" s="2424" t="str">
        <f>IFERROR(IF(入力シート!K244="対象外","－",IF(入力シート!K248="","",入力シート!K248*100)),"")</f>
        <v/>
      </c>
      <c r="P18" s="2425"/>
      <c r="Q18" s="2425"/>
      <c r="R18" s="2425"/>
      <c r="S18" s="1169" t="s">
        <v>524</v>
      </c>
      <c r="T18" s="2267" t="s">
        <v>1257</v>
      </c>
      <c r="U18" s="2118"/>
      <c r="V18" s="2118"/>
      <c r="W18" s="2119"/>
      <c r="X18" s="2239" t="str">
        <f>IF($F$18="対象外","－",IF(入力シート!$K245="","",入力シート!$K245))</f>
        <v/>
      </c>
      <c r="Y18" s="2305"/>
      <c r="Z18" s="2305"/>
      <c r="AA18" s="2240"/>
      <c r="AB18" s="2239" t="str">
        <f>IF($F$18="対象",IF(入力シート!K246="","－",入力シート!K246),IF($F$18="対象外","－",""))</f>
        <v/>
      </c>
      <c r="AC18" s="2305"/>
      <c r="AD18" s="2305"/>
      <c r="AE18" s="2240"/>
      <c r="AF18" s="2239" t="str">
        <f>IF($F$18="対象",IF(入力シート!K247="","－",入力シート!K247),IF($F$18="対象外","－",""))</f>
        <v/>
      </c>
      <c r="AG18" s="2305"/>
      <c r="AH18" s="2305"/>
      <c r="AI18" s="2240"/>
      <c r="AJ18" s="650"/>
      <c r="AK18" s="2194" t="s">
        <v>1550</v>
      </c>
      <c r="AL18" s="2190"/>
      <c r="AM18" s="2190"/>
      <c r="AN18" s="2191"/>
      <c r="AO18" s="2412" t="str">
        <f>IF(入力シート２!J29="","",入力シート２!J29)</f>
        <v/>
      </c>
      <c r="AP18" s="2413"/>
      <c r="AQ18" s="2413"/>
      <c r="AR18" s="2413"/>
      <c r="AS18" s="2413"/>
      <c r="AT18" s="2413"/>
      <c r="AU18" s="2413"/>
      <c r="AV18" s="2413"/>
      <c r="AW18" s="2413"/>
      <c r="AX18" s="2413"/>
      <c r="AY18" s="2413"/>
      <c r="AZ18" s="2413"/>
      <c r="BA18" s="2413"/>
      <c r="BB18" s="2413"/>
      <c r="BC18" s="2413"/>
      <c r="BD18" s="2413"/>
      <c r="BE18" s="2413"/>
      <c r="BF18" s="2413"/>
      <c r="BG18" s="2413"/>
      <c r="BH18" s="2413"/>
      <c r="BI18" s="2413"/>
      <c r="BJ18" s="2413"/>
      <c r="BK18" s="2413"/>
      <c r="BL18" s="2413"/>
      <c r="BM18" s="2413"/>
      <c r="BN18" s="2413"/>
      <c r="BO18" s="2413"/>
      <c r="BP18" s="2413"/>
      <c r="BQ18" s="2413"/>
      <c r="BR18" s="2413"/>
      <c r="BS18" s="2413"/>
      <c r="BT18" s="2413"/>
      <c r="BU18" s="2413"/>
      <c r="BV18" s="2413"/>
      <c r="BW18" s="2413"/>
      <c r="BX18" s="2413"/>
      <c r="BY18" s="2413"/>
      <c r="BZ18" s="2413"/>
      <c r="CA18" s="2413"/>
      <c r="CB18" s="2413"/>
      <c r="CC18" s="2413"/>
      <c r="CD18" s="2413"/>
      <c r="CE18" s="2413"/>
      <c r="CF18" s="2413"/>
      <c r="CG18" s="2413"/>
      <c r="CH18" s="2413"/>
      <c r="CI18" s="2413"/>
      <c r="CJ18" s="2413"/>
      <c r="CK18" s="2413"/>
      <c r="CL18" s="2414"/>
      <c r="CM18" s="663"/>
      <c r="CN18" s="663"/>
    </row>
    <row r="19" spans="1:92" ht="21" customHeight="1" x14ac:dyDescent="0.15">
      <c r="A19" s="646"/>
      <c r="B19" s="2212" t="s">
        <v>455</v>
      </c>
      <c r="C19" s="2306"/>
      <c r="D19" s="2306"/>
      <c r="E19" s="2213"/>
      <c r="F19" s="2239" t="str">
        <f>IF(入力シート!K249="","",入力シート!K249)</f>
        <v/>
      </c>
      <c r="G19" s="2305"/>
      <c r="H19" s="2305"/>
      <c r="I19" s="2305"/>
      <c r="J19" s="2240"/>
      <c r="K19" s="2212" t="s">
        <v>1465</v>
      </c>
      <c r="L19" s="2306"/>
      <c r="M19" s="2306"/>
      <c r="N19" s="2213"/>
      <c r="O19" s="2436" t="str">
        <f>IF(OR(F19="なし",COUNTIF(F19,"*取得済")=1),"－",IF(入力シート!K250="","",入力シート!K250))</f>
        <v/>
      </c>
      <c r="P19" s="2437"/>
      <c r="Q19" s="2437"/>
      <c r="R19" s="2437"/>
      <c r="S19" s="2438"/>
      <c r="T19" s="2212" t="s">
        <v>454</v>
      </c>
      <c r="U19" s="2306"/>
      <c r="V19" s="2306"/>
      <c r="W19" s="2213"/>
      <c r="X19" s="2393" t="str">
        <f>IF(入力シート!K251="","",入力シート!K251)</f>
        <v/>
      </c>
      <c r="Y19" s="2394"/>
      <c r="Z19" s="2394"/>
      <c r="AA19" s="2395"/>
      <c r="AB19" s="2212" t="s">
        <v>1466</v>
      </c>
      <c r="AC19" s="2306"/>
      <c r="AD19" s="2306"/>
      <c r="AE19" s="2213"/>
      <c r="AF19" s="2439" t="str">
        <f>IF(X19="なし","－",IF(入力シート!K252="","－",入力シート!K252))</f>
        <v>－</v>
      </c>
      <c r="AG19" s="2440"/>
      <c r="AH19" s="2440"/>
      <c r="AI19" s="2441"/>
      <c r="AJ19" s="650"/>
      <c r="AK19" s="2384"/>
      <c r="AL19" s="2409"/>
      <c r="AM19" s="2409"/>
      <c r="AN19" s="2410"/>
      <c r="AO19" s="2412"/>
      <c r="AP19" s="2413"/>
      <c r="AQ19" s="2413"/>
      <c r="AR19" s="2413"/>
      <c r="AS19" s="2413"/>
      <c r="AT19" s="2413"/>
      <c r="AU19" s="2413"/>
      <c r="AV19" s="2413"/>
      <c r="AW19" s="2413"/>
      <c r="AX19" s="2413"/>
      <c r="AY19" s="2413"/>
      <c r="AZ19" s="2413"/>
      <c r="BA19" s="2413"/>
      <c r="BB19" s="2413"/>
      <c r="BC19" s="2413"/>
      <c r="BD19" s="2413"/>
      <c r="BE19" s="2413"/>
      <c r="BF19" s="2413"/>
      <c r="BG19" s="2413"/>
      <c r="BH19" s="2413"/>
      <c r="BI19" s="2413"/>
      <c r="BJ19" s="2413"/>
      <c r="BK19" s="2413"/>
      <c r="BL19" s="2413"/>
      <c r="BM19" s="2413"/>
      <c r="BN19" s="2413"/>
      <c r="BO19" s="2413"/>
      <c r="BP19" s="2413"/>
      <c r="BQ19" s="2413"/>
      <c r="BR19" s="2413"/>
      <c r="BS19" s="2413"/>
      <c r="BT19" s="2413"/>
      <c r="BU19" s="2413"/>
      <c r="BV19" s="2413"/>
      <c r="BW19" s="2413"/>
      <c r="BX19" s="2413"/>
      <c r="BY19" s="2413"/>
      <c r="BZ19" s="2413"/>
      <c r="CA19" s="2413"/>
      <c r="CB19" s="2413"/>
      <c r="CC19" s="2413"/>
      <c r="CD19" s="2413"/>
      <c r="CE19" s="2413"/>
      <c r="CF19" s="2413"/>
      <c r="CG19" s="2413"/>
      <c r="CH19" s="2413"/>
      <c r="CI19" s="2413"/>
      <c r="CJ19" s="2413"/>
      <c r="CK19" s="2413"/>
      <c r="CL19" s="2414"/>
      <c r="CM19" s="663"/>
      <c r="CN19" s="663"/>
    </row>
    <row r="20" spans="1:92" ht="21" customHeight="1" x14ac:dyDescent="0.15">
      <c r="A20" s="646"/>
      <c r="B20" s="2401" t="s">
        <v>1609</v>
      </c>
      <c r="C20" s="2401"/>
      <c r="D20" s="2401"/>
      <c r="E20" s="2401"/>
      <c r="F20" s="2402" t="str">
        <f>IF(入力シート!K242="","",入力シート!K242)</f>
        <v/>
      </c>
      <c r="G20" s="2402"/>
      <c r="H20" s="2402"/>
      <c r="I20" s="2403"/>
      <c r="J20" s="669" t="s">
        <v>452</v>
      </c>
      <c r="K20" s="2401" t="s">
        <v>1598</v>
      </c>
      <c r="L20" s="2401"/>
      <c r="M20" s="2401"/>
      <c r="N20" s="2401"/>
      <c r="O20" s="2404" t="str">
        <f>IF(入力シート!K243="","",入力シート!K243)</f>
        <v/>
      </c>
      <c r="P20" s="2404"/>
      <c r="Q20" s="2404"/>
      <c r="R20" s="2405"/>
      <c r="S20" s="1169" t="s">
        <v>524</v>
      </c>
      <c r="T20" s="2267" t="s">
        <v>1631</v>
      </c>
      <c r="U20" s="2118"/>
      <c r="V20" s="2118"/>
      <c r="W20" s="2119"/>
      <c r="X20" s="2393" t="str">
        <f>IF(入力シート!K240="","",入力シート!K240-2026)</f>
        <v/>
      </c>
      <c r="Y20" s="2394"/>
      <c r="Z20" s="2394"/>
      <c r="AA20" s="656" t="s">
        <v>78</v>
      </c>
      <c r="AB20" s="1171"/>
      <c r="AC20" s="1171"/>
      <c r="AD20" s="1171"/>
      <c r="AE20" s="1171"/>
      <c r="AF20" s="1171"/>
      <c r="AG20" s="1168"/>
      <c r="AH20" s="1168"/>
      <c r="AI20" s="1168"/>
      <c r="AJ20" s="650"/>
      <c r="AK20" s="2384"/>
      <c r="AL20" s="2409"/>
      <c r="AM20" s="2409"/>
      <c r="AN20" s="2410"/>
      <c r="AO20" s="2412"/>
      <c r="AP20" s="2413"/>
      <c r="AQ20" s="2413"/>
      <c r="AR20" s="2413"/>
      <c r="AS20" s="2413"/>
      <c r="AT20" s="2413"/>
      <c r="AU20" s="2413"/>
      <c r="AV20" s="2413"/>
      <c r="AW20" s="2413"/>
      <c r="AX20" s="2413"/>
      <c r="AY20" s="2413"/>
      <c r="AZ20" s="2413"/>
      <c r="BA20" s="2413"/>
      <c r="BB20" s="2413"/>
      <c r="BC20" s="2413"/>
      <c r="BD20" s="2413"/>
      <c r="BE20" s="2413"/>
      <c r="BF20" s="2413"/>
      <c r="BG20" s="2413"/>
      <c r="BH20" s="2413"/>
      <c r="BI20" s="2413"/>
      <c r="BJ20" s="2413"/>
      <c r="BK20" s="2413"/>
      <c r="BL20" s="2413"/>
      <c r="BM20" s="2413"/>
      <c r="BN20" s="2413"/>
      <c r="BO20" s="2413"/>
      <c r="BP20" s="2413"/>
      <c r="BQ20" s="2413"/>
      <c r="BR20" s="2413"/>
      <c r="BS20" s="2413"/>
      <c r="BT20" s="2413"/>
      <c r="BU20" s="2413"/>
      <c r="BV20" s="2413"/>
      <c r="BW20" s="2413"/>
      <c r="BX20" s="2413"/>
      <c r="BY20" s="2413"/>
      <c r="BZ20" s="2413"/>
      <c r="CA20" s="2413"/>
      <c r="CB20" s="2413"/>
      <c r="CC20" s="2413"/>
      <c r="CD20" s="2413"/>
      <c r="CE20" s="2413"/>
      <c r="CF20" s="2413"/>
      <c r="CG20" s="2413"/>
      <c r="CH20" s="2413"/>
      <c r="CI20" s="2413"/>
      <c r="CJ20" s="2413"/>
      <c r="CK20" s="2413"/>
      <c r="CL20" s="2414"/>
      <c r="CM20" s="663"/>
      <c r="CN20" s="663"/>
    </row>
    <row r="21" spans="1:92" ht="21" customHeight="1" x14ac:dyDescent="0.3">
      <c r="A21" s="646"/>
      <c r="B21" s="1170" t="s">
        <v>579</v>
      </c>
      <c r="AK21" s="2384"/>
      <c r="AL21" s="2409"/>
      <c r="AM21" s="2409"/>
      <c r="AN21" s="2410"/>
      <c r="AO21" s="2412"/>
      <c r="AP21" s="2413"/>
      <c r="AQ21" s="2413"/>
      <c r="AR21" s="2413"/>
      <c r="AS21" s="2413"/>
      <c r="AT21" s="2413"/>
      <c r="AU21" s="2413"/>
      <c r="AV21" s="2413"/>
      <c r="AW21" s="2413"/>
      <c r="AX21" s="2413"/>
      <c r="AY21" s="2413"/>
      <c r="AZ21" s="2413"/>
      <c r="BA21" s="2413"/>
      <c r="BB21" s="2413"/>
      <c r="BC21" s="2413"/>
      <c r="BD21" s="2413"/>
      <c r="BE21" s="2413"/>
      <c r="BF21" s="2413"/>
      <c r="BG21" s="2413"/>
      <c r="BH21" s="2413"/>
      <c r="BI21" s="2413"/>
      <c r="BJ21" s="2413"/>
      <c r="BK21" s="2413"/>
      <c r="BL21" s="2413"/>
      <c r="BM21" s="2413"/>
      <c r="BN21" s="2413"/>
      <c r="BO21" s="2413"/>
      <c r="BP21" s="2413"/>
      <c r="BQ21" s="2413"/>
      <c r="BR21" s="2413"/>
      <c r="BS21" s="2413"/>
      <c r="BT21" s="2413"/>
      <c r="BU21" s="2413"/>
      <c r="BV21" s="2413"/>
      <c r="BW21" s="2413"/>
      <c r="BX21" s="2413"/>
      <c r="BY21" s="2413"/>
      <c r="BZ21" s="2413"/>
      <c r="CA21" s="2413"/>
      <c r="CB21" s="2413"/>
      <c r="CC21" s="2413"/>
      <c r="CD21" s="2413"/>
      <c r="CE21" s="2413"/>
      <c r="CF21" s="2413"/>
      <c r="CG21" s="2413"/>
      <c r="CH21" s="2413"/>
      <c r="CI21" s="2413"/>
      <c r="CJ21" s="2413"/>
      <c r="CK21" s="2413"/>
      <c r="CL21" s="2414"/>
      <c r="CM21" s="663"/>
      <c r="CN21" s="663"/>
    </row>
    <row r="22" spans="1:92" ht="21" customHeight="1" x14ac:dyDescent="0.15">
      <c r="A22" s="646"/>
      <c r="B22" s="2323" t="s">
        <v>537</v>
      </c>
      <c r="C22" s="2323"/>
      <c r="D22" s="2323"/>
      <c r="E22" s="2323"/>
      <c r="F22" s="2434" t="str">
        <f>IF(入力シート!K253="","",入力シート!K253)</f>
        <v/>
      </c>
      <c r="G22" s="2434"/>
      <c r="H22" s="2434"/>
      <c r="I22" s="2434"/>
      <c r="J22" s="2434"/>
      <c r="K22" s="2434"/>
      <c r="L22" s="2434"/>
      <c r="M22" s="2434"/>
      <c r="N22" s="2212" t="s">
        <v>511</v>
      </c>
      <c r="O22" s="2306"/>
      <c r="P22" s="2306"/>
      <c r="Q22" s="2213"/>
      <c r="R22" s="2442" t="str">
        <f>IF(入力シート!K254="","",入力シート!K254)</f>
        <v/>
      </c>
      <c r="S22" s="2443"/>
      <c r="T22" s="2443"/>
      <c r="U22" s="2443"/>
      <c r="V22" s="669" t="s">
        <v>452</v>
      </c>
      <c r="W22" s="2356" t="s">
        <v>1241</v>
      </c>
      <c r="X22" s="2306"/>
      <c r="Y22" s="2306"/>
      <c r="Z22" s="2213"/>
      <c r="AA22" s="2432" t="str">
        <f>IF(入力シート!K255="","",入力シート!K255*100)</f>
        <v/>
      </c>
      <c r="AB22" s="2433"/>
      <c r="AC22" s="2433"/>
      <c r="AD22" s="2433"/>
      <c r="AE22" s="2433"/>
      <c r="AF22" s="2433"/>
      <c r="AG22" s="668" t="s">
        <v>524</v>
      </c>
      <c r="AK22" s="2384"/>
      <c r="AL22" s="2409"/>
      <c r="AM22" s="2409"/>
      <c r="AN22" s="2410"/>
      <c r="AO22" s="2412"/>
      <c r="AP22" s="2413"/>
      <c r="AQ22" s="2413"/>
      <c r="AR22" s="2413"/>
      <c r="AS22" s="2413"/>
      <c r="AT22" s="2413"/>
      <c r="AU22" s="2413"/>
      <c r="AV22" s="2413"/>
      <c r="AW22" s="2413"/>
      <c r="AX22" s="2413"/>
      <c r="AY22" s="2413"/>
      <c r="AZ22" s="2413"/>
      <c r="BA22" s="2413"/>
      <c r="BB22" s="2413"/>
      <c r="BC22" s="2413"/>
      <c r="BD22" s="2413"/>
      <c r="BE22" s="2413"/>
      <c r="BF22" s="2413"/>
      <c r="BG22" s="2413"/>
      <c r="BH22" s="2413"/>
      <c r="BI22" s="2413"/>
      <c r="BJ22" s="2413"/>
      <c r="BK22" s="2413"/>
      <c r="BL22" s="2413"/>
      <c r="BM22" s="2413"/>
      <c r="BN22" s="2413"/>
      <c r="BO22" s="2413"/>
      <c r="BP22" s="2413"/>
      <c r="BQ22" s="2413"/>
      <c r="BR22" s="2413"/>
      <c r="BS22" s="2413"/>
      <c r="BT22" s="2413"/>
      <c r="BU22" s="2413"/>
      <c r="BV22" s="2413"/>
      <c r="BW22" s="2413"/>
      <c r="BX22" s="2413"/>
      <c r="BY22" s="2413"/>
      <c r="BZ22" s="2413"/>
      <c r="CA22" s="2413"/>
      <c r="CB22" s="2413"/>
      <c r="CC22" s="2413"/>
      <c r="CD22" s="2413"/>
      <c r="CE22" s="2413"/>
      <c r="CF22" s="2413"/>
      <c r="CG22" s="2413"/>
      <c r="CH22" s="2413"/>
      <c r="CI22" s="2413"/>
      <c r="CJ22" s="2413"/>
      <c r="CK22" s="2413"/>
      <c r="CL22" s="2414"/>
      <c r="CM22" s="663"/>
      <c r="CN22" s="663"/>
    </row>
    <row r="23" spans="1:92" ht="21" customHeight="1" x14ac:dyDescent="0.15">
      <c r="A23" s="646"/>
      <c r="B23" s="2212" t="s">
        <v>544</v>
      </c>
      <c r="C23" s="2306"/>
      <c r="D23" s="2306"/>
      <c r="E23" s="2213"/>
      <c r="F23" s="2423" t="str">
        <f>IF(入力シート!K256="","",入力シート!K256)</f>
        <v/>
      </c>
      <c r="G23" s="2423"/>
      <c r="H23" s="2423"/>
      <c r="I23" s="2423"/>
      <c r="J23" s="2423"/>
      <c r="K23" s="2423"/>
      <c r="L23" s="2423"/>
      <c r="M23" s="2423"/>
      <c r="N23" s="2323" t="s">
        <v>543</v>
      </c>
      <c r="O23" s="2323"/>
      <c r="P23" s="2323"/>
      <c r="Q23" s="2323"/>
      <c r="R23" s="2239" t="str">
        <f>IF(入力シート!K257="","",入力シート!K257)</f>
        <v/>
      </c>
      <c r="S23" s="2305"/>
      <c r="T23" s="2305"/>
      <c r="U23" s="2305"/>
      <c r="V23" s="2305"/>
      <c r="W23" s="2267" t="s">
        <v>557</v>
      </c>
      <c r="X23" s="2118"/>
      <c r="Y23" s="2118"/>
      <c r="Z23" s="2119"/>
      <c r="AA23" s="2393" t="str">
        <f>IF(入力シート!K258="","",入力シート!K258)</f>
        <v/>
      </c>
      <c r="AB23" s="2394"/>
      <c r="AC23" s="2394"/>
      <c r="AD23" s="2394"/>
      <c r="AE23" s="2394"/>
      <c r="AF23" s="2394"/>
      <c r="AG23" s="2395"/>
      <c r="AJ23" s="650"/>
      <c r="AK23" s="2384"/>
      <c r="AL23" s="2409"/>
      <c r="AM23" s="2409"/>
      <c r="AN23" s="2410"/>
      <c r="AO23" s="2412"/>
      <c r="AP23" s="2413"/>
      <c r="AQ23" s="2413"/>
      <c r="AR23" s="2413"/>
      <c r="AS23" s="2413"/>
      <c r="AT23" s="2413"/>
      <c r="AU23" s="2413"/>
      <c r="AV23" s="2413"/>
      <c r="AW23" s="2413"/>
      <c r="AX23" s="2413"/>
      <c r="AY23" s="2413"/>
      <c r="AZ23" s="2413"/>
      <c r="BA23" s="2413"/>
      <c r="BB23" s="2413"/>
      <c r="BC23" s="2413"/>
      <c r="BD23" s="2413"/>
      <c r="BE23" s="2413"/>
      <c r="BF23" s="2413"/>
      <c r="BG23" s="2413"/>
      <c r="BH23" s="2413"/>
      <c r="BI23" s="2413"/>
      <c r="BJ23" s="2413"/>
      <c r="BK23" s="2413"/>
      <c r="BL23" s="2413"/>
      <c r="BM23" s="2413"/>
      <c r="BN23" s="2413"/>
      <c r="BO23" s="2413"/>
      <c r="BP23" s="2413"/>
      <c r="BQ23" s="2413"/>
      <c r="BR23" s="2413"/>
      <c r="BS23" s="2413"/>
      <c r="BT23" s="2413"/>
      <c r="BU23" s="2413"/>
      <c r="BV23" s="2413"/>
      <c r="BW23" s="2413"/>
      <c r="BX23" s="2413"/>
      <c r="BY23" s="2413"/>
      <c r="BZ23" s="2413"/>
      <c r="CA23" s="2413"/>
      <c r="CB23" s="2413"/>
      <c r="CC23" s="2413"/>
      <c r="CD23" s="2413"/>
      <c r="CE23" s="2413"/>
      <c r="CF23" s="2413"/>
      <c r="CG23" s="2413"/>
      <c r="CH23" s="2413"/>
      <c r="CI23" s="2413"/>
      <c r="CJ23" s="2413"/>
      <c r="CK23" s="2413"/>
      <c r="CL23" s="2414"/>
      <c r="CM23" s="663"/>
      <c r="CN23" s="663"/>
    </row>
    <row r="24" spans="1:92" ht="21" customHeight="1" x14ac:dyDescent="0.3">
      <c r="A24" s="646"/>
      <c r="B24" s="667" t="s">
        <v>1714</v>
      </c>
      <c r="C24" s="666"/>
      <c r="D24" s="666"/>
      <c r="E24" s="666"/>
      <c r="F24" s="666"/>
      <c r="G24" s="665"/>
      <c r="H24" s="665"/>
      <c r="I24" s="665"/>
      <c r="J24" s="665"/>
      <c r="K24" s="665"/>
      <c r="L24" s="665"/>
      <c r="M24" s="665"/>
      <c r="N24" s="665"/>
      <c r="O24" s="665"/>
      <c r="P24" s="665"/>
      <c r="Q24" s="665"/>
      <c r="R24" s="665"/>
      <c r="S24" s="665"/>
      <c r="T24" s="665"/>
      <c r="U24" s="665"/>
      <c r="V24" s="665"/>
      <c r="W24" s="665"/>
      <c r="X24" s="665"/>
      <c r="Y24" s="665"/>
      <c r="Z24" s="665"/>
      <c r="AA24" s="665"/>
      <c r="AB24" s="665"/>
      <c r="AC24" s="665"/>
      <c r="AD24" s="665"/>
      <c r="AE24" s="665"/>
      <c r="AF24" s="665"/>
      <c r="AG24" s="665"/>
      <c r="AH24" s="665"/>
      <c r="AI24" s="665"/>
      <c r="AJ24" s="645"/>
      <c r="AK24" s="2195"/>
      <c r="AL24" s="2192"/>
      <c r="AM24" s="2192"/>
      <c r="AN24" s="2193"/>
      <c r="AO24" s="2415"/>
      <c r="AP24" s="2416"/>
      <c r="AQ24" s="2416"/>
      <c r="AR24" s="2416"/>
      <c r="AS24" s="2416"/>
      <c r="AT24" s="2416"/>
      <c r="AU24" s="2416"/>
      <c r="AV24" s="2416"/>
      <c r="AW24" s="2416"/>
      <c r="AX24" s="2416"/>
      <c r="AY24" s="2416"/>
      <c r="AZ24" s="2416"/>
      <c r="BA24" s="2416"/>
      <c r="BB24" s="2416"/>
      <c r="BC24" s="2416"/>
      <c r="BD24" s="2416"/>
      <c r="BE24" s="2416"/>
      <c r="BF24" s="2416"/>
      <c r="BG24" s="2416"/>
      <c r="BH24" s="2416"/>
      <c r="BI24" s="2416"/>
      <c r="BJ24" s="2416"/>
      <c r="BK24" s="2416"/>
      <c r="BL24" s="2416"/>
      <c r="BM24" s="2416"/>
      <c r="BN24" s="2416"/>
      <c r="BO24" s="2416"/>
      <c r="BP24" s="2416"/>
      <c r="BQ24" s="2416"/>
      <c r="BR24" s="2416"/>
      <c r="BS24" s="2416"/>
      <c r="BT24" s="2416"/>
      <c r="BU24" s="2416"/>
      <c r="BV24" s="2416"/>
      <c r="BW24" s="2416"/>
      <c r="BX24" s="2416"/>
      <c r="BY24" s="2416"/>
      <c r="BZ24" s="2416"/>
      <c r="CA24" s="2416"/>
      <c r="CB24" s="2416"/>
      <c r="CC24" s="2416"/>
      <c r="CD24" s="2416"/>
      <c r="CE24" s="2416"/>
      <c r="CF24" s="2416"/>
      <c r="CG24" s="2416"/>
      <c r="CH24" s="2416"/>
      <c r="CI24" s="2416"/>
      <c r="CJ24" s="2416"/>
      <c r="CK24" s="2416"/>
      <c r="CL24" s="2417"/>
      <c r="CM24" s="663"/>
      <c r="CN24" s="663"/>
    </row>
    <row r="25" spans="1:92" ht="21" customHeight="1" x14ac:dyDescent="0.3">
      <c r="A25" s="646"/>
      <c r="B25" s="2427" t="s">
        <v>750</v>
      </c>
      <c r="C25" s="2428"/>
      <c r="D25" s="2428"/>
      <c r="E25" s="2428"/>
      <c r="F25" s="2428"/>
      <c r="G25" s="2428"/>
      <c r="H25" s="2428"/>
      <c r="I25" s="2429"/>
      <c r="J25" s="2399" t="s">
        <v>1715</v>
      </c>
      <c r="K25" s="2399"/>
      <c r="L25" s="2399"/>
      <c r="M25" s="2399"/>
      <c r="N25" s="2399"/>
      <c r="O25" s="2399"/>
      <c r="P25" s="2399"/>
      <c r="Q25" s="2399"/>
      <c r="R25" s="2399"/>
      <c r="S25" s="2399"/>
      <c r="T25" s="2399"/>
      <c r="U25" s="2399"/>
      <c r="V25" s="2399"/>
      <c r="W25" s="2400"/>
      <c r="X25" s="2400"/>
      <c r="Y25" s="2400"/>
      <c r="Z25" s="2400"/>
      <c r="AA25" s="2400"/>
      <c r="AB25" s="2400"/>
      <c r="AC25" s="2400"/>
      <c r="AD25" s="2400"/>
      <c r="AE25" s="2400"/>
      <c r="AF25" s="2400"/>
      <c r="AG25" s="2400"/>
      <c r="AH25" s="2400"/>
      <c r="AI25" s="2400"/>
      <c r="AJ25" s="650"/>
      <c r="AK25" s="2426" t="s">
        <v>1718</v>
      </c>
      <c r="AL25" s="2426"/>
      <c r="AM25" s="2426"/>
      <c r="AN25" s="2426"/>
      <c r="AO25" s="2426"/>
      <c r="AP25" s="2426"/>
      <c r="AQ25" s="2426"/>
      <c r="AR25" s="2426"/>
      <c r="AS25" s="2426"/>
      <c r="AT25" s="2426"/>
      <c r="AU25" s="2426"/>
      <c r="AV25" s="2426"/>
      <c r="AW25" s="2426"/>
      <c r="AX25" s="2426"/>
      <c r="AY25" s="2426"/>
      <c r="AZ25" s="2426"/>
      <c r="BA25" s="2426"/>
      <c r="BB25" s="2426"/>
      <c r="BC25" s="2426"/>
      <c r="BD25" s="2426"/>
      <c r="BE25" s="2426"/>
      <c r="BF25" s="2426"/>
      <c r="BG25" s="2426"/>
      <c r="BH25" s="2426"/>
      <c r="BI25" s="2426"/>
      <c r="BJ25" s="2426"/>
      <c r="BK25" s="2426"/>
      <c r="BL25" s="2426"/>
      <c r="BM25" s="2426"/>
      <c r="BN25" s="2426"/>
      <c r="BO25" s="2426"/>
      <c r="BP25" s="2426"/>
      <c r="BQ25" s="2426"/>
      <c r="BR25" s="2426"/>
      <c r="BS25" s="2426"/>
      <c r="BT25" s="2426"/>
      <c r="BU25" s="2426"/>
      <c r="BV25" s="2426"/>
      <c r="BW25" s="2426"/>
      <c r="BX25" s="2426"/>
      <c r="BY25" s="2426"/>
      <c r="BZ25" s="2426"/>
      <c r="CA25" s="2426"/>
      <c r="CB25" s="2426"/>
      <c r="CC25" s="2426"/>
      <c r="CD25" s="2426"/>
      <c r="CE25" s="2426"/>
      <c r="CF25" s="2426"/>
      <c r="CG25" s="2426"/>
      <c r="CH25" s="2426"/>
      <c r="CI25" s="2426"/>
      <c r="CJ25" s="2426"/>
      <c r="CK25" s="2426"/>
      <c r="CL25" s="2426"/>
      <c r="CM25" s="663"/>
      <c r="CN25" s="663"/>
    </row>
    <row r="26" spans="1:92" ht="21" customHeight="1" x14ac:dyDescent="0.15">
      <c r="A26" s="646"/>
      <c r="B26" s="2318" t="s">
        <v>84</v>
      </c>
      <c r="C26" s="2396"/>
      <c r="D26" s="2396"/>
      <c r="E26" s="2396"/>
      <c r="F26" s="2396"/>
      <c r="G26" s="2396"/>
      <c r="H26" s="2396"/>
      <c r="I26" s="2396"/>
      <c r="J26" s="2406" t="s">
        <v>1616</v>
      </c>
      <c r="K26" s="2407"/>
      <c r="L26" s="2407"/>
      <c r="M26" s="2407"/>
      <c r="N26" s="2407"/>
      <c r="O26" s="2407"/>
      <c r="P26" s="2407"/>
      <c r="Q26" s="2407"/>
      <c r="R26" s="2407"/>
      <c r="S26" s="2407"/>
      <c r="T26" s="2407"/>
      <c r="U26" s="2407"/>
      <c r="V26" s="2408"/>
      <c r="W26" s="2406" t="s">
        <v>1617</v>
      </c>
      <c r="X26" s="2407"/>
      <c r="Y26" s="2407"/>
      <c r="Z26" s="2407"/>
      <c r="AA26" s="2407"/>
      <c r="AB26" s="2407"/>
      <c r="AC26" s="2407"/>
      <c r="AD26" s="2407"/>
      <c r="AE26" s="2407"/>
      <c r="AF26" s="2407"/>
      <c r="AG26" s="2407"/>
      <c r="AH26" s="2407"/>
      <c r="AI26" s="2408"/>
      <c r="AJ26" s="650"/>
      <c r="AK26" s="2212" t="s">
        <v>79</v>
      </c>
      <c r="AL26" s="2306"/>
      <c r="AM26" s="2306"/>
      <c r="AN26" s="2213"/>
      <c r="AO26" s="654" t="s">
        <v>315</v>
      </c>
      <c r="AP26" s="2326" t="s">
        <v>316</v>
      </c>
      <c r="AQ26" s="2323"/>
      <c r="AR26" s="2323"/>
      <c r="AS26" s="2323"/>
      <c r="AT26" s="2323"/>
      <c r="AU26" s="2323"/>
      <c r="AV26" s="2323"/>
      <c r="AW26" s="2323" t="s">
        <v>72</v>
      </c>
      <c r="AX26" s="2323"/>
      <c r="AY26" s="2323"/>
      <c r="AZ26" s="2323"/>
      <c r="BA26" s="2323"/>
      <c r="BB26" s="2323"/>
      <c r="BC26" s="2323"/>
      <c r="BD26" s="2323"/>
      <c r="BE26" s="2323"/>
      <c r="BF26" s="2323"/>
      <c r="BG26" s="2323" t="s">
        <v>80</v>
      </c>
      <c r="BH26" s="2323"/>
      <c r="BI26" s="2323"/>
      <c r="BJ26" s="2323"/>
      <c r="BK26" s="2323"/>
      <c r="BL26" s="2323"/>
      <c r="BM26" s="2323"/>
      <c r="BN26" s="2323"/>
      <c r="BO26" s="2323"/>
      <c r="BP26" s="2323"/>
      <c r="BQ26" s="2323"/>
      <c r="BR26" s="2323"/>
      <c r="BS26" s="2323"/>
      <c r="BT26" s="2323"/>
      <c r="BU26" s="2323"/>
      <c r="BV26" s="2323"/>
      <c r="BW26" s="2323"/>
      <c r="BX26" s="2323"/>
      <c r="BY26" s="2323"/>
      <c r="BZ26" s="2323"/>
      <c r="CA26" s="2323"/>
      <c r="CB26" s="2323"/>
      <c r="CC26" s="2323"/>
      <c r="CD26" s="2323"/>
      <c r="CE26" s="2323"/>
      <c r="CF26" s="2323"/>
      <c r="CG26" s="2323"/>
      <c r="CH26" s="2323"/>
      <c r="CI26" s="2323" t="s">
        <v>618</v>
      </c>
      <c r="CJ26" s="2323"/>
      <c r="CK26" s="2323" t="s">
        <v>81</v>
      </c>
      <c r="CL26" s="2323"/>
      <c r="CM26" s="663"/>
      <c r="CN26" s="663"/>
    </row>
    <row r="27" spans="1:92" ht="21" customHeight="1" x14ac:dyDescent="0.15">
      <c r="A27" s="646"/>
      <c r="B27" s="2430"/>
      <c r="C27" s="2431"/>
      <c r="D27" s="2431"/>
      <c r="E27" s="2431"/>
      <c r="F27" s="2431"/>
      <c r="G27" s="2431"/>
      <c r="H27" s="2431"/>
      <c r="I27" s="2431"/>
      <c r="J27" s="2435" t="s">
        <v>86</v>
      </c>
      <c r="K27" s="2397"/>
      <c r="L27" s="2398"/>
      <c r="M27" s="2318" t="s">
        <v>87</v>
      </c>
      <c r="N27" s="2396"/>
      <c r="O27" s="2319"/>
      <c r="P27" s="2318" t="s">
        <v>88</v>
      </c>
      <c r="Q27" s="2396"/>
      <c r="R27" s="2319"/>
      <c r="S27" s="2318" t="s">
        <v>89</v>
      </c>
      <c r="T27" s="2319"/>
      <c r="U27" s="2318" t="s">
        <v>210</v>
      </c>
      <c r="V27" s="2319"/>
      <c r="W27" s="2397" t="s">
        <v>86</v>
      </c>
      <c r="X27" s="2397"/>
      <c r="Y27" s="2398"/>
      <c r="Z27" s="2318" t="s">
        <v>87</v>
      </c>
      <c r="AA27" s="2396"/>
      <c r="AB27" s="2319"/>
      <c r="AC27" s="2318" t="s">
        <v>88</v>
      </c>
      <c r="AD27" s="2396"/>
      <c r="AE27" s="2319"/>
      <c r="AF27" s="2318" t="s">
        <v>89</v>
      </c>
      <c r="AG27" s="2319"/>
      <c r="AH27" s="2318" t="s">
        <v>210</v>
      </c>
      <c r="AI27" s="2319"/>
      <c r="AJ27" s="650"/>
      <c r="AK27" s="2201" t="s">
        <v>82</v>
      </c>
      <c r="AL27" s="2315"/>
      <c r="AM27" s="2315"/>
      <c r="AN27" s="2198"/>
      <c r="AO27" s="657" t="str">
        <f>IF(入力シート２!J35="","",入力シート２!J35)</f>
        <v/>
      </c>
      <c r="AP27" s="2262" t="str">
        <f>IF(入力シート２!K35="","",入力シート２!K35)</f>
        <v/>
      </c>
      <c r="AQ27" s="2230"/>
      <c r="AR27" s="2230"/>
      <c r="AS27" s="2230"/>
      <c r="AT27" s="2230"/>
      <c r="AU27" s="2230"/>
      <c r="AV27" s="2215"/>
      <c r="AW27" s="2229" t="str">
        <f>IF(入力シート２!R35="","",入力シート２!R35)</f>
        <v/>
      </c>
      <c r="AX27" s="2230"/>
      <c r="AY27" s="2230"/>
      <c r="AZ27" s="2230"/>
      <c r="BA27" s="2230"/>
      <c r="BB27" s="2230"/>
      <c r="BC27" s="2230"/>
      <c r="BD27" s="2230"/>
      <c r="BE27" s="2230"/>
      <c r="BF27" s="2215"/>
      <c r="BG27" s="2229" t="str">
        <f>IF(入力シート２!AB35="","",入力シート２!AB35)</f>
        <v/>
      </c>
      <c r="BH27" s="2230"/>
      <c r="BI27" s="2230"/>
      <c r="BJ27" s="2230"/>
      <c r="BK27" s="2230"/>
      <c r="BL27" s="2230"/>
      <c r="BM27" s="2230"/>
      <c r="BN27" s="2230"/>
      <c r="BO27" s="2230"/>
      <c r="BP27" s="2230"/>
      <c r="BQ27" s="2230"/>
      <c r="BR27" s="2230"/>
      <c r="BS27" s="2230"/>
      <c r="BT27" s="2230"/>
      <c r="BU27" s="2230"/>
      <c r="BV27" s="2230"/>
      <c r="BW27" s="2230"/>
      <c r="BX27" s="2230"/>
      <c r="BY27" s="2230"/>
      <c r="BZ27" s="2230"/>
      <c r="CA27" s="2230"/>
      <c r="CB27" s="2230"/>
      <c r="CC27" s="2230"/>
      <c r="CD27" s="2230"/>
      <c r="CE27" s="2230"/>
      <c r="CF27" s="2230"/>
      <c r="CG27" s="2230"/>
      <c r="CH27" s="2215"/>
      <c r="CI27" s="2324" t="str">
        <f>IF(入力シート２!BC35="","",入力シート２!BC35)</f>
        <v/>
      </c>
      <c r="CJ27" s="2324"/>
      <c r="CK27" s="2231" t="str">
        <f>IF(入力シート２!BE35="","",入力シート２!BE35)</f>
        <v/>
      </c>
      <c r="CL27" s="2232"/>
      <c r="CM27" s="663"/>
      <c r="CN27" s="663"/>
    </row>
    <row r="28" spans="1:92" ht="21" customHeight="1" x14ac:dyDescent="0.15">
      <c r="A28" s="646"/>
      <c r="B28" s="2430"/>
      <c r="C28" s="2431"/>
      <c r="D28" s="2431"/>
      <c r="E28" s="2431"/>
      <c r="F28" s="2431"/>
      <c r="G28" s="2431"/>
      <c r="H28" s="2431"/>
      <c r="I28" s="2431"/>
      <c r="J28" s="2296" t="s">
        <v>90</v>
      </c>
      <c r="K28" s="2271"/>
      <c r="L28" s="2272"/>
      <c r="M28" s="2296" t="s">
        <v>90</v>
      </c>
      <c r="N28" s="2271"/>
      <c r="O28" s="2272"/>
      <c r="P28" s="2297" t="s">
        <v>90</v>
      </c>
      <c r="Q28" s="2298"/>
      <c r="R28" s="2299"/>
      <c r="S28" s="2297" t="s">
        <v>756</v>
      </c>
      <c r="T28" s="2299"/>
      <c r="U28" s="2297"/>
      <c r="V28" s="2299"/>
      <c r="W28" s="2271" t="s">
        <v>90</v>
      </c>
      <c r="X28" s="2271"/>
      <c r="Y28" s="2272"/>
      <c r="Z28" s="2296" t="s">
        <v>90</v>
      </c>
      <c r="AA28" s="2271"/>
      <c r="AB28" s="2272"/>
      <c r="AC28" s="2297" t="s">
        <v>90</v>
      </c>
      <c r="AD28" s="2298"/>
      <c r="AE28" s="2299"/>
      <c r="AF28" s="2297" t="s">
        <v>756</v>
      </c>
      <c r="AG28" s="2299"/>
      <c r="AH28" s="2297"/>
      <c r="AI28" s="2299"/>
      <c r="AJ28" s="650"/>
      <c r="AK28" s="2202"/>
      <c r="AL28" s="2316"/>
      <c r="AM28" s="2316"/>
      <c r="AN28" s="2199"/>
      <c r="AO28" s="641" t="str">
        <f>IF(入力シート２!J36="","",入力シート２!J36)</f>
        <v/>
      </c>
      <c r="AP28" s="2253" t="str">
        <f>IF(入力シート２!K36="","",入力シート２!K36)</f>
        <v/>
      </c>
      <c r="AQ28" s="2254"/>
      <c r="AR28" s="2254"/>
      <c r="AS28" s="2254"/>
      <c r="AT28" s="2254"/>
      <c r="AU28" s="2254"/>
      <c r="AV28" s="2217"/>
      <c r="AW28" s="2269" t="str">
        <f>IF(入力シート２!R36="","",入力シート２!R36)</f>
        <v/>
      </c>
      <c r="AX28" s="2254"/>
      <c r="AY28" s="2254"/>
      <c r="AZ28" s="2254"/>
      <c r="BA28" s="2254"/>
      <c r="BB28" s="2254"/>
      <c r="BC28" s="2254"/>
      <c r="BD28" s="2254"/>
      <c r="BE28" s="2254"/>
      <c r="BF28" s="2217"/>
      <c r="BG28" s="2269" t="str">
        <f>IF(入力シート２!AB36="","",入力シート２!AB36)</f>
        <v/>
      </c>
      <c r="BH28" s="2254"/>
      <c r="BI28" s="2254"/>
      <c r="BJ28" s="2254"/>
      <c r="BK28" s="2254"/>
      <c r="BL28" s="2254"/>
      <c r="BM28" s="2254"/>
      <c r="BN28" s="2254"/>
      <c r="BO28" s="2254"/>
      <c r="BP28" s="2254"/>
      <c r="BQ28" s="2254"/>
      <c r="BR28" s="2254"/>
      <c r="BS28" s="2254"/>
      <c r="BT28" s="2254"/>
      <c r="BU28" s="2254"/>
      <c r="BV28" s="2254"/>
      <c r="BW28" s="2254"/>
      <c r="BX28" s="2254"/>
      <c r="BY28" s="2254"/>
      <c r="BZ28" s="2254"/>
      <c r="CA28" s="2254"/>
      <c r="CB28" s="2254"/>
      <c r="CC28" s="2254"/>
      <c r="CD28" s="2254"/>
      <c r="CE28" s="2254"/>
      <c r="CF28" s="2254"/>
      <c r="CG28" s="2254"/>
      <c r="CH28" s="2217"/>
      <c r="CI28" s="2325" t="str">
        <f>IF(入力シート２!BC36="","",入力シート２!BC36)</f>
        <v/>
      </c>
      <c r="CJ28" s="2325"/>
      <c r="CK28" s="2221" t="str">
        <f>IF(入力シート２!BE36="","",入力シート２!BE36)</f>
        <v/>
      </c>
      <c r="CL28" s="2222"/>
      <c r="CM28" s="663"/>
      <c r="CN28" s="663"/>
    </row>
    <row r="29" spans="1:92" ht="21" customHeight="1" x14ac:dyDescent="0.15">
      <c r="A29" s="646"/>
      <c r="B29" s="2387" t="s">
        <v>219</v>
      </c>
      <c r="C29" s="2387"/>
      <c r="D29" s="2387"/>
      <c r="E29" s="2387"/>
      <c r="F29" s="2387"/>
      <c r="G29" s="2387"/>
      <c r="H29" s="2387"/>
      <c r="I29" s="2388"/>
      <c r="J29" s="2109">
        <f>入力シート!K266</f>
        <v>0</v>
      </c>
      <c r="K29" s="2110"/>
      <c r="L29" s="2111"/>
      <c r="M29" s="2115">
        <f>入力シート!K275</f>
        <v>0</v>
      </c>
      <c r="N29" s="2116"/>
      <c r="O29" s="2117"/>
      <c r="P29" s="2115">
        <f t="shared" ref="P29:P37" si="0">ROUNDDOWN(J29-M29,1)</f>
        <v>0</v>
      </c>
      <c r="Q29" s="2116"/>
      <c r="R29" s="2117"/>
      <c r="S29" s="2247" t="str">
        <f>IF(OR(J29="",J29=0),"-",ROUNDDOWN(P29/J29*100,1))</f>
        <v>-</v>
      </c>
      <c r="T29" s="2248"/>
      <c r="U29" s="2249" t="str">
        <f>IF(OR(J29="",J29=0),"-",ROUNDUP(M29/J29,2))</f>
        <v>-</v>
      </c>
      <c r="V29" s="2277"/>
      <c r="W29" s="2110">
        <f>入力シート!K289</f>
        <v>0</v>
      </c>
      <c r="X29" s="2110"/>
      <c r="Y29" s="2111"/>
      <c r="Z29" s="2115">
        <f>入力シート!K298</f>
        <v>0</v>
      </c>
      <c r="AA29" s="2116"/>
      <c r="AB29" s="2117"/>
      <c r="AC29" s="2115">
        <f t="shared" ref="AC29:AC37" si="1">ROUNDDOWN(W29-Z29,1)</f>
        <v>0</v>
      </c>
      <c r="AD29" s="2116"/>
      <c r="AE29" s="2117"/>
      <c r="AF29" s="2247" t="str">
        <f>IF(OR(W29="",W29=0),"-",ROUNDDOWN(AC29/W29*100,1))</f>
        <v>-</v>
      </c>
      <c r="AG29" s="2248"/>
      <c r="AH29" s="2249" t="str">
        <f>IF(OR(W29="",W29=0),"-",ROUNDUP(Z29/W29,2))</f>
        <v>-</v>
      </c>
      <c r="AI29" s="2277"/>
      <c r="AJ29" s="650"/>
      <c r="AK29" s="2202"/>
      <c r="AL29" s="2316"/>
      <c r="AM29" s="2316"/>
      <c r="AN29" s="2199"/>
      <c r="AO29" s="641" t="str">
        <f>IF(入力シート２!J37="","",入力シート２!J37)</f>
        <v/>
      </c>
      <c r="AP29" s="2253" t="str">
        <f>IF(入力シート２!K37="","",入力シート２!K37)</f>
        <v/>
      </c>
      <c r="AQ29" s="2254"/>
      <c r="AR29" s="2254"/>
      <c r="AS29" s="2254"/>
      <c r="AT29" s="2254"/>
      <c r="AU29" s="2254"/>
      <c r="AV29" s="2217"/>
      <c r="AW29" s="2269" t="str">
        <f>IF(入力シート２!R37="","",入力シート２!R37)</f>
        <v/>
      </c>
      <c r="AX29" s="2254"/>
      <c r="AY29" s="2254"/>
      <c r="AZ29" s="2254"/>
      <c r="BA29" s="2254"/>
      <c r="BB29" s="2254"/>
      <c r="BC29" s="2254"/>
      <c r="BD29" s="2254"/>
      <c r="BE29" s="2254"/>
      <c r="BF29" s="2217"/>
      <c r="BG29" s="2269" t="str">
        <f>IF(入力シート２!AB37="","",入力シート２!AB37)</f>
        <v/>
      </c>
      <c r="BH29" s="2254"/>
      <c r="BI29" s="2254"/>
      <c r="BJ29" s="2254"/>
      <c r="BK29" s="2254"/>
      <c r="BL29" s="2254"/>
      <c r="BM29" s="2254"/>
      <c r="BN29" s="2254"/>
      <c r="BO29" s="2254"/>
      <c r="BP29" s="2254"/>
      <c r="BQ29" s="2254"/>
      <c r="BR29" s="2254"/>
      <c r="BS29" s="2254"/>
      <c r="BT29" s="2254"/>
      <c r="BU29" s="2254"/>
      <c r="BV29" s="2254"/>
      <c r="BW29" s="2254"/>
      <c r="BX29" s="2254"/>
      <c r="BY29" s="2254"/>
      <c r="BZ29" s="2254"/>
      <c r="CA29" s="2254"/>
      <c r="CB29" s="2254"/>
      <c r="CC29" s="2254"/>
      <c r="CD29" s="2254"/>
      <c r="CE29" s="2254"/>
      <c r="CF29" s="2254"/>
      <c r="CG29" s="2254"/>
      <c r="CH29" s="2217"/>
      <c r="CI29" s="2325" t="str">
        <f>IF(入力シート２!BC37="","",入力シート２!BC37)</f>
        <v/>
      </c>
      <c r="CJ29" s="2325"/>
      <c r="CK29" s="2221" t="str">
        <f>IF(入力シート２!BE37="","",入力シート２!BE37)</f>
        <v/>
      </c>
      <c r="CL29" s="2222"/>
      <c r="CM29" s="663"/>
      <c r="CN29" s="663"/>
    </row>
    <row r="30" spans="1:92" ht="21" customHeight="1" x14ac:dyDescent="0.15">
      <c r="A30" s="646"/>
      <c r="B30" s="2391" t="s">
        <v>220</v>
      </c>
      <c r="C30" s="2391"/>
      <c r="D30" s="2391"/>
      <c r="E30" s="2391"/>
      <c r="F30" s="2391"/>
      <c r="G30" s="2391"/>
      <c r="H30" s="2391"/>
      <c r="I30" s="2392"/>
      <c r="J30" s="2109">
        <f>入力シート!K267</f>
        <v>0</v>
      </c>
      <c r="K30" s="2110"/>
      <c r="L30" s="2111"/>
      <c r="M30" s="2115">
        <f>入力シート!K276</f>
        <v>0</v>
      </c>
      <c r="N30" s="2116"/>
      <c r="O30" s="2117"/>
      <c r="P30" s="2115">
        <f t="shared" si="0"/>
        <v>0</v>
      </c>
      <c r="Q30" s="2116"/>
      <c r="R30" s="2117"/>
      <c r="S30" s="2247" t="str">
        <f>IF(OR(J30="",J30=0),"-",ROUNDDOWN(P30/J30*100,1))</f>
        <v>-</v>
      </c>
      <c r="T30" s="2248"/>
      <c r="U30" s="2249" t="str">
        <f>IF(OR(J30="",J30=0),"-",ROUNDUP(M30/J30,2))</f>
        <v>-</v>
      </c>
      <c r="V30" s="2277"/>
      <c r="W30" s="2110">
        <f>入力シート!K290</f>
        <v>0</v>
      </c>
      <c r="X30" s="2110"/>
      <c r="Y30" s="2111"/>
      <c r="Z30" s="2115">
        <f>入力シート!K299</f>
        <v>0</v>
      </c>
      <c r="AA30" s="2116"/>
      <c r="AB30" s="2117"/>
      <c r="AC30" s="2115">
        <f t="shared" si="1"/>
        <v>0</v>
      </c>
      <c r="AD30" s="2116"/>
      <c r="AE30" s="2117"/>
      <c r="AF30" s="2247" t="str">
        <f>IF(OR(W30="",W30=0),"-",ROUNDDOWN(AC30/W30*100,1))</f>
        <v>-</v>
      </c>
      <c r="AG30" s="2248"/>
      <c r="AH30" s="2249" t="str">
        <f>IF(OR(W30="",W30=0),"-",ROUNDUP(Z30/W30,2))</f>
        <v>-</v>
      </c>
      <c r="AI30" s="2277"/>
      <c r="AJ30" s="650"/>
      <c r="AK30" s="2202"/>
      <c r="AL30" s="2316"/>
      <c r="AM30" s="2316"/>
      <c r="AN30" s="2199"/>
      <c r="AO30" s="641" t="str">
        <f>IF(入力シート２!J38="","",入力シート２!J38)</f>
        <v/>
      </c>
      <c r="AP30" s="2253" t="str">
        <f>IF(入力シート２!K38="","",入力シート２!K38)</f>
        <v/>
      </c>
      <c r="AQ30" s="2254"/>
      <c r="AR30" s="2254"/>
      <c r="AS30" s="2254"/>
      <c r="AT30" s="2254"/>
      <c r="AU30" s="2254"/>
      <c r="AV30" s="2217"/>
      <c r="AW30" s="2269" t="str">
        <f>IF(入力シート２!R38="","",入力シート２!R38)</f>
        <v/>
      </c>
      <c r="AX30" s="2254"/>
      <c r="AY30" s="2254"/>
      <c r="AZ30" s="2254"/>
      <c r="BA30" s="2254"/>
      <c r="BB30" s="2254"/>
      <c r="BC30" s="2254"/>
      <c r="BD30" s="2254"/>
      <c r="BE30" s="2254"/>
      <c r="BF30" s="2217"/>
      <c r="BG30" s="2269" t="str">
        <f>IF(入力シート２!AB38="","",入力シート２!AB38)</f>
        <v/>
      </c>
      <c r="BH30" s="2254"/>
      <c r="BI30" s="2254"/>
      <c r="BJ30" s="2254"/>
      <c r="BK30" s="2254"/>
      <c r="BL30" s="2254"/>
      <c r="BM30" s="2254"/>
      <c r="BN30" s="2254"/>
      <c r="BO30" s="2254"/>
      <c r="BP30" s="2254"/>
      <c r="BQ30" s="2254"/>
      <c r="BR30" s="2254"/>
      <c r="BS30" s="2254"/>
      <c r="BT30" s="2254"/>
      <c r="BU30" s="2254"/>
      <c r="BV30" s="2254"/>
      <c r="BW30" s="2254"/>
      <c r="BX30" s="2254"/>
      <c r="BY30" s="2254"/>
      <c r="BZ30" s="2254"/>
      <c r="CA30" s="2254"/>
      <c r="CB30" s="2254"/>
      <c r="CC30" s="2254"/>
      <c r="CD30" s="2254"/>
      <c r="CE30" s="2254"/>
      <c r="CF30" s="2254"/>
      <c r="CG30" s="2254"/>
      <c r="CH30" s="2217"/>
      <c r="CI30" s="2325" t="str">
        <f>IF(入力シート２!BC38="","",入力シート２!BC38)</f>
        <v/>
      </c>
      <c r="CJ30" s="2325"/>
      <c r="CK30" s="2221" t="str">
        <f>IF(入力シート２!BE38="","",入力シート２!BE38)</f>
        <v/>
      </c>
      <c r="CL30" s="2222"/>
      <c r="CM30" s="664"/>
      <c r="CN30" s="664"/>
    </row>
    <row r="31" spans="1:92" ht="21" customHeight="1" x14ac:dyDescent="0.15">
      <c r="A31" s="646"/>
      <c r="B31" s="2389" t="s">
        <v>221</v>
      </c>
      <c r="C31" s="2389"/>
      <c r="D31" s="2389"/>
      <c r="E31" s="2389"/>
      <c r="F31" s="2389"/>
      <c r="G31" s="2389"/>
      <c r="H31" s="2389"/>
      <c r="I31" s="2390"/>
      <c r="J31" s="2109">
        <f>入力シート!K268</f>
        <v>0</v>
      </c>
      <c r="K31" s="2110"/>
      <c r="L31" s="2111"/>
      <c r="M31" s="2115">
        <f>入力シート!K277</f>
        <v>0</v>
      </c>
      <c r="N31" s="2116"/>
      <c r="O31" s="2117"/>
      <c r="P31" s="2115">
        <f t="shared" si="0"/>
        <v>0</v>
      </c>
      <c r="Q31" s="2116"/>
      <c r="R31" s="2117"/>
      <c r="S31" s="2247" t="str">
        <f>IF(OR(J31="",J31=0),"-",ROUNDDOWN(P31/J31*100,1))</f>
        <v>-</v>
      </c>
      <c r="T31" s="2248"/>
      <c r="U31" s="2249" t="str">
        <f>IF(OR(J31="",J31=0),"-",ROUNDUP(M31/J31,2))</f>
        <v>-</v>
      </c>
      <c r="V31" s="2277"/>
      <c r="W31" s="2110">
        <f>入力シート!K291</f>
        <v>0</v>
      </c>
      <c r="X31" s="2110"/>
      <c r="Y31" s="2111"/>
      <c r="Z31" s="2115">
        <f>入力シート!K300</f>
        <v>0</v>
      </c>
      <c r="AA31" s="2116"/>
      <c r="AB31" s="2117"/>
      <c r="AC31" s="2115">
        <f t="shared" si="1"/>
        <v>0</v>
      </c>
      <c r="AD31" s="2116"/>
      <c r="AE31" s="2117"/>
      <c r="AF31" s="2247" t="str">
        <f>IF(OR(W31="",W31=0),"-",ROUNDDOWN(AC31/W31*100,1))</f>
        <v>-</v>
      </c>
      <c r="AG31" s="2248"/>
      <c r="AH31" s="2249" t="str">
        <f>IF(OR(W31="",W31=0),"-",ROUNDUP(Z31/W31,2))</f>
        <v>-</v>
      </c>
      <c r="AI31" s="2277"/>
      <c r="AJ31" s="650"/>
      <c r="AK31" s="2202"/>
      <c r="AL31" s="2316"/>
      <c r="AM31" s="2316"/>
      <c r="AN31" s="2199"/>
      <c r="AO31" s="641" t="str">
        <f>IF(入力シート２!J39="","",入力シート２!J39)</f>
        <v/>
      </c>
      <c r="AP31" s="2253" t="str">
        <f>IF(入力シート２!K39="","",入力シート２!K39)</f>
        <v/>
      </c>
      <c r="AQ31" s="2254"/>
      <c r="AR31" s="2254"/>
      <c r="AS31" s="2254"/>
      <c r="AT31" s="2254"/>
      <c r="AU31" s="2254"/>
      <c r="AV31" s="2217"/>
      <c r="AW31" s="2269" t="str">
        <f>IF(入力シート２!R39="","",入力シート２!R39)</f>
        <v/>
      </c>
      <c r="AX31" s="2254"/>
      <c r="AY31" s="2254"/>
      <c r="AZ31" s="2254"/>
      <c r="BA31" s="2254"/>
      <c r="BB31" s="2254"/>
      <c r="BC31" s="2254"/>
      <c r="BD31" s="2254"/>
      <c r="BE31" s="2254"/>
      <c r="BF31" s="2217"/>
      <c r="BG31" s="2269" t="str">
        <f>IF(入力シート２!AB39="","",入力シート２!AB39)</f>
        <v/>
      </c>
      <c r="BH31" s="2254"/>
      <c r="BI31" s="2254"/>
      <c r="BJ31" s="2254"/>
      <c r="BK31" s="2254"/>
      <c r="BL31" s="2254"/>
      <c r="BM31" s="2254"/>
      <c r="BN31" s="2254"/>
      <c r="BO31" s="2254"/>
      <c r="BP31" s="2254"/>
      <c r="BQ31" s="2254"/>
      <c r="BR31" s="2254"/>
      <c r="BS31" s="2254"/>
      <c r="BT31" s="2254"/>
      <c r="BU31" s="2254"/>
      <c r="BV31" s="2254"/>
      <c r="BW31" s="2254"/>
      <c r="BX31" s="2254"/>
      <c r="BY31" s="2254"/>
      <c r="BZ31" s="2254"/>
      <c r="CA31" s="2254"/>
      <c r="CB31" s="2254"/>
      <c r="CC31" s="2254"/>
      <c r="CD31" s="2254"/>
      <c r="CE31" s="2254"/>
      <c r="CF31" s="2254"/>
      <c r="CG31" s="2254"/>
      <c r="CH31" s="2217"/>
      <c r="CI31" s="2325" t="str">
        <f>IF(入力シート２!BC39="","",入力シート２!BC39)</f>
        <v/>
      </c>
      <c r="CJ31" s="2325"/>
      <c r="CK31" s="2221" t="str">
        <f>IF(入力シート２!BE39="","",入力シート２!BE39)</f>
        <v/>
      </c>
      <c r="CL31" s="2222"/>
      <c r="CM31" s="663"/>
      <c r="CN31" s="663"/>
    </row>
    <row r="32" spans="1:92" ht="21" customHeight="1" x14ac:dyDescent="0.15">
      <c r="A32" s="646"/>
      <c r="B32" s="2244" t="s">
        <v>222</v>
      </c>
      <c r="C32" s="2244"/>
      <c r="D32" s="2244"/>
      <c r="E32" s="2244"/>
      <c r="F32" s="2244"/>
      <c r="G32" s="2244"/>
      <c r="H32" s="2244"/>
      <c r="I32" s="2245"/>
      <c r="J32" s="2109">
        <f>入力シート!K269</f>
        <v>0</v>
      </c>
      <c r="K32" s="2110"/>
      <c r="L32" s="2111"/>
      <c r="M32" s="2115">
        <f>入力シート!K278</f>
        <v>0</v>
      </c>
      <c r="N32" s="2116"/>
      <c r="O32" s="2117"/>
      <c r="P32" s="2115">
        <f t="shared" si="0"/>
        <v>0</v>
      </c>
      <c r="Q32" s="2116"/>
      <c r="R32" s="2117"/>
      <c r="S32" s="2247" t="str">
        <f>IF(OR(J32="",J32=0),"-",ROUNDDOWN(P32/J32*100,1))</f>
        <v>-</v>
      </c>
      <c r="T32" s="2248"/>
      <c r="U32" s="2249" t="str">
        <f>IF(OR(J32="",J32=0),"-",ROUNDUP(M32/J32,2))</f>
        <v>-</v>
      </c>
      <c r="V32" s="2277"/>
      <c r="W32" s="2110">
        <f>入力シート!K292</f>
        <v>0</v>
      </c>
      <c r="X32" s="2110"/>
      <c r="Y32" s="2111"/>
      <c r="Z32" s="2115">
        <f>入力シート!K301</f>
        <v>0</v>
      </c>
      <c r="AA32" s="2116"/>
      <c r="AB32" s="2117"/>
      <c r="AC32" s="2115">
        <f t="shared" si="1"/>
        <v>0</v>
      </c>
      <c r="AD32" s="2116"/>
      <c r="AE32" s="2117"/>
      <c r="AF32" s="2247" t="str">
        <f>IF(OR(W32="",W32=0),"-",ROUNDDOWN(AC32/W32*100,1))</f>
        <v>-</v>
      </c>
      <c r="AG32" s="2248"/>
      <c r="AH32" s="2249" t="str">
        <f>IF(OR(W32="",W32=0),"-",ROUNDUP(Z32/W32,2))</f>
        <v>-</v>
      </c>
      <c r="AI32" s="2277"/>
      <c r="AJ32" s="650"/>
      <c r="AK32" s="2202"/>
      <c r="AL32" s="2316"/>
      <c r="AM32" s="2316"/>
      <c r="AN32" s="2199"/>
      <c r="AO32" s="641" t="str">
        <f>IF(入力シート２!J40="","",入力シート２!J40)</f>
        <v/>
      </c>
      <c r="AP32" s="2253" t="str">
        <f>IF(入力シート２!K40="","",入力シート２!K40)</f>
        <v/>
      </c>
      <c r="AQ32" s="2254"/>
      <c r="AR32" s="2254"/>
      <c r="AS32" s="2254"/>
      <c r="AT32" s="2254"/>
      <c r="AU32" s="2254"/>
      <c r="AV32" s="2217"/>
      <c r="AW32" s="2269" t="str">
        <f>IF(入力シート２!R40="","",入力シート２!R40)</f>
        <v/>
      </c>
      <c r="AX32" s="2254"/>
      <c r="AY32" s="2254"/>
      <c r="AZ32" s="2254"/>
      <c r="BA32" s="2254"/>
      <c r="BB32" s="2254"/>
      <c r="BC32" s="2254"/>
      <c r="BD32" s="2254"/>
      <c r="BE32" s="2254"/>
      <c r="BF32" s="2217"/>
      <c r="BG32" s="2269" t="str">
        <f>IF(入力シート２!AB40="","",入力シート２!AB40)</f>
        <v/>
      </c>
      <c r="BH32" s="2254"/>
      <c r="BI32" s="2254"/>
      <c r="BJ32" s="2254"/>
      <c r="BK32" s="2254"/>
      <c r="BL32" s="2254"/>
      <c r="BM32" s="2254"/>
      <c r="BN32" s="2254"/>
      <c r="BO32" s="2254"/>
      <c r="BP32" s="2254"/>
      <c r="BQ32" s="2254"/>
      <c r="BR32" s="2254"/>
      <c r="BS32" s="2254"/>
      <c r="BT32" s="2254"/>
      <c r="BU32" s="2254"/>
      <c r="BV32" s="2254"/>
      <c r="BW32" s="2254"/>
      <c r="BX32" s="2254"/>
      <c r="BY32" s="2254"/>
      <c r="BZ32" s="2254"/>
      <c r="CA32" s="2254"/>
      <c r="CB32" s="2254"/>
      <c r="CC32" s="2254"/>
      <c r="CD32" s="2254"/>
      <c r="CE32" s="2254"/>
      <c r="CF32" s="2254"/>
      <c r="CG32" s="2254"/>
      <c r="CH32" s="2217"/>
      <c r="CI32" s="2325" t="str">
        <f>IF(入力シート２!BC40="","",入力シート２!BC40)</f>
        <v/>
      </c>
      <c r="CJ32" s="2325"/>
      <c r="CK32" s="2221" t="str">
        <f>IF(入力シート２!BE40="","",入力シート２!BE40)</f>
        <v/>
      </c>
      <c r="CL32" s="2222"/>
      <c r="CM32" s="663"/>
      <c r="CN32" s="663"/>
    </row>
    <row r="33" spans="1:97" ht="21" customHeight="1" x14ac:dyDescent="0.15">
      <c r="A33" s="646"/>
      <c r="B33" s="2251" t="s">
        <v>223</v>
      </c>
      <c r="C33" s="2251"/>
      <c r="D33" s="2251"/>
      <c r="E33" s="2251"/>
      <c r="F33" s="2251"/>
      <c r="G33" s="2251"/>
      <c r="H33" s="2251"/>
      <c r="I33" s="2252"/>
      <c r="J33" s="2109">
        <f>入力シート!K270</f>
        <v>0</v>
      </c>
      <c r="K33" s="2110"/>
      <c r="L33" s="2111"/>
      <c r="M33" s="2115">
        <f>入力シート!K279</f>
        <v>0</v>
      </c>
      <c r="N33" s="2116"/>
      <c r="O33" s="2117"/>
      <c r="P33" s="2115">
        <f t="shared" si="0"/>
        <v>0</v>
      </c>
      <c r="Q33" s="2116"/>
      <c r="R33" s="2117"/>
      <c r="S33" s="2247" t="str">
        <f>IF(OR(J33="",J33=0),"-",ROUNDDOWN(P33/J33*100,1))</f>
        <v>-</v>
      </c>
      <c r="T33" s="2248"/>
      <c r="U33" s="2249" t="str">
        <f>IF(OR(J33="",J33=0),"-",ROUNDUP(M33/J33,2))</f>
        <v>-</v>
      </c>
      <c r="V33" s="2277"/>
      <c r="W33" s="2110">
        <f>入力シート!K293</f>
        <v>0</v>
      </c>
      <c r="X33" s="2110"/>
      <c r="Y33" s="2111"/>
      <c r="Z33" s="2115">
        <f>入力シート!K302</f>
        <v>0</v>
      </c>
      <c r="AA33" s="2116"/>
      <c r="AB33" s="2117"/>
      <c r="AC33" s="2115">
        <f t="shared" si="1"/>
        <v>0</v>
      </c>
      <c r="AD33" s="2116"/>
      <c r="AE33" s="2117"/>
      <c r="AF33" s="2247" t="str">
        <f>IF(OR(W33="",W33=0),"-",ROUNDDOWN(AC33/W33*100,1))</f>
        <v>-</v>
      </c>
      <c r="AG33" s="2248"/>
      <c r="AH33" s="2249" t="str">
        <f>IF(OR(W33="",W33=0),"-",ROUNDUP(Z33/W33,2))</f>
        <v>-</v>
      </c>
      <c r="AI33" s="2277"/>
      <c r="AJ33" s="650"/>
      <c r="AK33" s="2202"/>
      <c r="AL33" s="2316"/>
      <c r="AM33" s="2316"/>
      <c r="AN33" s="2199"/>
      <c r="AO33" s="641" t="str">
        <f>IF(入力シート２!J41="","",入力シート２!J41)</f>
        <v/>
      </c>
      <c r="AP33" s="2253" t="str">
        <f>IF(入力シート２!K41="","",入力シート２!K41)</f>
        <v/>
      </c>
      <c r="AQ33" s="2254"/>
      <c r="AR33" s="2254"/>
      <c r="AS33" s="2254"/>
      <c r="AT33" s="2254"/>
      <c r="AU33" s="2254"/>
      <c r="AV33" s="2217"/>
      <c r="AW33" s="2269" t="str">
        <f>IF(入力シート２!R41="","",入力シート２!R41)</f>
        <v/>
      </c>
      <c r="AX33" s="2254"/>
      <c r="AY33" s="2254"/>
      <c r="AZ33" s="2254"/>
      <c r="BA33" s="2254"/>
      <c r="BB33" s="2254"/>
      <c r="BC33" s="2254"/>
      <c r="BD33" s="2254"/>
      <c r="BE33" s="2254"/>
      <c r="BF33" s="2217"/>
      <c r="BG33" s="2269" t="str">
        <f>IF(入力シート２!AB41="","",入力シート２!AB41)</f>
        <v/>
      </c>
      <c r="BH33" s="2254"/>
      <c r="BI33" s="2254"/>
      <c r="BJ33" s="2254"/>
      <c r="BK33" s="2254"/>
      <c r="BL33" s="2254"/>
      <c r="BM33" s="2254"/>
      <c r="BN33" s="2254"/>
      <c r="BO33" s="2254"/>
      <c r="BP33" s="2254"/>
      <c r="BQ33" s="2254"/>
      <c r="BR33" s="2254"/>
      <c r="BS33" s="2254"/>
      <c r="BT33" s="2254"/>
      <c r="BU33" s="2254"/>
      <c r="BV33" s="2254"/>
      <c r="BW33" s="2254"/>
      <c r="BX33" s="2254"/>
      <c r="BY33" s="2254"/>
      <c r="BZ33" s="2254"/>
      <c r="CA33" s="2254"/>
      <c r="CB33" s="2254"/>
      <c r="CC33" s="2254"/>
      <c r="CD33" s="2254"/>
      <c r="CE33" s="2254"/>
      <c r="CF33" s="2254"/>
      <c r="CG33" s="2254"/>
      <c r="CH33" s="2217"/>
      <c r="CI33" s="2325" t="str">
        <f>IF(入力シート２!BC41="","",入力シート２!BC41)</f>
        <v/>
      </c>
      <c r="CJ33" s="2325"/>
      <c r="CK33" s="2221" t="str">
        <f>IF(入力シート２!BE41="","",入力シート２!BE41)</f>
        <v/>
      </c>
      <c r="CL33" s="2222"/>
      <c r="CM33" s="663"/>
      <c r="CN33" s="663"/>
    </row>
    <row r="34" spans="1:97" ht="21" customHeight="1" x14ac:dyDescent="0.15">
      <c r="A34" s="646"/>
      <c r="B34" s="2194" t="s">
        <v>93</v>
      </c>
      <c r="C34" s="2190"/>
      <c r="D34" s="2190"/>
      <c r="E34" s="2190"/>
      <c r="F34" s="2376" t="s">
        <v>362</v>
      </c>
      <c r="G34" s="2377"/>
      <c r="H34" s="2377"/>
      <c r="I34" s="2377"/>
      <c r="J34" s="2386"/>
      <c r="K34" s="2360"/>
      <c r="L34" s="2361"/>
      <c r="M34" s="2115">
        <f>入力シート!K280</f>
        <v>0</v>
      </c>
      <c r="N34" s="2116"/>
      <c r="O34" s="2117"/>
      <c r="P34" s="2115">
        <f t="shared" si="0"/>
        <v>0</v>
      </c>
      <c r="Q34" s="2116"/>
      <c r="R34" s="2117"/>
      <c r="S34" s="2278" t="s">
        <v>63</v>
      </c>
      <c r="T34" s="2279"/>
      <c r="U34" s="2355" t="s">
        <v>63</v>
      </c>
      <c r="V34" s="2279"/>
      <c r="W34" s="2360"/>
      <c r="X34" s="2360"/>
      <c r="Y34" s="2361"/>
      <c r="Z34" s="2115">
        <f>入力シート!K303</f>
        <v>0</v>
      </c>
      <c r="AA34" s="2116"/>
      <c r="AB34" s="2117"/>
      <c r="AC34" s="2115">
        <f t="shared" si="1"/>
        <v>0</v>
      </c>
      <c r="AD34" s="2116"/>
      <c r="AE34" s="2117"/>
      <c r="AF34" s="2278" t="s">
        <v>63</v>
      </c>
      <c r="AG34" s="2279"/>
      <c r="AH34" s="2278" t="s">
        <v>63</v>
      </c>
      <c r="AI34" s="2279"/>
      <c r="AJ34" s="650"/>
      <c r="AK34" s="2202"/>
      <c r="AL34" s="2316"/>
      <c r="AM34" s="2316"/>
      <c r="AN34" s="2199"/>
      <c r="AO34" s="641" t="str">
        <f>IF(入力シート２!J42="","",入力シート２!J42)</f>
        <v/>
      </c>
      <c r="AP34" s="2253" t="str">
        <f>IF(入力シート２!K42="","",入力シート２!K42)</f>
        <v/>
      </c>
      <c r="AQ34" s="2254"/>
      <c r="AR34" s="2254"/>
      <c r="AS34" s="2254"/>
      <c r="AT34" s="2254"/>
      <c r="AU34" s="2254"/>
      <c r="AV34" s="2217"/>
      <c r="AW34" s="2269" t="str">
        <f>IF(入力シート２!R42="","",入力シート２!R42)</f>
        <v/>
      </c>
      <c r="AX34" s="2254"/>
      <c r="AY34" s="2254"/>
      <c r="AZ34" s="2254"/>
      <c r="BA34" s="2254"/>
      <c r="BB34" s="2254"/>
      <c r="BC34" s="2254"/>
      <c r="BD34" s="2254"/>
      <c r="BE34" s="2254"/>
      <c r="BF34" s="2217"/>
      <c r="BG34" s="2269" t="str">
        <f>IF(入力シート２!AB42="","",入力シート２!AB42)</f>
        <v/>
      </c>
      <c r="BH34" s="2254"/>
      <c r="BI34" s="2254"/>
      <c r="BJ34" s="2254"/>
      <c r="BK34" s="2254"/>
      <c r="BL34" s="2254"/>
      <c r="BM34" s="2254"/>
      <c r="BN34" s="2254"/>
      <c r="BO34" s="2254"/>
      <c r="BP34" s="2254"/>
      <c r="BQ34" s="2254"/>
      <c r="BR34" s="2254"/>
      <c r="BS34" s="2254"/>
      <c r="BT34" s="2254"/>
      <c r="BU34" s="2254"/>
      <c r="BV34" s="2254"/>
      <c r="BW34" s="2254"/>
      <c r="BX34" s="2254"/>
      <c r="BY34" s="2254"/>
      <c r="BZ34" s="2254"/>
      <c r="CA34" s="2254"/>
      <c r="CB34" s="2254"/>
      <c r="CC34" s="2254"/>
      <c r="CD34" s="2254"/>
      <c r="CE34" s="2254"/>
      <c r="CF34" s="2254"/>
      <c r="CG34" s="2254"/>
      <c r="CH34" s="2217"/>
      <c r="CI34" s="2325" t="str">
        <f>IF(入力シート２!BC42="","",入力シート２!BC42)</f>
        <v/>
      </c>
      <c r="CJ34" s="2325"/>
      <c r="CK34" s="2221" t="str">
        <f>IF(入力シート２!BE42="","",入力シート２!BE42)</f>
        <v/>
      </c>
      <c r="CL34" s="2222"/>
      <c r="CM34" s="663"/>
      <c r="CN34" s="663"/>
    </row>
    <row r="35" spans="1:97" ht="21" customHeight="1" x14ac:dyDescent="0.15">
      <c r="A35" s="646"/>
      <c r="B35" s="2384"/>
      <c r="C35" s="2385"/>
      <c r="D35" s="2385"/>
      <c r="E35" s="2385"/>
      <c r="F35" s="797" t="s">
        <v>213</v>
      </c>
      <c r="G35" s="2378" t="str">
        <f>IF(AND(入力シート!K304=0,入力シート!K306=""),"なし",IF(入力シート!K304="","",入力シート!K306))</f>
        <v>なし</v>
      </c>
      <c r="H35" s="2378"/>
      <c r="I35" s="2378"/>
      <c r="J35" s="2386"/>
      <c r="K35" s="2360"/>
      <c r="L35" s="2361"/>
      <c r="M35" s="2115">
        <f>入力シート!K281</f>
        <v>0</v>
      </c>
      <c r="N35" s="2116"/>
      <c r="O35" s="2117"/>
      <c r="P35" s="2115">
        <f t="shared" si="0"/>
        <v>0</v>
      </c>
      <c r="Q35" s="2116"/>
      <c r="R35" s="2117"/>
      <c r="S35" s="2278" t="s">
        <v>63</v>
      </c>
      <c r="T35" s="2279"/>
      <c r="U35" s="2355" t="s">
        <v>63</v>
      </c>
      <c r="V35" s="2279"/>
      <c r="W35" s="2360"/>
      <c r="X35" s="2360"/>
      <c r="Y35" s="2361"/>
      <c r="Z35" s="2115">
        <f>入力シート!K304</f>
        <v>0</v>
      </c>
      <c r="AA35" s="2116"/>
      <c r="AB35" s="2117"/>
      <c r="AC35" s="2115">
        <f t="shared" si="1"/>
        <v>0</v>
      </c>
      <c r="AD35" s="2116"/>
      <c r="AE35" s="2117"/>
      <c r="AF35" s="2278" t="s">
        <v>63</v>
      </c>
      <c r="AG35" s="2279"/>
      <c r="AH35" s="2278" t="s">
        <v>63</v>
      </c>
      <c r="AI35" s="2279"/>
      <c r="AJ35" s="650"/>
      <c r="AK35" s="2202"/>
      <c r="AL35" s="2316"/>
      <c r="AM35" s="2316"/>
      <c r="AN35" s="2199"/>
      <c r="AO35" s="641" t="str">
        <f>IF(入力シート２!J43="","",入力シート２!J43)</f>
        <v/>
      </c>
      <c r="AP35" s="2253" t="str">
        <f>IF(入力シート２!K43="","",入力シート２!K43)</f>
        <v/>
      </c>
      <c r="AQ35" s="2254"/>
      <c r="AR35" s="2254"/>
      <c r="AS35" s="2254"/>
      <c r="AT35" s="2254"/>
      <c r="AU35" s="2254"/>
      <c r="AV35" s="2217"/>
      <c r="AW35" s="2269" t="str">
        <f>IF(入力シート２!R43="","",入力シート２!R43)</f>
        <v/>
      </c>
      <c r="AX35" s="2254"/>
      <c r="AY35" s="2254"/>
      <c r="AZ35" s="2254"/>
      <c r="BA35" s="2254"/>
      <c r="BB35" s="2254"/>
      <c r="BC35" s="2254"/>
      <c r="BD35" s="2254"/>
      <c r="BE35" s="2254"/>
      <c r="BF35" s="2217"/>
      <c r="BG35" s="2269" t="str">
        <f>IF(入力シート２!AB43="","",入力シート２!AB43)</f>
        <v/>
      </c>
      <c r="BH35" s="2254"/>
      <c r="BI35" s="2254"/>
      <c r="BJ35" s="2254"/>
      <c r="BK35" s="2254"/>
      <c r="BL35" s="2254"/>
      <c r="BM35" s="2254"/>
      <c r="BN35" s="2254"/>
      <c r="BO35" s="2254"/>
      <c r="BP35" s="2254"/>
      <c r="BQ35" s="2254"/>
      <c r="BR35" s="2254"/>
      <c r="BS35" s="2254"/>
      <c r="BT35" s="2254"/>
      <c r="BU35" s="2254"/>
      <c r="BV35" s="2254"/>
      <c r="BW35" s="2254"/>
      <c r="BX35" s="2254"/>
      <c r="BY35" s="2254"/>
      <c r="BZ35" s="2254"/>
      <c r="CA35" s="2254"/>
      <c r="CB35" s="2254"/>
      <c r="CC35" s="2254"/>
      <c r="CD35" s="2254"/>
      <c r="CE35" s="2254"/>
      <c r="CF35" s="2254"/>
      <c r="CG35" s="2254"/>
      <c r="CH35" s="2217"/>
      <c r="CI35" s="2325" t="str">
        <f>IF(入力シート２!BC43="","",入力シート２!BC43)</f>
        <v/>
      </c>
      <c r="CJ35" s="2325"/>
      <c r="CK35" s="2221" t="str">
        <f>IF(入力シート２!BE43="","",入力シート２!BE43)</f>
        <v/>
      </c>
      <c r="CL35" s="2222"/>
      <c r="CM35" s="663"/>
      <c r="CN35" s="663"/>
    </row>
    <row r="36" spans="1:97" ht="21" customHeight="1" thickBot="1" x14ac:dyDescent="0.2">
      <c r="A36" s="646"/>
      <c r="B36" s="2379" t="s">
        <v>94</v>
      </c>
      <c r="C36" s="2380"/>
      <c r="D36" s="2380"/>
      <c r="E36" s="2380"/>
      <c r="F36" s="2380"/>
      <c r="G36" s="2380"/>
      <c r="H36" s="2380"/>
      <c r="I36" s="2380"/>
      <c r="J36" s="2109">
        <f>入力シート!K273</f>
        <v>0</v>
      </c>
      <c r="K36" s="2110"/>
      <c r="L36" s="2111"/>
      <c r="M36" s="2381">
        <f>入力シート!K282</f>
        <v>0</v>
      </c>
      <c r="N36" s="2382"/>
      <c r="O36" s="2383"/>
      <c r="P36" s="2320">
        <f t="shared" si="0"/>
        <v>0</v>
      </c>
      <c r="Q36" s="2321"/>
      <c r="R36" s="2322"/>
      <c r="S36" s="2280" t="s">
        <v>63</v>
      </c>
      <c r="T36" s="2281"/>
      <c r="U36" s="2347" t="s">
        <v>63</v>
      </c>
      <c r="V36" s="2281"/>
      <c r="W36" s="2358">
        <f>入力シート!K296</f>
        <v>0</v>
      </c>
      <c r="X36" s="2358"/>
      <c r="Y36" s="2359"/>
      <c r="Z36" s="2362">
        <f>入力シート!K305</f>
        <v>0</v>
      </c>
      <c r="AA36" s="2363"/>
      <c r="AB36" s="2364"/>
      <c r="AC36" s="2320">
        <f t="shared" si="1"/>
        <v>0</v>
      </c>
      <c r="AD36" s="2321"/>
      <c r="AE36" s="2322"/>
      <c r="AF36" s="2280" t="s">
        <v>63</v>
      </c>
      <c r="AG36" s="2281"/>
      <c r="AH36" s="2280" t="s">
        <v>63</v>
      </c>
      <c r="AI36" s="2281"/>
      <c r="AJ36" s="650"/>
      <c r="AK36" s="2202"/>
      <c r="AL36" s="2316"/>
      <c r="AM36" s="2316"/>
      <c r="AN36" s="2199"/>
      <c r="AO36" s="641" t="str">
        <f>IF(入力シート２!J44="","",入力シート２!J44)</f>
        <v/>
      </c>
      <c r="AP36" s="2253" t="str">
        <f>IF(入力シート２!K44="","",入力シート２!K44)</f>
        <v/>
      </c>
      <c r="AQ36" s="2254"/>
      <c r="AR36" s="2254"/>
      <c r="AS36" s="2254"/>
      <c r="AT36" s="2254"/>
      <c r="AU36" s="2254"/>
      <c r="AV36" s="2217"/>
      <c r="AW36" s="2269" t="str">
        <f>IF(入力シート２!R44="","",入力シート２!R44)</f>
        <v/>
      </c>
      <c r="AX36" s="2254"/>
      <c r="AY36" s="2254"/>
      <c r="AZ36" s="2254"/>
      <c r="BA36" s="2254"/>
      <c r="BB36" s="2254"/>
      <c r="BC36" s="2254"/>
      <c r="BD36" s="2254"/>
      <c r="BE36" s="2254"/>
      <c r="BF36" s="2217"/>
      <c r="BG36" s="2269" t="str">
        <f>IF(入力シート２!AB44="","",入力シート２!AB44)</f>
        <v/>
      </c>
      <c r="BH36" s="2254"/>
      <c r="BI36" s="2254"/>
      <c r="BJ36" s="2254"/>
      <c r="BK36" s="2254"/>
      <c r="BL36" s="2254"/>
      <c r="BM36" s="2254"/>
      <c r="BN36" s="2254"/>
      <c r="BO36" s="2254"/>
      <c r="BP36" s="2254"/>
      <c r="BQ36" s="2254"/>
      <c r="BR36" s="2254"/>
      <c r="BS36" s="2254"/>
      <c r="BT36" s="2254"/>
      <c r="BU36" s="2254"/>
      <c r="BV36" s="2254"/>
      <c r="BW36" s="2254"/>
      <c r="BX36" s="2254"/>
      <c r="BY36" s="2254"/>
      <c r="BZ36" s="2254"/>
      <c r="CA36" s="2254"/>
      <c r="CB36" s="2254"/>
      <c r="CC36" s="2254"/>
      <c r="CD36" s="2254"/>
      <c r="CE36" s="2254"/>
      <c r="CF36" s="2254"/>
      <c r="CG36" s="2254"/>
      <c r="CH36" s="2217"/>
      <c r="CI36" s="2325" t="str">
        <f>IF(入力シート２!BC44="","",入力シート２!BC44)</f>
        <v/>
      </c>
      <c r="CJ36" s="2325"/>
      <c r="CK36" s="2221" t="str">
        <f>IF(入力シート２!BE44="","",入力シート２!BE44)</f>
        <v/>
      </c>
      <c r="CL36" s="2222"/>
      <c r="CM36" s="663"/>
      <c r="CN36" s="663"/>
    </row>
    <row r="37" spans="1:97" ht="21" customHeight="1" thickTop="1" x14ac:dyDescent="0.15">
      <c r="A37" s="646"/>
      <c r="B37" s="2375" t="s">
        <v>96</v>
      </c>
      <c r="C37" s="2375"/>
      <c r="D37" s="2375"/>
      <c r="E37" s="2375"/>
      <c r="F37" s="2375"/>
      <c r="G37" s="2375"/>
      <c r="H37" s="2375"/>
      <c r="I37" s="2297"/>
      <c r="J37" s="2369">
        <f>SUM(J29:L36)</f>
        <v>0</v>
      </c>
      <c r="K37" s="2370"/>
      <c r="L37" s="2371"/>
      <c r="M37" s="2352">
        <f>SUM(M29:O36)</f>
        <v>0</v>
      </c>
      <c r="N37" s="2353"/>
      <c r="O37" s="2354"/>
      <c r="P37" s="2352">
        <f t="shared" si="0"/>
        <v>0</v>
      </c>
      <c r="Q37" s="2353"/>
      <c r="R37" s="2354"/>
      <c r="S37" s="2273" t="str">
        <f>IF(OR(J37="",J37=0),"-",ROUNDDOWN(P37/J37*100,1))</f>
        <v>-</v>
      </c>
      <c r="T37" s="2274"/>
      <c r="U37" s="2348" t="str">
        <f>IF(J37=0,"-",ROUNDUP(M37/J37,2))</f>
        <v>-</v>
      </c>
      <c r="V37" s="2349"/>
      <c r="W37" s="2466">
        <f>SUM(W29:Y36)</f>
        <v>0</v>
      </c>
      <c r="X37" s="2466"/>
      <c r="Y37" s="2467"/>
      <c r="Z37" s="2352">
        <f>SUM(Z29:AB36)</f>
        <v>0</v>
      </c>
      <c r="AA37" s="2353"/>
      <c r="AB37" s="2354"/>
      <c r="AC37" s="2352">
        <f t="shared" si="1"/>
        <v>0</v>
      </c>
      <c r="AD37" s="2353"/>
      <c r="AE37" s="2354"/>
      <c r="AF37" s="2273" t="str">
        <f>IF(OR(W37="",W37=0),"-",ROUNDDOWN(AC37/W37*100,1))</f>
        <v>-</v>
      </c>
      <c r="AG37" s="2274"/>
      <c r="AH37" s="2263" t="str">
        <f>IF(W37=0,"-",ROUNDUP(Z37/W37,2))</f>
        <v>-</v>
      </c>
      <c r="AI37" s="2264"/>
      <c r="AJ37" s="650"/>
      <c r="AK37" s="2202"/>
      <c r="AL37" s="2316"/>
      <c r="AM37" s="2316"/>
      <c r="AN37" s="2199"/>
      <c r="AO37" s="641" t="str">
        <f>IF(入力シート２!J45="","",入力シート２!J45)</f>
        <v/>
      </c>
      <c r="AP37" s="2253" t="str">
        <f>IF(入力シート２!K45="","",入力シート２!K45)</f>
        <v/>
      </c>
      <c r="AQ37" s="2254"/>
      <c r="AR37" s="2254"/>
      <c r="AS37" s="2254"/>
      <c r="AT37" s="2254"/>
      <c r="AU37" s="2254"/>
      <c r="AV37" s="2217"/>
      <c r="AW37" s="2269" t="str">
        <f>IF(入力シート２!R45="","",入力シート２!R45)</f>
        <v/>
      </c>
      <c r="AX37" s="2254"/>
      <c r="AY37" s="2254"/>
      <c r="AZ37" s="2254"/>
      <c r="BA37" s="2254"/>
      <c r="BB37" s="2254"/>
      <c r="BC37" s="2254"/>
      <c r="BD37" s="2254"/>
      <c r="BE37" s="2254"/>
      <c r="BF37" s="2217"/>
      <c r="BG37" s="2269" t="str">
        <f>IF(入力シート２!AB45="","",入力シート２!AB45)</f>
        <v/>
      </c>
      <c r="BH37" s="2254"/>
      <c r="BI37" s="2254"/>
      <c r="BJ37" s="2254"/>
      <c r="BK37" s="2254"/>
      <c r="BL37" s="2254"/>
      <c r="BM37" s="2254"/>
      <c r="BN37" s="2254"/>
      <c r="BO37" s="2254"/>
      <c r="BP37" s="2254"/>
      <c r="BQ37" s="2254"/>
      <c r="BR37" s="2254"/>
      <c r="BS37" s="2254"/>
      <c r="BT37" s="2254"/>
      <c r="BU37" s="2254"/>
      <c r="BV37" s="2254"/>
      <c r="BW37" s="2254"/>
      <c r="BX37" s="2254"/>
      <c r="BY37" s="2254"/>
      <c r="BZ37" s="2254"/>
      <c r="CA37" s="2254"/>
      <c r="CB37" s="2254"/>
      <c r="CC37" s="2254"/>
      <c r="CD37" s="2254"/>
      <c r="CE37" s="2254"/>
      <c r="CF37" s="2254"/>
      <c r="CG37" s="2254"/>
      <c r="CH37" s="2217"/>
      <c r="CI37" s="2325" t="str">
        <f>IF(入力シート２!BC45="","",入力シート２!BC45)</f>
        <v/>
      </c>
      <c r="CJ37" s="2325"/>
      <c r="CK37" s="2221" t="str">
        <f>IF(入力シート２!BE45="","",入力シート２!BE45)</f>
        <v/>
      </c>
      <c r="CL37" s="2222"/>
      <c r="CM37" s="663"/>
      <c r="CN37" s="663"/>
    </row>
    <row r="38" spans="1:97" ht="21" customHeight="1" x14ac:dyDescent="0.15">
      <c r="A38" s="646"/>
      <c r="B38" s="2374" t="s">
        <v>1542</v>
      </c>
      <c r="C38" s="2374"/>
      <c r="D38" s="2374"/>
      <c r="E38" s="2374"/>
      <c r="F38" s="2374"/>
      <c r="G38" s="2374"/>
      <c r="H38" s="2374"/>
      <c r="I38" s="2318"/>
      <c r="J38" s="2112" t="str">
        <f>IF(J37=0,"-",ROUNDUP(J37/R22,0))</f>
        <v>-</v>
      </c>
      <c r="K38" s="2113"/>
      <c r="L38" s="2114"/>
      <c r="M38" s="2112" t="str">
        <f>IF(M37=0,"-",ROUNDUP(M37/R22,0))</f>
        <v>-</v>
      </c>
      <c r="N38" s="2113"/>
      <c r="O38" s="2114"/>
      <c r="P38" s="2112" t="str">
        <f>IF(P37=0,"-",ROUNDUP(P37/R22,0))</f>
        <v>-</v>
      </c>
      <c r="Q38" s="2113"/>
      <c r="R38" s="2114"/>
      <c r="S38" s="2345" t="s">
        <v>63</v>
      </c>
      <c r="T38" s="2346"/>
      <c r="U38" s="2350" t="s">
        <v>63</v>
      </c>
      <c r="V38" s="2351"/>
      <c r="W38" s="2113" t="str">
        <f>IF(W37=0,"-",ROUNDUP(W37/R22,0))</f>
        <v>-</v>
      </c>
      <c r="X38" s="2113"/>
      <c r="Y38" s="2114"/>
      <c r="Z38" s="2112" t="str">
        <f>IF(Z37=0,"-",ROUNDUP(Z37/R22,0))</f>
        <v>-</v>
      </c>
      <c r="AA38" s="2113"/>
      <c r="AB38" s="2114"/>
      <c r="AC38" s="2112" t="str">
        <f>IF(AC37=0,"-",ROUNDUP(AC37/R22,0))</f>
        <v>-</v>
      </c>
      <c r="AD38" s="2113"/>
      <c r="AE38" s="2114"/>
      <c r="AF38" s="2265" t="s">
        <v>63</v>
      </c>
      <c r="AG38" s="2266"/>
      <c r="AH38" s="2282" t="s">
        <v>63</v>
      </c>
      <c r="AI38" s="2283"/>
      <c r="AJ38" s="650"/>
      <c r="AK38" s="2202"/>
      <c r="AL38" s="2316"/>
      <c r="AM38" s="2316"/>
      <c r="AN38" s="2199"/>
      <c r="AO38" s="641" t="str">
        <f>IF(入力シート２!J46="","",入力シート２!J46)</f>
        <v/>
      </c>
      <c r="AP38" s="2253" t="str">
        <f>IF(入力シート２!K46="","",入力シート２!K46)</f>
        <v/>
      </c>
      <c r="AQ38" s="2254"/>
      <c r="AR38" s="2254"/>
      <c r="AS38" s="2254"/>
      <c r="AT38" s="2254"/>
      <c r="AU38" s="2254"/>
      <c r="AV38" s="2217"/>
      <c r="AW38" s="2269" t="str">
        <f>IF(入力シート２!R46="","",入力シート２!R46)</f>
        <v/>
      </c>
      <c r="AX38" s="2254"/>
      <c r="AY38" s="2254"/>
      <c r="AZ38" s="2254"/>
      <c r="BA38" s="2254"/>
      <c r="BB38" s="2254"/>
      <c r="BC38" s="2254"/>
      <c r="BD38" s="2254"/>
      <c r="BE38" s="2254"/>
      <c r="BF38" s="2217"/>
      <c r="BG38" s="2269" t="str">
        <f>IF(入力シート２!AB46="","",入力シート２!AB46)</f>
        <v/>
      </c>
      <c r="BH38" s="2254"/>
      <c r="BI38" s="2254"/>
      <c r="BJ38" s="2254"/>
      <c r="BK38" s="2254"/>
      <c r="BL38" s="2254"/>
      <c r="BM38" s="2254"/>
      <c r="BN38" s="2254"/>
      <c r="BO38" s="2254"/>
      <c r="BP38" s="2254"/>
      <c r="BQ38" s="2254"/>
      <c r="BR38" s="2254"/>
      <c r="BS38" s="2254"/>
      <c r="BT38" s="2254"/>
      <c r="BU38" s="2254"/>
      <c r="BV38" s="2254"/>
      <c r="BW38" s="2254"/>
      <c r="BX38" s="2254"/>
      <c r="BY38" s="2254"/>
      <c r="BZ38" s="2254"/>
      <c r="CA38" s="2254"/>
      <c r="CB38" s="2254"/>
      <c r="CC38" s="2254"/>
      <c r="CD38" s="2254"/>
      <c r="CE38" s="2254"/>
      <c r="CF38" s="2254"/>
      <c r="CG38" s="2254"/>
      <c r="CH38" s="2217"/>
      <c r="CI38" s="2325" t="str">
        <f>IF(入力シート２!BC46="","",入力シート２!BC46)</f>
        <v/>
      </c>
      <c r="CJ38" s="2325"/>
      <c r="CK38" s="2221" t="str">
        <f>IF(入力シート２!BE46="","",入力シート２!BE46)</f>
        <v/>
      </c>
      <c r="CL38" s="2222"/>
      <c r="CM38" s="664"/>
      <c r="CN38" s="664"/>
    </row>
    <row r="39" spans="1:97" ht="21" customHeight="1" x14ac:dyDescent="0.15">
      <c r="A39" s="646"/>
      <c r="B39" s="2372" t="s">
        <v>98</v>
      </c>
      <c r="C39" s="2373"/>
      <c r="D39" s="2373"/>
      <c r="E39" s="2373"/>
      <c r="F39" s="2373"/>
      <c r="G39" s="2373"/>
      <c r="H39" s="2373"/>
      <c r="I39" s="2373"/>
      <c r="J39" s="2105">
        <f>J37-J36</f>
        <v>0</v>
      </c>
      <c r="K39" s="2106"/>
      <c r="L39" s="2107"/>
      <c r="M39" s="2108">
        <f>M37-M36</f>
        <v>0</v>
      </c>
      <c r="N39" s="2106"/>
      <c r="O39" s="2107"/>
      <c r="P39" s="2108">
        <f>ROUNDDOWN(J39-M39,1)</f>
        <v>0</v>
      </c>
      <c r="Q39" s="2106"/>
      <c r="R39" s="2107"/>
      <c r="S39" s="2151" t="str">
        <f>IF(J39=0,"-",ROUNDDOWN(P39/J39*100,1))</f>
        <v>-</v>
      </c>
      <c r="T39" s="2152"/>
      <c r="U39" s="2149" t="str">
        <f>IF(J39=0,"-",ROUNDUP(M39/J39,2))</f>
        <v>-</v>
      </c>
      <c r="V39" s="2150"/>
      <c r="W39" s="2106">
        <f>W37-W36</f>
        <v>0</v>
      </c>
      <c r="X39" s="2106"/>
      <c r="Y39" s="2107"/>
      <c r="Z39" s="2108">
        <f>Z37-Z36</f>
        <v>0</v>
      </c>
      <c r="AA39" s="2106"/>
      <c r="AB39" s="2107"/>
      <c r="AC39" s="2108">
        <f>ROUNDDOWN(W39-Z39,1)</f>
        <v>0</v>
      </c>
      <c r="AD39" s="2106"/>
      <c r="AE39" s="2107"/>
      <c r="AF39" s="2151" t="str">
        <f>IF(W39=0,"-",ROUNDDOWN(AC39/W39*100,1))</f>
        <v>-</v>
      </c>
      <c r="AG39" s="2152"/>
      <c r="AH39" s="2149" t="str">
        <f>IF(W39=0,"-",ROUNDUP(Z39/W39,2))</f>
        <v>-</v>
      </c>
      <c r="AI39" s="2150"/>
      <c r="AJ39" s="650"/>
      <c r="AK39" s="2203"/>
      <c r="AL39" s="2317"/>
      <c r="AM39" s="2317"/>
      <c r="AN39" s="2200"/>
      <c r="AO39" s="640" t="str">
        <f>IF(入力シート２!J47="","",入力シート２!J47)</f>
        <v/>
      </c>
      <c r="AP39" s="2261" t="str">
        <f>IF(入力シート２!K47="","",入力シート２!K47)</f>
        <v/>
      </c>
      <c r="AQ39" s="2228"/>
      <c r="AR39" s="2228"/>
      <c r="AS39" s="2228"/>
      <c r="AT39" s="2228"/>
      <c r="AU39" s="2228"/>
      <c r="AV39" s="2196"/>
      <c r="AW39" s="2227" t="str">
        <f>IF(入力シート２!R47="","",入力シート２!R47)</f>
        <v/>
      </c>
      <c r="AX39" s="2228"/>
      <c r="AY39" s="2228"/>
      <c r="AZ39" s="2228"/>
      <c r="BA39" s="2228"/>
      <c r="BB39" s="2228"/>
      <c r="BC39" s="2228"/>
      <c r="BD39" s="2228"/>
      <c r="BE39" s="2228"/>
      <c r="BF39" s="2196"/>
      <c r="BG39" s="2227" t="str">
        <f>IF(入力シート２!AB47="","",入力シート２!AB47)</f>
        <v/>
      </c>
      <c r="BH39" s="2228"/>
      <c r="BI39" s="2228"/>
      <c r="BJ39" s="2228"/>
      <c r="BK39" s="2228"/>
      <c r="BL39" s="2228"/>
      <c r="BM39" s="2228"/>
      <c r="BN39" s="2228"/>
      <c r="BO39" s="2228"/>
      <c r="BP39" s="2228"/>
      <c r="BQ39" s="2228"/>
      <c r="BR39" s="2228"/>
      <c r="BS39" s="2228"/>
      <c r="BT39" s="2228"/>
      <c r="BU39" s="2228"/>
      <c r="BV39" s="2228"/>
      <c r="BW39" s="2228"/>
      <c r="BX39" s="2228"/>
      <c r="BY39" s="2228"/>
      <c r="BZ39" s="2228"/>
      <c r="CA39" s="2228"/>
      <c r="CB39" s="2228"/>
      <c r="CC39" s="2228"/>
      <c r="CD39" s="2228"/>
      <c r="CE39" s="2228"/>
      <c r="CF39" s="2228"/>
      <c r="CG39" s="2228"/>
      <c r="CH39" s="2196"/>
      <c r="CI39" s="2268" t="str">
        <f>IF(入力シート２!BC47="","",入力シート２!BC47)</f>
        <v/>
      </c>
      <c r="CJ39" s="2268"/>
      <c r="CK39" s="2237" t="str">
        <f>IF(入力シート２!BE47="","",入力シート２!BE47)</f>
        <v/>
      </c>
      <c r="CL39" s="2238"/>
      <c r="CM39" s="663"/>
      <c r="CN39" s="663"/>
    </row>
    <row r="40" spans="1:97" ht="21" customHeight="1" x14ac:dyDescent="0.15">
      <c r="A40" s="646"/>
      <c r="B40" s="2365" t="s">
        <v>1542</v>
      </c>
      <c r="C40" s="2366"/>
      <c r="D40" s="2366"/>
      <c r="E40" s="2366"/>
      <c r="F40" s="2366"/>
      <c r="G40" s="2366"/>
      <c r="H40" s="2366"/>
      <c r="I40" s="2366"/>
      <c r="J40" s="2148" t="str">
        <f>IF(J39=0,"-",ROUNDUP(J39/R22,0))</f>
        <v>-</v>
      </c>
      <c r="K40" s="2146"/>
      <c r="L40" s="2147"/>
      <c r="M40" s="2145" t="str">
        <f>IF(M39=0,"-",ROUNDUP(M39/R22,0))</f>
        <v>-</v>
      </c>
      <c r="N40" s="2146"/>
      <c r="O40" s="2147"/>
      <c r="P40" s="2145" t="str">
        <f>IF(P39=0,"-",ROUNDUP(P39/R22,0))</f>
        <v>-</v>
      </c>
      <c r="Q40" s="2146"/>
      <c r="R40" s="2147"/>
      <c r="S40" s="2275" t="s">
        <v>63</v>
      </c>
      <c r="T40" s="2276"/>
      <c r="U40" s="2284" t="s">
        <v>63</v>
      </c>
      <c r="V40" s="2285"/>
      <c r="W40" s="2146" t="str">
        <f>IF(W39=0,"-",ROUNDUP(W39/R22,0))</f>
        <v>-</v>
      </c>
      <c r="X40" s="2146"/>
      <c r="Y40" s="2147"/>
      <c r="Z40" s="2145" t="str">
        <f>IF(Z39=0,"-",ROUNDUP(Z39/R22,0))</f>
        <v>-</v>
      </c>
      <c r="AA40" s="2146"/>
      <c r="AB40" s="2147"/>
      <c r="AC40" s="2145" t="str">
        <f>IF(AC39=0,"-",ROUNDUP(AC39/R22,0))</f>
        <v>-</v>
      </c>
      <c r="AD40" s="2146"/>
      <c r="AE40" s="2147"/>
      <c r="AF40" s="2275" t="s">
        <v>63</v>
      </c>
      <c r="AG40" s="2276"/>
      <c r="AH40" s="2284" t="s">
        <v>63</v>
      </c>
      <c r="AI40" s="2285"/>
      <c r="AJ40" s="650"/>
      <c r="AK40" s="2157" t="s">
        <v>95</v>
      </c>
      <c r="AL40" s="2356"/>
      <c r="AM40" s="2356"/>
      <c r="AN40" s="2204"/>
      <c r="AO40" s="657" t="str">
        <f>IF(入力シート２!J48="","",入力シート２!J48)</f>
        <v/>
      </c>
      <c r="AP40" s="2262" t="str">
        <f>IF(入力シート２!K48="","",入力シート２!K48)</f>
        <v/>
      </c>
      <c r="AQ40" s="2230"/>
      <c r="AR40" s="2230"/>
      <c r="AS40" s="2230"/>
      <c r="AT40" s="2230"/>
      <c r="AU40" s="2230"/>
      <c r="AV40" s="2215"/>
      <c r="AW40" s="2327" t="s">
        <v>352</v>
      </c>
      <c r="AX40" s="2327"/>
      <c r="AY40" s="2327"/>
      <c r="AZ40" s="2327"/>
      <c r="BA40" s="2327"/>
      <c r="BB40" s="2327"/>
      <c r="BC40" s="2327"/>
      <c r="BD40" s="2327"/>
      <c r="BE40" s="2327"/>
      <c r="BF40" s="2327"/>
      <c r="BG40" s="2229" t="str">
        <f>IF(入力シート２!AB48="","",入力シート２!AB48)</f>
        <v/>
      </c>
      <c r="BH40" s="2230"/>
      <c r="BI40" s="2230"/>
      <c r="BJ40" s="2230"/>
      <c r="BK40" s="2230"/>
      <c r="BL40" s="2230"/>
      <c r="BM40" s="2230"/>
      <c r="BN40" s="2230"/>
      <c r="BO40" s="2230"/>
      <c r="BP40" s="2230"/>
      <c r="BQ40" s="2230"/>
      <c r="BR40" s="2230"/>
      <c r="BS40" s="2230"/>
      <c r="BT40" s="2230"/>
      <c r="BU40" s="2230"/>
      <c r="BV40" s="2230"/>
      <c r="BW40" s="2230"/>
      <c r="BX40" s="2230"/>
      <c r="BY40" s="2230"/>
      <c r="BZ40" s="2230"/>
      <c r="CA40" s="2230"/>
      <c r="CB40" s="2230"/>
      <c r="CC40" s="2230"/>
      <c r="CD40" s="2230"/>
      <c r="CE40" s="2230"/>
      <c r="CF40" s="2230"/>
      <c r="CG40" s="2230"/>
      <c r="CH40" s="2215"/>
      <c r="CI40" s="2231" t="str">
        <f>IF(入力シート２!BC48="","",入力シート２!BC48)</f>
        <v/>
      </c>
      <c r="CJ40" s="2232"/>
      <c r="CK40" s="2233" t="s">
        <v>312</v>
      </c>
      <c r="CL40" s="2234"/>
      <c r="CM40" s="644"/>
      <c r="CN40" s="644"/>
    </row>
    <row r="41" spans="1:97" ht="21" customHeight="1" x14ac:dyDescent="0.15">
      <c r="A41" s="646"/>
      <c r="B41" s="2367" t="s">
        <v>100</v>
      </c>
      <c r="C41" s="2368"/>
      <c r="D41" s="2368"/>
      <c r="E41" s="2368"/>
      <c r="F41" s="2368"/>
      <c r="G41" s="2368"/>
      <c r="H41" s="2368"/>
      <c r="I41" s="2368"/>
      <c r="J41" s="2105">
        <f>J37-J35-J36</f>
        <v>0</v>
      </c>
      <c r="K41" s="2106"/>
      <c r="L41" s="2107"/>
      <c r="M41" s="2108">
        <f>M37-M35-M36</f>
        <v>0</v>
      </c>
      <c r="N41" s="2106"/>
      <c r="O41" s="2107"/>
      <c r="P41" s="2108">
        <f>ROUNDDOWN(J41-M41,1)</f>
        <v>0</v>
      </c>
      <c r="Q41" s="2106"/>
      <c r="R41" s="2107"/>
      <c r="S41" s="2151" t="str">
        <f>IF(J41=0,"-",ROUNDDOWN(P41/J41*100,1))</f>
        <v>-</v>
      </c>
      <c r="T41" s="2152"/>
      <c r="U41" s="2149" t="str">
        <f>IF(J41=0,"-",ROUNDUP(M41/J41,2))</f>
        <v>-</v>
      </c>
      <c r="V41" s="2150"/>
      <c r="W41" s="2106">
        <f>W37-W35-W36</f>
        <v>0</v>
      </c>
      <c r="X41" s="2106"/>
      <c r="Y41" s="2107"/>
      <c r="Z41" s="2108">
        <f>Z37-Z35-Z36</f>
        <v>0</v>
      </c>
      <c r="AA41" s="2106"/>
      <c r="AB41" s="2107"/>
      <c r="AC41" s="2108">
        <f>ROUNDDOWN(W41-Z41,1)</f>
        <v>0</v>
      </c>
      <c r="AD41" s="2106"/>
      <c r="AE41" s="2107"/>
      <c r="AF41" s="2151" t="str">
        <f>IF(W41=0,"-",ROUNDDOWN(AC41/W41*100,1))</f>
        <v>-</v>
      </c>
      <c r="AG41" s="2152"/>
      <c r="AH41" s="2149" t="str">
        <f>IF(W41=0,"-",ROUNDUP(Z41/W41,2))</f>
        <v>-</v>
      </c>
      <c r="AI41" s="2150"/>
      <c r="AJ41" s="650"/>
      <c r="AK41" s="2159"/>
      <c r="AL41" s="2357"/>
      <c r="AM41" s="2357"/>
      <c r="AN41" s="2205"/>
      <c r="AO41" s="640" t="str">
        <f>IF(入力シート２!J49="","",入力シート２!J49)</f>
        <v/>
      </c>
      <c r="AP41" s="2261" t="str">
        <f>IF(入力シート２!K49="","",入力シート２!K49)</f>
        <v/>
      </c>
      <c r="AQ41" s="2228"/>
      <c r="AR41" s="2228"/>
      <c r="AS41" s="2228"/>
      <c r="AT41" s="2228"/>
      <c r="AU41" s="2228"/>
      <c r="AV41" s="2196"/>
      <c r="AW41" s="2328" t="s">
        <v>352</v>
      </c>
      <c r="AX41" s="2328"/>
      <c r="AY41" s="2328"/>
      <c r="AZ41" s="2328"/>
      <c r="BA41" s="2328"/>
      <c r="BB41" s="2328"/>
      <c r="BC41" s="2328"/>
      <c r="BD41" s="2328"/>
      <c r="BE41" s="2328"/>
      <c r="BF41" s="2328"/>
      <c r="BG41" s="2227" t="str">
        <f>IF(入力シート２!AB49="","",入力シート２!AB49)</f>
        <v/>
      </c>
      <c r="BH41" s="2228"/>
      <c r="BI41" s="2228"/>
      <c r="BJ41" s="2228"/>
      <c r="BK41" s="2228"/>
      <c r="BL41" s="2228"/>
      <c r="BM41" s="2228"/>
      <c r="BN41" s="2228"/>
      <c r="BO41" s="2228"/>
      <c r="BP41" s="2228"/>
      <c r="BQ41" s="2228"/>
      <c r="BR41" s="2228"/>
      <c r="BS41" s="2228"/>
      <c r="BT41" s="2228"/>
      <c r="BU41" s="2228"/>
      <c r="BV41" s="2228"/>
      <c r="BW41" s="2228"/>
      <c r="BX41" s="2228"/>
      <c r="BY41" s="2228"/>
      <c r="BZ41" s="2228"/>
      <c r="CA41" s="2228"/>
      <c r="CB41" s="2228"/>
      <c r="CC41" s="2228"/>
      <c r="CD41" s="2228"/>
      <c r="CE41" s="2228"/>
      <c r="CF41" s="2228"/>
      <c r="CG41" s="2228"/>
      <c r="CH41" s="2196"/>
      <c r="CI41" s="2237" t="str">
        <f>IF(入力シート２!BC49="","",入力シート２!BC49)</f>
        <v/>
      </c>
      <c r="CJ41" s="2238"/>
      <c r="CK41" s="2235" t="s">
        <v>312</v>
      </c>
      <c r="CL41" s="2236"/>
      <c r="CM41" s="644"/>
      <c r="CN41" s="644"/>
    </row>
    <row r="42" spans="1:97" ht="21" customHeight="1" x14ac:dyDescent="0.15">
      <c r="A42" s="646"/>
      <c r="B42" s="2365" t="s">
        <v>1542</v>
      </c>
      <c r="C42" s="2366"/>
      <c r="D42" s="2366"/>
      <c r="E42" s="2366"/>
      <c r="F42" s="2366"/>
      <c r="G42" s="2366"/>
      <c r="H42" s="2366"/>
      <c r="I42" s="2366"/>
      <c r="J42" s="2148" t="str">
        <f>IF(J41=0,"-",ROUNDUP(J41/R22,0))</f>
        <v>-</v>
      </c>
      <c r="K42" s="2146"/>
      <c r="L42" s="2147"/>
      <c r="M42" s="2145" t="str">
        <f>IF(M41=0,"-",ROUNDUP(M41/R22,0))</f>
        <v>-</v>
      </c>
      <c r="N42" s="2146"/>
      <c r="O42" s="2147"/>
      <c r="P42" s="2145" t="str">
        <f>IF(P41=0,"-",ROUNDUP(P41/R22,0))</f>
        <v>-</v>
      </c>
      <c r="Q42" s="2146"/>
      <c r="R42" s="2147"/>
      <c r="S42" s="2275" t="s">
        <v>63</v>
      </c>
      <c r="T42" s="2276"/>
      <c r="U42" s="2284" t="s">
        <v>63</v>
      </c>
      <c r="V42" s="2285"/>
      <c r="W42" s="2146" t="str">
        <f>IF(W41=0,"-",ROUNDUP(W41/R22,0))</f>
        <v>-</v>
      </c>
      <c r="X42" s="2146"/>
      <c r="Y42" s="2147"/>
      <c r="Z42" s="2145" t="str">
        <f>IF(Z41=0,"-",ROUNDUP(Z41/R22,0))</f>
        <v>-</v>
      </c>
      <c r="AA42" s="2146"/>
      <c r="AB42" s="2147"/>
      <c r="AC42" s="2145" t="str">
        <f>IF(AC41=0,"-",ROUNDUP(AC41/R22,0))</f>
        <v>-</v>
      </c>
      <c r="AD42" s="2146"/>
      <c r="AE42" s="2147"/>
      <c r="AF42" s="2275" t="s">
        <v>63</v>
      </c>
      <c r="AG42" s="2276"/>
      <c r="AH42" s="2284" t="s">
        <v>63</v>
      </c>
      <c r="AI42" s="2285"/>
      <c r="AJ42" s="650"/>
      <c r="AK42" s="2339" t="s">
        <v>305</v>
      </c>
      <c r="AL42" s="2340"/>
      <c r="AM42" s="2157" t="s">
        <v>304</v>
      </c>
      <c r="AN42" s="2204" t="s">
        <v>97</v>
      </c>
      <c r="AO42" s="657" t="str">
        <f>IF(入力シート２!J50="","",入力シート２!J50)</f>
        <v/>
      </c>
      <c r="AP42" s="2262" t="str">
        <f>IF(入力シート２!K50="","",入力シート２!K50)</f>
        <v/>
      </c>
      <c r="AQ42" s="2230"/>
      <c r="AR42" s="2230"/>
      <c r="AS42" s="2230"/>
      <c r="AT42" s="2230"/>
      <c r="AU42" s="2230"/>
      <c r="AV42" s="2215"/>
      <c r="AW42" s="2229" t="str">
        <f>IF(入力シート２!R50="","",入力シート２!R50)</f>
        <v/>
      </c>
      <c r="AX42" s="2230"/>
      <c r="AY42" s="2230"/>
      <c r="AZ42" s="2230"/>
      <c r="BA42" s="2230"/>
      <c r="BB42" s="2230"/>
      <c r="BC42" s="2230"/>
      <c r="BD42" s="2230"/>
      <c r="BE42" s="2230"/>
      <c r="BF42" s="2215"/>
      <c r="BG42" s="2229" t="str">
        <f>IF(入力シート２!AB50="","",入力シート２!AB50)</f>
        <v/>
      </c>
      <c r="BH42" s="2230"/>
      <c r="BI42" s="2230"/>
      <c r="BJ42" s="2230"/>
      <c r="BK42" s="2230"/>
      <c r="BL42" s="2230"/>
      <c r="BM42" s="2230"/>
      <c r="BN42" s="2230"/>
      <c r="BO42" s="2230"/>
      <c r="BP42" s="2230"/>
      <c r="BQ42" s="2230"/>
      <c r="BR42" s="2230"/>
      <c r="BS42" s="2230"/>
      <c r="BT42" s="2230"/>
      <c r="BU42" s="2230"/>
      <c r="BV42" s="2230"/>
      <c r="BW42" s="2230"/>
      <c r="BX42" s="2230"/>
      <c r="BY42" s="2230"/>
      <c r="BZ42" s="2230"/>
      <c r="CA42" s="2230"/>
      <c r="CB42" s="2230"/>
      <c r="CC42" s="2230"/>
      <c r="CD42" s="2230"/>
      <c r="CE42" s="2230"/>
      <c r="CF42" s="2230"/>
      <c r="CG42" s="2230"/>
      <c r="CH42" s="2215"/>
      <c r="CI42" s="2231" t="str">
        <f>IF(入力シート２!BC50="","",入力シート２!BC50)</f>
        <v/>
      </c>
      <c r="CJ42" s="2232"/>
      <c r="CK42" s="2231" t="str">
        <f>IF(入力シート２!BE50="","",入力シート２!BE50)</f>
        <v/>
      </c>
      <c r="CL42" s="2232"/>
      <c r="CM42" s="644"/>
      <c r="CN42" s="644"/>
    </row>
    <row r="43" spans="1:97" ht="21" customHeight="1" x14ac:dyDescent="0.15">
      <c r="A43" s="646"/>
      <c r="B43" s="2195" t="s">
        <v>104</v>
      </c>
      <c r="C43" s="2192"/>
      <c r="D43" s="2192"/>
      <c r="E43" s="2192"/>
      <c r="F43" s="2192"/>
      <c r="G43" s="2192"/>
      <c r="H43" s="2192"/>
      <c r="I43" s="2192"/>
      <c r="J43" s="2187">
        <f>J37-J35</f>
        <v>0</v>
      </c>
      <c r="K43" s="2188"/>
      <c r="L43" s="2189"/>
      <c r="M43" s="2187">
        <f>M37-M35</f>
        <v>0</v>
      </c>
      <c r="N43" s="2188"/>
      <c r="O43" s="2189"/>
      <c r="P43" s="2187">
        <f>J43-M43</f>
        <v>0</v>
      </c>
      <c r="Q43" s="2188"/>
      <c r="R43" s="2189"/>
      <c r="S43" s="2185" t="str">
        <f>IF(J43=0,"-",ROUNDDOWN(P43/J43*100,1))</f>
        <v>-</v>
      </c>
      <c r="T43" s="2186"/>
      <c r="U43" s="2291" t="str">
        <f>IF(J43=0,"-",ROUNDUP(M43/J43,2))</f>
        <v>-</v>
      </c>
      <c r="V43" s="2292"/>
      <c r="W43" s="2289">
        <f>W37-W35</f>
        <v>0</v>
      </c>
      <c r="X43" s="2289"/>
      <c r="Y43" s="2290"/>
      <c r="Z43" s="2288">
        <f>Z37-Z35</f>
        <v>0</v>
      </c>
      <c r="AA43" s="2289"/>
      <c r="AB43" s="2290"/>
      <c r="AC43" s="2288">
        <f>W43-Z43</f>
        <v>0</v>
      </c>
      <c r="AD43" s="2289"/>
      <c r="AE43" s="2290"/>
      <c r="AF43" s="2153" t="str">
        <f>IF(W43=0,"-",ROUNDDOWN(AC43/W43*100,1))</f>
        <v>-</v>
      </c>
      <c r="AG43" s="2154"/>
      <c r="AH43" s="2286" t="str">
        <f>IF(W43=0,"-",ROUNDUP(Z43/W43,2))</f>
        <v>-</v>
      </c>
      <c r="AI43" s="2287"/>
      <c r="AJ43" s="650"/>
      <c r="AK43" s="2341"/>
      <c r="AL43" s="2342"/>
      <c r="AM43" s="2158"/>
      <c r="AN43" s="2214"/>
      <c r="AO43" s="641" t="str">
        <f>IF(入力シート２!J51="","",入力シート２!J51)</f>
        <v/>
      </c>
      <c r="AP43" s="2253" t="str">
        <f>IF(入力シート２!K51="","",入力シート２!K51)</f>
        <v/>
      </c>
      <c r="AQ43" s="2254"/>
      <c r="AR43" s="2254"/>
      <c r="AS43" s="2254"/>
      <c r="AT43" s="2254"/>
      <c r="AU43" s="2254"/>
      <c r="AV43" s="2217"/>
      <c r="AW43" s="2269" t="str">
        <f>IF(入力シート２!R51="","",入力シート２!R51)</f>
        <v/>
      </c>
      <c r="AX43" s="2254"/>
      <c r="AY43" s="2254"/>
      <c r="AZ43" s="2254"/>
      <c r="BA43" s="2254"/>
      <c r="BB43" s="2254"/>
      <c r="BC43" s="2254"/>
      <c r="BD43" s="2254"/>
      <c r="BE43" s="2254"/>
      <c r="BF43" s="2217"/>
      <c r="BG43" s="2269" t="str">
        <f>IF(入力シート２!AB51="","",入力シート２!AB51)</f>
        <v/>
      </c>
      <c r="BH43" s="2254"/>
      <c r="BI43" s="2254"/>
      <c r="BJ43" s="2254"/>
      <c r="BK43" s="2254"/>
      <c r="BL43" s="2254"/>
      <c r="BM43" s="2254"/>
      <c r="BN43" s="2254"/>
      <c r="BO43" s="2254"/>
      <c r="BP43" s="2254"/>
      <c r="BQ43" s="2254"/>
      <c r="BR43" s="2254"/>
      <c r="BS43" s="2254"/>
      <c r="BT43" s="2254"/>
      <c r="BU43" s="2254"/>
      <c r="BV43" s="2254"/>
      <c r="BW43" s="2254"/>
      <c r="BX43" s="2254"/>
      <c r="BY43" s="2254"/>
      <c r="BZ43" s="2254"/>
      <c r="CA43" s="2254"/>
      <c r="CB43" s="2254"/>
      <c r="CC43" s="2254"/>
      <c r="CD43" s="2254"/>
      <c r="CE43" s="2254"/>
      <c r="CF43" s="2254"/>
      <c r="CG43" s="2254"/>
      <c r="CH43" s="2217"/>
      <c r="CI43" s="2221" t="str">
        <f>IF(入力シート２!BC51="","",入力シート２!BC51)</f>
        <v/>
      </c>
      <c r="CJ43" s="2222"/>
      <c r="CK43" s="2221" t="str">
        <f>IF(入力シート２!BE51="","",入力シート２!BE51)</f>
        <v/>
      </c>
      <c r="CL43" s="2222"/>
      <c r="CM43" s="644"/>
      <c r="CN43" s="644"/>
      <c r="CQ43" s="662" t="s">
        <v>1612</v>
      </c>
      <c r="CR43" s="662" t="s">
        <v>1613</v>
      </c>
      <c r="CS43" s="662" t="s">
        <v>1614</v>
      </c>
    </row>
    <row r="44" spans="1:97" ht="21" customHeight="1" x14ac:dyDescent="0.15">
      <c r="A44" s="646"/>
      <c r="B44" s="2267" t="s">
        <v>1542</v>
      </c>
      <c r="C44" s="2118"/>
      <c r="D44" s="2118"/>
      <c r="E44" s="2118"/>
      <c r="F44" s="2118"/>
      <c r="G44" s="2118"/>
      <c r="H44" s="2118"/>
      <c r="I44" s="2118"/>
      <c r="J44" s="2182" t="str">
        <f>IF(J43=0,"-",ROUNDUP(J43/R22,0))</f>
        <v>-</v>
      </c>
      <c r="K44" s="2183"/>
      <c r="L44" s="2184"/>
      <c r="M44" s="2182" t="str">
        <f>IF(M43=0,"-",ROUNDUP(M43/R22,0))</f>
        <v>-</v>
      </c>
      <c r="N44" s="2183"/>
      <c r="O44" s="2184"/>
      <c r="P44" s="2182" t="str">
        <f>IF(P43=0,"-",ROUNDUP(P43/R22,0))</f>
        <v>-</v>
      </c>
      <c r="Q44" s="2183"/>
      <c r="R44" s="2184"/>
      <c r="S44" s="2257" t="s">
        <v>63</v>
      </c>
      <c r="T44" s="2258"/>
      <c r="U44" s="2259" t="s">
        <v>63</v>
      </c>
      <c r="V44" s="2260"/>
      <c r="W44" s="2255" t="str">
        <f>IF(W43=0,"-",ROUNDUP(W43/R22,0))</f>
        <v>-</v>
      </c>
      <c r="X44" s="2255"/>
      <c r="Y44" s="2256"/>
      <c r="Z44" s="2293" t="str">
        <f>IF(Z43=0,"-",ROUNDUP(Z43/R22,0))</f>
        <v>-</v>
      </c>
      <c r="AA44" s="2255"/>
      <c r="AB44" s="2256"/>
      <c r="AC44" s="2293" t="str">
        <f>IF(AC43=0,"-",ROUNDUP(AC43/R22,0))</f>
        <v>-</v>
      </c>
      <c r="AD44" s="2255"/>
      <c r="AE44" s="2256"/>
      <c r="AF44" s="2294" t="s">
        <v>63</v>
      </c>
      <c r="AG44" s="2295"/>
      <c r="AH44" s="2155" t="s">
        <v>63</v>
      </c>
      <c r="AI44" s="2156"/>
      <c r="AJ44" s="650"/>
      <c r="AK44" s="2341"/>
      <c r="AL44" s="2342"/>
      <c r="AM44" s="2158"/>
      <c r="AN44" s="2214"/>
      <c r="AO44" s="641" t="str">
        <f>IF(入力シート２!J52="","",入力シート２!J52)</f>
        <v/>
      </c>
      <c r="AP44" s="2253" t="str">
        <f>IF(入力シート２!K52="","",入力シート２!K52)</f>
        <v/>
      </c>
      <c r="AQ44" s="2254"/>
      <c r="AR44" s="2254"/>
      <c r="AS44" s="2254"/>
      <c r="AT44" s="2254"/>
      <c r="AU44" s="2254"/>
      <c r="AV44" s="2217"/>
      <c r="AW44" s="2269" t="str">
        <f>IF(入力シート２!R52="","",入力シート２!R52)</f>
        <v/>
      </c>
      <c r="AX44" s="2254"/>
      <c r="AY44" s="2254"/>
      <c r="AZ44" s="2254"/>
      <c r="BA44" s="2254"/>
      <c r="BB44" s="2254"/>
      <c r="BC44" s="2254"/>
      <c r="BD44" s="2254"/>
      <c r="BE44" s="2254"/>
      <c r="BF44" s="2217"/>
      <c r="BG44" s="2269" t="str">
        <f>IF(入力シート２!AB52="","",入力シート２!AB52)</f>
        <v/>
      </c>
      <c r="BH44" s="2254"/>
      <c r="BI44" s="2254"/>
      <c r="BJ44" s="2254"/>
      <c r="BK44" s="2254"/>
      <c r="BL44" s="2254"/>
      <c r="BM44" s="2254"/>
      <c r="BN44" s="2254"/>
      <c r="BO44" s="2254"/>
      <c r="BP44" s="2254"/>
      <c r="BQ44" s="2254"/>
      <c r="BR44" s="2254"/>
      <c r="BS44" s="2254"/>
      <c r="BT44" s="2254"/>
      <c r="BU44" s="2254"/>
      <c r="BV44" s="2254"/>
      <c r="BW44" s="2254"/>
      <c r="BX44" s="2254"/>
      <c r="BY44" s="2254"/>
      <c r="BZ44" s="2254"/>
      <c r="CA44" s="2254"/>
      <c r="CB44" s="2254"/>
      <c r="CC44" s="2254"/>
      <c r="CD44" s="2254"/>
      <c r="CE44" s="2254"/>
      <c r="CF44" s="2254"/>
      <c r="CG44" s="2254"/>
      <c r="CH44" s="2217"/>
      <c r="CI44" s="2221" t="str">
        <f>IF(入力シート２!BC52="","",入力シート２!BC52)</f>
        <v/>
      </c>
      <c r="CJ44" s="2222"/>
      <c r="CK44" s="2221" t="str">
        <f>IF(入力シート２!BE52="","",入力シート２!BE52)</f>
        <v/>
      </c>
      <c r="CL44" s="2222"/>
      <c r="CM44" s="644"/>
      <c r="CN44" s="644"/>
      <c r="CP44" s="659" t="s">
        <v>248</v>
      </c>
      <c r="CQ44" s="658" t="e">
        <f>ROUNDUP(M29/$R$22,0)</f>
        <v>#VALUE!</v>
      </c>
      <c r="CR44" s="658" t="e">
        <f>ROUNDUP(Z29/$R$22,0)</f>
        <v>#VALUE!</v>
      </c>
      <c r="CS44" s="658" t="e">
        <f>ROUNDUP(M50/$R$22,0)</f>
        <v>#VALUE!</v>
      </c>
    </row>
    <row r="45" spans="1:97" ht="21" customHeight="1" x14ac:dyDescent="0.3">
      <c r="A45" s="646"/>
      <c r="B45" s="1240" t="str">
        <f>IF(入力シート!K240="","➏-2導入効果＜●●●●年ＺＥＢ竣工計画＞","➏-2導入効果＜"&amp;DBCS(入力シート!K240)&amp;"年ＺＥＢ竣工計画＞")</f>
        <v>➏-2導入効果＜●●●●年ＺＥＢ竣工計画＞</v>
      </c>
      <c r="C45" s="666"/>
      <c r="D45" s="666"/>
      <c r="E45" s="666"/>
      <c r="F45" s="666"/>
      <c r="G45" s="665"/>
      <c r="H45" s="665"/>
      <c r="I45" s="665"/>
      <c r="J45" s="665"/>
      <c r="K45" s="665"/>
      <c r="L45" s="665"/>
      <c r="M45" s="665"/>
      <c r="N45" s="665"/>
      <c r="O45" s="665"/>
      <c r="P45" s="665"/>
      <c r="Q45" s="665"/>
      <c r="R45" s="665"/>
      <c r="S45" s="665"/>
      <c r="T45" s="665"/>
      <c r="U45" s="665"/>
      <c r="V45" s="665"/>
      <c r="W45" s="665"/>
      <c r="X45" s="665"/>
      <c r="Y45" s="665"/>
      <c r="Z45" s="665"/>
      <c r="AA45" s="665"/>
      <c r="AB45" s="665"/>
      <c r="AC45" s="665"/>
      <c r="AD45" s="665"/>
      <c r="AE45" s="665"/>
      <c r="AF45" s="665"/>
      <c r="AG45" s="665"/>
      <c r="AH45" s="665"/>
      <c r="AI45" s="665"/>
      <c r="AJ45" s="650"/>
      <c r="AK45" s="2341"/>
      <c r="AL45" s="2342"/>
      <c r="AM45" s="2158"/>
      <c r="AN45" s="2214"/>
      <c r="AO45" s="641" t="str">
        <f>IF(入力シート２!J53="","",入力シート２!J53)</f>
        <v/>
      </c>
      <c r="AP45" s="2253" t="str">
        <f>IF(入力シート２!K53="","",入力シート２!K53)</f>
        <v/>
      </c>
      <c r="AQ45" s="2254"/>
      <c r="AR45" s="2254"/>
      <c r="AS45" s="2254"/>
      <c r="AT45" s="2254"/>
      <c r="AU45" s="2254"/>
      <c r="AV45" s="2217"/>
      <c r="AW45" s="2269" t="str">
        <f>IF(入力シート２!R53="","",入力シート２!R53)</f>
        <v/>
      </c>
      <c r="AX45" s="2254"/>
      <c r="AY45" s="2254"/>
      <c r="AZ45" s="2254"/>
      <c r="BA45" s="2254"/>
      <c r="BB45" s="2254"/>
      <c r="BC45" s="2254"/>
      <c r="BD45" s="2254"/>
      <c r="BE45" s="2254"/>
      <c r="BF45" s="2217"/>
      <c r="BG45" s="2269" t="str">
        <f>IF(入力シート２!AB53="","",入力シート２!AB53)</f>
        <v/>
      </c>
      <c r="BH45" s="2254"/>
      <c r="BI45" s="2254"/>
      <c r="BJ45" s="2254"/>
      <c r="BK45" s="2254"/>
      <c r="BL45" s="2254"/>
      <c r="BM45" s="2254"/>
      <c r="BN45" s="2254"/>
      <c r="BO45" s="2254"/>
      <c r="BP45" s="2254"/>
      <c r="BQ45" s="2254"/>
      <c r="BR45" s="2254"/>
      <c r="BS45" s="2254"/>
      <c r="BT45" s="2254"/>
      <c r="BU45" s="2254"/>
      <c r="BV45" s="2254"/>
      <c r="BW45" s="2254"/>
      <c r="BX45" s="2254"/>
      <c r="BY45" s="2254"/>
      <c r="BZ45" s="2254"/>
      <c r="CA45" s="2254"/>
      <c r="CB45" s="2254"/>
      <c r="CC45" s="2254"/>
      <c r="CD45" s="2254"/>
      <c r="CE45" s="2254"/>
      <c r="CF45" s="2254"/>
      <c r="CG45" s="2254"/>
      <c r="CH45" s="2217"/>
      <c r="CI45" s="2221" t="str">
        <f>IF(入力シート２!BC53="","",入力シート２!BC53)</f>
        <v/>
      </c>
      <c r="CJ45" s="2222"/>
      <c r="CK45" s="2221" t="str">
        <f>IF(入力シート２!BE53="","",入力シート２!BE53)</f>
        <v/>
      </c>
      <c r="CL45" s="2222"/>
      <c r="CM45" s="644"/>
      <c r="CN45" s="644"/>
      <c r="CP45" s="659" t="s">
        <v>249</v>
      </c>
      <c r="CQ45" s="658" t="e">
        <f t="shared" ref="CQ45:CQ50" si="2">ROUNDUP(M30/$R$22,0)</f>
        <v>#VALUE!</v>
      </c>
      <c r="CR45" s="658" t="e">
        <f t="shared" ref="CR45:CR50" si="3">ROUNDUP(Z30/$R$22,0)</f>
        <v>#VALUE!</v>
      </c>
      <c r="CS45" s="658" t="e">
        <f t="shared" ref="CS45:CS50" si="4">ROUNDUP(M51/$R$22,0)</f>
        <v>#VALUE!</v>
      </c>
    </row>
    <row r="46" spans="1:97" ht="21" customHeight="1" thickBot="1" x14ac:dyDescent="0.2">
      <c r="A46" s="646"/>
      <c r="B46" s="2427" t="s">
        <v>750</v>
      </c>
      <c r="C46" s="2428"/>
      <c r="D46" s="2428"/>
      <c r="E46" s="2428"/>
      <c r="F46" s="2428"/>
      <c r="G46" s="2428"/>
      <c r="H46" s="2428"/>
      <c r="I46" s="2429"/>
      <c r="J46" s="2399" t="s">
        <v>1716</v>
      </c>
      <c r="K46" s="2399"/>
      <c r="L46" s="2399"/>
      <c r="M46" s="2399"/>
      <c r="N46" s="2399"/>
      <c r="O46" s="2399"/>
      <c r="P46" s="2399"/>
      <c r="Q46" s="2399"/>
      <c r="R46" s="2399"/>
      <c r="S46" s="2399"/>
      <c r="T46" s="2399"/>
      <c r="U46" s="2399"/>
      <c r="V46" s="2399"/>
      <c r="W46" s="2400"/>
      <c r="X46" s="2400"/>
      <c r="Y46" s="2400"/>
      <c r="Z46" s="2400"/>
      <c r="AA46" s="2400"/>
      <c r="AB46" s="2400"/>
      <c r="AC46" s="2400"/>
      <c r="AD46" s="2400"/>
      <c r="AE46" s="2400"/>
      <c r="AF46" s="2400"/>
      <c r="AG46" s="2400"/>
      <c r="AH46" s="2400"/>
      <c r="AI46" s="2400"/>
      <c r="AJ46" s="650"/>
      <c r="AK46" s="2341"/>
      <c r="AL46" s="2342"/>
      <c r="AM46" s="2158"/>
      <c r="AN46" s="2214"/>
      <c r="AO46" s="641" t="str">
        <f>IF(入力シート２!J54="","",入力シート２!J54)</f>
        <v/>
      </c>
      <c r="AP46" s="2253" t="str">
        <f>IF(入力シート２!K54="","",入力シート２!K54)</f>
        <v/>
      </c>
      <c r="AQ46" s="2254"/>
      <c r="AR46" s="2254"/>
      <c r="AS46" s="2254"/>
      <c r="AT46" s="2254"/>
      <c r="AU46" s="2254"/>
      <c r="AV46" s="2217"/>
      <c r="AW46" s="2269" t="str">
        <f>IF(入力シート２!R54="","",入力シート２!R54)</f>
        <v/>
      </c>
      <c r="AX46" s="2254"/>
      <c r="AY46" s="2254"/>
      <c r="AZ46" s="2254"/>
      <c r="BA46" s="2254"/>
      <c r="BB46" s="2254"/>
      <c r="BC46" s="2254"/>
      <c r="BD46" s="2254"/>
      <c r="BE46" s="2254"/>
      <c r="BF46" s="2217"/>
      <c r="BG46" s="2269" t="str">
        <f>IF(入力シート２!AB54="","",入力シート２!AB54)</f>
        <v/>
      </c>
      <c r="BH46" s="2254"/>
      <c r="BI46" s="2254"/>
      <c r="BJ46" s="2254"/>
      <c r="BK46" s="2254"/>
      <c r="BL46" s="2254"/>
      <c r="BM46" s="2254"/>
      <c r="BN46" s="2254"/>
      <c r="BO46" s="2254"/>
      <c r="BP46" s="2254"/>
      <c r="BQ46" s="2254"/>
      <c r="BR46" s="2254"/>
      <c r="BS46" s="2254"/>
      <c r="BT46" s="2254"/>
      <c r="BU46" s="2254"/>
      <c r="BV46" s="2254"/>
      <c r="BW46" s="2254"/>
      <c r="BX46" s="2254"/>
      <c r="BY46" s="2254"/>
      <c r="BZ46" s="2254"/>
      <c r="CA46" s="2254"/>
      <c r="CB46" s="2254"/>
      <c r="CC46" s="2254"/>
      <c r="CD46" s="2254"/>
      <c r="CE46" s="2254"/>
      <c r="CF46" s="2254"/>
      <c r="CG46" s="2254"/>
      <c r="CH46" s="2217"/>
      <c r="CI46" s="2221" t="str">
        <f>IF(入力シート２!BC54="","",入力シート２!BC54)</f>
        <v/>
      </c>
      <c r="CJ46" s="2222"/>
      <c r="CK46" s="2221" t="str">
        <f>IF(入力シート２!BE54="","",入力シート２!BE54)</f>
        <v/>
      </c>
      <c r="CL46" s="2222"/>
      <c r="CM46" s="644"/>
      <c r="CN46" s="644"/>
      <c r="CP46" s="659" t="s">
        <v>250</v>
      </c>
      <c r="CQ46" s="658" t="e">
        <f t="shared" si="2"/>
        <v>#VALUE!</v>
      </c>
      <c r="CR46" s="658" t="e">
        <f t="shared" si="3"/>
        <v>#VALUE!</v>
      </c>
      <c r="CS46" s="658" t="e">
        <f t="shared" si="4"/>
        <v>#VALUE!</v>
      </c>
    </row>
    <row r="47" spans="1:97" ht="21" customHeight="1" x14ac:dyDescent="0.15">
      <c r="A47" s="646"/>
      <c r="B47" s="2318" t="s">
        <v>84</v>
      </c>
      <c r="C47" s="2396"/>
      <c r="D47" s="2396"/>
      <c r="E47" s="2396"/>
      <c r="F47" s="2396"/>
      <c r="G47" s="2396"/>
      <c r="H47" s="2396"/>
      <c r="I47" s="2396"/>
      <c r="J47" s="2451" t="s">
        <v>771</v>
      </c>
      <c r="K47" s="2452"/>
      <c r="L47" s="2453" t="str">
        <f>IF(入力シート!K310="","",入力シート!K310)</f>
        <v/>
      </c>
      <c r="M47" s="2453"/>
      <c r="N47" s="2453"/>
      <c r="O47" s="2453"/>
      <c r="P47" s="2453"/>
      <c r="Q47" s="2453"/>
      <c r="R47" s="2453"/>
      <c r="S47" s="2453"/>
      <c r="T47" s="2453"/>
      <c r="U47" s="2453"/>
      <c r="V47" s="2453"/>
      <c r="W47" s="2454" t="s">
        <v>770</v>
      </c>
      <c r="X47" s="2455"/>
      <c r="Y47" s="2394" t="str">
        <f>IF(入力シート!K333="","-",入力シート!K333)</f>
        <v>-</v>
      </c>
      <c r="Z47" s="2394"/>
      <c r="AA47" s="2394"/>
      <c r="AB47" s="2394"/>
      <c r="AC47" s="2394"/>
      <c r="AD47" s="2394"/>
      <c r="AE47" s="2394"/>
      <c r="AF47" s="2394"/>
      <c r="AG47" s="2394"/>
      <c r="AH47" s="2394"/>
      <c r="AI47" s="2395"/>
      <c r="AJ47" s="650"/>
      <c r="AK47" s="2341"/>
      <c r="AL47" s="2342"/>
      <c r="AM47" s="2158"/>
      <c r="AN47" s="2214"/>
      <c r="AO47" s="641" t="str">
        <f>IF(入力シート２!J55="","",入力シート２!J55)</f>
        <v/>
      </c>
      <c r="AP47" s="2253" t="str">
        <f>IF(入力シート２!K55="","",入力シート２!K55)</f>
        <v/>
      </c>
      <c r="AQ47" s="2254"/>
      <c r="AR47" s="2254"/>
      <c r="AS47" s="2254"/>
      <c r="AT47" s="2254"/>
      <c r="AU47" s="2254"/>
      <c r="AV47" s="2217"/>
      <c r="AW47" s="2269" t="str">
        <f>IF(入力シート２!R55="","",入力シート２!R55)</f>
        <v>　</v>
      </c>
      <c r="AX47" s="2254"/>
      <c r="AY47" s="2254"/>
      <c r="AZ47" s="2254"/>
      <c r="BA47" s="2254"/>
      <c r="BB47" s="2254"/>
      <c r="BC47" s="2254"/>
      <c r="BD47" s="2254"/>
      <c r="BE47" s="2254"/>
      <c r="BF47" s="2217"/>
      <c r="BG47" s="2269" t="str">
        <f>IF(入力シート２!AB55="","",入力シート２!AB55)</f>
        <v/>
      </c>
      <c r="BH47" s="2254"/>
      <c r="BI47" s="2254"/>
      <c r="BJ47" s="2254"/>
      <c r="BK47" s="2254"/>
      <c r="BL47" s="2254"/>
      <c r="BM47" s="2254"/>
      <c r="BN47" s="2254"/>
      <c r="BO47" s="2254"/>
      <c r="BP47" s="2254"/>
      <c r="BQ47" s="2254"/>
      <c r="BR47" s="2254"/>
      <c r="BS47" s="2254"/>
      <c r="BT47" s="2254"/>
      <c r="BU47" s="2254"/>
      <c r="BV47" s="2254"/>
      <c r="BW47" s="2254"/>
      <c r="BX47" s="2254"/>
      <c r="BY47" s="2254"/>
      <c r="BZ47" s="2254"/>
      <c r="CA47" s="2254"/>
      <c r="CB47" s="2254"/>
      <c r="CC47" s="2254"/>
      <c r="CD47" s="2254"/>
      <c r="CE47" s="2254"/>
      <c r="CF47" s="2254"/>
      <c r="CG47" s="2254"/>
      <c r="CH47" s="2217"/>
      <c r="CI47" s="2221" t="str">
        <f>IF(入力シート２!BC55="","",入力シート２!BC55)</f>
        <v/>
      </c>
      <c r="CJ47" s="2222"/>
      <c r="CK47" s="2221" t="str">
        <f>IF(入力シート２!BE55="","",入力シート２!BE55)</f>
        <v/>
      </c>
      <c r="CL47" s="2222"/>
      <c r="CM47" s="644"/>
      <c r="CN47" s="644"/>
      <c r="CP47" s="659" t="s">
        <v>251</v>
      </c>
      <c r="CQ47" s="658" t="e">
        <f t="shared" si="2"/>
        <v>#VALUE!</v>
      </c>
      <c r="CR47" s="658" t="e">
        <f t="shared" si="3"/>
        <v>#VALUE!</v>
      </c>
      <c r="CS47" s="658" t="e">
        <f t="shared" si="4"/>
        <v>#VALUE!</v>
      </c>
    </row>
    <row r="48" spans="1:97" ht="21" customHeight="1" x14ac:dyDescent="0.15">
      <c r="A48" s="646"/>
      <c r="B48" s="2430"/>
      <c r="C48" s="2431"/>
      <c r="D48" s="2431"/>
      <c r="E48" s="2431"/>
      <c r="F48" s="2431"/>
      <c r="G48" s="2431"/>
      <c r="H48" s="2431"/>
      <c r="I48" s="2431"/>
      <c r="J48" s="2456" t="s">
        <v>86</v>
      </c>
      <c r="K48" s="2397"/>
      <c r="L48" s="2398"/>
      <c r="M48" s="2318" t="s">
        <v>87</v>
      </c>
      <c r="N48" s="2396"/>
      <c r="O48" s="2319"/>
      <c r="P48" s="2318" t="s">
        <v>88</v>
      </c>
      <c r="Q48" s="2396"/>
      <c r="R48" s="2319"/>
      <c r="S48" s="2318" t="s">
        <v>89</v>
      </c>
      <c r="T48" s="2319"/>
      <c r="U48" s="2318" t="s">
        <v>210</v>
      </c>
      <c r="V48" s="2457"/>
      <c r="W48" s="2456" t="s">
        <v>86</v>
      </c>
      <c r="X48" s="2397"/>
      <c r="Y48" s="2398"/>
      <c r="Z48" s="2318" t="s">
        <v>87</v>
      </c>
      <c r="AA48" s="2396"/>
      <c r="AB48" s="2319"/>
      <c r="AC48" s="2318" t="s">
        <v>88</v>
      </c>
      <c r="AD48" s="2396"/>
      <c r="AE48" s="2319"/>
      <c r="AF48" s="2318" t="s">
        <v>89</v>
      </c>
      <c r="AG48" s="2319"/>
      <c r="AH48" s="2318" t="s">
        <v>210</v>
      </c>
      <c r="AI48" s="2319"/>
      <c r="AJ48" s="650"/>
      <c r="AK48" s="2341"/>
      <c r="AL48" s="2342"/>
      <c r="AM48" s="2158"/>
      <c r="AN48" s="2214"/>
      <c r="AO48" s="641" t="str">
        <f>IF(入力シート２!J56="","",入力シート２!J56)</f>
        <v/>
      </c>
      <c r="AP48" s="2253" t="str">
        <f>IF(入力シート２!K56="","",入力シート２!K56)</f>
        <v/>
      </c>
      <c r="AQ48" s="2254"/>
      <c r="AR48" s="2254"/>
      <c r="AS48" s="2254"/>
      <c r="AT48" s="2254"/>
      <c r="AU48" s="2254"/>
      <c r="AV48" s="2217"/>
      <c r="AW48" s="2269" t="str">
        <f>IF(入力シート２!R56="","",入力シート２!R56)</f>
        <v>　</v>
      </c>
      <c r="AX48" s="2254"/>
      <c r="AY48" s="2254"/>
      <c r="AZ48" s="2254"/>
      <c r="BA48" s="2254"/>
      <c r="BB48" s="2254"/>
      <c r="BC48" s="2254"/>
      <c r="BD48" s="2254"/>
      <c r="BE48" s="2254"/>
      <c r="BF48" s="2217"/>
      <c r="BG48" s="2269" t="str">
        <f>IF(入力シート２!AB56="","",入力シート２!AB56)</f>
        <v/>
      </c>
      <c r="BH48" s="2254"/>
      <c r="BI48" s="2254"/>
      <c r="BJ48" s="2254"/>
      <c r="BK48" s="2254"/>
      <c r="BL48" s="2254"/>
      <c r="BM48" s="2254"/>
      <c r="BN48" s="2254"/>
      <c r="BO48" s="2254"/>
      <c r="BP48" s="2254"/>
      <c r="BQ48" s="2254"/>
      <c r="BR48" s="2254"/>
      <c r="BS48" s="2254"/>
      <c r="BT48" s="2254"/>
      <c r="BU48" s="2254"/>
      <c r="BV48" s="2254"/>
      <c r="BW48" s="2254"/>
      <c r="BX48" s="2254"/>
      <c r="BY48" s="2254"/>
      <c r="BZ48" s="2254"/>
      <c r="CA48" s="2254"/>
      <c r="CB48" s="2254"/>
      <c r="CC48" s="2254"/>
      <c r="CD48" s="2254"/>
      <c r="CE48" s="2254"/>
      <c r="CF48" s="2254"/>
      <c r="CG48" s="2254"/>
      <c r="CH48" s="2217"/>
      <c r="CI48" s="2221" t="str">
        <f>IF(入力シート２!BC56="","",入力シート２!BC56)</f>
        <v/>
      </c>
      <c r="CJ48" s="2222"/>
      <c r="CK48" s="2221" t="str">
        <f>IF(入力シート２!BE56="","",入力シート２!BE56)</f>
        <v/>
      </c>
      <c r="CL48" s="2222"/>
      <c r="CM48" s="644"/>
      <c r="CN48" s="644"/>
      <c r="CP48" s="659" t="s">
        <v>252</v>
      </c>
      <c r="CQ48" s="658" t="e">
        <f t="shared" si="2"/>
        <v>#VALUE!</v>
      </c>
      <c r="CR48" s="658" t="e">
        <f t="shared" si="3"/>
        <v>#VALUE!</v>
      </c>
      <c r="CS48" s="658" t="e">
        <f t="shared" si="4"/>
        <v>#VALUE!</v>
      </c>
    </row>
    <row r="49" spans="1:97" ht="21" customHeight="1" x14ac:dyDescent="0.15">
      <c r="A49" s="646"/>
      <c r="B49" s="2430"/>
      <c r="C49" s="2431"/>
      <c r="D49" s="2431"/>
      <c r="E49" s="2431"/>
      <c r="F49" s="2431"/>
      <c r="G49" s="2431"/>
      <c r="H49" s="2431"/>
      <c r="I49" s="2431"/>
      <c r="J49" s="2270" t="s">
        <v>90</v>
      </c>
      <c r="K49" s="2271"/>
      <c r="L49" s="2272"/>
      <c r="M49" s="2296" t="s">
        <v>90</v>
      </c>
      <c r="N49" s="2271"/>
      <c r="O49" s="2272"/>
      <c r="P49" s="2297" t="s">
        <v>90</v>
      </c>
      <c r="Q49" s="2298"/>
      <c r="R49" s="2299"/>
      <c r="S49" s="2297" t="s">
        <v>756</v>
      </c>
      <c r="T49" s="2299"/>
      <c r="U49" s="2297"/>
      <c r="V49" s="2458"/>
      <c r="W49" s="2270" t="s">
        <v>90</v>
      </c>
      <c r="X49" s="2271"/>
      <c r="Y49" s="2272"/>
      <c r="Z49" s="2296" t="s">
        <v>90</v>
      </c>
      <c r="AA49" s="2271"/>
      <c r="AB49" s="2272"/>
      <c r="AC49" s="2297" t="s">
        <v>90</v>
      </c>
      <c r="AD49" s="2298"/>
      <c r="AE49" s="2299"/>
      <c r="AF49" s="2297" t="s">
        <v>756</v>
      </c>
      <c r="AG49" s="2299"/>
      <c r="AH49" s="2297"/>
      <c r="AI49" s="2299"/>
      <c r="AJ49" s="650"/>
      <c r="AK49" s="2341"/>
      <c r="AL49" s="2342"/>
      <c r="AM49" s="2158"/>
      <c r="AN49" s="2214"/>
      <c r="AO49" s="641" t="str">
        <f>IF(入力シート２!J57="","",入力シート２!J57)</f>
        <v/>
      </c>
      <c r="AP49" s="2253" t="str">
        <f>IF(入力シート２!K57="","",入力シート２!K57)</f>
        <v/>
      </c>
      <c r="AQ49" s="2254"/>
      <c r="AR49" s="2254"/>
      <c r="AS49" s="2254"/>
      <c r="AT49" s="2254"/>
      <c r="AU49" s="2254"/>
      <c r="AV49" s="2217"/>
      <c r="AW49" s="2269" t="str">
        <f>IF(入力シート２!R57="","",入力シート２!R57)</f>
        <v>　</v>
      </c>
      <c r="AX49" s="2254"/>
      <c r="AY49" s="2254"/>
      <c r="AZ49" s="2254"/>
      <c r="BA49" s="2254"/>
      <c r="BB49" s="2254"/>
      <c r="BC49" s="2254"/>
      <c r="BD49" s="2254"/>
      <c r="BE49" s="2254"/>
      <c r="BF49" s="2217"/>
      <c r="BG49" s="2269" t="str">
        <f>IF(入力シート２!AB57="","",入力シート２!AB57)</f>
        <v/>
      </c>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17"/>
      <c r="CI49" s="2221" t="str">
        <f>IF(入力シート２!BC57="","",入力シート２!BC57)</f>
        <v/>
      </c>
      <c r="CJ49" s="2222"/>
      <c r="CK49" s="2221" t="str">
        <f>IF(入力シート２!BE57="","",入力シート２!BE57)</f>
        <v/>
      </c>
      <c r="CL49" s="2222"/>
      <c r="CM49" s="644"/>
      <c r="CN49" s="644"/>
      <c r="CP49" s="659" t="s">
        <v>317</v>
      </c>
      <c r="CQ49" s="658" t="e">
        <f t="shared" si="2"/>
        <v>#VALUE!</v>
      </c>
      <c r="CR49" s="658" t="e">
        <f t="shared" si="3"/>
        <v>#VALUE!</v>
      </c>
      <c r="CS49" s="658" t="e">
        <f t="shared" si="4"/>
        <v>#VALUE!</v>
      </c>
    </row>
    <row r="50" spans="1:97" ht="21" customHeight="1" x14ac:dyDescent="0.15">
      <c r="A50" s="646"/>
      <c r="B50" s="2387" t="s">
        <v>219</v>
      </c>
      <c r="C50" s="2387"/>
      <c r="D50" s="2387"/>
      <c r="E50" s="2387"/>
      <c r="F50" s="2387"/>
      <c r="G50" s="2387"/>
      <c r="H50" s="2387"/>
      <c r="I50" s="2388"/>
      <c r="J50" s="2246">
        <f>入力シート!K312</f>
        <v>0</v>
      </c>
      <c r="K50" s="2110"/>
      <c r="L50" s="2111"/>
      <c r="M50" s="2115">
        <f>入力シート!K321</f>
        <v>0</v>
      </c>
      <c r="N50" s="2116"/>
      <c r="O50" s="2117"/>
      <c r="P50" s="2115">
        <f t="shared" ref="P50:P58" si="5">ROUNDDOWN(J50-M50,1)</f>
        <v>0</v>
      </c>
      <c r="Q50" s="2116"/>
      <c r="R50" s="2117"/>
      <c r="S50" s="2247" t="str">
        <f>IF(OR(J50="",J50=0),"-",ROUNDDOWN(P50/J50*100,1))</f>
        <v>-</v>
      </c>
      <c r="T50" s="2248"/>
      <c r="U50" s="2249" t="str">
        <f>IF(OR(J50="",J50=0),"-",ROUNDUP(M50/J50,2))</f>
        <v>-</v>
      </c>
      <c r="V50" s="2250"/>
      <c r="W50" s="2246">
        <f>入力シート!K334</f>
        <v>0</v>
      </c>
      <c r="X50" s="2110"/>
      <c r="Y50" s="2111"/>
      <c r="Z50" s="2115">
        <f>入力シート!K342</f>
        <v>0</v>
      </c>
      <c r="AA50" s="2116"/>
      <c r="AB50" s="2117"/>
      <c r="AC50" s="2115">
        <f t="shared" ref="AC50:AC58" si="6">ROUNDDOWN(W50-Z50,1)</f>
        <v>0</v>
      </c>
      <c r="AD50" s="2116"/>
      <c r="AE50" s="2117"/>
      <c r="AF50" s="2247" t="str">
        <f>IF(OR(W50="",W50=0),"-",ROUNDDOWN(AC50/W50*100,1))</f>
        <v>-</v>
      </c>
      <c r="AG50" s="2248"/>
      <c r="AH50" s="2249" t="str">
        <f>IF(OR(W50="",W50=0),"-",ROUNDUP(Z50/W50,2))</f>
        <v>-</v>
      </c>
      <c r="AI50" s="2277"/>
      <c r="AK50" s="2341"/>
      <c r="AL50" s="2342"/>
      <c r="AM50" s="2158"/>
      <c r="AN50" s="2214"/>
      <c r="AO50" s="641" t="str">
        <f>IF(入力シート２!J58="","",入力シート２!J58)</f>
        <v/>
      </c>
      <c r="AP50" s="2253" t="str">
        <f>IF(入力シート２!K58="","",入力シート２!K58)</f>
        <v/>
      </c>
      <c r="AQ50" s="2254"/>
      <c r="AR50" s="2254"/>
      <c r="AS50" s="2254"/>
      <c r="AT50" s="2254"/>
      <c r="AU50" s="2254"/>
      <c r="AV50" s="2217"/>
      <c r="AW50" s="2269" t="str">
        <f>IF(入力シート２!R58="","",入力シート２!R58)</f>
        <v>　</v>
      </c>
      <c r="AX50" s="2254"/>
      <c r="AY50" s="2254"/>
      <c r="AZ50" s="2254"/>
      <c r="BA50" s="2254"/>
      <c r="BB50" s="2254"/>
      <c r="BC50" s="2254"/>
      <c r="BD50" s="2254"/>
      <c r="BE50" s="2254"/>
      <c r="BF50" s="2217"/>
      <c r="BG50" s="2269" t="str">
        <f>IF(入力シート２!AB58="","",入力シート２!AB58)</f>
        <v/>
      </c>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17"/>
      <c r="CI50" s="2221" t="str">
        <f>IF(入力シート２!BC58="","",入力シート２!BC58)</f>
        <v/>
      </c>
      <c r="CJ50" s="2222"/>
      <c r="CK50" s="2221" t="str">
        <f>IF(入力シート２!BE58="","",入力シート２!BE58)</f>
        <v/>
      </c>
      <c r="CL50" s="2222"/>
      <c r="CM50" s="644"/>
      <c r="CN50" s="644"/>
      <c r="CP50" s="659" t="s">
        <v>253</v>
      </c>
      <c r="CQ50" s="658" t="e">
        <f t="shared" si="2"/>
        <v>#VALUE!</v>
      </c>
      <c r="CR50" s="658" t="e">
        <f t="shared" si="3"/>
        <v>#VALUE!</v>
      </c>
      <c r="CS50" s="658" t="e">
        <f t="shared" si="4"/>
        <v>#VALUE!</v>
      </c>
    </row>
    <row r="51" spans="1:97" ht="21" customHeight="1" x14ac:dyDescent="0.15">
      <c r="A51" s="646"/>
      <c r="B51" s="2391" t="s">
        <v>220</v>
      </c>
      <c r="C51" s="2391"/>
      <c r="D51" s="2391"/>
      <c r="E51" s="2391"/>
      <c r="F51" s="2391"/>
      <c r="G51" s="2391"/>
      <c r="H51" s="2391"/>
      <c r="I51" s="2392"/>
      <c r="J51" s="2246">
        <f>入力シート!K313</f>
        <v>0</v>
      </c>
      <c r="K51" s="2110"/>
      <c r="L51" s="2111"/>
      <c r="M51" s="2115">
        <f>入力シート!K322</f>
        <v>0</v>
      </c>
      <c r="N51" s="2116"/>
      <c r="O51" s="2117"/>
      <c r="P51" s="2115">
        <f t="shared" si="5"/>
        <v>0</v>
      </c>
      <c r="Q51" s="2116"/>
      <c r="R51" s="2117"/>
      <c r="S51" s="2247" t="str">
        <f>IF(OR(J51="",J51=0),"-",ROUNDDOWN(P51/J51*100,1))</f>
        <v>-</v>
      </c>
      <c r="T51" s="2248"/>
      <c r="U51" s="2249" t="str">
        <f>IF(OR(J51="",J51=0),"-",ROUNDUP(M51/J51,2))</f>
        <v>-</v>
      </c>
      <c r="V51" s="2250"/>
      <c r="W51" s="2246">
        <f>入力シート!K335</f>
        <v>0</v>
      </c>
      <c r="X51" s="2110"/>
      <c r="Y51" s="2111"/>
      <c r="Z51" s="2115">
        <f>入力シート!K343</f>
        <v>0</v>
      </c>
      <c r="AA51" s="2116"/>
      <c r="AB51" s="2117"/>
      <c r="AC51" s="2115">
        <f t="shared" si="6"/>
        <v>0</v>
      </c>
      <c r="AD51" s="2116"/>
      <c r="AE51" s="2117"/>
      <c r="AF51" s="2247" t="str">
        <f>IF(OR(W51="",W51=0),"-",ROUNDDOWN(AC51/W51*100,1))</f>
        <v>-</v>
      </c>
      <c r="AG51" s="2248"/>
      <c r="AH51" s="2249" t="str">
        <f>IF(OR(W51="",W51=0),"-",ROUNDUP(Z51/W51,2))</f>
        <v>-</v>
      </c>
      <c r="AI51" s="2277"/>
      <c r="AK51" s="2341"/>
      <c r="AL51" s="2342"/>
      <c r="AM51" s="2158"/>
      <c r="AN51" s="2214"/>
      <c r="AO51" s="641" t="str">
        <f>IF(入力シート２!J59="","",入力シート２!J59)</f>
        <v/>
      </c>
      <c r="AP51" s="2253" t="str">
        <f>IF(入力シート２!K59="","",入力シート２!K59)</f>
        <v/>
      </c>
      <c r="AQ51" s="2254"/>
      <c r="AR51" s="2254"/>
      <c r="AS51" s="2254"/>
      <c r="AT51" s="2254"/>
      <c r="AU51" s="2254"/>
      <c r="AV51" s="2217"/>
      <c r="AW51" s="2269" t="str">
        <f>IF(入力シート２!R59="","",入力シート２!R59)</f>
        <v>　</v>
      </c>
      <c r="AX51" s="2254"/>
      <c r="AY51" s="2254"/>
      <c r="AZ51" s="2254"/>
      <c r="BA51" s="2254"/>
      <c r="BB51" s="2254"/>
      <c r="BC51" s="2254"/>
      <c r="BD51" s="2254"/>
      <c r="BE51" s="2254"/>
      <c r="BF51" s="2217"/>
      <c r="BG51" s="2269" t="str">
        <f>IF(入力シート２!AB59="","",入力シート２!AB59)</f>
        <v/>
      </c>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17"/>
      <c r="CI51" s="2221" t="str">
        <f>IF(入力シート２!BC59="","",入力シート２!BC59)</f>
        <v/>
      </c>
      <c r="CJ51" s="2222"/>
      <c r="CK51" s="2221" t="str">
        <f>IF(入力シート２!BE59="","",入力シート２!BE59)</f>
        <v/>
      </c>
      <c r="CL51" s="2222"/>
      <c r="CM51" s="644"/>
      <c r="CN51" s="644"/>
    </row>
    <row r="52" spans="1:97" ht="21" customHeight="1" x14ac:dyDescent="0.15">
      <c r="A52" s="646"/>
      <c r="B52" s="2389" t="s">
        <v>221</v>
      </c>
      <c r="C52" s="2389"/>
      <c r="D52" s="2389"/>
      <c r="E52" s="2389"/>
      <c r="F52" s="2389"/>
      <c r="G52" s="2389"/>
      <c r="H52" s="2389"/>
      <c r="I52" s="2390"/>
      <c r="J52" s="2246">
        <f>入力シート!K314</f>
        <v>0</v>
      </c>
      <c r="K52" s="2110"/>
      <c r="L52" s="2111"/>
      <c r="M52" s="2115">
        <f>入力シート!K323</f>
        <v>0</v>
      </c>
      <c r="N52" s="2116"/>
      <c r="O52" s="2117"/>
      <c r="P52" s="2115">
        <f t="shared" si="5"/>
        <v>0</v>
      </c>
      <c r="Q52" s="2116"/>
      <c r="R52" s="2117"/>
      <c r="S52" s="2247" t="str">
        <f>IF(OR(J52="",J52=0),"-",ROUNDDOWN(P52/J52*100,1))</f>
        <v>-</v>
      </c>
      <c r="T52" s="2248"/>
      <c r="U52" s="2249" t="str">
        <f>IF(OR(J52="",J52=0),"-",ROUNDUP(M52/J52,2))</f>
        <v>-</v>
      </c>
      <c r="V52" s="2250"/>
      <c r="W52" s="2246">
        <f>入力シート!K336</f>
        <v>0</v>
      </c>
      <c r="X52" s="2110"/>
      <c r="Y52" s="2111"/>
      <c r="Z52" s="2115">
        <f>入力シート!K344</f>
        <v>0</v>
      </c>
      <c r="AA52" s="2116"/>
      <c r="AB52" s="2117"/>
      <c r="AC52" s="2115">
        <f t="shared" si="6"/>
        <v>0</v>
      </c>
      <c r="AD52" s="2116"/>
      <c r="AE52" s="2117"/>
      <c r="AF52" s="2247" t="str">
        <f>IF(OR(W52="",W52=0),"-",ROUNDDOWN(AC52/W52*100,1))</f>
        <v>-</v>
      </c>
      <c r="AG52" s="2248"/>
      <c r="AH52" s="2249" t="str">
        <f>IF(OR(W52="",W52=0),"-",ROUNDUP(Z52/W52,2))</f>
        <v>-</v>
      </c>
      <c r="AI52" s="2277"/>
      <c r="AK52" s="2341"/>
      <c r="AL52" s="2342"/>
      <c r="AM52" s="2158"/>
      <c r="AN52" s="2214"/>
      <c r="AO52" s="641" t="str">
        <f>IF(入力シート２!J60="","",入力シート２!J60)</f>
        <v/>
      </c>
      <c r="AP52" s="2253" t="str">
        <f>IF(入力シート２!K60="","",入力シート２!K60)</f>
        <v/>
      </c>
      <c r="AQ52" s="2254"/>
      <c r="AR52" s="2254"/>
      <c r="AS52" s="2254"/>
      <c r="AT52" s="2254"/>
      <c r="AU52" s="2254"/>
      <c r="AV52" s="2217"/>
      <c r="AW52" s="2269" t="str">
        <f>IF(入力シート２!R60="","",入力シート２!R60)</f>
        <v>　</v>
      </c>
      <c r="AX52" s="2254"/>
      <c r="AY52" s="2254"/>
      <c r="AZ52" s="2254"/>
      <c r="BA52" s="2254"/>
      <c r="BB52" s="2254"/>
      <c r="BC52" s="2254"/>
      <c r="BD52" s="2254"/>
      <c r="BE52" s="2254"/>
      <c r="BF52" s="2217"/>
      <c r="BG52" s="2269" t="str">
        <f>IF(入力シート２!AB60="","",入力シート２!AB60)</f>
        <v/>
      </c>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17"/>
      <c r="CI52" s="2221" t="str">
        <f>IF(入力シート２!BC60="","",入力シート２!BC60)</f>
        <v/>
      </c>
      <c r="CJ52" s="2222"/>
      <c r="CK52" s="2221" t="str">
        <f>IF(入力シート２!BE60="","",入力シート２!BE60)</f>
        <v/>
      </c>
      <c r="CL52" s="2222"/>
      <c r="CM52" s="644"/>
      <c r="CN52" s="644"/>
    </row>
    <row r="53" spans="1:97" ht="21" customHeight="1" x14ac:dyDescent="0.15">
      <c r="A53" s="646"/>
      <c r="B53" s="2244" t="s">
        <v>222</v>
      </c>
      <c r="C53" s="2244"/>
      <c r="D53" s="2244"/>
      <c r="E53" s="2244"/>
      <c r="F53" s="2244"/>
      <c r="G53" s="2244"/>
      <c r="H53" s="2244"/>
      <c r="I53" s="2245"/>
      <c r="J53" s="2246">
        <f>入力シート!K315</f>
        <v>0</v>
      </c>
      <c r="K53" s="2110"/>
      <c r="L53" s="2111"/>
      <c r="M53" s="2115">
        <f>入力シート!K324</f>
        <v>0</v>
      </c>
      <c r="N53" s="2116"/>
      <c r="O53" s="2117"/>
      <c r="P53" s="2115">
        <f t="shared" si="5"/>
        <v>0</v>
      </c>
      <c r="Q53" s="2116"/>
      <c r="R53" s="2117"/>
      <c r="S53" s="2247" t="str">
        <f>IF(OR(J53="",J53=0),"-",ROUNDDOWN(P53/J53*100,1))</f>
        <v>-</v>
      </c>
      <c r="T53" s="2248"/>
      <c r="U53" s="2249" t="str">
        <f>IF(OR(J53="",J53=0),"-",ROUNDUP(M53/J53,2))</f>
        <v>-</v>
      </c>
      <c r="V53" s="2250"/>
      <c r="W53" s="2246">
        <f>入力シート!K337</f>
        <v>0</v>
      </c>
      <c r="X53" s="2110"/>
      <c r="Y53" s="2111"/>
      <c r="Z53" s="2115">
        <f>入力シート!K345</f>
        <v>0</v>
      </c>
      <c r="AA53" s="2116"/>
      <c r="AB53" s="2117"/>
      <c r="AC53" s="2115">
        <f t="shared" si="6"/>
        <v>0</v>
      </c>
      <c r="AD53" s="2116"/>
      <c r="AE53" s="2117"/>
      <c r="AF53" s="2247" t="str">
        <f>IF(OR(W53="",W53=0),"-",ROUNDDOWN(AC53/W53*100,1))</f>
        <v>-</v>
      </c>
      <c r="AG53" s="2248"/>
      <c r="AH53" s="2249" t="str">
        <f>IF(OR(W53="",W53=0),"-",ROUNDUP(Z53/W53,2))</f>
        <v>-</v>
      </c>
      <c r="AI53" s="2277"/>
      <c r="AK53" s="2341"/>
      <c r="AL53" s="2342"/>
      <c r="AM53" s="2158"/>
      <c r="AN53" s="2214"/>
      <c r="AO53" s="641" t="str">
        <f>IF(入力シート２!J61="","",入力シート２!J61)</f>
        <v/>
      </c>
      <c r="AP53" s="2253" t="str">
        <f>IF(入力シート２!K61="","",入力シート２!K61)</f>
        <v/>
      </c>
      <c r="AQ53" s="2254"/>
      <c r="AR53" s="2254"/>
      <c r="AS53" s="2254"/>
      <c r="AT53" s="2254"/>
      <c r="AU53" s="2254"/>
      <c r="AV53" s="2217"/>
      <c r="AW53" s="2269" t="str">
        <f>IF(入力シート２!R61="","",入力シート２!R61)</f>
        <v>　</v>
      </c>
      <c r="AX53" s="2254"/>
      <c r="AY53" s="2254"/>
      <c r="AZ53" s="2254"/>
      <c r="BA53" s="2254"/>
      <c r="BB53" s="2254"/>
      <c r="BC53" s="2254"/>
      <c r="BD53" s="2254"/>
      <c r="BE53" s="2254"/>
      <c r="BF53" s="2217"/>
      <c r="BG53" s="2269" t="str">
        <f>IF(入力シート２!AB61="","",入力シート２!AB61)</f>
        <v/>
      </c>
      <c r="BH53" s="2254"/>
      <c r="BI53" s="2254"/>
      <c r="BJ53" s="2254"/>
      <c r="BK53" s="2254"/>
      <c r="BL53" s="2254"/>
      <c r="BM53" s="2254"/>
      <c r="BN53" s="2254"/>
      <c r="BO53" s="2254"/>
      <c r="BP53" s="2254"/>
      <c r="BQ53" s="2254"/>
      <c r="BR53" s="2254"/>
      <c r="BS53" s="2254"/>
      <c r="BT53" s="2254"/>
      <c r="BU53" s="2254"/>
      <c r="BV53" s="2254"/>
      <c r="BW53" s="2254"/>
      <c r="BX53" s="2254"/>
      <c r="BY53" s="2254"/>
      <c r="BZ53" s="2254"/>
      <c r="CA53" s="2254"/>
      <c r="CB53" s="2254"/>
      <c r="CC53" s="2254"/>
      <c r="CD53" s="2254"/>
      <c r="CE53" s="2254"/>
      <c r="CF53" s="2254"/>
      <c r="CG53" s="2254"/>
      <c r="CH53" s="2217"/>
      <c r="CI53" s="2221" t="str">
        <f>IF(入力シート２!BC61="","",入力シート２!BC61)</f>
        <v/>
      </c>
      <c r="CJ53" s="2222"/>
      <c r="CK53" s="2221" t="str">
        <f>IF(入力シート２!BE61="","",入力シート２!BE61)</f>
        <v/>
      </c>
      <c r="CL53" s="2222"/>
      <c r="CM53" s="644"/>
      <c r="CN53" s="644"/>
    </row>
    <row r="54" spans="1:97" ht="21" customHeight="1" x14ac:dyDescent="0.15">
      <c r="A54" s="646"/>
      <c r="B54" s="2251" t="s">
        <v>223</v>
      </c>
      <c r="C54" s="2251"/>
      <c r="D54" s="2251"/>
      <c r="E54" s="2251"/>
      <c r="F54" s="2251"/>
      <c r="G54" s="2251"/>
      <c r="H54" s="2251"/>
      <c r="I54" s="2252"/>
      <c r="J54" s="2246">
        <f>入力シート!K316</f>
        <v>0</v>
      </c>
      <c r="K54" s="2110"/>
      <c r="L54" s="2111"/>
      <c r="M54" s="2115">
        <f>入力シート!K325</f>
        <v>0</v>
      </c>
      <c r="N54" s="2116"/>
      <c r="O54" s="2117"/>
      <c r="P54" s="2115">
        <f t="shared" si="5"/>
        <v>0</v>
      </c>
      <c r="Q54" s="2116"/>
      <c r="R54" s="2117"/>
      <c r="S54" s="2247" t="str">
        <f>IF(OR(J54="",J54=0),"-",ROUNDDOWN(P54/J54*100,1))</f>
        <v>-</v>
      </c>
      <c r="T54" s="2248"/>
      <c r="U54" s="2249" t="str">
        <f>IF(OR(J54="",J54=0),"-",ROUNDUP(M54/J54,2))</f>
        <v>-</v>
      </c>
      <c r="V54" s="2250"/>
      <c r="W54" s="2246">
        <f>入力シート!K338</f>
        <v>0</v>
      </c>
      <c r="X54" s="2110"/>
      <c r="Y54" s="2111"/>
      <c r="Z54" s="2115">
        <f>入力シート!K346</f>
        <v>0</v>
      </c>
      <c r="AA54" s="2116"/>
      <c r="AB54" s="2117"/>
      <c r="AC54" s="2115">
        <f t="shared" si="6"/>
        <v>0</v>
      </c>
      <c r="AD54" s="2116"/>
      <c r="AE54" s="2117"/>
      <c r="AF54" s="2247" t="str">
        <f>IF(OR(W54="",W54=0),"-",ROUNDDOWN(AC54/W54*100,1))</f>
        <v>-</v>
      </c>
      <c r="AG54" s="2248"/>
      <c r="AH54" s="2249" t="str">
        <f>IF(OR(W54="",W54=0),"-",ROUNDUP(Z54/W54,2))</f>
        <v>-</v>
      </c>
      <c r="AI54" s="2277"/>
      <c r="AK54" s="2341"/>
      <c r="AL54" s="2342"/>
      <c r="AM54" s="2158"/>
      <c r="AN54" s="2214"/>
      <c r="AO54" s="641" t="str">
        <f>IF(入力シート２!J62="","",入力シート２!J62)</f>
        <v/>
      </c>
      <c r="AP54" s="2253" t="str">
        <f>IF(入力シート２!K62="","",入力シート２!K62)</f>
        <v/>
      </c>
      <c r="AQ54" s="2254"/>
      <c r="AR54" s="2254"/>
      <c r="AS54" s="2254"/>
      <c r="AT54" s="2254"/>
      <c r="AU54" s="2254"/>
      <c r="AV54" s="2217"/>
      <c r="AW54" s="2269" t="str">
        <f>IF(入力シート２!R62="","",入力シート２!R62)</f>
        <v>　</v>
      </c>
      <c r="AX54" s="2254"/>
      <c r="AY54" s="2254"/>
      <c r="AZ54" s="2254"/>
      <c r="BA54" s="2254"/>
      <c r="BB54" s="2254"/>
      <c r="BC54" s="2254"/>
      <c r="BD54" s="2254"/>
      <c r="BE54" s="2254"/>
      <c r="BF54" s="2217"/>
      <c r="BG54" s="2269" t="str">
        <f>IF(入力シート２!AB62="","",入力シート２!AB62)</f>
        <v/>
      </c>
      <c r="BH54" s="2254"/>
      <c r="BI54" s="2254"/>
      <c r="BJ54" s="2254"/>
      <c r="BK54" s="2254"/>
      <c r="BL54" s="2254"/>
      <c r="BM54" s="2254"/>
      <c r="BN54" s="2254"/>
      <c r="BO54" s="2254"/>
      <c r="BP54" s="2254"/>
      <c r="BQ54" s="2254"/>
      <c r="BR54" s="2254"/>
      <c r="BS54" s="2254"/>
      <c r="BT54" s="2254"/>
      <c r="BU54" s="2254"/>
      <c r="BV54" s="2254"/>
      <c r="BW54" s="2254"/>
      <c r="BX54" s="2254"/>
      <c r="BY54" s="2254"/>
      <c r="BZ54" s="2254"/>
      <c r="CA54" s="2254"/>
      <c r="CB54" s="2254"/>
      <c r="CC54" s="2254"/>
      <c r="CD54" s="2254"/>
      <c r="CE54" s="2254"/>
      <c r="CF54" s="2254"/>
      <c r="CG54" s="2254"/>
      <c r="CH54" s="2217"/>
      <c r="CI54" s="2221" t="str">
        <f>IF(入力シート２!BC62="","",入力シート２!BC62)</f>
        <v/>
      </c>
      <c r="CJ54" s="2222"/>
      <c r="CK54" s="2221" t="str">
        <f>IF(入力シート２!BE62="","",入力シート２!BE62)</f>
        <v/>
      </c>
      <c r="CL54" s="2222"/>
      <c r="CM54" s="644"/>
      <c r="CN54" s="644"/>
    </row>
    <row r="55" spans="1:97" ht="21" customHeight="1" x14ac:dyDescent="0.15">
      <c r="A55" s="646"/>
      <c r="B55" s="2194" t="s">
        <v>93</v>
      </c>
      <c r="C55" s="2190"/>
      <c r="D55" s="2190"/>
      <c r="E55" s="2190"/>
      <c r="F55" s="2376" t="s">
        <v>362</v>
      </c>
      <c r="G55" s="2377"/>
      <c r="H55" s="2377"/>
      <c r="I55" s="2377"/>
      <c r="J55" s="2459"/>
      <c r="K55" s="2360"/>
      <c r="L55" s="2361"/>
      <c r="M55" s="2115">
        <f>入力シート!K326</f>
        <v>0</v>
      </c>
      <c r="N55" s="2116"/>
      <c r="O55" s="2117"/>
      <c r="P55" s="2115">
        <f t="shared" si="5"/>
        <v>0</v>
      </c>
      <c r="Q55" s="2116"/>
      <c r="R55" s="2117"/>
      <c r="S55" s="2278" t="s">
        <v>63</v>
      </c>
      <c r="T55" s="2279"/>
      <c r="U55" s="2355" t="s">
        <v>63</v>
      </c>
      <c r="V55" s="2460"/>
      <c r="W55" s="2459"/>
      <c r="X55" s="2360"/>
      <c r="Y55" s="2361"/>
      <c r="Z55" s="2115">
        <f>入力シート!K347</f>
        <v>0</v>
      </c>
      <c r="AA55" s="2116"/>
      <c r="AB55" s="2117"/>
      <c r="AC55" s="2115">
        <f t="shared" si="6"/>
        <v>0</v>
      </c>
      <c r="AD55" s="2116"/>
      <c r="AE55" s="2117"/>
      <c r="AF55" s="2278" t="s">
        <v>63</v>
      </c>
      <c r="AG55" s="2279"/>
      <c r="AH55" s="2278" t="s">
        <v>63</v>
      </c>
      <c r="AI55" s="2279"/>
      <c r="AK55" s="2341"/>
      <c r="AL55" s="2342"/>
      <c r="AM55" s="2158"/>
      <c r="AN55" s="2214"/>
      <c r="AO55" s="641" t="str">
        <f>IF(入力シート２!J63="","",入力シート２!J63)</f>
        <v/>
      </c>
      <c r="AP55" s="2253" t="str">
        <f>IF(入力シート２!K63="","",入力シート２!K63)</f>
        <v/>
      </c>
      <c r="AQ55" s="2254"/>
      <c r="AR55" s="2254"/>
      <c r="AS55" s="2254"/>
      <c r="AT55" s="2254"/>
      <c r="AU55" s="2254"/>
      <c r="AV55" s="2217"/>
      <c r="AW55" s="2269" t="str">
        <f>IF(入力シート２!R63="","",入力シート２!R63)</f>
        <v>　</v>
      </c>
      <c r="AX55" s="2254"/>
      <c r="AY55" s="2254"/>
      <c r="AZ55" s="2254"/>
      <c r="BA55" s="2254"/>
      <c r="BB55" s="2254"/>
      <c r="BC55" s="2254"/>
      <c r="BD55" s="2254"/>
      <c r="BE55" s="2254"/>
      <c r="BF55" s="2217"/>
      <c r="BG55" s="2269" t="str">
        <f>IF(入力シート２!AB63="","",入力シート２!AB63)</f>
        <v/>
      </c>
      <c r="BH55" s="2254"/>
      <c r="BI55" s="2254"/>
      <c r="BJ55" s="2254"/>
      <c r="BK55" s="2254"/>
      <c r="BL55" s="2254"/>
      <c r="BM55" s="2254"/>
      <c r="BN55" s="2254"/>
      <c r="BO55" s="2254"/>
      <c r="BP55" s="2254"/>
      <c r="BQ55" s="2254"/>
      <c r="BR55" s="2254"/>
      <c r="BS55" s="2254"/>
      <c r="BT55" s="2254"/>
      <c r="BU55" s="2254"/>
      <c r="BV55" s="2254"/>
      <c r="BW55" s="2254"/>
      <c r="BX55" s="2254"/>
      <c r="BY55" s="2254"/>
      <c r="BZ55" s="2254"/>
      <c r="CA55" s="2254"/>
      <c r="CB55" s="2254"/>
      <c r="CC55" s="2254"/>
      <c r="CD55" s="2254"/>
      <c r="CE55" s="2254"/>
      <c r="CF55" s="2254"/>
      <c r="CG55" s="2254"/>
      <c r="CH55" s="2217"/>
      <c r="CI55" s="2221" t="str">
        <f>IF(入力シート２!BC63="","",入力シート２!BC63)</f>
        <v/>
      </c>
      <c r="CJ55" s="2222"/>
      <c r="CK55" s="2221" t="str">
        <f>IF(入力シート２!BE63="","",入力シート２!BE63)</f>
        <v/>
      </c>
      <c r="CL55" s="2222"/>
      <c r="CM55" s="644"/>
      <c r="CN55" s="644"/>
    </row>
    <row r="56" spans="1:97" ht="21" customHeight="1" x14ac:dyDescent="0.15">
      <c r="A56" s="646"/>
      <c r="B56" s="2384"/>
      <c r="C56" s="2385"/>
      <c r="D56" s="2385"/>
      <c r="E56" s="2385"/>
      <c r="F56" s="797" t="s">
        <v>213</v>
      </c>
      <c r="G56" s="2378" t="str">
        <f>IF(AND(入力シート!K327=0,入力シート!K329=""),"なし",IF(入力シート!K327="","",入力シート!K329))</f>
        <v>なし</v>
      </c>
      <c r="H56" s="2378"/>
      <c r="I56" s="2461"/>
      <c r="J56" s="2459"/>
      <c r="K56" s="2360"/>
      <c r="L56" s="2361"/>
      <c r="M56" s="2115">
        <f>入力シート!K327</f>
        <v>0</v>
      </c>
      <c r="N56" s="2116"/>
      <c r="O56" s="2117"/>
      <c r="P56" s="2115">
        <f t="shared" si="5"/>
        <v>0</v>
      </c>
      <c r="Q56" s="2116"/>
      <c r="R56" s="2117"/>
      <c r="S56" s="2278" t="s">
        <v>63</v>
      </c>
      <c r="T56" s="2279"/>
      <c r="U56" s="2355" t="s">
        <v>63</v>
      </c>
      <c r="V56" s="2460"/>
      <c r="W56" s="2459"/>
      <c r="X56" s="2360"/>
      <c r="Y56" s="2361"/>
      <c r="Z56" s="2115">
        <f>入力シート!K348</f>
        <v>0</v>
      </c>
      <c r="AA56" s="2116"/>
      <c r="AB56" s="2117"/>
      <c r="AC56" s="2115">
        <f t="shared" si="6"/>
        <v>0</v>
      </c>
      <c r="AD56" s="2116"/>
      <c r="AE56" s="2117"/>
      <c r="AF56" s="2278" t="s">
        <v>63</v>
      </c>
      <c r="AG56" s="2279"/>
      <c r="AH56" s="2278" t="s">
        <v>63</v>
      </c>
      <c r="AI56" s="2279"/>
      <c r="AK56" s="2341"/>
      <c r="AL56" s="2342"/>
      <c r="AM56" s="2159"/>
      <c r="AN56" s="2205"/>
      <c r="AO56" s="640" t="str">
        <f>IF(入力シート２!J64="","",入力シート２!J64)</f>
        <v/>
      </c>
      <c r="AP56" s="2261" t="str">
        <f>IF(入力シート２!K64="","",入力シート２!K64)</f>
        <v/>
      </c>
      <c r="AQ56" s="2228"/>
      <c r="AR56" s="2228"/>
      <c r="AS56" s="2228"/>
      <c r="AT56" s="2228"/>
      <c r="AU56" s="2228"/>
      <c r="AV56" s="2196"/>
      <c r="AW56" s="2227" t="str">
        <f>IF(入力シート２!R64="","",入力シート２!R64)</f>
        <v>　</v>
      </c>
      <c r="AX56" s="2228"/>
      <c r="AY56" s="2228"/>
      <c r="AZ56" s="2228"/>
      <c r="BA56" s="2228"/>
      <c r="BB56" s="2228"/>
      <c r="BC56" s="2228"/>
      <c r="BD56" s="2228"/>
      <c r="BE56" s="2228"/>
      <c r="BF56" s="2196"/>
      <c r="BG56" s="2227" t="str">
        <f>IF(入力シート２!AB64="","",入力シート２!AB64)</f>
        <v/>
      </c>
      <c r="BH56" s="2228"/>
      <c r="BI56" s="2228"/>
      <c r="BJ56" s="2228"/>
      <c r="BK56" s="2228"/>
      <c r="BL56" s="2228"/>
      <c r="BM56" s="2228"/>
      <c r="BN56" s="2228"/>
      <c r="BO56" s="2228"/>
      <c r="BP56" s="2228"/>
      <c r="BQ56" s="2228"/>
      <c r="BR56" s="2228"/>
      <c r="BS56" s="2228"/>
      <c r="BT56" s="2228"/>
      <c r="BU56" s="2228"/>
      <c r="BV56" s="2228"/>
      <c r="BW56" s="2228"/>
      <c r="BX56" s="2228"/>
      <c r="BY56" s="2228"/>
      <c r="BZ56" s="2228"/>
      <c r="CA56" s="2228"/>
      <c r="CB56" s="2228"/>
      <c r="CC56" s="2228"/>
      <c r="CD56" s="2228"/>
      <c r="CE56" s="2228"/>
      <c r="CF56" s="2228"/>
      <c r="CG56" s="2228"/>
      <c r="CH56" s="2196"/>
      <c r="CI56" s="2237" t="str">
        <f>IF(入力シート２!BC64="","",入力シート２!BC64)</f>
        <v/>
      </c>
      <c r="CJ56" s="2238"/>
      <c r="CK56" s="2237" t="str">
        <f>IF(入力シート２!BE64="","",入力シート２!BE64)</f>
        <v/>
      </c>
      <c r="CL56" s="2238"/>
      <c r="CM56" s="644"/>
      <c r="CN56" s="644"/>
    </row>
    <row r="57" spans="1:97" ht="21" customHeight="1" thickBot="1" x14ac:dyDescent="0.2">
      <c r="A57" s="646"/>
      <c r="B57" s="2379" t="s">
        <v>94</v>
      </c>
      <c r="C57" s="2380"/>
      <c r="D57" s="2380"/>
      <c r="E57" s="2380"/>
      <c r="F57" s="2380"/>
      <c r="G57" s="2380"/>
      <c r="H57" s="2380"/>
      <c r="I57" s="2468"/>
      <c r="J57" s="2246">
        <f>入力シート!K319</f>
        <v>0</v>
      </c>
      <c r="K57" s="2110"/>
      <c r="L57" s="2111"/>
      <c r="M57" s="2381">
        <f>入力シート!K328</f>
        <v>0</v>
      </c>
      <c r="N57" s="2382"/>
      <c r="O57" s="2383"/>
      <c r="P57" s="2320">
        <f t="shared" si="5"/>
        <v>0</v>
      </c>
      <c r="Q57" s="2321"/>
      <c r="R57" s="2322"/>
      <c r="S57" s="2280" t="s">
        <v>63</v>
      </c>
      <c r="T57" s="2281"/>
      <c r="U57" s="2347" t="s">
        <v>63</v>
      </c>
      <c r="V57" s="2469"/>
      <c r="W57" s="2470">
        <f>入力シート!K341</f>
        <v>0</v>
      </c>
      <c r="X57" s="2358"/>
      <c r="Y57" s="2359"/>
      <c r="Z57" s="2362">
        <f>入力シート!K349</f>
        <v>0</v>
      </c>
      <c r="AA57" s="2363"/>
      <c r="AB57" s="2364"/>
      <c r="AC57" s="2320">
        <f t="shared" si="6"/>
        <v>0</v>
      </c>
      <c r="AD57" s="2321"/>
      <c r="AE57" s="2322"/>
      <c r="AF57" s="2280" t="s">
        <v>63</v>
      </c>
      <c r="AG57" s="2281"/>
      <c r="AH57" s="2280" t="s">
        <v>63</v>
      </c>
      <c r="AI57" s="2281"/>
      <c r="AK57" s="2341"/>
      <c r="AL57" s="2342"/>
      <c r="AM57" s="2157" t="s">
        <v>306</v>
      </c>
      <c r="AN57" s="2198" t="s">
        <v>116</v>
      </c>
      <c r="AO57" s="657" t="str">
        <f>IF(入力シート２!J65="","",入力シート２!J65)</f>
        <v/>
      </c>
      <c r="AP57" s="2262" t="str">
        <f>IF(入力シート２!K65="","",入力シート２!K65)</f>
        <v/>
      </c>
      <c r="AQ57" s="2230"/>
      <c r="AR57" s="2230"/>
      <c r="AS57" s="2230"/>
      <c r="AT57" s="2230"/>
      <c r="AU57" s="2230"/>
      <c r="AV57" s="2215"/>
      <c r="AW57" s="2229" t="str">
        <f>IF(入力シート２!R65="","",入力シート２!R65)</f>
        <v/>
      </c>
      <c r="AX57" s="2230"/>
      <c r="AY57" s="2230"/>
      <c r="AZ57" s="2230"/>
      <c r="BA57" s="2230"/>
      <c r="BB57" s="2230"/>
      <c r="BC57" s="2230"/>
      <c r="BD57" s="2230"/>
      <c r="BE57" s="2230"/>
      <c r="BF57" s="2215"/>
      <c r="BG57" s="2229" t="str">
        <f>IF(入力シート２!AB65="","",入力シート２!AB65)</f>
        <v/>
      </c>
      <c r="BH57" s="2230"/>
      <c r="BI57" s="2230"/>
      <c r="BJ57" s="2230"/>
      <c r="BK57" s="2230"/>
      <c r="BL57" s="2230"/>
      <c r="BM57" s="2230"/>
      <c r="BN57" s="2230"/>
      <c r="BO57" s="2230"/>
      <c r="BP57" s="2230"/>
      <c r="BQ57" s="2230"/>
      <c r="BR57" s="2230"/>
      <c r="BS57" s="2230"/>
      <c r="BT57" s="2230"/>
      <c r="BU57" s="2230"/>
      <c r="BV57" s="2230"/>
      <c r="BW57" s="2230"/>
      <c r="BX57" s="2230"/>
      <c r="BY57" s="2230"/>
      <c r="BZ57" s="2230"/>
      <c r="CA57" s="2230"/>
      <c r="CB57" s="2230"/>
      <c r="CC57" s="2230"/>
      <c r="CD57" s="2230"/>
      <c r="CE57" s="2230"/>
      <c r="CF57" s="2230"/>
      <c r="CG57" s="2230"/>
      <c r="CH57" s="2215"/>
      <c r="CI57" s="2231" t="str">
        <f>IF(入力シート２!BC65="","",入力シート２!BC65)</f>
        <v/>
      </c>
      <c r="CJ57" s="2232"/>
      <c r="CK57" s="2231" t="str">
        <f>IF(入力シート２!BE65="","",入力シート２!BE65)</f>
        <v/>
      </c>
      <c r="CL57" s="2232"/>
      <c r="CM57" s="644"/>
      <c r="CN57" s="644"/>
    </row>
    <row r="58" spans="1:97" ht="21" customHeight="1" thickTop="1" x14ac:dyDescent="0.15">
      <c r="A58" s="646"/>
      <c r="B58" s="2375" t="s">
        <v>96</v>
      </c>
      <c r="C58" s="2375"/>
      <c r="D58" s="2375"/>
      <c r="E58" s="2375"/>
      <c r="F58" s="2375"/>
      <c r="G58" s="2375"/>
      <c r="H58" s="2375"/>
      <c r="I58" s="2462"/>
      <c r="J58" s="2463">
        <f>SUM(J50:L57)</f>
        <v>0</v>
      </c>
      <c r="K58" s="2370"/>
      <c r="L58" s="2371"/>
      <c r="M58" s="2352">
        <f>SUM(M50:O57)</f>
        <v>0</v>
      </c>
      <c r="N58" s="2353"/>
      <c r="O58" s="2354"/>
      <c r="P58" s="2352">
        <f t="shared" si="5"/>
        <v>0</v>
      </c>
      <c r="Q58" s="2353"/>
      <c r="R58" s="2354"/>
      <c r="S58" s="2273" t="str">
        <f>IF(OR(J58="",J58=0),"-",ROUNDDOWN(P58/J58*100,1))</f>
        <v>-</v>
      </c>
      <c r="T58" s="2274"/>
      <c r="U58" s="2348" t="str">
        <f>IF(J58=0,"-",ROUNDUP(M58/J58,2))</f>
        <v>-</v>
      </c>
      <c r="V58" s="2464"/>
      <c r="W58" s="2465">
        <f>SUM(W50:Y57)</f>
        <v>0</v>
      </c>
      <c r="X58" s="2466"/>
      <c r="Y58" s="2467"/>
      <c r="Z58" s="2352">
        <f>SUM(Z50:AB57)</f>
        <v>0</v>
      </c>
      <c r="AA58" s="2353"/>
      <c r="AB58" s="2354"/>
      <c r="AC58" s="2352">
        <f t="shared" si="6"/>
        <v>0</v>
      </c>
      <c r="AD58" s="2353"/>
      <c r="AE58" s="2354"/>
      <c r="AF58" s="2273" t="str">
        <f>IF(OR(W58="",W58=0),"-",ROUNDDOWN(AC58/W58*100,1))</f>
        <v>-</v>
      </c>
      <c r="AG58" s="2274"/>
      <c r="AH58" s="2263" t="str">
        <f>IF(W58=0,"-",ROUNDUP(Z58/W58,2))</f>
        <v>-</v>
      </c>
      <c r="AI58" s="2264"/>
      <c r="AK58" s="2341"/>
      <c r="AL58" s="2342"/>
      <c r="AM58" s="2158"/>
      <c r="AN58" s="2199"/>
      <c r="AO58" s="641" t="str">
        <f>IF(入力シート２!J66="","",入力シート２!J66)</f>
        <v/>
      </c>
      <c r="AP58" s="2253" t="str">
        <f>IF(入力シート２!K66="","",入力シート２!K66)</f>
        <v/>
      </c>
      <c r="AQ58" s="2254"/>
      <c r="AR58" s="2254"/>
      <c r="AS58" s="2254"/>
      <c r="AT58" s="2254"/>
      <c r="AU58" s="2254"/>
      <c r="AV58" s="2217"/>
      <c r="AW58" s="2269" t="str">
        <f>IF(入力シート２!R66="","",入力シート２!R66)</f>
        <v/>
      </c>
      <c r="AX58" s="2254"/>
      <c r="AY58" s="2254"/>
      <c r="AZ58" s="2254"/>
      <c r="BA58" s="2254"/>
      <c r="BB58" s="2254"/>
      <c r="BC58" s="2254"/>
      <c r="BD58" s="2254"/>
      <c r="BE58" s="2254"/>
      <c r="BF58" s="2217"/>
      <c r="BG58" s="2269" t="str">
        <f>IF(入力シート２!AB66="","",入力シート２!AB66)</f>
        <v/>
      </c>
      <c r="BH58" s="2254"/>
      <c r="BI58" s="2254"/>
      <c r="BJ58" s="2254"/>
      <c r="BK58" s="2254"/>
      <c r="BL58" s="2254"/>
      <c r="BM58" s="2254"/>
      <c r="BN58" s="2254"/>
      <c r="BO58" s="2254"/>
      <c r="BP58" s="2254"/>
      <c r="BQ58" s="2254"/>
      <c r="BR58" s="2254"/>
      <c r="BS58" s="2254"/>
      <c r="BT58" s="2254"/>
      <c r="BU58" s="2254"/>
      <c r="BV58" s="2254"/>
      <c r="BW58" s="2254"/>
      <c r="BX58" s="2254"/>
      <c r="BY58" s="2254"/>
      <c r="BZ58" s="2254"/>
      <c r="CA58" s="2254"/>
      <c r="CB58" s="2254"/>
      <c r="CC58" s="2254"/>
      <c r="CD58" s="2254"/>
      <c r="CE58" s="2254"/>
      <c r="CF58" s="2254"/>
      <c r="CG58" s="2254"/>
      <c r="CH58" s="2217"/>
      <c r="CI58" s="2221" t="str">
        <f>IF(入力シート２!BC66="","",入力シート２!BC66)</f>
        <v/>
      </c>
      <c r="CJ58" s="2222"/>
      <c r="CK58" s="2221" t="str">
        <f>IF(入力シート２!BE66="","",入力シート２!BE66)</f>
        <v/>
      </c>
      <c r="CL58" s="2222"/>
      <c r="CM58" s="644"/>
      <c r="CN58" s="644"/>
    </row>
    <row r="59" spans="1:97" ht="21" customHeight="1" x14ac:dyDescent="0.15">
      <c r="A59" s="646"/>
      <c r="B59" s="2374" t="s">
        <v>1542</v>
      </c>
      <c r="C59" s="2374"/>
      <c r="D59" s="2374"/>
      <c r="E59" s="2374"/>
      <c r="F59" s="2374"/>
      <c r="G59" s="2374"/>
      <c r="H59" s="2374"/>
      <c r="I59" s="2474"/>
      <c r="J59" s="2113" t="str">
        <f>IF(J58=0,"-",ROUNDUP(J58/R22,0))</f>
        <v>-</v>
      </c>
      <c r="K59" s="2113"/>
      <c r="L59" s="2114"/>
      <c r="M59" s="2112" t="str">
        <f>IF(M58=0,"-",ROUNDUP(M58/R22,0))</f>
        <v>-</v>
      </c>
      <c r="N59" s="2113"/>
      <c r="O59" s="2114"/>
      <c r="P59" s="2112" t="str">
        <f>IF(P58=0,"-",ROUNDUP(P58/R22,0))</f>
        <v>-</v>
      </c>
      <c r="Q59" s="2113"/>
      <c r="R59" s="2114"/>
      <c r="S59" s="2345" t="s">
        <v>63</v>
      </c>
      <c r="T59" s="2346"/>
      <c r="U59" s="2350" t="s">
        <v>63</v>
      </c>
      <c r="V59" s="2475"/>
      <c r="W59" s="2476" t="str">
        <f>IF(W58=0,"-",ROUNDUP(W58/O16,0))</f>
        <v>-</v>
      </c>
      <c r="X59" s="2113"/>
      <c r="Y59" s="2114"/>
      <c r="Z59" s="2112" t="str">
        <f>IF(Z58=0,"-",ROUNDUP(Z58/O16,0))</f>
        <v>-</v>
      </c>
      <c r="AA59" s="2113"/>
      <c r="AB59" s="2114"/>
      <c r="AC59" s="2112" t="str">
        <f>IF(AC58=0,"-",ROUNDUP(AC58/O16,0))</f>
        <v>-</v>
      </c>
      <c r="AD59" s="2113"/>
      <c r="AE59" s="2114"/>
      <c r="AF59" s="2265" t="s">
        <v>63</v>
      </c>
      <c r="AG59" s="2266"/>
      <c r="AH59" s="2282" t="s">
        <v>63</v>
      </c>
      <c r="AI59" s="2283"/>
      <c r="AJ59" s="650"/>
      <c r="AK59" s="2341"/>
      <c r="AL59" s="2342"/>
      <c r="AM59" s="2159"/>
      <c r="AN59" s="2200"/>
      <c r="AO59" s="640" t="str">
        <f>IF(入力シート２!J67="","",入力シート２!J67)</f>
        <v/>
      </c>
      <c r="AP59" s="2261" t="str">
        <f>IF(入力シート２!K67="","",入力シート２!K67)</f>
        <v/>
      </c>
      <c r="AQ59" s="2228"/>
      <c r="AR59" s="2228"/>
      <c r="AS59" s="2228"/>
      <c r="AT59" s="2228"/>
      <c r="AU59" s="2228"/>
      <c r="AV59" s="2196"/>
      <c r="AW59" s="2227" t="str">
        <f>IF(入力シート２!R67="","",入力シート２!R67)</f>
        <v/>
      </c>
      <c r="AX59" s="2228"/>
      <c r="AY59" s="2228"/>
      <c r="AZ59" s="2228"/>
      <c r="BA59" s="2228"/>
      <c r="BB59" s="2228"/>
      <c r="BC59" s="2228"/>
      <c r="BD59" s="2228"/>
      <c r="BE59" s="2228"/>
      <c r="BF59" s="2196"/>
      <c r="BG59" s="2227" t="str">
        <f>IF(入力シート２!AB67="","",入力シート２!AB67)</f>
        <v/>
      </c>
      <c r="BH59" s="2228"/>
      <c r="BI59" s="2228"/>
      <c r="BJ59" s="2228"/>
      <c r="BK59" s="2228"/>
      <c r="BL59" s="2228"/>
      <c r="BM59" s="2228"/>
      <c r="BN59" s="2228"/>
      <c r="BO59" s="2228"/>
      <c r="BP59" s="2228"/>
      <c r="BQ59" s="2228"/>
      <c r="BR59" s="2228"/>
      <c r="BS59" s="2228"/>
      <c r="BT59" s="2228"/>
      <c r="BU59" s="2228"/>
      <c r="BV59" s="2228"/>
      <c r="BW59" s="2228"/>
      <c r="BX59" s="2228"/>
      <c r="BY59" s="2228"/>
      <c r="BZ59" s="2228"/>
      <c r="CA59" s="2228"/>
      <c r="CB59" s="2228"/>
      <c r="CC59" s="2228"/>
      <c r="CD59" s="2228"/>
      <c r="CE59" s="2228"/>
      <c r="CF59" s="2228"/>
      <c r="CG59" s="2228"/>
      <c r="CH59" s="2196"/>
      <c r="CI59" s="2237" t="str">
        <f>IF(入力シート２!BC67="","",入力シート２!BC67)</f>
        <v/>
      </c>
      <c r="CJ59" s="2238"/>
      <c r="CK59" s="2237" t="str">
        <f>IF(入力シート２!BE67="","",入力シート２!BE67)</f>
        <v/>
      </c>
      <c r="CL59" s="2238"/>
      <c r="CM59" s="644"/>
      <c r="CN59" s="644"/>
    </row>
    <row r="60" spans="1:97" ht="21" customHeight="1" x14ac:dyDescent="0.15">
      <c r="A60" s="646"/>
      <c r="B60" s="2372" t="s">
        <v>98</v>
      </c>
      <c r="C60" s="2373"/>
      <c r="D60" s="2373"/>
      <c r="E60" s="2373"/>
      <c r="F60" s="2373"/>
      <c r="G60" s="2373"/>
      <c r="H60" s="2373"/>
      <c r="I60" s="2471"/>
      <c r="J60" s="2472">
        <f>J58-J57</f>
        <v>0</v>
      </c>
      <c r="K60" s="2106"/>
      <c r="L60" s="2107"/>
      <c r="M60" s="2108">
        <f>M58-M57</f>
        <v>0</v>
      </c>
      <c r="N60" s="2106"/>
      <c r="O60" s="2107"/>
      <c r="P60" s="2108">
        <f>ROUNDDOWN(J60-M60,1)</f>
        <v>0</v>
      </c>
      <c r="Q60" s="2106"/>
      <c r="R60" s="2107"/>
      <c r="S60" s="2151" t="str">
        <f>IF(J60=0,"-",ROUNDDOWN(P60/J60*100,1))</f>
        <v>-</v>
      </c>
      <c r="T60" s="2152"/>
      <c r="U60" s="2149" t="str">
        <f>IF(J60=0,"-",ROUNDUP(M60/J60,2))</f>
        <v>-</v>
      </c>
      <c r="V60" s="2473"/>
      <c r="W60" s="2472">
        <f>W58-W57</f>
        <v>0</v>
      </c>
      <c r="X60" s="2106"/>
      <c r="Y60" s="2107"/>
      <c r="Z60" s="2108">
        <f>Z58-Z57</f>
        <v>0</v>
      </c>
      <c r="AA60" s="2106"/>
      <c r="AB60" s="2107"/>
      <c r="AC60" s="2108">
        <f>ROUNDDOWN(W60-Z60,1)</f>
        <v>0</v>
      </c>
      <c r="AD60" s="2106"/>
      <c r="AE60" s="2107"/>
      <c r="AF60" s="2151" t="str">
        <f>IF(W60=0,"-",ROUNDDOWN(AC60/W60*100,1))</f>
        <v>-</v>
      </c>
      <c r="AG60" s="2152"/>
      <c r="AH60" s="2149" t="str">
        <f>IF(W60=0,"-",ROUNDUP(Z60/W60,2))</f>
        <v>-</v>
      </c>
      <c r="AI60" s="2150"/>
      <c r="AJ60" s="650"/>
      <c r="AK60" s="2341"/>
      <c r="AL60" s="2342"/>
      <c r="AM60" s="2157" t="s">
        <v>214</v>
      </c>
      <c r="AN60" s="2198" t="s">
        <v>120</v>
      </c>
      <c r="AO60" s="657" t="str">
        <f>IF(入力シート２!J68="","",入力シート２!J68)</f>
        <v/>
      </c>
      <c r="AP60" s="2262" t="str">
        <f>IF(入力シート２!K68="","",入力シート２!K68)</f>
        <v/>
      </c>
      <c r="AQ60" s="2230"/>
      <c r="AR60" s="2230"/>
      <c r="AS60" s="2230"/>
      <c r="AT60" s="2230"/>
      <c r="AU60" s="2230"/>
      <c r="AV60" s="2215"/>
      <c r="AW60" s="2229" t="str">
        <f>IF(入力シート２!R68="","",入力シート２!R68)</f>
        <v/>
      </c>
      <c r="AX60" s="2230"/>
      <c r="AY60" s="2230"/>
      <c r="AZ60" s="2230"/>
      <c r="BA60" s="2230"/>
      <c r="BB60" s="2230"/>
      <c r="BC60" s="2230"/>
      <c r="BD60" s="2230"/>
      <c r="BE60" s="2230"/>
      <c r="BF60" s="2215"/>
      <c r="BG60" s="2229" t="str">
        <f>IF(入力シート２!AB68="","",入力シート２!AB68)</f>
        <v/>
      </c>
      <c r="BH60" s="2230"/>
      <c r="BI60" s="2230"/>
      <c r="BJ60" s="2230"/>
      <c r="BK60" s="2230"/>
      <c r="BL60" s="2230"/>
      <c r="BM60" s="2230"/>
      <c r="BN60" s="2230"/>
      <c r="BO60" s="2230"/>
      <c r="BP60" s="2230"/>
      <c r="BQ60" s="2230"/>
      <c r="BR60" s="2230"/>
      <c r="BS60" s="2230"/>
      <c r="BT60" s="2230"/>
      <c r="BU60" s="2230"/>
      <c r="BV60" s="2230"/>
      <c r="BW60" s="2230"/>
      <c r="BX60" s="2230"/>
      <c r="BY60" s="2230"/>
      <c r="BZ60" s="2230"/>
      <c r="CA60" s="2230"/>
      <c r="CB60" s="2230"/>
      <c r="CC60" s="2230"/>
      <c r="CD60" s="2230"/>
      <c r="CE60" s="2230"/>
      <c r="CF60" s="2230"/>
      <c r="CG60" s="2230"/>
      <c r="CH60" s="2215"/>
      <c r="CI60" s="2231" t="str">
        <f>IF(入力シート２!BC68="","",入力シート２!BC68)</f>
        <v/>
      </c>
      <c r="CJ60" s="2232"/>
      <c r="CK60" s="2231" t="str">
        <f>IF(入力シート２!BE68="","",入力シート２!BE68)</f>
        <v/>
      </c>
      <c r="CL60" s="2232"/>
      <c r="CM60" s="644"/>
      <c r="CN60" s="655"/>
    </row>
    <row r="61" spans="1:97" ht="21" customHeight="1" x14ac:dyDescent="0.15">
      <c r="A61" s="646"/>
      <c r="B61" s="2365" t="s">
        <v>1542</v>
      </c>
      <c r="C61" s="2366"/>
      <c r="D61" s="2366"/>
      <c r="E61" s="2366"/>
      <c r="F61" s="2366"/>
      <c r="G61" s="2366"/>
      <c r="H61" s="2366"/>
      <c r="I61" s="2478"/>
      <c r="J61" s="2479" t="str">
        <f>IF(J60=0,"-",ROUNDUP(J60/R22,0))</f>
        <v>-</v>
      </c>
      <c r="K61" s="2146"/>
      <c r="L61" s="2147"/>
      <c r="M61" s="2145" t="str">
        <f>IF(M60=0,"-",ROUNDUP(M60/R22,0))</f>
        <v>-</v>
      </c>
      <c r="N61" s="2146"/>
      <c r="O61" s="2147"/>
      <c r="P61" s="2145" t="str">
        <f>IF(P60=0,"-",ROUNDUP(P60/R22,0))</f>
        <v>-</v>
      </c>
      <c r="Q61" s="2146"/>
      <c r="R61" s="2147"/>
      <c r="S61" s="2275" t="s">
        <v>63</v>
      </c>
      <c r="T61" s="2276"/>
      <c r="U61" s="2284" t="s">
        <v>63</v>
      </c>
      <c r="V61" s="2480"/>
      <c r="W61" s="2479" t="str">
        <f>IF(W60=0,"-",ROUNDUP(W60/O16,0))</f>
        <v>-</v>
      </c>
      <c r="X61" s="2146"/>
      <c r="Y61" s="2147"/>
      <c r="Z61" s="2145" t="str">
        <f>IF(Z60=0,"-",ROUNDUP(Z60/O16,0))</f>
        <v>-</v>
      </c>
      <c r="AA61" s="2146"/>
      <c r="AB61" s="2147"/>
      <c r="AC61" s="2145" t="str">
        <f>IF(AC60=0,"-",ROUNDUP(AC60/O16,0))</f>
        <v>-</v>
      </c>
      <c r="AD61" s="2146"/>
      <c r="AE61" s="2147"/>
      <c r="AF61" s="2275" t="s">
        <v>63</v>
      </c>
      <c r="AG61" s="2276"/>
      <c r="AH61" s="2284" t="s">
        <v>63</v>
      </c>
      <c r="AI61" s="2285"/>
      <c r="AJ61" s="650"/>
      <c r="AK61" s="2341"/>
      <c r="AL61" s="2342"/>
      <c r="AM61" s="2158"/>
      <c r="AN61" s="2199"/>
      <c r="AO61" s="641" t="str">
        <f>IF(入力シート２!J69="","",入力シート２!J69)</f>
        <v/>
      </c>
      <c r="AP61" s="2253" t="str">
        <f>IF(入力シート２!K69="","",入力シート２!K69)</f>
        <v/>
      </c>
      <c r="AQ61" s="2254"/>
      <c r="AR61" s="2254"/>
      <c r="AS61" s="2254"/>
      <c r="AT61" s="2254"/>
      <c r="AU61" s="2254"/>
      <c r="AV61" s="2217"/>
      <c r="AW61" s="2269" t="str">
        <f>IF(入力シート２!R69="","",入力シート２!R69)</f>
        <v/>
      </c>
      <c r="AX61" s="2254"/>
      <c r="AY61" s="2254"/>
      <c r="AZ61" s="2254"/>
      <c r="BA61" s="2254"/>
      <c r="BB61" s="2254"/>
      <c r="BC61" s="2254"/>
      <c r="BD61" s="2254"/>
      <c r="BE61" s="2254"/>
      <c r="BF61" s="2217"/>
      <c r="BG61" s="2269" t="str">
        <f>IF(入力シート２!AB69="","",入力シート２!AB69)</f>
        <v/>
      </c>
      <c r="BH61" s="2254"/>
      <c r="BI61" s="2254"/>
      <c r="BJ61" s="2254"/>
      <c r="BK61" s="2254"/>
      <c r="BL61" s="2254"/>
      <c r="BM61" s="2254"/>
      <c r="BN61" s="2254"/>
      <c r="BO61" s="2254"/>
      <c r="BP61" s="2254"/>
      <c r="BQ61" s="2254"/>
      <c r="BR61" s="2254"/>
      <c r="BS61" s="2254"/>
      <c r="BT61" s="2254"/>
      <c r="BU61" s="2254"/>
      <c r="BV61" s="2254"/>
      <c r="BW61" s="2254"/>
      <c r="BX61" s="2254"/>
      <c r="BY61" s="2254"/>
      <c r="BZ61" s="2254"/>
      <c r="CA61" s="2254"/>
      <c r="CB61" s="2254"/>
      <c r="CC61" s="2254"/>
      <c r="CD61" s="2254"/>
      <c r="CE61" s="2254"/>
      <c r="CF61" s="2254"/>
      <c r="CG61" s="2254"/>
      <c r="CH61" s="2217"/>
      <c r="CI61" s="2221" t="str">
        <f>IF(入力シート２!BC69="","",入力シート２!BC69)</f>
        <v/>
      </c>
      <c r="CJ61" s="2222"/>
      <c r="CK61" s="2221" t="str">
        <f>IF(入力シート２!BE69="","",入力シート２!BE69)</f>
        <v/>
      </c>
      <c r="CL61" s="2222"/>
      <c r="CM61" s="644"/>
      <c r="CN61" s="655"/>
    </row>
    <row r="62" spans="1:97" ht="21" customHeight="1" x14ac:dyDescent="0.15">
      <c r="A62" s="646"/>
      <c r="B62" s="2367" t="s">
        <v>100</v>
      </c>
      <c r="C62" s="2368"/>
      <c r="D62" s="2368"/>
      <c r="E62" s="2368"/>
      <c r="F62" s="2368"/>
      <c r="G62" s="2368"/>
      <c r="H62" s="2368"/>
      <c r="I62" s="2477"/>
      <c r="J62" s="2472">
        <f>J58-J56-J57</f>
        <v>0</v>
      </c>
      <c r="K62" s="2106"/>
      <c r="L62" s="2107"/>
      <c r="M62" s="2108">
        <f>M58-M56-M57</f>
        <v>0</v>
      </c>
      <c r="N62" s="2106"/>
      <c r="O62" s="2107"/>
      <c r="P62" s="2108">
        <f>ROUNDDOWN(J62-M62,1)</f>
        <v>0</v>
      </c>
      <c r="Q62" s="2106"/>
      <c r="R62" s="2107"/>
      <c r="S62" s="2151" t="str">
        <f>IF(J62=0,"-",ROUNDDOWN(P62/J62*100,1))</f>
        <v>-</v>
      </c>
      <c r="T62" s="2152"/>
      <c r="U62" s="2149" t="str">
        <f>IF(J62=0,"-",ROUNDUP(M62/J62,2))</f>
        <v>-</v>
      </c>
      <c r="V62" s="2473"/>
      <c r="W62" s="2472">
        <f>W58-W56-W57</f>
        <v>0</v>
      </c>
      <c r="X62" s="2106"/>
      <c r="Y62" s="2107"/>
      <c r="Z62" s="2108">
        <f>Z58-Z56-Z57</f>
        <v>0</v>
      </c>
      <c r="AA62" s="2106"/>
      <c r="AB62" s="2107"/>
      <c r="AC62" s="2108">
        <f>ROUNDDOWN(W62-Z62,1)</f>
        <v>0</v>
      </c>
      <c r="AD62" s="2106"/>
      <c r="AE62" s="2107"/>
      <c r="AF62" s="2151" t="str">
        <f>IF(W62=0,"-",ROUNDDOWN(AC62/W62*100,1))</f>
        <v>-</v>
      </c>
      <c r="AG62" s="2152"/>
      <c r="AH62" s="2149" t="str">
        <f>IF(W62=0,"-",ROUNDUP(Z62/W62,2))</f>
        <v>-</v>
      </c>
      <c r="AI62" s="2150"/>
      <c r="AJ62" s="650"/>
      <c r="AK62" s="2341"/>
      <c r="AL62" s="2342"/>
      <c r="AM62" s="2158"/>
      <c r="AN62" s="2199"/>
      <c r="AO62" s="641" t="str">
        <f>IF(入力シート２!J70="","",入力シート２!J70)</f>
        <v/>
      </c>
      <c r="AP62" s="2253" t="str">
        <f>IF(入力シート２!K70="","",入力シート２!K70)</f>
        <v/>
      </c>
      <c r="AQ62" s="2254"/>
      <c r="AR62" s="2254"/>
      <c r="AS62" s="2254"/>
      <c r="AT62" s="2254"/>
      <c r="AU62" s="2254"/>
      <c r="AV62" s="2217"/>
      <c r="AW62" s="2269" t="str">
        <f>IF(入力シート２!R70="","",入力シート２!R70)</f>
        <v/>
      </c>
      <c r="AX62" s="2254"/>
      <c r="AY62" s="2254"/>
      <c r="AZ62" s="2254"/>
      <c r="BA62" s="2254"/>
      <c r="BB62" s="2254"/>
      <c r="BC62" s="2254"/>
      <c r="BD62" s="2254"/>
      <c r="BE62" s="2254"/>
      <c r="BF62" s="2217"/>
      <c r="BG62" s="2269" t="str">
        <f>IF(入力シート２!AB70="","",入力シート２!AB70)</f>
        <v/>
      </c>
      <c r="BH62" s="2254"/>
      <c r="BI62" s="2254"/>
      <c r="BJ62" s="2254"/>
      <c r="BK62" s="2254"/>
      <c r="BL62" s="2254"/>
      <c r="BM62" s="2254"/>
      <c r="BN62" s="2254"/>
      <c r="BO62" s="2254"/>
      <c r="BP62" s="2254"/>
      <c r="BQ62" s="2254"/>
      <c r="BR62" s="2254"/>
      <c r="BS62" s="2254"/>
      <c r="BT62" s="2254"/>
      <c r="BU62" s="2254"/>
      <c r="BV62" s="2254"/>
      <c r="BW62" s="2254"/>
      <c r="BX62" s="2254"/>
      <c r="BY62" s="2254"/>
      <c r="BZ62" s="2254"/>
      <c r="CA62" s="2254"/>
      <c r="CB62" s="2254"/>
      <c r="CC62" s="2254"/>
      <c r="CD62" s="2254"/>
      <c r="CE62" s="2254"/>
      <c r="CF62" s="2254"/>
      <c r="CG62" s="2254"/>
      <c r="CH62" s="2217"/>
      <c r="CI62" s="2221" t="str">
        <f>IF(入力シート２!BC70="","",入力シート２!BC70)</f>
        <v/>
      </c>
      <c r="CJ62" s="2222"/>
      <c r="CK62" s="2221" t="str">
        <f>IF(入力シート２!BE70="","",入力シート２!BE70)</f>
        <v/>
      </c>
      <c r="CL62" s="2222"/>
      <c r="CM62" s="644"/>
      <c r="CN62" s="655"/>
    </row>
    <row r="63" spans="1:97" ht="21" customHeight="1" x14ac:dyDescent="0.15">
      <c r="A63" s="1015"/>
      <c r="B63" s="2365" t="s">
        <v>1542</v>
      </c>
      <c r="C63" s="2366"/>
      <c r="D63" s="2366"/>
      <c r="E63" s="2366"/>
      <c r="F63" s="2366"/>
      <c r="G63" s="2366"/>
      <c r="H63" s="2366"/>
      <c r="I63" s="2478"/>
      <c r="J63" s="2479" t="str">
        <f>IF(J62=0,"-",ROUNDUP(J62/R22,0))</f>
        <v>-</v>
      </c>
      <c r="K63" s="2146"/>
      <c r="L63" s="2147"/>
      <c r="M63" s="2145" t="str">
        <f>IF(M62=0,"-",ROUNDUP(M62/R22,0))</f>
        <v>-</v>
      </c>
      <c r="N63" s="2146"/>
      <c r="O63" s="2147"/>
      <c r="P63" s="2145" t="str">
        <f>IF(P62=0,"-",ROUNDUP(P62/R22,0))</f>
        <v>-</v>
      </c>
      <c r="Q63" s="2146"/>
      <c r="R63" s="2147"/>
      <c r="S63" s="2275" t="s">
        <v>63</v>
      </c>
      <c r="T63" s="2276"/>
      <c r="U63" s="2284" t="s">
        <v>63</v>
      </c>
      <c r="V63" s="2480"/>
      <c r="W63" s="2479" t="str">
        <f>IF(W62=0,"-",ROUNDUP(W62/O16,0))</f>
        <v>-</v>
      </c>
      <c r="X63" s="2146"/>
      <c r="Y63" s="2147"/>
      <c r="Z63" s="2145" t="str">
        <f>IF(Z62=0,"-",ROUNDUP(Z62/O16,0))</f>
        <v>-</v>
      </c>
      <c r="AA63" s="2146"/>
      <c r="AB63" s="2147"/>
      <c r="AC63" s="2145" t="str">
        <f>IF(AC62=0,"-",ROUNDUP(AC62/O16,0))</f>
        <v>-</v>
      </c>
      <c r="AD63" s="2146"/>
      <c r="AE63" s="2147"/>
      <c r="AF63" s="2275" t="s">
        <v>63</v>
      </c>
      <c r="AG63" s="2276"/>
      <c r="AH63" s="2284" t="s">
        <v>63</v>
      </c>
      <c r="AI63" s="2285"/>
      <c r="AJ63" s="1016"/>
      <c r="AK63" s="2341"/>
      <c r="AL63" s="2342"/>
      <c r="AM63" s="2158"/>
      <c r="AN63" s="2199"/>
      <c r="AO63" s="641" t="str">
        <f>IF(入力シート２!J71="","",入力シート２!J71)</f>
        <v/>
      </c>
      <c r="AP63" s="2253" t="str">
        <f>IF(入力シート２!K71="","",入力シート２!K71)</f>
        <v/>
      </c>
      <c r="AQ63" s="2254"/>
      <c r="AR63" s="2254"/>
      <c r="AS63" s="2254"/>
      <c r="AT63" s="2254"/>
      <c r="AU63" s="2254"/>
      <c r="AV63" s="2217"/>
      <c r="AW63" s="2269" t="str">
        <f>IF(入力シート２!R71="","",入力シート２!R71)</f>
        <v/>
      </c>
      <c r="AX63" s="2254"/>
      <c r="AY63" s="2254"/>
      <c r="AZ63" s="2254"/>
      <c r="BA63" s="2254"/>
      <c r="BB63" s="2254"/>
      <c r="BC63" s="2254"/>
      <c r="BD63" s="2254"/>
      <c r="BE63" s="2254"/>
      <c r="BF63" s="2217"/>
      <c r="BG63" s="2269" t="str">
        <f>IF(入力シート２!AB71="","",入力シート２!AB71)</f>
        <v/>
      </c>
      <c r="BH63" s="2254"/>
      <c r="BI63" s="2254"/>
      <c r="BJ63" s="2254"/>
      <c r="BK63" s="2254"/>
      <c r="BL63" s="2254"/>
      <c r="BM63" s="2254"/>
      <c r="BN63" s="2254"/>
      <c r="BO63" s="2254"/>
      <c r="BP63" s="2254"/>
      <c r="BQ63" s="2254"/>
      <c r="BR63" s="2254"/>
      <c r="BS63" s="2254"/>
      <c r="BT63" s="2254"/>
      <c r="BU63" s="2254"/>
      <c r="BV63" s="2254"/>
      <c r="BW63" s="2254"/>
      <c r="BX63" s="2254"/>
      <c r="BY63" s="2254"/>
      <c r="BZ63" s="2254"/>
      <c r="CA63" s="2254"/>
      <c r="CB63" s="2254"/>
      <c r="CC63" s="2254"/>
      <c r="CD63" s="2254"/>
      <c r="CE63" s="2254"/>
      <c r="CF63" s="2254"/>
      <c r="CG63" s="2254"/>
      <c r="CH63" s="2217"/>
      <c r="CI63" s="2221" t="str">
        <f>IF(入力シート２!BC71="","",入力シート２!BC71)</f>
        <v/>
      </c>
      <c r="CJ63" s="2222"/>
      <c r="CK63" s="2221" t="str">
        <f>IF(入力シート２!BE71="","",入力シート２!BE71)</f>
        <v/>
      </c>
      <c r="CL63" s="2222"/>
      <c r="CM63" s="644"/>
      <c r="CN63" s="655"/>
    </row>
    <row r="64" spans="1:97" ht="21" customHeight="1" x14ac:dyDescent="0.15">
      <c r="A64" s="1015"/>
      <c r="B64" s="2195" t="s">
        <v>104</v>
      </c>
      <c r="C64" s="2192"/>
      <c r="D64" s="2192"/>
      <c r="E64" s="2192"/>
      <c r="F64" s="2192"/>
      <c r="G64" s="2192"/>
      <c r="H64" s="2192"/>
      <c r="I64" s="2481"/>
      <c r="J64" s="2482">
        <f>J58-J56</f>
        <v>0</v>
      </c>
      <c r="K64" s="2289"/>
      <c r="L64" s="2290"/>
      <c r="M64" s="2288">
        <f>M58-M56</f>
        <v>0</v>
      </c>
      <c r="N64" s="2289"/>
      <c r="O64" s="2290"/>
      <c r="P64" s="2288">
        <f>J64-M64</f>
        <v>0</v>
      </c>
      <c r="Q64" s="2289"/>
      <c r="R64" s="2290"/>
      <c r="S64" s="2153" t="str">
        <f>IF(J64=0,"-",ROUNDDOWN(P64/J64*100,1))</f>
        <v>-</v>
      </c>
      <c r="T64" s="2154"/>
      <c r="U64" s="2286" t="str">
        <f>IF(J64=0,"-",ROUNDUP(M64/J64,2))</f>
        <v>-</v>
      </c>
      <c r="V64" s="2483"/>
      <c r="W64" s="2482">
        <f>W58-W56</f>
        <v>0</v>
      </c>
      <c r="X64" s="2289"/>
      <c r="Y64" s="2290"/>
      <c r="Z64" s="2288">
        <f>Z58-Z56</f>
        <v>0</v>
      </c>
      <c r="AA64" s="2289"/>
      <c r="AB64" s="2290"/>
      <c r="AC64" s="2288">
        <f>W64-Z64</f>
        <v>0</v>
      </c>
      <c r="AD64" s="2289"/>
      <c r="AE64" s="2290"/>
      <c r="AF64" s="2153" t="str">
        <f>IF(W64=0,"-",ROUNDDOWN(AC64/W64*100,1))</f>
        <v>-</v>
      </c>
      <c r="AG64" s="2154"/>
      <c r="AH64" s="2286" t="str">
        <f>IF(W64=0,"-",ROUNDUP(Z64/W64,2))</f>
        <v>-</v>
      </c>
      <c r="AI64" s="2287"/>
      <c r="AJ64" s="1016"/>
      <c r="AK64" s="2341"/>
      <c r="AL64" s="2342"/>
      <c r="AM64" s="2158"/>
      <c r="AN64" s="2199"/>
      <c r="AO64" s="641" t="str">
        <f>IF(入力シート２!J72="","",入力シート２!J72)</f>
        <v/>
      </c>
      <c r="AP64" s="2253" t="str">
        <f>IF(入力シート２!K72="","",入力シート２!K72)</f>
        <v/>
      </c>
      <c r="AQ64" s="2254"/>
      <c r="AR64" s="2254"/>
      <c r="AS64" s="2254"/>
      <c r="AT64" s="2254"/>
      <c r="AU64" s="2254"/>
      <c r="AV64" s="2217"/>
      <c r="AW64" s="2269" t="str">
        <f>IF(入力シート２!R72="","",入力シート２!R72)</f>
        <v/>
      </c>
      <c r="AX64" s="2254"/>
      <c r="AY64" s="2254"/>
      <c r="AZ64" s="2254"/>
      <c r="BA64" s="2254"/>
      <c r="BB64" s="2254"/>
      <c r="BC64" s="2254"/>
      <c r="BD64" s="2254"/>
      <c r="BE64" s="2254"/>
      <c r="BF64" s="2217"/>
      <c r="BG64" s="2269" t="str">
        <f>IF(入力シート２!AB72="","",入力シート２!AB72)</f>
        <v/>
      </c>
      <c r="BH64" s="2254"/>
      <c r="BI64" s="2254"/>
      <c r="BJ64" s="2254"/>
      <c r="BK64" s="2254"/>
      <c r="BL64" s="2254"/>
      <c r="BM64" s="2254"/>
      <c r="BN64" s="2254"/>
      <c r="BO64" s="2254"/>
      <c r="BP64" s="2254"/>
      <c r="BQ64" s="2254"/>
      <c r="BR64" s="2254"/>
      <c r="BS64" s="2254"/>
      <c r="BT64" s="2254"/>
      <c r="BU64" s="2254"/>
      <c r="BV64" s="2254"/>
      <c r="BW64" s="2254"/>
      <c r="BX64" s="2254"/>
      <c r="BY64" s="2254"/>
      <c r="BZ64" s="2254"/>
      <c r="CA64" s="2254"/>
      <c r="CB64" s="2254"/>
      <c r="CC64" s="2254"/>
      <c r="CD64" s="2254"/>
      <c r="CE64" s="2254"/>
      <c r="CF64" s="2254"/>
      <c r="CG64" s="2254"/>
      <c r="CH64" s="2217"/>
      <c r="CI64" s="2221" t="str">
        <f>IF(入力シート２!BC72="","",入力シート２!BC72)</f>
        <v/>
      </c>
      <c r="CJ64" s="2222"/>
      <c r="CK64" s="2221" t="str">
        <f>IF(入力シート２!BE72="","",入力シート２!BE72)</f>
        <v/>
      </c>
      <c r="CL64" s="2222"/>
      <c r="CM64" s="644"/>
      <c r="CN64" s="655"/>
    </row>
    <row r="65" spans="1:92" ht="21" customHeight="1" x14ac:dyDescent="0.15">
      <c r="A65" s="1015"/>
      <c r="B65" s="2267" t="s">
        <v>1542</v>
      </c>
      <c r="C65" s="2118"/>
      <c r="D65" s="2118"/>
      <c r="E65" s="2118"/>
      <c r="F65" s="2118"/>
      <c r="G65" s="2118"/>
      <c r="H65" s="2118"/>
      <c r="I65" s="2484"/>
      <c r="J65" s="2485" t="str">
        <f>IF(J64=0,"-",ROUNDUP(J64/R22,0))</f>
        <v>-</v>
      </c>
      <c r="K65" s="2255"/>
      <c r="L65" s="2256"/>
      <c r="M65" s="2293" t="str">
        <f>IF(M64=0,"-",ROUNDUP(M64/R22,0))</f>
        <v>-</v>
      </c>
      <c r="N65" s="2255"/>
      <c r="O65" s="2256"/>
      <c r="P65" s="2293" t="str">
        <f>IF(P64=0,"-",ROUNDUP(P64/R22,0))</f>
        <v>-</v>
      </c>
      <c r="Q65" s="2255"/>
      <c r="R65" s="2256"/>
      <c r="S65" s="2486" t="s">
        <v>63</v>
      </c>
      <c r="T65" s="2487"/>
      <c r="U65" s="2488" t="s">
        <v>63</v>
      </c>
      <c r="V65" s="2489"/>
      <c r="W65" s="2485" t="str">
        <f>IF(W64=0,"-",ROUNDUP(W64/O16,0))</f>
        <v>-</v>
      </c>
      <c r="X65" s="2255"/>
      <c r="Y65" s="2256"/>
      <c r="Z65" s="2293" t="str">
        <f>IF(Z64=0,"-",ROUNDUP(Z64/O16,0))</f>
        <v>-</v>
      </c>
      <c r="AA65" s="2255"/>
      <c r="AB65" s="2256"/>
      <c r="AC65" s="2293" t="str">
        <f>IF(AC64=0,"-",ROUNDUP(AC64/O16,0))</f>
        <v>-</v>
      </c>
      <c r="AD65" s="2255"/>
      <c r="AE65" s="2256"/>
      <c r="AF65" s="2294" t="s">
        <v>63</v>
      </c>
      <c r="AG65" s="2295"/>
      <c r="AH65" s="2155" t="s">
        <v>63</v>
      </c>
      <c r="AI65" s="2156"/>
      <c r="AJ65" s="1016"/>
      <c r="AK65" s="2341"/>
      <c r="AL65" s="2342"/>
      <c r="AM65" s="2159"/>
      <c r="AN65" s="2200"/>
      <c r="AO65" s="640" t="str">
        <f>IF(入力シート２!J73="","",入力シート２!J73)</f>
        <v/>
      </c>
      <c r="AP65" s="2261" t="str">
        <f>IF(入力シート２!K73="","",入力シート２!K73)</f>
        <v/>
      </c>
      <c r="AQ65" s="2228"/>
      <c r="AR65" s="2228"/>
      <c r="AS65" s="2228"/>
      <c r="AT65" s="2228"/>
      <c r="AU65" s="2228"/>
      <c r="AV65" s="2196"/>
      <c r="AW65" s="2227" t="str">
        <f>IF(入力シート２!R73="","",入力シート２!R73)</f>
        <v>　</v>
      </c>
      <c r="AX65" s="2228"/>
      <c r="AY65" s="2228"/>
      <c r="AZ65" s="2228"/>
      <c r="BA65" s="2228"/>
      <c r="BB65" s="2228"/>
      <c r="BC65" s="2228"/>
      <c r="BD65" s="2228"/>
      <c r="BE65" s="2228"/>
      <c r="BF65" s="2196"/>
      <c r="BG65" s="2227" t="str">
        <f>IF(入力シート２!AB73="","",入力シート２!AB73)</f>
        <v/>
      </c>
      <c r="BH65" s="2228"/>
      <c r="BI65" s="2228"/>
      <c r="BJ65" s="2228"/>
      <c r="BK65" s="2228"/>
      <c r="BL65" s="2228"/>
      <c r="BM65" s="2228"/>
      <c r="BN65" s="2228"/>
      <c r="BO65" s="2228"/>
      <c r="BP65" s="2228"/>
      <c r="BQ65" s="2228"/>
      <c r="BR65" s="2228"/>
      <c r="BS65" s="2228"/>
      <c r="BT65" s="2228"/>
      <c r="BU65" s="2228"/>
      <c r="BV65" s="2228"/>
      <c r="BW65" s="2228"/>
      <c r="BX65" s="2228"/>
      <c r="BY65" s="2228"/>
      <c r="BZ65" s="2228"/>
      <c r="CA65" s="2228"/>
      <c r="CB65" s="2228"/>
      <c r="CC65" s="2228"/>
      <c r="CD65" s="2228"/>
      <c r="CE65" s="2228"/>
      <c r="CF65" s="2228"/>
      <c r="CG65" s="2228"/>
      <c r="CH65" s="2196"/>
      <c r="CI65" s="2237" t="str">
        <f>IF(入力シート２!BC73="","",入力シート２!BC73)</f>
        <v/>
      </c>
      <c r="CJ65" s="2238"/>
      <c r="CK65" s="2237" t="str">
        <f>IF(入力シート２!BE73="","",入力シート２!BE73)</f>
        <v/>
      </c>
      <c r="CL65" s="2238"/>
      <c r="CM65" s="644"/>
      <c r="CN65" s="655"/>
    </row>
    <row r="66" spans="1:92" ht="21" customHeight="1" x14ac:dyDescent="0.3">
      <c r="A66" s="1015"/>
      <c r="B66" s="1241" t="s">
        <v>1571</v>
      </c>
      <c r="C66" s="83"/>
      <c r="D66" s="83"/>
      <c r="E66" s="83"/>
      <c r="F66" s="83"/>
      <c r="G66" s="83"/>
      <c r="H66" s="83"/>
      <c r="I66" s="83"/>
      <c r="J66" s="83"/>
      <c r="K66" s="83"/>
      <c r="L66" s="83"/>
      <c r="M66" s="83"/>
      <c r="N66" s="83"/>
      <c r="O66" s="83"/>
      <c r="P66" s="83"/>
      <c r="Q66" s="1013"/>
      <c r="R66" s="660" t="s">
        <v>1565</v>
      </c>
      <c r="S66" s="1242"/>
      <c r="T66" s="1242"/>
      <c r="U66" s="1242"/>
      <c r="V66" s="83"/>
      <c r="W66" s="83"/>
      <c r="X66" s="83"/>
      <c r="Y66" s="83"/>
      <c r="Z66" s="83"/>
      <c r="AA66" s="83"/>
      <c r="AB66" s="83"/>
      <c r="AC66" s="83"/>
      <c r="AD66" s="83"/>
      <c r="AE66" s="83"/>
      <c r="AF66" s="83"/>
      <c r="AG66" s="1243"/>
      <c r="AH66" s="1244"/>
      <c r="AI66" s="1244"/>
      <c r="AJ66" s="1016"/>
      <c r="AK66" s="2341"/>
      <c r="AL66" s="2342"/>
      <c r="AM66" s="2157" t="s">
        <v>307</v>
      </c>
      <c r="AN66" s="2204" t="s">
        <v>122</v>
      </c>
      <c r="AO66" s="657" t="str">
        <f>IF(入力シート２!J74="","",入力シート２!J74)</f>
        <v/>
      </c>
      <c r="AP66" s="2215" t="str">
        <f>IF(入力シート２!K74="","",入力シート２!K74)</f>
        <v/>
      </c>
      <c r="AQ66" s="2216"/>
      <c r="AR66" s="2216"/>
      <c r="AS66" s="2216"/>
      <c r="AT66" s="2216"/>
      <c r="AU66" s="2216"/>
      <c r="AV66" s="2216"/>
      <c r="AW66" s="2216" t="str">
        <f>IF(入力シート２!R74="","",入力シート２!R74)</f>
        <v/>
      </c>
      <c r="AX66" s="2216"/>
      <c r="AY66" s="2216"/>
      <c r="AZ66" s="2216"/>
      <c r="BA66" s="2216"/>
      <c r="BB66" s="2216"/>
      <c r="BC66" s="2216"/>
      <c r="BD66" s="2216"/>
      <c r="BE66" s="2216"/>
      <c r="BF66" s="2216"/>
      <c r="BG66" s="2216" t="str">
        <f>IF(入力シート２!AB74="","",入力シート２!AB74)</f>
        <v/>
      </c>
      <c r="BH66" s="2216"/>
      <c r="BI66" s="2216"/>
      <c r="BJ66" s="2216"/>
      <c r="BK66" s="2216"/>
      <c r="BL66" s="2216"/>
      <c r="BM66" s="2216"/>
      <c r="BN66" s="2216"/>
      <c r="BO66" s="2216"/>
      <c r="BP66" s="2216"/>
      <c r="BQ66" s="2216"/>
      <c r="BR66" s="2216"/>
      <c r="BS66" s="2216"/>
      <c r="BT66" s="2216"/>
      <c r="BU66" s="2216"/>
      <c r="BV66" s="2216"/>
      <c r="BW66" s="2216"/>
      <c r="BX66" s="2216"/>
      <c r="BY66" s="2216"/>
      <c r="BZ66" s="2216"/>
      <c r="CA66" s="2216"/>
      <c r="CB66" s="2216"/>
      <c r="CC66" s="2216"/>
      <c r="CD66" s="2216"/>
      <c r="CE66" s="2216"/>
      <c r="CF66" s="2216"/>
      <c r="CG66" s="2216"/>
      <c r="CH66" s="2216"/>
      <c r="CI66" s="2324" t="str">
        <f>IF(入力シート２!BC74="","",入力シート２!BC74)</f>
        <v/>
      </c>
      <c r="CJ66" s="2324"/>
      <c r="CK66" s="2231" t="str">
        <f>IF(入力シート２!BE74="","",入力シート２!BE74)</f>
        <v/>
      </c>
      <c r="CL66" s="2232"/>
      <c r="CM66" s="644"/>
      <c r="CN66" s="644"/>
    </row>
    <row r="67" spans="1:92" ht="21" customHeight="1" x14ac:dyDescent="0.15">
      <c r="A67" s="1015"/>
      <c r="B67" s="1245"/>
      <c r="C67" s="1171"/>
      <c r="D67" s="1171"/>
      <c r="E67" s="1171"/>
      <c r="F67" s="1246"/>
      <c r="G67" s="1246"/>
      <c r="H67" s="1246"/>
      <c r="I67" s="1246"/>
      <c r="J67" s="2120" t="s">
        <v>1619</v>
      </c>
      <c r="K67" s="2120"/>
      <c r="L67" s="2120"/>
      <c r="M67" s="2120"/>
      <c r="N67" s="2120"/>
      <c r="O67" s="2120"/>
      <c r="P67" s="2120"/>
      <c r="Q67" s="2120"/>
      <c r="R67" s="2190" t="s">
        <v>523</v>
      </c>
      <c r="S67" s="2190"/>
      <c r="T67" s="2190"/>
      <c r="U67" s="2190"/>
      <c r="V67" s="2190"/>
      <c r="W67" s="2191"/>
      <c r="X67" s="2194" t="s">
        <v>246</v>
      </c>
      <c r="Y67" s="2190"/>
      <c r="Z67" s="2190"/>
      <c r="AA67" s="2191"/>
      <c r="AB67" s="2194" t="s">
        <v>111</v>
      </c>
      <c r="AC67" s="2190"/>
      <c r="AD67" s="2190"/>
      <c r="AE67" s="2191"/>
      <c r="AF67" s="2194" t="s">
        <v>112</v>
      </c>
      <c r="AG67" s="2190"/>
      <c r="AH67" s="2190"/>
      <c r="AI67" s="2191"/>
      <c r="AJ67" s="1016"/>
      <c r="AK67" s="2341"/>
      <c r="AL67" s="2342"/>
      <c r="AM67" s="2158"/>
      <c r="AN67" s="2214"/>
      <c r="AO67" s="641" t="str">
        <f>IF(入力シート２!J75="","",入力シート２!J75)</f>
        <v/>
      </c>
      <c r="AP67" s="2217" t="str">
        <f>IF(入力シート２!K75="","",入力シート２!K75)</f>
        <v/>
      </c>
      <c r="AQ67" s="2218"/>
      <c r="AR67" s="2218"/>
      <c r="AS67" s="2218"/>
      <c r="AT67" s="2218"/>
      <c r="AU67" s="2218"/>
      <c r="AV67" s="2218"/>
      <c r="AW67" s="2218" t="str">
        <f>IF(入力シート２!R75="","",入力シート２!R75)</f>
        <v/>
      </c>
      <c r="AX67" s="2218"/>
      <c r="AY67" s="2218"/>
      <c r="AZ67" s="2218"/>
      <c r="BA67" s="2218"/>
      <c r="BB67" s="2218"/>
      <c r="BC67" s="2218"/>
      <c r="BD67" s="2218"/>
      <c r="BE67" s="2218"/>
      <c r="BF67" s="2218"/>
      <c r="BG67" s="2218" t="str">
        <f>IF(入力シート２!AB75="","",入力シート２!AB75)</f>
        <v/>
      </c>
      <c r="BH67" s="2218"/>
      <c r="BI67" s="2218"/>
      <c r="BJ67" s="2218"/>
      <c r="BK67" s="2218"/>
      <c r="BL67" s="2218"/>
      <c r="BM67" s="2218"/>
      <c r="BN67" s="2218"/>
      <c r="BO67" s="2218"/>
      <c r="BP67" s="2218"/>
      <c r="BQ67" s="2218"/>
      <c r="BR67" s="2218"/>
      <c r="BS67" s="2218"/>
      <c r="BT67" s="2218"/>
      <c r="BU67" s="2218"/>
      <c r="BV67" s="2218"/>
      <c r="BW67" s="2218"/>
      <c r="BX67" s="2218"/>
      <c r="BY67" s="2218"/>
      <c r="BZ67" s="2218"/>
      <c r="CA67" s="2218"/>
      <c r="CB67" s="2218"/>
      <c r="CC67" s="2218"/>
      <c r="CD67" s="2218"/>
      <c r="CE67" s="2218"/>
      <c r="CF67" s="2218"/>
      <c r="CG67" s="2218"/>
      <c r="CH67" s="2218"/>
      <c r="CI67" s="2325" t="str">
        <f>IF(入力シート２!BC75="","",入力シート２!BC75)</f>
        <v/>
      </c>
      <c r="CJ67" s="2325"/>
      <c r="CK67" s="2221" t="str">
        <f>IF(入力シート２!BE75="","",入力シート２!BE75)</f>
        <v/>
      </c>
      <c r="CL67" s="2222"/>
      <c r="CM67" s="644"/>
      <c r="CN67" s="644"/>
    </row>
    <row r="68" spans="1:92" ht="21" customHeight="1" x14ac:dyDescent="0.15">
      <c r="A68" s="1015"/>
      <c r="B68" s="1247"/>
      <c r="C68" s="1010"/>
      <c r="D68" s="1010"/>
      <c r="E68" s="1010"/>
      <c r="F68" s="1010"/>
      <c r="G68" s="1010"/>
      <c r="H68" s="1010"/>
      <c r="I68" s="1010"/>
      <c r="J68" s="2131" t="s">
        <v>1501</v>
      </c>
      <c r="K68" s="2132"/>
      <c r="L68" s="2125" t="s">
        <v>1624</v>
      </c>
      <c r="M68" s="2126"/>
      <c r="N68" s="2127"/>
      <c r="O68" s="2128" t="s">
        <v>1620</v>
      </c>
      <c r="P68" s="2129"/>
      <c r="Q68" s="2130"/>
      <c r="R68" s="2192"/>
      <c r="S68" s="2192"/>
      <c r="T68" s="2192"/>
      <c r="U68" s="2192"/>
      <c r="V68" s="2192"/>
      <c r="W68" s="2193"/>
      <c r="X68" s="2195"/>
      <c r="Y68" s="2192"/>
      <c r="Z68" s="2192"/>
      <c r="AA68" s="2193"/>
      <c r="AB68" s="2195"/>
      <c r="AC68" s="2192"/>
      <c r="AD68" s="2192"/>
      <c r="AE68" s="2193"/>
      <c r="AF68" s="2195"/>
      <c r="AG68" s="2192"/>
      <c r="AH68" s="2192"/>
      <c r="AI68" s="2193"/>
      <c r="AJ68" s="1016"/>
      <c r="AK68" s="2341"/>
      <c r="AL68" s="2342"/>
      <c r="AM68" s="2159"/>
      <c r="AN68" s="2205"/>
      <c r="AO68" s="640" t="str">
        <f>IF(入力シート２!J76="","",入力シート２!J76)</f>
        <v/>
      </c>
      <c r="AP68" s="2196" t="str">
        <f>IF(入力シート２!K76="","",入力シート２!K76)</f>
        <v/>
      </c>
      <c r="AQ68" s="2197"/>
      <c r="AR68" s="2197"/>
      <c r="AS68" s="2197"/>
      <c r="AT68" s="2197"/>
      <c r="AU68" s="2197"/>
      <c r="AV68" s="2197"/>
      <c r="AW68" s="2197" t="str">
        <f>IF(入力シート２!R76="","",入力シート２!R76)</f>
        <v/>
      </c>
      <c r="AX68" s="2197"/>
      <c r="AY68" s="2197"/>
      <c r="AZ68" s="2197"/>
      <c r="BA68" s="2197"/>
      <c r="BB68" s="2197"/>
      <c r="BC68" s="2197"/>
      <c r="BD68" s="2197"/>
      <c r="BE68" s="2197"/>
      <c r="BF68" s="2197"/>
      <c r="BG68" s="2197" t="str">
        <f>IF(入力シート２!AB76="","",入力シート２!AB76)</f>
        <v/>
      </c>
      <c r="BH68" s="2197"/>
      <c r="BI68" s="2197"/>
      <c r="BJ68" s="2197"/>
      <c r="BK68" s="2197"/>
      <c r="BL68" s="2197"/>
      <c r="BM68" s="2197"/>
      <c r="BN68" s="2197"/>
      <c r="BO68" s="2197"/>
      <c r="BP68" s="2197"/>
      <c r="BQ68" s="2197"/>
      <c r="BR68" s="2197"/>
      <c r="BS68" s="2197"/>
      <c r="BT68" s="2197"/>
      <c r="BU68" s="2197"/>
      <c r="BV68" s="2197"/>
      <c r="BW68" s="2197"/>
      <c r="BX68" s="2197"/>
      <c r="BY68" s="2197"/>
      <c r="BZ68" s="2197"/>
      <c r="CA68" s="2197"/>
      <c r="CB68" s="2197"/>
      <c r="CC68" s="2197"/>
      <c r="CD68" s="2197"/>
      <c r="CE68" s="2197"/>
      <c r="CF68" s="2197"/>
      <c r="CG68" s="2197"/>
      <c r="CH68" s="2197"/>
      <c r="CI68" s="2268" t="str">
        <f>IF(入力シート２!BC76="","",入力シート２!BC76)</f>
        <v/>
      </c>
      <c r="CJ68" s="2268"/>
      <c r="CK68" s="2237" t="str">
        <f>IF(入力シート２!BE76="","",入力シート２!BE76)</f>
        <v/>
      </c>
      <c r="CL68" s="2238"/>
      <c r="CM68" s="644"/>
      <c r="CN68" s="644"/>
    </row>
    <row r="69" spans="1:92" ht="21" customHeight="1" x14ac:dyDescent="0.15">
      <c r="A69" s="1015"/>
      <c r="B69" s="1248"/>
      <c r="C69" s="1016"/>
      <c r="D69" s="1016"/>
      <c r="E69" s="1016"/>
      <c r="F69" s="1016"/>
      <c r="G69" s="1016"/>
      <c r="H69" s="1019"/>
      <c r="I69" s="1019"/>
      <c r="J69" s="2121" t="s">
        <v>1621</v>
      </c>
      <c r="K69" s="2122"/>
      <c r="L69" s="2133" t="str">
        <f>IF(入力シート!K288="","",入力シート!K288)</f>
        <v/>
      </c>
      <c r="M69" s="2134"/>
      <c r="N69" s="2135"/>
      <c r="O69" s="2136" t="str">
        <f>IF(入力シート!K311="","",入力シート!K311)</f>
        <v/>
      </c>
      <c r="P69" s="2137"/>
      <c r="Q69" s="2138"/>
      <c r="R69" s="2118" t="s">
        <v>115</v>
      </c>
      <c r="S69" s="2118"/>
      <c r="T69" s="2118"/>
      <c r="U69" s="2118"/>
      <c r="V69" s="2118"/>
      <c r="W69" s="2119"/>
      <c r="X69" s="2490">
        <f>'４-１．概略予算書（まとめ）'!C12</f>
        <v>0</v>
      </c>
      <c r="Y69" s="2491"/>
      <c r="Z69" s="2491"/>
      <c r="AA69" s="2492"/>
      <c r="AB69" s="2490">
        <f>'４-１．概略予算書（まとめ）'!D12</f>
        <v>0</v>
      </c>
      <c r="AC69" s="2491"/>
      <c r="AD69" s="2491"/>
      <c r="AE69" s="2492"/>
      <c r="AF69" s="2490">
        <f>'４-１．概略予算書（まとめ）'!E12</f>
        <v>0</v>
      </c>
      <c r="AG69" s="2491"/>
      <c r="AH69" s="2491"/>
      <c r="AI69" s="2492"/>
      <c r="AJ69" s="1016"/>
      <c r="AK69" s="2341"/>
      <c r="AL69" s="2342"/>
      <c r="AM69" s="2157" t="s">
        <v>308</v>
      </c>
      <c r="AN69" s="2198" t="s">
        <v>125</v>
      </c>
      <c r="AO69" s="657" t="str">
        <f>IF(入力シート２!J77="","",入力シート２!J77)</f>
        <v/>
      </c>
      <c r="AP69" s="2262" t="str">
        <f>IF(入力シート２!K77="","",入力シート２!K77)</f>
        <v/>
      </c>
      <c r="AQ69" s="2230"/>
      <c r="AR69" s="2230"/>
      <c r="AS69" s="2230"/>
      <c r="AT69" s="2230"/>
      <c r="AU69" s="2230"/>
      <c r="AV69" s="2215"/>
      <c r="AW69" s="2229" t="str">
        <f>IF(入力シート２!R77="","",入力シート２!R77)</f>
        <v/>
      </c>
      <c r="AX69" s="2230"/>
      <c r="AY69" s="2230"/>
      <c r="AZ69" s="2230"/>
      <c r="BA69" s="2230"/>
      <c r="BB69" s="2230"/>
      <c r="BC69" s="2230"/>
      <c r="BD69" s="2230"/>
      <c r="BE69" s="2230"/>
      <c r="BF69" s="2215"/>
      <c r="BG69" s="2229" t="str">
        <f>IF(入力シート２!AB77="","",入力シート２!AB77)</f>
        <v/>
      </c>
      <c r="BH69" s="2230"/>
      <c r="BI69" s="2230"/>
      <c r="BJ69" s="2230"/>
      <c r="BK69" s="2230"/>
      <c r="BL69" s="2230"/>
      <c r="BM69" s="2230"/>
      <c r="BN69" s="2230"/>
      <c r="BO69" s="2230"/>
      <c r="BP69" s="2230"/>
      <c r="BQ69" s="2230"/>
      <c r="BR69" s="2230"/>
      <c r="BS69" s="2230"/>
      <c r="BT69" s="2230"/>
      <c r="BU69" s="2230"/>
      <c r="BV69" s="2230"/>
      <c r="BW69" s="2230"/>
      <c r="BX69" s="2230"/>
      <c r="BY69" s="2230"/>
      <c r="BZ69" s="2230"/>
      <c r="CA69" s="2230"/>
      <c r="CB69" s="2230"/>
      <c r="CC69" s="2230"/>
      <c r="CD69" s="2230"/>
      <c r="CE69" s="2230"/>
      <c r="CF69" s="2230"/>
      <c r="CG69" s="2230"/>
      <c r="CH69" s="2215"/>
      <c r="CI69" s="2231" t="str">
        <f>IF(入力シート２!BC77="","",入力シート２!BC77)</f>
        <v/>
      </c>
      <c r="CJ69" s="2232"/>
      <c r="CK69" s="2233" t="s">
        <v>312</v>
      </c>
      <c r="CL69" s="2234"/>
      <c r="CM69" s="644"/>
      <c r="CN69" s="644"/>
    </row>
    <row r="70" spans="1:92" ht="21" customHeight="1" x14ac:dyDescent="0.15">
      <c r="A70" s="1015"/>
      <c r="B70" s="1248"/>
      <c r="C70" s="1016"/>
      <c r="D70" s="1016"/>
      <c r="E70" s="1016"/>
      <c r="F70" s="1016"/>
      <c r="G70" s="1016"/>
      <c r="H70" s="1019"/>
      <c r="I70" s="1019"/>
      <c r="J70" s="2123" t="s">
        <v>1623</v>
      </c>
      <c r="K70" s="2124"/>
      <c r="L70" s="2139" t="str">
        <f>IF(入力シート!K297="","",入力シート!K297)</f>
        <v/>
      </c>
      <c r="M70" s="2140"/>
      <c r="N70" s="2141"/>
      <c r="O70" s="2142" t="str">
        <f>IF(入力シート!K320="","",入力シート!K320)</f>
        <v/>
      </c>
      <c r="P70" s="2143"/>
      <c r="Q70" s="2144"/>
      <c r="R70" s="2118" t="s">
        <v>117</v>
      </c>
      <c r="S70" s="2118"/>
      <c r="T70" s="2118"/>
      <c r="U70" s="2118"/>
      <c r="V70" s="2118"/>
      <c r="W70" s="2119"/>
      <c r="X70" s="2490">
        <f>'４-１．概略予算書（まとめ）'!C13</f>
        <v>0</v>
      </c>
      <c r="Y70" s="2491"/>
      <c r="Z70" s="2491"/>
      <c r="AA70" s="2492"/>
      <c r="AB70" s="2490">
        <f>'４-１．概略予算書（まとめ）'!D13</f>
        <v>0</v>
      </c>
      <c r="AC70" s="2491"/>
      <c r="AD70" s="2491"/>
      <c r="AE70" s="2492"/>
      <c r="AF70" s="2490">
        <f>'４-１．概略予算書（まとめ）'!E13</f>
        <v>0</v>
      </c>
      <c r="AG70" s="2491"/>
      <c r="AH70" s="2491"/>
      <c r="AI70" s="2492"/>
      <c r="AJ70" s="1016"/>
      <c r="AK70" s="2341"/>
      <c r="AL70" s="2342"/>
      <c r="AM70" s="2159"/>
      <c r="AN70" s="2200"/>
      <c r="AO70" s="640" t="str">
        <f>IF(入力シート２!J78="","",入力シート２!J78)</f>
        <v/>
      </c>
      <c r="AP70" s="2261" t="str">
        <f>IF(入力シート２!K78="","",入力シート２!K78)</f>
        <v/>
      </c>
      <c r="AQ70" s="2228"/>
      <c r="AR70" s="2228"/>
      <c r="AS70" s="2228"/>
      <c r="AT70" s="2228"/>
      <c r="AU70" s="2228"/>
      <c r="AV70" s="2196"/>
      <c r="AW70" s="2227" t="str">
        <f>IF(入力シート２!R78="","",入力シート２!R78)</f>
        <v>　</v>
      </c>
      <c r="AX70" s="2228"/>
      <c r="AY70" s="2228"/>
      <c r="AZ70" s="2228"/>
      <c r="BA70" s="2228"/>
      <c r="BB70" s="2228"/>
      <c r="BC70" s="2228"/>
      <c r="BD70" s="2228"/>
      <c r="BE70" s="2228"/>
      <c r="BF70" s="2196"/>
      <c r="BG70" s="2227" t="str">
        <f>IF(入力シート２!AB78="","",入力シート２!AB78)</f>
        <v/>
      </c>
      <c r="BH70" s="2228"/>
      <c r="BI70" s="2228"/>
      <c r="BJ70" s="2228"/>
      <c r="BK70" s="2228"/>
      <c r="BL70" s="2228"/>
      <c r="BM70" s="2228"/>
      <c r="BN70" s="2228"/>
      <c r="BO70" s="2228"/>
      <c r="BP70" s="2228"/>
      <c r="BQ70" s="2228"/>
      <c r="BR70" s="2228"/>
      <c r="BS70" s="2228"/>
      <c r="BT70" s="2228"/>
      <c r="BU70" s="2228"/>
      <c r="BV70" s="2228"/>
      <c r="BW70" s="2228"/>
      <c r="BX70" s="2228"/>
      <c r="BY70" s="2228"/>
      <c r="BZ70" s="2228"/>
      <c r="CA70" s="2228"/>
      <c r="CB70" s="2228"/>
      <c r="CC70" s="2228"/>
      <c r="CD70" s="2228"/>
      <c r="CE70" s="2228"/>
      <c r="CF70" s="2228"/>
      <c r="CG70" s="2228"/>
      <c r="CH70" s="2196"/>
      <c r="CI70" s="2237" t="str">
        <f>IF(入力シート２!BC78="","",入力シート２!BC78)</f>
        <v/>
      </c>
      <c r="CJ70" s="2238"/>
      <c r="CK70" s="2235" t="s">
        <v>312</v>
      </c>
      <c r="CL70" s="2236"/>
      <c r="CM70" s="644"/>
      <c r="CN70" s="644"/>
    </row>
    <row r="71" spans="1:92" ht="21" customHeight="1" x14ac:dyDescent="0.15">
      <c r="A71" s="1015"/>
      <c r="B71" s="1248"/>
      <c r="C71" s="1016"/>
      <c r="D71" s="1016"/>
      <c r="E71" s="1016"/>
      <c r="F71" s="1016"/>
      <c r="G71" s="1016"/>
      <c r="H71" s="1019"/>
      <c r="I71" s="1019"/>
      <c r="J71" s="2178" t="s">
        <v>1622</v>
      </c>
      <c r="K71" s="2127"/>
      <c r="L71" s="2179" t="str">
        <f>IF(L69="","-",ROUNDDOWN((L69-L70)/L69*100,1))</f>
        <v>-</v>
      </c>
      <c r="M71" s="2180"/>
      <c r="N71" s="2181"/>
      <c r="O71" s="2179" t="str">
        <f>IF(O69="","-",ROUNDDOWN((O69-O70)/O69*100,1))</f>
        <v>-</v>
      </c>
      <c r="P71" s="2180"/>
      <c r="Q71" s="2181"/>
      <c r="R71" s="2118" t="s">
        <v>118</v>
      </c>
      <c r="S71" s="2118"/>
      <c r="T71" s="2118"/>
      <c r="U71" s="2118"/>
      <c r="V71" s="2118"/>
      <c r="W71" s="2119"/>
      <c r="X71" s="2490">
        <f>'４-１．概略予算書（まとめ）'!C14</f>
        <v>0</v>
      </c>
      <c r="Y71" s="2491"/>
      <c r="Z71" s="2491"/>
      <c r="AA71" s="2492"/>
      <c r="AB71" s="2490">
        <f>'４-１．概略予算書（まとめ）'!D14</f>
        <v>0</v>
      </c>
      <c r="AC71" s="2491"/>
      <c r="AD71" s="2491"/>
      <c r="AE71" s="2492"/>
      <c r="AF71" s="2490">
        <f>'４-１．概略予算書（まとめ）'!E14</f>
        <v>0</v>
      </c>
      <c r="AG71" s="2491"/>
      <c r="AH71" s="2491"/>
      <c r="AI71" s="2492"/>
      <c r="AJ71" s="1016"/>
      <c r="AK71" s="2343"/>
      <c r="AL71" s="2344"/>
      <c r="AM71" s="654" t="s">
        <v>309</v>
      </c>
      <c r="AN71" s="649" t="s">
        <v>130</v>
      </c>
      <c r="AO71" s="648" t="str">
        <f>IF(入力シート２!J79="","",入力シート２!J79)</f>
        <v/>
      </c>
      <c r="AP71" s="2219" t="str">
        <f>IF(入力シート２!K79="","",入力シート２!K79)</f>
        <v/>
      </c>
      <c r="AQ71" s="2219"/>
      <c r="AR71" s="2219"/>
      <c r="AS71" s="2219"/>
      <c r="AT71" s="2219"/>
      <c r="AU71" s="2219"/>
      <c r="AV71" s="2220"/>
      <c r="AW71" s="2175" t="s">
        <v>352</v>
      </c>
      <c r="AX71" s="2176"/>
      <c r="AY71" s="2176"/>
      <c r="AZ71" s="2176"/>
      <c r="BA71" s="2176"/>
      <c r="BB71" s="2176"/>
      <c r="BC71" s="2176"/>
      <c r="BD71" s="2176"/>
      <c r="BE71" s="2176"/>
      <c r="BF71" s="2177"/>
      <c r="BG71" s="843" t="str">
        <f>IF(入力シート２!AB79="","",入力シート２!AB79)</f>
        <v/>
      </c>
      <c r="BH71" s="651" t="s">
        <v>244</v>
      </c>
      <c r="BI71" s="652" t="str">
        <f>IF(入力シート２!AD79="","",入力シート２!AD79)</f>
        <v/>
      </c>
      <c r="BJ71" s="651" t="s">
        <v>245</v>
      </c>
      <c r="BK71" s="2241" t="str">
        <f>IF(入力シート２!AF79="","",入力シート２!AF79)</f>
        <v/>
      </c>
      <c r="BL71" s="2241" t="s">
        <v>1245</v>
      </c>
      <c r="BM71" s="651" t="s">
        <v>310</v>
      </c>
      <c r="BN71" s="652" t="str">
        <f>IF(入力シート２!AI79="","",入力シート２!AI79)</f>
        <v/>
      </c>
      <c r="BO71" s="647" t="s">
        <v>216</v>
      </c>
      <c r="BP71" s="653" t="str">
        <f>IF(入力シート２!AK79="","",入力シート２!AK79)</f>
        <v/>
      </c>
      <c r="BQ71" s="651" t="s">
        <v>244</v>
      </c>
      <c r="BR71" s="652" t="str">
        <f>IF(入力シート２!AM79="","",入力シート２!AM79)</f>
        <v/>
      </c>
      <c r="BS71" s="651" t="s">
        <v>245</v>
      </c>
      <c r="BT71" s="2241" t="str">
        <f>IF(入力シート２!AO79="","",入力シート２!AO79)</f>
        <v/>
      </c>
      <c r="BU71" s="2241" t="s">
        <v>1245</v>
      </c>
      <c r="BV71" s="651" t="s">
        <v>310</v>
      </c>
      <c r="BW71" s="652" t="str">
        <f>IF(入力シート２!AR79="","",入力シート２!AR79)</f>
        <v/>
      </c>
      <c r="BX71" s="647" t="s">
        <v>216</v>
      </c>
      <c r="BY71" s="833" t="str">
        <f>IF(入力シート２!AT79="","",入力シート２!AT79)</f>
        <v/>
      </c>
      <c r="BZ71" s="651" t="s">
        <v>244</v>
      </c>
      <c r="CA71" s="834" t="str">
        <f>IF(入力シート２!AV79="","",入力シート２!AV79)</f>
        <v/>
      </c>
      <c r="CB71" s="651" t="s">
        <v>245</v>
      </c>
      <c r="CC71" s="2241" t="str">
        <f>IF(入力シート２!AX79="","",入力シート２!AX79)</f>
        <v/>
      </c>
      <c r="CD71" s="2241" t="s">
        <v>1245</v>
      </c>
      <c r="CE71" s="651" t="s">
        <v>310</v>
      </c>
      <c r="CF71" s="834" t="str">
        <f>IF(入力シート２!BA79="","",入力シート２!BA79)</f>
        <v/>
      </c>
      <c r="CG71" s="2242" t="s">
        <v>216</v>
      </c>
      <c r="CH71" s="2243"/>
      <c r="CI71" s="2237" t="str">
        <f>IF(入力シート２!BC79="","",入力シート２!BC79)</f>
        <v/>
      </c>
      <c r="CJ71" s="2238"/>
      <c r="CK71" s="2239" t="str">
        <f>IF(入力シート２!BE79="","",入力シート２!BE79)</f>
        <v/>
      </c>
      <c r="CL71" s="2240"/>
      <c r="CM71" s="644"/>
      <c r="CN71" s="644"/>
    </row>
    <row r="72" spans="1:92" ht="21" customHeight="1" x14ac:dyDescent="0.15">
      <c r="A72" s="1015"/>
      <c r="B72" s="1248"/>
      <c r="C72" s="1016"/>
      <c r="D72" s="1016"/>
      <c r="E72" s="1016"/>
      <c r="F72" s="1016"/>
      <c r="G72" s="1016"/>
      <c r="H72" s="1019"/>
      <c r="I72" s="1019"/>
      <c r="J72" s="2175" t="s">
        <v>1625</v>
      </c>
      <c r="K72" s="2176"/>
      <c r="L72" s="2176"/>
      <c r="M72" s="2176"/>
      <c r="N72" s="2176"/>
      <c r="O72" s="2176"/>
      <c r="P72" s="2176"/>
      <c r="Q72" s="2177"/>
      <c r="R72" s="2118" t="s">
        <v>119</v>
      </c>
      <c r="S72" s="2118"/>
      <c r="T72" s="2118"/>
      <c r="U72" s="2118"/>
      <c r="V72" s="2118"/>
      <c r="W72" s="2119"/>
      <c r="X72" s="2490">
        <f>'４-１．概略予算書（まとめ）'!C15</f>
        <v>0</v>
      </c>
      <c r="Y72" s="2491"/>
      <c r="Z72" s="2491"/>
      <c r="AA72" s="2492"/>
      <c r="AB72" s="2490">
        <f>'４-１．概略予算書（まとめ）'!D15</f>
        <v>0</v>
      </c>
      <c r="AC72" s="2491"/>
      <c r="AD72" s="2491"/>
      <c r="AE72" s="2492"/>
      <c r="AF72" s="2490">
        <f>'４-１．概略予算書（まとめ）'!E15</f>
        <v>0</v>
      </c>
      <c r="AG72" s="2491"/>
      <c r="AH72" s="2491"/>
      <c r="AI72" s="2492"/>
      <c r="AJ72" s="1016"/>
      <c r="AK72" s="2212" t="s">
        <v>363</v>
      </c>
      <c r="AL72" s="2213"/>
      <c r="AM72" s="2212" t="s">
        <v>132</v>
      </c>
      <c r="AN72" s="2213"/>
      <c r="AO72" s="648" t="str">
        <f>IF(入力シート２!J80="","",入力シート２!J80)</f>
        <v/>
      </c>
      <c r="AP72" s="2309" t="str">
        <f>IF(入力シート２!K80="","",入力シート２!K80)</f>
        <v/>
      </c>
      <c r="AQ72" s="2332"/>
      <c r="AR72" s="2332"/>
      <c r="AS72" s="2332"/>
      <c r="AT72" s="2332"/>
      <c r="AU72" s="2332"/>
      <c r="AV72" s="2332"/>
      <c r="AW72" s="2307" t="str">
        <f>IF(入力シート２!R80="","",入力シート２!R80)</f>
        <v/>
      </c>
      <c r="AX72" s="2308"/>
      <c r="AY72" s="2308"/>
      <c r="AZ72" s="2308"/>
      <c r="BA72" s="2308"/>
      <c r="BB72" s="2308"/>
      <c r="BC72" s="2308"/>
      <c r="BD72" s="2308"/>
      <c r="BE72" s="2308"/>
      <c r="BF72" s="2309"/>
      <c r="BG72" s="2175" t="s">
        <v>139</v>
      </c>
      <c r="BH72" s="2176"/>
      <c r="BI72" s="2176"/>
      <c r="BJ72" s="2176"/>
      <c r="BK72" s="2223"/>
      <c r="BL72" s="2226" t="str">
        <f>IF(入力シート２!AG80="","",入力シート２!AG80)</f>
        <v/>
      </c>
      <c r="BM72" s="2224" t="s">
        <v>1245</v>
      </c>
      <c r="BN72" s="2224" t="s">
        <v>1245</v>
      </c>
      <c r="BO72" s="643" t="s">
        <v>310</v>
      </c>
      <c r="BP72" s="2175" t="s">
        <v>133</v>
      </c>
      <c r="BQ72" s="2176"/>
      <c r="BR72" s="2176"/>
      <c r="BS72" s="2176"/>
      <c r="BT72" s="2223"/>
      <c r="BU72" s="2224" t="str">
        <f>IF(入力シート２!AP80="","",入力シート２!AP80)</f>
        <v/>
      </c>
      <c r="BV72" s="2225" t="s">
        <v>1245</v>
      </c>
      <c r="BW72" s="2225" t="s">
        <v>1245</v>
      </c>
      <c r="BX72" s="642" t="s">
        <v>318</v>
      </c>
      <c r="BY72" s="2175" t="s">
        <v>217</v>
      </c>
      <c r="BZ72" s="2176"/>
      <c r="CA72" s="2176"/>
      <c r="CB72" s="2176"/>
      <c r="CC72" s="2176"/>
      <c r="CD72" s="2176"/>
      <c r="CE72" s="2329" t="str">
        <f>IF(入力シート２!AY80="","",入力シート２!AY80)</f>
        <v/>
      </c>
      <c r="CF72" s="2241" t="s">
        <v>1245</v>
      </c>
      <c r="CG72" s="2241" t="s">
        <v>1245</v>
      </c>
      <c r="CH72" s="647" t="s">
        <v>216</v>
      </c>
      <c r="CI72" s="2237" t="str">
        <f>IF(入力シート２!BC80="","",入力シート２!BC80)</f>
        <v/>
      </c>
      <c r="CJ72" s="2238"/>
      <c r="CK72" s="2239" t="str">
        <f>IF(入力シート２!BE80="","",入力シート２!BE80)</f>
        <v/>
      </c>
      <c r="CL72" s="2240"/>
      <c r="CM72" s="644"/>
      <c r="CN72" s="644"/>
    </row>
    <row r="73" spans="1:92" ht="21" customHeight="1" x14ac:dyDescent="0.15">
      <c r="A73" s="1015"/>
      <c r="B73" s="1247"/>
      <c r="C73" s="1010"/>
      <c r="D73" s="1010"/>
      <c r="E73" s="1010"/>
      <c r="F73" s="1010"/>
      <c r="G73" s="1010"/>
      <c r="H73" s="1019"/>
      <c r="I73" s="1019"/>
      <c r="J73" s="2168" t="s">
        <v>1572</v>
      </c>
      <c r="K73" s="2169"/>
      <c r="L73" s="2170" t="str">
        <f>S41</f>
        <v>-</v>
      </c>
      <c r="M73" s="2171"/>
      <c r="N73" s="2172" t="s">
        <v>1573</v>
      </c>
      <c r="O73" s="2172"/>
      <c r="P73" s="2173" t="str">
        <f>AF41</f>
        <v>-</v>
      </c>
      <c r="Q73" s="2174"/>
      <c r="R73" s="2126" t="s">
        <v>1717</v>
      </c>
      <c r="S73" s="2126"/>
      <c r="T73" s="2126"/>
      <c r="U73" s="2126"/>
      <c r="V73" s="2126"/>
      <c r="W73" s="2127"/>
      <c r="X73" s="2505" t="str">
        <f>IF(X72=0,"-",ROUNDUP(X72/R22,0))</f>
        <v>-</v>
      </c>
      <c r="Y73" s="2506"/>
      <c r="Z73" s="2506"/>
      <c r="AA73" s="2507"/>
      <c r="AB73" s="2505" t="str">
        <f>IF(AB72=0,"-",ROUNDUP(AB72/R22,0))</f>
        <v>-</v>
      </c>
      <c r="AC73" s="2506"/>
      <c r="AD73" s="2506"/>
      <c r="AE73" s="2507"/>
      <c r="AF73" s="2505" t="str">
        <f>IF(AF72=0,"-",ROUNDUP(AF72/R22,0))</f>
        <v>-</v>
      </c>
      <c r="AG73" s="2506"/>
      <c r="AH73" s="2506"/>
      <c r="AI73" s="2507"/>
      <c r="AJ73" s="1016"/>
      <c r="AK73" s="2206" t="s">
        <v>830</v>
      </c>
      <c r="AL73" s="2207"/>
      <c r="AM73" s="2157" t="s">
        <v>304</v>
      </c>
      <c r="AN73" s="2204" t="s">
        <v>135</v>
      </c>
      <c r="AO73" s="657" t="str">
        <f>IF(入力シート２!J81="","",入力シート２!J81)</f>
        <v/>
      </c>
      <c r="AP73" s="2215" t="str">
        <f>IF(入力シート２!K81="","",入力シート２!K81)</f>
        <v/>
      </c>
      <c r="AQ73" s="2216"/>
      <c r="AR73" s="2216"/>
      <c r="AS73" s="2216"/>
      <c r="AT73" s="2216"/>
      <c r="AU73" s="2216"/>
      <c r="AV73" s="2216"/>
      <c r="AW73" s="2216" t="str">
        <f>IF(入力シート２!R81="","",入力シート２!R81)</f>
        <v/>
      </c>
      <c r="AX73" s="2216"/>
      <c r="AY73" s="2216"/>
      <c r="AZ73" s="2216"/>
      <c r="BA73" s="2216"/>
      <c r="BB73" s="2216"/>
      <c r="BC73" s="2216"/>
      <c r="BD73" s="2216"/>
      <c r="BE73" s="2216"/>
      <c r="BF73" s="2216"/>
      <c r="BG73" s="2338" t="str">
        <f>IF(入力シート２!AB81="","",入力シート２!AB81)</f>
        <v/>
      </c>
      <c r="BH73" s="2219"/>
      <c r="BI73" s="2219"/>
      <c r="BJ73" s="2219"/>
      <c r="BK73" s="2219"/>
      <c r="BL73" s="2219"/>
      <c r="BM73" s="2219"/>
      <c r="BN73" s="2219"/>
      <c r="BO73" s="2219"/>
      <c r="BP73" s="2219"/>
      <c r="BQ73" s="2219"/>
      <c r="BR73" s="2219"/>
      <c r="BS73" s="2219"/>
      <c r="BT73" s="2219"/>
      <c r="BU73" s="2219"/>
      <c r="BV73" s="2219"/>
      <c r="BW73" s="2219"/>
      <c r="BX73" s="2219"/>
      <c r="BY73" s="2219"/>
      <c r="BZ73" s="2219"/>
      <c r="CA73" s="2219"/>
      <c r="CB73" s="2219"/>
      <c r="CC73" s="2219"/>
      <c r="CD73" s="2219"/>
      <c r="CE73" s="2219"/>
      <c r="CF73" s="2219"/>
      <c r="CG73" s="2219"/>
      <c r="CH73" s="2220"/>
      <c r="CI73" s="2231" t="str">
        <f>IF(入力シート２!BC81="","",入力シート２!BC81)</f>
        <v/>
      </c>
      <c r="CJ73" s="2232"/>
      <c r="CK73" s="2231" t="str">
        <f>IF(入力シート２!BE81="","",入力シート２!BE81)</f>
        <v/>
      </c>
      <c r="CL73" s="2232"/>
      <c r="CM73" s="644"/>
      <c r="CN73" s="644"/>
    </row>
    <row r="74" spans="1:92" ht="21" customHeight="1" x14ac:dyDescent="0.3">
      <c r="A74" s="809"/>
      <c r="B74" s="1249"/>
      <c r="C74" s="1021"/>
      <c r="D74" s="1021"/>
      <c r="E74" s="1021"/>
      <c r="F74" s="1021"/>
      <c r="G74" s="1021"/>
      <c r="H74" s="1021"/>
      <c r="I74" s="1021"/>
      <c r="J74" s="2163" t="s">
        <v>1574</v>
      </c>
      <c r="K74" s="2164"/>
      <c r="L74" s="2165"/>
      <c r="M74" s="2166" t="str">
        <f>S62</f>
        <v>-</v>
      </c>
      <c r="N74" s="2166"/>
      <c r="O74" s="2166"/>
      <c r="P74" s="2166"/>
      <c r="Q74" s="2167"/>
      <c r="R74" s="1250" t="s">
        <v>1566</v>
      </c>
      <c r="S74" s="1251"/>
      <c r="T74" s="1251"/>
      <c r="U74" s="1251"/>
      <c r="V74" s="1251"/>
      <c r="W74" s="1251"/>
      <c r="X74" s="1251"/>
      <c r="Y74" s="1251"/>
      <c r="Z74" s="1251"/>
      <c r="AA74" s="1251"/>
      <c r="AB74" s="1251"/>
      <c r="AC74" s="1251"/>
      <c r="AD74" s="1251"/>
      <c r="AE74" s="1251"/>
      <c r="AF74" s="1251"/>
      <c r="AG74" s="1251"/>
      <c r="AH74" s="1251"/>
      <c r="AI74" s="1251"/>
      <c r="AJ74" s="809"/>
      <c r="AK74" s="2208"/>
      <c r="AL74" s="2209"/>
      <c r="AM74" s="2159"/>
      <c r="AN74" s="2205"/>
      <c r="AO74" s="640" t="str">
        <f>IF(入力シート２!J82="","",入力シート２!J82)</f>
        <v/>
      </c>
      <c r="AP74" s="2196" t="str">
        <f>IF(入力シート２!K82="","",入力シート２!K82)</f>
        <v/>
      </c>
      <c r="AQ74" s="2197"/>
      <c r="AR74" s="2197"/>
      <c r="AS74" s="2197"/>
      <c r="AT74" s="2197"/>
      <c r="AU74" s="2197"/>
      <c r="AV74" s="2197"/>
      <c r="AW74" s="2197" t="str">
        <f>IF(入力シート２!R82="","",入力シート２!R82)</f>
        <v/>
      </c>
      <c r="AX74" s="2197"/>
      <c r="AY74" s="2197"/>
      <c r="AZ74" s="2197"/>
      <c r="BA74" s="2197"/>
      <c r="BB74" s="2197"/>
      <c r="BC74" s="2197"/>
      <c r="BD74" s="2197"/>
      <c r="BE74" s="2197"/>
      <c r="BF74" s="2197"/>
      <c r="BG74" s="2227" t="str">
        <f>IF(入力シート２!AB82="","",入力シート２!AB82)</f>
        <v/>
      </c>
      <c r="BH74" s="2228"/>
      <c r="BI74" s="2228"/>
      <c r="BJ74" s="2228"/>
      <c r="BK74" s="2228"/>
      <c r="BL74" s="2228"/>
      <c r="BM74" s="2228"/>
      <c r="BN74" s="2228"/>
      <c r="BO74" s="2228"/>
      <c r="BP74" s="2228"/>
      <c r="BQ74" s="2228"/>
      <c r="BR74" s="2228"/>
      <c r="BS74" s="2228"/>
      <c r="BT74" s="2228"/>
      <c r="BU74" s="2228"/>
      <c r="BV74" s="2228"/>
      <c r="BW74" s="2228"/>
      <c r="BX74" s="2228"/>
      <c r="BY74" s="2228"/>
      <c r="BZ74" s="2228"/>
      <c r="CA74" s="2228"/>
      <c r="CB74" s="2228"/>
      <c r="CC74" s="2228"/>
      <c r="CD74" s="2228"/>
      <c r="CE74" s="2228"/>
      <c r="CF74" s="2228"/>
      <c r="CG74" s="2228"/>
      <c r="CH74" s="2196"/>
      <c r="CI74" s="2237" t="str">
        <f>IF(入力シート２!BC82="","",入力シート２!BC82)</f>
        <v/>
      </c>
      <c r="CJ74" s="2238"/>
      <c r="CK74" s="2237" t="str">
        <f>IF(入力シート２!BE82="","",入力シート２!BE82)</f>
        <v/>
      </c>
      <c r="CL74" s="2238"/>
    </row>
    <row r="75" spans="1:92" ht="21" customHeight="1" x14ac:dyDescent="0.15">
      <c r="A75" s="809"/>
      <c r="B75" s="1247"/>
      <c r="C75" s="1010"/>
      <c r="D75" s="1010"/>
      <c r="E75" s="1010"/>
      <c r="F75" s="1010"/>
      <c r="G75" s="1010"/>
      <c r="H75" s="1010"/>
      <c r="I75" s="1010"/>
      <c r="J75" s="2120" t="s">
        <v>1618</v>
      </c>
      <c r="K75" s="2120"/>
      <c r="L75" s="2120"/>
      <c r="M75" s="2120"/>
      <c r="N75" s="2120"/>
      <c r="O75" s="2120"/>
      <c r="P75" s="2120"/>
      <c r="Q75" s="2120"/>
      <c r="R75" s="2127" t="s">
        <v>1563</v>
      </c>
      <c r="S75" s="2178"/>
      <c r="T75" s="2178"/>
      <c r="U75" s="2178"/>
      <c r="V75" s="2178"/>
      <c r="W75" s="2178"/>
      <c r="X75" s="2178"/>
      <c r="Y75" s="2178"/>
      <c r="Z75" s="2178"/>
      <c r="AA75" s="2401" t="s">
        <v>1564</v>
      </c>
      <c r="AB75" s="2401"/>
      <c r="AC75" s="2401"/>
      <c r="AD75" s="2401"/>
      <c r="AE75" s="2401"/>
      <c r="AF75" s="2401"/>
      <c r="AG75" s="2401"/>
      <c r="AH75" s="2401"/>
      <c r="AI75" s="2401"/>
      <c r="AJ75" s="809"/>
      <c r="AK75" s="2208"/>
      <c r="AL75" s="2209"/>
      <c r="AM75" s="2201" t="s">
        <v>306</v>
      </c>
      <c r="AN75" s="2198" t="s">
        <v>872</v>
      </c>
      <c r="AO75" s="657" t="str">
        <f>IF(入力シート２!J83="","",入力シート２!J83)</f>
        <v/>
      </c>
      <c r="AP75" s="2234" t="s">
        <v>13</v>
      </c>
      <c r="AQ75" s="2327"/>
      <c r="AR75" s="2327"/>
      <c r="AS75" s="2327"/>
      <c r="AT75" s="2327"/>
      <c r="AU75" s="2327"/>
      <c r="AV75" s="2327"/>
      <c r="AW75" s="2324" t="str">
        <f>IF(入力シート２!R83="","",入力シート２!R83)</f>
        <v>－</v>
      </c>
      <c r="AX75" s="2324"/>
      <c r="AY75" s="2324"/>
      <c r="AZ75" s="2324"/>
      <c r="BA75" s="2324"/>
      <c r="BB75" s="2324"/>
      <c r="BC75" s="2324"/>
      <c r="BD75" s="2324"/>
      <c r="BE75" s="2324"/>
      <c r="BF75" s="2324"/>
      <c r="BG75" s="2233" t="s">
        <v>139</v>
      </c>
      <c r="BH75" s="2330"/>
      <c r="BI75" s="2330"/>
      <c r="BJ75" s="2330"/>
      <c r="BK75" s="2331"/>
      <c r="BL75" s="2336" t="str">
        <f>IF(入力シート２!AG83="","",入力シート２!AG83)</f>
        <v/>
      </c>
      <c r="BM75" s="2337" t="s">
        <v>1245</v>
      </c>
      <c r="BN75" s="2337" t="s">
        <v>1245</v>
      </c>
      <c r="BO75" s="643" t="s">
        <v>311</v>
      </c>
      <c r="BP75" s="2233" t="s">
        <v>140</v>
      </c>
      <c r="BQ75" s="2330"/>
      <c r="BR75" s="2330"/>
      <c r="BS75" s="2330"/>
      <c r="BT75" s="2331"/>
      <c r="BU75" s="2337" t="str">
        <f>IF(入力シート２!AP83="","",入力シート２!AP83)</f>
        <v/>
      </c>
      <c r="BV75" s="2333" t="s">
        <v>1245</v>
      </c>
      <c r="BW75" s="2333" t="s">
        <v>1245</v>
      </c>
      <c r="BX75" s="642" t="s">
        <v>578</v>
      </c>
      <c r="BY75" s="2233" t="s">
        <v>853</v>
      </c>
      <c r="BZ75" s="2330"/>
      <c r="CA75" s="2330"/>
      <c r="CB75" s="2330"/>
      <c r="CC75" s="2331"/>
      <c r="CD75" s="2333">
        <f>IF(入力シート２!AY83="","",入力シート２!AY83)</f>
        <v>0</v>
      </c>
      <c r="CE75" s="2333" t="s">
        <v>1245</v>
      </c>
      <c r="CF75" s="2333" t="s">
        <v>1245</v>
      </c>
      <c r="CG75" s="2334" t="s">
        <v>141</v>
      </c>
      <c r="CH75" s="2335"/>
      <c r="CI75" s="2231" t="str">
        <f>IF(入力シート２!BC83="","",入力シート２!BC83)</f>
        <v/>
      </c>
      <c r="CJ75" s="2232"/>
      <c r="CK75" s="2233" t="s">
        <v>312</v>
      </c>
      <c r="CL75" s="2234"/>
    </row>
    <row r="76" spans="1:92" ht="21" customHeight="1" x14ac:dyDescent="0.15">
      <c r="A76" s="809"/>
      <c r="B76" s="1252"/>
      <c r="C76" s="1009"/>
      <c r="D76" s="1009"/>
      <c r="E76" s="1009"/>
      <c r="F76" s="1009"/>
      <c r="G76" s="1009"/>
      <c r="H76" s="1009"/>
      <c r="I76" s="1009"/>
      <c r="J76" s="2448" t="s">
        <v>1572</v>
      </c>
      <c r="K76" s="2172"/>
      <c r="L76" s="2171" t="str">
        <f>IF(S39="-","-",S39-S41)</f>
        <v>-</v>
      </c>
      <c r="M76" s="2171"/>
      <c r="N76" s="2172" t="s">
        <v>1573</v>
      </c>
      <c r="O76" s="2172"/>
      <c r="P76" s="2173" t="str">
        <f>IF(AF39="-","-",AF39-AF41)</f>
        <v>-</v>
      </c>
      <c r="Q76" s="2174"/>
      <c r="R76" s="2493" t="str">
        <f>IF(X72=0,"-",ROUNDUP((X72-'４-２．概略予算書（経費別まとめ） '!C43)/AC39*1000,0))</f>
        <v>-</v>
      </c>
      <c r="S76" s="2494"/>
      <c r="T76" s="2494"/>
      <c r="U76" s="2494"/>
      <c r="V76" s="2494"/>
      <c r="W76" s="2494"/>
      <c r="X76" s="2494"/>
      <c r="Y76" s="2494"/>
      <c r="Z76" s="2494"/>
      <c r="AA76" s="2495" t="str">
        <f>IF(AB72=0,"-",ROUNDUP((AB72-'４-２．概略予算書（経費別まとめ） '!D43)/AC39*1000,0))</f>
        <v>-</v>
      </c>
      <c r="AB76" s="2495"/>
      <c r="AC76" s="2495"/>
      <c r="AD76" s="2495"/>
      <c r="AE76" s="2495"/>
      <c r="AF76" s="2495"/>
      <c r="AG76" s="2495"/>
      <c r="AH76" s="2495"/>
      <c r="AI76" s="2495"/>
      <c r="AJ76" s="809"/>
      <c r="AK76" s="2208"/>
      <c r="AL76" s="2209"/>
      <c r="AM76" s="2202"/>
      <c r="AN76" s="2199"/>
      <c r="AO76" s="641" t="str">
        <f>IF(入力シート２!J84="","",入力シート２!J84)</f>
        <v/>
      </c>
      <c r="AP76" s="2217" t="str">
        <f>IF(入力シート２!K84="","",入力シート２!K84)</f>
        <v/>
      </c>
      <c r="AQ76" s="2218"/>
      <c r="AR76" s="2218"/>
      <c r="AS76" s="2218"/>
      <c r="AT76" s="2218"/>
      <c r="AU76" s="2218"/>
      <c r="AV76" s="2218"/>
      <c r="AW76" s="2218" t="str">
        <f>IF(入力シート２!R84="","",入力シート２!R84)</f>
        <v/>
      </c>
      <c r="AX76" s="2218"/>
      <c r="AY76" s="2218"/>
      <c r="AZ76" s="2218"/>
      <c r="BA76" s="2218"/>
      <c r="BB76" s="2218"/>
      <c r="BC76" s="2218"/>
      <c r="BD76" s="2218"/>
      <c r="BE76" s="2218"/>
      <c r="BF76" s="2218"/>
      <c r="BG76" s="2269" t="str">
        <f>IF(入力シート２!AB84="","",入力シート２!AB84)</f>
        <v/>
      </c>
      <c r="BH76" s="2254"/>
      <c r="BI76" s="2254"/>
      <c r="BJ76" s="2254"/>
      <c r="BK76" s="2254"/>
      <c r="BL76" s="2254"/>
      <c r="BM76" s="2254"/>
      <c r="BN76" s="2254"/>
      <c r="BO76" s="2254"/>
      <c r="BP76" s="2254"/>
      <c r="BQ76" s="2254"/>
      <c r="BR76" s="2254"/>
      <c r="BS76" s="2254"/>
      <c r="BT76" s="2254"/>
      <c r="BU76" s="2254"/>
      <c r="BV76" s="2254"/>
      <c r="BW76" s="2254"/>
      <c r="BX76" s="2254"/>
      <c r="BY76" s="2254"/>
      <c r="BZ76" s="2254"/>
      <c r="CA76" s="2254"/>
      <c r="CB76" s="2254"/>
      <c r="CC76" s="2254"/>
      <c r="CD76" s="2254"/>
      <c r="CE76" s="2254"/>
      <c r="CF76" s="2254"/>
      <c r="CG76" s="2254"/>
      <c r="CH76" s="2217"/>
      <c r="CI76" s="2221" t="str">
        <f>IF(入力シート２!BC84="","",入力シート２!BC84)</f>
        <v/>
      </c>
      <c r="CJ76" s="2222"/>
      <c r="CK76" s="2221" t="str">
        <f>IF(入力シート２!BE84="","",入力シート２!BE84)</f>
        <v/>
      </c>
      <c r="CL76" s="2222"/>
    </row>
    <row r="77" spans="1:92" ht="21" customHeight="1" x14ac:dyDescent="0.3">
      <c r="A77" s="809"/>
      <c r="B77" s="1252"/>
      <c r="C77" s="1009"/>
      <c r="D77" s="1009"/>
      <c r="E77" s="1009"/>
      <c r="F77" s="1009"/>
      <c r="G77" s="1009"/>
      <c r="H77" s="1009"/>
      <c r="I77" s="1009"/>
      <c r="J77" s="2446" t="s">
        <v>1574</v>
      </c>
      <c r="K77" s="2447"/>
      <c r="L77" s="2447"/>
      <c r="M77" s="2449" t="str">
        <f>IF(S60="-","-",S60-S62)</f>
        <v>-</v>
      </c>
      <c r="N77" s="2449"/>
      <c r="O77" s="2449"/>
      <c r="P77" s="2449"/>
      <c r="Q77" s="2450"/>
      <c r="R77" s="1250" t="s">
        <v>1567</v>
      </c>
      <c r="S77" s="1251"/>
      <c r="T77" s="1251"/>
      <c r="U77" s="1251"/>
      <c r="V77" s="1251"/>
      <c r="W77" s="1251"/>
      <c r="X77" s="1251"/>
      <c r="Y77" s="1251"/>
      <c r="Z77" s="1251"/>
      <c r="AA77" s="1250" t="s">
        <v>1576</v>
      </c>
      <c r="AB77" s="1251"/>
      <c r="AC77" s="1251"/>
      <c r="AD77" s="1251"/>
      <c r="AE77" s="1251"/>
      <c r="AF77" s="1251"/>
      <c r="AG77" s="1251"/>
      <c r="AH77" s="1251"/>
      <c r="AI77" s="1251"/>
      <c r="AJ77" s="809"/>
      <c r="AK77" s="2208"/>
      <c r="AL77" s="2209"/>
      <c r="AM77" s="2202"/>
      <c r="AN77" s="2199"/>
      <c r="AO77" s="641" t="str">
        <f>IF(入力シート２!J85="","",入力シート２!J85)</f>
        <v/>
      </c>
      <c r="AP77" s="2217" t="str">
        <f>IF(入力シート２!K85="","",入力シート２!K85)</f>
        <v/>
      </c>
      <c r="AQ77" s="2218"/>
      <c r="AR77" s="2218"/>
      <c r="AS77" s="2218"/>
      <c r="AT77" s="2218"/>
      <c r="AU77" s="2218"/>
      <c r="AV77" s="2218"/>
      <c r="AW77" s="2218" t="str">
        <f>IF(入力シート２!R85="","",入力シート２!R85)</f>
        <v/>
      </c>
      <c r="AX77" s="2218"/>
      <c r="AY77" s="2218"/>
      <c r="AZ77" s="2218"/>
      <c r="BA77" s="2218"/>
      <c r="BB77" s="2218"/>
      <c r="BC77" s="2218"/>
      <c r="BD77" s="2218"/>
      <c r="BE77" s="2218"/>
      <c r="BF77" s="2218"/>
      <c r="BG77" s="2269" t="str">
        <f>IF(入力シート２!AB85="","",入力シート２!AB85)</f>
        <v/>
      </c>
      <c r="BH77" s="2254"/>
      <c r="BI77" s="2254"/>
      <c r="BJ77" s="2254"/>
      <c r="BK77" s="2254"/>
      <c r="BL77" s="2254"/>
      <c r="BM77" s="2254"/>
      <c r="BN77" s="2254"/>
      <c r="BO77" s="2254"/>
      <c r="BP77" s="2254"/>
      <c r="BQ77" s="2254"/>
      <c r="BR77" s="2254"/>
      <c r="BS77" s="2254"/>
      <c r="BT77" s="2254"/>
      <c r="BU77" s="2254"/>
      <c r="BV77" s="2254"/>
      <c r="BW77" s="2254"/>
      <c r="BX77" s="2254"/>
      <c r="BY77" s="2254"/>
      <c r="BZ77" s="2254"/>
      <c r="CA77" s="2254"/>
      <c r="CB77" s="2254"/>
      <c r="CC77" s="2254"/>
      <c r="CD77" s="2254"/>
      <c r="CE77" s="2254"/>
      <c r="CF77" s="2254"/>
      <c r="CG77" s="2254"/>
      <c r="CH77" s="2217"/>
      <c r="CI77" s="2221" t="str">
        <f>IF(入力シート２!BC85="","",入力シート２!BC85)</f>
        <v/>
      </c>
      <c r="CJ77" s="2222"/>
      <c r="CK77" s="2221" t="str">
        <f>IF(入力シート２!BE85="","",入力シート２!BE85)</f>
        <v/>
      </c>
      <c r="CL77" s="2222"/>
    </row>
    <row r="78" spans="1:92" ht="21" customHeight="1" x14ac:dyDescent="0.15">
      <c r="A78" s="809"/>
      <c r="B78" s="2444"/>
      <c r="C78" s="2445"/>
      <c r="D78" s="2445"/>
      <c r="E78" s="2445"/>
      <c r="F78" s="2445"/>
      <c r="G78" s="2445"/>
      <c r="H78" s="1019"/>
      <c r="I78" s="1019"/>
      <c r="J78" s="2175" t="s">
        <v>1575</v>
      </c>
      <c r="K78" s="2176"/>
      <c r="L78" s="2176"/>
      <c r="M78" s="2176"/>
      <c r="N78" s="2176"/>
      <c r="O78" s="2176"/>
      <c r="P78" s="2176"/>
      <c r="Q78" s="2177"/>
      <c r="R78" s="2127" t="s">
        <v>1607</v>
      </c>
      <c r="S78" s="2178"/>
      <c r="T78" s="2178"/>
      <c r="U78" s="2178"/>
      <c r="V78" s="2178"/>
      <c r="W78" s="2178"/>
      <c r="X78" s="2178"/>
      <c r="Y78" s="2178"/>
      <c r="Z78" s="2178"/>
      <c r="AA78" s="2178" t="s">
        <v>1568</v>
      </c>
      <c r="AB78" s="2178"/>
      <c r="AC78" s="2178"/>
      <c r="AD78" s="2504" t="s">
        <v>1569</v>
      </c>
      <c r="AE78" s="2504"/>
      <c r="AF78" s="2504"/>
      <c r="AG78" s="2504" t="s">
        <v>1570</v>
      </c>
      <c r="AH78" s="2504"/>
      <c r="AI78" s="2504"/>
      <c r="AJ78" s="809"/>
      <c r="AK78" s="2208"/>
      <c r="AL78" s="2209"/>
      <c r="AM78" s="2202"/>
      <c r="AN78" s="2199"/>
      <c r="AO78" s="641" t="str">
        <f>IF(入力シート２!J86="","",入力シート２!J86)</f>
        <v/>
      </c>
      <c r="AP78" s="2217" t="str">
        <f>IF(入力シート２!K86="","",入力シート２!K86)</f>
        <v/>
      </c>
      <c r="AQ78" s="2218"/>
      <c r="AR78" s="2218"/>
      <c r="AS78" s="2218"/>
      <c r="AT78" s="2218"/>
      <c r="AU78" s="2218"/>
      <c r="AV78" s="2218"/>
      <c r="AW78" s="2218" t="str">
        <f>IF(入力シート２!R86="","",入力シート２!R86)</f>
        <v/>
      </c>
      <c r="AX78" s="2218"/>
      <c r="AY78" s="2218"/>
      <c r="AZ78" s="2218"/>
      <c r="BA78" s="2218"/>
      <c r="BB78" s="2218"/>
      <c r="BC78" s="2218"/>
      <c r="BD78" s="2218"/>
      <c r="BE78" s="2218"/>
      <c r="BF78" s="2218"/>
      <c r="BG78" s="2269" t="str">
        <f>IF(入力シート２!AB86="","",入力シート２!AB86)</f>
        <v/>
      </c>
      <c r="BH78" s="2254"/>
      <c r="BI78" s="2254"/>
      <c r="BJ78" s="2254"/>
      <c r="BK78" s="2254"/>
      <c r="BL78" s="2254"/>
      <c r="BM78" s="2254"/>
      <c r="BN78" s="2254"/>
      <c r="BO78" s="2254"/>
      <c r="BP78" s="2254"/>
      <c r="BQ78" s="2254"/>
      <c r="BR78" s="2254"/>
      <c r="BS78" s="2254"/>
      <c r="BT78" s="2254"/>
      <c r="BU78" s="2254"/>
      <c r="BV78" s="2254"/>
      <c r="BW78" s="2254"/>
      <c r="BX78" s="2254"/>
      <c r="BY78" s="2254"/>
      <c r="BZ78" s="2254"/>
      <c r="CA78" s="2254"/>
      <c r="CB78" s="2254"/>
      <c r="CC78" s="2254"/>
      <c r="CD78" s="2254"/>
      <c r="CE78" s="2254"/>
      <c r="CF78" s="2254"/>
      <c r="CG78" s="2254"/>
      <c r="CH78" s="2217"/>
      <c r="CI78" s="2221" t="str">
        <f>IF(入力シート２!BC86="","",入力シート２!BC86)</f>
        <v/>
      </c>
      <c r="CJ78" s="2222"/>
      <c r="CK78" s="2221" t="str">
        <f>IF(入力シート２!BE86="","",入力シート２!BE86)</f>
        <v/>
      </c>
      <c r="CL78" s="2222"/>
    </row>
    <row r="79" spans="1:92" ht="21" customHeight="1" x14ac:dyDescent="0.3">
      <c r="A79" s="809"/>
      <c r="B79" s="1253"/>
      <c r="C79" s="1254"/>
      <c r="D79" s="1254"/>
      <c r="E79" s="1254"/>
      <c r="F79" s="1254"/>
      <c r="G79" s="1254"/>
      <c r="H79" s="1254"/>
      <c r="I79" s="1254"/>
      <c r="J79" s="2160" t="str">
        <f>IF(AND(S62&gt;=50,S60&gt;=100),"『ZEB』",IF(AND(S62&gt;=50,S60&gt;=75),"Nearly ZEB",IF(AND(S62&gt;=50,S60&gt;=50),"ZEB Ready",IF(AND(S62&gt;=30,S60&gt;=30),"ZEB Oriented",""))))</f>
        <v>『ZEB』</v>
      </c>
      <c r="K79" s="2161"/>
      <c r="L79" s="2161"/>
      <c r="M79" s="2161"/>
      <c r="N79" s="2161"/>
      <c r="O79" s="2161"/>
      <c r="P79" s="2161"/>
      <c r="Q79" s="2162"/>
      <c r="R79" s="2499" t="str">
        <f>IF(_xlfn.TEXTJOIN("、", TRUE,入力シート２!$B$92:$B$119)="","-",_xlfn.TEXTJOIN("、", TRUE,入力シート２!$B$92:$B$119))</f>
        <v>-</v>
      </c>
      <c r="S79" s="2500"/>
      <c r="T79" s="2500"/>
      <c r="U79" s="2500"/>
      <c r="V79" s="2500"/>
      <c r="W79" s="2500"/>
      <c r="X79" s="2500"/>
      <c r="Y79" s="2500"/>
      <c r="Z79" s="2500"/>
      <c r="AA79" s="2501" t="str">
        <f>IF(入力シート２!AW13="","-",入力シート２!AW13)</f>
        <v>-</v>
      </c>
      <c r="AB79" s="2501"/>
      <c r="AC79" s="2501"/>
      <c r="AD79" s="2502" t="str">
        <f>IF(OR(入力シート２!AW13="なし",入力シート２!AW13=""),"-",入力シート２!AT14)</f>
        <v>-</v>
      </c>
      <c r="AE79" s="2503"/>
      <c r="AF79" s="668" t="s">
        <v>1470</v>
      </c>
      <c r="AG79" s="2502" t="str">
        <f>IF(OR(入力シート２!AW13="なし",入力シート２!AW13=""),"-",入力シート２!BD14)</f>
        <v>-</v>
      </c>
      <c r="AH79" s="2503"/>
      <c r="AI79" s="668" t="s">
        <v>1470</v>
      </c>
      <c r="AJ79" s="809"/>
      <c r="AK79" s="2210"/>
      <c r="AL79" s="2211"/>
      <c r="AM79" s="2203"/>
      <c r="AN79" s="2200"/>
      <c r="AO79" s="640" t="str">
        <f>IF(入力シート２!J87="","",入力シート２!J87)</f>
        <v/>
      </c>
      <c r="AP79" s="2196" t="str">
        <f>IF(入力シート２!K87="","",入力シート２!K87)</f>
        <v/>
      </c>
      <c r="AQ79" s="2197"/>
      <c r="AR79" s="2197"/>
      <c r="AS79" s="2197"/>
      <c r="AT79" s="2197"/>
      <c r="AU79" s="2197"/>
      <c r="AV79" s="2197"/>
      <c r="AW79" s="2197" t="str">
        <f>IF(入力シート２!R87="","",入力シート２!R87)</f>
        <v/>
      </c>
      <c r="AX79" s="2197"/>
      <c r="AY79" s="2197"/>
      <c r="AZ79" s="2197"/>
      <c r="BA79" s="2197"/>
      <c r="BB79" s="2197"/>
      <c r="BC79" s="2197"/>
      <c r="BD79" s="2197"/>
      <c r="BE79" s="2197"/>
      <c r="BF79" s="2197"/>
      <c r="BG79" s="2227" t="str">
        <f>IF(入力シート２!AB87="","",入力シート２!AB87)</f>
        <v/>
      </c>
      <c r="BH79" s="2228"/>
      <c r="BI79" s="2228"/>
      <c r="BJ79" s="2228"/>
      <c r="BK79" s="2228"/>
      <c r="BL79" s="2228"/>
      <c r="BM79" s="2228"/>
      <c r="BN79" s="2228"/>
      <c r="BO79" s="2228"/>
      <c r="BP79" s="2228"/>
      <c r="BQ79" s="2228"/>
      <c r="BR79" s="2228"/>
      <c r="BS79" s="2228"/>
      <c r="BT79" s="2228"/>
      <c r="BU79" s="2228"/>
      <c r="BV79" s="2228"/>
      <c r="BW79" s="2228"/>
      <c r="BX79" s="2228"/>
      <c r="BY79" s="2228"/>
      <c r="BZ79" s="2228"/>
      <c r="CA79" s="2228"/>
      <c r="CB79" s="2228"/>
      <c r="CC79" s="2228"/>
      <c r="CD79" s="2228"/>
      <c r="CE79" s="2228"/>
      <c r="CF79" s="2228"/>
      <c r="CG79" s="2228"/>
      <c r="CH79" s="2196"/>
      <c r="CI79" s="2237" t="str">
        <f>IF(入力シート２!BC87="","",入力シート２!BC87)</f>
        <v/>
      </c>
      <c r="CJ79" s="2238"/>
      <c r="CK79" s="2237" t="str">
        <f>IF(入力シート２!BE87="","",入力シート２!BE87)</f>
        <v/>
      </c>
      <c r="CL79" s="2238"/>
    </row>
    <row r="80" spans="1:92" ht="21" customHeight="1" x14ac:dyDescent="0.15">
      <c r="A80" s="809"/>
      <c r="B80" s="1010"/>
      <c r="C80" s="1010"/>
      <c r="D80" s="1010"/>
      <c r="E80" s="1010"/>
      <c r="F80" s="1010"/>
      <c r="G80" s="1010"/>
      <c r="H80" s="1019"/>
      <c r="I80" s="1019"/>
      <c r="J80" s="1019"/>
      <c r="K80" s="1019"/>
      <c r="L80" s="1019"/>
      <c r="M80" s="1019"/>
      <c r="N80" s="1019"/>
      <c r="O80" s="1019"/>
      <c r="P80" s="1019"/>
      <c r="Q80" s="1019"/>
      <c r="R80" s="1019"/>
      <c r="S80" s="1019"/>
      <c r="T80" s="809"/>
      <c r="U80" s="809"/>
      <c r="V80" s="809"/>
      <c r="W80" s="809"/>
      <c r="X80" s="809"/>
      <c r="Y80" s="809"/>
      <c r="Z80" s="809"/>
      <c r="AA80" s="809"/>
      <c r="AB80" s="809"/>
      <c r="AC80" s="809"/>
      <c r="AD80" s="809"/>
      <c r="AE80" s="809"/>
      <c r="AF80" s="809"/>
      <c r="AG80" s="809"/>
      <c r="AH80" s="809"/>
      <c r="AI80" s="809"/>
      <c r="AJ80" s="809"/>
    </row>
    <row r="81" spans="1:36" ht="21" customHeight="1" x14ac:dyDescent="0.3">
      <c r="A81" s="809"/>
      <c r="B81" s="1028"/>
      <c r="C81" s="1029"/>
      <c r="D81" s="1029"/>
      <c r="E81" s="1029"/>
      <c r="F81" s="1029"/>
      <c r="G81" s="1029"/>
      <c r="H81" s="1029"/>
      <c r="I81" s="1029"/>
      <c r="J81" s="1029"/>
      <c r="K81" s="1029"/>
      <c r="L81" s="1029"/>
      <c r="M81" s="1029"/>
      <c r="N81" s="1029"/>
      <c r="O81" s="1029"/>
      <c r="P81" s="1029"/>
      <c r="Q81" s="1029"/>
      <c r="R81" s="1029"/>
      <c r="S81" s="1029"/>
      <c r="T81" s="809"/>
      <c r="U81" s="809"/>
      <c r="V81" s="809"/>
      <c r="W81" s="809"/>
      <c r="X81" s="809"/>
      <c r="Y81" s="809"/>
      <c r="Z81" s="809"/>
      <c r="AA81" s="809"/>
      <c r="AB81" s="809"/>
      <c r="AC81" s="809"/>
      <c r="AD81" s="809"/>
      <c r="AE81" s="809"/>
      <c r="AF81" s="809"/>
      <c r="AG81" s="809"/>
      <c r="AH81" s="809"/>
      <c r="AI81" s="809"/>
      <c r="AJ81" s="809"/>
    </row>
    <row r="82" spans="1:36" ht="21" customHeight="1" x14ac:dyDescent="0.15">
      <c r="A82" s="809"/>
      <c r="B82" s="1010"/>
      <c r="C82" s="1010"/>
      <c r="D82" s="1010"/>
      <c r="E82" s="1010"/>
      <c r="F82" s="1010"/>
      <c r="G82" s="1010"/>
      <c r="H82" s="1010"/>
      <c r="I82" s="1010"/>
      <c r="J82" s="1010"/>
      <c r="K82" s="1016"/>
      <c r="L82" s="1016"/>
      <c r="M82" s="1016"/>
      <c r="N82" s="1016"/>
      <c r="O82" s="1016"/>
      <c r="P82" s="1016"/>
      <c r="Q82" s="1016"/>
      <c r="R82" s="1016"/>
      <c r="S82" s="1016"/>
      <c r="T82" s="809"/>
      <c r="U82" s="809"/>
      <c r="V82" s="809"/>
      <c r="W82" s="809"/>
      <c r="X82" s="809"/>
      <c r="Y82" s="809"/>
      <c r="Z82" s="809"/>
      <c r="AA82" s="809"/>
      <c r="AB82" s="809"/>
      <c r="AC82" s="809"/>
      <c r="AD82" s="809"/>
      <c r="AE82" s="809"/>
      <c r="AF82" s="809"/>
      <c r="AG82" s="809"/>
      <c r="AH82" s="809"/>
      <c r="AI82" s="809"/>
      <c r="AJ82" s="809"/>
    </row>
    <row r="83" spans="1:36" ht="21" customHeight="1" x14ac:dyDescent="0.15">
      <c r="A83" s="809"/>
      <c r="B83" s="1016"/>
      <c r="C83" s="1016"/>
      <c r="D83" s="1016"/>
      <c r="E83" s="1016"/>
      <c r="F83" s="1016"/>
      <c r="G83" s="1016"/>
      <c r="H83" s="1016"/>
      <c r="I83" s="1016"/>
      <c r="J83" s="1016"/>
      <c r="K83" s="1016"/>
      <c r="L83" s="1016"/>
      <c r="M83" s="1016"/>
      <c r="N83" s="1016"/>
      <c r="O83" s="1016"/>
      <c r="P83" s="1016"/>
      <c r="Q83" s="1016"/>
      <c r="R83" s="1016"/>
      <c r="S83" s="1016"/>
      <c r="T83" s="1016"/>
      <c r="U83" s="1016"/>
      <c r="V83" s="1016"/>
      <c r="W83" s="1016"/>
      <c r="X83" s="1016"/>
      <c r="Y83" s="1016"/>
      <c r="Z83" s="1016"/>
      <c r="AA83" s="1016"/>
      <c r="AB83" s="1016"/>
      <c r="AC83" s="1020"/>
      <c r="AD83" s="1020"/>
      <c r="AE83" s="1020"/>
      <c r="AF83" s="1020"/>
      <c r="AG83" s="1020"/>
      <c r="AH83" s="1020"/>
      <c r="AI83" s="1020"/>
      <c r="AJ83" s="809"/>
    </row>
    <row r="84" spans="1:36" ht="21" customHeight="1" x14ac:dyDescent="0.3">
      <c r="A84" s="809"/>
      <c r="B84" s="1014"/>
      <c r="C84" s="1012"/>
      <c r="D84" s="1012"/>
      <c r="E84" s="1012"/>
      <c r="F84" s="83"/>
      <c r="G84" s="83"/>
      <c r="H84" s="83"/>
      <c r="I84" s="83"/>
      <c r="J84" s="83"/>
      <c r="K84" s="83"/>
      <c r="L84" s="83"/>
      <c r="M84" s="83"/>
      <c r="N84" s="83"/>
      <c r="O84" s="83"/>
      <c r="P84" s="83"/>
      <c r="Q84" s="1013"/>
      <c r="R84" s="1013"/>
      <c r="S84" s="1013"/>
      <c r="T84" s="1011"/>
      <c r="U84" s="809"/>
      <c r="V84" s="809"/>
      <c r="W84" s="809"/>
      <c r="X84" s="809"/>
      <c r="Y84" s="809"/>
      <c r="Z84" s="809"/>
      <c r="AA84" s="809"/>
      <c r="AB84" s="809"/>
      <c r="AC84" s="809"/>
      <c r="AD84" s="809"/>
      <c r="AE84" s="809"/>
      <c r="AF84" s="809"/>
      <c r="AG84" s="809"/>
      <c r="AH84" s="809"/>
      <c r="AI84" s="809"/>
      <c r="AJ84" s="809"/>
    </row>
    <row r="85" spans="1:36" ht="21" customHeight="1" x14ac:dyDescent="0.15">
      <c r="A85" s="809"/>
      <c r="B85" s="1010"/>
      <c r="C85" s="1010"/>
      <c r="D85" s="1010"/>
      <c r="E85" s="1010"/>
      <c r="F85" s="1010"/>
      <c r="G85" s="1010"/>
      <c r="H85" s="1010"/>
      <c r="I85" s="1010"/>
      <c r="J85" s="1010"/>
      <c r="K85" s="1010"/>
      <c r="L85" s="1010"/>
      <c r="M85" s="1010"/>
      <c r="N85" s="1010"/>
      <c r="O85" s="1010"/>
      <c r="P85" s="1010"/>
      <c r="Q85" s="1010"/>
      <c r="R85" s="1010"/>
      <c r="S85" s="1010"/>
      <c r="T85" s="83"/>
      <c r="U85" s="809"/>
      <c r="V85" s="809"/>
      <c r="W85" s="809"/>
      <c r="X85" s="809"/>
      <c r="Y85" s="809"/>
      <c r="Z85" s="809"/>
      <c r="AA85" s="809"/>
      <c r="AB85" s="809"/>
      <c r="AC85" s="809"/>
      <c r="AD85" s="809"/>
      <c r="AE85" s="809"/>
      <c r="AF85" s="809"/>
      <c r="AG85" s="809"/>
      <c r="AH85" s="809"/>
      <c r="AI85" s="809"/>
      <c r="AJ85" s="809"/>
    </row>
    <row r="86" spans="1:36" ht="21" customHeight="1" x14ac:dyDescent="0.15">
      <c r="A86" s="809"/>
      <c r="B86" s="1010"/>
      <c r="C86" s="1010"/>
      <c r="D86" s="1010"/>
      <c r="E86" s="1010"/>
      <c r="F86" s="1010"/>
      <c r="G86" s="1010"/>
      <c r="H86" s="1010"/>
      <c r="I86" s="1010"/>
      <c r="J86" s="1010"/>
      <c r="K86" s="1010"/>
      <c r="L86" s="1010"/>
      <c r="M86" s="1010"/>
      <c r="N86" s="1010"/>
      <c r="O86" s="1010"/>
      <c r="P86" s="1010"/>
      <c r="Q86" s="1010"/>
      <c r="R86" s="1010"/>
      <c r="S86" s="1010"/>
      <c r="T86" s="83"/>
      <c r="U86" s="809"/>
      <c r="V86" s="809"/>
      <c r="W86" s="809"/>
      <c r="X86" s="809"/>
      <c r="Y86" s="809"/>
      <c r="Z86" s="809"/>
      <c r="AA86" s="809"/>
      <c r="AB86" s="809"/>
      <c r="AC86" s="809"/>
      <c r="AD86" s="809"/>
      <c r="AE86" s="809"/>
      <c r="AF86" s="809"/>
      <c r="AG86" s="809"/>
      <c r="AH86" s="809"/>
      <c r="AI86" s="809"/>
      <c r="AJ86" s="809"/>
    </row>
    <row r="87" spans="1:36" ht="14.25" customHeight="1" x14ac:dyDescent="0.15">
      <c r="A87" s="1025"/>
      <c r="B87" s="1016"/>
      <c r="C87" s="1016"/>
      <c r="D87" s="1016"/>
      <c r="E87" s="1016"/>
      <c r="F87" s="1016"/>
      <c r="G87" s="1016"/>
      <c r="H87" s="1019"/>
      <c r="I87" s="1019"/>
      <c r="J87" s="1019"/>
      <c r="K87" s="1019"/>
      <c r="L87" s="1019"/>
      <c r="M87" s="1019"/>
      <c r="N87" s="1019"/>
      <c r="O87" s="1019"/>
      <c r="P87" s="1019"/>
      <c r="Q87" s="1019"/>
      <c r="R87" s="1019"/>
      <c r="S87" s="1019"/>
      <c r="T87" s="83"/>
      <c r="U87" s="809"/>
      <c r="V87" s="809"/>
      <c r="W87" s="809"/>
      <c r="X87" s="809"/>
      <c r="Y87" s="809"/>
      <c r="Z87" s="809"/>
      <c r="AA87" s="809"/>
      <c r="AB87" s="809"/>
      <c r="AC87" s="809"/>
      <c r="AD87" s="809"/>
      <c r="AE87" s="809"/>
      <c r="AF87" s="809"/>
      <c r="AG87" s="809"/>
      <c r="AH87" s="809"/>
      <c r="AI87" s="809"/>
    </row>
    <row r="88" spans="1:36" ht="14.25" customHeight="1" x14ac:dyDescent="0.15">
      <c r="A88" s="1025"/>
      <c r="B88" s="1016"/>
      <c r="C88" s="1016"/>
      <c r="D88" s="1016"/>
      <c r="E88" s="1016"/>
      <c r="F88" s="1016"/>
      <c r="G88" s="1016"/>
      <c r="H88" s="1019"/>
      <c r="I88" s="1019"/>
      <c r="J88" s="1019"/>
      <c r="K88" s="1019"/>
      <c r="L88" s="1019"/>
      <c r="M88" s="1019"/>
      <c r="N88" s="1019"/>
      <c r="O88" s="1019"/>
      <c r="P88" s="1019"/>
      <c r="Q88" s="1019"/>
      <c r="R88" s="1019"/>
      <c r="S88" s="1019"/>
      <c r="T88" s="83"/>
      <c r="U88" s="809"/>
      <c r="V88" s="809"/>
      <c r="W88" s="809"/>
      <c r="X88" s="809"/>
      <c r="Y88" s="809"/>
      <c r="Z88" s="809"/>
      <c r="AA88" s="809"/>
      <c r="AB88" s="809"/>
      <c r="AC88" s="809"/>
      <c r="AD88" s="809"/>
      <c r="AE88" s="809"/>
      <c r="AF88" s="809"/>
      <c r="AG88" s="809"/>
      <c r="AH88" s="809"/>
      <c r="AI88" s="809"/>
    </row>
    <row r="89" spans="1:36" x14ac:dyDescent="0.15">
      <c r="A89" s="1025"/>
      <c r="B89" s="1016"/>
      <c r="C89" s="1016"/>
      <c r="D89" s="1016"/>
      <c r="E89" s="1016"/>
      <c r="F89" s="1016"/>
      <c r="G89" s="1016"/>
      <c r="H89" s="1019"/>
      <c r="I89" s="1019"/>
      <c r="J89" s="1019"/>
      <c r="K89" s="1019"/>
      <c r="L89" s="1019"/>
      <c r="M89" s="1019"/>
      <c r="N89" s="1019"/>
      <c r="O89" s="1019"/>
      <c r="P89" s="1019"/>
      <c r="Q89" s="1019"/>
      <c r="R89" s="1019"/>
      <c r="S89" s="1019"/>
      <c r="T89" s="83"/>
      <c r="U89" s="809"/>
      <c r="V89" s="809"/>
      <c r="W89" s="809"/>
      <c r="X89" s="809"/>
      <c r="Y89" s="809"/>
      <c r="Z89" s="809"/>
      <c r="AA89" s="809"/>
      <c r="AB89" s="809"/>
      <c r="AC89" s="809"/>
      <c r="AD89" s="809"/>
      <c r="AE89" s="809"/>
      <c r="AF89" s="809"/>
      <c r="AG89" s="809"/>
      <c r="AH89" s="809"/>
      <c r="AI89" s="809"/>
    </row>
    <row r="90" spans="1:36" ht="14.25" customHeight="1" x14ac:dyDescent="0.15">
      <c r="A90" s="1025"/>
      <c r="B90" s="1016"/>
      <c r="C90" s="1016"/>
      <c r="D90" s="1016"/>
      <c r="E90" s="1016"/>
      <c r="F90" s="1016"/>
      <c r="G90" s="1016"/>
      <c r="H90" s="1019"/>
      <c r="I90" s="1019"/>
      <c r="J90" s="1019"/>
      <c r="K90" s="1019"/>
      <c r="L90" s="1019"/>
      <c r="M90" s="1019"/>
      <c r="N90" s="1019"/>
      <c r="O90" s="1019"/>
      <c r="P90" s="1019"/>
      <c r="Q90" s="1019"/>
      <c r="R90" s="1019"/>
      <c r="S90" s="1019"/>
      <c r="T90" s="83"/>
      <c r="U90" s="809"/>
      <c r="V90" s="809"/>
      <c r="W90" s="809"/>
      <c r="X90" s="809"/>
      <c r="Y90" s="809"/>
      <c r="Z90" s="809"/>
      <c r="AA90" s="809"/>
      <c r="AB90" s="809"/>
      <c r="AC90" s="809"/>
      <c r="AD90" s="809"/>
      <c r="AE90" s="809"/>
      <c r="AF90" s="809"/>
      <c r="AG90" s="809"/>
      <c r="AH90" s="809"/>
      <c r="AI90" s="809"/>
    </row>
    <row r="91" spans="1:36" x14ac:dyDescent="0.15">
      <c r="A91" s="1025"/>
      <c r="B91" s="1010"/>
      <c r="C91" s="1010"/>
      <c r="D91" s="1010"/>
      <c r="E91" s="1010"/>
      <c r="F91" s="1010"/>
      <c r="G91" s="1010"/>
      <c r="H91" s="1019"/>
      <c r="I91" s="1019"/>
      <c r="J91" s="1019"/>
      <c r="K91" s="1019"/>
      <c r="L91" s="1019"/>
      <c r="M91" s="1019"/>
      <c r="N91" s="1019"/>
      <c r="O91" s="1019"/>
      <c r="P91" s="1019"/>
      <c r="Q91" s="1019"/>
      <c r="R91" s="1019"/>
      <c r="S91" s="1019"/>
      <c r="T91" s="83"/>
      <c r="U91" s="809"/>
      <c r="V91" s="809"/>
      <c r="W91" s="809"/>
      <c r="X91" s="809"/>
      <c r="Y91" s="809"/>
      <c r="Z91" s="809"/>
      <c r="AA91" s="809"/>
      <c r="AB91" s="809"/>
      <c r="AC91" s="809"/>
      <c r="AD91" s="809"/>
      <c r="AE91" s="809"/>
      <c r="AF91" s="809"/>
      <c r="AG91" s="809"/>
      <c r="AH91" s="809"/>
      <c r="AI91" s="809"/>
    </row>
    <row r="92" spans="1:36" ht="18" x14ac:dyDescent="0.3">
      <c r="A92" s="1025"/>
      <c r="B92" s="1014"/>
      <c r="C92" s="1021"/>
      <c r="D92" s="1021"/>
      <c r="E92" s="1021"/>
      <c r="F92" s="1021"/>
      <c r="G92" s="1021"/>
      <c r="H92" s="1021"/>
      <c r="I92" s="1021"/>
      <c r="J92" s="1021"/>
      <c r="K92" s="1021"/>
      <c r="L92" s="1029"/>
      <c r="M92" s="1021"/>
      <c r="N92" s="1021"/>
      <c r="O92" s="1021"/>
      <c r="P92" s="1029"/>
      <c r="Q92" s="1029"/>
      <c r="R92" s="1029"/>
      <c r="S92" s="1029"/>
      <c r="T92" s="83"/>
      <c r="U92" s="809"/>
      <c r="V92" s="809"/>
      <c r="W92" s="809"/>
      <c r="X92" s="809"/>
      <c r="Y92" s="809"/>
      <c r="Z92" s="809"/>
      <c r="AA92" s="809"/>
      <c r="AB92" s="809"/>
      <c r="AC92" s="809"/>
      <c r="AD92" s="809"/>
      <c r="AE92" s="809"/>
      <c r="AF92" s="809"/>
      <c r="AG92" s="809"/>
      <c r="AH92" s="809"/>
      <c r="AI92" s="809"/>
    </row>
    <row r="93" spans="1:36" x14ac:dyDescent="0.15">
      <c r="A93" s="1025"/>
      <c r="B93" s="1010"/>
      <c r="C93" s="1010"/>
      <c r="D93" s="1010"/>
      <c r="E93" s="1010"/>
      <c r="F93" s="1010"/>
      <c r="G93" s="1010"/>
      <c r="H93" s="1010"/>
      <c r="I93" s="1010"/>
      <c r="J93" s="1010"/>
      <c r="K93" s="1016"/>
      <c r="L93" s="1016"/>
      <c r="M93" s="1016"/>
      <c r="N93" s="1016"/>
      <c r="O93" s="1016"/>
      <c r="P93" s="1016"/>
      <c r="Q93" s="1016"/>
      <c r="R93" s="1016"/>
      <c r="S93" s="1016"/>
      <c r="T93" s="83"/>
      <c r="U93" s="809"/>
      <c r="V93" s="809"/>
      <c r="W93" s="809"/>
      <c r="X93" s="809"/>
      <c r="Y93" s="809"/>
      <c r="Z93" s="809"/>
      <c r="AA93" s="809"/>
      <c r="AB93" s="809"/>
      <c r="AC93" s="809"/>
      <c r="AD93" s="809"/>
      <c r="AE93" s="809"/>
      <c r="AF93" s="809"/>
      <c r="AG93" s="809"/>
      <c r="AH93" s="809"/>
      <c r="AI93" s="809"/>
    </row>
    <row r="94" spans="1:36" ht="14.25" customHeight="1" x14ac:dyDescent="0.15">
      <c r="A94" s="1025"/>
      <c r="B94" s="1009"/>
      <c r="C94" s="1009"/>
      <c r="D94" s="1009"/>
      <c r="E94" s="1009"/>
      <c r="F94" s="1009"/>
      <c r="G94" s="1009"/>
      <c r="H94" s="1009"/>
      <c r="I94" s="1009"/>
      <c r="J94" s="1009"/>
      <c r="K94" s="1018"/>
      <c r="L94" s="1018"/>
      <c r="M94" s="1018"/>
      <c r="N94" s="1018"/>
      <c r="O94" s="1018"/>
      <c r="P94" s="1018"/>
      <c r="Q94" s="1018"/>
      <c r="R94" s="1018"/>
      <c r="S94" s="1018"/>
      <c r="T94" s="2496"/>
      <c r="U94" s="2496"/>
      <c r="V94" s="2496"/>
      <c r="W94" s="2496"/>
      <c r="X94" s="2496"/>
      <c r="Y94" s="2496"/>
      <c r="Z94" s="2496"/>
      <c r="AA94" s="2496"/>
      <c r="AB94" s="2496"/>
      <c r="AC94" s="2498"/>
      <c r="AD94" s="2498"/>
      <c r="AE94" s="2498"/>
      <c r="AF94" s="2498"/>
      <c r="AG94" s="2498"/>
      <c r="AH94" s="2498"/>
      <c r="AI94" s="2498"/>
    </row>
    <row r="95" spans="1:36" x14ac:dyDescent="0.15">
      <c r="A95" s="1025"/>
      <c r="B95" s="1009"/>
      <c r="C95" s="1009"/>
      <c r="D95" s="1009"/>
      <c r="E95" s="1009"/>
      <c r="F95" s="1009"/>
      <c r="G95" s="1009"/>
      <c r="H95" s="1009"/>
      <c r="I95" s="1009"/>
      <c r="J95" s="1009"/>
      <c r="K95" s="1018"/>
      <c r="L95" s="1018"/>
      <c r="M95" s="1018"/>
      <c r="N95" s="1018"/>
      <c r="O95" s="1018"/>
      <c r="P95" s="1018"/>
      <c r="Q95" s="1018"/>
      <c r="R95" s="1018"/>
      <c r="S95" s="1018"/>
      <c r="T95" s="2496"/>
      <c r="U95" s="2496"/>
      <c r="V95" s="2496"/>
      <c r="W95" s="2496"/>
      <c r="X95" s="2496"/>
      <c r="Y95" s="2497"/>
      <c r="Z95" s="2497"/>
      <c r="AA95" s="2497"/>
      <c r="AB95" s="1017"/>
      <c r="AC95" s="2496"/>
      <c r="AD95" s="2496"/>
      <c r="AE95" s="2496"/>
      <c r="AF95" s="2496"/>
      <c r="AG95" s="2497"/>
      <c r="AH95" s="2497"/>
      <c r="AI95" s="1017"/>
    </row>
    <row r="96" spans="1:36" x14ac:dyDescent="0.15">
      <c r="A96" s="1025"/>
      <c r="B96" s="1024"/>
      <c r="C96" s="1024"/>
      <c r="D96" s="1024"/>
      <c r="E96" s="1000"/>
      <c r="F96" s="1000"/>
      <c r="G96" s="1000"/>
      <c r="H96" s="1000"/>
      <c r="I96" s="1000"/>
      <c r="J96" s="1000"/>
      <c r="K96" s="1000"/>
      <c r="L96" s="1002"/>
      <c r="M96" s="1001"/>
      <c r="N96" s="1001"/>
      <c r="O96" s="1001"/>
      <c r="P96" s="1001"/>
      <c r="Q96" s="1001"/>
      <c r="R96" s="1001"/>
      <c r="S96" s="1001"/>
      <c r="T96" s="1001"/>
      <c r="U96" s="1001"/>
      <c r="V96" s="1001"/>
      <c r="W96" s="1004"/>
      <c r="X96" s="821"/>
      <c r="Y96" s="820"/>
      <c r="Z96" s="820"/>
      <c r="AA96" s="820"/>
      <c r="AB96" s="820"/>
      <c r="AC96" s="820"/>
      <c r="AD96" s="820"/>
      <c r="AE96" s="820"/>
      <c r="AF96" s="820"/>
      <c r="AG96" s="820"/>
      <c r="AH96" s="820"/>
      <c r="AI96" s="809"/>
    </row>
    <row r="97" spans="1:34" x14ac:dyDescent="0.15">
      <c r="A97" s="1025"/>
      <c r="B97" s="1001"/>
      <c r="C97" s="1001"/>
      <c r="D97" s="1001"/>
      <c r="E97" s="1001"/>
      <c r="F97" s="1001"/>
      <c r="G97" s="1001"/>
      <c r="H97" s="1001"/>
      <c r="I97" s="1001"/>
      <c r="J97" s="1001"/>
      <c r="K97" s="1001"/>
      <c r="L97" s="1002"/>
      <c r="M97" s="1003"/>
      <c r="N97" s="1003"/>
      <c r="O97" s="1003"/>
      <c r="P97" s="1003"/>
      <c r="Q97" s="1003"/>
      <c r="R97" s="1003"/>
      <c r="S97" s="1003"/>
      <c r="T97" s="1003"/>
      <c r="U97" s="1003"/>
      <c r="V97" s="1003"/>
      <c r="W97" s="829"/>
      <c r="X97" s="821"/>
      <c r="Y97" s="808"/>
      <c r="Z97" s="808"/>
      <c r="AA97" s="808"/>
      <c r="AB97" s="808"/>
      <c r="AC97" s="808"/>
      <c r="AD97" s="808"/>
      <c r="AE97" s="808"/>
      <c r="AF97" s="808"/>
      <c r="AG97" s="808"/>
      <c r="AH97" s="808"/>
    </row>
    <row r="98" spans="1:34" x14ac:dyDescent="0.15">
      <c r="A98" s="1025"/>
      <c r="B98" s="1001"/>
      <c r="C98" s="1001"/>
      <c r="D98" s="1001"/>
      <c r="E98" s="1001"/>
      <c r="F98" s="1001"/>
      <c r="G98" s="1001"/>
      <c r="H98" s="1001"/>
      <c r="I98" s="1001"/>
      <c r="J98" s="1001"/>
      <c r="K98" s="1001"/>
      <c r="L98" s="1002"/>
      <c r="M98" s="1003"/>
      <c r="N98" s="1003"/>
      <c r="O98" s="1003"/>
      <c r="P98" s="1003"/>
      <c r="Q98" s="1003"/>
      <c r="R98" s="1003"/>
      <c r="S98" s="1003"/>
      <c r="T98" s="1003"/>
      <c r="U98" s="1003"/>
      <c r="V98" s="1003"/>
      <c r="W98" s="829"/>
      <c r="X98" s="821"/>
      <c r="Y98" s="820"/>
      <c r="Z98" s="820"/>
      <c r="AA98" s="820"/>
      <c r="AB98" s="820"/>
      <c r="AC98" s="820"/>
      <c r="AD98" s="820"/>
      <c r="AE98" s="820"/>
      <c r="AF98" s="820"/>
      <c r="AG98" s="820"/>
      <c r="AH98" s="820"/>
    </row>
    <row r="99" spans="1:34" x14ac:dyDescent="0.15">
      <c r="A99" s="1025"/>
      <c r="B99" s="1001"/>
      <c r="C99" s="1001"/>
      <c r="D99" s="1001"/>
      <c r="E99" s="1001"/>
      <c r="F99" s="1001"/>
      <c r="G99" s="1001"/>
      <c r="H99" s="1001"/>
      <c r="I99" s="1001"/>
      <c r="J99" s="1001"/>
      <c r="K99" s="1001"/>
      <c r="L99" s="1002"/>
      <c r="M99" s="1003"/>
      <c r="N99" s="1003"/>
      <c r="O99" s="1003"/>
      <c r="P99" s="1003"/>
      <c r="Q99" s="1003"/>
      <c r="R99" s="1003"/>
      <c r="S99" s="1003"/>
      <c r="T99" s="1003"/>
      <c r="U99" s="1003"/>
      <c r="V99" s="1003"/>
      <c r="W99" s="829"/>
      <c r="X99" s="821"/>
      <c r="Y99" s="820"/>
      <c r="Z99" s="820"/>
      <c r="AA99" s="820"/>
      <c r="AB99" s="820"/>
      <c r="AC99" s="820"/>
      <c r="AD99" s="820"/>
      <c r="AE99" s="820"/>
      <c r="AF99" s="820"/>
      <c r="AG99" s="820"/>
      <c r="AH99" s="820"/>
    </row>
    <row r="100" spans="1:34" x14ac:dyDescent="0.15">
      <c r="A100" s="1025"/>
      <c r="B100" s="1001"/>
      <c r="C100" s="1001"/>
      <c r="D100" s="1001"/>
      <c r="E100" s="1001"/>
      <c r="F100" s="1001"/>
      <c r="G100" s="1001"/>
      <c r="H100" s="1001"/>
      <c r="I100" s="1001"/>
      <c r="J100" s="1001"/>
      <c r="K100" s="1001"/>
      <c r="L100" s="1002"/>
      <c r="M100" s="1003"/>
      <c r="N100" s="1003"/>
      <c r="O100" s="1003"/>
      <c r="P100" s="1003"/>
      <c r="Q100" s="1003"/>
      <c r="R100" s="1003"/>
      <c r="S100" s="1003"/>
      <c r="T100" s="1003"/>
      <c r="U100" s="1003"/>
      <c r="V100" s="1003"/>
      <c r="W100" s="829"/>
      <c r="X100" s="821"/>
      <c r="Y100" s="820"/>
      <c r="Z100" s="820"/>
      <c r="AA100" s="820"/>
      <c r="AB100" s="820"/>
      <c r="AC100" s="820"/>
      <c r="AD100" s="820"/>
      <c r="AE100" s="820"/>
      <c r="AF100" s="820"/>
      <c r="AG100" s="820"/>
      <c r="AH100" s="820"/>
    </row>
    <row r="101" spans="1:34" x14ac:dyDescent="0.15">
      <c r="A101" s="1025"/>
      <c r="B101" s="1001"/>
      <c r="C101" s="1001"/>
      <c r="D101" s="1001"/>
      <c r="E101" s="1001"/>
      <c r="F101" s="1001"/>
      <c r="G101" s="1001"/>
      <c r="H101" s="1001"/>
      <c r="I101" s="1001"/>
      <c r="J101" s="1001"/>
      <c r="K101" s="1001"/>
      <c r="L101" s="1002"/>
      <c r="M101" s="1003"/>
      <c r="N101" s="1003"/>
      <c r="O101" s="1003"/>
      <c r="P101" s="1003"/>
      <c r="Q101" s="1003"/>
      <c r="R101" s="1003"/>
      <c r="S101" s="1003"/>
      <c r="T101" s="1003"/>
      <c r="U101" s="1003"/>
      <c r="V101" s="1003"/>
      <c r="W101" s="829"/>
      <c r="X101" s="821"/>
      <c r="Y101" s="820"/>
      <c r="Z101" s="820"/>
      <c r="AA101" s="820"/>
      <c r="AB101" s="820"/>
      <c r="AC101" s="820"/>
      <c r="AD101" s="820"/>
      <c r="AE101" s="820"/>
      <c r="AF101" s="820"/>
      <c r="AG101" s="820"/>
      <c r="AH101" s="820"/>
    </row>
    <row r="102" spans="1:34" x14ac:dyDescent="0.15">
      <c r="A102" s="1025"/>
      <c r="B102" s="1001"/>
      <c r="C102" s="1001"/>
      <c r="D102" s="1001"/>
      <c r="E102" s="1001"/>
      <c r="F102" s="1001"/>
      <c r="G102" s="1001"/>
      <c r="H102" s="1001"/>
      <c r="I102" s="1001"/>
      <c r="J102" s="1001"/>
      <c r="K102" s="1001"/>
      <c r="L102" s="1004"/>
      <c r="M102" s="809"/>
      <c r="N102" s="809"/>
      <c r="O102" s="809"/>
      <c r="P102" s="809"/>
      <c r="Q102" s="809"/>
      <c r="R102" s="809"/>
      <c r="S102" s="809"/>
      <c r="T102" s="809"/>
      <c r="U102" s="809"/>
      <c r="V102" s="809"/>
      <c r="W102" s="809"/>
      <c r="X102" s="809"/>
      <c r="Y102" s="809"/>
      <c r="Z102" s="809"/>
      <c r="AA102" s="809"/>
      <c r="AB102" s="809"/>
      <c r="AC102" s="809"/>
      <c r="AD102" s="809"/>
      <c r="AE102" s="809"/>
      <c r="AF102" s="809"/>
      <c r="AG102" s="809"/>
      <c r="AH102" s="809"/>
    </row>
    <row r="103" spans="1:34" x14ac:dyDescent="0.15">
      <c r="A103" s="1025"/>
      <c r="B103" s="807"/>
      <c r="C103" s="807"/>
      <c r="D103" s="807"/>
      <c r="E103" s="1026"/>
      <c r="F103" s="1026"/>
      <c r="G103" s="1026"/>
      <c r="H103" s="1026"/>
      <c r="I103" s="1026"/>
      <c r="J103" s="1026"/>
      <c r="K103" s="1026"/>
      <c r="L103" s="1027"/>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row>
    <row r="104" spans="1:34" x14ac:dyDescent="0.15">
      <c r="A104" s="1025"/>
      <c r="B104" s="807"/>
      <c r="C104" s="807"/>
      <c r="D104" s="807"/>
      <c r="E104" s="1026"/>
      <c r="F104" s="1026"/>
      <c r="G104" s="1026"/>
      <c r="H104" s="1026"/>
      <c r="I104" s="1026"/>
      <c r="J104" s="1026"/>
      <c r="K104" s="1026"/>
      <c r="L104" s="1027"/>
      <c r="M104" s="809"/>
      <c r="N104" s="809"/>
      <c r="O104" s="809"/>
      <c r="P104" s="809"/>
      <c r="Q104" s="809"/>
      <c r="R104" s="809"/>
      <c r="S104" s="809"/>
      <c r="T104" s="809"/>
      <c r="U104" s="809"/>
      <c r="V104" s="809"/>
      <c r="W104" s="809"/>
      <c r="X104" s="809"/>
      <c r="Y104" s="809"/>
      <c r="Z104" s="809"/>
      <c r="AA104" s="809"/>
      <c r="AB104" s="809"/>
      <c r="AC104" s="809"/>
      <c r="AD104" s="809"/>
      <c r="AE104" s="809"/>
      <c r="AF104" s="809"/>
      <c r="AG104" s="809"/>
      <c r="AH104" s="809"/>
    </row>
    <row r="105" spans="1:34" x14ac:dyDescent="0.15">
      <c r="A105" s="1025"/>
      <c r="B105" s="807"/>
      <c r="C105" s="807"/>
      <c r="D105" s="807"/>
      <c r="E105" s="1026"/>
      <c r="F105" s="1026"/>
      <c r="G105" s="1026"/>
      <c r="H105" s="1026"/>
      <c r="I105" s="1026"/>
      <c r="J105" s="1026"/>
      <c r="K105" s="1026"/>
      <c r="L105" s="1027"/>
      <c r="M105" s="1025"/>
      <c r="N105" s="1025"/>
      <c r="O105" s="1025"/>
      <c r="P105" s="1025"/>
      <c r="Q105" s="1025"/>
      <c r="R105" s="1025"/>
      <c r="S105" s="1025"/>
      <c r="T105" s="1025"/>
      <c r="U105" s="1025"/>
      <c r="V105" s="1025"/>
    </row>
    <row r="106" spans="1:34" x14ac:dyDescent="0.15">
      <c r="A106" s="1025"/>
      <c r="B106" s="807"/>
      <c r="C106" s="807"/>
      <c r="D106" s="807"/>
      <c r="E106" s="1026"/>
      <c r="F106" s="1026"/>
      <c r="G106" s="1026"/>
      <c r="H106" s="1026"/>
      <c r="I106" s="1026"/>
      <c r="J106" s="1026"/>
      <c r="K106" s="1026"/>
      <c r="L106" s="1027"/>
      <c r="M106" s="1025"/>
      <c r="N106" s="1025"/>
      <c r="O106" s="1025"/>
      <c r="P106" s="1025"/>
      <c r="Q106" s="1025"/>
      <c r="R106" s="1025"/>
      <c r="S106" s="1025"/>
      <c r="T106" s="1025"/>
      <c r="U106" s="1025"/>
      <c r="V106" s="1025"/>
    </row>
    <row r="107" spans="1:34" x14ac:dyDescent="0.15">
      <c r="A107" s="1025"/>
      <c r="B107" s="807"/>
      <c r="C107" s="807"/>
      <c r="D107" s="807"/>
      <c r="E107" s="1026"/>
      <c r="F107" s="1026"/>
      <c r="G107" s="1026"/>
      <c r="H107" s="1026"/>
      <c r="I107" s="1026"/>
      <c r="J107" s="1026"/>
      <c r="K107" s="1026"/>
      <c r="L107" s="1027"/>
      <c r="M107" s="1025"/>
      <c r="N107" s="1025"/>
      <c r="O107" s="1025"/>
      <c r="P107" s="1025"/>
      <c r="Q107" s="1025"/>
      <c r="R107" s="1025"/>
      <c r="S107" s="1025"/>
      <c r="T107" s="1025"/>
      <c r="U107" s="1025"/>
      <c r="V107" s="1025"/>
    </row>
    <row r="108" spans="1:34" x14ac:dyDescent="0.15">
      <c r="A108" s="1025"/>
      <c r="B108" s="807"/>
      <c r="C108" s="807"/>
      <c r="D108" s="807"/>
      <c r="E108" s="1026"/>
      <c r="F108" s="1026"/>
      <c r="G108" s="1026"/>
      <c r="H108" s="1026"/>
      <c r="I108" s="1026"/>
      <c r="J108" s="1026"/>
      <c r="K108" s="1026"/>
      <c r="L108" s="1027"/>
      <c r="M108" s="1025"/>
      <c r="N108" s="1025"/>
      <c r="O108" s="1025"/>
      <c r="P108" s="1025"/>
      <c r="Q108" s="1025"/>
      <c r="R108" s="1025"/>
      <c r="S108" s="1025"/>
      <c r="T108" s="1025"/>
      <c r="U108" s="1025"/>
      <c r="V108" s="1025"/>
    </row>
    <row r="109" spans="1:34" x14ac:dyDescent="0.15">
      <c r="A109" s="1025"/>
      <c r="B109" s="1001"/>
      <c r="C109" s="1001"/>
      <c r="D109" s="1001"/>
      <c r="E109" s="1001"/>
      <c r="F109" s="1001"/>
      <c r="G109" s="1001"/>
      <c r="H109" s="1001"/>
      <c r="I109" s="1001"/>
      <c r="J109" s="1001"/>
      <c r="K109" s="1001"/>
      <c r="L109" s="1004"/>
      <c r="M109" s="1025"/>
      <c r="N109" s="1025"/>
      <c r="O109" s="1025"/>
      <c r="P109" s="1025"/>
      <c r="Q109" s="1025"/>
      <c r="R109" s="1025"/>
      <c r="S109" s="1025"/>
      <c r="T109" s="1025"/>
      <c r="U109" s="1025"/>
      <c r="V109" s="1025"/>
    </row>
    <row r="110" spans="1:34" x14ac:dyDescent="0.15">
      <c r="A110" s="1025"/>
      <c r="B110" s="1001"/>
      <c r="C110" s="1001"/>
      <c r="D110" s="1001"/>
      <c r="E110" s="1001"/>
      <c r="F110" s="1001"/>
      <c r="G110" s="1001"/>
      <c r="H110" s="1001"/>
      <c r="I110" s="1001"/>
      <c r="J110" s="1001"/>
      <c r="K110" s="1001"/>
      <c r="L110" s="1004"/>
      <c r="M110" s="1025"/>
      <c r="N110" s="1025"/>
      <c r="O110" s="1025"/>
      <c r="P110" s="1025"/>
      <c r="Q110" s="1025"/>
      <c r="R110" s="1025"/>
      <c r="S110" s="1025"/>
      <c r="T110" s="1025"/>
      <c r="U110" s="1025"/>
      <c r="V110" s="1025"/>
    </row>
    <row r="111" spans="1:34" x14ac:dyDescent="0.15">
      <c r="A111" s="1025"/>
      <c r="B111" s="1003"/>
      <c r="C111" s="1003"/>
      <c r="D111" s="1003"/>
      <c r="E111" s="1003"/>
      <c r="F111" s="1003"/>
      <c r="G111" s="1003"/>
      <c r="H111" s="1003"/>
      <c r="I111" s="1003"/>
      <c r="J111" s="1003"/>
      <c r="K111" s="1003"/>
      <c r="L111" s="1004"/>
      <c r="M111" s="1025"/>
      <c r="N111" s="1025"/>
      <c r="O111" s="1025"/>
      <c r="P111" s="1025"/>
      <c r="Q111" s="1025"/>
      <c r="R111" s="1025"/>
      <c r="S111" s="1025"/>
      <c r="T111" s="1025"/>
      <c r="U111" s="1025"/>
      <c r="V111" s="1025"/>
    </row>
    <row r="112" spans="1:34" x14ac:dyDescent="0.15">
      <c r="A112" s="1025"/>
      <c r="B112" s="1003"/>
      <c r="C112" s="1003"/>
      <c r="D112" s="1003"/>
      <c r="E112" s="1003"/>
      <c r="F112" s="1003"/>
      <c r="G112" s="1003"/>
      <c r="H112" s="1003"/>
      <c r="I112" s="1003"/>
      <c r="J112" s="1003"/>
      <c r="K112" s="1003"/>
      <c r="L112" s="1004"/>
      <c r="M112" s="1025"/>
      <c r="N112" s="1025"/>
      <c r="O112" s="1025"/>
      <c r="P112" s="1025"/>
      <c r="Q112" s="1025"/>
      <c r="R112" s="1025"/>
      <c r="S112" s="1025"/>
      <c r="T112" s="1025"/>
      <c r="U112" s="1025"/>
      <c r="V112" s="1025"/>
    </row>
    <row r="113" spans="1:22" x14ac:dyDescent="0.15">
      <c r="A113" s="1025"/>
      <c r="B113" s="1003"/>
      <c r="C113" s="1003"/>
      <c r="D113" s="1003"/>
      <c r="E113" s="1003"/>
      <c r="F113" s="1003"/>
      <c r="G113" s="1003"/>
      <c r="H113" s="1003"/>
      <c r="I113" s="1003"/>
      <c r="J113" s="1003"/>
      <c r="K113" s="1003"/>
      <c r="L113" s="1004"/>
      <c r="M113" s="1025"/>
      <c r="N113" s="1025"/>
      <c r="O113" s="1025"/>
      <c r="P113" s="1025"/>
      <c r="Q113" s="1025"/>
      <c r="R113" s="1025"/>
      <c r="S113" s="1025"/>
      <c r="T113" s="1025"/>
      <c r="U113" s="1025"/>
      <c r="V113" s="1025"/>
    </row>
    <row r="114" spans="1:22" x14ac:dyDescent="0.15">
      <c r="A114" s="1025"/>
      <c r="B114" s="1003"/>
      <c r="C114" s="1003"/>
      <c r="D114" s="1003"/>
      <c r="E114" s="1003"/>
      <c r="F114" s="1003"/>
      <c r="G114" s="1003"/>
      <c r="H114" s="1003"/>
      <c r="I114" s="1003"/>
      <c r="J114" s="1003"/>
      <c r="K114" s="1003"/>
      <c r="L114" s="1004"/>
      <c r="M114" s="1025"/>
      <c r="N114" s="1025"/>
      <c r="O114" s="1025"/>
      <c r="P114" s="1025"/>
      <c r="Q114" s="1025"/>
      <c r="R114" s="1025"/>
      <c r="S114" s="1025"/>
      <c r="T114" s="1025"/>
      <c r="U114" s="1025"/>
      <c r="V114" s="1025"/>
    </row>
    <row r="115" spans="1:22" x14ac:dyDescent="0.15">
      <c r="A115" s="1025"/>
      <c r="B115" s="1003"/>
      <c r="C115" s="1003"/>
      <c r="D115" s="1003"/>
      <c r="E115" s="1003"/>
      <c r="F115" s="1003"/>
      <c r="G115" s="1003"/>
      <c r="H115" s="1003"/>
      <c r="I115" s="1003"/>
      <c r="J115" s="1003"/>
      <c r="K115" s="1003"/>
      <c r="L115" s="1004"/>
      <c r="M115" s="1025"/>
      <c r="N115" s="1025"/>
      <c r="O115" s="1025"/>
      <c r="P115" s="1025"/>
      <c r="Q115" s="1025"/>
      <c r="R115" s="1025"/>
      <c r="S115" s="1025"/>
      <c r="T115" s="1025"/>
      <c r="U115" s="1025"/>
      <c r="V115" s="1025"/>
    </row>
    <row r="116" spans="1:22" x14ac:dyDescent="0.15">
      <c r="A116" s="1025"/>
      <c r="B116" s="820"/>
      <c r="C116" s="820"/>
      <c r="D116" s="820"/>
      <c r="E116" s="820"/>
      <c r="F116" s="820"/>
      <c r="G116" s="820"/>
      <c r="H116" s="820"/>
      <c r="I116" s="820"/>
      <c r="J116" s="820"/>
      <c r="K116" s="820"/>
      <c r="L116" s="1002"/>
      <c r="M116" s="1025"/>
      <c r="N116" s="1025"/>
      <c r="O116" s="1025"/>
      <c r="P116" s="1025"/>
      <c r="Q116" s="1025"/>
      <c r="R116" s="1025"/>
      <c r="S116" s="1025"/>
      <c r="T116" s="1025"/>
      <c r="U116" s="1025"/>
      <c r="V116" s="1025"/>
    </row>
    <row r="117" spans="1:22" x14ac:dyDescent="0.15">
      <c r="A117" s="1025"/>
      <c r="B117" s="820"/>
      <c r="C117" s="820"/>
      <c r="D117" s="820"/>
      <c r="E117" s="820"/>
      <c r="F117" s="820"/>
      <c r="G117" s="820"/>
      <c r="H117" s="820"/>
      <c r="I117" s="820"/>
      <c r="J117" s="820"/>
      <c r="K117" s="820"/>
      <c r="L117" s="1002"/>
      <c r="M117" s="1025"/>
      <c r="N117" s="1025"/>
      <c r="O117" s="1025"/>
      <c r="P117" s="1025"/>
      <c r="Q117" s="1025"/>
      <c r="R117" s="1025"/>
      <c r="S117" s="1025"/>
      <c r="T117" s="1025"/>
      <c r="U117" s="1025"/>
      <c r="V117" s="1025"/>
    </row>
    <row r="118" spans="1:22" x14ac:dyDescent="0.15">
      <c r="A118" s="1025"/>
      <c r="B118" s="820"/>
      <c r="C118" s="820"/>
      <c r="D118" s="820"/>
      <c r="E118" s="820"/>
      <c r="F118" s="820"/>
      <c r="G118" s="820"/>
      <c r="H118" s="820"/>
      <c r="I118" s="820"/>
      <c r="J118" s="820"/>
      <c r="K118" s="820"/>
      <c r="L118" s="1002"/>
      <c r="M118" s="1025"/>
      <c r="N118" s="1025"/>
      <c r="O118" s="1025"/>
      <c r="P118" s="1025"/>
      <c r="Q118" s="1025"/>
      <c r="R118" s="1025"/>
      <c r="S118" s="1025"/>
      <c r="T118" s="1025"/>
      <c r="U118" s="1025"/>
      <c r="V118" s="1025"/>
    </row>
    <row r="119" spans="1:22" x14ac:dyDescent="0.15">
      <c r="A119" s="1025"/>
      <c r="B119" s="821"/>
      <c r="C119" s="821"/>
      <c r="D119" s="821"/>
      <c r="E119" s="821"/>
      <c r="F119" s="821"/>
      <c r="G119" s="821"/>
      <c r="H119" s="821"/>
      <c r="I119" s="821"/>
      <c r="J119" s="821"/>
      <c r="K119" s="821"/>
      <c r="L119" s="1002"/>
      <c r="M119" s="1025"/>
      <c r="N119" s="1025"/>
      <c r="O119" s="1025"/>
      <c r="P119" s="1025"/>
      <c r="Q119" s="1025"/>
      <c r="R119" s="1025"/>
      <c r="S119" s="1025"/>
      <c r="T119" s="1025"/>
      <c r="U119" s="1025"/>
      <c r="V119" s="1025"/>
    </row>
    <row r="120" spans="1:22" x14ac:dyDescent="0.15">
      <c r="A120" s="1025"/>
      <c r="B120" s="1025"/>
      <c r="C120" s="1025"/>
      <c r="D120" s="1025"/>
      <c r="E120" s="1025"/>
      <c r="F120" s="1025"/>
      <c r="G120" s="1025"/>
      <c r="H120" s="1025"/>
      <c r="I120" s="1025"/>
      <c r="J120" s="1025"/>
      <c r="K120" s="1025"/>
      <c r="L120" s="1025"/>
      <c r="M120" s="1025"/>
      <c r="N120" s="1025"/>
      <c r="O120" s="1025"/>
      <c r="P120" s="1025"/>
      <c r="Q120" s="1025"/>
      <c r="R120" s="1025"/>
      <c r="S120" s="1025"/>
      <c r="T120" s="1025"/>
      <c r="U120" s="1025"/>
      <c r="V120" s="1025"/>
    </row>
  </sheetData>
  <sheetProtection sheet="1" objects="1" scenarios="1"/>
  <mergeCells count="867">
    <mergeCell ref="X72:AA72"/>
    <mergeCell ref="AB72:AE72"/>
    <mergeCell ref="AF72:AI72"/>
    <mergeCell ref="R73:W73"/>
    <mergeCell ref="X73:AA73"/>
    <mergeCell ref="AB73:AE73"/>
    <mergeCell ref="AF73:AI73"/>
    <mergeCell ref="X70:AA70"/>
    <mergeCell ref="AB70:AE70"/>
    <mergeCell ref="AA75:AI75"/>
    <mergeCell ref="R76:Z76"/>
    <mergeCell ref="AA76:AI76"/>
    <mergeCell ref="AF65:AG65"/>
    <mergeCell ref="AH65:AI65"/>
    <mergeCell ref="T95:X95"/>
    <mergeCell ref="Y95:AA95"/>
    <mergeCell ref="AC95:AF95"/>
    <mergeCell ref="AG95:AH95"/>
    <mergeCell ref="T94:AB94"/>
    <mergeCell ref="AC94:AI94"/>
    <mergeCell ref="R79:Z79"/>
    <mergeCell ref="AA79:AC79"/>
    <mergeCell ref="AG79:AH79"/>
    <mergeCell ref="AA78:AC78"/>
    <mergeCell ref="AD78:AF78"/>
    <mergeCell ref="AG78:AI78"/>
    <mergeCell ref="AD79:AE79"/>
    <mergeCell ref="AF70:AI70"/>
    <mergeCell ref="R71:W71"/>
    <mergeCell ref="X71:AA71"/>
    <mergeCell ref="AB71:AE71"/>
    <mergeCell ref="AF71:AI71"/>
    <mergeCell ref="R72:W72"/>
    <mergeCell ref="X69:AA69"/>
    <mergeCell ref="AB69:AE69"/>
    <mergeCell ref="AF69:AI69"/>
    <mergeCell ref="AH62:AI62"/>
    <mergeCell ref="P32:R32"/>
    <mergeCell ref="U32:V32"/>
    <mergeCell ref="P34:R34"/>
    <mergeCell ref="U33:V33"/>
    <mergeCell ref="P37:R37"/>
    <mergeCell ref="P36:R36"/>
    <mergeCell ref="U34:V34"/>
    <mergeCell ref="Z34:AB34"/>
    <mergeCell ref="Z33:AB33"/>
    <mergeCell ref="S35:T35"/>
    <mergeCell ref="S36:T36"/>
    <mergeCell ref="S37:T37"/>
    <mergeCell ref="Z40:AB40"/>
    <mergeCell ref="AF63:AG63"/>
    <mergeCell ref="AH63:AI63"/>
    <mergeCell ref="AF64:AG64"/>
    <mergeCell ref="AF61:AG61"/>
    <mergeCell ref="W34:Y34"/>
    <mergeCell ref="W37:Y37"/>
    <mergeCell ref="W38:Y38"/>
    <mergeCell ref="B65:I65"/>
    <mergeCell ref="J65:L65"/>
    <mergeCell ref="M65:O65"/>
    <mergeCell ref="P65:R65"/>
    <mergeCell ref="S65:T65"/>
    <mergeCell ref="U65:V65"/>
    <mergeCell ref="W65:Y65"/>
    <mergeCell ref="Z65:AB65"/>
    <mergeCell ref="AC65:AE65"/>
    <mergeCell ref="B64:I64"/>
    <mergeCell ref="J64:L64"/>
    <mergeCell ref="M64:O64"/>
    <mergeCell ref="P64:R64"/>
    <mergeCell ref="S64:T64"/>
    <mergeCell ref="U64:V64"/>
    <mergeCell ref="W64:Y64"/>
    <mergeCell ref="Z64:AB64"/>
    <mergeCell ref="AC64:AE64"/>
    <mergeCell ref="B63:I63"/>
    <mergeCell ref="J63:L63"/>
    <mergeCell ref="M63:O63"/>
    <mergeCell ref="P63:R63"/>
    <mergeCell ref="S63:T63"/>
    <mergeCell ref="U63:V63"/>
    <mergeCell ref="W63:Y63"/>
    <mergeCell ref="Z63:AB63"/>
    <mergeCell ref="AC63:AE63"/>
    <mergeCell ref="B61:I61"/>
    <mergeCell ref="J61:L61"/>
    <mergeCell ref="M61:O61"/>
    <mergeCell ref="P61:R61"/>
    <mergeCell ref="S61:T61"/>
    <mergeCell ref="U61:V61"/>
    <mergeCell ref="W61:Y61"/>
    <mergeCell ref="Z61:AB61"/>
    <mergeCell ref="AC61:AE61"/>
    <mergeCell ref="B62:I62"/>
    <mergeCell ref="J62:L62"/>
    <mergeCell ref="M62:O62"/>
    <mergeCell ref="P62:R62"/>
    <mergeCell ref="S62:T62"/>
    <mergeCell ref="U62:V62"/>
    <mergeCell ref="W62:Y62"/>
    <mergeCell ref="Z62:AB62"/>
    <mergeCell ref="AC62:AE62"/>
    <mergeCell ref="B59:I59"/>
    <mergeCell ref="J59:L59"/>
    <mergeCell ref="M59:O59"/>
    <mergeCell ref="P59:R59"/>
    <mergeCell ref="S59:T59"/>
    <mergeCell ref="U59:V59"/>
    <mergeCell ref="W59:Y59"/>
    <mergeCell ref="Z59:AB59"/>
    <mergeCell ref="AC59:AE59"/>
    <mergeCell ref="B60:I60"/>
    <mergeCell ref="J60:L60"/>
    <mergeCell ref="M60:O60"/>
    <mergeCell ref="P60:R60"/>
    <mergeCell ref="S60:T60"/>
    <mergeCell ref="U60:V60"/>
    <mergeCell ref="W60:Y60"/>
    <mergeCell ref="Z60:AB60"/>
    <mergeCell ref="AC60:AE60"/>
    <mergeCell ref="B57:I57"/>
    <mergeCell ref="J57:L57"/>
    <mergeCell ref="M57:O57"/>
    <mergeCell ref="P57:R57"/>
    <mergeCell ref="S57:T57"/>
    <mergeCell ref="U57:V57"/>
    <mergeCell ref="W57:Y57"/>
    <mergeCell ref="Z57:AB57"/>
    <mergeCell ref="AC57:AE57"/>
    <mergeCell ref="B58:I58"/>
    <mergeCell ref="J58:L58"/>
    <mergeCell ref="M58:O58"/>
    <mergeCell ref="P58:R58"/>
    <mergeCell ref="S58:T58"/>
    <mergeCell ref="U58:V58"/>
    <mergeCell ref="W58:Y58"/>
    <mergeCell ref="Z58:AB58"/>
    <mergeCell ref="AC58:AE58"/>
    <mergeCell ref="B55:E56"/>
    <mergeCell ref="F55:I55"/>
    <mergeCell ref="J55:L55"/>
    <mergeCell ref="M55:O55"/>
    <mergeCell ref="P55:R55"/>
    <mergeCell ref="S55:T55"/>
    <mergeCell ref="U55:V55"/>
    <mergeCell ref="W55:Y55"/>
    <mergeCell ref="Z55:AB55"/>
    <mergeCell ref="G56:I56"/>
    <mergeCell ref="J56:L56"/>
    <mergeCell ref="M56:O56"/>
    <mergeCell ref="P56:R56"/>
    <mergeCell ref="S56:T56"/>
    <mergeCell ref="U56:V56"/>
    <mergeCell ref="W56:Y56"/>
    <mergeCell ref="Z56:AB56"/>
    <mergeCell ref="B52:I52"/>
    <mergeCell ref="J52:L52"/>
    <mergeCell ref="M52:O52"/>
    <mergeCell ref="P52:R52"/>
    <mergeCell ref="S52:T52"/>
    <mergeCell ref="U52:V52"/>
    <mergeCell ref="W52:Y52"/>
    <mergeCell ref="Z52:AB52"/>
    <mergeCell ref="AC52:AE52"/>
    <mergeCell ref="B51:I51"/>
    <mergeCell ref="J51:L51"/>
    <mergeCell ref="M51:O51"/>
    <mergeCell ref="P51:R51"/>
    <mergeCell ref="S51:T51"/>
    <mergeCell ref="U51:V51"/>
    <mergeCell ref="W51:Y51"/>
    <mergeCell ref="Z51:AB51"/>
    <mergeCell ref="AC51:AE51"/>
    <mergeCell ref="B50:I50"/>
    <mergeCell ref="J50:L50"/>
    <mergeCell ref="M50:O50"/>
    <mergeCell ref="P50:R50"/>
    <mergeCell ref="S50:T50"/>
    <mergeCell ref="U50:V50"/>
    <mergeCell ref="W50:Y50"/>
    <mergeCell ref="Z50:AB50"/>
    <mergeCell ref="AC50:AE50"/>
    <mergeCell ref="B46:I46"/>
    <mergeCell ref="J46:AI46"/>
    <mergeCell ref="B47:I49"/>
    <mergeCell ref="J47:K47"/>
    <mergeCell ref="L47:V47"/>
    <mergeCell ref="W47:X47"/>
    <mergeCell ref="Y47:AI47"/>
    <mergeCell ref="J48:L48"/>
    <mergeCell ref="M48:O48"/>
    <mergeCell ref="P48:R48"/>
    <mergeCell ref="S48:T48"/>
    <mergeCell ref="U48:V49"/>
    <mergeCell ref="W48:Y48"/>
    <mergeCell ref="Z48:AB48"/>
    <mergeCell ref="AC48:AE48"/>
    <mergeCell ref="AF48:AG48"/>
    <mergeCell ref="AH48:AI49"/>
    <mergeCell ref="J49:L49"/>
    <mergeCell ref="M49:O49"/>
    <mergeCell ref="P49:R49"/>
    <mergeCell ref="S49:T49"/>
    <mergeCell ref="B78:G78"/>
    <mergeCell ref="R78:Z78"/>
    <mergeCell ref="J77:L77"/>
    <mergeCell ref="R75:Z75"/>
    <mergeCell ref="L76:M76"/>
    <mergeCell ref="P76:Q76"/>
    <mergeCell ref="N76:O76"/>
    <mergeCell ref="J76:K76"/>
    <mergeCell ref="J75:Q75"/>
    <mergeCell ref="M77:Q77"/>
    <mergeCell ref="J78:Q78"/>
    <mergeCell ref="AK25:CL25"/>
    <mergeCell ref="AW26:BF26"/>
    <mergeCell ref="P27:R27"/>
    <mergeCell ref="B25:I25"/>
    <mergeCell ref="B26:I28"/>
    <mergeCell ref="AF17:AH17"/>
    <mergeCell ref="M27:O27"/>
    <mergeCell ref="AA23:AG23"/>
    <mergeCell ref="AA22:AF22"/>
    <mergeCell ref="R23:V23"/>
    <mergeCell ref="T19:W19"/>
    <mergeCell ref="W22:Z22"/>
    <mergeCell ref="F22:M22"/>
    <mergeCell ref="J27:L27"/>
    <mergeCell ref="J28:L28"/>
    <mergeCell ref="U27:V28"/>
    <mergeCell ref="F19:J19"/>
    <mergeCell ref="K19:N19"/>
    <mergeCell ref="O19:S19"/>
    <mergeCell ref="S27:T27"/>
    <mergeCell ref="S28:T28"/>
    <mergeCell ref="AB19:AE19"/>
    <mergeCell ref="AF19:AI19"/>
    <mergeCell ref="R22:U22"/>
    <mergeCell ref="F13:AI13"/>
    <mergeCell ref="F17:J17"/>
    <mergeCell ref="T17:W17"/>
    <mergeCell ref="B17:E17"/>
    <mergeCell ref="J14:K14"/>
    <mergeCell ref="N14:O14"/>
    <mergeCell ref="G14:I14"/>
    <mergeCell ref="B18:E18"/>
    <mergeCell ref="K16:N16"/>
    <mergeCell ref="F18:J18"/>
    <mergeCell ref="T18:W18"/>
    <mergeCell ref="X18:AA18"/>
    <mergeCell ref="AB18:AE18"/>
    <mergeCell ref="AF18:AI18"/>
    <mergeCell ref="K18:N18"/>
    <mergeCell ref="O18:R18"/>
    <mergeCell ref="AK5:AN10"/>
    <mergeCell ref="AO5:CL10"/>
    <mergeCell ref="AK11:AN17"/>
    <mergeCell ref="AO11:CL17"/>
    <mergeCell ref="AK18:AN24"/>
    <mergeCell ref="AO18:CL24"/>
    <mergeCell ref="B14:E15"/>
    <mergeCell ref="F15:I15"/>
    <mergeCell ref="L14:M14"/>
    <mergeCell ref="P14:AI14"/>
    <mergeCell ref="X16:Z16"/>
    <mergeCell ref="T16:W16"/>
    <mergeCell ref="AF16:AI16"/>
    <mergeCell ref="AB17:AE17"/>
    <mergeCell ref="AB16:AE16"/>
    <mergeCell ref="O16:R16"/>
    <mergeCell ref="X17:Z17"/>
    <mergeCell ref="F23:M23"/>
    <mergeCell ref="N23:Q23"/>
    <mergeCell ref="B19:E19"/>
    <mergeCell ref="W23:Z23"/>
    <mergeCell ref="J15:AI15"/>
    <mergeCell ref="B16:E16"/>
    <mergeCell ref="F16:J16"/>
    <mergeCell ref="X19:AA19"/>
    <mergeCell ref="M28:O28"/>
    <mergeCell ref="B23:E23"/>
    <mergeCell ref="Z27:AB27"/>
    <mergeCell ref="AC27:AE27"/>
    <mergeCell ref="AC28:AE28"/>
    <mergeCell ref="W27:Y27"/>
    <mergeCell ref="J25:AI25"/>
    <mergeCell ref="B20:E20"/>
    <mergeCell ref="F20:I20"/>
    <mergeCell ref="W28:Y28"/>
    <mergeCell ref="P28:R28"/>
    <mergeCell ref="Z28:AB28"/>
    <mergeCell ref="K20:N20"/>
    <mergeCell ref="O20:R20"/>
    <mergeCell ref="T20:W20"/>
    <mergeCell ref="X20:Z20"/>
    <mergeCell ref="J26:V26"/>
    <mergeCell ref="W26:AI26"/>
    <mergeCell ref="B29:I29"/>
    <mergeCell ref="U29:V29"/>
    <mergeCell ref="Z31:AB31"/>
    <mergeCell ref="W29:Y29"/>
    <mergeCell ref="M29:O29"/>
    <mergeCell ref="J29:L29"/>
    <mergeCell ref="P30:R30"/>
    <mergeCell ref="M30:O30"/>
    <mergeCell ref="J30:L30"/>
    <mergeCell ref="J31:L31"/>
    <mergeCell ref="B31:I31"/>
    <mergeCell ref="P29:R29"/>
    <mergeCell ref="S29:T29"/>
    <mergeCell ref="S31:T31"/>
    <mergeCell ref="B30:I30"/>
    <mergeCell ref="W30:Y30"/>
    <mergeCell ref="Z30:AB30"/>
    <mergeCell ref="U30:V30"/>
    <mergeCell ref="S30:T30"/>
    <mergeCell ref="U31:V31"/>
    <mergeCell ref="W31:Y31"/>
    <mergeCell ref="B36:I36"/>
    <mergeCell ref="M36:O36"/>
    <mergeCell ref="B34:E35"/>
    <mergeCell ref="J33:L33"/>
    <mergeCell ref="J35:L35"/>
    <mergeCell ref="J34:L34"/>
    <mergeCell ref="M31:O31"/>
    <mergeCell ref="B32:I32"/>
    <mergeCell ref="J32:L32"/>
    <mergeCell ref="M32:O32"/>
    <mergeCell ref="M35:O35"/>
    <mergeCell ref="B40:I40"/>
    <mergeCell ref="M39:O39"/>
    <mergeCell ref="B41:I41"/>
    <mergeCell ref="B42:I42"/>
    <mergeCell ref="S41:T41"/>
    <mergeCell ref="B43:I43"/>
    <mergeCell ref="B33:I33"/>
    <mergeCell ref="B22:E22"/>
    <mergeCell ref="S33:T33"/>
    <mergeCell ref="S32:T32"/>
    <mergeCell ref="P31:R31"/>
    <mergeCell ref="M38:O38"/>
    <mergeCell ref="J38:L38"/>
    <mergeCell ref="J37:L37"/>
    <mergeCell ref="N22:Q22"/>
    <mergeCell ref="B39:I39"/>
    <mergeCell ref="B38:I38"/>
    <mergeCell ref="B37:I37"/>
    <mergeCell ref="S34:T34"/>
    <mergeCell ref="F34:I34"/>
    <mergeCell ref="G35:I35"/>
    <mergeCell ref="M34:O34"/>
    <mergeCell ref="M37:O37"/>
    <mergeCell ref="P35:R35"/>
    <mergeCell ref="Z35:AB35"/>
    <mergeCell ref="AH38:AI38"/>
    <mergeCell ref="AH34:AI34"/>
    <mergeCell ref="AH35:AI35"/>
    <mergeCell ref="AH40:AI40"/>
    <mergeCell ref="AF34:AG34"/>
    <mergeCell ref="W36:Y36"/>
    <mergeCell ref="W35:Y35"/>
    <mergeCell ref="Z36:AB36"/>
    <mergeCell ref="Z38:AB38"/>
    <mergeCell ref="Z37:AB37"/>
    <mergeCell ref="Z39:AB39"/>
    <mergeCell ref="W39:Y39"/>
    <mergeCell ref="W40:Y40"/>
    <mergeCell ref="AF38:AG38"/>
    <mergeCell ref="S40:T40"/>
    <mergeCell ref="S38:T38"/>
    <mergeCell ref="U36:V36"/>
    <mergeCell ref="U37:V37"/>
    <mergeCell ref="U38:V38"/>
    <mergeCell ref="AP38:AV38"/>
    <mergeCell ref="BG40:CH40"/>
    <mergeCell ref="AC37:AE37"/>
    <mergeCell ref="AC35:AE35"/>
    <mergeCell ref="AH36:AI36"/>
    <mergeCell ref="U35:V35"/>
    <mergeCell ref="U39:V39"/>
    <mergeCell ref="U40:V40"/>
    <mergeCell ref="AP37:AV37"/>
    <mergeCell ref="AH37:AI37"/>
    <mergeCell ref="AH39:AI39"/>
    <mergeCell ref="AP36:AV36"/>
    <mergeCell ref="AW36:BF36"/>
    <mergeCell ref="AC38:AE38"/>
    <mergeCell ref="AK40:AN41"/>
    <mergeCell ref="AP39:AV39"/>
    <mergeCell ref="AF41:AG41"/>
    <mergeCell ref="AC41:AE41"/>
    <mergeCell ref="AC40:AE40"/>
    <mergeCell ref="AC33:AE33"/>
    <mergeCell ref="CI32:CJ32"/>
    <mergeCell ref="CK31:CL31"/>
    <mergeCell ref="CI33:CJ33"/>
    <mergeCell ref="CI31:CJ31"/>
    <mergeCell ref="CI30:CJ30"/>
    <mergeCell ref="CK34:CL34"/>
    <mergeCell ref="CK32:CL32"/>
    <mergeCell ref="AP31:AV31"/>
    <mergeCell ref="AC34:AE34"/>
    <mergeCell ref="AP30:AV30"/>
    <mergeCell ref="AW30:BF30"/>
    <mergeCell ref="BG30:CH30"/>
    <mergeCell ref="BG33:CH33"/>
    <mergeCell ref="CK30:CL30"/>
    <mergeCell ref="AC30:AE30"/>
    <mergeCell ref="AH30:AI30"/>
    <mergeCell ref="AF30:AG30"/>
    <mergeCell ref="AC31:AE31"/>
    <mergeCell ref="AF33:AG33"/>
    <mergeCell ref="AH31:AI31"/>
    <mergeCell ref="AH32:AI32"/>
    <mergeCell ref="BG34:CH34"/>
    <mergeCell ref="CI34:CJ34"/>
    <mergeCell ref="AP42:AV42"/>
    <mergeCell ref="AP44:AV44"/>
    <mergeCell ref="AP40:AV40"/>
    <mergeCell ref="BG42:CH42"/>
    <mergeCell ref="AN42:AN56"/>
    <mergeCell ref="AK42:AL71"/>
    <mergeCell ref="AP43:AV43"/>
    <mergeCell ref="AW42:BF42"/>
    <mergeCell ref="AW43:BF43"/>
    <mergeCell ref="BG59:CH59"/>
    <mergeCell ref="AP70:AV70"/>
    <mergeCell ref="AP48:AV48"/>
    <mergeCell ref="AW47:BF47"/>
    <mergeCell ref="AW44:BF44"/>
    <mergeCell ref="AP46:AV46"/>
    <mergeCell ref="AW69:BF69"/>
    <mergeCell ref="AW64:BF64"/>
    <mergeCell ref="AW70:BF70"/>
    <mergeCell ref="AW57:BF57"/>
    <mergeCell ref="AP50:AV50"/>
    <mergeCell ref="AP51:AV51"/>
    <mergeCell ref="AP59:AV59"/>
    <mergeCell ref="AW66:BF66"/>
    <mergeCell ref="AP58:AV58"/>
    <mergeCell ref="AW60:BF60"/>
    <mergeCell ref="AW59:BF59"/>
    <mergeCell ref="AW58:BF58"/>
    <mergeCell ref="AW61:BF61"/>
    <mergeCell ref="AP62:AV62"/>
    <mergeCell ref="AP69:AV69"/>
    <mergeCell ref="CK79:CL79"/>
    <mergeCell ref="CK74:CL74"/>
    <mergeCell ref="BG72:BK72"/>
    <mergeCell ref="CI72:CJ72"/>
    <mergeCell ref="BG74:CH74"/>
    <mergeCell ref="CI74:CJ74"/>
    <mergeCell ref="BG77:CH77"/>
    <mergeCell ref="CG75:CH75"/>
    <mergeCell ref="BG76:CH76"/>
    <mergeCell ref="BG75:BK75"/>
    <mergeCell ref="BL75:BN75"/>
    <mergeCell ref="BU75:BW75"/>
    <mergeCell ref="BG78:CH78"/>
    <mergeCell ref="CI78:CJ78"/>
    <mergeCell ref="CI79:CJ79"/>
    <mergeCell ref="AP78:AV78"/>
    <mergeCell ref="CK65:CL65"/>
    <mergeCell ref="BG73:CH73"/>
    <mergeCell ref="CI73:CJ73"/>
    <mergeCell ref="CK73:CL73"/>
    <mergeCell ref="CK68:CL68"/>
    <mergeCell ref="CI66:CJ66"/>
    <mergeCell ref="CK66:CL66"/>
    <mergeCell ref="CI67:CJ67"/>
    <mergeCell ref="CI76:CJ76"/>
    <mergeCell ref="CI77:CJ77"/>
    <mergeCell ref="CK76:CL76"/>
    <mergeCell ref="CK72:CL72"/>
    <mergeCell ref="CD75:CF75"/>
    <mergeCell ref="CI75:CJ75"/>
    <mergeCell ref="AP75:AV75"/>
    <mergeCell ref="AW75:BF75"/>
    <mergeCell ref="BP75:BT75"/>
    <mergeCell ref="AW76:BF76"/>
    <mergeCell ref="AP76:AV76"/>
    <mergeCell ref="AP79:AV79"/>
    <mergeCell ref="AW78:BF78"/>
    <mergeCell ref="BG79:CH79"/>
    <mergeCell ref="AW77:BF77"/>
    <mergeCell ref="CK36:CL36"/>
    <mergeCell ref="CK40:CL40"/>
    <mergeCell ref="CI36:CJ36"/>
    <mergeCell ref="BG37:CH37"/>
    <mergeCell ref="BG38:CH38"/>
    <mergeCell ref="BG41:CH41"/>
    <mergeCell ref="AW41:BF41"/>
    <mergeCell ref="AP41:AV41"/>
    <mergeCell ref="CK78:CL78"/>
    <mergeCell ref="AW74:BF74"/>
    <mergeCell ref="AW72:BF72"/>
    <mergeCell ref="BY72:CD72"/>
    <mergeCell ref="CE72:CG72"/>
    <mergeCell ref="CK75:CL75"/>
    <mergeCell ref="BY75:CC75"/>
    <mergeCell ref="CK77:CL77"/>
    <mergeCell ref="AW73:BF73"/>
    <mergeCell ref="AW50:BF50"/>
    <mergeCell ref="AP73:AV73"/>
    <mergeCell ref="AP72:AV72"/>
    <mergeCell ref="AP47:AV47"/>
    <mergeCell ref="AW51:BF51"/>
    <mergeCell ref="AW46:BF46"/>
    <mergeCell ref="AW49:BF49"/>
    <mergeCell ref="CK42:CL42"/>
    <mergeCell ref="CI38:CJ38"/>
    <mergeCell ref="CI37:CJ37"/>
    <mergeCell ref="CI46:CJ46"/>
    <mergeCell ref="CI42:CJ42"/>
    <mergeCell ref="CI45:CJ45"/>
    <mergeCell ref="BG43:CH43"/>
    <mergeCell ref="AW45:BF45"/>
    <mergeCell ref="CI41:CJ41"/>
    <mergeCell ref="CK41:CL41"/>
    <mergeCell ref="BG39:CH39"/>
    <mergeCell ref="CK37:CL37"/>
    <mergeCell ref="CK38:CL38"/>
    <mergeCell ref="CK39:CL39"/>
    <mergeCell ref="CI40:CJ40"/>
    <mergeCell ref="CI39:CJ39"/>
    <mergeCell ref="CK45:CL45"/>
    <mergeCell ref="BG45:CH45"/>
    <mergeCell ref="AW37:BF37"/>
    <mergeCell ref="AW38:BF38"/>
    <mergeCell ref="AW39:BF39"/>
    <mergeCell ref="AW40:BF40"/>
    <mergeCell ref="CK35:CL35"/>
    <mergeCell ref="CI35:CJ35"/>
    <mergeCell ref="AP34:AV34"/>
    <mergeCell ref="BG35:CH35"/>
    <mergeCell ref="AW35:BF35"/>
    <mergeCell ref="CK33:CL33"/>
    <mergeCell ref="CK29:CL29"/>
    <mergeCell ref="AW29:BF29"/>
    <mergeCell ref="AP35:AV35"/>
    <mergeCell ref="AW33:BF33"/>
    <mergeCell ref="AW34:BF34"/>
    <mergeCell ref="AP29:AV29"/>
    <mergeCell ref="BG29:CH29"/>
    <mergeCell ref="CI29:CJ29"/>
    <mergeCell ref="AP33:AV33"/>
    <mergeCell ref="AC29:AE29"/>
    <mergeCell ref="CK26:CL26"/>
    <mergeCell ref="BG26:CH26"/>
    <mergeCell ref="CI26:CJ26"/>
    <mergeCell ref="AK26:AN26"/>
    <mergeCell ref="AP27:AV27"/>
    <mergeCell ref="AW27:BF27"/>
    <mergeCell ref="CK27:CL27"/>
    <mergeCell ref="AW28:BF28"/>
    <mergeCell ref="AP28:AV28"/>
    <mergeCell ref="CK28:CL28"/>
    <mergeCell ref="CI27:CJ27"/>
    <mergeCell ref="BG28:CH28"/>
    <mergeCell ref="CI28:CJ28"/>
    <mergeCell ref="AP26:AV26"/>
    <mergeCell ref="BG27:CH27"/>
    <mergeCell ref="W32:Y32"/>
    <mergeCell ref="Z32:AB32"/>
    <mergeCell ref="BG31:CH31"/>
    <mergeCell ref="AW31:BF31"/>
    <mergeCell ref="AP32:AV32"/>
    <mergeCell ref="AW32:BF32"/>
    <mergeCell ref="BG32:CH32"/>
    <mergeCell ref="AK27:AN39"/>
    <mergeCell ref="AH27:AI28"/>
    <mergeCell ref="AF29:AG29"/>
    <mergeCell ref="AF27:AG27"/>
    <mergeCell ref="AF28:AG28"/>
    <mergeCell ref="AH29:AI29"/>
    <mergeCell ref="AH33:AI33"/>
    <mergeCell ref="AF35:AG35"/>
    <mergeCell ref="Z29:AB29"/>
    <mergeCell ref="AF31:AG31"/>
    <mergeCell ref="AF32:AG32"/>
    <mergeCell ref="AC32:AE32"/>
    <mergeCell ref="BG36:CH36"/>
    <mergeCell ref="AC39:AE39"/>
    <mergeCell ref="AF39:AG39"/>
    <mergeCell ref="AF36:AG36"/>
    <mergeCell ref="AC36:AE36"/>
    <mergeCell ref="CH2:CL3"/>
    <mergeCell ref="B3:L3"/>
    <mergeCell ref="M3:AI3"/>
    <mergeCell ref="F5:S5"/>
    <mergeCell ref="X5:AI5"/>
    <mergeCell ref="K11:N11"/>
    <mergeCell ref="Z11:AC11"/>
    <mergeCell ref="B11:E11"/>
    <mergeCell ref="B13:E13"/>
    <mergeCell ref="F11:J11"/>
    <mergeCell ref="O11:Y11"/>
    <mergeCell ref="Y8:AI8"/>
    <mergeCell ref="AD11:AI11"/>
    <mergeCell ref="B8:G8"/>
    <mergeCell ref="S8:X8"/>
    <mergeCell ref="H8:R8"/>
    <mergeCell ref="Y9:AI9"/>
    <mergeCell ref="B9:G9"/>
    <mergeCell ref="H9:R9"/>
    <mergeCell ref="S9:X9"/>
    <mergeCell ref="F7:AI7"/>
    <mergeCell ref="B5:E5"/>
    <mergeCell ref="T5:W5"/>
    <mergeCell ref="B7:E7"/>
    <mergeCell ref="AH42:AI42"/>
    <mergeCell ref="AP52:AV52"/>
    <mergeCell ref="AC42:AE42"/>
    <mergeCell ref="AC43:AE43"/>
    <mergeCell ref="W43:Y43"/>
    <mergeCell ref="W42:Y42"/>
    <mergeCell ref="U43:V43"/>
    <mergeCell ref="U42:V42"/>
    <mergeCell ref="AF37:AG37"/>
    <mergeCell ref="AP49:AV49"/>
    <mergeCell ref="AP45:AV45"/>
    <mergeCell ref="Z43:AB43"/>
    <mergeCell ref="Z44:AB44"/>
    <mergeCell ref="AC44:AE44"/>
    <mergeCell ref="AF44:AG44"/>
    <mergeCell ref="AH43:AI43"/>
    <mergeCell ref="Z49:AB49"/>
    <mergeCell ref="AC49:AE49"/>
    <mergeCell ref="AF49:AG49"/>
    <mergeCell ref="AF50:AG50"/>
    <mergeCell ref="AH50:AI50"/>
    <mergeCell ref="AF51:AG51"/>
    <mergeCell ref="AF40:AG40"/>
    <mergeCell ref="AH41:AI41"/>
    <mergeCell ref="Z41:AB41"/>
    <mergeCell ref="W41:Y41"/>
    <mergeCell ref="J41:L41"/>
    <mergeCell ref="M41:O41"/>
    <mergeCell ref="M43:O43"/>
    <mergeCell ref="P42:R42"/>
    <mergeCell ref="S42:T42"/>
    <mergeCell ref="J42:L42"/>
    <mergeCell ref="M42:O42"/>
    <mergeCell ref="J43:L43"/>
    <mergeCell ref="Z42:AB42"/>
    <mergeCell ref="AW54:BF54"/>
    <mergeCell ref="AW48:BF48"/>
    <mergeCell ref="AH51:AI51"/>
    <mergeCell ref="AF52:AG52"/>
    <mergeCell ref="AH52:AI52"/>
    <mergeCell ref="AH54:AI54"/>
    <mergeCell ref="AF55:AG55"/>
    <mergeCell ref="AH55:AI55"/>
    <mergeCell ref="BG63:CH63"/>
    <mergeCell ref="AF57:AG57"/>
    <mergeCell ref="AH57:AI57"/>
    <mergeCell ref="AH53:AI53"/>
    <mergeCell ref="AF56:AG56"/>
    <mergeCell ref="AH56:AI56"/>
    <mergeCell ref="AM60:AM65"/>
    <mergeCell ref="AN57:AN59"/>
    <mergeCell ref="AM57:AM59"/>
    <mergeCell ref="AH59:AI59"/>
    <mergeCell ref="AF60:AG60"/>
    <mergeCell ref="AH60:AI60"/>
    <mergeCell ref="AH61:AI61"/>
    <mergeCell ref="AF62:AG62"/>
    <mergeCell ref="AF54:AG54"/>
    <mergeCell ref="AH64:AI64"/>
    <mergeCell ref="CI61:CJ61"/>
    <mergeCell ref="AW55:BF55"/>
    <mergeCell ref="AN60:AN65"/>
    <mergeCell ref="CI52:CJ52"/>
    <mergeCell ref="BG46:CH46"/>
    <mergeCell ref="W49:Y49"/>
    <mergeCell ref="AW52:BF52"/>
    <mergeCell ref="BG58:CH58"/>
    <mergeCell ref="BG62:CH62"/>
    <mergeCell ref="BG64:CH64"/>
    <mergeCell ref="AP61:AV61"/>
    <mergeCell ref="AW63:BF63"/>
    <mergeCell ref="AW62:BF62"/>
    <mergeCell ref="BG61:CH61"/>
    <mergeCell ref="AP54:AV54"/>
    <mergeCell ref="AP55:AV55"/>
    <mergeCell ref="AP60:AV60"/>
    <mergeCell ref="AC55:AE55"/>
    <mergeCell ref="AC56:AE56"/>
    <mergeCell ref="AF58:AG58"/>
    <mergeCell ref="AM42:AM56"/>
    <mergeCell ref="AF42:AG42"/>
    <mergeCell ref="AF53:AG53"/>
    <mergeCell ref="CI43:CJ43"/>
    <mergeCell ref="BG50:CH50"/>
    <mergeCell ref="CI50:CJ50"/>
    <mergeCell ref="BG52:CH52"/>
    <mergeCell ref="BG51:CH51"/>
    <mergeCell ref="CK53:CL53"/>
    <mergeCell ref="CK55:CL55"/>
    <mergeCell ref="CI55:CJ55"/>
    <mergeCell ref="BG55:CH55"/>
    <mergeCell ref="BG54:CH54"/>
    <mergeCell ref="CK54:CL54"/>
    <mergeCell ref="CI53:CJ53"/>
    <mergeCell ref="CI51:CJ51"/>
    <mergeCell ref="CK51:CL51"/>
    <mergeCell ref="CI54:CJ54"/>
    <mergeCell ref="B44:I44"/>
    <mergeCell ref="CI68:CJ68"/>
    <mergeCell ref="AW67:BF67"/>
    <mergeCell ref="AP65:AV65"/>
    <mergeCell ref="AW65:BF65"/>
    <mergeCell ref="CK46:CL46"/>
    <mergeCell ref="CK43:CL43"/>
    <mergeCell ref="BG49:CH49"/>
    <mergeCell ref="CI48:CJ48"/>
    <mergeCell ref="BG44:CH44"/>
    <mergeCell ref="CI44:CJ44"/>
    <mergeCell ref="AW53:BF53"/>
    <mergeCell ref="BG53:CH53"/>
    <mergeCell ref="CK50:CL50"/>
    <mergeCell ref="CK44:CL44"/>
    <mergeCell ref="CK47:CL47"/>
    <mergeCell ref="CI47:CJ47"/>
    <mergeCell ref="BG48:CH48"/>
    <mergeCell ref="BG47:CH47"/>
    <mergeCell ref="CK52:CL52"/>
    <mergeCell ref="CK48:CL48"/>
    <mergeCell ref="CK49:CL49"/>
    <mergeCell ref="CI57:CJ57"/>
    <mergeCell ref="CK62:CL62"/>
    <mergeCell ref="CK61:CL61"/>
    <mergeCell ref="CI59:CJ59"/>
    <mergeCell ref="CK57:CL57"/>
    <mergeCell ref="CK59:CL59"/>
    <mergeCell ref="W44:Y44"/>
    <mergeCell ref="J44:L44"/>
    <mergeCell ref="P44:R44"/>
    <mergeCell ref="S44:T44"/>
    <mergeCell ref="U44:V44"/>
    <mergeCell ref="CI49:CJ49"/>
    <mergeCell ref="CK56:CL56"/>
    <mergeCell ref="CI56:CJ56"/>
    <mergeCell ref="AP56:AV56"/>
    <mergeCell ref="AP57:AV57"/>
    <mergeCell ref="AW56:BF56"/>
    <mergeCell ref="BG57:CH57"/>
    <mergeCell ref="BG56:CH56"/>
    <mergeCell ref="BG60:CH60"/>
    <mergeCell ref="AP53:AV53"/>
    <mergeCell ref="Z53:AB53"/>
    <mergeCell ref="AC53:AE53"/>
    <mergeCell ref="Z54:AB54"/>
    <mergeCell ref="AH58:AI58"/>
    <mergeCell ref="AF59:AG59"/>
    <mergeCell ref="CK63:CL63"/>
    <mergeCell ref="CI62:CJ62"/>
    <mergeCell ref="CI60:CJ60"/>
    <mergeCell ref="CI63:CJ63"/>
    <mergeCell ref="CI64:CJ64"/>
    <mergeCell ref="B53:I53"/>
    <mergeCell ref="J53:L53"/>
    <mergeCell ref="M53:O53"/>
    <mergeCell ref="P53:R53"/>
    <mergeCell ref="S53:T53"/>
    <mergeCell ref="U53:V53"/>
    <mergeCell ref="W53:Y53"/>
    <mergeCell ref="B54:I54"/>
    <mergeCell ref="J54:L54"/>
    <mergeCell ref="M54:O54"/>
    <mergeCell ref="P54:R54"/>
    <mergeCell ref="S54:T54"/>
    <mergeCell ref="U54:V54"/>
    <mergeCell ref="W54:Y54"/>
    <mergeCell ref="AP64:AV64"/>
    <mergeCell ref="AP63:AV63"/>
    <mergeCell ref="CK60:CL60"/>
    <mergeCell ref="CI58:CJ58"/>
    <mergeCell ref="CK58:CL58"/>
    <mergeCell ref="CK64:CL64"/>
    <mergeCell ref="BP72:BT72"/>
    <mergeCell ref="BU72:BW72"/>
    <mergeCell ref="BG66:CH66"/>
    <mergeCell ref="BL72:BN72"/>
    <mergeCell ref="BG65:CH65"/>
    <mergeCell ref="CK67:CL67"/>
    <mergeCell ref="BG69:CH69"/>
    <mergeCell ref="CI69:CJ69"/>
    <mergeCell ref="CK69:CL69"/>
    <mergeCell ref="CK70:CL70"/>
    <mergeCell ref="CI71:CJ71"/>
    <mergeCell ref="CK71:CL71"/>
    <mergeCell ref="BK71:BL71"/>
    <mergeCell ref="BT71:BU71"/>
    <mergeCell ref="CC71:CD71"/>
    <mergeCell ref="BG70:CH70"/>
    <mergeCell ref="CG71:CH71"/>
    <mergeCell ref="CI65:CJ65"/>
    <mergeCell ref="BG67:CH67"/>
    <mergeCell ref="BG68:CH68"/>
    <mergeCell ref="CI70:CJ70"/>
    <mergeCell ref="AP74:AV74"/>
    <mergeCell ref="AN75:AN79"/>
    <mergeCell ref="AM75:AM79"/>
    <mergeCell ref="AN73:AN74"/>
    <mergeCell ref="AM73:AM74"/>
    <mergeCell ref="AK73:AL79"/>
    <mergeCell ref="AP68:AV68"/>
    <mergeCell ref="AW68:BF68"/>
    <mergeCell ref="AW71:BF71"/>
    <mergeCell ref="AW79:BF79"/>
    <mergeCell ref="AK72:AL72"/>
    <mergeCell ref="AM72:AN72"/>
    <mergeCell ref="AN69:AN70"/>
    <mergeCell ref="AN66:AN68"/>
    <mergeCell ref="AP66:AV66"/>
    <mergeCell ref="AP67:AV67"/>
    <mergeCell ref="AP71:AV71"/>
    <mergeCell ref="AP77:AV77"/>
    <mergeCell ref="AF43:AG43"/>
    <mergeCell ref="AH44:AI44"/>
    <mergeCell ref="AM66:AM68"/>
    <mergeCell ref="AM69:AM70"/>
    <mergeCell ref="J79:Q79"/>
    <mergeCell ref="J74:L74"/>
    <mergeCell ref="M74:Q74"/>
    <mergeCell ref="J73:K73"/>
    <mergeCell ref="L73:M73"/>
    <mergeCell ref="N73:O73"/>
    <mergeCell ref="P73:Q73"/>
    <mergeCell ref="J72:Q72"/>
    <mergeCell ref="J71:K71"/>
    <mergeCell ref="L71:N71"/>
    <mergeCell ref="O71:Q71"/>
    <mergeCell ref="M44:O44"/>
    <mergeCell ref="S43:T43"/>
    <mergeCell ref="P43:R43"/>
    <mergeCell ref="AC54:AE54"/>
    <mergeCell ref="R67:W68"/>
    <mergeCell ref="X67:AA68"/>
    <mergeCell ref="AB67:AE68"/>
    <mergeCell ref="AF67:AI68"/>
    <mergeCell ref="R69:W69"/>
    <mergeCell ref="J39:L39"/>
    <mergeCell ref="P39:R39"/>
    <mergeCell ref="J36:L36"/>
    <mergeCell ref="P38:R38"/>
    <mergeCell ref="M33:O33"/>
    <mergeCell ref="P33:R33"/>
    <mergeCell ref="R70:W70"/>
    <mergeCell ref="J67:Q67"/>
    <mergeCell ref="J69:K69"/>
    <mergeCell ref="J70:K70"/>
    <mergeCell ref="L68:N68"/>
    <mergeCell ref="O68:Q68"/>
    <mergeCell ref="J68:K68"/>
    <mergeCell ref="L69:N69"/>
    <mergeCell ref="O69:Q69"/>
    <mergeCell ref="L70:N70"/>
    <mergeCell ref="O70:Q70"/>
    <mergeCell ref="M40:O40"/>
    <mergeCell ref="J40:L40"/>
    <mergeCell ref="P41:R41"/>
    <mergeCell ref="P40:R40"/>
    <mergeCell ref="U41:V41"/>
    <mergeCell ref="W33:Y33"/>
    <mergeCell ref="S39:T39"/>
  </mergeCells>
  <phoneticPr fontId="4"/>
  <conditionalFormatting sqref="J79">
    <cfRule type="expression" dxfId="1" priority="1">
      <formula>$S$62="-"</formula>
    </cfRule>
  </conditionalFormatting>
  <dataValidations count="13">
    <dataValidation allowBlank="1" showErrorMessage="1" promptTitle="補助事業者名" prompt="代表申請者名の後にその他共同申請者数を入力してください。_x000a_【入力例】_x000a_○○株式会社　他〇社" sqref="F7:AI7" xr:uid="{F832AFA6-4E0F-4E83-ABF2-7494F1E80D5E}"/>
    <dataValidation allowBlank="1" showInputMessage="1" showErrorMessage="1" error="このセルは編集できません。" sqref="U29:V33 AH29:AI33 U50:V54 AH50:AI54" xr:uid="{191DC88D-D23A-4CF8-8DC8-B7562014C1E9}"/>
    <dataValidation imeMode="hiragana" allowBlank="1" error="プルダウンから選択してください。" sqref="G35 G56" xr:uid="{00000000-0002-0000-0A00-00000A000000}"/>
    <dataValidation type="custom" allowBlank="1" showInputMessage="1" showErrorMessage="1" error="このセルは編集できません。" sqref="W43 J38:J44 AC43 M38:M44 AH38 U40:U44 AH40:AH44 U55:U57 U38 P29:P44 S29:S36 Z43 AC29:AC37 AC39 Z39 W39 W41 AC41 Z41 S42:S44 AH34:AH36 U34:U36 S38:S40 AF29:AF44 P91 H78 AB73 AF50:AF65 W64 H91 AC64 X73 AH59 H73 AH61:AH65 P50:P58 AF73 S50:S57 Z64 AC50:AC58 AC60 Z60 W60 W62 AC62 Z62 L91 AH55:AH57" xr:uid="{00000000-0002-0000-0A00-000009000000}">
      <formula1>""</formula1>
    </dataValidation>
    <dataValidation type="list" allowBlank="1" showInputMessage="1" showErrorMessage="1" sqref="CM32:CN37" xr:uid="{00000000-0002-0000-0A00-000008000000}">
      <formula1>#REF!</formula1>
    </dataValidation>
    <dataValidation allowBlank="1" showInputMessage="1" sqref="F13" xr:uid="{00000000-0002-0000-0A00-000007000000}"/>
    <dataValidation allowBlank="1" showInputMessage="1" showErrorMessage="1" error="プルダウンから選択してください。" sqref="F11 L14 F20 X19 Y8 F16 F22:F23 O20 F5 H8 F18 AF19" xr:uid="{00000000-0002-0000-0A00-000006000000}"/>
    <dataValidation allowBlank="1" showInputMessage="1" showErrorMessage="1" error="全角で入力してください。" sqref="O11 J15" xr:uid="{00000000-0002-0000-0A00-000005000000}"/>
    <dataValidation imeMode="halfAlpha" allowBlank="1" showInputMessage="1" showErrorMessage="1" sqref="X16 W50:W58 J29:J37 R17 Z50:Z58 M29:M37 W29:W37 L17 Z29:Z37 O16:O17 M50:M58 J50:J57 J58:L58" xr:uid="{00000000-0002-0000-0A00-000004000000}"/>
    <dataValidation imeMode="halfAlpha" allowBlank="1" error="全角で入力してください。" prompt="登録番号を入力,_x000a_または「登録申請中」を選択してください。" sqref="AD11" xr:uid="{00000000-0002-0000-0A00-000003000000}"/>
    <dataValidation allowBlank="1" showInputMessage="1" error="プルダウンから選択してください。" sqref="O19" xr:uid="{00000000-0002-0000-0A00-000002000000}"/>
    <dataValidation allowBlank="1" sqref="O18 X18 AB18 AF18" xr:uid="{DF5B3B1D-4918-4CE1-B14D-DC5123511655}"/>
    <dataValidation allowBlank="1" showErrorMessage="1" sqref="BG27:BG71 AP27:AP74 AW27:AW39 AO27:AO79 CI27:CL79" xr:uid="{00000000-0002-0000-0A00-000000000000}"/>
  </dataValidations>
  <printOptions horizontalCentered="1" verticalCentered="1"/>
  <pageMargins left="0.62992125984251968" right="0.23622047244094491" top="0" bottom="0" header="0.31496062992125984" footer="0.31496062992125984"/>
  <pageSetup paperSize="8"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BY69"/>
  <sheetViews>
    <sheetView showGridLines="0" view="pageBreakPreview" zoomScaleNormal="55" zoomScaleSheetLayoutView="100" workbookViewId="0"/>
  </sheetViews>
  <sheetFormatPr defaultColWidth="9" defaultRowHeight="13.5" x14ac:dyDescent="0.15"/>
  <cols>
    <col min="1" max="1" width="2.5" style="48" customWidth="1"/>
    <col min="2" max="77" width="2.625" style="48" customWidth="1"/>
    <col min="78" max="16384" width="9" style="48"/>
  </cols>
  <sheetData>
    <row r="1" spans="1:77" s="1185" customFormat="1" ht="15.75" x14ac:dyDescent="0.25">
      <c r="A1" s="1182"/>
      <c r="B1" s="1183" t="s">
        <v>1258</v>
      </c>
      <c r="C1" s="1184"/>
    </row>
    <row r="2" spans="1:77" s="1185" customFormat="1" ht="16.5" x14ac:dyDescent="0.25">
      <c r="A2" s="1182"/>
      <c r="B2" s="1183" t="s">
        <v>1034</v>
      </c>
      <c r="C2" s="1186"/>
      <c r="D2" s="1256"/>
      <c r="E2" s="1256"/>
      <c r="F2" s="1256"/>
      <c r="G2" s="1256"/>
      <c r="H2" s="1256"/>
      <c r="I2" s="1256"/>
    </row>
    <row r="3" spans="1:77" s="1185" customFormat="1" ht="15.75" x14ac:dyDescent="0.25">
      <c r="A3" s="1182"/>
      <c r="B3" s="1183"/>
      <c r="C3" s="1187" t="s">
        <v>1719</v>
      </c>
      <c r="D3" s="1187"/>
      <c r="E3" s="1187"/>
      <c r="F3" s="1187"/>
      <c r="G3" s="1187"/>
      <c r="H3" s="1187"/>
      <c r="I3" s="1187"/>
      <c r="J3" s="1187"/>
      <c r="K3" s="1187"/>
      <c r="L3" s="1187"/>
      <c r="M3" s="1187"/>
      <c r="N3" s="1187"/>
      <c r="O3" s="1187"/>
      <c r="P3" s="1187"/>
      <c r="Q3" s="1187"/>
      <c r="R3" s="1187"/>
      <c r="S3" s="1187"/>
      <c r="T3" s="1187"/>
      <c r="U3" s="1187"/>
      <c r="V3" s="1187"/>
      <c r="W3" s="1187"/>
      <c r="X3" s="1187"/>
      <c r="Y3" s="1187"/>
      <c r="Z3" s="1187"/>
      <c r="AA3" s="1187"/>
      <c r="AB3" s="1187"/>
      <c r="AC3" s="1187"/>
      <c r="AD3" s="1187"/>
      <c r="AE3" s="1187"/>
      <c r="AF3" s="1187"/>
      <c r="AG3" s="1187"/>
      <c r="AH3" s="1187"/>
      <c r="AI3" s="1187"/>
      <c r="AJ3" s="1187"/>
      <c r="AK3" s="1188"/>
      <c r="AL3" s="1188"/>
      <c r="AM3" s="1188"/>
      <c r="AN3" s="1188"/>
      <c r="AO3" s="1188"/>
      <c r="AP3" s="1188"/>
      <c r="AQ3" s="1188"/>
      <c r="AR3" s="1188"/>
      <c r="AS3" s="1188"/>
      <c r="AT3" s="1188"/>
      <c r="AU3" s="1188"/>
    </row>
    <row r="4" spans="1:77" s="1185" customFormat="1" ht="15.75" x14ac:dyDescent="0.25">
      <c r="A4" s="1182"/>
      <c r="B4" s="1183"/>
      <c r="C4" s="1187" t="s">
        <v>1218</v>
      </c>
      <c r="D4" s="1187"/>
      <c r="E4" s="1187"/>
      <c r="F4" s="1187"/>
      <c r="G4" s="1187"/>
      <c r="H4" s="1187"/>
      <c r="I4" s="1187"/>
      <c r="J4" s="1187"/>
      <c r="K4" s="1187"/>
      <c r="L4" s="1187"/>
      <c r="M4" s="1187"/>
      <c r="N4" s="1187"/>
      <c r="O4" s="1187"/>
      <c r="P4" s="1187"/>
      <c r="Q4" s="1187"/>
      <c r="R4" s="1187"/>
      <c r="S4" s="1187"/>
      <c r="T4" s="1187"/>
      <c r="U4" s="1187"/>
      <c r="V4" s="1187"/>
      <c r="W4" s="1187"/>
      <c r="X4" s="1187"/>
      <c r="Y4" s="1187"/>
      <c r="Z4" s="1187"/>
      <c r="AA4" s="1187"/>
      <c r="AB4" s="1187"/>
      <c r="AC4" s="1187"/>
      <c r="AD4" s="1187"/>
      <c r="AE4" s="1187"/>
      <c r="AF4" s="1187"/>
      <c r="AG4" s="1187"/>
      <c r="AH4" s="1187"/>
      <c r="AI4" s="1187"/>
      <c r="AJ4" s="1187"/>
      <c r="AK4" s="1188"/>
      <c r="AL4" s="1188"/>
      <c r="AM4" s="1188"/>
      <c r="AN4" s="1188"/>
      <c r="AO4" s="1188"/>
      <c r="AP4" s="1188"/>
      <c r="AQ4" s="1188"/>
      <c r="AR4" s="1188"/>
      <c r="AS4" s="1188"/>
      <c r="AT4" s="1188"/>
      <c r="AU4" s="1188"/>
    </row>
    <row r="5" spans="1:77" s="1185" customFormat="1" ht="15.75" x14ac:dyDescent="0.25">
      <c r="A5" s="1182"/>
      <c r="B5" s="1183"/>
      <c r="C5" s="1187" t="s">
        <v>1720</v>
      </c>
      <c r="D5" s="1187"/>
      <c r="E5" s="1187"/>
      <c r="F5" s="1187"/>
      <c r="G5" s="1187"/>
      <c r="H5" s="1187"/>
      <c r="I5" s="1187"/>
      <c r="J5" s="1187"/>
      <c r="K5" s="1187"/>
      <c r="L5" s="1187"/>
      <c r="M5" s="1187"/>
      <c r="N5" s="1187"/>
      <c r="O5" s="1187"/>
      <c r="P5" s="1187"/>
      <c r="Q5" s="1187"/>
      <c r="R5" s="1187"/>
      <c r="S5" s="1187"/>
      <c r="T5" s="1187"/>
      <c r="U5" s="1187"/>
      <c r="V5" s="1187"/>
      <c r="W5" s="1187"/>
      <c r="X5" s="1187"/>
      <c r="Y5" s="1187"/>
      <c r="Z5" s="1187"/>
      <c r="AA5" s="1187"/>
      <c r="AB5" s="1187"/>
      <c r="AC5" s="1187"/>
      <c r="AD5" s="1187"/>
      <c r="AE5" s="1187"/>
      <c r="AF5" s="1187"/>
      <c r="AG5" s="1187"/>
      <c r="AH5" s="1187"/>
      <c r="AI5" s="1187"/>
      <c r="AJ5" s="1187"/>
      <c r="AK5" s="1188"/>
      <c r="AL5" s="1188"/>
      <c r="AM5" s="1188"/>
      <c r="AN5" s="1188"/>
      <c r="AO5" s="1188"/>
      <c r="AP5" s="1188"/>
      <c r="AQ5" s="1188"/>
      <c r="AR5" s="1188"/>
      <c r="AS5" s="1188"/>
      <c r="AT5" s="1188"/>
      <c r="AU5" s="1188"/>
    </row>
    <row r="6" spans="1:77" s="1185" customFormat="1" ht="15.75" x14ac:dyDescent="0.25">
      <c r="A6" s="1182"/>
      <c r="B6" s="1183" t="s">
        <v>1721</v>
      </c>
      <c r="C6" s="1184"/>
      <c r="D6" s="1256"/>
      <c r="E6" s="1256"/>
      <c r="F6" s="1256"/>
      <c r="G6" s="1256"/>
      <c r="H6" s="1256"/>
      <c r="I6" s="1256"/>
    </row>
    <row r="7" spans="1:77" s="1185" customFormat="1" ht="15.75" x14ac:dyDescent="0.25">
      <c r="A7" s="1182"/>
      <c r="B7" s="1183" t="s">
        <v>1722</v>
      </c>
      <c r="C7" s="1184"/>
      <c r="D7" s="1256"/>
      <c r="E7" s="1256"/>
      <c r="F7" s="1256"/>
      <c r="G7" s="1256"/>
      <c r="H7" s="1256"/>
      <c r="I7" s="1256"/>
    </row>
    <row r="8" spans="1:77" s="1185" customFormat="1" ht="15.75" customHeight="1" x14ac:dyDescent="0.25">
      <c r="A8" s="1182"/>
      <c r="B8" s="1183" t="s">
        <v>1723</v>
      </c>
      <c r="C8" s="1184"/>
      <c r="D8" s="1256"/>
      <c r="E8" s="1256"/>
      <c r="F8" s="1256"/>
      <c r="G8" s="1256"/>
      <c r="H8" s="1256"/>
      <c r="I8" s="1256"/>
    </row>
    <row r="9" spans="1:77" s="1185" customFormat="1" ht="15.75" customHeight="1" x14ac:dyDescent="0.25">
      <c r="A9" s="1182"/>
      <c r="B9" s="1183" t="s">
        <v>1267</v>
      </c>
      <c r="C9" s="1184"/>
      <c r="D9" s="1256"/>
      <c r="E9" s="1256"/>
      <c r="F9" s="1256"/>
      <c r="G9" s="1256"/>
      <c r="H9" s="1256"/>
      <c r="I9" s="1256"/>
    </row>
    <row r="10" spans="1:77" s="1185" customFormat="1" ht="8.25" customHeight="1" x14ac:dyDescent="0.25">
      <c r="A10" s="1182"/>
      <c r="B10" s="1183"/>
      <c r="C10" s="1184"/>
    </row>
    <row r="11" spans="1:77" ht="13.5" customHeight="1" x14ac:dyDescent="0.3">
      <c r="BP11" s="407"/>
      <c r="BQ11" s="407"/>
      <c r="BR11" s="407"/>
      <c r="BS11" s="2508"/>
      <c r="BT11" s="2508"/>
      <c r="BU11" s="2508"/>
      <c r="BV11" s="2508"/>
      <c r="BW11" s="2508"/>
      <c r="BX11" s="407"/>
    </row>
    <row r="12" spans="1:77" ht="24.95" customHeight="1" x14ac:dyDescent="0.3">
      <c r="B12" s="1181" t="s">
        <v>474</v>
      </c>
      <c r="C12" s="408"/>
      <c r="D12" s="408"/>
      <c r="E12" s="408"/>
      <c r="F12" s="408"/>
      <c r="G12" s="408"/>
      <c r="H12" s="408"/>
      <c r="I12" s="408"/>
      <c r="J12" s="409"/>
      <c r="K12" s="408"/>
      <c r="L12" s="1181" t="s">
        <v>1577</v>
      </c>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408"/>
      <c r="AU12" s="408"/>
      <c r="AV12" s="408"/>
      <c r="AW12" s="408"/>
      <c r="AX12" s="408"/>
      <c r="AY12" s="408"/>
      <c r="AZ12" s="408"/>
      <c r="BA12" s="408"/>
      <c r="BB12" s="408"/>
      <c r="BC12" s="408"/>
      <c r="BD12" s="408"/>
      <c r="BE12" s="408"/>
      <c r="BF12" s="408"/>
      <c r="BG12" s="408"/>
      <c r="BH12" s="408"/>
      <c r="BI12" s="408"/>
      <c r="BJ12" s="408"/>
      <c r="BK12" s="408"/>
      <c r="BL12" s="408"/>
      <c r="BM12" s="408"/>
      <c r="BN12" s="408"/>
      <c r="BO12" s="408"/>
      <c r="BP12" s="407"/>
      <c r="BQ12" s="407"/>
      <c r="BR12" s="407"/>
      <c r="BS12" s="2509"/>
      <c r="BT12" s="2509"/>
      <c r="BU12" s="2509"/>
      <c r="BV12" s="2509"/>
      <c r="BW12" s="2509"/>
      <c r="BX12" s="407"/>
      <c r="BY12" s="410"/>
    </row>
    <row r="13" spans="1:77" x14ac:dyDescent="0.15">
      <c r="B13" s="2510" t="s">
        <v>168</v>
      </c>
      <c r="C13" s="2510"/>
      <c r="D13" s="2510"/>
      <c r="E13" s="2510"/>
      <c r="F13" s="2510"/>
      <c r="G13" s="1951" t="str">
        <f>IF(入力シート!K8="","",入力シート!K8)</f>
        <v/>
      </c>
      <c r="H13" s="1952"/>
      <c r="I13" s="1952"/>
      <c r="J13" s="1952"/>
      <c r="K13" s="1952"/>
      <c r="L13" s="1952"/>
      <c r="M13" s="1952"/>
      <c r="N13" s="1952"/>
      <c r="O13" s="1952"/>
      <c r="P13" s="1952"/>
      <c r="Q13" s="1952"/>
      <c r="R13" s="1952"/>
      <c r="S13" s="1952"/>
      <c r="T13" s="1952"/>
      <c r="U13" s="1952"/>
      <c r="V13" s="1952"/>
      <c r="W13" s="1952"/>
      <c r="X13" s="1952"/>
      <c r="Y13" s="1952"/>
      <c r="Z13" s="1952"/>
      <c r="AA13" s="1952"/>
      <c r="AB13" s="1952"/>
      <c r="AC13" s="1952"/>
      <c r="AD13" s="1952"/>
      <c r="AE13" s="1953"/>
      <c r="AF13" s="2510" t="s">
        <v>169</v>
      </c>
      <c r="AG13" s="2510"/>
      <c r="AH13" s="2510"/>
      <c r="AI13" s="2510"/>
      <c r="AJ13" s="2511"/>
      <c r="AK13" s="1951" t="str">
        <f>IF('３．システム提案概要(1)'!F7="","",'３．システム提案概要(1)'!F7)</f>
        <v/>
      </c>
      <c r="AL13" s="1952"/>
      <c r="AM13" s="1952"/>
      <c r="AN13" s="1952"/>
      <c r="AO13" s="1952"/>
      <c r="AP13" s="1952"/>
      <c r="AQ13" s="1952"/>
      <c r="AR13" s="1952"/>
      <c r="AS13" s="1952"/>
      <c r="AT13" s="1952"/>
      <c r="AU13" s="1952"/>
      <c r="AV13" s="1952"/>
      <c r="AW13" s="1952"/>
      <c r="AX13" s="1952"/>
      <c r="AY13" s="1952"/>
      <c r="AZ13" s="1952"/>
      <c r="BA13" s="1952"/>
      <c r="BB13" s="1952"/>
      <c r="BC13" s="1952"/>
      <c r="BD13" s="1952"/>
      <c r="BE13" s="1952"/>
      <c r="BF13" s="1952"/>
      <c r="BG13" s="1952"/>
      <c r="BH13" s="1952"/>
      <c r="BI13" s="1952"/>
      <c r="BJ13" s="1952"/>
      <c r="BK13" s="1952"/>
      <c r="BL13" s="1952"/>
      <c r="BM13" s="1952"/>
      <c r="BN13" s="1952"/>
      <c r="BO13" s="1952"/>
      <c r="BP13" s="1952"/>
      <c r="BQ13" s="1952"/>
      <c r="BR13" s="1952"/>
      <c r="BS13" s="1952"/>
      <c r="BT13" s="1952"/>
      <c r="BU13" s="1952"/>
      <c r="BV13" s="1952"/>
      <c r="BW13" s="1953"/>
    </row>
    <row r="14" spans="1:77" x14ac:dyDescent="0.15">
      <c r="B14" s="41"/>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42"/>
      <c r="AG14" s="42"/>
      <c r="AH14" s="42"/>
      <c r="AI14" s="42"/>
      <c r="AJ14" s="42"/>
      <c r="AK14" s="43"/>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44"/>
    </row>
    <row r="15" spans="1:77" ht="13.5" customHeight="1" x14ac:dyDescent="0.15">
      <c r="B15" s="41"/>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44"/>
    </row>
    <row r="16" spans="1:77" ht="13.5" customHeight="1" x14ac:dyDescent="0.15">
      <c r="B16" s="41"/>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44"/>
    </row>
    <row r="17" spans="2:75" ht="13.5" customHeight="1" x14ac:dyDescent="0.15">
      <c r="B17" s="41"/>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44"/>
    </row>
    <row r="18" spans="2:75" ht="13.5" customHeight="1" x14ac:dyDescent="0.15">
      <c r="B18" s="41"/>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44"/>
    </row>
    <row r="19" spans="2:75" ht="13.5" customHeight="1" x14ac:dyDescent="0.15">
      <c r="B19" s="41"/>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44"/>
    </row>
    <row r="20" spans="2:75" ht="13.5" customHeight="1" x14ac:dyDescent="0.15">
      <c r="B20" s="41"/>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44"/>
    </row>
    <row r="21" spans="2:75" ht="13.5" customHeight="1" x14ac:dyDescent="0.15">
      <c r="B21" s="41"/>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44"/>
    </row>
    <row r="22" spans="2:75" ht="13.5" customHeight="1" x14ac:dyDescent="0.15">
      <c r="B22" s="41"/>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44"/>
    </row>
    <row r="23" spans="2:75" ht="13.5" customHeight="1" x14ac:dyDescent="0.15">
      <c r="B23" s="41"/>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44"/>
    </row>
    <row r="24" spans="2:75" ht="13.5" customHeight="1" x14ac:dyDescent="0.15">
      <c r="B24" s="41"/>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44"/>
    </row>
    <row r="25" spans="2:75" ht="13.5" customHeight="1" x14ac:dyDescent="0.15">
      <c r="B25" s="41"/>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44"/>
    </row>
    <row r="26" spans="2:75" ht="13.5" customHeight="1" x14ac:dyDescent="0.15">
      <c r="B26" s="41"/>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44"/>
    </row>
    <row r="27" spans="2:75" x14ac:dyDescent="0.15">
      <c r="B27" s="41"/>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44"/>
    </row>
    <row r="28" spans="2:75" ht="13.5" customHeight="1" x14ac:dyDescent="0.15">
      <c r="B28" s="41"/>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44"/>
    </row>
    <row r="29" spans="2:75" x14ac:dyDescent="0.15">
      <c r="B29" s="41"/>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44"/>
    </row>
    <row r="30" spans="2:75" ht="13.5" customHeight="1" x14ac:dyDescent="0.15">
      <c r="B30" s="41"/>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44"/>
    </row>
    <row r="31" spans="2:75" ht="13.5" customHeight="1" x14ac:dyDescent="0.15">
      <c r="B31" s="41"/>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44"/>
    </row>
    <row r="32" spans="2:75" ht="13.5" customHeight="1" x14ac:dyDescent="0.15">
      <c r="B32" s="41"/>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44"/>
    </row>
    <row r="33" spans="2:75" ht="13.5" customHeight="1" x14ac:dyDescent="0.15">
      <c r="B33" s="41"/>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44"/>
    </row>
    <row r="34" spans="2:75" ht="13.5" customHeight="1" x14ac:dyDescent="0.15">
      <c r="B34" s="41"/>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44"/>
    </row>
    <row r="35" spans="2:75" ht="13.5" customHeight="1" x14ac:dyDescent="0.15">
      <c r="B35" s="41"/>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44"/>
    </row>
    <row r="36" spans="2:75" ht="13.5" customHeight="1" x14ac:dyDescent="0.15">
      <c r="B36" s="41"/>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44"/>
    </row>
    <row r="37" spans="2:75" ht="13.5" customHeight="1" x14ac:dyDescent="0.15">
      <c r="B37" s="41"/>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44"/>
    </row>
    <row r="38" spans="2:75" ht="13.5" customHeight="1" x14ac:dyDescent="0.15">
      <c r="B38" s="41"/>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44"/>
    </row>
    <row r="39" spans="2:75" ht="13.5" customHeight="1" x14ac:dyDescent="0.15">
      <c r="B39" s="4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44"/>
    </row>
    <row r="40" spans="2:75" ht="13.5" customHeight="1" x14ac:dyDescent="0.15">
      <c r="B40" s="41"/>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44"/>
    </row>
    <row r="41" spans="2:75" ht="13.5" customHeight="1" x14ac:dyDescent="0.15">
      <c r="B41" s="41"/>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44"/>
    </row>
    <row r="42" spans="2:75" ht="13.5" customHeight="1" x14ac:dyDescent="0.15">
      <c r="B42" s="41"/>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44"/>
    </row>
    <row r="43" spans="2:75" ht="13.5" customHeight="1" x14ac:dyDescent="0.15">
      <c r="B43" s="41"/>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44"/>
    </row>
    <row r="44" spans="2:75" ht="13.5" customHeight="1" x14ac:dyDescent="0.15">
      <c r="B44" s="41"/>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44"/>
    </row>
    <row r="45" spans="2:75" ht="13.5" customHeight="1" x14ac:dyDescent="0.15">
      <c r="B45" s="41"/>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44"/>
    </row>
    <row r="46" spans="2:75" ht="13.5" customHeight="1" x14ac:dyDescent="0.15">
      <c r="B46" s="41"/>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44"/>
    </row>
    <row r="47" spans="2:75" ht="13.5" customHeight="1" x14ac:dyDescent="0.15">
      <c r="B47" s="41"/>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44"/>
    </row>
    <row r="48" spans="2:75" ht="13.5" customHeight="1" x14ac:dyDescent="0.15">
      <c r="B48" s="41"/>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44"/>
    </row>
    <row r="49" spans="2:75" ht="13.5" customHeight="1" x14ac:dyDescent="0.15">
      <c r="B49" s="41"/>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44"/>
    </row>
    <row r="50" spans="2:75" ht="13.5" customHeight="1" x14ac:dyDescent="0.15">
      <c r="B50" s="41"/>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44"/>
    </row>
    <row r="51" spans="2:75" ht="13.5" customHeight="1" x14ac:dyDescent="0.15">
      <c r="B51" s="41"/>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44"/>
    </row>
    <row r="52" spans="2:75" ht="13.5" customHeight="1" x14ac:dyDescent="0.15">
      <c r="B52" s="41"/>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44"/>
    </row>
    <row r="53" spans="2:75" ht="13.5" customHeight="1" x14ac:dyDescent="0.15">
      <c r="B53" s="41"/>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44"/>
    </row>
    <row r="54" spans="2:75" ht="13.5" customHeight="1" x14ac:dyDescent="0.15">
      <c r="B54" s="41"/>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44"/>
    </row>
    <row r="55" spans="2:75" ht="13.5" customHeight="1" x14ac:dyDescent="0.15">
      <c r="B55" s="41"/>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44"/>
    </row>
    <row r="56" spans="2:75" ht="14.25" customHeight="1" x14ac:dyDescent="0.15">
      <c r="B56" s="41"/>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44"/>
    </row>
    <row r="57" spans="2:75" x14ac:dyDescent="0.15">
      <c r="B57" s="41"/>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44"/>
    </row>
    <row r="58" spans="2:75" ht="14.25" customHeight="1" x14ac:dyDescent="0.15">
      <c r="B58" s="41"/>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44"/>
    </row>
    <row r="59" spans="2:75" ht="13.5" customHeight="1" x14ac:dyDescent="0.15">
      <c r="B59" s="41"/>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44"/>
    </row>
    <row r="60" spans="2:75" ht="14.25" customHeight="1" x14ac:dyDescent="0.15">
      <c r="B60" s="41"/>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44"/>
    </row>
    <row r="61" spans="2:75" ht="15" customHeight="1" x14ac:dyDescent="0.15">
      <c r="B61" s="41"/>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44"/>
    </row>
    <row r="62" spans="2:75" ht="14.25" customHeight="1" x14ac:dyDescent="0.15">
      <c r="B62" s="41"/>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44"/>
    </row>
    <row r="63" spans="2:75" ht="13.5" customHeight="1" x14ac:dyDescent="0.15">
      <c r="B63" s="41"/>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44"/>
    </row>
    <row r="64" spans="2:75" ht="14.25" customHeight="1" x14ac:dyDescent="0.15">
      <c r="B64" s="41"/>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44"/>
    </row>
    <row r="65" spans="2:75" ht="15" customHeight="1" x14ac:dyDescent="0.15">
      <c r="B65" s="41"/>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44"/>
    </row>
    <row r="66" spans="2:75" ht="14.25" customHeight="1" x14ac:dyDescent="0.15">
      <c r="B66" s="41"/>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44"/>
    </row>
    <row r="67" spans="2:75" ht="13.5" customHeight="1" x14ac:dyDescent="0.15">
      <c r="B67" s="41"/>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44"/>
    </row>
    <row r="68" spans="2:75" ht="14.25" customHeight="1" x14ac:dyDescent="0.15">
      <c r="B68" s="41"/>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44"/>
    </row>
    <row r="69" spans="2:75" x14ac:dyDescent="0.15">
      <c r="B69" s="45"/>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7"/>
    </row>
  </sheetData>
  <sheetProtection sheet="1" formatCells="0" formatColumns="0" formatRows="0" insertColumns="0" insertRows="0" deleteColumns="0" deleteRows="0"/>
  <mergeCells count="5">
    <mergeCell ref="BS11:BW12"/>
    <mergeCell ref="B13:F13"/>
    <mergeCell ref="G13:AE13"/>
    <mergeCell ref="AF13:AJ13"/>
    <mergeCell ref="AK13:BW13"/>
  </mergeCells>
  <phoneticPr fontId="4"/>
  <dataValidations count="1">
    <dataValidation allowBlank="1" showErrorMessage="1" promptTitle="補助事業者名" prompt="代表申請者名の後にその他共同申請者数を入力してください。_x000a_【入力例】_x000a_○○株式会社　他〇社" sqref="AK13:BW13" xr:uid="{7E9A350A-3934-4A97-90DC-36B42C66F06A}"/>
  </dataValidations>
  <printOptions horizontalCentered="1" verticalCentered="1"/>
  <pageMargins left="0.59055118110236227" right="0.59055118110236227" top="0.59055118110236227" bottom="0.59055118110236227" header="0.31496062992125984" footer="0.31496062992125984"/>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9" tint="0.59999389629810485"/>
    <pageSetUpPr fitToPage="1"/>
  </sheetPr>
  <dimension ref="A1:AC46"/>
  <sheetViews>
    <sheetView showGridLines="0" view="pageBreakPreview" zoomScale="80" zoomScaleNormal="100" zoomScaleSheetLayoutView="80" workbookViewId="0"/>
  </sheetViews>
  <sheetFormatPr defaultColWidth="3.125" defaultRowHeight="21" customHeight="1" x14ac:dyDescent="0.15"/>
  <cols>
    <col min="1" max="1" width="2.5" style="972" customWidth="1"/>
    <col min="2" max="5" width="23.75" customWidth="1"/>
    <col min="6" max="6" width="27" customWidth="1"/>
    <col min="7" max="9" width="3.125" style="972"/>
    <col min="10" max="10" width="6.875" style="972" customWidth="1"/>
    <col min="11" max="13" width="12.625" style="972" customWidth="1"/>
    <col min="14" max="16" width="5.25" style="972" bestFit="1" customWidth="1"/>
    <col min="17" max="29" width="3.125" style="972"/>
  </cols>
  <sheetData>
    <row r="1" spans="1:29" s="972" customFormat="1" ht="15" customHeight="1" x14ac:dyDescent="0.15">
      <c r="B1" s="2513" t="s">
        <v>1201</v>
      </c>
      <c r="C1" s="2513"/>
      <c r="D1" s="2513"/>
    </row>
    <row r="2" spans="1:29" s="972" customFormat="1" ht="15" customHeight="1" x14ac:dyDescent="0.15">
      <c r="B2" s="2513"/>
      <c r="C2" s="2513"/>
      <c r="D2" s="2513"/>
    </row>
    <row r="3" spans="1:29" s="972" customFormat="1" ht="15" customHeight="1" x14ac:dyDescent="0.15">
      <c r="B3" s="973" t="s">
        <v>752</v>
      </c>
    </row>
    <row r="4" spans="1:29" s="972" customFormat="1" ht="15" customHeight="1" x14ac:dyDescent="0.15">
      <c r="B4" s="973" t="s">
        <v>1259</v>
      </c>
    </row>
    <row r="5" spans="1:29" s="972" customFormat="1" ht="15" customHeight="1" x14ac:dyDescent="0.15">
      <c r="B5" s="973" t="s">
        <v>582</v>
      </c>
    </row>
    <row r="6" spans="1:29" s="972" customFormat="1" ht="15" customHeight="1" x14ac:dyDescent="0.15">
      <c r="B6" s="973" t="s">
        <v>583</v>
      </c>
    </row>
    <row r="7" spans="1:29" s="972" customFormat="1" ht="15" customHeight="1" x14ac:dyDescent="0.15">
      <c r="B7" s="973"/>
    </row>
    <row r="8" spans="1:29" ht="20.100000000000001" customHeight="1" x14ac:dyDescent="0.15">
      <c r="A8" s="974"/>
      <c r="B8" s="2512" t="s">
        <v>1724</v>
      </c>
      <c r="C8" s="2512"/>
      <c r="D8" s="2512"/>
      <c r="E8" s="1051"/>
      <c r="F8" s="1051"/>
      <c r="G8" s="976"/>
      <c r="H8" s="977"/>
      <c r="I8" s="977"/>
      <c r="J8" s="978"/>
      <c r="K8" s="977"/>
      <c r="L8" s="977"/>
      <c r="M8" s="977"/>
      <c r="N8" s="977"/>
      <c r="O8" s="977"/>
      <c r="P8" s="977"/>
      <c r="Q8" s="977"/>
      <c r="R8" s="977"/>
      <c r="S8" s="977"/>
      <c r="T8" s="977"/>
      <c r="U8" s="977"/>
      <c r="V8" s="977"/>
      <c r="W8" s="977"/>
    </row>
    <row r="9" spans="1:29" ht="22.5" customHeight="1" x14ac:dyDescent="0.15">
      <c r="A9" s="974"/>
      <c r="B9" s="412"/>
      <c r="C9" s="1056"/>
      <c r="D9" s="1257"/>
      <c r="E9" s="1058"/>
      <c r="F9" s="1058"/>
      <c r="G9" s="976"/>
      <c r="H9" s="977"/>
      <c r="I9" s="977"/>
      <c r="J9" s="978"/>
      <c r="K9" s="977"/>
      <c r="L9" s="977"/>
      <c r="M9" s="977"/>
      <c r="N9" s="977"/>
      <c r="O9" s="977"/>
      <c r="P9" s="977"/>
      <c r="Q9" s="977"/>
      <c r="R9" s="977"/>
      <c r="S9" s="977"/>
      <c r="T9" s="977"/>
      <c r="U9" s="977"/>
      <c r="V9" s="977"/>
      <c r="W9" s="977"/>
      <c r="X9" s="991"/>
      <c r="Y9" s="991"/>
      <c r="Z9" s="991"/>
      <c r="AA9" s="991"/>
      <c r="AB9" s="991"/>
      <c r="AC9" s="991"/>
    </row>
    <row r="10" spans="1:29" ht="21" customHeight="1" x14ac:dyDescent="0.15">
      <c r="A10" s="975"/>
      <c r="B10" s="1059" t="s">
        <v>585</v>
      </c>
      <c r="C10" s="1060"/>
      <c r="D10" s="1060"/>
      <c r="E10" s="418"/>
      <c r="F10" s="1058" t="s">
        <v>584</v>
      </c>
      <c r="G10" s="976"/>
      <c r="H10" s="977"/>
      <c r="I10" s="977"/>
      <c r="J10" s="977"/>
      <c r="K10" s="979"/>
      <c r="L10" s="980"/>
      <c r="M10" s="980"/>
      <c r="N10" s="977"/>
      <c r="O10" s="977"/>
      <c r="P10" s="977"/>
      <c r="Q10" s="977"/>
      <c r="R10" s="977"/>
      <c r="S10" s="977"/>
      <c r="T10" s="977"/>
      <c r="U10" s="977"/>
      <c r="V10" s="977"/>
      <c r="W10" s="977"/>
      <c r="X10" s="991"/>
      <c r="Y10" s="991"/>
      <c r="Z10" s="991"/>
      <c r="AA10" s="991"/>
      <c r="AB10" s="991"/>
      <c r="AC10" s="991"/>
    </row>
    <row r="11" spans="1:29" ht="30" customHeight="1" x14ac:dyDescent="0.15">
      <c r="A11" s="975"/>
      <c r="B11" s="1061" t="s">
        <v>586</v>
      </c>
      <c r="C11" s="1258" t="s">
        <v>22</v>
      </c>
      <c r="D11" s="1259" t="s">
        <v>23</v>
      </c>
      <c r="E11" s="1260" t="s">
        <v>24</v>
      </c>
      <c r="F11" s="1261" t="s">
        <v>1633</v>
      </c>
      <c r="G11" s="981"/>
      <c r="H11" s="977"/>
      <c r="I11" s="977"/>
      <c r="J11" s="982"/>
      <c r="K11" s="982"/>
      <c r="L11" s="982"/>
      <c r="M11" s="982"/>
      <c r="N11" s="977"/>
      <c r="O11" s="983"/>
      <c r="P11" s="977"/>
      <c r="Q11" s="977"/>
      <c r="R11" s="977"/>
      <c r="S11" s="977"/>
      <c r="T11" s="977"/>
      <c r="U11" s="977"/>
      <c r="V11" s="977"/>
      <c r="W11" s="977"/>
      <c r="X11" s="991"/>
      <c r="Y11" s="991"/>
      <c r="Z11" s="991"/>
      <c r="AA11" s="991"/>
      <c r="AB11" s="991"/>
      <c r="AC11" s="991"/>
    </row>
    <row r="12" spans="1:29" ht="30" customHeight="1" x14ac:dyDescent="0.15">
      <c r="A12" s="975"/>
      <c r="B12" s="1262" t="s">
        <v>44</v>
      </c>
      <c r="C12" s="730">
        <f t="shared" ref="C12:F14" si="0">SUM(C22,C29,C36)</f>
        <v>0</v>
      </c>
      <c r="D12" s="731">
        <f t="shared" si="0"/>
        <v>0</v>
      </c>
      <c r="E12" s="424">
        <f t="shared" si="0"/>
        <v>0</v>
      </c>
      <c r="F12" s="773">
        <f t="shared" si="0"/>
        <v>0</v>
      </c>
      <c r="G12" s="984"/>
      <c r="H12" s="977"/>
      <c r="I12" s="977"/>
      <c r="J12" s="982"/>
      <c r="K12" s="982"/>
      <c r="L12" s="982"/>
      <c r="M12" s="982"/>
      <c r="N12" s="977"/>
      <c r="O12" s="983"/>
      <c r="P12" s="977"/>
      <c r="Q12" s="977"/>
      <c r="R12" s="977"/>
      <c r="S12" s="977"/>
      <c r="T12" s="977"/>
      <c r="U12" s="977"/>
      <c r="V12" s="977"/>
      <c r="W12" s="977"/>
      <c r="X12" s="991"/>
      <c r="Y12" s="991"/>
      <c r="Z12" s="991"/>
      <c r="AA12" s="991"/>
      <c r="AB12" s="991"/>
      <c r="AC12" s="991"/>
    </row>
    <row r="13" spans="1:29" ht="30" customHeight="1" x14ac:dyDescent="0.15">
      <c r="A13" s="975"/>
      <c r="B13" s="1263" t="s">
        <v>60</v>
      </c>
      <c r="C13" s="1067">
        <f t="shared" si="0"/>
        <v>0</v>
      </c>
      <c r="D13" s="732">
        <f t="shared" si="0"/>
        <v>0</v>
      </c>
      <c r="E13" s="1069">
        <f t="shared" si="0"/>
        <v>0</v>
      </c>
      <c r="F13" s="1097">
        <f t="shared" si="0"/>
        <v>0</v>
      </c>
      <c r="G13" s="984"/>
      <c r="H13" s="977"/>
      <c r="I13" s="977"/>
      <c r="J13" s="982"/>
      <c r="K13" s="982"/>
      <c r="L13" s="982"/>
      <c r="M13" s="982"/>
      <c r="N13" s="985"/>
      <c r="O13" s="986"/>
      <c r="P13" s="986"/>
      <c r="Q13" s="977"/>
      <c r="R13" s="977"/>
      <c r="S13" s="977"/>
      <c r="T13" s="977"/>
      <c r="U13" s="977"/>
      <c r="V13" s="977"/>
      <c r="W13" s="977"/>
      <c r="X13" s="991"/>
      <c r="Y13" s="991"/>
      <c r="Z13" s="991"/>
      <c r="AA13" s="991"/>
      <c r="AB13" s="991"/>
      <c r="AC13" s="991"/>
    </row>
    <row r="14" spans="1:29" ht="30" customHeight="1" thickBot="1" x14ac:dyDescent="0.2">
      <c r="A14" s="975"/>
      <c r="B14" s="1264" t="s">
        <v>61</v>
      </c>
      <c r="C14" s="733">
        <f t="shared" si="0"/>
        <v>0</v>
      </c>
      <c r="D14" s="734">
        <f t="shared" si="0"/>
        <v>0</v>
      </c>
      <c r="E14" s="1073">
        <f t="shared" si="0"/>
        <v>0</v>
      </c>
      <c r="F14" s="1098">
        <f t="shared" si="0"/>
        <v>0</v>
      </c>
      <c r="G14" s="984"/>
      <c r="H14" s="977"/>
      <c r="I14" s="977"/>
      <c r="J14" s="987"/>
      <c r="K14" s="982"/>
      <c r="L14" s="982"/>
      <c r="M14" s="982"/>
      <c r="N14" s="986"/>
      <c r="O14" s="986"/>
      <c r="P14" s="986"/>
      <c r="Q14" s="977"/>
      <c r="R14" s="977"/>
      <c r="S14" s="977"/>
      <c r="T14" s="977"/>
      <c r="U14" s="977"/>
      <c r="V14" s="977"/>
      <c r="W14" s="977"/>
      <c r="X14" s="991"/>
      <c r="Y14" s="991"/>
      <c r="Z14" s="991"/>
      <c r="AA14" s="991"/>
      <c r="AB14" s="991"/>
      <c r="AC14" s="991"/>
    </row>
    <row r="15" spans="1:29" ht="30" customHeight="1" thickTop="1" x14ac:dyDescent="0.15">
      <c r="A15" s="975"/>
      <c r="B15" s="1265" t="s">
        <v>11</v>
      </c>
      <c r="C15" s="1075">
        <f>SUM(C12:C14)</f>
        <v>0</v>
      </c>
      <c r="D15" s="1076">
        <f>SUM(D12:D14)</f>
        <v>0</v>
      </c>
      <c r="E15" s="1077">
        <f>SUM(E12:E14)</f>
        <v>0</v>
      </c>
      <c r="F15" s="774">
        <f>SUM(F12:F14)</f>
        <v>0</v>
      </c>
      <c r="G15" s="988" t="str">
        <f>IF(入力シート!K9="単年度",IF(SUM(F12:F14)&gt;300000000,"※補助金額の上限は3億円/年となります。",""),IF(SUM(F12:F14)&gt;700000000,"※複数年度事業の場合、事業全体の補助金額の上限は7億円となります。",""))</f>
        <v/>
      </c>
      <c r="H15" s="977"/>
      <c r="I15" s="977"/>
      <c r="J15" s="977"/>
      <c r="K15" s="977"/>
      <c r="L15" s="977"/>
      <c r="M15" s="977"/>
      <c r="N15" s="977"/>
      <c r="O15" s="977"/>
      <c r="P15" s="977"/>
      <c r="Q15" s="977"/>
      <c r="R15" s="977"/>
      <c r="S15" s="977"/>
      <c r="T15" s="977"/>
      <c r="U15" s="977"/>
      <c r="V15" s="977"/>
      <c r="W15" s="977"/>
      <c r="X15" s="991"/>
      <c r="Y15" s="991"/>
      <c r="Z15" s="991"/>
      <c r="AA15" s="991"/>
      <c r="AB15" s="991"/>
      <c r="AC15" s="991"/>
    </row>
    <row r="16" spans="1:29" ht="11.25" customHeight="1" x14ac:dyDescent="0.15">
      <c r="A16" s="975"/>
      <c r="B16" s="1060"/>
      <c r="C16" s="1078"/>
      <c r="D16" s="1078"/>
      <c r="E16" s="1078"/>
      <c r="F16" s="1078"/>
      <c r="G16" s="981"/>
      <c r="H16" s="989"/>
      <c r="I16" s="977"/>
      <c r="J16" s="977"/>
      <c r="K16" s="977"/>
      <c r="L16" s="977"/>
      <c r="M16" s="977"/>
      <c r="N16" s="977"/>
      <c r="O16" s="977"/>
      <c r="P16" s="977"/>
      <c r="Q16" s="977"/>
      <c r="R16" s="977"/>
      <c r="S16" s="977"/>
      <c r="T16" s="977"/>
      <c r="U16" s="977"/>
      <c r="V16" s="977"/>
      <c r="W16" s="977"/>
    </row>
    <row r="17" spans="1:7" ht="21" customHeight="1" x14ac:dyDescent="0.15">
      <c r="A17" s="975"/>
      <c r="B17" s="2514" t="s">
        <v>1549</v>
      </c>
      <c r="C17" s="2514"/>
      <c r="D17" s="2514"/>
      <c r="E17" s="2514"/>
      <c r="F17" s="1266"/>
      <c r="G17" s="957" t="s">
        <v>1544</v>
      </c>
    </row>
    <row r="18" spans="1:7" ht="21" customHeight="1" x14ac:dyDescent="0.15">
      <c r="A18" s="975"/>
      <c r="B18" s="2515" t="s">
        <v>1543</v>
      </c>
      <c r="C18" s="2515"/>
      <c r="D18" s="2515"/>
      <c r="E18" s="2515"/>
      <c r="F18" s="438" t="str">
        <f>IF(D15=0,"-",IFERROR(F17/D15,"-"))</f>
        <v>-</v>
      </c>
      <c r="G18" s="957" t="s">
        <v>1439</v>
      </c>
    </row>
    <row r="19" spans="1:7" ht="36.75" customHeight="1" x14ac:dyDescent="0.15">
      <c r="A19" s="975"/>
      <c r="B19" s="1079" t="s">
        <v>1059</v>
      </c>
      <c r="C19" s="1078"/>
      <c r="D19" s="1078"/>
      <c r="E19" s="1078"/>
      <c r="F19" s="1078"/>
      <c r="G19" s="990" t="s">
        <v>1499</v>
      </c>
    </row>
    <row r="20" spans="1:7" ht="21" customHeight="1" x14ac:dyDescent="0.15">
      <c r="A20" s="975"/>
      <c r="B20" s="1059" t="s">
        <v>587</v>
      </c>
      <c r="C20" s="1267"/>
      <c r="D20" s="1267"/>
      <c r="E20" s="1267"/>
      <c r="F20" s="1267"/>
    </row>
    <row r="21" spans="1:7" ht="30" customHeight="1" x14ac:dyDescent="0.15">
      <c r="A21" s="975"/>
      <c r="B21" s="1061" t="s">
        <v>586</v>
      </c>
      <c r="C21" s="1258" t="s">
        <v>22</v>
      </c>
      <c r="D21" s="1259" t="s">
        <v>23</v>
      </c>
      <c r="E21" s="1260" t="s">
        <v>24</v>
      </c>
      <c r="F21" s="1261" t="s">
        <v>1633</v>
      </c>
    </row>
    <row r="22" spans="1:7" ht="30" customHeight="1" x14ac:dyDescent="0.15">
      <c r="A22" s="975"/>
      <c r="B22" s="1262" t="s">
        <v>44</v>
      </c>
      <c r="C22" s="1116">
        <f>'４-４．概略予算書（１年目）'!J18</f>
        <v>0</v>
      </c>
      <c r="D22" s="1117">
        <f>'４-４．概略予算書（１年目）'!L18</f>
        <v>0</v>
      </c>
      <c r="E22" s="1118">
        <f>'４-４．概略予算書（１年目）'!N18</f>
        <v>0</v>
      </c>
      <c r="F22" s="773">
        <f>ROUNDDOWN(D22/2,0)</f>
        <v>0</v>
      </c>
      <c r="G22" s="984"/>
    </row>
    <row r="23" spans="1:7" ht="30" customHeight="1" x14ac:dyDescent="0.15">
      <c r="A23" s="975"/>
      <c r="B23" s="1263" t="s">
        <v>60</v>
      </c>
      <c r="C23" s="1119">
        <f>'４-４．概略予算書（１年目）'!J30</f>
        <v>0</v>
      </c>
      <c r="D23" s="1120">
        <f>'４-４．概略予算書（１年目）'!L30</f>
        <v>0</v>
      </c>
      <c r="E23" s="1121">
        <f>'４-４．概略予算書（１年目）'!N30</f>
        <v>0</v>
      </c>
      <c r="F23" s="1097">
        <f>ROUNDDOWN(D23/2,0)</f>
        <v>0</v>
      </c>
      <c r="G23" s="984"/>
    </row>
    <row r="24" spans="1:7" ht="30" customHeight="1" thickBot="1" x14ac:dyDescent="0.2">
      <c r="A24" s="975"/>
      <c r="B24" s="1264" t="s">
        <v>61</v>
      </c>
      <c r="C24" s="1122">
        <f>'４-４．概略予算書（１年目）'!J42</f>
        <v>0</v>
      </c>
      <c r="D24" s="1123">
        <f>'４-４．概略予算書（１年目）'!L42</f>
        <v>0</v>
      </c>
      <c r="E24" s="1124">
        <f>'４-４．概略予算書（１年目）'!N42</f>
        <v>0</v>
      </c>
      <c r="F24" s="1098">
        <f>ROUNDDOWN(D24/2,0)</f>
        <v>0</v>
      </c>
      <c r="G24" s="984"/>
    </row>
    <row r="25" spans="1:7" ht="30" customHeight="1" thickTop="1" x14ac:dyDescent="0.15">
      <c r="A25" s="975"/>
      <c r="B25" s="1265" t="s">
        <v>11</v>
      </c>
      <c r="C25" s="1091">
        <f>SUM(C22:C24)</f>
        <v>0</v>
      </c>
      <c r="D25" s="1092">
        <f>SUM(D22:D24)</f>
        <v>0</v>
      </c>
      <c r="E25" s="1077">
        <f>SUM(E22:E24)</f>
        <v>0</v>
      </c>
      <c r="F25" s="774">
        <f>SUM(F22:F24)</f>
        <v>0</v>
      </c>
      <c r="G25" s="988" t="str">
        <f>IF(SUM(F22:F24)&gt;300000000,"※補助金額の上限は3億円/年となります。","")</f>
        <v/>
      </c>
    </row>
    <row r="26" spans="1:7" ht="15" customHeight="1" x14ac:dyDescent="0.15">
      <c r="A26" s="975"/>
      <c r="B26" s="1060"/>
      <c r="C26" s="1078"/>
      <c r="D26" s="1078"/>
      <c r="E26" s="1078"/>
      <c r="F26" s="1078"/>
    </row>
    <row r="27" spans="1:7" ht="21" customHeight="1" x14ac:dyDescent="0.15">
      <c r="A27" s="975"/>
      <c r="B27" s="1059" t="s">
        <v>588</v>
      </c>
      <c r="C27" s="1267"/>
      <c r="D27" s="1267"/>
      <c r="E27" s="1267"/>
      <c r="F27" s="1267"/>
    </row>
    <row r="28" spans="1:7" ht="30" customHeight="1" x14ac:dyDescent="0.15">
      <c r="A28" s="975"/>
      <c r="B28" s="1061" t="s">
        <v>586</v>
      </c>
      <c r="C28" s="1268" t="s">
        <v>22</v>
      </c>
      <c r="D28" s="1269" t="s">
        <v>23</v>
      </c>
      <c r="E28" s="1270" t="s">
        <v>24</v>
      </c>
      <c r="F28" s="1261" t="s">
        <v>1591</v>
      </c>
    </row>
    <row r="29" spans="1:7" ht="30" customHeight="1" x14ac:dyDescent="0.15">
      <c r="A29" s="975"/>
      <c r="B29" s="1262" t="s">
        <v>44</v>
      </c>
      <c r="C29" s="1116">
        <f>'４-５．概略予算書（２年目）'!J18</f>
        <v>0</v>
      </c>
      <c r="D29" s="1117">
        <f>'４-５．概略予算書（２年目）'!L18</f>
        <v>0</v>
      </c>
      <c r="E29" s="1118">
        <f>'４-５．概略予算書（２年目）'!N18</f>
        <v>0</v>
      </c>
      <c r="F29" s="773">
        <f>ROUNDDOWN(D29/2,0)</f>
        <v>0</v>
      </c>
      <c r="G29" s="984"/>
    </row>
    <row r="30" spans="1:7" ht="30" customHeight="1" x14ac:dyDescent="0.15">
      <c r="A30" s="975"/>
      <c r="B30" s="1263" t="s">
        <v>60</v>
      </c>
      <c r="C30" s="1119">
        <f>'４-５．概略予算書（２年目）'!J30</f>
        <v>0</v>
      </c>
      <c r="D30" s="1120">
        <f>'４-５．概略予算書（２年目）'!L30</f>
        <v>0</v>
      </c>
      <c r="E30" s="1121">
        <f>'４-５．概略予算書（２年目）'!N30</f>
        <v>0</v>
      </c>
      <c r="F30" s="1097">
        <f>ROUNDDOWN(D30/2,0)</f>
        <v>0</v>
      </c>
      <c r="G30" s="984"/>
    </row>
    <row r="31" spans="1:7" ht="30" customHeight="1" thickBot="1" x14ac:dyDescent="0.2">
      <c r="A31" s="975"/>
      <c r="B31" s="1264" t="s">
        <v>61</v>
      </c>
      <c r="C31" s="1122">
        <f>'４-５．概略予算書（２年目）'!J42</f>
        <v>0</v>
      </c>
      <c r="D31" s="1123">
        <f>'４-５．概略予算書（２年目）'!L42</f>
        <v>0</v>
      </c>
      <c r="E31" s="1124">
        <f>'４-５．概略予算書（２年目）'!N42</f>
        <v>0</v>
      </c>
      <c r="F31" s="1098">
        <f>ROUNDDOWN(D31/2,0)</f>
        <v>0</v>
      </c>
      <c r="G31" s="984"/>
    </row>
    <row r="32" spans="1:7" ht="30" customHeight="1" thickTop="1" x14ac:dyDescent="0.15">
      <c r="A32" s="975"/>
      <c r="B32" s="1265" t="s">
        <v>11</v>
      </c>
      <c r="C32" s="1091">
        <f>SUM(C29:C31)</f>
        <v>0</v>
      </c>
      <c r="D32" s="1092">
        <f>SUM(D29:D31)</f>
        <v>0</v>
      </c>
      <c r="E32" s="1077">
        <f>SUM(E29:E31)</f>
        <v>0</v>
      </c>
      <c r="F32" s="774">
        <f>SUM(F29:F31)</f>
        <v>0</v>
      </c>
      <c r="G32" s="988" t="str">
        <f>IF(SUM(F29:F31)&gt;300000000,"※補助金額の上限は3億円/年となります。","")</f>
        <v/>
      </c>
    </row>
    <row r="33" spans="1:7" ht="15" customHeight="1" x14ac:dyDescent="0.15">
      <c r="A33" s="971"/>
      <c r="B33" s="1078"/>
      <c r="C33" s="1078"/>
      <c r="D33" s="1078"/>
      <c r="E33" s="1078"/>
      <c r="F33" s="1078"/>
    </row>
    <row r="34" spans="1:7" ht="21" customHeight="1" x14ac:dyDescent="0.15">
      <c r="A34" s="971"/>
      <c r="B34" s="1059" t="s">
        <v>589</v>
      </c>
      <c r="C34" s="1267"/>
      <c r="D34" s="1267"/>
      <c r="E34" s="1267"/>
      <c r="F34" s="1267"/>
    </row>
    <row r="35" spans="1:7" ht="33" customHeight="1" x14ac:dyDescent="0.15">
      <c r="A35" s="975"/>
      <c r="B35" s="1061" t="s">
        <v>586</v>
      </c>
      <c r="C35" s="1268" t="s">
        <v>22</v>
      </c>
      <c r="D35" s="1269" t="s">
        <v>23</v>
      </c>
      <c r="E35" s="1270" t="s">
        <v>24</v>
      </c>
      <c r="F35" s="1261" t="s">
        <v>1591</v>
      </c>
    </row>
    <row r="36" spans="1:7" ht="30" customHeight="1" x14ac:dyDescent="0.15">
      <c r="A36" s="971"/>
      <c r="B36" s="1262" t="s">
        <v>44</v>
      </c>
      <c r="C36" s="1116">
        <f>'４-６．概略予算書（３年目）'!J18</f>
        <v>0</v>
      </c>
      <c r="D36" s="1117">
        <f>'４-６．概略予算書（３年目）'!L18</f>
        <v>0</v>
      </c>
      <c r="E36" s="1118">
        <f>'４-６．概略予算書（３年目）'!N18</f>
        <v>0</v>
      </c>
      <c r="F36" s="773">
        <f>ROUNDDOWN(D36/2,0)</f>
        <v>0</v>
      </c>
      <c r="G36" s="984"/>
    </row>
    <row r="37" spans="1:7" ht="30" customHeight="1" x14ac:dyDescent="0.15">
      <c r="A37" s="971"/>
      <c r="B37" s="1263" t="s">
        <v>60</v>
      </c>
      <c r="C37" s="1119">
        <f>'４-６．概略予算書（３年目）'!J30</f>
        <v>0</v>
      </c>
      <c r="D37" s="1120">
        <f>'４-６．概略予算書（３年目）'!L30</f>
        <v>0</v>
      </c>
      <c r="E37" s="1121">
        <f>'４-６．概略予算書（３年目）'!N30</f>
        <v>0</v>
      </c>
      <c r="F37" s="1097">
        <f>ROUNDDOWN(D37/2,0)</f>
        <v>0</v>
      </c>
      <c r="G37" s="984"/>
    </row>
    <row r="38" spans="1:7" ht="30" customHeight="1" thickBot="1" x14ac:dyDescent="0.2">
      <c r="A38" s="971"/>
      <c r="B38" s="1264" t="s">
        <v>61</v>
      </c>
      <c r="C38" s="1122">
        <f>'４-６．概略予算書（３年目）'!J42</f>
        <v>0</v>
      </c>
      <c r="D38" s="1123">
        <f>'４-６．概略予算書（３年目）'!L42</f>
        <v>0</v>
      </c>
      <c r="E38" s="1124">
        <f>'４-６．概略予算書（３年目）'!N42</f>
        <v>0</v>
      </c>
      <c r="F38" s="1098">
        <f>ROUNDDOWN(D38/2,0)</f>
        <v>0</v>
      </c>
      <c r="G38" s="984"/>
    </row>
    <row r="39" spans="1:7" ht="30" customHeight="1" thickTop="1" x14ac:dyDescent="0.15">
      <c r="A39" s="971"/>
      <c r="B39" s="1265" t="s">
        <v>11</v>
      </c>
      <c r="C39" s="1091">
        <f>SUM(C36:C38)</f>
        <v>0</v>
      </c>
      <c r="D39" s="1092">
        <f>SUM(D36:D38)</f>
        <v>0</v>
      </c>
      <c r="E39" s="1077">
        <f>SUM(E36:E38)</f>
        <v>0</v>
      </c>
      <c r="F39" s="774">
        <f>SUM(F36:F38)</f>
        <v>0</v>
      </c>
      <c r="G39" s="988" t="str">
        <f>IF(SUM(F36:F38)&gt;300000000,"※補助金額の上限は3億円/年となります。","")</f>
        <v/>
      </c>
    </row>
    <row r="40" spans="1:7" s="972" customFormat="1" ht="21" customHeight="1" x14ac:dyDescent="0.15">
      <c r="A40" s="975"/>
      <c r="B40" s="975"/>
      <c r="C40" s="975"/>
      <c r="D40" s="975"/>
      <c r="E40" s="975"/>
      <c r="F40" s="975"/>
    </row>
    <row r="41" spans="1:7" ht="21" customHeight="1" x14ac:dyDescent="0.15">
      <c r="A41" s="975"/>
      <c r="B41" s="13"/>
      <c r="C41" s="13"/>
      <c r="D41" s="13"/>
      <c r="E41" s="13"/>
      <c r="F41" s="13"/>
    </row>
    <row r="42" spans="1:7" ht="21" customHeight="1" x14ac:dyDescent="0.15">
      <c r="A42" s="975"/>
      <c r="B42" s="13"/>
      <c r="C42" s="13"/>
      <c r="D42" s="13"/>
      <c r="E42" s="13"/>
      <c r="F42" s="13"/>
    </row>
    <row r="43" spans="1:7" ht="21" customHeight="1" x14ac:dyDescent="0.15">
      <c r="A43" s="975"/>
      <c r="B43" s="13"/>
      <c r="C43" s="13"/>
      <c r="D43" s="13"/>
      <c r="E43" s="13"/>
      <c r="F43" s="13"/>
    </row>
    <row r="44" spans="1:7" ht="21" customHeight="1" x14ac:dyDescent="0.15">
      <c r="A44" s="975"/>
      <c r="B44" s="13"/>
      <c r="C44" s="13"/>
      <c r="D44" s="13"/>
      <c r="E44" s="13"/>
      <c r="F44" s="13"/>
    </row>
    <row r="45" spans="1:7" ht="21" customHeight="1" x14ac:dyDescent="0.15">
      <c r="A45" s="975"/>
      <c r="B45" s="13"/>
      <c r="C45" s="13"/>
      <c r="D45" s="13"/>
      <c r="E45" s="13"/>
      <c r="F45" s="13"/>
    </row>
    <row r="46" spans="1:7" ht="21" customHeight="1" x14ac:dyDescent="0.15">
      <c r="A46" s="975"/>
    </row>
  </sheetData>
  <sheetProtection sheet="1" objects="1" scenarios="1"/>
  <mergeCells count="4">
    <mergeCell ref="B8:D8"/>
    <mergeCell ref="B1:D2"/>
    <mergeCell ref="B17:E17"/>
    <mergeCell ref="B18:E18"/>
  </mergeCells>
  <phoneticPr fontId="4"/>
  <conditionalFormatting sqref="A16">
    <cfRule type="expression" priority="23" stopIfTrue="1">
      <formula>CELL("protect", A16)=1</formula>
    </cfRule>
  </conditionalFormatting>
  <conditionalFormatting sqref="A26:A31">
    <cfRule type="expression" priority="25" stopIfTrue="1">
      <formula>CELL("protect", A26)=1</formula>
    </cfRule>
  </conditionalFormatting>
  <conditionalFormatting sqref="A33:A38">
    <cfRule type="expression" priority="24" stopIfTrue="1">
      <formula>CELL("protect", A33)=1</formula>
    </cfRule>
  </conditionalFormatting>
  <conditionalFormatting sqref="A8:B8 AD8:XFD19 G20:XFD1048576 A25:F25 A32:F32 A39:F1048576">
    <cfRule type="expression" priority="38" stopIfTrue="1">
      <formula>CELL("protect", A8)=1</formula>
    </cfRule>
  </conditionalFormatting>
  <conditionalFormatting sqref="A17:B24">
    <cfRule type="expression" priority="20" stopIfTrue="1">
      <formula>CELL("protect", A17)=1</formula>
    </cfRule>
  </conditionalFormatting>
  <conditionalFormatting sqref="A9:D15">
    <cfRule type="expression" priority="28" stopIfTrue="1">
      <formula>CELL("protect", A9)=1</formula>
    </cfRule>
  </conditionalFormatting>
  <conditionalFormatting sqref="B27:F31">
    <cfRule type="expression" priority="2" stopIfTrue="1">
      <formula>CELL("protect", B27)=1</formula>
    </cfRule>
  </conditionalFormatting>
  <conditionalFormatting sqref="B34:F38">
    <cfRule type="expression" priority="1" stopIfTrue="1">
      <formula>CELL("protect", B34)=1</formula>
    </cfRule>
  </conditionalFormatting>
  <conditionalFormatting sqref="C20:F24">
    <cfRule type="expression" priority="3" stopIfTrue="1">
      <formula>CELL("protect", C20)=1</formula>
    </cfRule>
  </conditionalFormatting>
  <conditionalFormatting sqref="E8:F11">
    <cfRule type="expression" priority="4" stopIfTrue="1">
      <formula>CELL("protect", E8)=1</formula>
    </cfRule>
  </conditionalFormatting>
  <conditionalFormatting sqref="E12:G15">
    <cfRule type="expression" priority="17" stopIfTrue="1">
      <formula>CELL("protect", E12)=1</formula>
    </cfRule>
  </conditionalFormatting>
  <conditionalFormatting sqref="F17">
    <cfRule type="containsBlanks" dxfId="0" priority="6">
      <formula>LEN(TRIM(F17))=0</formula>
    </cfRule>
    <cfRule type="expression" priority="7" stopIfTrue="1">
      <formula>CELL("protect", F17)=1</formula>
    </cfRule>
  </conditionalFormatting>
  <conditionalFormatting sqref="F18">
    <cfRule type="expression" priority="5" stopIfTrue="1">
      <formula>CELL("protect", F18)=1</formula>
    </cfRule>
  </conditionalFormatting>
  <pageMargins left="0.82677165354330706" right="0.23622047244094488" top="0.39370078740157483" bottom="0.39370078740157483" header="0.39370078740157483" footer="0.31496062992125984"/>
  <pageSetup paperSize="9" scale="75" fitToHeight="0" orientation="portrait"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tint="0.59999389629810485"/>
    <pageSetUpPr fitToPage="1"/>
  </sheetPr>
  <dimension ref="A1:AA100"/>
  <sheetViews>
    <sheetView showGridLines="0" view="pageBreakPreview" zoomScale="80" zoomScaleNormal="100" zoomScaleSheetLayoutView="80" workbookViewId="0"/>
  </sheetViews>
  <sheetFormatPr defaultColWidth="3.125" defaultRowHeight="21" customHeight="1" x14ac:dyDescent="0.15"/>
  <cols>
    <col min="1" max="1" width="2.5" style="972" customWidth="1"/>
    <col min="2" max="5" width="23.75" customWidth="1"/>
    <col min="6" max="6" width="23.75" style="1049" customWidth="1"/>
    <col min="7" max="9" width="3.125" style="972"/>
    <col min="10" max="10" width="6.125" style="972" customWidth="1"/>
    <col min="11" max="13" width="13.125" style="972" customWidth="1"/>
    <col min="14" max="16" width="5.25" style="972" bestFit="1" customWidth="1"/>
    <col min="17" max="17" width="3.125" style="972"/>
  </cols>
  <sheetData>
    <row r="1" spans="1:27" s="972" customFormat="1" ht="15" customHeight="1" x14ac:dyDescent="0.15">
      <c r="B1" s="973"/>
      <c r="F1" s="1052"/>
    </row>
    <row r="2" spans="1:27" s="972" customFormat="1" ht="17.25" customHeight="1" x14ac:dyDescent="0.15">
      <c r="B2" s="1053" t="s">
        <v>1725</v>
      </c>
      <c r="F2" s="1052"/>
    </row>
    <row r="3" spans="1:27" s="972" customFormat="1" ht="15" customHeight="1" x14ac:dyDescent="0.25">
      <c r="B3" s="1054" t="s">
        <v>1661</v>
      </c>
      <c r="F3" s="1052"/>
    </row>
    <row r="4" spans="1:27" s="972" customFormat="1" ht="15" customHeight="1" x14ac:dyDescent="0.15">
      <c r="B4" s="1053" t="s">
        <v>582</v>
      </c>
      <c r="F4" s="1052"/>
    </row>
    <row r="5" spans="1:27" s="972" customFormat="1" ht="15" customHeight="1" x14ac:dyDescent="0.15">
      <c r="B5" s="1053" t="s">
        <v>583</v>
      </c>
      <c r="F5" s="1052"/>
    </row>
    <row r="6" spans="1:27" s="972" customFormat="1" ht="15" customHeight="1" x14ac:dyDescent="0.15">
      <c r="F6" s="1052"/>
    </row>
    <row r="7" spans="1:27" ht="20.100000000000001" customHeight="1" x14ac:dyDescent="0.15">
      <c r="A7" s="974"/>
      <c r="B7" s="1273" t="s">
        <v>1589</v>
      </c>
      <c r="C7" s="456"/>
      <c r="D7" s="456"/>
      <c r="E7" s="411"/>
      <c r="F7" s="1051"/>
      <c r="G7" s="977"/>
      <c r="H7" s="977"/>
      <c r="I7" s="977"/>
      <c r="J7" s="978"/>
      <c r="K7" s="977"/>
      <c r="L7" s="977"/>
      <c r="M7" s="977"/>
      <c r="N7" s="977"/>
      <c r="O7" s="977"/>
      <c r="P7" s="977"/>
      <c r="Q7" s="977"/>
      <c r="R7" s="706"/>
      <c r="S7" s="706"/>
      <c r="T7" s="706"/>
      <c r="U7" s="706"/>
      <c r="V7" s="706"/>
      <c r="W7" s="706"/>
      <c r="X7" s="706"/>
      <c r="Y7" s="706"/>
      <c r="Z7" s="706"/>
      <c r="AA7" s="706"/>
    </row>
    <row r="8" spans="1:27" s="1055" customFormat="1" ht="22.5" customHeight="1" x14ac:dyDescent="0.15">
      <c r="A8" s="1102"/>
      <c r="B8" s="1272" t="s">
        <v>1662</v>
      </c>
      <c r="C8" s="1056"/>
      <c r="D8" s="1057"/>
      <c r="E8" s="1099"/>
      <c r="F8" s="1099"/>
      <c r="G8" s="1104"/>
      <c r="H8" s="1105"/>
      <c r="I8" s="1105"/>
      <c r="J8" s="1106"/>
      <c r="K8" s="1105"/>
      <c r="L8" s="1105"/>
      <c r="M8" s="1105"/>
      <c r="N8" s="1105"/>
      <c r="O8" s="1105"/>
      <c r="P8" s="1105"/>
      <c r="Q8" s="1105"/>
      <c r="R8" s="1096"/>
      <c r="S8" s="1096"/>
      <c r="T8" s="1096"/>
      <c r="U8" s="1096"/>
      <c r="V8" s="1096"/>
      <c r="W8" s="1096"/>
      <c r="X8" s="1096"/>
      <c r="Y8" s="1096"/>
      <c r="Z8" s="1096"/>
      <c r="AA8" s="1096"/>
    </row>
    <row r="9" spans="1:27" s="1055" customFormat="1" ht="21" customHeight="1" x14ac:dyDescent="0.15">
      <c r="A9" s="1103"/>
      <c r="B9" s="1059" t="s">
        <v>585</v>
      </c>
      <c r="C9" s="1060"/>
      <c r="D9" s="1060"/>
      <c r="E9" s="1058"/>
      <c r="F9" s="1058" t="s">
        <v>1590</v>
      </c>
      <c r="G9" s="1104"/>
      <c r="H9" s="1105"/>
      <c r="I9" s="1105"/>
      <c r="J9" s="1105"/>
      <c r="K9" s="1107"/>
      <c r="L9" s="1108"/>
      <c r="M9" s="1108"/>
      <c r="N9" s="1105"/>
      <c r="O9" s="1105"/>
      <c r="P9" s="1105"/>
      <c r="Q9" s="1105"/>
      <c r="R9" s="1096"/>
      <c r="S9" s="1096"/>
      <c r="T9" s="1096"/>
      <c r="U9" s="1096"/>
      <c r="V9" s="1096"/>
      <c r="W9" s="1096"/>
      <c r="X9" s="1096"/>
      <c r="Y9" s="1096"/>
      <c r="Z9" s="1096"/>
      <c r="AA9" s="1096"/>
    </row>
    <row r="10" spans="1:27" s="1055" customFormat="1" ht="30" customHeight="1" x14ac:dyDescent="0.15">
      <c r="A10" s="1103"/>
      <c r="B10" s="1061" t="s">
        <v>586</v>
      </c>
      <c r="C10" s="1062" t="s">
        <v>22</v>
      </c>
      <c r="D10" s="1063" t="s">
        <v>23</v>
      </c>
      <c r="E10" s="1064" t="s">
        <v>24</v>
      </c>
      <c r="F10" s="1261" t="s">
        <v>1633</v>
      </c>
      <c r="G10" s="1109"/>
      <c r="H10" s="1105"/>
      <c r="I10" s="1105"/>
      <c r="J10" s="1110"/>
      <c r="K10" s="1110"/>
      <c r="L10" s="1110"/>
      <c r="M10" s="1110"/>
      <c r="N10" s="1105"/>
      <c r="O10" s="1105"/>
      <c r="P10" s="1105"/>
      <c r="Q10" s="1105"/>
      <c r="R10" s="1096"/>
      <c r="S10" s="1096"/>
      <c r="T10" s="1096"/>
      <c r="U10" s="1096"/>
      <c r="V10" s="1096"/>
      <c r="W10" s="1096"/>
      <c r="X10" s="1096"/>
      <c r="Y10" s="1096"/>
      <c r="Z10" s="1096"/>
      <c r="AA10" s="1096"/>
    </row>
    <row r="11" spans="1:27" s="1055" customFormat="1" ht="30" customHeight="1" x14ac:dyDescent="0.15">
      <c r="A11" s="1103"/>
      <c r="B11" s="1065" t="s">
        <v>44</v>
      </c>
      <c r="C11" s="1067">
        <f t="shared" ref="C11:F13" si="0">SUM(C18,C25,C32)</f>
        <v>0</v>
      </c>
      <c r="D11" s="1068">
        <f t="shared" si="0"/>
        <v>0</v>
      </c>
      <c r="E11" s="1069">
        <f t="shared" si="0"/>
        <v>0</v>
      </c>
      <c r="F11" s="1097">
        <f t="shared" si="0"/>
        <v>0</v>
      </c>
      <c r="G11" s="1109"/>
      <c r="H11" s="1105"/>
      <c r="I11" s="1105"/>
      <c r="J11" s="1110"/>
      <c r="K11" s="1110"/>
      <c r="L11" s="1110"/>
      <c r="M11" s="1110"/>
      <c r="N11" s="1105"/>
      <c r="O11" s="1105"/>
      <c r="P11" s="1105"/>
      <c r="Q11" s="1105"/>
      <c r="R11" s="1096"/>
      <c r="S11" s="1096"/>
      <c r="T11" s="1096"/>
      <c r="U11" s="1096"/>
      <c r="V11" s="1096"/>
      <c r="W11" s="1096"/>
      <c r="X11" s="1096"/>
      <c r="Y11" s="1096"/>
      <c r="Z11" s="1096"/>
      <c r="AA11" s="1096"/>
    </row>
    <row r="12" spans="1:27" s="1055" customFormat="1" ht="30" customHeight="1" x14ac:dyDescent="0.15">
      <c r="A12" s="1103"/>
      <c r="B12" s="1066" t="s">
        <v>60</v>
      </c>
      <c r="C12" s="1067">
        <f t="shared" si="0"/>
        <v>0</v>
      </c>
      <c r="D12" s="1068">
        <f t="shared" si="0"/>
        <v>0</v>
      </c>
      <c r="E12" s="1069">
        <f t="shared" si="0"/>
        <v>0</v>
      </c>
      <c r="F12" s="1097">
        <f t="shared" si="0"/>
        <v>0</v>
      </c>
      <c r="G12" s="1109"/>
      <c r="H12" s="1105"/>
      <c r="I12" s="1105"/>
      <c r="J12" s="1110"/>
      <c r="K12" s="1110"/>
      <c r="L12" s="1110"/>
      <c r="M12" s="1110"/>
      <c r="N12" s="1111"/>
      <c r="O12" s="1105"/>
      <c r="P12" s="1105"/>
      <c r="Q12" s="1105"/>
      <c r="R12" s="1096"/>
      <c r="S12" s="1096"/>
      <c r="T12" s="1096"/>
      <c r="U12" s="1096"/>
      <c r="V12" s="1096"/>
      <c r="W12" s="1096"/>
      <c r="X12" s="1096"/>
      <c r="Y12" s="1096"/>
      <c r="Z12" s="1096"/>
      <c r="AA12" s="1096"/>
    </row>
    <row r="13" spans="1:27" s="1055" customFormat="1" ht="30" customHeight="1" thickBot="1" x14ac:dyDescent="0.2">
      <c r="A13" s="1103"/>
      <c r="B13" s="1070" t="s">
        <v>61</v>
      </c>
      <c r="C13" s="1071">
        <f t="shared" si="0"/>
        <v>0</v>
      </c>
      <c r="D13" s="1072">
        <f t="shared" si="0"/>
        <v>0</v>
      </c>
      <c r="E13" s="1073">
        <f t="shared" si="0"/>
        <v>0</v>
      </c>
      <c r="F13" s="1098">
        <f t="shared" si="0"/>
        <v>0</v>
      </c>
      <c r="G13" s="1109"/>
      <c r="H13" s="1105"/>
      <c r="I13" s="1105"/>
      <c r="J13" s="1113"/>
      <c r="K13" s="1110"/>
      <c r="L13" s="1110"/>
      <c r="M13" s="1110"/>
      <c r="N13" s="1112"/>
      <c r="O13" s="1112"/>
      <c r="P13" s="1112"/>
      <c r="Q13" s="1105"/>
      <c r="R13" s="1096"/>
      <c r="S13" s="1096"/>
      <c r="T13" s="1096"/>
      <c r="U13" s="1096"/>
      <c r="V13" s="1096"/>
      <c r="W13" s="1096"/>
      <c r="X13" s="1096"/>
      <c r="Y13" s="1096"/>
      <c r="Z13" s="1096"/>
      <c r="AA13" s="1096"/>
    </row>
    <row r="14" spans="1:27" s="1055" customFormat="1" ht="30" customHeight="1" thickTop="1" x14ac:dyDescent="0.15">
      <c r="A14" s="1103"/>
      <c r="B14" s="1074" t="s">
        <v>11</v>
      </c>
      <c r="C14" s="1075">
        <f>SUM(C11:C13)</f>
        <v>0</v>
      </c>
      <c r="D14" s="1076">
        <f>SUM(D11:D13)</f>
        <v>0</v>
      </c>
      <c r="E14" s="1077">
        <f>SUM(E11:E13)</f>
        <v>0</v>
      </c>
      <c r="F14" s="774">
        <f>SUM(F11:F13)</f>
        <v>0</v>
      </c>
      <c r="G14" s="1114"/>
      <c r="H14" s="1105"/>
      <c r="I14" s="1105"/>
      <c r="J14" s="1105"/>
      <c r="K14" s="1105"/>
      <c r="L14" s="1105"/>
      <c r="M14" s="1105"/>
      <c r="N14" s="1105"/>
      <c r="O14" s="1105"/>
      <c r="P14" s="1105"/>
      <c r="Q14" s="1105"/>
      <c r="R14" s="1096"/>
      <c r="S14" s="1096"/>
      <c r="T14" s="1096"/>
      <c r="U14" s="1096"/>
      <c r="V14" s="1096"/>
      <c r="W14" s="1096"/>
      <c r="X14" s="1096"/>
      <c r="Y14" s="1096"/>
      <c r="Z14" s="1096"/>
      <c r="AA14" s="1096"/>
    </row>
    <row r="15" spans="1:27" s="1055" customFormat="1" ht="36.75" customHeight="1" x14ac:dyDescent="0.15">
      <c r="A15" s="1103"/>
      <c r="B15" s="1079" t="s">
        <v>1060</v>
      </c>
      <c r="C15" s="1080"/>
      <c r="D15" s="1080"/>
      <c r="E15" s="1080"/>
      <c r="F15" s="1078"/>
      <c r="G15" s="1105"/>
      <c r="H15" s="1105"/>
      <c r="I15" s="1105"/>
      <c r="J15" s="1105"/>
      <c r="K15" s="1105"/>
      <c r="L15" s="1105"/>
      <c r="M15" s="1105"/>
      <c r="N15" s="1105"/>
      <c r="O15" s="1105"/>
      <c r="P15" s="1105"/>
      <c r="Q15" s="1105"/>
      <c r="R15" s="1096"/>
      <c r="S15" s="1096"/>
      <c r="T15" s="1096"/>
      <c r="U15" s="1096"/>
      <c r="V15" s="1096"/>
      <c r="W15" s="1096"/>
      <c r="X15" s="1096"/>
      <c r="Y15" s="1096"/>
      <c r="Z15" s="1096"/>
      <c r="AA15" s="1096"/>
    </row>
    <row r="16" spans="1:27" s="1055" customFormat="1" ht="21" customHeight="1" x14ac:dyDescent="0.15">
      <c r="A16" s="1103"/>
      <c r="B16" s="1059" t="s">
        <v>587</v>
      </c>
      <c r="C16" s="1081"/>
      <c r="D16" s="1081"/>
      <c r="E16" s="1081"/>
      <c r="F16" s="1267"/>
      <c r="G16" s="1101"/>
      <c r="H16" s="1101"/>
      <c r="I16" s="1101"/>
      <c r="J16" s="1101"/>
      <c r="K16" s="1101"/>
      <c r="L16" s="1101"/>
      <c r="M16" s="1101"/>
      <c r="N16" s="1101"/>
      <c r="O16" s="1101"/>
      <c r="P16" s="1101"/>
      <c r="Q16" s="1101"/>
    </row>
    <row r="17" spans="1:17" s="1055" customFormat="1" ht="30" customHeight="1" x14ac:dyDescent="0.15">
      <c r="A17" s="1103"/>
      <c r="B17" s="1061" t="s">
        <v>586</v>
      </c>
      <c r="C17" s="1062" t="s">
        <v>22</v>
      </c>
      <c r="D17" s="1063" t="s">
        <v>23</v>
      </c>
      <c r="E17" s="1064" t="s">
        <v>24</v>
      </c>
      <c r="F17" s="1261" t="s">
        <v>1633</v>
      </c>
      <c r="G17" s="1101"/>
      <c r="H17" s="1101"/>
      <c r="I17" s="1101"/>
      <c r="J17" s="1101"/>
      <c r="K17" s="1101"/>
      <c r="L17" s="1101"/>
      <c r="M17" s="1101"/>
      <c r="N17" s="1101"/>
      <c r="O17" s="1101"/>
      <c r="P17" s="1101"/>
      <c r="Q17" s="1101"/>
    </row>
    <row r="18" spans="1:17" s="1055" customFormat="1" ht="30" customHeight="1" x14ac:dyDescent="0.15">
      <c r="A18" s="1103"/>
      <c r="B18" s="1065" t="s">
        <v>44</v>
      </c>
      <c r="C18" s="1082">
        <f>SUMIFS('４-４．概略予算書（１年目）'!J38:J6000,'４-４．概略予算書（１年目）'!B38:B6000,"設計",'４-４．概略予算書（１年目）'!F38:F6000,"")</f>
        <v>0</v>
      </c>
      <c r="D18" s="1083">
        <f>SUMIFS('４-４．概略予算書（１年目）'!L38:L6000,'４-４．概略予算書（１年目）'!B38:B6000,"設計",'４-４．概略予算書（１年目）'!F38:F6000,"")</f>
        <v>0</v>
      </c>
      <c r="E18" s="1084">
        <f>SUMIFS('４-４．概略予算書（１年目）'!N38:N6000,'４-４．概略予算書（１年目）'!B38:B6000,"設計",'４-４．概略予算書（１年目）'!F38:F6000,"")</f>
        <v>0</v>
      </c>
      <c r="F18" s="773">
        <f>ROUNDDOWN(D18/2,0)</f>
        <v>0</v>
      </c>
      <c r="G18" s="1101"/>
      <c r="H18" s="1101"/>
      <c r="I18" s="1101"/>
      <c r="J18" s="1101"/>
      <c r="K18" s="1101"/>
      <c r="L18" s="1101"/>
      <c r="M18" s="1101"/>
      <c r="N18" s="1101"/>
      <c r="O18" s="1101"/>
      <c r="P18" s="1101"/>
      <c r="Q18" s="1101"/>
    </row>
    <row r="19" spans="1:17" s="1055" customFormat="1" ht="30" customHeight="1" x14ac:dyDescent="0.15">
      <c r="A19" s="1103"/>
      <c r="B19" s="1066" t="s">
        <v>60</v>
      </c>
      <c r="C19" s="1085">
        <f>SUMIFS('４-４．概略予算書（１年目）'!J38:J6000,'４-４．概略予算書（１年目）'!B38:B6000,"設備",'４-４．概略予算書（１年目）'!F38:F6000,"")</f>
        <v>0</v>
      </c>
      <c r="D19" s="1086">
        <f>SUMIFS('４-４．概略予算書（１年目）'!L38:L6000,'４-４．概略予算書（１年目）'!B38:B6000,"設備",'４-４．概略予算書（１年目）'!F38:F6000,"")</f>
        <v>0</v>
      </c>
      <c r="E19" s="1087">
        <f>SUMIFS('４-４．概略予算書（１年目）'!N38:N6000,'４-４．概略予算書（１年目）'!B38:B6000,"設備",'４-４．概略予算書（１年目）'!F38:F6000,"")</f>
        <v>0</v>
      </c>
      <c r="F19" s="1097">
        <f>ROUNDDOWN(D19/2,0)</f>
        <v>0</v>
      </c>
      <c r="G19" s="1101"/>
      <c r="H19" s="1101"/>
      <c r="I19" s="1101"/>
      <c r="J19" s="1101"/>
      <c r="K19" s="1101"/>
      <c r="L19" s="1101"/>
      <c r="M19" s="1101"/>
      <c r="N19" s="1101"/>
      <c r="O19" s="1101"/>
      <c r="P19" s="1101"/>
      <c r="Q19" s="1101"/>
    </row>
    <row r="20" spans="1:17" s="1055" customFormat="1" ht="30" customHeight="1" thickBot="1" x14ac:dyDescent="0.2">
      <c r="A20" s="1103"/>
      <c r="B20" s="1070" t="s">
        <v>61</v>
      </c>
      <c r="C20" s="1088">
        <f>SUMIFS('４-４．概略予算書（１年目）'!J38:J6000,'４-４．概略予算書（１年目）'!B38:B6000,"工事",'４-４．概略予算書（１年目）'!F38:F6000,"")</f>
        <v>0</v>
      </c>
      <c r="D20" s="1089">
        <f>SUMIFS('４-４．概略予算書（１年目）'!L38:L6000,'４-４．概略予算書（１年目）'!B38:B6000,"工事",'４-４．概略予算書（１年目）'!F38:F6000,"")</f>
        <v>0</v>
      </c>
      <c r="E20" s="1090">
        <f>SUMIFS('４-４．概略予算書（１年目）'!N38:N6000,'４-４．概略予算書（１年目）'!B38:B6000,"工事",'４-４．概略予算書（１年目）'!F38:F6000,"")</f>
        <v>0</v>
      </c>
      <c r="F20" s="1098">
        <f>ROUNDDOWN(D20/2,0)</f>
        <v>0</v>
      </c>
      <c r="G20" s="1101"/>
      <c r="H20" s="1101"/>
      <c r="I20" s="1101"/>
      <c r="J20" s="1101"/>
      <c r="K20" s="1101"/>
      <c r="L20" s="1101"/>
      <c r="M20" s="1101"/>
      <c r="N20" s="1101"/>
      <c r="O20" s="1101"/>
      <c r="P20" s="1101"/>
      <c r="Q20" s="1101"/>
    </row>
    <row r="21" spans="1:17" s="1055" customFormat="1" ht="30" customHeight="1" thickTop="1" x14ac:dyDescent="0.15">
      <c r="A21" s="1103"/>
      <c r="B21" s="1074" t="s">
        <v>11</v>
      </c>
      <c r="C21" s="1091">
        <f>SUM(C18:C20)</f>
        <v>0</v>
      </c>
      <c r="D21" s="1092">
        <f>SUM(D18:D20)</f>
        <v>0</v>
      </c>
      <c r="E21" s="1077">
        <f>SUM(E18:E20)</f>
        <v>0</v>
      </c>
      <c r="F21" s="774">
        <f>SUM(F18:F20)</f>
        <v>0</v>
      </c>
      <c r="G21" s="1101"/>
      <c r="H21" s="1101"/>
      <c r="I21" s="1101"/>
      <c r="J21" s="1101"/>
      <c r="K21" s="1101"/>
      <c r="L21" s="1101"/>
      <c r="M21" s="1101"/>
      <c r="N21" s="1101"/>
      <c r="O21" s="1101"/>
      <c r="P21" s="1101"/>
      <c r="Q21" s="1101"/>
    </row>
    <row r="22" spans="1:17" s="1055" customFormat="1" ht="15" customHeight="1" x14ac:dyDescent="0.15">
      <c r="A22" s="1103"/>
      <c r="B22" s="1060"/>
      <c r="C22" s="1078"/>
      <c r="D22" s="1078"/>
      <c r="E22" s="1078"/>
      <c r="F22" s="1078"/>
      <c r="G22" s="1101"/>
      <c r="H22" s="1101"/>
      <c r="I22" s="1101"/>
      <c r="J22" s="1101"/>
      <c r="K22" s="1101"/>
      <c r="L22" s="1101"/>
      <c r="M22" s="1101"/>
      <c r="N22" s="1101"/>
      <c r="O22" s="1101"/>
      <c r="P22" s="1101"/>
      <c r="Q22" s="1101"/>
    </row>
    <row r="23" spans="1:17" s="1055" customFormat="1" ht="21" customHeight="1" x14ac:dyDescent="0.15">
      <c r="A23" s="1103"/>
      <c r="B23" s="1059" t="s">
        <v>588</v>
      </c>
      <c r="C23" s="1081"/>
      <c r="D23" s="1081"/>
      <c r="E23" s="1081"/>
      <c r="F23" s="1267"/>
      <c r="G23" s="1101"/>
      <c r="H23" s="1101"/>
      <c r="I23" s="1101"/>
      <c r="J23" s="1101"/>
      <c r="K23" s="1101"/>
      <c r="L23" s="1101"/>
      <c r="M23" s="1101"/>
      <c r="N23" s="1101"/>
      <c r="O23" s="1101"/>
      <c r="P23" s="1101"/>
      <c r="Q23" s="1101"/>
    </row>
    <row r="24" spans="1:17" s="1055" customFormat="1" ht="30" customHeight="1" x14ac:dyDescent="0.15">
      <c r="A24" s="1103"/>
      <c r="B24" s="1061" t="s">
        <v>586</v>
      </c>
      <c r="C24" s="1093" t="s">
        <v>22</v>
      </c>
      <c r="D24" s="1094" t="s">
        <v>23</v>
      </c>
      <c r="E24" s="1095" t="s">
        <v>24</v>
      </c>
      <c r="F24" s="1261" t="s">
        <v>1633</v>
      </c>
      <c r="G24" s="1101"/>
      <c r="H24" s="1101"/>
      <c r="I24" s="1101"/>
      <c r="J24" s="1101"/>
      <c r="K24" s="1101"/>
      <c r="L24" s="1101"/>
      <c r="M24" s="1101"/>
      <c r="N24" s="1101"/>
      <c r="O24" s="1101"/>
      <c r="P24" s="1101"/>
      <c r="Q24" s="1101"/>
    </row>
    <row r="25" spans="1:17" s="1055" customFormat="1" ht="30" customHeight="1" x14ac:dyDescent="0.15">
      <c r="A25" s="1103"/>
      <c r="B25" s="1065" t="s">
        <v>44</v>
      </c>
      <c r="C25" s="1082">
        <f>SUMIFS('４-５．概略予算書（２年目）'!J38:J6000,'４-５．概略予算書（２年目）'!B38:B6000,"設計",'４-５．概略予算書（２年目）'!F38:F6000,"")</f>
        <v>0</v>
      </c>
      <c r="D25" s="1083">
        <f>SUMIFS('４-５．概略予算書（２年目）'!L38:L6000,'４-５．概略予算書（２年目）'!B38:B6000,"設計",'４-５．概略予算書（２年目）'!F38:F6000,"")</f>
        <v>0</v>
      </c>
      <c r="E25" s="1084">
        <f>SUMIFS('４-５．概略予算書（２年目）'!N38:N6000,'４-５．概略予算書（２年目）'!B38:B6000,"設計",'４-５．概略予算書（２年目）'!F38:F6000,"")</f>
        <v>0</v>
      </c>
      <c r="F25" s="773">
        <f>ROUNDDOWN(D25/2,0)</f>
        <v>0</v>
      </c>
      <c r="G25" s="1101"/>
      <c r="H25" s="1101"/>
      <c r="I25" s="1101"/>
      <c r="J25" s="1101"/>
      <c r="K25" s="1101"/>
      <c r="L25" s="1101"/>
      <c r="M25" s="1101"/>
      <c r="N25" s="1101"/>
      <c r="O25" s="1101"/>
      <c r="P25" s="1101"/>
      <c r="Q25" s="1101"/>
    </row>
    <row r="26" spans="1:17" s="1055" customFormat="1" ht="30" customHeight="1" x14ac:dyDescent="0.15">
      <c r="A26" s="1103"/>
      <c r="B26" s="1066" t="s">
        <v>60</v>
      </c>
      <c r="C26" s="1085">
        <f>SUMIFS('４-５．概略予算書（２年目）'!J38:J6000,'４-５．概略予算書（２年目）'!B38:B6000,"設備",'４-５．概略予算書（２年目）'!F38:F6000,"")</f>
        <v>0</v>
      </c>
      <c r="D26" s="1086">
        <f>SUMIFS('４-５．概略予算書（２年目）'!L38:L6000,'４-５．概略予算書（２年目）'!B38:B6000,"設備",'４-５．概略予算書（２年目）'!F38:F6000,"")</f>
        <v>0</v>
      </c>
      <c r="E26" s="1087">
        <f>SUMIFS('４-５．概略予算書（２年目）'!N38:N6000,'４-５．概略予算書（２年目）'!B38:B6000,"設備",'４-５．概略予算書（２年目）'!F38:F6000,"")</f>
        <v>0</v>
      </c>
      <c r="F26" s="1097">
        <f>ROUNDDOWN(D26/2,0)</f>
        <v>0</v>
      </c>
      <c r="G26" s="1101"/>
      <c r="H26" s="1101"/>
      <c r="I26" s="1101"/>
      <c r="J26" s="1101"/>
      <c r="K26" s="1101"/>
      <c r="L26" s="1101"/>
      <c r="M26" s="1101"/>
      <c r="N26" s="1101"/>
      <c r="O26" s="1101"/>
      <c r="P26" s="1101"/>
      <c r="Q26" s="1101"/>
    </row>
    <row r="27" spans="1:17" s="1055" customFormat="1" ht="30" customHeight="1" thickBot="1" x14ac:dyDescent="0.2">
      <c r="A27" s="1103"/>
      <c r="B27" s="1070" t="s">
        <v>61</v>
      </c>
      <c r="C27" s="1088">
        <f>SUMIFS('４-５．概略予算書（２年目）'!J38:J6000,'４-５．概略予算書（２年目）'!B38:B6000,"工事",'４-５．概略予算書（２年目）'!F38:F6000,"")</f>
        <v>0</v>
      </c>
      <c r="D27" s="1089">
        <f>SUMIFS('４-５．概略予算書（２年目）'!L38:L6000,'４-５．概略予算書（２年目）'!B38:B6000,"工事",'４-５．概略予算書（２年目）'!F38:F6000,"")</f>
        <v>0</v>
      </c>
      <c r="E27" s="1090">
        <f>SUMIFS('４-５．概略予算書（２年目）'!N38:N6000,'４-５．概略予算書（２年目）'!B38:B6000,"工事",'４-５．概略予算書（２年目）'!F38:F6000,"")</f>
        <v>0</v>
      </c>
      <c r="F27" s="1098">
        <f>ROUNDDOWN(D27/2,0)</f>
        <v>0</v>
      </c>
      <c r="G27" s="1101"/>
      <c r="H27" s="1101"/>
      <c r="I27" s="1101"/>
      <c r="J27" s="1101"/>
      <c r="K27" s="1101"/>
      <c r="L27" s="1101"/>
      <c r="M27" s="1101"/>
      <c r="N27" s="1101"/>
      <c r="O27" s="1101"/>
      <c r="P27" s="1101"/>
      <c r="Q27" s="1101"/>
    </row>
    <row r="28" spans="1:17" s="1055" customFormat="1" ht="30" customHeight="1" thickTop="1" x14ac:dyDescent="0.15">
      <c r="A28" s="1103"/>
      <c r="B28" s="1074" t="s">
        <v>11</v>
      </c>
      <c r="C28" s="1091">
        <f>SUM(C25:C27)</f>
        <v>0</v>
      </c>
      <c r="D28" s="1092">
        <f>SUM(D25:D27)</f>
        <v>0</v>
      </c>
      <c r="E28" s="1077">
        <f>SUM(E25:E27)</f>
        <v>0</v>
      </c>
      <c r="F28" s="774">
        <f>SUM(F25:F27)</f>
        <v>0</v>
      </c>
      <c r="G28" s="1101"/>
      <c r="H28" s="1101"/>
      <c r="I28" s="1101"/>
      <c r="J28" s="1101"/>
      <c r="K28" s="1101"/>
      <c r="L28" s="1101"/>
      <c r="M28" s="1101"/>
      <c r="N28" s="1101"/>
      <c r="O28" s="1101"/>
      <c r="P28" s="1101"/>
      <c r="Q28" s="1101"/>
    </row>
    <row r="29" spans="1:17" s="1055" customFormat="1" ht="15" customHeight="1" x14ac:dyDescent="0.15">
      <c r="A29" s="1100"/>
      <c r="B29" s="1080"/>
      <c r="C29" s="1080"/>
      <c r="D29" s="1080"/>
      <c r="E29" s="1080"/>
      <c r="F29" s="1078"/>
      <c r="G29" s="1101"/>
      <c r="H29" s="1101"/>
      <c r="I29" s="1101"/>
      <c r="J29" s="1101"/>
      <c r="K29" s="1101"/>
      <c r="L29" s="1101"/>
      <c r="M29" s="1101"/>
      <c r="N29" s="1101"/>
      <c r="O29" s="1101"/>
      <c r="P29" s="1101"/>
      <c r="Q29" s="1101"/>
    </row>
    <row r="30" spans="1:17" s="1055" customFormat="1" ht="21" customHeight="1" x14ac:dyDescent="0.15">
      <c r="A30" s="1100"/>
      <c r="B30" s="1059" t="s">
        <v>589</v>
      </c>
      <c r="C30" s="1081"/>
      <c r="D30" s="1081"/>
      <c r="E30" s="1081"/>
      <c r="F30" s="1267"/>
      <c r="G30" s="1101"/>
      <c r="H30" s="1101"/>
      <c r="I30" s="1101"/>
      <c r="J30" s="1101"/>
      <c r="K30" s="1101"/>
      <c r="L30" s="1101"/>
      <c r="M30" s="1101"/>
      <c r="N30" s="1101"/>
      <c r="O30" s="1101"/>
      <c r="P30" s="1101"/>
      <c r="Q30" s="1101"/>
    </row>
    <row r="31" spans="1:17" s="1055" customFormat="1" ht="30" customHeight="1" x14ac:dyDescent="0.15">
      <c r="A31" s="1103"/>
      <c r="B31" s="1061" t="s">
        <v>586</v>
      </c>
      <c r="C31" s="1093" t="s">
        <v>22</v>
      </c>
      <c r="D31" s="1094" t="s">
        <v>23</v>
      </c>
      <c r="E31" s="1095" t="s">
        <v>24</v>
      </c>
      <c r="F31" s="1261" t="s">
        <v>1633</v>
      </c>
      <c r="G31" s="1101"/>
      <c r="H31" s="1101"/>
      <c r="I31" s="1101"/>
      <c r="J31" s="1101"/>
      <c r="K31" s="1101"/>
      <c r="L31" s="1101"/>
      <c r="M31" s="1101"/>
      <c r="N31" s="1101"/>
      <c r="O31" s="1101"/>
      <c r="P31" s="1101"/>
      <c r="Q31" s="1101"/>
    </row>
    <row r="32" spans="1:17" s="1055" customFormat="1" ht="30" customHeight="1" x14ac:dyDescent="0.15">
      <c r="A32" s="1100"/>
      <c r="B32" s="1065" t="s">
        <v>44</v>
      </c>
      <c r="C32" s="1082">
        <f>SUMIFS('４-６．概略予算書（３年目）'!J38:J6000,'４-６．概略予算書（３年目）'!B38:B6000,"設計",'４-６．概略予算書（３年目）'!F38:F6000,"")</f>
        <v>0</v>
      </c>
      <c r="D32" s="1083">
        <f>SUMIFS('４-６．概略予算書（３年目）'!L38:L6000,'４-６．概略予算書（３年目）'!B38:B6000,"設計",'４-６．概略予算書（３年目）'!F38:F6000,"")</f>
        <v>0</v>
      </c>
      <c r="E32" s="1084">
        <f>SUMIFS('４-６．概略予算書（３年目）'!N38:N6000,'４-６．概略予算書（３年目）'!B38:B6000,"設計",'４-６．概略予算書（３年目）'!F38:F6000,"")</f>
        <v>0</v>
      </c>
      <c r="F32" s="773">
        <f>ROUNDDOWN(D32/2,0)</f>
        <v>0</v>
      </c>
      <c r="G32" s="1101"/>
      <c r="H32" s="1101"/>
      <c r="I32" s="1101"/>
      <c r="J32" s="1101"/>
      <c r="K32" s="1101"/>
      <c r="L32" s="1101"/>
      <c r="M32" s="1101"/>
      <c r="N32" s="1101"/>
      <c r="O32" s="1101"/>
      <c r="P32" s="1101"/>
      <c r="Q32" s="1101"/>
    </row>
    <row r="33" spans="1:27" s="1055" customFormat="1" ht="30" customHeight="1" x14ac:dyDescent="0.15">
      <c r="A33" s="1100"/>
      <c r="B33" s="1066" t="s">
        <v>60</v>
      </c>
      <c r="C33" s="1085">
        <f>SUMIFS('４-６．概略予算書（３年目）'!J38:J6000,'４-６．概略予算書（３年目）'!B38:B6000,"設備",'４-６．概略予算書（３年目）'!F38:F6000,"")</f>
        <v>0</v>
      </c>
      <c r="D33" s="1086">
        <f>SUMIFS('４-６．概略予算書（３年目）'!L38:L6000,'４-６．概略予算書（３年目）'!B38:B6000,"設備",'４-６．概略予算書（３年目）'!F38:F6000,"")</f>
        <v>0</v>
      </c>
      <c r="E33" s="1087">
        <f>SUMIFS('４-６．概略予算書（３年目）'!N38:N6000,'４-６．概略予算書（３年目）'!B38:B6000,"設備",'４-６．概略予算書（３年目）'!F38:F6000,"")</f>
        <v>0</v>
      </c>
      <c r="F33" s="1097">
        <f>ROUNDDOWN(D33/2,0)</f>
        <v>0</v>
      </c>
      <c r="G33" s="1101"/>
      <c r="H33" s="1101"/>
      <c r="I33" s="1101"/>
      <c r="J33" s="1101"/>
      <c r="K33" s="1101"/>
      <c r="L33" s="1101"/>
      <c r="M33" s="1101"/>
      <c r="N33" s="1101"/>
      <c r="O33" s="1101"/>
      <c r="P33" s="1101"/>
      <c r="Q33" s="1101"/>
    </row>
    <row r="34" spans="1:27" s="1055" customFormat="1" ht="30" customHeight="1" thickBot="1" x14ac:dyDescent="0.2">
      <c r="A34" s="1100"/>
      <c r="B34" s="1070" t="s">
        <v>61</v>
      </c>
      <c r="C34" s="1088">
        <f>SUMIFS('４-６．概略予算書（３年目）'!J38:J6000,'４-６．概略予算書（３年目）'!B38:B6000,"工事",'４-６．概略予算書（３年目）'!F38:F6000,"")</f>
        <v>0</v>
      </c>
      <c r="D34" s="1089">
        <f>SUMIFS('４-６．概略予算書（３年目）'!L38:L6000,'４-６．概略予算書（３年目）'!B38:B6000,"工事",'４-６．概略予算書（３年目）'!F38:F6000,"")</f>
        <v>0</v>
      </c>
      <c r="E34" s="1090">
        <f>SUMIFS('４-６．概略予算書（３年目）'!N38:N6000,'４-６．概略予算書（３年目）'!B38:B6000,"工事",'４-６．概略予算書（３年目）'!F38:F6000,"")</f>
        <v>0</v>
      </c>
      <c r="F34" s="1098">
        <f>ROUNDDOWN(D34/2,0)</f>
        <v>0</v>
      </c>
      <c r="G34" s="1101"/>
      <c r="H34" s="1101"/>
      <c r="I34" s="1101"/>
      <c r="J34" s="1101"/>
      <c r="K34" s="1101"/>
      <c r="L34" s="1101"/>
      <c r="M34" s="1101"/>
      <c r="N34" s="1101"/>
      <c r="O34" s="1101"/>
      <c r="P34" s="1101"/>
      <c r="Q34" s="1101"/>
    </row>
    <row r="35" spans="1:27" s="1055" customFormat="1" ht="30" customHeight="1" thickTop="1" x14ac:dyDescent="0.15">
      <c r="A35" s="1100"/>
      <c r="B35" s="1074" t="s">
        <v>11</v>
      </c>
      <c r="C35" s="1091">
        <f>SUM(C32:C34)</f>
        <v>0</v>
      </c>
      <c r="D35" s="1092">
        <f>SUM(D32:D34)</f>
        <v>0</v>
      </c>
      <c r="E35" s="1077">
        <f>SUM(E32:E34)</f>
        <v>0</v>
      </c>
      <c r="F35" s="774">
        <f>SUM(F32:F34)</f>
        <v>0</v>
      </c>
      <c r="G35" s="1101"/>
      <c r="H35" s="1101"/>
      <c r="I35" s="1101"/>
      <c r="J35" s="1101"/>
      <c r="K35" s="1101"/>
      <c r="L35" s="1101"/>
      <c r="M35" s="1101"/>
      <c r="N35" s="1101"/>
      <c r="O35" s="1101"/>
      <c r="P35" s="1101"/>
      <c r="Q35" s="1101"/>
    </row>
    <row r="36" spans="1:27" s="1055" customFormat="1" ht="22.5" customHeight="1" x14ac:dyDescent="0.15">
      <c r="A36" s="1102"/>
      <c r="B36" s="1115"/>
      <c r="C36" s="1056"/>
      <c r="D36" s="1057"/>
      <c r="E36" s="1099"/>
      <c r="F36" s="1271"/>
      <c r="G36" s="1104"/>
      <c r="H36" s="1105"/>
      <c r="I36" s="1105"/>
      <c r="J36" s="1106"/>
      <c r="K36" s="1105"/>
      <c r="L36" s="1105"/>
      <c r="M36" s="1105"/>
      <c r="N36" s="1105"/>
      <c r="O36" s="1105"/>
      <c r="P36" s="1105"/>
      <c r="Q36" s="1105"/>
      <c r="R36" s="1096"/>
      <c r="S36" s="1096"/>
      <c r="T36" s="1096"/>
      <c r="U36" s="1096"/>
      <c r="V36" s="1096"/>
      <c r="W36" s="1096"/>
      <c r="X36" s="1096"/>
      <c r="Y36" s="1096"/>
      <c r="Z36" s="1096"/>
      <c r="AA36" s="1096"/>
    </row>
    <row r="37" spans="1:27" s="1055" customFormat="1" ht="22.5" customHeight="1" x14ac:dyDescent="0.15">
      <c r="A37" s="1102"/>
      <c r="B37" s="1272" t="s">
        <v>1663</v>
      </c>
      <c r="C37" s="1056"/>
      <c r="D37" s="1057"/>
      <c r="E37" s="1099"/>
      <c r="F37" s="1271"/>
      <c r="G37" s="1104"/>
      <c r="H37" s="1105"/>
      <c r="I37" s="1105"/>
      <c r="J37" s="1106"/>
      <c r="K37" s="1105"/>
      <c r="L37" s="1105"/>
      <c r="M37" s="1105"/>
      <c r="N37" s="1105"/>
      <c r="O37" s="1105"/>
      <c r="P37" s="1105"/>
      <c r="Q37" s="1105"/>
      <c r="R37" s="1096"/>
      <c r="S37" s="1096"/>
      <c r="T37" s="1096"/>
      <c r="U37" s="1096"/>
      <c r="V37" s="1096"/>
      <c r="W37" s="1096"/>
      <c r="X37" s="1096"/>
      <c r="Y37" s="1096"/>
      <c r="Z37" s="1096"/>
      <c r="AA37" s="1096"/>
    </row>
    <row r="38" spans="1:27" s="1055" customFormat="1" ht="21" customHeight="1" x14ac:dyDescent="0.15">
      <c r="A38" s="1103"/>
      <c r="B38" s="1059" t="s">
        <v>585</v>
      </c>
      <c r="C38" s="1060"/>
      <c r="D38" s="1060"/>
      <c r="E38" s="1058"/>
      <c r="F38" s="1058" t="s">
        <v>1590</v>
      </c>
      <c r="G38" s="1104"/>
      <c r="H38" s="1105"/>
      <c r="I38" s="1105"/>
      <c r="J38" s="1105"/>
      <c r="K38" s="1107"/>
      <c r="L38" s="1108"/>
      <c r="M38" s="1108"/>
      <c r="N38" s="1105"/>
      <c r="O38" s="1105"/>
      <c r="P38" s="1105"/>
      <c r="Q38" s="1105"/>
      <c r="R38" s="1096"/>
      <c r="S38" s="1096"/>
      <c r="T38" s="1096"/>
      <c r="U38" s="1096"/>
      <c r="V38" s="1096"/>
      <c r="W38" s="1096"/>
      <c r="X38" s="1096"/>
      <c r="Y38" s="1096"/>
      <c r="Z38" s="1096"/>
      <c r="AA38" s="1096"/>
    </row>
    <row r="39" spans="1:27" s="1055" customFormat="1" ht="30" customHeight="1" x14ac:dyDescent="0.15">
      <c r="A39" s="1103"/>
      <c r="B39" s="1061" t="s">
        <v>586</v>
      </c>
      <c r="C39" s="1062" t="s">
        <v>22</v>
      </c>
      <c r="D39" s="1063" t="s">
        <v>23</v>
      </c>
      <c r="E39" s="1064" t="s">
        <v>24</v>
      </c>
      <c r="F39" s="1261" t="s">
        <v>1633</v>
      </c>
      <c r="G39" s="1109"/>
      <c r="H39" s="1105"/>
      <c r="I39" s="1105"/>
      <c r="J39" s="1110"/>
      <c r="K39" s="1110"/>
      <c r="L39" s="1110"/>
      <c r="M39" s="1110"/>
      <c r="N39" s="1105"/>
      <c r="O39" s="1105"/>
      <c r="P39" s="1105"/>
      <c r="Q39" s="1105"/>
      <c r="R39" s="1096"/>
      <c r="S39" s="1096"/>
      <c r="T39" s="1096"/>
      <c r="U39" s="1096"/>
      <c r="V39" s="1096"/>
      <c r="W39" s="1096"/>
      <c r="X39" s="1096"/>
      <c r="Y39" s="1096"/>
      <c r="Z39" s="1096"/>
      <c r="AA39" s="1096"/>
    </row>
    <row r="40" spans="1:27" s="1055" customFormat="1" ht="30" customHeight="1" x14ac:dyDescent="0.15">
      <c r="A40" s="1103"/>
      <c r="B40" s="1065" t="s">
        <v>44</v>
      </c>
      <c r="C40" s="1067">
        <f t="shared" ref="C40:F42" si="1">SUM(C47,C54,C61)</f>
        <v>0</v>
      </c>
      <c r="D40" s="1068">
        <f t="shared" si="1"/>
        <v>0</v>
      </c>
      <c r="E40" s="1069">
        <f t="shared" si="1"/>
        <v>0</v>
      </c>
      <c r="F40" s="1097">
        <f t="shared" si="1"/>
        <v>0</v>
      </c>
      <c r="G40" s="1109"/>
      <c r="H40" s="1105"/>
      <c r="I40" s="1105"/>
      <c r="J40" s="1110"/>
      <c r="K40" s="1110"/>
      <c r="L40" s="1110"/>
      <c r="M40" s="1110"/>
      <c r="N40" s="1105"/>
      <c r="O40" s="1105"/>
      <c r="P40" s="1105"/>
      <c r="Q40" s="1105"/>
      <c r="R40" s="1096"/>
      <c r="S40" s="1096"/>
      <c r="T40" s="1096"/>
      <c r="U40" s="1096"/>
      <c r="V40" s="1096"/>
      <c r="W40" s="1096"/>
      <c r="X40" s="1096"/>
      <c r="Y40" s="1096"/>
      <c r="Z40" s="1096"/>
      <c r="AA40" s="1096"/>
    </row>
    <row r="41" spans="1:27" s="1055" customFormat="1" ht="30" customHeight="1" x14ac:dyDescent="0.15">
      <c r="A41" s="1103"/>
      <c r="B41" s="1066" t="s">
        <v>60</v>
      </c>
      <c r="C41" s="1067">
        <f t="shared" si="1"/>
        <v>0</v>
      </c>
      <c r="D41" s="1068">
        <f t="shared" si="1"/>
        <v>0</v>
      </c>
      <c r="E41" s="1069">
        <f t="shared" si="1"/>
        <v>0</v>
      </c>
      <c r="F41" s="1097">
        <f t="shared" si="1"/>
        <v>0</v>
      </c>
      <c r="G41" s="1109"/>
      <c r="H41" s="1105"/>
      <c r="I41" s="1105"/>
      <c r="J41" s="1110"/>
      <c r="K41" s="1110"/>
      <c r="L41" s="1110"/>
      <c r="M41" s="1110"/>
      <c r="N41" s="1111"/>
      <c r="O41" s="1105"/>
      <c r="P41" s="1105"/>
      <c r="Q41" s="1105"/>
      <c r="R41" s="1096"/>
      <c r="S41" s="1096"/>
      <c r="T41" s="1096"/>
      <c r="U41" s="1096"/>
      <c r="V41" s="1096"/>
      <c r="W41" s="1096"/>
      <c r="X41" s="1096"/>
      <c r="Y41" s="1096"/>
      <c r="Z41" s="1096"/>
      <c r="AA41" s="1096"/>
    </row>
    <row r="42" spans="1:27" s="1055" customFormat="1" ht="30" customHeight="1" thickBot="1" x14ac:dyDescent="0.2">
      <c r="A42" s="1103"/>
      <c r="B42" s="1070" t="s">
        <v>61</v>
      </c>
      <c r="C42" s="1071">
        <f t="shared" si="1"/>
        <v>0</v>
      </c>
      <c r="D42" s="1072">
        <f t="shared" si="1"/>
        <v>0</v>
      </c>
      <c r="E42" s="1073">
        <f t="shared" si="1"/>
        <v>0</v>
      </c>
      <c r="F42" s="1098">
        <f t="shared" si="1"/>
        <v>0</v>
      </c>
      <c r="G42" s="1109"/>
      <c r="H42" s="1105"/>
      <c r="I42" s="1105"/>
      <c r="J42" s="1113"/>
      <c r="K42" s="1110"/>
      <c r="L42" s="1110"/>
      <c r="M42" s="1110"/>
      <c r="N42" s="1112"/>
      <c r="O42" s="1112"/>
      <c r="P42" s="1112"/>
      <c r="Q42" s="1105"/>
      <c r="R42" s="1096"/>
      <c r="S42" s="1096"/>
      <c r="T42" s="1096"/>
      <c r="U42" s="1096"/>
      <c r="V42" s="1096"/>
      <c r="W42" s="1096"/>
      <c r="X42" s="1096"/>
      <c r="Y42" s="1096"/>
      <c r="Z42" s="1096"/>
      <c r="AA42" s="1096"/>
    </row>
    <row r="43" spans="1:27" s="1055" customFormat="1" ht="30" customHeight="1" thickTop="1" x14ac:dyDescent="0.15">
      <c r="A43" s="1103"/>
      <c r="B43" s="1074" t="s">
        <v>11</v>
      </c>
      <c r="C43" s="1075">
        <f>SUM(C40:C42)</f>
        <v>0</v>
      </c>
      <c r="D43" s="1076">
        <f>SUM(D40:D42)</f>
        <v>0</v>
      </c>
      <c r="E43" s="1077">
        <f>SUM(E40:E42)</f>
        <v>0</v>
      </c>
      <c r="F43" s="774">
        <f>SUM(F40:F42)</f>
        <v>0</v>
      </c>
      <c r="G43" s="1114"/>
      <c r="H43" s="1105"/>
      <c r="I43" s="1105"/>
      <c r="J43" s="1105"/>
      <c r="K43" s="1105"/>
      <c r="L43" s="1105"/>
      <c r="M43" s="1105"/>
      <c r="N43" s="1105"/>
      <c r="O43" s="1105"/>
      <c r="P43" s="1105"/>
      <c r="Q43" s="1105"/>
      <c r="R43" s="1096"/>
      <c r="S43" s="1096"/>
      <c r="T43" s="1096"/>
      <c r="U43" s="1096"/>
      <c r="V43" s="1096"/>
      <c r="W43" s="1096"/>
      <c r="X43" s="1096"/>
      <c r="Y43" s="1096"/>
      <c r="Z43" s="1096"/>
      <c r="AA43" s="1096"/>
    </row>
    <row r="44" spans="1:27" s="1055" customFormat="1" ht="36.75" customHeight="1" x14ac:dyDescent="0.15">
      <c r="A44" s="1103"/>
      <c r="B44" s="1079" t="s">
        <v>1060</v>
      </c>
      <c r="C44" s="1080"/>
      <c r="D44" s="1080"/>
      <c r="E44" s="1080"/>
      <c r="F44" s="1078"/>
      <c r="G44" s="1105"/>
      <c r="H44" s="1105"/>
      <c r="I44" s="1105"/>
      <c r="J44" s="1105"/>
      <c r="K44" s="1105"/>
      <c r="L44" s="1105"/>
      <c r="M44" s="1105"/>
      <c r="N44" s="1105"/>
      <c r="O44" s="1105"/>
      <c r="P44" s="1105"/>
      <c r="Q44" s="1105"/>
      <c r="R44" s="1096"/>
      <c r="S44" s="1096"/>
      <c r="T44" s="1096"/>
      <c r="U44" s="1096"/>
      <c r="V44" s="1096"/>
      <c r="W44" s="1096"/>
      <c r="X44" s="1096"/>
      <c r="Y44" s="1096"/>
      <c r="Z44" s="1096"/>
      <c r="AA44" s="1096"/>
    </row>
    <row r="45" spans="1:27" s="1055" customFormat="1" ht="21" customHeight="1" x14ac:dyDescent="0.15">
      <c r="A45" s="1103"/>
      <c r="B45" s="1059" t="s">
        <v>587</v>
      </c>
      <c r="C45" s="1081"/>
      <c r="D45" s="1081"/>
      <c r="E45" s="1081"/>
      <c r="F45" s="1267"/>
      <c r="G45" s="1101"/>
      <c r="H45" s="1101"/>
      <c r="I45" s="1101"/>
      <c r="J45" s="1101"/>
      <c r="K45" s="1101"/>
      <c r="L45" s="1101"/>
      <c r="M45" s="1101"/>
      <c r="N45" s="1101"/>
      <c r="O45" s="1101"/>
      <c r="P45" s="1101"/>
      <c r="Q45" s="1101"/>
    </row>
    <row r="46" spans="1:27" s="1055" customFormat="1" ht="30" customHeight="1" x14ac:dyDescent="0.15">
      <c r="A46" s="1103"/>
      <c r="B46" s="1061" t="s">
        <v>586</v>
      </c>
      <c r="C46" s="1062" t="s">
        <v>22</v>
      </c>
      <c r="D46" s="1063" t="s">
        <v>23</v>
      </c>
      <c r="E46" s="1064" t="s">
        <v>24</v>
      </c>
      <c r="F46" s="1261" t="s">
        <v>1633</v>
      </c>
      <c r="G46" s="1101"/>
      <c r="H46" s="1101"/>
      <c r="I46" s="1101"/>
      <c r="J46" s="1101"/>
      <c r="K46" s="1101"/>
      <c r="L46" s="1101"/>
      <c r="M46" s="1101"/>
      <c r="N46" s="1101"/>
      <c r="O46" s="1101"/>
      <c r="P46" s="1101"/>
      <c r="Q46" s="1101"/>
    </row>
    <row r="47" spans="1:27" s="1055" customFormat="1" ht="30" customHeight="1" x14ac:dyDescent="0.15">
      <c r="A47" s="1103"/>
      <c r="B47" s="1065" t="s">
        <v>44</v>
      </c>
      <c r="C47" s="1082" cm="1">
        <f t="array" ref="C47">SUMPRODUCT('４-４．概略予算書（１年目）'!J38:J6000 * ('４-４．概略予算書（１年目）'!B38:B6000="設計") * COUNTIF(date1!AI3:AI34, '４-４．概略予算書（１年目）'!F38:F6000))</f>
        <v>0</v>
      </c>
      <c r="D47" s="1083" cm="1">
        <f t="array" ref="D47">SUMPRODUCT('４-４．概略予算書（１年目）'!L38:L6000 * ('４-４．概略予算書（１年目）'!B38:B6000="設計") * COUNTIF(date1!AI3:AI34, '４-４．概略予算書（１年目）'!F38:F6000))</f>
        <v>0</v>
      </c>
      <c r="E47" s="1084" cm="1">
        <f t="array" ref="E47">SUMPRODUCT('４-４．概略予算書（１年目）'!N38:N6000 * ('４-４．概略予算書（１年目）'!B38:B6000="設計") * COUNTIF(date1!AI3:AI34, '４-４．概略予算書（１年目）'!F38:F6000))</f>
        <v>0</v>
      </c>
      <c r="F47" s="773">
        <f>ROUNDDOWN(D47/2,0)</f>
        <v>0</v>
      </c>
      <c r="G47" s="1101"/>
      <c r="H47" s="1101"/>
      <c r="I47" s="1101"/>
      <c r="J47" s="1101"/>
      <c r="K47" s="1101"/>
      <c r="L47" s="1101"/>
      <c r="M47" s="1101"/>
      <c r="N47" s="1101"/>
      <c r="O47" s="1101"/>
      <c r="P47" s="1101"/>
      <c r="Q47" s="1101"/>
    </row>
    <row r="48" spans="1:27" s="1055" customFormat="1" ht="30" customHeight="1" x14ac:dyDescent="0.15">
      <c r="A48" s="1103"/>
      <c r="B48" s="1066" t="s">
        <v>60</v>
      </c>
      <c r="C48" s="1085" cm="1">
        <f t="array" ref="C48">SUMPRODUCT('４-４．概略予算書（１年目）'!J38:J6000 * ('４-４．概略予算書（１年目）'!B38:B6000="設備") * COUNTIF(date1!AI3:AI34, '４-４．概略予算書（１年目）'!F38:F6000))</f>
        <v>0</v>
      </c>
      <c r="D48" s="1086" cm="1">
        <f t="array" ref="D48">SUMPRODUCT('４-４．概略予算書（１年目）'!L38:L6000 * ('４-４．概略予算書（１年目）'!B38:B6000="設備") * COUNTIF(date1!AI3:AI34, '４-４．概略予算書（１年目）'!F38:F6000))</f>
        <v>0</v>
      </c>
      <c r="E48" s="1087" cm="1">
        <f t="array" ref="E48">SUMPRODUCT('４-４．概略予算書（１年目）'!N38:N6000 * ('４-４．概略予算書（１年目）'!B38:B6000="設備") * COUNTIF(date1!AI3:AI34, '４-４．概略予算書（１年目）'!F38:F6000))</f>
        <v>0</v>
      </c>
      <c r="F48" s="1097">
        <f>ROUNDDOWN(D48/2,0)</f>
        <v>0</v>
      </c>
      <c r="G48" s="1101"/>
      <c r="H48" s="1101"/>
      <c r="I48" s="1101"/>
      <c r="J48" s="1101"/>
      <c r="K48" s="1101"/>
      <c r="L48" s="1101"/>
      <c r="M48" s="1101"/>
      <c r="N48" s="1101"/>
      <c r="O48" s="1101"/>
      <c r="P48" s="1101"/>
      <c r="Q48" s="1101"/>
    </row>
    <row r="49" spans="1:17" s="1055" customFormat="1" ht="30" customHeight="1" thickBot="1" x14ac:dyDescent="0.2">
      <c r="A49" s="1103"/>
      <c r="B49" s="1070" t="s">
        <v>61</v>
      </c>
      <c r="C49" s="1088" cm="1">
        <f t="array" ref="C49">SUMPRODUCT('４-４．概略予算書（１年目）'!J38:J6000 * ('４-４．概略予算書（１年目）'!B38:B6000="工事") * COUNTIF(date1!AI3:AI34, '４-４．概略予算書（１年目）'!F38:F6000))</f>
        <v>0</v>
      </c>
      <c r="D49" s="1089" cm="1">
        <f t="array" ref="D49">SUMPRODUCT('４-４．概略予算書（１年目）'!L38:L6000 * ('４-４．概略予算書（１年目）'!B38:B6000="工事") * COUNTIF(date1!AI3:AI34, '４-４．概略予算書（１年目）'!F38:F6000))</f>
        <v>0</v>
      </c>
      <c r="E49" s="1090" cm="1">
        <f t="array" ref="E49">SUMPRODUCT('４-４．概略予算書（１年目）'!N38:N6000 * ('４-４．概略予算書（１年目）'!B38:B6000="工事") * COUNTIF(date1!AI3:AI34, '４-４．概略予算書（１年目）'!F38:F6000))</f>
        <v>0</v>
      </c>
      <c r="F49" s="1098">
        <f>ROUNDDOWN(D49/2,0)</f>
        <v>0</v>
      </c>
      <c r="G49" s="1101"/>
      <c r="H49" s="1101"/>
      <c r="I49" s="1101"/>
      <c r="J49" s="1101"/>
      <c r="K49" s="1101"/>
      <c r="L49" s="1101"/>
      <c r="M49" s="1101"/>
      <c r="N49" s="1101"/>
      <c r="O49" s="1101"/>
      <c r="P49" s="1101"/>
      <c r="Q49" s="1101"/>
    </row>
    <row r="50" spans="1:17" s="1055" customFormat="1" ht="30" customHeight="1" thickTop="1" x14ac:dyDescent="0.15">
      <c r="A50" s="1103"/>
      <c r="B50" s="1074" t="s">
        <v>11</v>
      </c>
      <c r="C50" s="1091">
        <f>SUM(C47:C49)</f>
        <v>0</v>
      </c>
      <c r="D50" s="1092">
        <f>SUM(D47:D49)</f>
        <v>0</v>
      </c>
      <c r="E50" s="1077">
        <f>SUM(E47:E49)</f>
        <v>0</v>
      </c>
      <c r="F50" s="774">
        <f>SUM(F47:F49)</f>
        <v>0</v>
      </c>
      <c r="G50" s="1101"/>
      <c r="H50" s="1101"/>
      <c r="I50" s="1101"/>
      <c r="J50" s="1101"/>
      <c r="K50" s="1101"/>
      <c r="L50" s="1101"/>
      <c r="M50" s="1101"/>
      <c r="N50" s="1101"/>
      <c r="O50" s="1101"/>
      <c r="P50" s="1101"/>
      <c r="Q50" s="1101"/>
    </row>
    <row r="51" spans="1:17" s="1055" customFormat="1" ht="15" customHeight="1" x14ac:dyDescent="0.15">
      <c r="A51" s="1103"/>
      <c r="B51" s="1060"/>
      <c r="C51" s="1078"/>
      <c r="D51" s="1078"/>
      <c r="E51" s="1078"/>
      <c r="F51" s="1078"/>
      <c r="G51" s="1101"/>
      <c r="H51" s="1101"/>
      <c r="I51" s="1101"/>
      <c r="J51" s="1101"/>
      <c r="K51" s="1101"/>
      <c r="L51" s="1101"/>
      <c r="M51" s="1101"/>
      <c r="N51" s="1101"/>
      <c r="O51" s="1101"/>
      <c r="P51" s="1101"/>
      <c r="Q51" s="1101"/>
    </row>
    <row r="52" spans="1:17" s="1055" customFormat="1" ht="21" customHeight="1" x14ac:dyDescent="0.15">
      <c r="A52" s="1103"/>
      <c r="B52" s="1059" t="s">
        <v>588</v>
      </c>
      <c r="C52" s="1081"/>
      <c r="D52" s="1081"/>
      <c r="E52" s="1081"/>
      <c r="F52" s="1267"/>
      <c r="G52" s="1101"/>
      <c r="H52" s="1101"/>
      <c r="I52" s="1101"/>
      <c r="J52" s="1101"/>
      <c r="K52" s="1101"/>
      <c r="L52" s="1101"/>
      <c r="M52" s="1101"/>
      <c r="N52" s="1101"/>
      <c r="O52" s="1101"/>
      <c r="P52" s="1101"/>
      <c r="Q52" s="1101"/>
    </row>
    <row r="53" spans="1:17" s="1055" customFormat="1" ht="30" customHeight="1" x14ac:dyDescent="0.15">
      <c r="A53" s="1103"/>
      <c r="B53" s="1061" t="s">
        <v>586</v>
      </c>
      <c r="C53" s="1093" t="s">
        <v>22</v>
      </c>
      <c r="D53" s="1094" t="s">
        <v>23</v>
      </c>
      <c r="E53" s="1095" t="s">
        <v>24</v>
      </c>
      <c r="F53" s="1261" t="s">
        <v>1633</v>
      </c>
      <c r="G53" s="1101"/>
      <c r="H53" s="1101"/>
      <c r="I53" s="1101"/>
      <c r="J53" s="1101"/>
      <c r="K53" s="1101"/>
      <c r="L53" s="1101"/>
      <c r="M53" s="1101"/>
      <c r="N53" s="1101"/>
      <c r="O53" s="1101"/>
      <c r="P53" s="1101"/>
      <c r="Q53" s="1101"/>
    </row>
    <row r="54" spans="1:17" s="1055" customFormat="1" ht="30" customHeight="1" x14ac:dyDescent="0.15">
      <c r="A54" s="1103"/>
      <c r="B54" s="1065" t="s">
        <v>44</v>
      </c>
      <c r="C54" s="1116" cm="1">
        <f t="array" ref="C54">SUMPRODUCT('４-５．概略予算書（２年目）'!J38:J6000 * ('４-５．概略予算書（２年目）'!B38:B6000="設計") * COUNTIF(date1!AI3:AI34, '４-５．概略予算書（２年目）'!F38:F6000))</f>
        <v>0</v>
      </c>
      <c r="D54" s="1117" cm="1">
        <f t="array" ref="D54">SUMPRODUCT('４-５．概略予算書（２年目）'!L38:L6000 * ('４-５．概略予算書（２年目）'!B38:B6000="設計") * COUNTIF(date1!AI3:AI34, '４-５．概略予算書（２年目）'!F38:F6000))</f>
        <v>0</v>
      </c>
      <c r="E54" s="1118" cm="1">
        <f t="array" ref="E54">SUMPRODUCT('４-５．概略予算書（２年目）'!N38:N6000 * ('４-５．概略予算書（２年目）'!B38:B6000="設計") * COUNTIF(date1!AI3:AI34, '４-５．概略予算書（２年目）'!F38:F6000))</f>
        <v>0</v>
      </c>
      <c r="F54" s="773">
        <f>ROUNDDOWN(D54/2,0)</f>
        <v>0</v>
      </c>
      <c r="G54" s="1101"/>
      <c r="H54" s="1101"/>
      <c r="I54" s="1101"/>
      <c r="J54" s="1101"/>
      <c r="K54" s="1101"/>
      <c r="L54" s="1101"/>
      <c r="M54" s="1101"/>
      <c r="N54" s="1101"/>
      <c r="O54" s="1101"/>
      <c r="P54" s="1101"/>
      <c r="Q54" s="1101"/>
    </row>
    <row r="55" spans="1:17" s="1055" customFormat="1" ht="30" customHeight="1" x14ac:dyDescent="0.15">
      <c r="A55" s="1103"/>
      <c r="B55" s="1066" t="s">
        <v>60</v>
      </c>
      <c r="C55" s="1119" cm="1">
        <f t="array" ref="C55">SUMPRODUCT('４-５．概略予算書（２年目）'!J38:J6000 * ('４-５．概略予算書（２年目）'!B38:B6000="設備") * COUNTIF(date1!AI3:AI34, '４-５．概略予算書（２年目）'!F38:F6000))</f>
        <v>0</v>
      </c>
      <c r="D55" s="1120" cm="1">
        <f t="array" ref="D55">SUMPRODUCT('４-５．概略予算書（２年目）'!L38:L6000 * ('４-５．概略予算書（２年目）'!B38:B6000="設備") * COUNTIF(date1!AI3:AI34, '４-５．概略予算書（２年目）'!F38:F6000))</f>
        <v>0</v>
      </c>
      <c r="E55" s="1121" cm="1">
        <f t="array" ref="E55">SUMPRODUCT('４-５．概略予算書（２年目）'!N38:N6000 * ('４-５．概略予算書（２年目）'!B38:B6000="設備") * COUNTIF(date1!AI3:AI34, '４-５．概略予算書（２年目）'!F38:F6000))</f>
        <v>0</v>
      </c>
      <c r="F55" s="1097">
        <f>ROUNDDOWN(D55/2,0)</f>
        <v>0</v>
      </c>
      <c r="G55" s="1101"/>
      <c r="H55" s="1101"/>
      <c r="I55" s="1101"/>
      <c r="J55" s="1101"/>
      <c r="K55" s="1101"/>
      <c r="L55" s="1101"/>
      <c r="M55" s="1101"/>
      <c r="N55" s="1101"/>
      <c r="O55" s="1101"/>
      <c r="P55" s="1101"/>
      <c r="Q55" s="1101"/>
    </row>
    <row r="56" spans="1:17" s="1055" customFormat="1" ht="30" customHeight="1" thickBot="1" x14ac:dyDescent="0.2">
      <c r="A56" s="1103"/>
      <c r="B56" s="1070" t="s">
        <v>61</v>
      </c>
      <c r="C56" s="1122" cm="1">
        <f t="array" ref="C56">SUMPRODUCT('４-５．概略予算書（２年目）'!J38:J6000 * ('４-５．概略予算書（２年目）'!B38:B6000="工事") * COUNTIF(date1!AI3:AI34, '４-５．概略予算書（２年目）'!F38:F6000))</f>
        <v>0</v>
      </c>
      <c r="D56" s="1123" cm="1">
        <f t="array" ref="D56">SUMPRODUCT('４-５．概略予算書（２年目）'!L38:L6000 * ('４-５．概略予算書（２年目）'!B38:B6000="工事") * COUNTIF(date1!AI3:AI34, '４-５．概略予算書（２年目）'!F38:F6000))</f>
        <v>0</v>
      </c>
      <c r="E56" s="1124" cm="1">
        <f t="array" ref="E56">SUMPRODUCT('４-５．概略予算書（２年目）'!N38:N6000 * ('４-５．概略予算書（２年目）'!B38:B6000="工事") * COUNTIF(date1!AI3:AI34, '４-５．概略予算書（２年目）'!F38:F6000))</f>
        <v>0</v>
      </c>
      <c r="F56" s="1098">
        <f>ROUNDDOWN(D56/2,0)</f>
        <v>0</v>
      </c>
      <c r="G56" s="1101"/>
      <c r="H56" s="1101"/>
      <c r="I56" s="1101"/>
      <c r="J56" s="1101"/>
      <c r="K56" s="1101"/>
      <c r="L56" s="1101"/>
      <c r="M56" s="1101"/>
      <c r="N56" s="1101"/>
      <c r="O56" s="1101"/>
      <c r="P56" s="1101"/>
      <c r="Q56" s="1101"/>
    </row>
    <row r="57" spans="1:17" s="1055" customFormat="1" ht="30" customHeight="1" thickTop="1" x14ac:dyDescent="0.15">
      <c r="A57" s="1103"/>
      <c r="B57" s="1074" t="s">
        <v>11</v>
      </c>
      <c r="C57" s="1091">
        <f>SUM(C54:C56)</f>
        <v>0</v>
      </c>
      <c r="D57" s="1092">
        <f>SUM(D54:D56)</f>
        <v>0</v>
      </c>
      <c r="E57" s="1077">
        <f>SUM(E54:E56)</f>
        <v>0</v>
      </c>
      <c r="F57" s="774">
        <f>SUM(F54:F56)</f>
        <v>0</v>
      </c>
      <c r="G57" s="1101"/>
      <c r="H57" s="1101"/>
      <c r="I57" s="1101"/>
      <c r="J57" s="1101"/>
      <c r="K57" s="1101"/>
      <c r="L57" s="1101"/>
      <c r="M57" s="1101"/>
      <c r="N57" s="1101"/>
      <c r="O57" s="1101"/>
      <c r="P57" s="1101"/>
      <c r="Q57" s="1101"/>
    </row>
    <row r="58" spans="1:17" s="1055" customFormat="1" ht="15" customHeight="1" x14ac:dyDescent="0.15">
      <c r="A58" s="1100"/>
      <c r="B58" s="1080"/>
      <c r="C58" s="1080"/>
      <c r="D58" s="1080"/>
      <c r="E58" s="1080"/>
      <c r="F58" s="1078"/>
      <c r="G58" s="1101"/>
      <c r="H58" s="1101"/>
      <c r="I58" s="1101"/>
      <c r="J58" s="1101"/>
      <c r="K58" s="1101"/>
      <c r="L58" s="1101"/>
      <c r="M58" s="1101"/>
      <c r="N58" s="1101"/>
      <c r="O58" s="1101"/>
      <c r="P58" s="1101"/>
      <c r="Q58" s="1101"/>
    </row>
    <row r="59" spans="1:17" s="1055" customFormat="1" ht="21" customHeight="1" x14ac:dyDescent="0.15">
      <c r="A59" s="1100"/>
      <c r="B59" s="1059" t="s">
        <v>589</v>
      </c>
      <c r="C59" s="1081"/>
      <c r="D59" s="1081"/>
      <c r="E59" s="1081"/>
      <c r="F59" s="1267"/>
      <c r="G59" s="1101"/>
      <c r="H59" s="1101"/>
      <c r="I59" s="1101"/>
      <c r="J59" s="1101"/>
      <c r="K59" s="1101"/>
      <c r="L59" s="1101"/>
      <c r="M59" s="1101"/>
      <c r="N59" s="1101"/>
      <c r="O59" s="1101"/>
      <c r="P59" s="1101"/>
      <c r="Q59" s="1101"/>
    </row>
    <row r="60" spans="1:17" s="1055" customFormat="1" ht="30" customHeight="1" x14ac:dyDescent="0.15">
      <c r="A60" s="1103"/>
      <c r="B60" s="1061" t="s">
        <v>586</v>
      </c>
      <c r="C60" s="1093" t="s">
        <v>22</v>
      </c>
      <c r="D60" s="1094" t="s">
        <v>23</v>
      </c>
      <c r="E60" s="1095" t="s">
        <v>24</v>
      </c>
      <c r="F60" s="1261" t="s">
        <v>1633</v>
      </c>
      <c r="G60" s="1101"/>
      <c r="H60" s="1101"/>
      <c r="I60" s="1101"/>
      <c r="J60" s="1101"/>
      <c r="K60" s="1101"/>
      <c r="L60" s="1101"/>
      <c r="M60" s="1101"/>
      <c r="N60" s="1101"/>
      <c r="O60" s="1101"/>
      <c r="P60" s="1101"/>
      <c r="Q60" s="1101"/>
    </row>
    <row r="61" spans="1:17" s="1055" customFormat="1" ht="30" customHeight="1" x14ac:dyDescent="0.15">
      <c r="A61" s="1100"/>
      <c r="B61" s="1065" t="s">
        <v>44</v>
      </c>
      <c r="C61" s="1116" cm="1">
        <f t="array" ref="C61">SUMPRODUCT('４-６．概略予算書（３年目）'!J38:J6000 * ('４-６．概略予算書（３年目）'!B38:B6000="設計") * COUNTIF(date1!AI3:AI34, '４-６．概略予算書（３年目）'!F38:F6000))</f>
        <v>0</v>
      </c>
      <c r="D61" s="1117" cm="1">
        <f t="array" ref="D61">SUMPRODUCT('４-６．概略予算書（３年目）'!L38:L6000 * ('４-６．概略予算書（３年目）'!B38:B6000="設計") * COUNTIF(date1!AI3:AI34, '４-６．概略予算書（３年目）'!F38:F6000))</f>
        <v>0</v>
      </c>
      <c r="E61" s="1118" cm="1">
        <f t="array" ref="E61">SUMPRODUCT('４-６．概略予算書（３年目）'!N38:N6000 * ('４-６．概略予算書（３年目）'!B38:B6000="設計") * COUNTIF(date1!AI3:AI34, '４-６．概略予算書（３年目）'!F38:F6000))</f>
        <v>0</v>
      </c>
      <c r="F61" s="773">
        <f>ROUNDDOWN(D61/2,0)</f>
        <v>0</v>
      </c>
      <c r="G61" s="1101"/>
      <c r="H61" s="1101"/>
      <c r="I61" s="1101"/>
      <c r="J61" s="1101"/>
      <c r="K61" s="1101"/>
      <c r="L61" s="1101"/>
      <c r="M61" s="1101"/>
      <c r="N61" s="1101"/>
      <c r="O61" s="1101"/>
      <c r="P61" s="1101"/>
      <c r="Q61" s="1101"/>
    </row>
    <row r="62" spans="1:17" s="1055" customFormat="1" ht="30" customHeight="1" x14ac:dyDescent="0.15">
      <c r="A62" s="1100"/>
      <c r="B62" s="1066" t="s">
        <v>60</v>
      </c>
      <c r="C62" s="1119" cm="1">
        <f t="array" ref="C62">SUMPRODUCT('４-６．概略予算書（３年目）'!J38:J6000 * ('４-６．概略予算書（３年目）'!B38:B6000="設備") * COUNTIF(date1!AI3:AI34, '４-６．概略予算書（３年目）'!F38:F6000))</f>
        <v>0</v>
      </c>
      <c r="D62" s="1120" cm="1">
        <f t="array" ref="D62">SUMPRODUCT('４-６．概略予算書（３年目）'!L38:L6000 * ('４-６．概略予算書（３年目）'!B38:B6000="設備") * COUNTIF(date1!AI3:AI34, '４-６．概略予算書（３年目）'!F38:F6000))</f>
        <v>0</v>
      </c>
      <c r="E62" s="1121" cm="1">
        <f t="array" ref="E62">SUMPRODUCT('４-６．概略予算書（３年目）'!N38:N6000 * ('４-６．概略予算書（３年目）'!B38:B6000="設備") * COUNTIF(date1!AI3:AI34, '４-６．概略予算書（３年目）'!F38:F6000))</f>
        <v>0</v>
      </c>
      <c r="F62" s="1097">
        <f>ROUNDDOWN(D62/2,0)</f>
        <v>0</v>
      </c>
      <c r="G62" s="1101"/>
      <c r="H62" s="1101"/>
      <c r="I62" s="1101"/>
      <c r="J62" s="1101"/>
      <c r="K62" s="1101"/>
      <c r="L62" s="1101"/>
      <c r="M62" s="1101"/>
      <c r="N62" s="1101"/>
      <c r="O62" s="1101"/>
      <c r="P62" s="1101"/>
      <c r="Q62" s="1101"/>
    </row>
    <row r="63" spans="1:17" s="1055" customFormat="1" ht="30" customHeight="1" thickBot="1" x14ac:dyDescent="0.2">
      <c r="A63" s="1100"/>
      <c r="B63" s="1070" t="s">
        <v>61</v>
      </c>
      <c r="C63" s="1122" cm="1">
        <f t="array" ref="C63">SUMPRODUCT('４-６．概略予算書（３年目）'!J38:J6000 * ('４-６．概略予算書（３年目）'!B38:B6000="工事") * COUNTIF(date1!AI3:AI34, '４-６．概略予算書（３年目）'!F38:F6000))</f>
        <v>0</v>
      </c>
      <c r="D63" s="1123" cm="1">
        <f t="array" ref="D63">SUMPRODUCT('４-６．概略予算書（３年目）'!L38:L6000 * ('４-６．概略予算書（３年目）'!B38:B6000="工事") * COUNTIF(date1!AI3:AI34, '４-６．概略予算書（３年目）'!F38:F6000))</f>
        <v>0</v>
      </c>
      <c r="E63" s="1124" cm="1">
        <f t="array" ref="E63">SUMPRODUCT('４-６．概略予算書（３年目）'!N38:N6000 * ('４-６．概略予算書（３年目）'!B38:B6000="工事") * COUNTIF(date1!AI3:AI34, '４-６．概略予算書（３年目）'!F38:F6000))</f>
        <v>0</v>
      </c>
      <c r="F63" s="1098">
        <f>ROUNDDOWN(D63/2,0)</f>
        <v>0</v>
      </c>
      <c r="G63" s="1101"/>
      <c r="H63" s="1101"/>
      <c r="I63" s="1101"/>
      <c r="J63" s="1101"/>
      <c r="K63" s="1101"/>
      <c r="L63" s="1101"/>
      <c r="M63" s="1101"/>
      <c r="N63" s="1101"/>
      <c r="O63" s="1101"/>
      <c r="P63" s="1101"/>
      <c r="Q63" s="1101"/>
    </row>
    <row r="64" spans="1:17" s="1055" customFormat="1" ht="30" customHeight="1" thickTop="1" x14ac:dyDescent="0.15">
      <c r="A64" s="1100"/>
      <c r="B64" s="1074" t="s">
        <v>11</v>
      </c>
      <c r="C64" s="1091">
        <f>SUM(C61:C63)</f>
        <v>0</v>
      </c>
      <c r="D64" s="1092">
        <f>SUM(D61:D63)</f>
        <v>0</v>
      </c>
      <c r="E64" s="1077">
        <f>SUM(E61:E63)</f>
        <v>0</v>
      </c>
      <c r="F64" s="774">
        <f>SUM(F61:F63)</f>
        <v>0</v>
      </c>
      <c r="G64" s="1101"/>
      <c r="H64" s="1101"/>
      <c r="I64" s="1101"/>
      <c r="J64" s="1101"/>
      <c r="K64" s="1101"/>
      <c r="L64" s="1101"/>
      <c r="M64" s="1101"/>
      <c r="N64" s="1101"/>
      <c r="O64" s="1101"/>
      <c r="P64" s="1101"/>
      <c r="Q64" s="1101"/>
    </row>
    <row r="65" spans="1:27" ht="22.5" customHeight="1" x14ac:dyDescent="0.15">
      <c r="A65" s="974"/>
      <c r="B65" s="1048"/>
      <c r="C65" s="413"/>
      <c r="D65" s="414"/>
      <c r="E65" s="844"/>
      <c r="F65" s="1271"/>
      <c r="G65" s="976"/>
      <c r="H65" s="977"/>
      <c r="I65" s="977"/>
      <c r="J65" s="978"/>
      <c r="K65" s="977"/>
      <c r="L65" s="977"/>
      <c r="M65" s="977"/>
      <c r="N65" s="977"/>
      <c r="O65" s="977"/>
      <c r="P65" s="977"/>
      <c r="Q65" s="977"/>
      <c r="R65" s="706"/>
      <c r="S65" s="706"/>
      <c r="T65" s="706"/>
      <c r="U65" s="706"/>
      <c r="V65" s="706"/>
      <c r="W65" s="706"/>
      <c r="X65" s="706"/>
      <c r="Y65" s="706"/>
      <c r="Z65" s="706"/>
      <c r="AA65" s="706"/>
    </row>
    <row r="66" spans="1:27" s="1055" customFormat="1" ht="22.5" customHeight="1" x14ac:dyDescent="0.15">
      <c r="A66" s="1102"/>
      <c r="B66" s="1272" t="s">
        <v>1664</v>
      </c>
      <c r="C66" s="1056"/>
      <c r="D66" s="1057"/>
      <c r="E66" s="1099"/>
      <c r="F66" s="1271"/>
      <c r="G66" s="1104"/>
      <c r="H66" s="1105"/>
      <c r="I66" s="1105"/>
      <c r="J66" s="1106"/>
      <c r="K66" s="1105"/>
      <c r="L66" s="1105"/>
      <c r="M66" s="1105"/>
      <c r="N66" s="1105"/>
      <c r="O66" s="1105"/>
      <c r="P66" s="1105"/>
      <c r="Q66" s="1105"/>
      <c r="R66" s="1096"/>
      <c r="S66" s="1096"/>
      <c r="T66" s="1096"/>
      <c r="U66" s="1096"/>
      <c r="V66" s="1096"/>
      <c r="W66" s="1096"/>
      <c r="X66" s="1096"/>
      <c r="Y66" s="1096"/>
      <c r="Z66" s="1096"/>
      <c r="AA66" s="1096"/>
    </row>
    <row r="67" spans="1:27" ht="21" customHeight="1" x14ac:dyDescent="0.15">
      <c r="A67" s="975"/>
      <c r="B67" s="416" t="s">
        <v>585</v>
      </c>
      <c r="C67" s="417"/>
      <c r="D67" s="417"/>
      <c r="E67" s="415"/>
      <c r="F67" s="1058" t="s">
        <v>1590</v>
      </c>
      <c r="G67" s="976"/>
      <c r="H67" s="977"/>
      <c r="I67" s="977"/>
      <c r="J67" s="977"/>
      <c r="K67" s="979"/>
      <c r="L67" s="980"/>
      <c r="M67" s="980"/>
      <c r="N67" s="977"/>
      <c r="O67" s="977"/>
      <c r="P67" s="977"/>
      <c r="Q67" s="977"/>
      <c r="R67" s="706"/>
      <c r="S67" s="706"/>
      <c r="T67" s="706"/>
      <c r="U67" s="706"/>
      <c r="V67" s="706"/>
      <c r="W67" s="706"/>
      <c r="X67" s="706"/>
      <c r="Y67" s="706"/>
      <c r="Z67" s="706"/>
      <c r="AA67" s="706"/>
    </row>
    <row r="68" spans="1:27" ht="30" customHeight="1" x14ac:dyDescent="0.15">
      <c r="A68" s="975"/>
      <c r="B68" s="419" t="s">
        <v>586</v>
      </c>
      <c r="C68" s="420" t="s">
        <v>22</v>
      </c>
      <c r="D68" s="421" t="s">
        <v>23</v>
      </c>
      <c r="E68" s="422" t="s">
        <v>24</v>
      </c>
      <c r="F68" s="1261" t="s">
        <v>1633</v>
      </c>
      <c r="G68" s="981"/>
      <c r="H68" s="977"/>
      <c r="I68" s="977"/>
      <c r="J68" s="982"/>
      <c r="K68" s="982"/>
      <c r="L68" s="982"/>
      <c r="M68" s="982"/>
      <c r="N68" s="977"/>
      <c r="O68" s="977"/>
      <c r="P68" s="977"/>
      <c r="Q68" s="977"/>
      <c r="R68" s="706"/>
      <c r="S68" s="706"/>
      <c r="T68" s="706"/>
      <c r="U68" s="706"/>
      <c r="V68" s="706"/>
      <c r="W68" s="706"/>
      <c r="X68" s="706"/>
      <c r="Y68" s="706"/>
      <c r="Z68" s="706"/>
      <c r="AA68" s="706"/>
    </row>
    <row r="69" spans="1:27" ht="30" customHeight="1" x14ac:dyDescent="0.15">
      <c r="A69" s="975"/>
      <c r="B69" s="423" t="s">
        <v>44</v>
      </c>
      <c r="C69" s="1067">
        <f>SUM(C76,C83,C90)</f>
        <v>0</v>
      </c>
      <c r="D69" s="1068">
        <f t="shared" ref="C69:F71" si="2">SUM(D76,D83,D90)</f>
        <v>0</v>
      </c>
      <c r="E69" s="1069">
        <f>SUM(E76,E83,E90)</f>
        <v>0</v>
      </c>
      <c r="F69" s="1097">
        <f>SUM(F76,F83,F90)</f>
        <v>0</v>
      </c>
      <c r="G69" s="981"/>
      <c r="H69" s="977"/>
      <c r="I69" s="977"/>
      <c r="J69" s="982"/>
      <c r="K69" s="982"/>
      <c r="L69" s="982"/>
      <c r="M69" s="982"/>
      <c r="N69" s="977"/>
      <c r="O69" s="977"/>
      <c r="P69" s="977"/>
      <c r="Q69" s="977"/>
      <c r="R69" s="706"/>
      <c r="S69" s="706"/>
      <c r="T69" s="706"/>
      <c r="U69" s="706"/>
      <c r="V69" s="706"/>
      <c r="W69" s="706"/>
      <c r="X69" s="706"/>
      <c r="Y69" s="706"/>
      <c r="Z69" s="706"/>
      <c r="AA69" s="706"/>
    </row>
    <row r="70" spans="1:27" ht="30" customHeight="1" x14ac:dyDescent="0.15">
      <c r="A70" s="975"/>
      <c r="B70" s="425" t="s">
        <v>60</v>
      </c>
      <c r="C70" s="426">
        <f t="shared" si="2"/>
        <v>0</v>
      </c>
      <c r="D70" s="427">
        <f t="shared" si="2"/>
        <v>0</v>
      </c>
      <c r="E70" s="428">
        <f t="shared" si="2"/>
        <v>0</v>
      </c>
      <c r="F70" s="1097">
        <f t="shared" si="2"/>
        <v>0</v>
      </c>
      <c r="G70" s="981"/>
      <c r="H70" s="977"/>
      <c r="I70" s="977"/>
      <c r="J70" s="982"/>
      <c r="K70" s="982"/>
      <c r="L70" s="982"/>
      <c r="M70" s="982"/>
      <c r="N70" s="985"/>
      <c r="O70" s="977"/>
      <c r="P70" s="977"/>
      <c r="Q70" s="977"/>
      <c r="R70" s="706"/>
      <c r="S70" s="706"/>
      <c r="T70" s="706"/>
      <c r="U70" s="706"/>
      <c r="V70" s="706"/>
      <c r="W70" s="706"/>
      <c r="X70" s="706"/>
      <c r="Y70" s="706"/>
      <c r="Z70" s="706"/>
      <c r="AA70" s="706"/>
    </row>
    <row r="71" spans="1:27" ht="30" customHeight="1" thickBot="1" x14ac:dyDescent="0.2">
      <c r="A71" s="975"/>
      <c r="B71" s="429" t="s">
        <v>61</v>
      </c>
      <c r="C71" s="430">
        <f t="shared" si="2"/>
        <v>0</v>
      </c>
      <c r="D71" s="431">
        <f t="shared" si="2"/>
        <v>0</v>
      </c>
      <c r="E71" s="432">
        <f t="shared" si="2"/>
        <v>0</v>
      </c>
      <c r="F71" s="1098">
        <f t="shared" si="2"/>
        <v>0</v>
      </c>
      <c r="G71" s="981"/>
      <c r="H71" s="977"/>
      <c r="I71" s="977"/>
      <c r="J71" s="987"/>
      <c r="K71" s="982"/>
      <c r="L71" s="982"/>
      <c r="M71" s="982"/>
      <c r="N71" s="986"/>
      <c r="O71" s="986"/>
      <c r="P71" s="986"/>
      <c r="Q71" s="977"/>
      <c r="R71" s="706"/>
      <c r="S71" s="706"/>
      <c r="T71" s="706"/>
      <c r="U71" s="706"/>
      <c r="V71" s="706"/>
      <c r="W71" s="706"/>
      <c r="X71" s="706"/>
      <c r="Y71" s="706"/>
      <c r="Z71" s="706"/>
      <c r="AA71" s="706"/>
    </row>
    <row r="72" spans="1:27" ht="30" customHeight="1" thickTop="1" x14ac:dyDescent="0.15">
      <c r="A72" s="975"/>
      <c r="B72" s="433" t="s">
        <v>11</v>
      </c>
      <c r="C72" s="434">
        <f>SUM(C69:C71)</f>
        <v>0</v>
      </c>
      <c r="D72" s="435">
        <f>SUM(D69:D71)</f>
        <v>0</v>
      </c>
      <c r="E72" s="436">
        <f>SUM(E69:E71)</f>
        <v>0</v>
      </c>
      <c r="F72" s="774">
        <f>SUM(F69:F71)</f>
        <v>0</v>
      </c>
      <c r="G72" s="992"/>
      <c r="H72" s="977"/>
      <c r="I72" s="977"/>
      <c r="J72" s="977"/>
      <c r="K72" s="977"/>
      <c r="L72" s="977"/>
      <c r="M72" s="977"/>
      <c r="N72" s="977"/>
      <c r="O72" s="977"/>
      <c r="P72" s="977"/>
      <c r="Q72" s="977"/>
      <c r="R72" s="706"/>
      <c r="S72" s="706"/>
      <c r="T72" s="706"/>
      <c r="U72" s="706"/>
      <c r="V72" s="706"/>
      <c r="W72" s="706"/>
      <c r="X72" s="706"/>
      <c r="Y72" s="706"/>
      <c r="Z72" s="706"/>
      <c r="AA72" s="706"/>
    </row>
    <row r="73" spans="1:27" ht="36.75" customHeight="1" x14ac:dyDescent="0.15">
      <c r="A73" s="975"/>
      <c r="B73" s="439" t="s">
        <v>1060</v>
      </c>
      <c r="C73" s="440"/>
      <c r="D73" s="440"/>
      <c r="E73" s="440"/>
      <c r="F73" s="1078"/>
      <c r="G73" s="977"/>
      <c r="H73" s="977"/>
      <c r="I73" s="977"/>
      <c r="J73" s="977"/>
      <c r="K73" s="977"/>
      <c r="L73" s="977"/>
      <c r="M73" s="977"/>
      <c r="N73" s="977"/>
      <c r="O73" s="977"/>
      <c r="P73" s="977"/>
      <c r="Q73" s="977"/>
      <c r="R73" s="706"/>
      <c r="S73" s="706"/>
      <c r="T73" s="706"/>
      <c r="U73" s="706"/>
      <c r="V73" s="706"/>
      <c r="W73" s="706"/>
      <c r="X73" s="706"/>
      <c r="Y73" s="706"/>
      <c r="Z73" s="706"/>
      <c r="AA73" s="706"/>
    </row>
    <row r="74" spans="1:27" ht="21" customHeight="1" x14ac:dyDescent="0.15">
      <c r="A74" s="975"/>
      <c r="B74" s="416" t="s">
        <v>587</v>
      </c>
      <c r="C74" s="441"/>
      <c r="D74" s="441"/>
      <c r="E74" s="441"/>
      <c r="F74" s="1267"/>
    </row>
    <row r="75" spans="1:27" ht="30" customHeight="1" x14ac:dyDescent="0.15">
      <c r="A75" s="975"/>
      <c r="B75" s="419" t="s">
        <v>586</v>
      </c>
      <c r="C75" s="420" t="s">
        <v>22</v>
      </c>
      <c r="D75" s="421" t="s">
        <v>23</v>
      </c>
      <c r="E75" s="422" t="s">
        <v>24</v>
      </c>
      <c r="F75" s="1261" t="s">
        <v>1633</v>
      </c>
    </row>
    <row r="76" spans="1:27" ht="30" customHeight="1" x14ac:dyDescent="0.15">
      <c r="A76" s="975"/>
      <c r="B76" s="423" t="s">
        <v>44</v>
      </c>
      <c r="C76" s="442">
        <f>SUMIFS('４-４．概略予算書（１年目）'!J38:J6000,'４-４．概略予算書（１年目）'!B38:B6000,"設計",'４-４．概略予算書（１年目）'!F38:F6000,"ＢＥＭＳ")</f>
        <v>0</v>
      </c>
      <c r="D76" s="443">
        <f>SUMIFS('４-４．概略予算書（１年目）'!L38:L6000,'４-４．概略予算書（１年目）'!B38:B6000,"設計",'４-４．概略予算書（１年目）'!F38:F6000,"ＢＥＭＳ")</f>
        <v>0</v>
      </c>
      <c r="E76" s="444">
        <f>SUMIFS('４-４．概略予算書（１年目）'!N38:N6000,'４-４．概略予算書（１年目）'!B38:B6000,"設計",'４-４．概略予算書（１年目）'!F38:F6000,"ＢＥＭＳ")</f>
        <v>0</v>
      </c>
      <c r="F76" s="773">
        <f>ROUNDDOWN(D76/2,0)</f>
        <v>0</v>
      </c>
    </row>
    <row r="77" spans="1:27" ht="30" customHeight="1" x14ac:dyDescent="0.15">
      <c r="A77" s="975"/>
      <c r="B77" s="425" t="s">
        <v>60</v>
      </c>
      <c r="C77" s="445">
        <f>SUMIFS('４-４．概略予算書（１年目）'!J38:J6000,'４-４．概略予算書（１年目）'!B38:B6000,"設備",'４-４．概略予算書（１年目）'!F38:F6000,"ＢＥＭＳ")</f>
        <v>0</v>
      </c>
      <c r="D77" s="446">
        <f>SUMIFS('４-４．概略予算書（１年目）'!L38:L6000,'４-４．概略予算書（１年目）'!B38:B6000,"設備",'４-４．概略予算書（１年目）'!F38:F6000,"ＢＥＭＳ")</f>
        <v>0</v>
      </c>
      <c r="E77" s="447">
        <f>SUMIFS('４-４．概略予算書（１年目）'!N38:N6000,'４-４．概略予算書（１年目）'!B38:B6000,"設備",'４-４．概略予算書（１年目）'!F38:F6000,"ＢＥＭＳ")</f>
        <v>0</v>
      </c>
      <c r="F77" s="1097">
        <f>ROUNDDOWN(D77/2,0)</f>
        <v>0</v>
      </c>
    </row>
    <row r="78" spans="1:27" ht="30" customHeight="1" thickBot="1" x14ac:dyDescent="0.2">
      <c r="A78" s="975"/>
      <c r="B78" s="429" t="s">
        <v>61</v>
      </c>
      <c r="C78" s="448">
        <f>SUMIFS('４-４．概略予算書（１年目）'!J38:J6000,'４-４．概略予算書（１年目）'!B38:B6000,"工事",'４-４．概略予算書（１年目）'!F38:F6000,"ＢＥＭＳ")</f>
        <v>0</v>
      </c>
      <c r="D78" s="449">
        <f>SUMIFS('４-４．概略予算書（１年目）'!L38:L6000,'４-４．概略予算書（１年目）'!B38:B6000,"工事",'４-４．概略予算書（１年目）'!F38:F6000,"ＢＥＭＳ")</f>
        <v>0</v>
      </c>
      <c r="E78" s="450">
        <f>SUMIFS('４-４．概略予算書（１年目）'!N38:N6000,'４-４．概略予算書（１年目）'!B38:B6000,"工事",'４-４．概略予算書（１年目）'!F38:F6000,"ＢＥＭＳ")</f>
        <v>0</v>
      </c>
      <c r="F78" s="1098">
        <f>ROUNDDOWN(D78/2,0)</f>
        <v>0</v>
      </c>
    </row>
    <row r="79" spans="1:27" ht="30" customHeight="1" thickTop="1" x14ac:dyDescent="0.15">
      <c r="A79" s="975"/>
      <c r="B79" s="433" t="s">
        <v>11</v>
      </c>
      <c r="C79" s="451">
        <f>SUM(C76:C78)</f>
        <v>0</v>
      </c>
      <c r="D79" s="452">
        <f>SUM(D76:D78)</f>
        <v>0</v>
      </c>
      <c r="E79" s="436">
        <f>SUM(E76:E78)</f>
        <v>0</v>
      </c>
      <c r="F79" s="774">
        <f>SUM(F76:F78)</f>
        <v>0</v>
      </c>
    </row>
    <row r="80" spans="1:27" ht="15" customHeight="1" x14ac:dyDescent="0.15">
      <c r="A80" s="975"/>
      <c r="B80" s="417"/>
      <c r="C80" s="437"/>
      <c r="D80" s="437"/>
      <c r="E80" s="437"/>
      <c r="F80" s="1078"/>
    </row>
    <row r="81" spans="1:6" ht="21" customHeight="1" x14ac:dyDescent="0.15">
      <c r="A81" s="975"/>
      <c r="B81" s="416" t="s">
        <v>588</v>
      </c>
      <c r="C81" s="441"/>
      <c r="D81" s="441"/>
      <c r="E81" s="441"/>
      <c r="F81" s="1267"/>
    </row>
    <row r="82" spans="1:6" ht="30" customHeight="1" x14ac:dyDescent="0.15">
      <c r="A82" s="975"/>
      <c r="B82" s="419" t="s">
        <v>586</v>
      </c>
      <c r="C82" s="453" t="s">
        <v>22</v>
      </c>
      <c r="D82" s="454" t="s">
        <v>23</v>
      </c>
      <c r="E82" s="455" t="s">
        <v>24</v>
      </c>
      <c r="F82" s="1261" t="s">
        <v>1633</v>
      </c>
    </row>
    <row r="83" spans="1:6" ht="30" customHeight="1" x14ac:dyDescent="0.15">
      <c r="A83" s="975"/>
      <c r="B83" s="423" t="s">
        <v>44</v>
      </c>
      <c r="C83" s="1082">
        <f>SUMIFS('４-５．概略予算書（２年目）'!J38:J6000,'４-５．概略予算書（２年目）'!B38:B6000,"設計",'４-５．概略予算書（２年目）'!F38:F6000,"ＢＥＭＳ")</f>
        <v>0</v>
      </c>
      <c r="D83" s="1083">
        <f>SUMIFS('４-５．概略予算書（２年目）'!L38:L6000,'４-５．概略予算書（２年目）'!B38:B6000,"設計",'４-５．概略予算書（２年目）'!F38:F6000,"ＢＥＭＳ")</f>
        <v>0</v>
      </c>
      <c r="E83" s="1084">
        <f>SUMIFS('４-５．概略予算書（２年目）'!N38:N6000,'４-５．概略予算書（２年目）'!B38:B6000,"設計",'４-５．概略予算書（２年目）'!F38:F6000,"ＢＥＭＳ")</f>
        <v>0</v>
      </c>
      <c r="F83" s="773">
        <f>ROUNDDOWN(D83/2,0)</f>
        <v>0</v>
      </c>
    </row>
    <row r="84" spans="1:6" ht="30" customHeight="1" x14ac:dyDescent="0.15">
      <c r="A84" s="975"/>
      <c r="B84" s="425" t="s">
        <v>60</v>
      </c>
      <c r="C84" s="1085">
        <f>SUMIFS('４-５．概略予算書（２年目）'!J38:J6000,'４-５．概略予算書（２年目）'!B38:B6000,"設備",'４-５．概略予算書（２年目）'!F38:F6000,"ＢＥＭＳ")</f>
        <v>0</v>
      </c>
      <c r="D84" s="1086">
        <f>SUMIFS('４-５．概略予算書（２年目）'!L38:L6000,'４-５．概略予算書（２年目）'!B38:B6000,"設備",'４-５．概略予算書（２年目）'!F38:F6000,"ＢＥＭＳ")</f>
        <v>0</v>
      </c>
      <c r="E84" s="1087">
        <f>SUMIFS('４-５．概略予算書（２年目）'!N38:N6000,'４-５．概略予算書（２年目）'!B38:B6000,"設備",'４-５．概略予算書（２年目）'!F38:F6000,"ＢＥＭＳ")</f>
        <v>0</v>
      </c>
      <c r="F84" s="1097">
        <f>ROUNDDOWN(D84/2,0)</f>
        <v>0</v>
      </c>
    </row>
    <row r="85" spans="1:6" ht="30" customHeight="1" thickBot="1" x14ac:dyDescent="0.2">
      <c r="A85" s="975"/>
      <c r="B85" s="429" t="s">
        <v>61</v>
      </c>
      <c r="C85" s="1088">
        <f>SUMIFS('４-５．概略予算書（２年目）'!J38:J6000,'４-５．概略予算書（２年目）'!B38:B6000,"工事",'４-５．概略予算書（２年目）'!F38:F6000,"ＢＥＭＳ")</f>
        <v>0</v>
      </c>
      <c r="D85" s="1089">
        <f>SUMIFS('４-５．概略予算書（２年目）'!L38:L6000,'４-５．概略予算書（２年目）'!B38:B6000,"工事",'４-５．概略予算書（２年目）'!F38:F6000,"ＢＥＭＳ")</f>
        <v>0</v>
      </c>
      <c r="E85" s="1090">
        <f>SUMIFS('４-５．概略予算書（２年目）'!N38:N6000,'４-５．概略予算書（２年目）'!B38:B6000,"工事",'４-５．概略予算書（２年目）'!F38:F6000,"ＢＥＭＳ")</f>
        <v>0</v>
      </c>
      <c r="F85" s="1098">
        <f>ROUNDDOWN(D85/2,0)</f>
        <v>0</v>
      </c>
    </row>
    <row r="86" spans="1:6" ht="30" customHeight="1" thickTop="1" x14ac:dyDescent="0.15">
      <c r="A86" s="975"/>
      <c r="B86" s="433" t="s">
        <v>11</v>
      </c>
      <c r="C86" s="1091">
        <f>SUM(C83:C85)</f>
        <v>0</v>
      </c>
      <c r="D86" s="1092">
        <f>SUM(D83:D85)</f>
        <v>0</v>
      </c>
      <c r="E86" s="1077">
        <f>SUM(E83:E85)</f>
        <v>0</v>
      </c>
      <c r="F86" s="774">
        <f>SUM(F83:F85)</f>
        <v>0</v>
      </c>
    </row>
    <row r="87" spans="1:6" ht="15" customHeight="1" x14ac:dyDescent="0.15">
      <c r="A87" s="971"/>
      <c r="B87" s="440"/>
      <c r="C87" s="440"/>
      <c r="D87" s="440"/>
      <c r="E87" s="440"/>
      <c r="F87" s="1078"/>
    </row>
    <row r="88" spans="1:6" ht="21" customHeight="1" x14ac:dyDescent="0.15">
      <c r="A88" s="971"/>
      <c r="B88" s="416" t="s">
        <v>589</v>
      </c>
      <c r="C88" s="441"/>
      <c r="D88" s="441"/>
      <c r="E88" s="441"/>
      <c r="F88" s="1267"/>
    </row>
    <row r="89" spans="1:6" ht="30" customHeight="1" x14ac:dyDescent="0.15">
      <c r="A89" s="975"/>
      <c r="B89" s="419" t="s">
        <v>586</v>
      </c>
      <c r="C89" s="453" t="s">
        <v>22</v>
      </c>
      <c r="D89" s="454" t="s">
        <v>23</v>
      </c>
      <c r="E89" s="455" t="s">
        <v>24</v>
      </c>
      <c r="F89" s="1261" t="s">
        <v>1633</v>
      </c>
    </row>
    <row r="90" spans="1:6" ht="30" customHeight="1" x14ac:dyDescent="0.15">
      <c r="A90" s="971"/>
      <c r="B90" s="423" t="s">
        <v>44</v>
      </c>
      <c r="C90" s="1082">
        <f>SUMIFS('４-６．概略予算書（３年目）'!J38:J6000,'４-６．概略予算書（３年目）'!B38:B6000,"設計",'４-６．概略予算書（３年目）'!F38:F6000,"ＢＥＭＳ")</f>
        <v>0</v>
      </c>
      <c r="D90" s="1083">
        <f>SUMIFS('４-６．概略予算書（３年目）'!L38:L6000,'４-６．概略予算書（３年目）'!B38:B6000,"設計",'４-６．概略予算書（３年目）'!F38:F6000,"ＢＥＭＳ")</f>
        <v>0</v>
      </c>
      <c r="E90" s="1084">
        <f>SUMIFS('４-６．概略予算書（３年目）'!N38:N6000,'４-６．概略予算書（３年目）'!B38:B6000,"設計",'４-６．概略予算書（３年目）'!F38:F6000,"ＢＥＭＳ")</f>
        <v>0</v>
      </c>
      <c r="F90" s="773">
        <f>ROUNDDOWN(D90/2,0)</f>
        <v>0</v>
      </c>
    </row>
    <row r="91" spans="1:6" ht="30" customHeight="1" x14ac:dyDescent="0.15">
      <c r="A91" s="971"/>
      <c r="B91" s="425" t="s">
        <v>60</v>
      </c>
      <c r="C91" s="1085">
        <f>SUMIFS('４-６．概略予算書（３年目）'!J38:J6000,'４-６．概略予算書（３年目）'!B38:B6000,"設備",'４-６．概略予算書（３年目）'!F38:F6000,"ＢＥＭＳ")</f>
        <v>0</v>
      </c>
      <c r="D91" s="1086">
        <f>SUMIFS('４-６．概略予算書（３年目）'!L38:L6000,'４-６．概略予算書（３年目）'!B38:B6000,"設備",'４-６．概略予算書（３年目）'!F38:F6000,"ＢＥＭＳ")</f>
        <v>0</v>
      </c>
      <c r="E91" s="1087">
        <f>SUMIFS('４-６．概略予算書（３年目）'!N38:N6000,'４-６．概略予算書（３年目）'!B38:B6000,"設備",'４-６．概略予算書（３年目）'!F38:F6000,"ＢＥＭＳ")</f>
        <v>0</v>
      </c>
      <c r="F91" s="1097">
        <f>ROUNDDOWN(D91/2,0)</f>
        <v>0</v>
      </c>
    </row>
    <row r="92" spans="1:6" ht="30" customHeight="1" thickBot="1" x14ac:dyDescent="0.2">
      <c r="A92" s="971"/>
      <c r="B92" s="429" t="s">
        <v>61</v>
      </c>
      <c r="C92" s="1088">
        <f>SUMIFS('４-６．概略予算書（３年目）'!J38:J6000,'４-６．概略予算書（３年目）'!B38:B6000,"工事",'４-６．概略予算書（３年目）'!F38:F6000,"ＢＥＭＳ")</f>
        <v>0</v>
      </c>
      <c r="D92" s="1089">
        <f>SUMIFS('４-６．概略予算書（３年目）'!L38:L6000,'４-６．概略予算書（３年目）'!B38:B6000,"工事",'４-６．概略予算書（３年目）'!F38:F6000,"ＢＥＭＳ")</f>
        <v>0</v>
      </c>
      <c r="E92" s="1090">
        <f>SUMIFS('４-６．概略予算書（３年目）'!N38:N6000,'４-６．概略予算書（３年目）'!B38:B6000,"工事",'４-６．概略予算書（３年目）'!F38:F6000,"ＢＥＭＳ")</f>
        <v>0</v>
      </c>
      <c r="F92" s="1098">
        <f>ROUNDDOWN(D92/2,0)</f>
        <v>0</v>
      </c>
    </row>
    <row r="93" spans="1:6" ht="30" customHeight="1" thickTop="1" x14ac:dyDescent="0.15">
      <c r="A93" s="971"/>
      <c r="B93" s="433" t="s">
        <v>11</v>
      </c>
      <c r="C93" s="451">
        <f>SUM(C90:C92)</f>
        <v>0</v>
      </c>
      <c r="D93" s="452">
        <f>SUM(D90:D92)</f>
        <v>0</v>
      </c>
      <c r="E93" s="436">
        <f>SUM(E90:E92)</f>
        <v>0</v>
      </c>
      <c r="F93" s="774">
        <f>SUM(F90:F92)</f>
        <v>0</v>
      </c>
    </row>
    <row r="94" spans="1:6" s="972" customFormat="1" ht="21" customHeight="1" x14ac:dyDescent="0.15">
      <c r="A94" s="975"/>
      <c r="B94" s="975"/>
      <c r="C94" s="975"/>
      <c r="D94" s="975"/>
      <c r="E94" s="975"/>
      <c r="F94" s="1099"/>
    </row>
    <row r="95" spans="1:6" ht="21" customHeight="1" x14ac:dyDescent="0.15">
      <c r="A95" s="975"/>
      <c r="B95" s="13"/>
      <c r="C95" s="13"/>
      <c r="D95" s="13"/>
      <c r="E95" s="13"/>
      <c r="F95" s="1050"/>
    </row>
    <row r="96" spans="1:6" ht="21" customHeight="1" x14ac:dyDescent="0.15">
      <c r="A96" s="975"/>
      <c r="B96" s="13"/>
      <c r="C96" s="13"/>
      <c r="D96" s="13"/>
      <c r="E96" s="13"/>
      <c r="F96" s="1050"/>
    </row>
    <row r="97" spans="1:6" ht="21" customHeight="1" x14ac:dyDescent="0.15">
      <c r="A97" s="975"/>
      <c r="B97" s="13"/>
      <c r="C97" s="13"/>
      <c r="D97" s="13"/>
      <c r="E97" s="13"/>
      <c r="F97" s="1050"/>
    </row>
    <row r="98" spans="1:6" ht="21" customHeight="1" x14ac:dyDescent="0.15">
      <c r="A98" s="975"/>
      <c r="B98" s="13"/>
      <c r="C98" s="13"/>
      <c r="D98" s="13"/>
      <c r="E98" s="13"/>
      <c r="F98" s="1050"/>
    </row>
    <row r="99" spans="1:6" ht="21" customHeight="1" x14ac:dyDescent="0.15">
      <c r="A99" s="975"/>
      <c r="B99" s="13"/>
      <c r="C99" s="13"/>
      <c r="D99" s="13"/>
      <c r="E99" s="13"/>
      <c r="F99" s="1050"/>
    </row>
    <row r="100" spans="1:6" ht="21" customHeight="1" x14ac:dyDescent="0.15">
      <c r="A100" s="975"/>
    </row>
  </sheetData>
  <sheetProtection sheet="1" objects="1" scenarios="1"/>
  <phoneticPr fontId="4"/>
  <conditionalFormatting sqref="A22:A27">
    <cfRule type="expression" priority="26" stopIfTrue="1">
      <formula>CELL("protect", A22)=1</formula>
    </cfRule>
  </conditionalFormatting>
  <conditionalFormatting sqref="A29:A34">
    <cfRule type="expression" priority="25" stopIfTrue="1">
      <formula>CELL("protect", A29)=1</formula>
    </cfRule>
  </conditionalFormatting>
  <conditionalFormatting sqref="A51:A56">
    <cfRule type="expression" priority="38" stopIfTrue="1">
      <formula>CELL("protect", A51)=1</formula>
    </cfRule>
  </conditionalFormatting>
  <conditionalFormatting sqref="A58:A63">
    <cfRule type="expression" priority="37" stopIfTrue="1">
      <formula>CELL("protect", A58)=1</formula>
    </cfRule>
  </conditionalFormatting>
  <conditionalFormatting sqref="A80:A85">
    <cfRule type="expression" priority="55" stopIfTrue="1">
      <formula>CELL("protect", A80)=1</formula>
    </cfRule>
  </conditionalFormatting>
  <conditionalFormatting sqref="A87:A92">
    <cfRule type="expression" priority="54" stopIfTrue="1">
      <formula>CELL("protect", A87)=1</formula>
    </cfRule>
  </conditionalFormatting>
  <conditionalFormatting sqref="A7:B7 E7:I7 K7:XFD7 O8:XFD12 Q13:XFD13 O14:XFD14 G15:XFD35 A21:F21 A28:F28 E36:F38 O36:XFD41 Q42:XFD42 O43:XFD43 G44:XFD64 A50:F50 A57:F57 E65:F67 O65:XFD70 Q71:XFD71 O72:XFD72 G73:XFD1048576 A79:F79 A86:F86 A93:F1048576">
    <cfRule type="expression" priority="68" stopIfTrue="1">
      <formula>CELL("protect", A7)=1</formula>
    </cfRule>
  </conditionalFormatting>
  <conditionalFormatting sqref="A15:B20">
    <cfRule type="expression" priority="24" stopIfTrue="1">
      <formula>CELL("protect", A15)=1</formula>
    </cfRule>
  </conditionalFormatting>
  <conditionalFormatting sqref="A44:B49">
    <cfRule type="expression" priority="36" stopIfTrue="1">
      <formula>CELL("protect", A44)=1</formula>
    </cfRule>
  </conditionalFormatting>
  <conditionalFormatting sqref="A73:B78">
    <cfRule type="expression" priority="50" stopIfTrue="1">
      <formula>CELL("protect", A73)=1</formula>
    </cfRule>
  </conditionalFormatting>
  <conditionalFormatting sqref="A8:F14">
    <cfRule type="expression" priority="3" stopIfTrue="1">
      <formula>CELL("protect", A8)=1</formula>
    </cfRule>
  </conditionalFormatting>
  <conditionalFormatting sqref="A35:F43">
    <cfRule type="expression" priority="2" stopIfTrue="1">
      <formula>CELL("protect", A35)=1</formula>
    </cfRule>
  </conditionalFormatting>
  <conditionalFormatting sqref="A64:F72">
    <cfRule type="expression" priority="1" stopIfTrue="1">
      <formula>CELL("protect", A64)=1</formula>
    </cfRule>
  </conditionalFormatting>
  <conditionalFormatting sqref="B23:F27">
    <cfRule type="expression" priority="6" stopIfTrue="1">
      <formula>CELL("protect", B23)=1</formula>
    </cfRule>
  </conditionalFormatting>
  <conditionalFormatting sqref="B30:F34">
    <cfRule type="expression" priority="7" stopIfTrue="1">
      <formula>CELL("protect", B30)=1</formula>
    </cfRule>
  </conditionalFormatting>
  <conditionalFormatting sqref="B52:F56">
    <cfRule type="expression" priority="10" stopIfTrue="1">
      <formula>CELL("protect", B52)=1</formula>
    </cfRule>
  </conditionalFormatting>
  <conditionalFormatting sqref="B59:F63">
    <cfRule type="expression" priority="11" stopIfTrue="1">
      <formula>CELL("protect", B59)=1</formula>
    </cfRule>
  </conditionalFormatting>
  <conditionalFormatting sqref="B81:F85">
    <cfRule type="expression" priority="14" stopIfTrue="1">
      <formula>CELL("protect", B81)=1</formula>
    </cfRule>
  </conditionalFormatting>
  <conditionalFormatting sqref="B88:F92">
    <cfRule type="expression" priority="42" stopIfTrue="1">
      <formula>CELL("protect", B88)=1</formula>
    </cfRule>
  </conditionalFormatting>
  <conditionalFormatting sqref="C16:F20">
    <cfRule type="expression" priority="5" stopIfTrue="1">
      <formula>CELL("protect", C16)=1</formula>
    </cfRule>
  </conditionalFormatting>
  <conditionalFormatting sqref="C45:F49">
    <cfRule type="expression" priority="9" stopIfTrue="1">
      <formula>CELL("protect", C45)=1</formula>
    </cfRule>
  </conditionalFormatting>
  <conditionalFormatting sqref="C74:F78">
    <cfRule type="expression" priority="13" stopIfTrue="1">
      <formula>CELL("protect", C74)=1</formula>
    </cfRule>
  </conditionalFormatting>
  <pageMargins left="0.82677165354330706" right="0.23622047244094488" top="0.39370078740157483" bottom="0.39370078740157483" header="0.39370078740157483" footer="0.31496062992125984"/>
  <pageSetup paperSize="9" scale="79" fitToHeight="0" orientation="portrait" cellComments="asDisplayed" r:id="rId1"/>
  <headerFooter alignWithMargins="0"/>
  <rowBreaks count="2" manualBreakCount="2">
    <brk id="36" min="1" max="5" man="1"/>
    <brk id="65" min="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9" tint="0.59999389629810485"/>
  </sheetPr>
  <dimension ref="A1:AD55"/>
  <sheetViews>
    <sheetView showGridLines="0" view="pageBreakPreview" zoomScale="70" zoomScaleNormal="85" zoomScaleSheetLayoutView="70" workbookViewId="0">
      <pane ySplit="15" topLeftCell="A16" activePane="bottomLeft" state="frozen"/>
      <selection activeCell="I182" sqref="I182"/>
      <selection pane="bottomLeft"/>
    </sheetView>
  </sheetViews>
  <sheetFormatPr defaultColWidth="9" defaultRowHeight="18.75" customHeight="1" x14ac:dyDescent="0.15"/>
  <cols>
    <col min="1" max="1" width="2.75" style="22" customWidth="1"/>
    <col min="2" max="2" width="5" style="238" customWidth="1"/>
    <col min="3" max="3" width="27.5" style="22" customWidth="1"/>
    <col min="4" max="5" width="11.25" style="22" customWidth="1"/>
    <col min="6" max="6" width="9.25" style="237" customWidth="1"/>
    <col min="7" max="7" width="4.375" style="237" customWidth="1"/>
    <col min="8" max="8" width="7.5" style="239" customWidth="1"/>
    <col min="9" max="9" width="5" style="239" customWidth="1"/>
    <col min="10" max="10" width="12.625" style="240" customWidth="1"/>
    <col min="11" max="11" width="5" style="239" customWidth="1"/>
    <col min="12" max="12" width="12.625" style="240" customWidth="1"/>
    <col min="13" max="13" width="5" style="239" customWidth="1"/>
    <col min="14" max="14" width="12.625" style="240" customWidth="1"/>
    <col min="15" max="15" width="11.25" style="241" customWidth="1"/>
    <col min="16" max="17" width="9" style="22"/>
    <col min="18" max="20" width="13.875" style="22" customWidth="1"/>
    <col min="21" max="22" width="9" style="22"/>
    <col min="23" max="25" width="13.875" style="22" customWidth="1"/>
    <col min="26" max="26" width="9" style="22"/>
    <col min="27" max="27" width="12.625" style="22" customWidth="1"/>
    <col min="28" max="29" width="11.75" style="22" customWidth="1"/>
    <col min="30" max="16384" width="9" style="22"/>
  </cols>
  <sheetData>
    <row r="1" spans="1:25" ht="18.75" customHeight="1" x14ac:dyDescent="0.15">
      <c r="A1" s="84"/>
      <c r="B1" s="296" t="s">
        <v>1440</v>
      </c>
      <c r="C1" s="711"/>
      <c r="D1" s="84"/>
      <c r="E1" s="84"/>
      <c r="F1" s="85"/>
      <c r="G1" s="85"/>
      <c r="H1" s="86"/>
      <c r="I1" s="86"/>
      <c r="J1" s="87"/>
      <c r="K1" s="86"/>
      <c r="L1" s="87"/>
      <c r="M1" s="86"/>
      <c r="N1" s="87"/>
      <c r="O1" s="88"/>
      <c r="P1" s="84"/>
      <c r="Q1" s="84"/>
      <c r="R1" s="84"/>
      <c r="S1" s="84"/>
      <c r="T1" s="84"/>
      <c r="U1" s="84"/>
      <c r="V1" s="84"/>
      <c r="W1" s="84"/>
      <c r="X1" s="84"/>
      <c r="Y1" s="84"/>
    </row>
    <row r="2" spans="1:25" ht="18.75" customHeight="1" x14ac:dyDescent="0.15">
      <c r="A2" s="84"/>
      <c r="B2" s="712"/>
      <c r="C2" s="297" t="s">
        <v>1260</v>
      </c>
      <c r="D2" s="84"/>
      <c r="E2" s="84"/>
      <c r="F2" s="85"/>
      <c r="G2" s="85"/>
      <c r="H2" s="86"/>
      <c r="I2" s="86"/>
      <c r="J2" s="87"/>
      <c r="K2" s="86"/>
      <c r="L2" s="87"/>
      <c r="M2" s="86"/>
      <c r="N2" s="87"/>
      <c r="O2" s="88"/>
      <c r="P2" s="84"/>
      <c r="Q2" s="84"/>
      <c r="R2" s="84"/>
      <c r="S2" s="84"/>
      <c r="T2" s="84"/>
      <c r="U2" s="84"/>
      <c r="V2" s="84"/>
      <c r="W2" s="84"/>
      <c r="X2" s="84"/>
      <c r="Y2" s="84"/>
    </row>
    <row r="3" spans="1:25" ht="18.75" customHeight="1" x14ac:dyDescent="0.15">
      <c r="A3" s="84"/>
      <c r="B3" s="710"/>
      <c r="C3" s="297" t="s">
        <v>1261</v>
      </c>
      <c r="D3" s="84"/>
      <c r="E3" s="84"/>
      <c r="F3" s="85"/>
      <c r="G3" s="85"/>
      <c r="H3" s="86"/>
      <c r="I3" s="86"/>
      <c r="J3" s="87"/>
      <c r="K3" s="86"/>
      <c r="L3" s="87"/>
      <c r="M3" s="86"/>
      <c r="N3" s="87"/>
      <c r="O3" s="88"/>
      <c r="P3" s="84"/>
      <c r="Q3" s="84"/>
      <c r="R3" s="84"/>
      <c r="S3" s="84"/>
      <c r="T3" s="84"/>
      <c r="U3" s="84"/>
      <c r="V3" s="84"/>
      <c r="W3" s="84"/>
      <c r="X3" s="84"/>
      <c r="Y3" s="84"/>
    </row>
    <row r="4" spans="1:25" ht="18.75" customHeight="1" x14ac:dyDescent="0.15">
      <c r="A4" s="84"/>
      <c r="B4" s="710"/>
      <c r="C4" s="297" t="s">
        <v>1509</v>
      </c>
      <c r="D4" s="84"/>
      <c r="E4" s="84"/>
      <c r="F4" s="85"/>
      <c r="G4" s="85"/>
      <c r="H4" s="86"/>
      <c r="I4" s="86"/>
      <c r="J4" s="87"/>
      <c r="K4" s="86"/>
      <c r="L4" s="87"/>
      <c r="M4" s="86"/>
      <c r="N4" s="87"/>
      <c r="O4" s="88"/>
      <c r="P4" s="84"/>
      <c r="Q4" s="84"/>
      <c r="R4" s="84"/>
      <c r="S4" s="84"/>
      <c r="T4" s="84"/>
      <c r="U4" s="84"/>
      <c r="V4" s="84"/>
      <c r="W4" s="84"/>
      <c r="X4" s="84"/>
      <c r="Y4" s="84"/>
    </row>
    <row r="5" spans="1:25" ht="18.75" customHeight="1" x14ac:dyDescent="0.15">
      <c r="A5" s="84"/>
      <c r="B5" s="710"/>
      <c r="C5" s="297" t="s">
        <v>1263</v>
      </c>
      <c r="D5" s="84"/>
      <c r="E5" s="84"/>
      <c r="F5" s="85"/>
      <c r="G5" s="85"/>
      <c r="H5" s="86"/>
      <c r="I5" s="86"/>
      <c r="J5" s="87"/>
      <c r="K5" s="86"/>
      <c r="L5" s="87"/>
      <c r="M5" s="86"/>
      <c r="N5" s="87"/>
      <c r="O5" s="88"/>
      <c r="P5" s="84"/>
      <c r="Q5" s="84"/>
      <c r="R5" s="84"/>
      <c r="S5" s="84"/>
      <c r="T5" s="84"/>
      <c r="U5" s="84"/>
      <c r="V5" s="84"/>
      <c r="W5" s="84"/>
      <c r="X5" s="84"/>
      <c r="Y5" s="84"/>
    </row>
    <row r="6" spans="1:25" ht="9" hidden="1" customHeight="1" x14ac:dyDescent="0.15">
      <c r="A6" s="84"/>
      <c r="B6" s="710"/>
      <c r="C6" s="708"/>
      <c r="D6" s="84"/>
      <c r="E6" s="84"/>
      <c r="F6" s="85"/>
      <c r="G6" s="85"/>
      <c r="H6" s="86"/>
      <c r="I6" s="86"/>
      <c r="J6" s="87"/>
      <c r="K6" s="86"/>
      <c r="L6" s="87"/>
      <c r="M6" s="86"/>
      <c r="N6" s="87"/>
      <c r="O6" s="88"/>
      <c r="P6" s="84"/>
      <c r="Q6" s="84"/>
      <c r="R6" s="84"/>
      <c r="S6" s="84"/>
      <c r="T6" s="84"/>
      <c r="U6" s="84"/>
      <c r="V6" s="84"/>
      <c r="W6" s="84"/>
      <c r="X6" s="84"/>
      <c r="Y6" s="84"/>
    </row>
    <row r="7" spans="1:25" ht="9" hidden="1" customHeight="1" x14ac:dyDescent="0.15">
      <c r="A7" s="84"/>
      <c r="B7" s="709"/>
      <c r="C7" s="707"/>
      <c r="D7" s="84"/>
      <c r="E7" s="84"/>
      <c r="F7" s="85"/>
      <c r="G7" s="85"/>
      <c r="H7" s="86"/>
      <c r="I7" s="86"/>
      <c r="J7" s="87"/>
      <c r="K7" s="86"/>
      <c r="L7" s="87"/>
      <c r="M7" s="86"/>
      <c r="N7" s="87"/>
      <c r="O7" s="88"/>
      <c r="P7" s="84"/>
      <c r="Q7" s="84"/>
      <c r="R7" s="84"/>
      <c r="S7" s="84"/>
      <c r="T7" s="84"/>
      <c r="U7" s="84"/>
      <c r="V7" s="84"/>
      <c r="W7" s="84"/>
      <c r="X7" s="84"/>
      <c r="Y7" s="84"/>
    </row>
    <row r="8" spans="1:25" ht="9" hidden="1" customHeight="1" x14ac:dyDescent="0.15">
      <c r="A8" s="84"/>
      <c r="B8" s="710"/>
      <c r="C8" s="708"/>
      <c r="D8" s="84"/>
      <c r="E8" s="84"/>
      <c r="F8" s="85"/>
      <c r="G8" s="85"/>
      <c r="H8" s="86"/>
      <c r="I8" s="86"/>
      <c r="J8" s="87"/>
      <c r="K8" s="86"/>
      <c r="L8" s="87"/>
      <c r="M8" s="86"/>
      <c r="N8" s="87"/>
      <c r="O8" s="88"/>
      <c r="P8" s="84"/>
      <c r="Q8" s="84"/>
      <c r="R8" s="84"/>
      <c r="S8" s="84"/>
      <c r="T8" s="84"/>
      <c r="U8" s="84"/>
      <c r="V8" s="84"/>
      <c r="W8" s="84"/>
      <c r="X8" s="84"/>
      <c r="Y8" s="84"/>
    </row>
    <row r="9" spans="1:25" ht="9" hidden="1" customHeight="1" x14ac:dyDescent="0.15">
      <c r="A9" s="84"/>
      <c r="B9" s="707"/>
      <c r="C9" s="708"/>
      <c r="D9" s="84"/>
      <c r="E9" s="84"/>
      <c r="F9" s="85"/>
      <c r="G9" s="85"/>
      <c r="H9" s="86"/>
      <c r="I9" s="86"/>
      <c r="J9" s="87"/>
      <c r="K9" s="86"/>
      <c r="L9" s="87"/>
      <c r="M9" s="86"/>
      <c r="N9" s="87"/>
      <c r="O9" s="88"/>
      <c r="P9" s="84"/>
      <c r="Q9" s="84"/>
      <c r="R9" s="84"/>
      <c r="S9" s="84"/>
      <c r="T9" s="84"/>
      <c r="U9" s="84"/>
      <c r="V9" s="84"/>
      <c r="W9" s="84"/>
      <c r="X9" s="84"/>
      <c r="Y9" s="84"/>
    </row>
    <row r="10" spans="1:25" ht="9" hidden="1" customHeight="1" x14ac:dyDescent="0.15">
      <c r="A10" s="84"/>
      <c r="B10" s="707"/>
      <c r="C10" s="708"/>
      <c r="D10" s="84"/>
      <c r="E10" s="84"/>
      <c r="F10" s="85"/>
      <c r="G10" s="85"/>
      <c r="H10" s="86"/>
      <c r="I10" s="86"/>
      <c r="J10" s="87"/>
      <c r="K10" s="86"/>
      <c r="L10" s="87"/>
      <c r="M10" s="86"/>
      <c r="N10" s="87"/>
      <c r="O10" s="88"/>
      <c r="P10" s="84"/>
      <c r="Q10" s="84"/>
      <c r="R10" s="84"/>
      <c r="S10" s="84"/>
      <c r="T10" s="84"/>
      <c r="U10" s="84"/>
      <c r="V10" s="84"/>
      <c r="W10" s="84"/>
      <c r="X10" s="84"/>
      <c r="Y10" s="84"/>
    </row>
    <row r="11" spans="1:25" ht="9" hidden="1" customHeight="1" x14ac:dyDescent="0.15">
      <c r="A11" s="84"/>
      <c r="B11" s="707"/>
      <c r="C11" s="708"/>
      <c r="D11" s="84"/>
      <c r="E11" s="84"/>
      <c r="F11" s="85"/>
      <c r="G11" s="85"/>
      <c r="H11" s="86"/>
      <c r="I11" s="86"/>
      <c r="J11" s="87"/>
      <c r="K11" s="86"/>
      <c r="L11" s="87"/>
      <c r="M11" s="86"/>
      <c r="N11" s="87"/>
      <c r="O11" s="88"/>
      <c r="P11" s="84"/>
      <c r="Q11" s="84"/>
      <c r="R11" s="84"/>
      <c r="S11" s="84"/>
      <c r="T11" s="84"/>
      <c r="U11" s="84"/>
      <c r="V11" s="84"/>
      <c r="W11" s="84"/>
      <c r="X11" s="84"/>
      <c r="Y11" s="84"/>
    </row>
    <row r="12" spans="1:25" ht="22.5" customHeight="1" thickBot="1" x14ac:dyDescent="0.25">
      <c r="B12" s="2519" t="s">
        <v>1262</v>
      </c>
      <c r="C12" s="2519"/>
      <c r="D12" s="2519"/>
      <c r="E12" s="89"/>
      <c r="F12" s="90"/>
      <c r="G12" s="90"/>
      <c r="H12" s="91"/>
      <c r="I12" s="91"/>
      <c r="J12" s="92"/>
      <c r="K12" s="91"/>
      <c r="L12" s="92"/>
      <c r="M12" s="91"/>
      <c r="N12" s="92"/>
      <c r="O12" s="93"/>
      <c r="P12" s="84"/>
      <c r="Q12" s="84"/>
      <c r="R12" s="84"/>
      <c r="S12" s="84"/>
      <c r="T12" s="84"/>
      <c r="U12" s="84"/>
      <c r="V12" s="84"/>
      <c r="W12" s="84"/>
      <c r="X12" s="84"/>
      <c r="Y12" s="84"/>
    </row>
    <row r="13" spans="1:25" ht="18.75" customHeight="1" x14ac:dyDescent="0.15">
      <c r="A13" s="94"/>
      <c r="B13" s="2523" t="s">
        <v>20</v>
      </c>
      <c r="C13" s="95" t="s">
        <v>594</v>
      </c>
      <c r="D13" s="96"/>
      <c r="E13" s="97"/>
      <c r="F13" s="2516" t="s">
        <v>1726</v>
      </c>
      <c r="G13" s="2526" t="s">
        <v>18</v>
      </c>
      <c r="H13" s="2535" t="s">
        <v>595</v>
      </c>
      <c r="I13" s="2536"/>
      <c r="J13" s="2536"/>
      <c r="K13" s="2536"/>
      <c r="L13" s="2536"/>
      <c r="M13" s="2536"/>
      <c r="N13" s="2537"/>
      <c r="O13" s="98" t="s">
        <v>0</v>
      </c>
      <c r="P13" s="84"/>
      <c r="Q13" s="84"/>
      <c r="R13" s="84"/>
      <c r="S13" s="84"/>
      <c r="T13" s="84"/>
      <c r="U13" s="84"/>
      <c r="V13" s="84"/>
      <c r="W13" s="84"/>
      <c r="X13" s="84"/>
      <c r="Y13" s="84"/>
    </row>
    <row r="14" spans="1:25" ht="18.75" customHeight="1" x14ac:dyDescent="0.15">
      <c r="A14" s="94"/>
      <c r="B14" s="2524"/>
      <c r="C14" s="99" t="s">
        <v>15</v>
      </c>
      <c r="D14" s="100" t="s">
        <v>21</v>
      </c>
      <c r="E14" s="101" t="s">
        <v>596</v>
      </c>
      <c r="F14" s="2517"/>
      <c r="G14" s="2527"/>
      <c r="H14" s="2538" t="s">
        <v>16</v>
      </c>
      <c r="I14" s="2540" t="s">
        <v>22</v>
      </c>
      <c r="J14" s="2540"/>
      <c r="K14" s="2541" t="s">
        <v>23</v>
      </c>
      <c r="L14" s="2542"/>
      <c r="M14" s="2543" t="s">
        <v>24</v>
      </c>
      <c r="N14" s="2544"/>
      <c r="O14" s="102"/>
      <c r="P14" s="84"/>
      <c r="Q14" s="84"/>
      <c r="R14" s="84"/>
      <c r="S14" s="84"/>
      <c r="T14" s="84"/>
      <c r="U14" s="84"/>
      <c r="V14" s="84"/>
      <c r="W14" s="84"/>
      <c r="X14" s="84"/>
      <c r="Y14" s="84"/>
    </row>
    <row r="15" spans="1:25" ht="18.75" customHeight="1" thickBot="1" x14ac:dyDescent="0.2">
      <c r="A15" s="94"/>
      <c r="B15" s="2525"/>
      <c r="C15" s="103"/>
      <c r="D15" s="104"/>
      <c r="E15" s="105"/>
      <c r="F15" s="2518"/>
      <c r="G15" s="2528"/>
      <c r="H15" s="2539"/>
      <c r="I15" s="106" t="s">
        <v>17</v>
      </c>
      <c r="J15" s="106" t="s">
        <v>12</v>
      </c>
      <c r="K15" s="107" t="s">
        <v>17</v>
      </c>
      <c r="L15" s="107" t="s">
        <v>12</v>
      </c>
      <c r="M15" s="108" t="s">
        <v>17</v>
      </c>
      <c r="N15" s="109" t="s">
        <v>12</v>
      </c>
      <c r="O15" s="110"/>
      <c r="P15" s="84"/>
      <c r="Q15" s="84"/>
      <c r="R15" s="84"/>
      <c r="S15" s="84"/>
      <c r="T15" s="84"/>
      <c r="U15" s="84"/>
      <c r="V15" s="84"/>
      <c r="W15" s="84"/>
      <c r="X15" s="84"/>
      <c r="Y15" s="84"/>
    </row>
    <row r="16" spans="1:25" ht="24.75" customHeight="1" thickBot="1" x14ac:dyDescent="0.2">
      <c r="A16" s="94"/>
      <c r="B16" s="2529" t="s">
        <v>25</v>
      </c>
      <c r="C16" s="2530"/>
      <c r="D16" s="2530"/>
      <c r="E16" s="2530"/>
      <c r="F16" s="2530"/>
      <c r="G16" s="2531"/>
      <c r="H16" s="111"/>
      <c r="I16" s="112"/>
      <c r="J16" s="112"/>
      <c r="K16" s="113"/>
      <c r="L16" s="113"/>
      <c r="M16" s="114"/>
      <c r="N16" s="115"/>
      <c r="O16" s="116"/>
      <c r="P16" s="84"/>
      <c r="Q16" s="707"/>
      <c r="R16" s="707"/>
      <c r="S16" s="707"/>
      <c r="T16" s="707"/>
      <c r="U16" s="707"/>
      <c r="V16" s="707"/>
      <c r="W16" s="707"/>
      <c r="X16" s="707"/>
      <c r="Y16" s="707"/>
    </row>
    <row r="17" spans="1:25" ht="42" customHeight="1" thickTop="1" x14ac:dyDescent="0.15">
      <c r="A17" s="94"/>
      <c r="B17" s="117"/>
      <c r="C17" s="118" t="s">
        <v>597</v>
      </c>
      <c r="D17" s="119"/>
      <c r="E17" s="120" t="s">
        <v>11</v>
      </c>
      <c r="F17" s="243"/>
      <c r="G17" s="121" t="s">
        <v>19</v>
      </c>
      <c r="H17" s="122"/>
      <c r="I17" s="123"/>
      <c r="J17" s="123">
        <f>SUM('４-４．概略予算書（１年目）'!J18,'４-５．概略予算書（２年目）'!J18,'４-６．概略予算書（３年目）'!J18)</f>
        <v>0</v>
      </c>
      <c r="K17" s="124"/>
      <c r="L17" s="124">
        <f>SUM('４-４．概略予算書（１年目）'!L18,'４-５．概略予算書（２年目）'!L18,'４-６．概略予算書（３年目）'!L18)</f>
        <v>0</v>
      </c>
      <c r="M17" s="125"/>
      <c r="N17" s="126">
        <f>J17-L17</f>
        <v>0</v>
      </c>
      <c r="O17" s="127"/>
      <c r="P17" s="84"/>
      <c r="Q17" s="764"/>
      <c r="R17" s="765"/>
      <c r="S17" s="765"/>
      <c r="T17" s="765"/>
      <c r="U17" s="707"/>
      <c r="V17" s="764"/>
      <c r="W17" s="765"/>
      <c r="X17" s="765"/>
      <c r="Y17" s="765"/>
    </row>
    <row r="18" spans="1:25" ht="18.75" customHeight="1" thickBot="1" x14ac:dyDescent="0.2">
      <c r="A18" s="94"/>
      <c r="B18" s="128"/>
      <c r="C18" s="2532"/>
      <c r="D18" s="2533"/>
      <c r="E18" s="2534"/>
      <c r="F18" s="245"/>
      <c r="G18" s="525"/>
      <c r="H18" s="132"/>
      <c r="I18" s="133"/>
      <c r="J18" s="134"/>
      <c r="K18" s="135"/>
      <c r="L18" s="136"/>
      <c r="M18" s="137"/>
      <c r="N18" s="138"/>
      <c r="O18" s="139"/>
      <c r="P18" s="84"/>
      <c r="Q18" s="766"/>
      <c r="R18" s="767"/>
      <c r="S18" s="767"/>
      <c r="T18" s="767"/>
      <c r="U18" s="767"/>
      <c r="V18" s="766"/>
      <c r="W18" s="767"/>
      <c r="X18" s="767"/>
      <c r="Y18" s="767"/>
    </row>
    <row r="19" spans="1:25" ht="18.75" customHeight="1" thickTop="1" x14ac:dyDescent="0.15">
      <c r="A19" s="94"/>
      <c r="B19" s="117"/>
      <c r="C19" s="118" t="s">
        <v>26</v>
      </c>
      <c r="D19" s="119"/>
      <c r="E19" s="120"/>
      <c r="F19" s="243"/>
      <c r="G19" s="121"/>
      <c r="H19" s="140"/>
      <c r="I19" s="141"/>
      <c r="J19" s="141"/>
      <c r="K19" s="142"/>
      <c r="L19" s="142"/>
      <c r="M19" s="125"/>
      <c r="N19" s="143"/>
      <c r="O19" s="127"/>
      <c r="P19" s="84"/>
      <c r="Q19" s="766"/>
      <c r="R19" s="767"/>
      <c r="S19" s="767"/>
      <c r="T19" s="767"/>
      <c r="U19" s="767"/>
      <c r="V19" s="766"/>
      <c r="W19" s="767"/>
      <c r="X19" s="767"/>
      <c r="Y19" s="767"/>
    </row>
    <row r="20" spans="1:25" ht="18.75" customHeight="1" x14ac:dyDescent="0.15">
      <c r="A20" s="94"/>
      <c r="B20" s="144"/>
      <c r="C20" s="2520" t="s">
        <v>31</v>
      </c>
      <c r="D20" s="2521"/>
      <c r="E20" s="2522"/>
      <c r="F20" s="245"/>
      <c r="G20" s="145" t="s">
        <v>598</v>
      </c>
      <c r="H20" s="146"/>
      <c r="I20" s="147"/>
      <c r="J20" s="148">
        <f>SUM('４-４．概略予算書（１年目）'!J21,'４-５．概略予算書（２年目）'!J21,'４-６．概略予算書（３年目）'!J21)</f>
        <v>0</v>
      </c>
      <c r="K20" s="149"/>
      <c r="L20" s="150">
        <f>SUM('４-４．概略予算書（１年目）'!L21,'４-５．概略予算書（２年目）'!L21,'４-６．概略予算書（３年目）'!L21)</f>
        <v>0</v>
      </c>
      <c r="M20" s="151"/>
      <c r="N20" s="152">
        <f>J20-L20</f>
        <v>0</v>
      </c>
      <c r="O20" s="153"/>
      <c r="P20" s="84"/>
      <c r="Q20" s="766"/>
      <c r="R20" s="767"/>
      <c r="S20" s="767"/>
      <c r="T20" s="767"/>
      <c r="U20" s="767"/>
      <c r="V20" s="766"/>
      <c r="W20" s="767"/>
      <c r="X20" s="767"/>
      <c r="Y20" s="767"/>
    </row>
    <row r="21" spans="1:25" ht="18.75" customHeight="1" x14ac:dyDescent="0.15">
      <c r="A21" s="94"/>
      <c r="B21" s="144"/>
      <c r="C21" s="2520" t="s">
        <v>599</v>
      </c>
      <c r="D21" s="2521"/>
      <c r="E21" s="2522"/>
      <c r="F21" s="245"/>
      <c r="G21" s="145" t="s">
        <v>598</v>
      </c>
      <c r="H21" s="146"/>
      <c r="I21" s="147"/>
      <c r="J21" s="148">
        <f>SUM('４-４．概略予算書（１年目）'!J22,'４-５．概略予算書（２年目）'!J22,'４-６．概略予算書（３年目）'!J22)</f>
        <v>0</v>
      </c>
      <c r="K21" s="149"/>
      <c r="L21" s="150">
        <f>SUM('４-４．概略予算書（１年目）'!L22,'４-５．概略予算書（２年目）'!L22,'４-６．概略予算書（３年目）'!L22)</f>
        <v>0</v>
      </c>
      <c r="M21" s="151"/>
      <c r="N21" s="152">
        <f t="shared" ref="N21:N27" si="0">J21-L21</f>
        <v>0</v>
      </c>
      <c r="O21" s="153"/>
      <c r="P21" s="84"/>
      <c r="Q21" s="766"/>
      <c r="R21" s="767"/>
      <c r="S21" s="767"/>
      <c r="T21" s="767"/>
      <c r="U21" s="767"/>
      <c r="V21" s="766"/>
      <c r="W21" s="767"/>
      <c r="X21" s="767"/>
      <c r="Y21" s="767"/>
    </row>
    <row r="22" spans="1:25" ht="18.75" customHeight="1" x14ac:dyDescent="0.15">
      <c r="A22" s="94"/>
      <c r="B22" s="144"/>
      <c r="C22" s="2520" t="s">
        <v>32</v>
      </c>
      <c r="D22" s="2521"/>
      <c r="E22" s="2522"/>
      <c r="F22" s="245"/>
      <c r="G22" s="145" t="s">
        <v>598</v>
      </c>
      <c r="H22" s="146"/>
      <c r="I22" s="147"/>
      <c r="J22" s="148">
        <f>SUM('４-４．概略予算書（１年目）'!J23,'４-５．概略予算書（２年目）'!J23,'４-６．概略予算書（３年目）'!J23)</f>
        <v>0</v>
      </c>
      <c r="K22" s="149"/>
      <c r="L22" s="150">
        <f>SUM('４-４．概略予算書（１年目）'!L23,'４-５．概略予算書（２年目）'!L23,'４-６．概略予算書（３年目）'!L23)</f>
        <v>0</v>
      </c>
      <c r="M22" s="151"/>
      <c r="N22" s="152">
        <f t="shared" si="0"/>
        <v>0</v>
      </c>
      <c r="O22" s="153"/>
      <c r="P22" s="84"/>
      <c r="Q22" s="766"/>
      <c r="R22" s="767"/>
      <c r="S22" s="767"/>
      <c r="T22" s="767"/>
      <c r="U22" s="767"/>
      <c r="V22" s="766"/>
      <c r="W22" s="767"/>
      <c r="X22" s="767"/>
      <c r="Y22" s="767"/>
    </row>
    <row r="23" spans="1:25" ht="18.75" customHeight="1" x14ac:dyDescent="0.15">
      <c r="A23" s="94"/>
      <c r="B23" s="144"/>
      <c r="C23" s="2520" t="s">
        <v>33</v>
      </c>
      <c r="D23" s="2521"/>
      <c r="E23" s="2522"/>
      <c r="F23" s="245"/>
      <c r="G23" s="145" t="s">
        <v>598</v>
      </c>
      <c r="H23" s="146"/>
      <c r="I23" s="147"/>
      <c r="J23" s="148">
        <f>SUM('４-４．概略予算書（１年目）'!J24,'４-５．概略予算書（２年目）'!J24,'４-６．概略予算書（３年目）'!J24)</f>
        <v>0</v>
      </c>
      <c r="K23" s="149"/>
      <c r="L23" s="150">
        <f>SUM('４-４．概略予算書（１年目）'!L24,'４-５．概略予算書（２年目）'!L24,'４-６．概略予算書（３年目）'!L24)</f>
        <v>0</v>
      </c>
      <c r="M23" s="151"/>
      <c r="N23" s="152">
        <f t="shared" si="0"/>
        <v>0</v>
      </c>
      <c r="O23" s="153"/>
      <c r="P23" s="84"/>
      <c r="Q23" s="766"/>
      <c r="R23" s="767"/>
      <c r="S23" s="767"/>
      <c r="T23" s="767"/>
      <c r="U23" s="767"/>
      <c r="V23" s="766"/>
      <c r="W23" s="767"/>
      <c r="X23" s="767"/>
      <c r="Y23" s="767"/>
    </row>
    <row r="24" spans="1:25" ht="18.75" customHeight="1" x14ac:dyDescent="0.15">
      <c r="A24" s="94"/>
      <c r="B24" s="144"/>
      <c r="C24" s="2520" t="s">
        <v>34</v>
      </c>
      <c r="D24" s="2521"/>
      <c r="E24" s="2522"/>
      <c r="F24" s="245"/>
      <c r="G24" s="145" t="s">
        <v>598</v>
      </c>
      <c r="H24" s="146"/>
      <c r="I24" s="147"/>
      <c r="J24" s="148">
        <f>SUM('４-４．概略予算書（１年目）'!J25,'４-５．概略予算書（２年目）'!J25,'４-６．概略予算書（３年目）'!J25)</f>
        <v>0</v>
      </c>
      <c r="K24" s="149"/>
      <c r="L24" s="150">
        <f>SUM('４-４．概略予算書（１年目）'!L25,'４-５．概略予算書（２年目）'!L25,'４-６．概略予算書（３年目）'!L25)</f>
        <v>0</v>
      </c>
      <c r="M24" s="151"/>
      <c r="N24" s="152">
        <f t="shared" si="0"/>
        <v>0</v>
      </c>
      <c r="O24" s="153"/>
      <c r="P24" s="84"/>
      <c r="Q24" s="766"/>
      <c r="R24" s="767"/>
      <c r="S24" s="767"/>
      <c r="T24" s="767"/>
      <c r="U24" s="767"/>
      <c r="V24" s="766"/>
      <c r="W24" s="767"/>
      <c r="X24" s="767"/>
      <c r="Y24" s="767"/>
    </row>
    <row r="25" spans="1:25" ht="18.75" customHeight="1" x14ac:dyDescent="0.15">
      <c r="A25" s="94"/>
      <c r="B25" s="144"/>
      <c r="C25" s="2520" t="s">
        <v>35</v>
      </c>
      <c r="D25" s="2521"/>
      <c r="E25" s="2522"/>
      <c r="F25" s="245"/>
      <c r="G25" s="145" t="s">
        <v>598</v>
      </c>
      <c r="H25" s="146"/>
      <c r="I25" s="147"/>
      <c r="J25" s="148">
        <f>SUM('４-４．概略予算書（１年目）'!J26,'４-５．概略予算書（２年目）'!J26,'４-６．概略予算書（３年目）'!J26)</f>
        <v>0</v>
      </c>
      <c r="K25" s="149"/>
      <c r="L25" s="150">
        <f>SUM('４-４．概略予算書（１年目）'!L26,'４-５．概略予算書（２年目）'!L26,'４-６．概略予算書（３年目）'!L26)</f>
        <v>0</v>
      </c>
      <c r="M25" s="151"/>
      <c r="N25" s="152">
        <f t="shared" si="0"/>
        <v>0</v>
      </c>
      <c r="O25" s="153"/>
      <c r="P25" s="84"/>
      <c r="Q25" s="766"/>
      <c r="R25" s="767"/>
      <c r="S25" s="767"/>
      <c r="T25" s="767"/>
      <c r="U25" s="767"/>
      <c r="V25" s="766"/>
      <c r="W25" s="767"/>
      <c r="X25" s="767"/>
      <c r="Y25" s="767"/>
    </row>
    <row r="26" spans="1:25" ht="18.75" customHeight="1" x14ac:dyDescent="0.15">
      <c r="A26" s="94"/>
      <c r="B26" s="144"/>
      <c r="C26" s="2520" t="s">
        <v>36</v>
      </c>
      <c r="D26" s="2521"/>
      <c r="E26" s="2522"/>
      <c r="F26" s="245"/>
      <c r="G26" s="145" t="s">
        <v>598</v>
      </c>
      <c r="H26" s="146"/>
      <c r="I26" s="147"/>
      <c r="J26" s="148">
        <f>SUM('４-４．概略予算書（１年目）'!J27,'４-５．概略予算書（２年目）'!J27,'４-６．概略予算書（３年目）'!J27)</f>
        <v>0</v>
      </c>
      <c r="K26" s="149"/>
      <c r="L26" s="150">
        <f>SUM('４-４．概略予算書（１年目）'!L27,'４-５．概略予算書（２年目）'!L27,'４-６．概略予算書（３年目）'!L27)</f>
        <v>0</v>
      </c>
      <c r="M26" s="151"/>
      <c r="N26" s="152">
        <f t="shared" si="0"/>
        <v>0</v>
      </c>
      <c r="O26" s="153"/>
      <c r="P26" s="84"/>
      <c r="Q26" s="766"/>
      <c r="R26" s="767"/>
      <c r="S26" s="767"/>
      <c r="T26" s="767"/>
      <c r="U26" s="767"/>
      <c r="V26" s="766"/>
      <c r="W26" s="767"/>
      <c r="X26" s="767"/>
      <c r="Y26" s="767"/>
    </row>
    <row r="27" spans="1:25" ht="18.75" customHeight="1" x14ac:dyDescent="0.15">
      <c r="A27" s="94"/>
      <c r="B27" s="144"/>
      <c r="C27" s="2520" t="s">
        <v>37</v>
      </c>
      <c r="D27" s="2521"/>
      <c r="E27" s="2522"/>
      <c r="F27" s="245"/>
      <c r="G27" s="145" t="s">
        <v>598</v>
      </c>
      <c r="H27" s="146"/>
      <c r="I27" s="147"/>
      <c r="J27" s="148">
        <f>SUM('４-４．概略予算書（１年目）'!J28,'４-５．概略予算書（２年目）'!J28,'４-６．概略予算書（３年目）'!J28)</f>
        <v>0</v>
      </c>
      <c r="K27" s="149"/>
      <c r="L27" s="150">
        <f>SUM('４-４．概略予算書（１年目）'!L28,'４-５．概略予算書（２年目）'!L28,'４-６．概略予算書（３年目）'!L28)</f>
        <v>0</v>
      </c>
      <c r="M27" s="151"/>
      <c r="N27" s="152">
        <f t="shared" si="0"/>
        <v>0</v>
      </c>
      <c r="O27" s="153"/>
      <c r="P27" s="84"/>
      <c r="Q27" s="766"/>
      <c r="R27" s="768"/>
      <c r="S27" s="768"/>
      <c r="T27" s="768"/>
      <c r="U27" s="767"/>
      <c r="V27" s="766"/>
      <c r="W27" s="768"/>
      <c r="X27" s="768"/>
      <c r="Y27" s="768"/>
    </row>
    <row r="28" spans="1:25" ht="18.75" customHeight="1" thickBot="1" x14ac:dyDescent="0.2">
      <c r="A28" s="94"/>
      <c r="B28" s="154"/>
      <c r="C28" s="155"/>
      <c r="D28" s="155"/>
      <c r="E28" s="242"/>
      <c r="F28" s="256"/>
      <c r="G28" s="156"/>
      <c r="H28" s="157"/>
      <c r="I28" s="158"/>
      <c r="J28" s="159"/>
      <c r="K28" s="160"/>
      <c r="L28" s="161"/>
      <c r="M28" s="162"/>
      <c r="N28" s="163"/>
      <c r="O28" s="164"/>
      <c r="P28" s="84"/>
      <c r="Q28" s="766"/>
      <c r="R28" s="768"/>
      <c r="S28" s="768"/>
      <c r="T28" s="768"/>
      <c r="U28" s="767"/>
      <c r="V28" s="766"/>
      <c r="W28" s="768"/>
      <c r="X28" s="768"/>
      <c r="Y28" s="768"/>
    </row>
    <row r="29" spans="1:25" ht="30" customHeight="1" thickTop="1" x14ac:dyDescent="0.15">
      <c r="A29" s="94"/>
      <c r="B29" s="117"/>
      <c r="C29" s="165"/>
      <c r="D29" s="165" t="s">
        <v>600</v>
      </c>
      <c r="E29" s="120" t="s">
        <v>11</v>
      </c>
      <c r="F29" s="243"/>
      <c r="G29" s="166"/>
      <c r="H29" s="167"/>
      <c r="I29" s="123"/>
      <c r="J29" s="123">
        <f>SUM(J20:J27)</f>
        <v>0</v>
      </c>
      <c r="K29" s="124"/>
      <c r="L29" s="124">
        <f>SUM(L20:L27)</f>
        <v>0</v>
      </c>
      <c r="M29" s="168"/>
      <c r="N29" s="126">
        <f>SUM(N20:N27)</f>
        <v>0</v>
      </c>
      <c r="O29" s="127"/>
      <c r="P29" s="84"/>
      <c r="Q29" s="766"/>
      <c r="R29" s="768"/>
      <c r="S29" s="768"/>
      <c r="T29" s="768"/>
      <c r="U29" s="767"/>
      <c r="V29" s="766"/>
      <c r="W29" s="768"/>
      <c r="X29" s="768"/>
      <c r="Y29" s="768"/>
    </row>
    <row r="30" spans="1:25" ht="18.75" customHeight="1" thickBot="1" x14ac:dyDescent="0.2">
      <c r="A30" s="94"/>
      <c r="B30" s="128"/>
      <c r="C30" s="129"/>
      <c r="D30" s="130"/>
      <c r="E30" s="131"/>
      <c r="F30" s="244"/>
      <c r="G30" s="169"/>
      <c r="H30" s="170"/>
      <c r="I30" s="134"/>
      <c r="J30" s="134"/>
      <c r="K30" s="136"/>
      <c r="L30" s="136"/>
      <c r="M30" s="171"/>
      <c r="N30" s="138"/>
      <c r="O30" s="139"/>
      <c r="P30" s="84"/>
      <c r="Q30" s="766"/>
      <c r="R30" s="768"/>
      <c r="S30" s="768"/>
      <c r="T30" s="768"/>
      <c r="U30" s="767"/>
      <c r="V30" s="766"/>
      <c r="W30" s="768"/>
      <c r="X30" s="768"/>
      <c r="Y30" s="768"/>
    </row>
    <row r="31" spans="1:25" ht="18.75" customHeight="1" thickTop="1" x14ac:dyDescent="0.15">
      <c r="A31" s="94"/>
      <c r="B31" s="117"/>
      <c r="C31" s="118" t="s">
        <v>27</v>
      </c>
      <c r="D31" s="119"/>
      <c r="E31" s="120"/>
      <c r="F31" s="243"/>
      <c r="G31" s="121"/>
      <c r="H31" s="167"/>
      <c r="I31" s="123"/>
      <c r="J31" s="123"/>
      <c r="K31" s="124"/>
      <c r="L31" s="124"/>
      <c r="M31" s="168"/>
      <c r="N31" s="126"/>
      <c r="O31" s="127"/>
      <c r="P31" s="84"/>
      <c r="Q31" s="766"/>
      <c r="R31" s="768"/>
      <c r="S31" s="768"/>
      <c r="T31" s="768"/>
      <c r="U31" s="767"/>
      <c r="V31" s="766"/>
      <c r="W31" s="768"/>
      <c r="X31" s="768"/>
      <c r="Y31" s="768"/>
    </row>
    <row r="32" spans="1:25" ht="18.75" customHeight="1" x14ac:dyDescent="0.15">
      <c r="A32" s="94"/>
      <c r="B32" s="144"/>
      <c r="C32" s="2520" t="s">
        <v>31</v>
      </c>
      <c r="D32" s="2521"/>
      <c r="E32" s="2522"/>
      <c r="F32" s="245"/>
      <c r="G32" s="145" t="s">
        <v>598</v>
      </c>
      <c r="H32" s="172"/>
      <c r="I32" s="147"/>
      <c r="J32" s="148">
        <f>SUM('４-４．概略予算書（１年目）'!J33,'４-５．概略予算書（２年目）'!J33,'４-６．概略予算書（３年目）'!J33)</f>
        <v>0</v>
      </c>
      <c r="K32" s="149"/>
      <c r="L32" s="150">
        <f>SUM('４-４．概略予算書（１年目）'!L33,'４-５．概略予算書（２年目）'!L33,'４-６．概略予算書（３年目）'!L33)</f>
        <v>0</v>
      </c>
      <c r="M32" s="151"/>
      <c r="N32" s="152">
        <f>J32-L32</f>
        <v>0</v>
      </c>
      <c r="O32" s="153"/>
      <c r="Q32" s="766"/>
      <c r="R32" s="768"/>
      <c r="S32" s="768"/>
      <c r="T32" s="768"/>
      <c r="U32" s="769"/>
      <c r="V32" s="766"/>
      <c r="W32" s="768"/>
      <c r="X32" s="768"/>
      <c r="Y32" s="768"/>
    </row>
    <row r="33" spans="1:30" ht="18.75" customHeight="1" x14ac:dyDescent="0.15">
      <c r="A33" s="94"/>
      <c r="B33" s="144"/>
      <c r="C33" s="2520" t="s">
        <v>30</v>
      </c>
      <c r="D33" s="2521"/>
      <c r="E33" s="2522"/>
      <c r="F33" s="245"/>
      <c r="G33" s="145" t="s">
        <v>598</v>
      </c>
      <c r="H33" s="172"/>
      <c r="I33" s="147"/>
      <c r="J33" s="148">
        <f>SUM('４-４．概略予算書（１年目）'!J34,'４-５．概略予算書（２年目）'!J34,'４-６．概略予算書（３年目）'!J34)</f>
        <v>0</v>
      </c>
      <c r="K33" s="149"/>
      <c r="L33" s="150">
        <f>SUM('４-４．概略予算書（１年目）'!L34,'４-５．概略予算書（２年目）'!L34,'４-６．概略予算書（３年目）'!L34)</f>
        <v>0</v>
      </c>
      <c r="M33" s="151"/>
      <c r="N33" s="152">
        <f t="shared" ref="N33:N39" si="1">J33-L33</f>
        <v>0</v>
      </c>
      <c r="O33" s="153"/>
      <c r="Q33" s="770"/>
      <c r="R33" s="768"/>
      <c r="S33" s="768"/>
      <c r="T33" s="768"/>
      <c r="U33" s="769"/>
      <c r="V33" s="770"/>
      <c r="W33" s="768"/>
      <c r="X33" s="768"/>
      <c r="Y33" s="768"/>
    </row>
    <row r="34" spans="1:30" ht="18.75" customHeight="1" x14ac:dyDescent="0.15">
      <c r="A34" s="94"/>
      <c r="B34" s="144"/>
      <c r="C34" s="2520" t="s">
        <v>32</v>
      </c>
      <c r="D34" s="2521"/>
      <c r="E34" s="2522"/>
      <c r="F34" s="245"/>
      <c r="G34" s="145" t="s">
        <v>598</v>
      </c>
      <c r="H34" s="172"/>
      <c r="I34" s="147"/>
      <c r="J34" s="148">
        <f>SUM('４-４．概略予算書（１年目）'!J35,'４-５．概略予算書（２年目）'!J35,'４-６．概略予算書（３年目）'!J35)</f>
        <v>0</v>
      </c>
      <c r="K34" s="149"/>
      <c r="L34" s="150">
        <f>SUM('４-４．概略予算書（１年目）'!L35,'４-５．概略予算書（２年目）'!L35,'４-６．概略予算書（３年目）'!L35)</f>
        <v>0</v>
      </c>
      <c r="M34" s="151"/>
      <c r="N34" s="152">
        <f t="shared" si="1"/>
        <v>0</v>
      </c>
      <c r="O34" s="153"/>
      <c r="Q34" s="770"/>
      <c r="R34" s="768"/>
      <c r="S34" s="768"/>
      <c r="T34" s="768"/>
      <c r="U34" s="769"/>
      <c r="V34" s="770"/>
      <c r="W34" s="768"/>
      <c r="X34" s="768"/>
      <c r="Y34" s="768"/>
    </row>
    <row r="35" spans="1:30" ht="18.75" customHeight="1" x14ac:dyDescent="0.15">
      <c r="A35" s="94"/>
      <c r="B35" s="144"/>
      <c r="C35" s="2520" t="s">
        <v>33</v>
      </c>
      <c r="D35" s="2521"/>
      <c r="E35" s="2522"/>
      <c r="F35" s="245"/>
      <c r="G35" s="145" t="s">
        <v>598</v>
      </c>
      <c r="H35" s="172"/>
      <c r="I35" s="147"/>
      <c r="J35" s="148">
        <f>SUM('４-４．概略予算書（１年目）'!J36,'４-５．概略予算書（２年目）'!J36,'４-６．概略予算書（３年目）'!J36)</f>
        <v>0</v>
      </c>
      <c r="K35" s="149"/>
      <c r="L35" s="150">
        <f>SUM('４-４．概略予算書（１年目）'!L36,'４-５．概略予算書（２年目）'!L36,'４-６．概略予算書（３年目）'!L36)</f>
        <v>0</v>
      </c>
      <c r="M35" s="151"/>
      <c r="N35" s="152">
        <f t="shared" si="1"/>
        <v>0</v>
      </c>
      <c r="O35" s="153"/>
      <c r="Q35" s="770"/>
      <c r="R35" s="768"/>
      <c r="S35" s="768"/>
      <c r="T35" s="768"/>
      <c r="U35" s="769"/>
      <c r="V35" s="770"/>
      <c r="W35" s="768"/>
      <c r="X35" s="768"/>
      <c r="Y35" s="768"/>
    </row>
    <row r="36" spans="1:30" ht="18.75" customHeight="1" x14ac:dyDescent="0.15">
      <c r="A36" s="94"/>
      <c r="B36" s="144"/>
      <c r="C36" s="2520" t="s">
        <v>34</v>
      </c>
      <c r="D36" s="2521"/>
      <c r="E36" s="2522"/>
      <c r="F36" s="245"/>
      <c r="G36" s="145" t="s">
        <v>598</v>
      </c>
      <c r="H36" s="172"/>
      <c r="I36" s="147"/>
      <c r="J36" s="148">
        <f>SUM('４-４．概略予算書（１年目）'!J37,'４-５．概略予算書（２年目）'!J37,'４-６．概略予算書（３年目）'!J37)</f>
        <v>0</v>
      </c>
      <c r="K36" s="149"/>
      <c r="L36" s="150">
        <f>SUM('４-４．概略予算書（１年目）'!L37,'４-５．概略予算書（２年目）'!L37,'４-６．概略予算書（３年目）'!L37)</f>
        <v>0</v>
      </c>
      <c r="M36" s="151"/>
      <c r="N36" s="152">
        <f t="shared" si="1"/>
        <v>0</v>
      </c>
      <c r="O36" s="153"/>
      <c r="Q36" s="770"/>
      <c r="R36" s="768"/>
      <c r="S36" s="768"/>
      <c r="T36" s="768"/>
      <c r="U36" s="769"/>
      <c r="V36" s="770"/>
      <c r="W36" s="768"/>
      <c r="X36" s="768"/>
      <c r="Y36" s="768"/>
    </row>
    <row r="37" spans="1:30" ht="18.75" customHeight="1" x14ac:dyDescent="0.15">
      <c r="A37" s="94"/>
      <c r="B37" s="144"/>
      <c r="C37" s="2520" t="s">
        <v>35</v>
      </c>
      <c r="D37" s="2521"/>
      <c r="E37" s="2522"/>
      <c r="F37" s="245"/>
      <c r="G37" s="145" t="s">
        <v>598</v>
      </c>
      <c r="H37" s="172"/>
      <c r="I37" s="147"/>
      <c r="J37" s="148">
        <f>SUM('４-４．概略予算書（１年目）'!J38,'４-５．概略予算書（２年目）'!J38,'４-６．概略予算書（３年目）'!J38)</f>
        <v>0</v>
      </c>
      <c r="K37" s="149"/>
      <c r="L37" s="150">
        <f>SUM('４-４．概略予算書（１年目）'!L38,'４-５．概略予算書（２年目）'!L38,'４-６．概略予算書（３年目）'!L38)</f>
        <v>0</v>
      </c>
      <c r="M37" s="151"/>
      <c r="N37" s="152">
        <f t="shared" si="1"/>
        <v>0</v>
      </c>
      <c r="O37" s="153"/>
      <c r="Q37" s="770"/>
      <c r="R37" s="768"/>
      <c r="S37" s="768"/>
      <c r="T37" s="768"/>
      <c r="U37" s="769"/>
      <c r="V37" s="770"/>
      <c r="W37" s="768"/>
      <c r="X37" s="768"/>
      <c r="Y37" s="768"/>
    </row>
    <row r="38" spans="1:30" ht="18.75" customHeight="1" x14ac:dyDescent="0.15">
      <c r="A38" s="94"/>
      <c r="B38" s="144"/>
      <c r="C38" s="2520" t="s">
        <v>36</v>
      </c>
      <c r="D38" s="2521"/>
      <c r="E38" s="2522"/>
      <c r="F38" s="245"/>
      <c r="G38" s="145" t="s">
        <v>598</v>
      </c>
      <c r="H38" s="172"/>
      <c r="I38" s="147"/>
      <c r="J38" s="148">
        <f>SUM('４-４．概略予算書（１年目）'!J39,'４-５．概略予算書（２年目）'!J39,'４-６．概略予算書（３年目）'!J39)</f>
        <v>0</v>
      </c>
      <c r="K38" s="149"/>
      <c r="L38" s="150">
        <f>SUM('４-４．概略予算書（１年目）'!L39,'４-５．概略予算書（２年目）'!L39,'４-６．概略予算書（３年目）'!L39)</f>
        <v>0</v>
      </c>
      <c r="M38" s="151"/>
      <c r="N38" s="152">
        <f t="shared" si="1"/>
        <v>0</v>
      </c>
      <c r="O38" s="153"/>
      <c r="Q38" s="770"/>
      <c r="R38" s="768"/>
      <c r="S38" s="768"/>
      <c r="T38" s="768"/>
      <c r="U38" s="769"/>
      <c r="V38" s="770"/>
      <c r="W38" s="768"/>
      <c r="X38" s="768"/>
      <c r="Y38" s="768"/>
    </row>
    <row r="39" spans="1:30" ht="18.75" customHeight="1" x14ac:dyDescent="0.15">
      <c r="A39" s="94"/>
      <c r="B39" s="144"/>
      <c r="C39" s="2520" t="s">
        <v>37</v>
      </c>
      <c r="D39" s="2521"/>
      <c r="E39" s="2522"/>
      <c r="F39" s="245"/>
      <c r="G39" s="145" t="s">
        <v>598</v>
      </c>
      <c r="H39" s="172"/>
      <c r="I39" s="147"/>
      <c r="J39" s="148">
        <f>SUM('４-４．概略予算書（１年目）'!J40,'４-５．概略予算書（２年目）'!J40,'４-６．概略予算書（３年目）'!J40)</f>
        <v>0</v>
      </c>
      <c r="K39" s="149"/>
      <c r="L39" s="150">
        <f>SUM('４-４．概略予算書（１年目）'!L40,'４-５．概略予算書（２年目）'!L40,'４-６．概略予算書（３年目）'!L40)</f>
        <v>0</v>
      </c>
      <c r="M39" s="151"/>
      <c r="N39" s="152">
        <f t="shared" si="1"/>
        <v>0</v>
      </c>
      <c r="O39" s="153"/>
      <c r="Q39" s="770"/>
      <c r="R39" s="768"/>
      <c r="S39" s="768"/>
      <c r="T39" s="768"/>
      <c r="U39" s="769"/>
      <c r="V39" s="770"/>
      <c r="W39" s="768"/>
      <c r="X39" s="768"/>
      <c r="Y39" s="768"/>
    </row>
    <row r="40" spans="1:30" ht="18.75" customHeight="1" thickBot="1" x14ac:dyDescent="0.2">
      <c r="A40" s="94"/>
      <c r="B40" s="173"/>
      <c r="C40" s="174"/>
      <c r="D40" s="175"/>
      <c r="E40" s="176"/>
      <c r="F40" s="246"/>
      <c r="G40" s="177"/>
      <c r="H40" s="178"/>
      <c r="I40" s="148"/>
      <c r="J40" s="179"/>
      <c r="K40" s="150"/>
      <c r="L40" s="180"/>
      <c r="M40" s="181"/>
      <c r="N40" s="182"/>
      <c r="O40" s="153"/>
      <c r="Q40" s="770"/>
      <c r="R40" s="768"/>
      <c r="S40" s="768"/>
      <c r="T40" s="768"/>
      <c r="U40" s="769"/>
      <c r="V40" s="770"/>
      <c r="W40" s="768"/>
      <c r="X40" s="768"/>
      <c r="Y40" s="768"/>
      <c r="AA40" s="707"/>
      <c r="AB40" s="769"/>
      <c r="AC40" s="769"/>
      <c r="AD40" s="769"/>
    </row>
    <row r="41" spans="1:30" ht="30" customHeight="1" thickTop="1" x14ac:dyDescent="0.15">
      <c r="A41" s="94"/>
      <c r="B41" s="117"/>
      <c r="C41" s="165"/>
      <c r="D41" s="165" t="s">
        <v>61</v>
      </c>
      <c r="E41" s="120" t="s">
        <v>11</v>
      </c>
      <c r="F41" s="243"/>
      <c r="G41" s="166"/>
      <c r="H41" s="167"/>
      <c r="I41" s="123"/>
      <c r="J41" s="123">
        <f>SUM(J32:J40)</f>
        <v>0</v>
      </c>
      <c r="K41" s="124"/>
      <c r="L41" s="124">
        <f>SUM(L32:L40)</f>
        <v>0</v>
      </c>
      <c r="M41" s="168"/>
      <c r="N41" s="126">
        <f>SUM(N32:N40)</f>
        <v>0</v>
      </c>
      <c r="O41" s="183"/>
      <c r="Q41" s="770"/>
      <c r="R41" s="768"/>
      <c r="S41" s="768"/>
      <c r="T41" s="768"/>
      <c r="U41" s="769"/>
      <c r="V41" s="770"/>
      <c r="W41" s="768"/>
      <c r="X41" s="768"/>
      <c r="Y41" s="768"/>
      <c r="AA41" s="765"/>
      <c r="AB41" s="765"/>
      <c r="AC41" s="765"/>
      <c r="AD41" s="769"/>
    </row>
    <row r="42" spans="1:30" ht="18.75" customHeight="1" thickBot="1" x14ac:dyDescent="0.2">
      <c r="A42" s="94"/>
      <c r="B42" s="173"/>
      <c r="C42" s="184"/>
      <c r="D42" s="185"/>
      <c r="E42" s="186"/>
      <c r="F42" s="247"/>
      <c r="G42" s="187"/>
      <c r="H42" s="188"/>
      <c r="I42" s="179"/>
      <c r="J42" s="179"/>
      <c r="K42" s="180"/>
      <c r="L42" s="180"/>
      <c r="M42" s="189"/>
      <c r="N42" s="182"/>
      <c r="O42" s="190"/>
      <c r="Q42" s="770"/>
      <c r="R42" s="768"/>
      <c r="S42" s="768"/>
      <c r="T42" s="768"/>
      <c r="U42" s="769"/>
      <c r="V42" s="770"/>
      <c r="W42" s="768"/>
      <c r="X42" s="768"/>
      <c r="Y42" s="768"/>
      <c r="AA42" s="768"/>
      <c r="AB42" s="768"/>
      <c r="AC42" s="768"/>
      <c r="AD42" s="769"/>
    </row>
    <row r="43" spans="1:30" ht="30" customHeight="1" thickTop="1" thickBot="1" x14ac:dyDescent="0.2">
      <c r="A43" s="94"/>
      <c r="B43" s="191"/>
      <c r="C43" s="192"/>
      <c r="D43" s="193"/>
      <c r="E43" s="194" t="s">
        <v>28</v>
      </c>
      <c r="F43" s="248"/>
      <c r="G43" s="195"/>
      <c r="H43" s="196"/>
      <c r="I43" s="197"/>
      <c r="J43" s="197">
        <f>SUM(J17,J29,J41)</f>
        <v>0</v>
      </c>
      <c r="K43" s="198"/>
      <c r="L43" s="198">
        <f>SUM(L17,L29,L41)</f>
        <v>0</v>
      </c>
      <c r="M43" s="199"/>
      <c r="N43" s="200">
        <f>SUM(N17,N29,N41)</f>
        <v>0</v>
      </c>
      <c r="O43" s="201"/>
    </row>
    <row r="44" spans="1:30" ht="8.25" customHeight="1" thickBot="1" x14ac:dyDescent="0.2">
      <c r="B44" s="202"/>
      <c r="C44" s="203"/>
      <c r="D44" s="203"/>
      <c r="E44" s="203"/>
      <c r="F44" s="202"/>
      <c r="G44" s="204"/>
      <c r="H44" s="137"/>
      <c r="I44" s="137"/>
      <c r="J44" s="137"/>
      <c r="K44" s="137"/>
      <c r="L44" s="137"/>
      <c r="M44" s="137"/>
      <c r="N44" s="137"/>
      <c r="O44" s="203"/>
    </row>
    <row r="45" spans="1:30" ht="18.75" customHeight="1" x14ac:dyDescent="0.15">
      <c r="A45" s="94"/>
      <c r="B45" s="205"/>
      <c r="C45" s="206" t="s">
        <v>1061</v>
      </c>
      <c r="D45" s="207"/>
      <c r="E45" s="208"/>
      <c r="F45" s="249"/>
      <c r="G45" s="209"/>
      <c r="H45" s="210"/>
      <c r="I45" s="211"/>
      <c r="J45" s="211"/>
      <c r="K45" s="211"/>
      <c r="L45" s="211"/>
      <c r="M45" s="211"/>
      <c r="N45" s="212"/>
      <c r="O45" s="213"/>
    </row>
    <row r="46" spans="1:30" ht="18.75" customHeight="1" x14ac:dyDescent="0.15">
      <c r="A46" s="94"/>
      <c r="B46" s="214"/>
      <c r="C46" s="2545" t="s">
        <v>1062</v>
      </c>
      <c r="D46" s="2546"/>
      <c r="E46" s="2547"/>
      <c r="F46" s="250"/>
      <c r="G46" s="215" t="s">
        <v>19</v>
      </c>
      <c r="H46" s="216"/>
      <c r="I46" s="217"/>
      <c r="J46" s="218">
        <f>SUM(J20,J32)</f>
        <v>0</v>
      </c>
      <c r="K46" s="217"/>
      <c r="L46" s="218">
        <f t="shared" ref="L46:L53" si="2">SUM(L20,L32)</f>
        <v>0</v>
      </c>
      <c r="M46" s="217"/>
      <c r="N46" s="219">
        <f t="shared" ref="N46:N53" si="3">SUM(N20,N32)</f>
        <v>0</v>
      </c>
      <c r="O46" s="220"/>
    </row>
    <row r="47" spans="1:30" ht="18.75" customHeight="1" x14ac:dyDescent="0.15">
      <c r="A47" s="94"/>
      <c r="B47" s="214"/>
      <c r="C47" s="2545" t="s">
        <v>30</v>
      </c>
      <c r="D47" s="2546"/>
      <c r="E47" s="2547"/>
      <c r="F47" s="250"/>
      <c r="G47" s="215" t="s">
        <v>19</v>
      </c>
      <c r="H47" s="216"/>
      <c r="I47" s="217"/>
      <c r="J47" s="218">
        <f t="shared" ref="J47:J53" si="4">SUM(J21,J33)</f>
        <v>0</v>
      </c>
      <c r="K47" s="217"/>
      <c r="L47" s="218">
        <f t="shared" si="2"/>
        <v>0</v>
      </c>
      <c r="M47" s="217"/>
      <c r="N47" s="219">
        <f t="shared" si="3"/>
        <v>0</v>
      </c>
      <c r="O47" s="220"/>
    </row>
    <row r="48" spans="1:30" ht="18.75" customHeight="1" x14ac:dyDescent="0.15">
      <c r="A48" s="94"/>
      <c r="B48" s="214"/>
      <c r="C48" s="2545" t="s">
        <v>32</v>
      </c>
      <c r="D48" s="2546"/>
      <c r="E48" s="2547"/>
      <c r="F48" s="250"/>
      <c r="G48" s="215" t="s">
        <v>19</v>
      </c>
      <c r="H48" s="216"/>
      <c r="I48" s="217"/>
      <c r="J48" s="218">
        <f t="shared" si="4"/>
        <v>0</v>
      </c>
      <c r="K48" s="217"/>
      <c r="L48" s="218">
        <f t="shared" si="2"/>
        <v>0</v>
      </c>
      <c r="M48" s="217"/>
      <c r="N48" s="219">
        <f t="shared" si="3"/>
        <v>0</v>
      </c>
      <c r="O48" s="220"/>
    </row>
    <row r="49" spans="1:15" ht="18.75" customHeight="1" x14ac:dyDescent="0.15">
      <c r="A49" s="94"/>
      <c r="B49" s="214"/>
      <c r="C49" s="2545" t="s">
        <v>33</v>
      </c>
      <c r="D49" s="2546"/>
      <c r="E49" s="2547"/>
      <c r="F49" s="250"/>
      <c r="G49" s="215" t="s">
        <v>19</v>
      </c>
      <c r="H49" s="216"/>
      <c r="I49" s="217"/>
      <c r="J49" s="218">
        <f t="shared" si="4"/>
        <v>0</v>
      </c>
      <c r="K49" s="217"/>
      <c r="L49" s="218">
        <f t="shared" si="2"/>
        <v>0</v>
      </c>
      <c r="M49" s="217"/>
      <c r="N49" s="219">
        <f t="shared" si="3"/>
        <v>0</v>
      </c>
      <c r="O49" s="220"/>
    </row>
    <row r="50" spans="1:15" ht="18.75" customHeight="1" x14ac:dyDescent="0.15">
      <c r="A50" s="94"/>
      <c r="B50" s="214"/>
      <c r="C50" s="2545" t="s">
        <v>34</v>
      </c>
      <c r="D50" s="2546"/>
      <c r="E50" s="2547"/>
      <c r="F50" s="250"/>
      <c r="G50" s="215" t="s">
        <v>19</v>
      </c>
      <c r="H50" s="216"/>
      <c r="I50" s="217"/>
      <c r="J50" s="218">
        <f t="shared" si="4"/>
        <v>0</v>
      </c>
      <c r="K50" s="217"/>
      <c r="L50" s="218">
        <f t="shared" si="2"/>
        <v>0</v>
      </c>
      <c r="M50" s="217"/>
      <c r="N50" s="219">
        <f t="shared" si="3"/>
        <v>0</v>
      </c>
      <c r="O50" s="220"/>
    </row>
    <row r="51" spans="1:15" ht="18.75" customHeight="1" x14ac:dyDescent="0.15">
      <c r="A51" s="94"/>
      <c r="B51" s="214"/>
      <c r="C51" s="2545" t="s">
        <v>35</v>
      </c>
      <c r="D51" s="2546"/>
      <c r="E51" s="2547"/>
      <c r="F51" s="250"/>
      <c r="G51" s="215" t="s">
        <v>19</v>
      </c>
      <c r="H51" s="216"/>
      <c r="I51" s="217"/>
      <c r="J51" s="218">
        <f t="shared" si="4"/>
        <v>0</v>
      </c>
      <c r="K51" s="217"/>
      <c r="L51" s="218">
        <f t="shared" si="2"/>
        <v>0</v>
      </c>
      <c r="M51" s="217"/>
      <c r="N51" s="219">
        <f t="shared" si="3"/>
        <v>0</v>
      </c>
      <c r="O51" s="220"/>
    </row>
    <row r="52" spans="1:15" ht="18.75" customHeight="1" x14ac:dyDescent="0.15">
      <c r="A52" s="94"/>
      <c r="B52" s="214"/>
      <c r="C52" s="2545" t="s">
        <v>36</v>
      </c>
      <c r="D52" s="2546"/>
      <c r="E52" s="2547"/>
      <c r="F52" s="250"/>
      <c r="G52" s="215" t="s">
        <v>19</v>
      </c>
      <c r="H52" s="216"/>
      <c r="I52" s="217"/>
      <c r="J52" s="218">
        <f t="shared" si="4"/>
        <v>0</v>
      </c>
      <c r="K52" s="217"/>
      <c r="L52" s="218">
        <f t="shared" si="2"/>
        <v>0</v>
      </c>
      <c r="M52" s="217"/>
      <c r="N52" s="219">
        <f t="shared" si="3"/>
        <v>0</v>
      </c>
      <c r="O52" s="220"/>
    </row>
    <row r="53" spans="1:15" ht="18.75" customHeight="1" x14ac:dyDescent="0.15">
      <c r="A53" s="94"/>
      <c r="B53" s="214"/>
      <c r="C53" s="2545" t="s">
        <v>37</v>
      </c>
      <c r="D53" s="2546"/>
      <c r="E53" s="2547"/>
      <c r="F53" s="250"/>
      <c r="G53" s="215" t="s">
        <v>19</v>
      </c>
      <c r="H53" s="216"/>
      <c r="I53" s="217"/>
      <c r="J53" s="218">
        <f t="shared" si="4"/>
        <v>0</v>
      </c>
      <c r="K53" s="217"/>
      <c r="L53" s="218">
        <f t="shared" si="2"/>
        <v>0</v>
      </c>
      <c r="M53" s="217"/>
      <c r="N53" s="219">
        <f t="shared" si="3"/>
        <v>0</v>
      </c>
      <c r="O53" s="220"/>
    </row>
    <row r="54" spans="1:15" ht="18.75" customHeight="1" thickBot="1" x14ac:dyDescent="0.2">
      <c r="A54" s="94"/>
      <c r="B54" s="221"/>
      <c r="C54" s="563"/>
      <c r="D54" s="222"/>
      <c r="E54" s="223"/>
      <c r="F54" s="251"/>
      <c r="G54" s="224"/>
      <c r="H54" s="225"/>
      <c r="I54" s="218"/>
      <c r="J54" s="226"/>
      <c r="K54" s="226"/>
      <c r="L54" s="226"/>
      <c r="M54" s="226"/>
      <c r="N54" s="227"/>
      <c r="O54" s="220"/>
    </row>
    <row r="55" spans="1:15" ht="30" customHeight="1" thickTop="1" thickBot="1" x14ac:dyDescent="0.2">
      <c r="A55" s="94"/>
      <c r="B55" s="228"/>
      <c r="C55" s="229"/>
      <c r="D55" s="230" t="s">
        <v>29</v>
      </c>
      <c r="E55" s="231" t="s">
        <v>11</v>
      </c>
      <c r="F55" s="252"/>
      <c r="G55" s="232"/>
      <c r="H55" s="233"/>
      <c r="I55" s="234"/>
      <c r="J55" s="234">
        <f>SUM(J46:J54)</f>
        <v>0</v>
      </c>
      <c r="K55" s="234"/>
      <c r="L55" s="234">
        <f>SUM(L46:L54)</f>
        <v>0</v>
      </c>
      <c r="M55" s="234"/>
      <c r="N55" s="235">
        <f>SUM(N46:N54)</f>
        <v>0</v>
      </c>
      <c r="O55" s="236"/>
    </row>
  </sheetData>
  <sheetProtection formatCells="0" formatColumns="0" formatRows="0" insertColumns="0" insertRows="0" insertHyperlinks="0" deleteColumns="0" deleteRows="0" sort="0" autoFilter="0" pivotTables="0"/>
  <mergeCells count="35">
    <mergeCell ref="C52:E52"/>
    <mergeCell ref="C53:E53"/>
    <mergeCell ref="C47:E47"/>
    <mergeCell ref="C48:E48"/>
    <mergeCell ref="C49:E49"/>
    <mergeCell ref="C50:E50"/>
    <mergeCell ref="C51:E51"/>
    <mergeCell ref="C46:E46"/>
    <mergeCell ref="C25:E25"/>
    <mergeCell ref="C26:E26"/>
    <mergeCell ref="C27:E27"/>
    <mergeCell ref="C32:E32"/>
    <mergeCell ref="C33:E33"/>
    <mergeCell ref="C34:E34"/>
    <mergeCell ref="C35:E35"/>
    <mergeCell ref="C36:E36"/>
    <mergeCell ref="C37:E37"/>
    <mergeCell ref="C38:E38"/>
    <mergeCell ref="C39:E39"/>
    <mergeCell ref="H13:N13"/>
    <mergeCell ref="H14:H15"/>
    <mergeCell ref="I14:J14"/>
    <mergeCell ref="K14:L14"/>
    <mergeCell ref="M14:N14"/>
    <mergeCell ref="F13:F15"/>
    <mergeCell ref="B12:D12"/>
    <mergeCell ref="C24:E24"/>
    <mergeCell ref="B13:B15"/>
    <mergeCell ref="G13:G15"/>
    <mergeCell ref="B16:G16"/>
    <mergeCell ref="C20:E20"/>
    <mergeCell ref="C21:E21"/>
    <mergeCell ref="C22:E22"/>
    <mergeCell ref="C23:E23"/>
    <mergeCell ref="C18:E18"/>
  </mergeCells>
  <phoneticPr fontId="4"/>
  <dataValidations count="2">
    <dataValidation allowBlank="1" showInputMessage="1" sqref="G17:G54" xr:uid="{00000000-0002-0000-0E00-000001000000}"/>
    <dataValidation allowBlank="1" showErrorMessage="1" sqref="C18:E18" xr:uid="{B4A9493E-ACEF-4640-A5DF-6CE8CAEF5F80}"/>
  </dataValidations>
  <printOptions horizontalCentered="1"/>
  <pageMargins left="0.59055118110236227" right="0" top="0.35433070866141736" bottom="0.15748031496062992" header="0.11811023622047245" footer="0"/>
  <pageSetup paperSize="9" scale="70" fitToHeight="7" orientation="portrait" r:id="rId1"/>
  <headerFooter>
    <oddHeader>&amp;R&amp;"HGPｺﾞｼｯｸM,ﾒﾃﾞｨｳﾑ"&amp;12全体（&amp;"Arial Unicode MS,標準"&amp;P&amp;"HGPｺﾞｼｯｸM,ﾒﾃﾞｨｳﾑ"/&amp;"Arial Unicode MS,標準"&amp;N&amp;"HGPｺﾞｼｯｸM,ﾒﾃﾞｨｳﾑ"）</oddHead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38" customWidth="1"/>
    <col min="3" max="3" width="27.5" style="22" customWidth="1"/>
    <col min="4" max="5" width="11.25" style="22" customWidth="1"/>
    <col min="6" max="6" width="9.25" style="237" customWidth="1"/>
    <col min="7" max="7" width="4.375" style="237" customWidth="1"/>
    <col min="8" max="8" width="7.5" style="239" customWidth="1"/>
    <col min="9" max="9" width="5" style="239" customWidth="1"/>
    <col min="10" max="10" width="12.625" style="240" customWidth="1"/>
    <col min="11" max="11" width="5" style="239" customWidth="1"/>
    <col min="12" max="12" width="12.625" style="240" customWidth="1"/>
    <col min="13" max="13" width="5" style="239" customWidth="1"/>
    <col min="14" max="14" width="12.625" style="240" customWidth="1"/>
    <col min="15" max="15" width="11.25" style="241" customWidth="1"/>
    <col min="16" max="17" width="9" style="939"/>
    <col min="18" max="20" width="13.875" style="939" customWidth="1"/>
    <col min="21" max="22" width="9" style="939"/>
    <col min="23" max="25" width="13.875" style="939" customWidth="1"/>
    <col min="26" max="26" width="9" style="939"/>
    <col min="27" max="27" width="14.25" style="939" customWidth="1"/>
    <col min="28" max="29" width="11.625" style="22" customWidth="1"/>
    <col min="30" max="16384" width="9" style="22"/>
  </cols>
  <sheetData>
    <row r="1" spans="1:15" s="939" customFormat="1" ht="18.75" customHeight="1" x14ac:dyDescent="0.15">
      <c r="B1" s="951" t="s">
        <v>590</v>
      </c>
      <c r="F1" s="952"/>
      <c r="G1" s="952"/>
      <c r="H1" s="953"/>
      <c r="I1" s="953"/>
      <c r="J1" s="954"/>
      <c r="K1" s="953"/>
      <c r="L1" s="954"/>
      <c r="M1" s="953"/>
      <c r="N1" s="954"/>
      <c r="O1" s="955"/>
    </row>
    <row r="2" spans="1:15" s="939" customFormat="1" ht="18.75" customHeight="1" x14ac:dyDescent="0.15">
      <c r="B2" s="956"/>
      <c r="C2" s="957" t="s">
        <v>1260</v>
      </c>
      <c r="D2" s="958"/>
      <c r="F2" s="952"/>
      <c r="G2" s="952"/>
      <c r="H2" s="953"/>
      <c r="I2" s="953"/>
      <c r="J2" s="954"/>
      <c r="K2" s="953"/>
      <c r="L2" s="954"/>
      <c r="M2" s="953"/>
      <c r="N2" s="954"/>
      <c r="O2" s="955"/>
    </row>
    <row r="3" spans="1:15" s="939" customFormat="1" ht="18.75" customHeight="1" x14ac:dyDescent="0.15">
      <c r="B3" s="956"/>
      <c r="C3" s="957" t="s">
        <v>1546</v>
      </c>
      <c r="D3" s="958"/>
      <c r="F3" s="952"/>
      <c r="G3" s="952"/>
      <c r="H3" s="953"/>
      <c r="I3" s="953"/>
      <c r="J3" s="954"/>
      <c r="K3" s="953"/>
      <c r="L3" s="954"/>
      <c r="M3" s="953"/>
      <c r="N3" s="954"/>
      <c r="O3" s="955"/>
    </row>
    <row r="4" spans="1:15" s="939" customFormat="1" ht="18.75" customHeight="1" x14ac:dyDescent="0.15">
      <c r="B4" s="956"/>
      <c r="C4" s="957" t="s">
        <v>1547</v>
      </c>
      <c r="D4" s="958"/>
      <c r="F4" s="952"/>
      <c r="G4" s="952"/>
      <c r="H4" s="953"/>
      <c r="I4" s="953"/>
      <c r="J4" s="954"/>
      <c r="K4" s="953"/>
      <c r="L4" s="954"/>
      <c r="M4" s="953"/>
      <c r="N4" s="954"/>
      <c r="O4" s="955"/>
    </row>
    <row r="5" spans="1:15" s="939" customFormat="1" ht="18.75" customHeight="1" x14ac:dyDescent="0.15">
      <c r="B5" s="956"/>
      <c r="C5" s="957" t="s">
        <v>591</v>
      </c>
      <c r="D5" s="958"/>
      <c r="F5" s="952"/>
      <c r="G5" s="952"/>
      <c r="H5" s="953"/>
      <c r="I5" s="953"/>
      <c r="J5" s="954"/>
      <c r="K5" s="953"/>
      <c r="L5" s="954"/>
      <c r="M5" s="953"/>
      <c r="N5" s="954"/>
      <c r="O5" s="955"/>
    </row>
    <row r="6" spans="1:15" s="939" customFormat="1" ht="18.75" customHeight="1" x14ac:dyDescent="0.15">
      <c r="B6" s="951"/>
      <c r="C6" s="1190" t="s">
        <v>1727</v>
      </c>
      <c r="D6" s="958"/>
      <c r="F6" s="952"/>
      <c r="G6" s="952"/>
      <c r="H6" s="953"/>
      <c r="I6" s="953"/>
      <c r="J6" s="954"/>
      <c r="K6" s="953"/>
      <c r="L6" s="954"/>
      <c r="M6" s="953"/>
      <c r="N6" s="954"/>
      <c r="O6" s="955"/>
    </row>
    <row r="7" spans="1:15" s="1125" customFormat="1" ht="18.75" customHeight="1" x14ac:dyDescent="0.15">
      <c r="B7" s="1126"/>
      <c r="C7" s="1190" t="s">
        <v>1665</v>
      </c>
      <c r="D7" s="1131"/>
      <c r="F7" s="1127"/>
      <c r="G7" s="1127"/>
      <c r="H7" s="1128"/>
      <c r="I7" s="1128"/>
      <c r="J7" s="1129"/>
      <c r="K7" s="1128"/>
      <c r="L7" s="1129"/>
      <c r="M7" s="1128"/>
      <c r="N7" s="1129"/>
      <c r="O7" s="1130"/>
    </row>
    <row r="8" spans="1:15" s="939" customFormat="1" ht="18.75" customHeight="1" x14ac:dyDescent="0.15">
      <c r="B8" s="951" t="s">
        <v>592</v>
      </c>
      <c r="C8" s="958"/>
      <c r="D8" s="958"/>
      <c r="F8" s="952"/>
      <c r="G8" s="952"/>
      <c r="H8" s="953"/>
      <c r="I8" s="953"/>
      <c r="J8" s="954"/>
      <c r="K8" s="953"/>
      <c r="L8" s="954"/>
      <c r="M8" s="953"/>
      <c r="N8" s="954"/>
      <c r="O8" s="955"/>
    </row>
    <row r="9" spans="1:15" s="939" customFormat="1" ht="18.75" customHeight="1" x14ac:dyDescent="0.15">
      <c r="B9" s="956"/>
      <c r="C9" s="957" t="s">
        <v>593</v>
      </c>
      <c r="D9" s="958"/>
      <c r="F9" s="952"/>
      <c r="G9" s="952"/>
      <c r="H9" s="953"/>
      <c r="I9" s="953"/>
      <c r="J9" s="954"/>
      <c r="K9" s="953"/>
      <c r="L9" s="954"/>
      <c r="M9" s="953"/>
      <c r="N9" s="954"/>
      <c r="O9" s="955"/>
    </row>
    <row r="10" spans="1:15" s="939" customFormat="1" ht="18.75" customHeight="1" x14ac:dyDescent="0.15">
      <c r="C10" s="957" t="s">
        <v>991</v>
      </c>
      <c r="D10" s="958"/>
      <c r="F10" s="952"/>
      <c r="G10" s="952"/>
      <c r="H10" s="953"/>
      <c r="I10" s="953"/>
      <c r="J10" s="954"/>
      <c r="K10" s="953"/>
      <c r="L10" s="954"/>
      <c r="M10" s="953"/>
      <c r="N10" s="954"/>
      <c r="O10" s="955"/>
    </row>
    <row r="11" spans="1:15" s="939" customFormat="1" ht="18.75" customHeight="1" x14ac:dyDescent="0.15">
      <c r="C11" s="957" t="s">
        <v>1264</v>
      </c>
      <c r="D11" s="958"/>
      <c r="F11" s="952"/>
      <c r="G11" s="952"/>
      <c r="H11" s="953"/>
      <c r="I11" s="953"/>
      <c r="J11" s="954"/>
      <c r="K11" s="953"/>
      <c r="L11" s="954"/>
      <c r="M11" s="953"/>
      <c r="N11" s="954"/>
      <c r="O11" s="955"/>
    </row>
    <row r="12" spans="1:15" s="939" customFormat="1" ht="18.75" customHeight="1" x14ac:dyDescent="0.15">
      <c r="C12" s="957" t="s">
        <v>1131</v>
      </c>
      <c r="D12" s="958"/>
      <c r="F12" s="952"/>
      <c r="G12" s="952"/>
      <c r="H12" s="953"/>
      <c r="I12" s="953"/>
      <c r="J12" s="954"/>
      <c r="K12" s="953"/>
      <c r="L12" s="954"/>
      <c r="M12" s="953"/>
      <c r="N12" s="954"/>
      <c r="O12" s="955"/>
    </row>
    <row r="13" spans="1:15" s="939" customFormat="1" ht="22.5" customHeight="1" thickBot="1" x14ac:dyDescent="0.25">
      <c r="B13" s="959" t="s">
        <v>746</v>
      </c>
      <c r="C13" s="960" t="s">
        <v>741</v>
      </c>
      <c r="D13" s="961"/>
      <c r="E13" s="961"/>
      <c r="F13" s="962"/>
      <c r="G13" s="962"/>
      <c r="H13" s="963"/>
      <c r="I13" s="963"/>
      <c r="J13" s="964"/>
      <c r="K13" s="963"/>
      <c r="L13" s="964"/>
      <c r="M13" s="963"/>
      <c r="N13" s="964"/>
      <c r="O13" s="965"/>
    </row>
    <row r="14" spans="1:15" ht="18.75" customHeight="1" x14ac:dyDescent="0.15">
      <c r="A14" s="94"/>
      <c r="B14" s="2523" t="s">
        <v>20</v>
      </c>
      <c r="C14" s="95" t="s">
        <v>473</v>
      </c>
      <c r="D14" s="96"/>
      <c r="E14" s="97"/>
      <c r="F14" s="2516" t="s">
        <v>1726</v>
      </c>
      <c r="G14" s="2526" t="s">
        <v>18</v>
      </c>
      <c r="H14" s="2535" t="s">
        <v>595</v>
      </c>
      <c r="I14" s="2536"/>
      <c r="J14" s="2536"/>
      <c r="K14" s="2536"/>
      <c r="L14" s="2536"/>
      <c r="M14" s="2536"/>
      <c r="N14" s="2537"/>
      <c r="O14" s="98" t="s">
        <v>0</v>
      </c>
    </row>
    <row r="15" spans="1:15" ht="18.75" customHeight="1" x14ac:dyDescent="0.15">
      <c r="A15" s="94"/>
      <c r="B15" s="2524"/>
      <c r="C15" s="99" t="s">
        <v>15</v>
      </c>
      <c r="D15" s="100" t="s">
        <v>21</v>
      </c>
      <c r="E15" s="101" t="s">
        <v>596</v>
      </c>
      <c r="F15" s="2548"/>
      <c r="G15" s="2527"/>
      <c r="H15" s="2538" t="s">
        <v>16</v>
      </c>
      <c r="I15" s="2540" t="s">
        <v>22</v>
      </c>
      <c r="J15" s="2540"/>
      <c r="K15" s="2541" t="s">
        <v>23</v>
      </c>
      <c r="L15" s="2542"/>
      <c r="M15" s="2543" t="s">
        <v>24</v>
      </c>
      <c r="N15" s="2544"/>
      <c r="O15" s="102"/>
    </row>
    <row r="16" spans="1:15" ht="18.75" customHeight="1" thickBot="1" x14ac:dyDescent="0.2">
      <c r="A16" s="94"/>
      <c r="B16" s="2525"/>
      <c r="C16" s="103"/>
      <c r="D16" s="104"/>
      <c r="E16" s="105"/>
      <c r="F16" s="2549"/>
      <c r="G16" s="2528"/>
      <c r="H16" s="2539"/>
      <c r="I16" s="106" t="s">
        <v>17</v>
      </c>
      <c r="J16" s="106" t="s">
        <v>12</v>
      </c>
      <c r="K16" s="107" t="s">
        <v>17</v>
      </c>
      <c r="L16" s="107" t="s">
        <v>12</v>
      </c>
      <c r="M16" s="108" t="s">
        <v>17</v>
      </c>
      <c r="N16" s="109" t="s">
        <v>12</v>
      </c>
      <c r="O16" s="110"/>
    </row>
    <row r="17" spans="1:25" ht="24.75" customHeight="1" thickBot="1" x14ac:dyDescent="0.2">
      <c r="A17" s="94"/>
      <c r="B17" s="2529" t="s">
        <v>25</v>
      </c>
      <c r="C17" s="2530"/>
      <c r="D17" s="2530"/>
      <c r="E17" s="2530"/>
      <c r="F17" s="2530"/>
      <c r="G17" s="2531"/>
      <c r="H17" s="111"/>
      <c r="I17" s="112"/>
      <c r="J17" s="112"/>
      <c r="K17" s="113"/>
      <c r="L17" s="113"/>
      <c r="M17" s="114"/>
      <c r="N17" s="115"/>
      <c r="O17" s="116"/>
      <c r="Q17" s="1174" t="s">
        <v>1728</v>
      </c>
      <c r="R17" s="1174"/>
      <c r="S17" s="1174"/>
      <c r="T17" s="1174"/>
      <c r="U17" s="1174"/>
      <c r="V17" s="1174" t="s">
        <v>1729</v>
      </c>
      <c r="W17" s="940"/>
      <c r="X17" s="940"/>
      <c r="Y17" s="940"/>
    </row>
    <row r="18" spans="1:25" ht="42" customHeight="1" thickTop="1" x14ac:dyDescent="0.15">
      <c r="A18" s="94"/>
      <c r="B18" s="117"/>
      <c r="C18" s="118" t="s">
        <v>597</v>
      </c>
      <c r="D18" s="119"/>
      <c r="E18" s="120" t="s">
        <v>11</v>
      </c>
      <c r="F18" s="243"/>
      <c r="G18" s="121" t="s">
        <v>19</v>
      </c>
      <c r="H18" s="122"/>
      <c r="I18" s="123"/>
      <c r="J18" s="123">
        <f>J63</f>
        <v>0</v>
      </c>
      <c r="K18" s="124"/>
      <c r="L18" s="124">
        <f>L63</f>
        <v>0</v>
      </c>
      <c r="M18" s="125"/>
      <c r="N18" s="126">
        <f>N63</f>
        <v>0</v>
      </c>
      <c r="O18" s="127"/>
      <c r="Q18" s="941" t="s">
        <v>1545</v>
      </c>
      <c r="R18" s="942" t="s">
        <v>159</v>
      </c>
      <c r="S18" s="942" t="s">
        <v>160</v>
      </c>
      <c r="T18" s="942" t="s">
        <v>656</v>
      </c>
      <c r="U18" s="940"/>
      <c r="V18" s="941" t="s">
        <v>1545</v>
      </c>
      <c r="W18" s="942" t="s">
        <v>159</v>
      </c>
      <c r="X18" s="942" t="s">
        <v>160</v>
      </c>
      <c r="Y18" s="942" t="s">
        <v>656</v>
      </c>
    </row>
    <row r="19" spans="1:25" ht="18.75" customHeight="1" thickBot="1" x14ac:dyDescent="0.2">
      <c r="A19" s="94"/>
      <c r="B19" s="128"/>
      <c r="C19" s="129"/>
      <c r="D19" s="130"/>
      <c r="E19" s="131"/>
      <c r="F19" s="244"/>
      <c r="G19" s="298"/>
      <c r="H19" s="132"/>
      <c r="I19" s="133"/>
      <c r="J19" s="134"/>
      <c r="K19" s="135"/>
      <c r="L19" s="136"/>
      <c r="M19" s="137"/>
      <c r="N19" s="138"/>
      <c r="O19" s="139"/>
      <c r="Q19" s="943" t="s">
        <v>512</v>
      </c>
      <c r="R19" s="1176">
        <f>SUMIFS('４-４．概略予算書（１年目）'!J65:J6000,'４-４．概略予算書（１年目）'!B65:B6000,"設備",'４-４．概略予算書（１年目）'!F65:F6000,"①")</f>
        <v>0</v>
      </c>
      <c r="S19" s="1176">
        <f>SUMIFS('４-４．概略予算書（１年目）'!L65:L6000,'４-４．概略予算書（１年目）'!B65:B6000,"設備",'４-４．概略予算書（１年目）'!F65:F6000,"①")</f>
        <v>0</v>
      </c>
      <c r="T19" s="1176">
        <f>SUMIFS('４-４．概略予算書（１年目）'!N65:N6000,'４-４．概略予算書（１年目）'!B65:B6000,"設備",'４-４．概略予算書（１年目）'!F65:F6000,"①")</f>
        <v>0</v>
      </c>
      <c r="U19" s="944"/>
      <c r="V19" s="943" t="s">
        <v>512</v>
      </c>
      <c r="W19" s="1176">
        <f>SUMIFS('４-４．概略予算書（１年目）'!J65:J6000,'４-４．概略予算書（１年目）'!B65:B6000,"工事",'４-４．概略予算書（１年目）'!F65:F6000,"①")</f>
        <v>0</v>
      </c>
      <c r="X19" s="1176">
        <f>SUMIFS('４-４．概略予算書（１年目）'!L65:L6000,'４-４．概略予算書（１年目）'!B65:B6000,"工事",'４-４．概略予算書（１年目）'!F65:F6000,"①")</f>
        <v>0</v>
      </c>
      <c r="Y19" s="1176">
        <f>SUMIFS('４-４．概略予算書（１年目）'!N65:N6000,'４-４．概略予算書（１年目）'!B65:B6000,"工事",'４-４．概略予算書（１年目）'!F65:F6000,"①")</f>
        <v>0</v>
      </c>
    </row>
    <row r="20" spans="1:25" ht="18.75" customHeight="1" thickTop="1" x14ac:dyDescent="0.15">
      <c r="A20" s="94"/>
      <c r="B20" s="117"/>
      <c r="C20" s="118" t="s">
        <v>26</v>
      </c>
      <c r="D20" s="119"/>
      <c r="E20" s="120"/>
      <c r="F20" s="243"/>
      <c r="G20" s="121"/>
      <c r="H20" s="140"/>
      <c r="I20" s="141"/>
      <c r="J20" s="141"/>
      <c r="K20" s="142"/>
      <c r="L20" s="142"/>
      <c r="M20" s="125"/>
      <c r="N20" s="143"/>
      <c r="O20" s="127"/>
      <c r="Q20" s="943" t="s">
        <v>513</v>
      </c>
      <c r="R20" s="1176">
        <f>SUMIFS('４-４．概略予算書（１年目）'!J65:J6000,'４-４．概略予算書（１年目）'!B65:B6000,"設備",'４-４．概略予算書（１年目）'!F65:F6000,"②")</f>
        <v>0</v>
      </c>
      <c r="S20" s="1176">
        <f>SUMIFS('４-４．概略予算書（１年目）'!L65:L6000,'４-４．概略予算書（１年目）'!B65:B6000,"設備",'４-４．概略予算書（１年目）'!F65:F6000,"②")</f>
        <v>0</v>
      </c>
      <c r="T20" s="1176">
        <f>SUMIFS('４-４．概略予算書（１年目）'!N65:N6000,'４-４．概略予算書（１年目）'!B65:B6000,"設備",'４-４．概略予算書（１年目）'!F65:F6000,"②")</f>
        <v>0</v>
      </c>
      <c r="U20" s="944"/>
      <c r="V20" s="943" t="s">
        <v>513</v>
      </c>
      <c r="W20" s="1176">
        <f>SUMIFS('４-４．概略予算書（１年目）'!J65:J6000,'４-４．概略予算書（１年目）'!B65:B6000,"工事",'４-４．概略予算書（１年目）'!F65:F6000,"②")</f>
        <v>0</v>
      </c>
      <c r="X20" s="1176">
        <f>SUMIFS('４-４．概略予算書（１年目）'!L65:L6000,'４-４．概略予算書（１年目）'!B65:B6000,"工事",'４-４．概略予算書（１年目）'!F65:F6000,"②")</f>
        <v>0</v>
      </c>
      <c r="Y20" s="1176">
        <f>SUMIFS('４-４．概略予算書（１年目）'!N65:N6000,'４-４．概略予算書（１年目）'!B65:B6000,"工事",'４-４．概略予算書（１年目）'!F65:F6000,"②")</f>
        <v>0</v>
      </c>
    </row>
    <row r="21" spans="1:25" ht="18.75" customHeight="1" x14ac:dyDescent="0.15">
      <c r="A21" s="94"/>
      <c r="B21" s="144"/>
      <c r="C21" s="2520" t="s">
        <v>31</v>
      </c>
      <c r="D21" s="2521"/>
      <c r="E21" s="2522"/>
      <c r="F21" s="245"/>
      <c r="G21" s="145" t="s">
        <v>598</v>
      </c>
      <c r="H21" s="146"/>
      <c r="I21" s="147"/>
      <c r="J21" s="148">
        <f>J115</f>
        <v>0</v>
      </c>
      <c r="K21" s="149"/>
      <c r="L21" s="150">
        <f>L115</f>
        <v>0</v>
      </c>
      <c r="M21" s="151"/>
      <c r="N21" s="152">
        <f>N115</f>
        <v>0</v>
      </c>
      <c r="O21" s="153"/>
      <c r="Q21" s="943" t="s">
        <v>1065</v>
      </c>
      <c r="R21" s="1176">
        <f>SUMIFS('４-４．概略予算書（１年目）'!J65:J6000,'４-４．概略予算書（１年目）'!B65:B6000,"設備",'４-４．概略予算書（１年目）'!F65:F6000,"③-1")</f>
        <v>0</v>
      </c>
      <c r="S21" s="1176">
        <f>SUMIFS('４-４．概略予算書（１年目）'!L65:L6000,'４-４．概略予算書（１年目）'!B65:B6000,"設備",'４-４．概略予算書（１年目）'!F65:F6000,"③-1")</f>
        <v>0</v>
      </c>
      <c r="T21" s="1176">
        <f>SUMIFS('４-４．概略予算書（１年目）'!N65:N6000,'４-４．概略予算書（１年目）'!B65:B6000,"設備",'４-４．概略予算書（１年目）'!F65:F6000,"③-1")</f>
        <v>0</v>
      </c>
      <c r="U21" s="944"/>
      <c r="V21" s="943" t="s">
        <v>1065</v>
      </c>
      <c r="W21" s="1176">
        <f>SUMIFS('４-４．概略予算書（１年目）'!J65:J6000,'４-４．概略予算書（１年目）'!B65:B6000,"工事",'４-４．概略予算書（１年目）'!F65:F6000,"③-1")</f>
        <v>0</v>
      </c>
      <c r="X21" s="1176">
        <f>SUMIFS('４-４．概略予算書（１年目）'!L65:L6000,'４-４．概略予算書（１年目）'!B65:B6000,"工事",'４-４．概略予算書（１年目）'!F65:F6000,"③-1")</f>
        <v>0</v>
      </c>
      <c r="Y21" s="1176">
        <f>SUMIFS('４-４．概略予算書（１年目）'!N65:N6000,'４-４．概略予算書（１年目）'!B65:B6000,"工事",'４-４．概略予算書（１年目）'!F65:F6000,"③-1")</f>
        <v>0</v>
      </c>
    </row>
    <row r="22" spans="1:25" ht="18.75" customHeight="1" x14ac:dyDescent="0.15">
      <c r="A22" s="94"/>
      <c r="B22" s="144"/>
      <c r="C22" s="2520" t="s">
        <v>599</v>
      </c>
      <c r="D22" s="2521"/>
      <c r="E22" s="2522"/>
      <c r="F22" s="245"/>
      <c r="G22" s="145" t="s">
        <v>598</v>
      </c>
      <c r="H22" s="146"/>
      <c r="I22" s="147"/>
      <c r="J22" s="148">
        <f>J167</f>
        <v>0</v>
      </c>
      <c r="K22" s="149"/>
      <c r="L22" s="150">
        <f>L167</f>
        <v>0</v>
      </c>
      <c r="M22" s="151"/>
      <c r="N22" s="152">
        <f>N167</f>
        <v>0</v>
      </c>
      <c r="O22" s="153"/>
      <c r="Q22" s="943" t="s">
        <v>1066</v>
      </c>
      <c r="R22" s="1176">
        <f>SUMIFS('４-４．概略予算書（１年目）'!J65:J6000,'４-４．概略予算書（１年目）'!B65:B6000,"設備",'４-４．概略予算書（１年目）'!F65:F6000,"③-2")</f>
        <v>0</v>
      </c>
      <c r="S22" s="1176">
        <f>SUMIFS('４-４．概略予算書（１年目）'!L65:L6000,'４-４．概略予算書（１年目）'!B65:B6000,"設備",'４-４．概略予算書（１年目）'!F65:F6000,"③-2")</f>
        <v>0</v>
      </c>
      <c r="T22" s="1176">
        <f>SUMIFS('４-４．概略予算書（１年目）'!N65:N6000,'４-４．概略予算書（１年目）'!B65:B6000,"設備",'４-４．概略予算書（１年目）'!F65:F6000,"③-2")</f>
        <v>0</v>
      </c>
      <c r="U22" s="944"/>
      <c r="V22" s="943" t="s">
        <v>1066</v>
      </c>
      <c r="W22" s="1176">
        <f>SUMIFS('４-４．概略予算書（１年目）'!J65:J6000,'４-４．概略予算書（１年目）'!B65:B6000,"工事",'４-４．概略予算書（１年目）'!F65:F6000,"③-2")</f>
        <v>0</v>
      </c>
      <c r="X22" s="1176">
        <f>SUMIFS('４-４．概略予算書（１年目）'!L65:L6000,'４-４．概略予算書（１年目）'!B65:B6000,"工事",'４-４．概略予算書（１年目）'!F65:F6000,"③-2")</f>
        <v>0</v>
      </c>
      <c r="Y22" s="1176">
        <f>SUMIFS('４-４．概略予算書（１年目）'!N65:N6000,'４-４．概略予算書（１年目）'!B65:B6000,"工事",'４-４．概略予算書（１年目）'!F65:F6000,"③-2")</f>
        <v>0</v>
      </c>
    </row>
    <row r="23" spans="1:25" ht="18.75" customHeight="1" x14ac:dyDescent="0.15">
      <c r="A23" s="94"/>
      <c r="B23" s="144"/>
      <c r="C23" s="2520" t="s">
        <v>32</v>
      </c>
      <c r="D23" s="2521"/>
      <c r="E23" s="2522"/>
      <c r="F23" s="245"/>
      <c r="G23" s="145" t="s">
        <v>598</v>
      </c>
      <c r="H23" s="146"/>
      <c r="I23" s="147"/>
      <c r="J23" s="148">
        <f>J219</f>
        <v>0</v>
      </c>
      <c r="K23" s="149"/>
      <c r="L23" s="150">
        <f>L219</f>
        <v>0</v>
      </c>
      <c r="M23" s="151"/>
      <c r="N23" s="152">
        <f>N219</f>
        <v>0</v>
      </c>
      <c r="O23" s="153"/>
      <c r="Q23" s="943" t="s">
        <v>1067</v>
      </c>
      <c r="R23" s="1176">
        <f>SUMIFS('４-４．概略予算書（１年目）'!J65:J6000,'４-４．概略予算書（１年目）'!B65:B6000,"設備",'４-４．概略予算書（１年目）'!F65:F6000,"③-3")</f>
        <v>0</v>
      </c>
      <c r="S23" s="1176">
        <f>SUMIFS('４-４．概略予算書（１年目）'!L65:L6000,'４-４．概略予算書（１年目）'!B65:B6000,"設備",'４-４．概略予算書（１年目）'!F65:F6000,"③-3")</f>
        <v>0</v>
      </c>
      <c r="T23" s="1176">
        <f>SUMIFS('４-４．概略予算書（１年目）'!N65:N6000,'４-４．概略予算書（１年目）'!B65:B6000,"設備",'４-４．概略予算書（１年目）'!F65:F6000,"③-3")</f>
        <v>0</v>
      </c>
      <c r="U23" s="944"/>
      <c r="V23" s="943" t="s">
        <v>1067</v>
      </c>
      <c r="W23" s="1176">
        <f>SUMIFS('４-４．概略予算書（１年目）'!J65:J6000,'４-４．概略予算書（１年目）'!B65:B6000,"工事",'４-４．概略予算書（１年目）'!F65:F6000,"③-3")</f>
        <v>0</v>
      </c>
      <c r="X23" s="1176">
        <f>SUMIFS('４-４．概略予算書（１年目）'!L65:L6000,'４-４．概略予算書（１年目）'!B65:B6000,"工事",'４-４．概略予算書（１年目）'!F65:F6000,"③-3")</f>
        <v>0</v>
      </c>
      <c r="Y23" s="1176">
        <f>SUMIFS('４-４．概略予算書（１年目）'!N65:N6000,'４-４．概略予算書（１年目）'!B65:B6000,"工事",'４-４．概略予算書（１年目）'!F65:F6000,"③-3")</f>
        <v>0</v>
      </c>
    </row>
    <row r="24" spans="1:25" ht="18.75" customHeight="1" x14ac:dyDescent="0.15">
      <c r="A24" s="94"/>
      <c r="B24" s="144"/>
      <c r="C24" s="2520" t="s">
        <v>33</v>
      </c>
      <c r="D24" s="2521"/>
      <c r="E24" s="2522"/>
      <c r="F24" s="245"/>
      <c r="G24" s="145" t="s">
        <v>598</v>
      </c>
      <c r="H24" s="146"/>
      <c r="I24" s="147"/>
      <c r="J24" s="148">
        <f>J271</f>
        <v>0</v>
      </c>
      <c r="K24" s="149"/>
      <c r="L24" s="150">
        <f>L271</f>
        <v>0</v>
      </c>
      <c r="M24" s="151"/>
      <c r="N24" s="152">
        <f>N271</f>
        <v>0</v>
      </c>
      <c r="O24" s="153"/>
      <c r="Q24" s="943" t="s">
        <v>1068</v>
      </c>
      <c r="R24" s="1176">
        <f>SUMIFS('４-４．概略予算書（１年目）'!J65:J6000,'４-４．概略予算書（１年目）'!B65:B6000,"設備",'４-４．概略予算書（１年目）'!F65:F6000,"③-4")</f>
        <v>0</v>
      </c>
      <c r="S24" s="1176">
        <f>SUMIFS('４-４．概略予算書（１年目）'!L65:L6000,'４-４．概略予算書（１年目）'!B65:B6000,"設備",'４-４．概略予算書（１年目）'!F65:F6000,"③-4")</f>
        <v>0</v>
      </c>
      <c r="T24" s="1176">
        <f>SUMIFS('４-４．概略予算書（１年目）'!N65:N6000,'４-４．概略予算書（１年目）'!B65:B6000,"設備",'４-４．概略予算書（１年目）'!F65:F6000,"③-4")</f>
        <v>0</v>
      </c>
      <c r="U24" s="944"/>
      <c r="V24" s="943" t="s">
        <v>1068</v>
      </c>
      <c r="W24" s="1176">
        <f>SUMIFS('４-４．概略予算書（１年目）'!J65:J6000,'４-４．概略予算書（１年目）'!B65:B6000,"工事",'４-４．概略予算書（１年目）'!F65:F6000,"③-4")</f>
        <v>0</v>
      </c>
      <c r="X24" s="1176">
        <f>SUMIFS('４-４．概略予算書（１年目）'!L65:L6000,'４-４．概略予算書（１年目）'!B65:B6000,"工事",'４-４．概略予算書（１年目）'!F65:F6000,"③-4")</f>
        <v>0</v>
      </c>
      <c r="Y24" s="1176">
        <f>SUMIFS('４-４．概略予算書（１年目）'!N65:N6000,'４-４．概略予算書（１年目）'!B65:B6000,"工事",'４-４．概略予算書（１年目）'!F65:F6000,"③-4")</f>
        <v>0</v>
      </c>
    </row>
    <row r="25" spans="1:25" ht="18.75" customHeight="1" x14ac:dyDescent="0.15">
      <c r="A25" s="94"/>
      <c r="B25" s="144"/>
      <c r="C25" s="2520" t="s">
        <v>34</v>
      </c>
      <c r="D25" s="2521"/>
      <c r="E25" s="2522"/>
      <c r="F25" s="245"/>
      <c r="G25" s="145" t="s">
        <v>598</v>
      </c>
      <c r="H25" s="146"/>
      <c r="I25" s="147"/>
      <c r="J25" s="148">
        <f>J323</f>
        <v>0</v>
      </c>
      <c r="K25" s="149"/>
      <c r="L25" s="150">
        <f>L323</f>
        <v>0</v>
      </c>
      <c r="M25" s="151"/>
      <c r="N25" s="152">
        <f>N323</f>
        <v>0</v>
      </c>
      <c r="O25" s="153"/>
      <c r="Q25" s="943" t="s">
        <v>1069</v>
      </c>
      <c r="R25" s="1176">
        <f>SUMIFS('４-４．概略予算書（１年目）'!J65:J6000,'４-４．概略予算書（１年目）'!B65:B6000,"設備",'４-４．概略予算書（１年目）'!F65:F6000,"④-1")</f>
        <v>0</v>
      </c>
      <c r="S25" s="1176">
        <f>SUMIFS('４-４．概略予算書（１年目）'!L65:L6000,'４-４．概略予算書（１年目）'!B65:B6000,"設備",'４-４．概略予算書（１年目）'!F65:F6000,"④-1")</f>
        <v>0</v>
      </c>
      <c r="T25" s="1176">
        <f>SUMIFS('４-４．概略予算書（１年目）'!N65:N6000,'４-４．概略予算書（１年目）'!B65:B6000,"設備",'４-４．概略予算書（１年目）'!F65:F6000,"④-1")</f>
        <v>0</v>
      </c>
      <c r="U25" s="944"/>
      <c r="V25" s="943" t="s">
        <v>1069</v>
      </c>
      <c r="W25" s="1176">
        <f>SUMIFS('４-４．概略予算書（１年目）'!J65:J6000,'４-４．概略予算書（１年目）'!B65:B6000,"工事",'４-４．概略予算書（１年目）'!F65:F6000,"④-1")</f>
        <v>0</v>
      </c>
      <c r="X25" s="1176">
        <f>SUMIFS('４-４．概略予算書（１年目）'!L65:L6000,'４-４．概略予算書（１年目）'!B65:B6000,"工事",'４-４．概略予算書（１年目）'!F65:F6000,"④-1")</f>
        <v>0</v>
      </c>
      <c r="Y25" s="1176">
        <f>SUMIFS('４-４．概略予算書（１年目）'!N65:N6000,'４-４．概略予算書（１年目）'!B65:B6000,"工事",'４-４．概略予算書（１年目）'!F65:F6000,"④-1")</f>
        <v>0</v>
      </c>
    </row>
    <row r="26" spans="1:25" ht="18.75" customHeight="1" x14ac:dyDescent="0.15">
      <c r="A26" s="94"/>
      <c r="B26" s="144"/>
      <c r="C26" s="2520" t="s">
        <v>35</v>
      </c>
      <c r="D26" s="2521"/>
      <c r="E26" s="2522"/>
      <c r="F26" s="245"/>
      <c r="G26" s="145" t="s">
        <v>598</v>
      </c>
      <c r="H26" s="146"/>
      <c r="I26" s="147"/>
      <c r="J26" s="148">
        <f>J351</f>
        <v>0</v>
      </c>
      <c r="K26" s="149"/>
      <c r="L26" s="150">
        <f>L351</f>
        <v>0</v>
      </c>
      <c r="M26" s="151"/>
      <c r="N26" s="152">
        <f>N351</f>
        <v>0</v>
      </c>
      <c r="O26" s="153"/>
      <c r="Q26" s="943" t="s">
        <v>1070</v>
      </c>
      <c r="R26" s="1176">
        <f>SUMIFS('４-４．概略予算書（１年目）'!J65:J6000,'４-４．概略予算書（１年目）'!B65:B6000,"設備",'４-４．概略予算書（１年目）'!F65:F6000,"④-2")</f>
        <v>0</v>
      </c>
      <c r="S26" s="1176">
        <f>SUMIFS('４-４．概略予算書（１年目）'!L65:L6000,'４-４．概略予算書（１年目）'!B65:B6000,"設備",'４-４．概略予算書（１年目）'!F65:F6000,"④-2")</f>
        <v>0</v>
      </c>
      <c r="T26" s="1176">
        <f>SUMIFS('４-４．概略予算書（１年目）'!N65:N6000,'４-４．概略予算書（１年目）'!B65:B6000,"設備",'４-４．概略予算書（１年目）'!F65:F6000,"④-2")</f>
        <v>0</v>
      </c>
      <c r="U26" s="944"/>
      <c r="V26" s="943" t="s">
        <v>1070</v>
      </c>
      <c r="W26" s="1176">
        <f>SUMIFS('４-４．概略予算書（１年目）'!J65:J6000,'４-４．概略予算書（１年目）'!B65:B6000,"工事",'４-４．概略予算書（１年目）'!F65:F6000,"④-2")</f>
        <v>0</v>
      </c>
      <c r="X26" s="1176">
        <f>SUMIFS('４-４．概略予算書（１年目）'!L65:L6000,'４-４．概略予算書（１年目）'!B65:B6000,"工事",'４-４．概略予算書（１年目）'!F65:F6000,"④-2")</f>
        <v>0</v>
      </c>
      <c r="Y26" s="1176">
        <f>SUMIFS('４-４．概略予算書（１年目）'!N65:N6000,'４-４．概略予算書（１年目）'!B65:B6000,"工事",'４-４．概略予算書（１年目）'!F65:F6000,"④-2")</f>
        <v>0</v>
      </c>
    </row>
    <row r="27" spans="1:25" ht="18.75" customHeight="1" x14ac:dyDescent="0.15">
      <c r="A27" s="94"/>
      <c r="B27" s="144"/>
      <c r="C27" s="2520" t="s">
        <v>36</v>
      </c>
      <c r="D27" s="2521"/>
      <c r="E27" s="2522"/>
      <c r="F27" s="245"/>
      <c r="G27" s="145" t="s">
        <v>598</v>
      </c>
      <c r="H27" s="146"/>
      <c r="I27" s="147"/>
      <c r="J27" s="148">
        <f>J379</f>
        <v>0</v>
      </c>
      <c r="K27" s="149"/>
      <c r="L27" s="150">
        <f>L379</f>
        <v>0</v>
      </c>
      <c r="M27" s="151"/>
      <c r="N27" s="152">
        <f>N379</f>
        <v>0</v>
      </c>
      <c r="O27" s="153"/>
      <c r="Q27" s="943" t="s">
        <v>1071</v>
      </c>
      <c r="R27" s="1176">
        <f>SUMIFS('４-４．概略予算書（１年目）'!J65:J6000,'４-４．概略予算書（１年目）'!B65:B6000,"設備",'４-４．概略予算書（１年目）'!F65:F6000,"④-3")</f>
        <v>0</v>
      </c>
      <c r="S27" s="1176">
        <f>SUMIFS('４-４．概略予算書（１年目）'!L65:L6000,'４-４．概略予算書（１年目）'!B65:B6000,"設備",'４-４．概略予算書（１年目）'!F65:F6000,"④-3")</f>
        <v>0</v>
      </c>
      <c r="T27" s="1176">
        <f>SUMIFS('４-４．概略予算書（１年目）'!N65:N6000,'４-４．概略予算書（１年目）'!B65:B6000,"設備",'４-４．概略予算書（１年目）'!F65:F6000,"④-3")</f>
        <v>0</v>
      </c>
      <c r="U27" s="944"/>
      <c r="V27" s="943" t="s">
        <v>1071</v>
      </c>
      <c r="W27" s="1176">
        <f>SUMIFS('４-４．概略予算書（１年目）'!J65:J6000,'４-４．概略予算書（１年目）'!B65:B6000,"工事",'４-４．概略予算書（１年目）'!F65:F6000,"④-3")</f>
        <v>0</v>
      </c>
      <c r="X27" s="1176">
        <f>SUMIFS('４-４．概略予算書（１年目）'!L65:L6000,'４-４．概略予算書（１年目）'!B65:B6000,"工事",'４-４．概略予算書（１年目）'!F65:F6000,"④-3")</f>
        <v>0</v>
      </c>
      <c r="Y27" s="1176">
        <f>SUMIFS('４-４．概略予算書（１年目）'!N65:N6000,'４-４．概略予算書（１年目）'!B65:B6000,"工事",'４-４．概略予算書（１年目）'!F65:F6000,"④-3")</f>
        <v>0</v>
      </c>
    </row>
    <row r="28" spans="1:25" ht="18.75" customHeight="1" x14ac:dyDescent="0.15">
      <c r="A28" s="94"/>
      <c r="B28" s="144"/>
      <c r="C28" s="2520" t="s">
        <v>37</v>
      </c>
      <c r="D28" s="2521"/>
      <c r="E28" s="2522"/>
      <c r="F28" s="245"/>
      <c r="G28" s="145" t="s">
        <v>598</v>
      </c>
      <c r="H28" s="146"/>
      <c r="I28" s="147"/>
      <c r="J28" s="148">
        <f>J407</f>
        <v>0</v>
      </c>
      <c r="K28" s="149"/>
      <c r="L28" s="150">
        <f>L407</f>
        <v>0</v>
      </c>
      <c r="M28" s="151"/>
      <c r="N28" s="152">
        <f>N407</f>
        <v>0</v>
      </c>
      <c r="O28" s="153"/>
      <c r="Q28" s="943" t="s">
        <v>689</v>
      </c>
      <c r="R28" s="1177">
        <f>SUMIFS('４-４．概略予算書（１年目）'!J65:J6000,'４-４．概略予算書（１年目）'!B65:B6000,"設備",'４-４．概略予算書（１年目）'!F65:F6000,"⑤")</f>
        <v>0</v>
      </c>
      <c r="S28" s="1177">
        <f>SUMIFS('４-４．概略予算書（１年目）'!L65:L6000,'４-４．概略予算書（１年目）'!B65:B6000,"設備",'４-４．概略予算書（１年目）'!F65:F6000,"⑤")</f>
        <v>0</v>
      </c>
      <c r="T28" s="1177">
        <f>SUMIFS('４-４．概略予算書（１年目）'!N65:N6000,'４-４．概略予算書（１年目）'!B65:B6000,"設備",'４-４．概略予算書（１年目）'!F65:F6000,"⑤")</f>
        <v>0</v>
      </c>
      <c r="U28" s="944"/>
      <c r="V28" s="943" t="s">
        <v>689</v>
      </c>
      <c r="W28" s="1177">
        <f>SUMIFS('４-４．概略予算書（１年目）'!J65:J6000,'４-４．概略予算書（１年目）'!B65:B6000,"工事",'４-４．概略予算書（１年目）'!F65:F6000,"⑤")</f>
        <v>0</v>
      </c>
      <c r="X28" s="1177">
        <f>SUMIFS('４-４．概略予算書（１年目）'!L65:L6000,'４-４．概略予算書（１年目）'!B65:B6000,"工事",'４-４．概略予算書（１年目）'!F65:F6000,"⑤")</f>
        <v>0</v>
      </c>
      <c r="Y28" s="1177">
        <f>SUMIFS('４-４．概略予算書（１年目）'!N65:N6000,'４-４．概略予算書（１年目）'!B65:B6000,"工事",'４-４．概略予算書（１年目）'!F65:F6000,"⑤")</f>
        <v>0</v>
      </c>
    </row>
    <row r="29" spans="1:25" ht="18.75" customHeight="1" thickBot="1" x14ac:dyDescent="0.2">
      <c r="A29" s="94"/>
      <c r="B29" s="154"/>
      <c r="C29" s="155"/>
      <c r="D29" s="155"/>
      <c r="E29" s="242"/>
      <c r="F29" s="256"/>
      <c r="G29" s="156"/>
      <c r="H29" s="157"/>
      <c r="I29" s="158"/>
      <c r="J29" s="159"/>
      <c r="K29" s="160"/>
      <c r="L29" s="161"/>
      <c r="M29" s="162"/>
      <c r="N29" s="163"/>
      <c r="O29" s="164"/>
      <c r="Q29" s="943" t="s">
        <v>515</v>
      </c>
      <c r="R29" s="1177">
        <f>SUMIFS('４-４．概略予算書（１年目）'!J65:J6000,'４-４．概略予算書（１年目）'!B65:B6000,"設備",'４-４．概略予算書（１年目）'!F65:F6000,"⑥")</f>
        <v>0</v>
      </c>
      <c r="S29" s="1177">
        <f>SUMIFS('４-４．概略予算書（１年目）'!L65:L6000,'４-４．概略予算書（１年目）'!B65:B6000,"設備",'４-４．概略予算書（１年目）'!F65:F6000,"⑥")</f>
        <v>0</v>
      </c>
      <c r="T29" s="1177">
        <f>SUMIFS('４-４．概略予算書（１年目）'!N65:N6000,'４-４．概略予算書（１年目）'!B65:B6000,"設備",'４-４．概略予算書（１年目）'!F65:F6000,"⑥")</f>
        <v>0</v>
      </c>
      <c r="U29" s="944"/>
      <c r="V29" s="943" t="s">
        <v>515</v>
      </c>
      <c r="W29" s="1177">
        <f>SUMIFS('４-４．概略予算書（１年目）'!J65:J6000,'４-４．概略予算書（１年目）'!B65:B6000,"工事",'４-４．概略予算書（１年目）'!F65:F6000,"⑥")</f>
        <v>0</v>
      </c>
      <c r="X29" s="1177">
        <f>SUMIFS('４-４．概略予算書（１年目）'!L65:L6000,'４-４．概略予算書（１年目）'!B65:B6000,"工事",'４-４．概略予算書（１年目）'!F65:F6000,"⑥")</f>
        <v>0</v>
      </c>
      <c r="Y29" s="1177">
        <f>SUMIFS('４-４．概略予算書（１年目）'!N65:N6000,'４-４．概略予算書（１年目）'!B65:B6000,"工事",'４-４．概略予算書（１年目）'!F65:F6000,"⑥")</f>
        <v>0</v>
      </c>
    </row>
    <row r="30" spans="1:25" ht="30" customHeight="1" thickTop="1" x14ac:dyDescent="0.15">
      <c r="A30" s="94"/>
      <c r="B30" s="117"/>
      <c r="C30" s="165"/>
      <c r="D30" s="165" t="s">
        <v>600</v>
      </c>
      <c r="E30" s="120" t="s">
        <v>11</v>
      </c>
      <c r="F30" s="243"/>
      <c r="G30" s="166"/>
      <c r="H30" s="167"/>
      <c r="I30" s="123"/>
      <c r="J30" s="123">
        <f>SUM(J21:J28)</f>
        <v>0</v>
      </c>
      <c r="K30" s="124"/>
      <c r="L30" s="124">
        <f>SUM(L21:L28)</f>
        <v>0</v>
      </c>
      <c r="M30" s="168"/>
      <c r="N30" s="126">
        <f>SUM(N21:N28)</f>
        <v>0</v>
      </c>
      <c r="O30" s="127"/>
      <c r="Q30" s="943" t="s">
        <v>516</v>
      </c>
      <c r="R30" s="1177">
        <f>SUMIFS('４-４．概略予算書（１年目）'!J65:J6000,'４-４．概略予算書（１年目）'!B65:B6000,"設備",'４-４．概略予算書（１年目）'!F65:F6000,"⑦")</f>
        <v>0</v>
      </c>
      <c r="S30" s="1177">
        <f>SUMIFS('４-４．概略予算書（１年目）'!L65:L6000,'４-４．概略予算書（１年目）'!B65:B6000,"設備",'４-４．概略予算書（１年目）'!F65:F6000,"⑦")</f>
        <v>0</v>
      </c>
      <c r="T30" s="1177">
        <f>SUMIFS('４-４．概略予算書（１年目）'!N65:N6000,'４-４．概略予算書（１年目）'!B65:B6000,"設備",'４-４．概略予算書（１年目）'!F65:F6000,"⑦")</f>
        <v>0</v>
      </c>
      <c r="U30" s="944"/>
      <c r="V30" s="943" t="s">
        <v>516</v>
      </c>
      <c r="W30" s="1177">
        <f>SUMIFS('４-４．概略予算書（１年目）'!J65:J6000,'４-４．概略予算書（１年目）'!B65:B6000,"工事",'４-４．概略予算書（１年目）'!F65:F6000,"⑦")</f>
        <v>0</v>
      </c>
      <c r="X30" s="1177">
        <f>SUMIFS('４-４．概略予算書（１年目）'!L65:L6000,'４-４．概略予算書（１年目）'!B65:B6000,"工事",'４-４．概略予算書（１年目）'!F65:F6000,"⑦")</f>
        <v>0</v>
      </c>
      <c r="Y30" s="1177">
        <f>SUMIFS('４-４．概略予算書（１年目）'!N65:N6000,'４-４．概略予算書（１年目）'!B65:B6000,"工事",'４-４．概略予算書（１年目）'!F65:F6000,"⑦")</f>
        <v>0</v>
      </c>
    </row>
    <row r="31" spans="1:25" ht="18.75" customHeight="1" thickBot="1" x14ac:dyDescent="0.2">
      <c r="A31" s="94"/>
      <c r="B31" s="128"/>
      <c r="C31" s="129"/>
      <c r="D31" s="130"/>
      <c r="E31" s="131"/>
      <c r="F31" s="244"/>
      <c r="G31" s="169"/>
      <c r="H31" s="170"/>
      <c r="I31" s="134"/>
      <c r="J31" s="134"/>
      <c r="K31" s="136"/>
      <c r="L31" s="136"/>
      <c r="M31" s="171"/>
      <c r="N31" s="138"/>
      <c r="O31" s="139"/>
      <c r="Q31" s="943" t="s">
        <v>517</v>
      </c>
      <c r="R31" s="1177">
        <f>SUMIFS('４-４．概略予算書（１年目）'!J65:J6000,'４-４．概略予算書（１年目）'!B65:B6000,"設備",'４-４．概略予算書（１年目）'!F65:F6000,"⑧")</f>
        <v>0</v>
      </c>
      <c r="S31" s="1177">
        <f>SUMIFS('４-４．概略予算書（１年目）'!L65:L6000,'４-４．概略予算書（１年目）'!B65:B6000,"設備",'４-４．概略予算書（１年目）'!F65:F6000,"⑧")</f>
        <v>0</v>
      </c>
      <c r="T31" s="1177">
        <f>SUMIFS('４-４．概略予算書（１年目）'!N65:N6000,'４-４．概略予算書（１年目）'!B65:B6000,"設備",'４-４．概略予算書（１年目）'!F65:F6000,"⑧")</f>
        <v>0</v>
      </c>
      <c r="U31" s="944"/>
      <c r="V31" s="943" t="s">
        <v>517</v>
      </c>
      <c r="W31" s="1177">
        <f>SUMIFS('４-４．概略予算書（１年目）'!J65:J6000,'４-４．概略予算書（１年目）'!B65:B6000,"工事",'４-４．概略予算書（１年目）'!F65:F6000,"⑧")</f>
        <v>0</v>
      </c>
      <c r="X31" s="1177">
        <f>SUMIFS('４-４．概略予算書（１年目）'!L65:L6000,'４-４．概略予算書（１年目）'!B65:B6000,"工事",'４-４．概略予算書（１年目）'!F65:F6000,"⑧")</f>
        <v>0</v>
      </c>
      <c r="Y31" s="1177">
        <f>SUMIFS('４-４．概略予算書（１年目）'!N65:N6000,'４-４．概略予算書（１年目）'!B65:B6000,"工事",'４-４．概略予算書（１年目）'!F65:F6000,"⑧")</f>
        <v>0</v>
      </c>
    </row>
    <row r="32" spans="1:25" ht="18.75" customHeight="1" thickTop="1" x14ac:dyDescent="0.15">
      <c r="A32" s="94"/>
      <c r="B32" s="117"/>
      <c r="C32" s="118" t="s">
        <v>27</v>
      </c>
      <c r="D32" s="119"/>
      <c r="E32" s="120"/>
      <c r="F32" s="243"/>
      <c r="G32" s="121"/>
      <c r="H32" s="167"/>
      <c r="I32" s="123"/>
      <c r="J32" s="123"/>
      <c r="K32" s="124"/>
      <c r="L32" s="124"/>
      <c r="M32" s="168"/>
      <c r="N32" s="126"/>
      <c r="O32" s="127"/>
      <c r="Q32" s="943" t="s">
        <v>518</v>
      </c>
      <c r="R32" s="1177">
        <f>SUMIFS('４-４．概略予算書（１年目）'!J65:J6000,'４-４．概略予算書（１年目）'!B65:B6000,"設備",'４-４．概略予算書（１年目）'!F65:F6000,"⑨")</f>
        <v>0</v>
      </c>
      <c r="S32" s="1177">
        <f>SUMIFS('４-４．概略予算書（１年目）'!L65:L6000,'４-４．概略予算書（１年目）'!B65:B6000,"設備",'４-４．概略予算書（１年目）'!F65:F6000,"⑨")</f>
        <v>0</v>
      </c>
      <c r="T32" s="1177">
        <f>SUMIFS('４-４．概略予算書（１年目）'!N65:N6000,'４-４．概略予算書（１年目）'!B65:B6000,"設備",'４-４．概略予算書（１年目）'!F65:F6000,"⑨")</f>
        <v>0</v>
      </c>
      <c r="U32" s="944"/>
      <c r="V32" s="943" t="s">
        <v>518</v>
      </c>
      <c r="W32" s="1177">
        <f>SUMIFS('４-４．概略予算書（１年目）'!J65:J6000,'４-４．概略予算書（１年目）'!B65:B6000,"工事",'４-４．概略予算書（１年目）'!F65:F6000,"⑨")</f>
        <v>0</v>
      </c>
      <c r="X32" s="1177">
        <f>SUMIFS('４-４．概略予算書（１年目）'!L65:L6000,'４-４．概略予算書（１年目）'!B65:B6000,"工事",'４-４．概略予算書（１年目）'!F65:F6000,"⑨")</f>
        <v>0</v>
      </c>
      <c r="Y32" s="1177">
        <f>SUMIFS('４-４．概略予算書（１年目）'!N65:N6000,'４-４．概略予算書（１年目）'!B65:B6000,"工事",'４-４．概略予算書（１年目）'!F65:F6000,"⑨")</f>
        <v>0</v>
      </c>
    </row>
    <row r="33" spans="1:30" ht="18.75" customHeight="1" x14ac:dyDescent="0.15">
      <c r="A33" s="94"/>
      <c r="B33" s="144"/>
      <c r="C33" s="2520" t="s">
        <v>31</v>
      </c>
      <c r="D33" s="2521"/>
      <c r="E33" s="2522"/>
      <c r="F33" s="245"/>
      <c r="G33" s="145" t="s">
        <v>598</v>
      </c>
      <c r="H33" s="172"/>
      <c r="I33" s="147"/>
      <c r="J33" s="148">
        <f>J116</f>
        <v>0</v>
      </c>
      <c r="K33" s="149"/>
      <c r="L33" s="150">
        <f>L116</f>
        <v>0</v>
      </c>
      <c r="M33" s="151"/>
      <c r="N33" s="152">
        <f>N116</f>
        <v>0</v>
      </c>
      <c r="O33" s="153"/>
      <c r="Q33" s="943" t="s">
        <v>1078</v>
      </c>
      <c r="R33" s="1177">
        <f>SUMIFS('４-４．概略予算書（１年目）'!J65:J6000,'４-４．概略予算書（１年目）'!B65:B6000,"設備",'４-４．概略予算書（１年目）'!F65:F6000,"⑩")</f>
        <v>0</v>
      </c>
      <c r="S33" s="1177">
        <f>SUMIFS('４-４．概略予算書（１年目）'!L65:L6000,'４-４．概略予算書（１年目）'!B65:B6000,"設備",'４-４．概略予算書（１年目）'!F65:F6000,"⑩")</f>
        <v>0</v>
      </c>
      <c r="T33" s="1177">
        <f>SUMIFS('４-４．概略予算書（１年目）'!N65:N6000,'４-４．概略予算書（１年目）'!B65:B6000,"設備",'４-４．概略予算書（１年目）'!F65:F6000,"⑩")</f>
        <v>0</v>
      </c>
      <c r="V33" s="943" t="s">
        <v>1078</v>
      </c>
      <c r="W33" s="1177">
        <f>SUMIFS('４-４．概略予算書（１年目）'!J65:J6000,'４-４．概略予算書（１年目）'!B65:B6000,"工事",'４-４．概略予算書（１年目）'!F65:F6000,"⑩")</f>
        <v>0</v>
      </c>
      <c r="X33" s="1177">
        <f>SUMIFS('４-４．概略予算書（１年目）'!L65:L6000,'４-４．概略予算書（１年目）'!B65:B6000,"工事",'４-４．概略予算書（１年目）'!F65:F6000,"⑩")</f>
        <v>0</v>
      </c>
      <c r="Y33" s="1177">
        <f>SUMIFS('４-４．概略予算書（１年目）'!N65:N6000,'４-４．概略予算書（１年目）'!B65:B6000,"工事",'４-４．概略予算書（１年目）'!F65:F6000,"⑩")</f>
        <v>0</v>
      </c>
    </row>
    <row r="34" spans="1:30" ht="18.75" customHeight="1" x14ac:dyDescent="0.15">
      <c r="A34" s="94"/>
      <c r="B34" s="144"/>
      <c r="C34" s="2520" t="s">
        <v>30</v>
      </c>
      <c r="D34" s="2521"/>
      <c r="E34" s="2522"/>
      <c r="F34" s="245"/>
      <c r="G34" s="145" t="s">
        <v>598</v>
      </c>
      <c r="H34" s="172"/>
      <c r="I34" s="147"/>
      <c r="J34" s="148">
        <f>J168</f>
        <v>0</v>
      </c>
      <c r="K34" s="149"/>
      <c r="L34" s="150">
        <f>L168</f>
        <v>0</v>
      </c>
      <c r="M34" s="151"/>
      <c r="N34" s="152">
        <f>N168</f>
        <v>0</v>
      </c>
      <c r="O34" s="153"/>
      <c r="Q34" s="943" t="s">
        <v>1072</v>
      </c>
      <c r="R34" s="1177">
        <f>SUMIFS('４-４．概略予算書（１年目）'!J65:J6000,'４-４．概略予算書（１年目）'!B65:B6000,"設備",'４-４．概略予算書（１年目）'!F65:F6000,"⑪-1")</f>
        <v>0</v>
      </c>
      <c r="S34" s="1177">
        <f>SUMIFS('４-４．概略予算書（１年目）'!L65:L6000,'４-４．概略予算書（１年目）'!B65:B6000,"設備",'４-４．概略予算書（１年目）'!F65:F6000,"⑪-1")</f>
        <v>0</v>
      </c>
      <c r="T34" s="1177">
        <f>SUMIFS('４-４．概略予算書（１年目）'!N65:N6000,'４-４．概略予算書（１年目）'!B65:B6000,"設備",'４-４．概略予算書（１年目）'!F65:F6000,"⑪-1")</f>
        <v>0</v>
      </c>
      <c r="V34" s="943" t="s">
        <v>1079</v>
      </c>
      <c r="W34" s="1177">
        <f>SUMIFS('４-４．概略予算書（１年目）'!J65:J6000,'４-４．概略予算書（１年目）'!B65:B6000,"工事",'４-４．概略予算書（１年目）'!F65:F6000,"⑪-1")</f>
        <v>0</v>
      </c>
      <c r="X34" s="1177">
        <f>SUMIFS('４-４．概略予算書（１年目）'!L65:L6000,'４-４．概略予算書（１年目）'!B65:B6000,"工事",'４-４．概略予算書（１年目）'!F65:F6000,"⑪-1")</f>
        <v>0</v>
      </c>
      <c r="Y34" s="1177">
        <f>SUMIFS('４-４．概略予算書（１年目）'!N65:N6000,'４-４．概略予算書（１年目）'!B65:B6000,"工事",'４-４．概略予算書（１年目）'!F65:F6000,"⑪-1")</f>
        <v>0</v>
      </c>
    </row>
    <row r="35" spans="1:30" ht="18.75" customHeight="1" x14ac:dyDescent="0.15">
      <c r="A35" s="94"/>
      <c r="B35" s="144"/>
      <c r="C35" s="2520" t="s">
        <v>32</v>
      </c>
      <c r="D35" s="2521"/>
      <c r="E35" s="2522"/>
      <c r="F35" s="245"/>
      <c r="G35" s="145" t="s">
        <v>598</v>
      </c>
      <c r="H35" s="172"/>
      <c r="I35" s="147"/>
      <c r="J35" s="148">
        <f>J220</f>
        <v>0</v>
      </c>
      <c r="K35" s="149"/>
      <c r="L35" s="150">
        <f>L220</f>
        <v>0</v>
      </c>
      <c r="M35" s="151"/>
      <c r="N35" s="152">
        <f>N220</f>
        <v>0</v>
      </c>
      <c r="O35" s="153"/>
      <c r="Q35" s="943" t="s">
        <v>1073</v>
      </c>
      <c r="R35" s="1177">
        <f>SUMIFS('４-４．概略予算書（１年目）'!J65:J6000,'４-４．概略予算書（１年目）'!B65:B6000,"設備",'４-４．概略予算書（１年目）'!F65:F6000,"⑪-2")</f>
        <v>0</v>
      </c>
      <c r="S35" s="1177">
        <f>SUMIFS('４-４．概略予算書（１年目）'!L65:L6000,'４-４．概略予算書（１年目）'!B65:B6000,"設備",'４-４．概略予算書（１年目）'!F65:F6000,"⑪-2")</f>
        <v>0</v>
      </c>
      <c r="T35" s="1177">
        <f>SUMIFS('４-４．概略予算書（１年目）'!N65:N6000,'４-４．概略予算書（１年目）'!B65:B6000,"設備",'４-４．概略予算書（１年目）'!F65:F6000,"⑪-2")</f>
        <v>0</v>
      </c>
      <c r="V35" s="943" t="s">
        <v>1080</v>
      </c>
      <c r="W35" s="1177">
        <f>SUMIFS('４-４．概略予算書（１年目）'!J65:J6000,'４-４．概略予算書（１年目）'!B65:B6000,"工事",'４-４．概略予算書（１年目）'!F65:F6000,"⑪-2")</f>
        <v>0</v>
      </c>
      <c r="X35" s="1177">
        <f>SUMIFS('４-４．概略予算書（１年目）'!L65:L6000,'４-４．概略予算書（１年目）'!B65:B6000,"工事",'４-４．概略予算書（１年目）'!F65:F6000,"⑪-2")</f>
        <v>0</v>
      </c>
      <c r="Y35" s="1177">
        <f>SUMIFS('４-４．概略予算書（１年目）'!N65:N6000,'４-４．概略予算書（１年目）'!B65:B6000,"工事",'４-４．概略予算書（１年目）'!F65:F6000,"⑪-2")</f>
        <v>0</v>
      </c>
    </row>
    <row r="36" spans="1:30" ht="18.75" customHeight="1" x14ac:dyDescent="0.15">
      <c r="A36" s="94"/>
      <c r="B36" s="144"/>
      <c r="C36" s="2520" t="s">
        <v>33</v>
      </c>
      <c r="D36" s="2521"/>
      <c r="E36" s="2522"/>
      <c r="F36" s="245"/>
      <c r="G36" s="145" t="s">
        <v>598</v>
      </c>
      <c r="H36" s="172"/>
      <c r="I36" s="147"/>
      <c r="J36" s="148">
        <f>J272</f>
        <v>0</v>
      </c>
      <c r="K36" s="149"/>
      <c r="L36" s="150">
        <f>L272</f>
        <v>0</v>
      </c>
      <c r="M36" s="151"/>
      <c r="N36" s="152">
        <f>N272</f>
        <v>0</v>
      </c>
      <c r="O36" s="153"/>
      <c r="Q36" s="943" t="s">
        <v>1074</v>
      </c>
      <c r="R36" s="1177">
        <f>SUMIFS('４-４．概略予算書（１年目）'!J65:J6000,'４-４．概略予算書（１年目）'!B65:B6000,"設備",'４-４．概略予算書（１年目）'!F65:F6000,"⑪-3")</f>
        <v>0</v>
      </c>
      <c r="S36" s="1177">
        <f>SUMIFS('４-４．概略予算書（１年目）'!L65:L6000,'４-４．概略予算書（１年目）'!B65:B6000,"設備",'４-４．概略予算書（１年目）'!F65:F6000,"⑪-3")</f>
        <v>0</v>
      </c>
      <c r="T36" s="1177">
        <f>SUMIFS('４-４．概略予算書（１年目）'!N65:N6000,'４-４．概略予算書（１年目）'!B65:B6000,"設備",'４-４．概略予算書（１年目）'!F65:F6000,"⑪-3")</f>
        <v>0</v>
      </c>
      <c r="V36" s="943" t="s">
        <v>1081</v>
      </c>
      <c r="W36" s="1177">
        <f>SUMIFS('４-４．概略予算書（１年目）'!J65:J6000,'４-４．概略予算書（１年目）'!B65:B6000,"工事",'４-４．概略予算書（１年目）'!F65:F6000,"⑪-3")</f>
        <v>0</v>
      </c>
      <c r="X36" s="1177">
        <f>SUMIFS('４-４．概略予算書（１年目）'!L65:L6000,'４-４．概略予算書（１年目）'!B65:B6000,"工事",'４-４．概略予算書（１年目）'!F65:F6000,"⑪-3")</f>
        <v>0</v>
      </c>
      <c r="Y36" s="1177">
        <f>SUMIFS('４-４．概略予算書（１年目）'!N65:N6000,'４-４．概略予算書（１年目）'!B65:B6000,"工事",'４-４．概略予算書（１年目）'!F65:F6000,"⑪-3")</f>
        <v>0</v>
      </c>
    </row>
    <row r="37" spans="1:30" ht="18.75" customHeight="1" x14ac:dyDescent="0.15">
      <c r="A37" s="94"/>
      <c r="B37" s="144"/>
      <c r="C37" s="2520" t="s">
        <v>34</v>
      </c>
      <c r="D37" s="2521"/>
      <c r="E37" s="2522"/>
      <c r="F37" s="245"/>
      <c r="G37" s="145" t="s">
        <v>598</v>
      </c>
      <c r="H37" s="172"/>
      <c r="I37" s="147"/>
      <c r="J37" s="148">
        <f>J324</f>
        <v>0</v>
      </c>
      <c r="K37" s="149"/>
      <c r="L37" s="150">
        <f>L324</f>
        <v>0</v>
      </c>
      <c r="M37" s="151"/>
      <c r="N37" s="152">
        <f>N324</f>
        <v>0</v>
      </c>
      <c r="O37" s="153"/>
      <c r="Q37" s="943" t="s">
        <v>1075</v>
      </c>
      <c r="R37" s="1177">
        <f>SUMIFS('４-４．概略予算書（１年目）'!J65:J6000,'４-４．概略予算書（１年目）'!B65:B6000,"設備",'４-４．概略予算書（１年目）'!F65:F6000,"⑫-1")</f>
        <v>0</v>
      </c>
      <c r="S37" s="1177">
        <f>SUMIFS('４-４．概略予算書（１年目）'!L65:L6000,'４-４．概略予算書（１年目）'!B65:B6000,"設備",'４-４．概略予算書（１年目）'!F65:F6000,"⑫-1")</f>
        <v>0</v>
      </c>
      <c r="T37" s="1177">
        <f>SUMIFS('４-４．概略予算書（１年目）'!N65:N6000,'４-４．概略予算書（１年目）'!B65:B6000,"設備",'４-４．概略予算書（１年目）'!F65:F6000,"⑫-1")</f>
        <v>0</v>
      </c>
      <c r="V37" s="943" t="s">
        <v>1082</v>
      </c>
      <c r="W37" s="1177">
        <f>SUMIFS('４-４．概略予算書（１年目）'!J65:J6000,'４-４．概略予算書（１年目）'!B65:B6000,"工事",'４-４．概略予算書（１年目）'!F65:F6000,"⑫-1")</f>
        <v>0</v>
      </c>
      <c r="X37" s="1177">
        <f>SUMIFS('４-４．概略予算書（１年目）'!L65:L6000,'４-４．概略予算書（１年目）'!B65:B6000,"工事",'４-４．概略予算書（１年目）'!F65:F6000,"⑫-1")</f>
        <v>0</v>
      </c>
      <c r="Y37" s="1177">
        <f>SUMIFS('４-４．概略予算書（１年目）'!N65:N6000,'４-４．概略予算書（１年目）'!B65:B6000,"工事",'４-４．概略予算書（１年目）'!F65:F6000,"⑫-1")</f>
        <v>0</v>
      </c>
    </row>
    <row r="38" spans="1:30" ht="18.75" customHeight="1" x14ac:dyDescent="0.15">
      <c r="A38" s="94"/>
      <c r="B38" s="144"/>
      <c r="C38" s="2520" t="s">
        <v>35</v>
      </c>
      <c r="D38" s="2521"/>
      <c r="E38" s="2522"/>
      <c r="F38" s="245"/>
      <c r="G38" s="145" t="s">
        <v>598</v>
      </c>
      <c r="H38" s="172"/>
      <c r="I38" s="147"/>
      <c r="J38" s="148">
        <f>J352</f>
        <v>0</v>
      </c>
      <c r="K38" s="149"/>
      <c r="L38" s="150">
        <f>L352</f>
        <v>0</v>
      </c>
      <c r="M38" s="151"/>
      <c r="N38" s="152">
        <f>N352</f>
        <v>0</v>
      </c>
      <c r="O38" s="153"/>
      <c r="Q38" s="943" t="s">
        <v>1076</v>
      </c>
      <c r="R38" s="1177">
        <f>SUMIFS('４-４．概略予算書（１年目）'!J65:J6000,'４-４．概略予算書（１年目）'!B65:B6000,"設備",'４-４．概略予算書（１年目）'!F65:F6000,"⑫-2")</f>
        <v>0</v>
      </c>
      <c r="S38" s="1177">
        <f>SUMIFS('４-４．概略予算書（１年目）'!L65:L6000,'４-４．概略予算書（１年目）'!B65:B6000,"設備",'４-４．概略予算書（１年目）'!F65:F6000,"⑫-2")</f>
        <v>0</v>
      </c>
      <c r="T38" s="1177">
        <f>SUMIFS('４-４．概略予算書（１年目）'!N65:N6000,'４-４．概略予算書（１年目）'!B65:B6000,"設備",'４-４．概略予算書（１年目）'!F65:F6000,"⑫-2")</f>
        <v>0</v>
      </c>
      <c r="V38" s="943" t="s">
        <v>1083</v>
      </c>
      <c r="W38" s="1177">
        <f>SUMIFS('４-４．概略予算書（１年目）'!J65:J6000,'４-４．概略予算書（１年目）'!B65:B6000,"工事",'４-４．概略予算書（１年目）'!F65:F6000,"⑫-2")</f>
        <v>0</v>
      </c>
      <c r="X38" s="1177">
        <f>SUMIFS('４-４．概略予算書（１年目）'!L65:L6000,'４-４．概略予算書（１年目）'!B65:B6000,"工事",'４-４．概略予算書（１年目）'!F65:F6000,"⑫-2")</f>
        <v>0</v>
      </c>
      <c r="Y38" s="1177">
        <f>SUMIFS('４-４．概略予算書（１年目）'!N65:N6000,'４-４．概略予算書（１年目）'!B65:B6000,"工事",'４-４．概略予算書（１年目）'!F65:F6000,"⑫-2")</f>
        <v>0</v>
      </c>
    </row>
    <row r="39" spans="1:30" ht="18.75" customHeight="1" x14ac:dyDescent="0.15">
      <c r="A39" s="94"/>
      <c r="B39" s="144"/>
      <c r="C39" s="2520" t="s">
        <v>36</v>
      </c>
      <c r="D39" s="2521"/>
      <c r="E39" s="2522"/>
      <c r="F39" s="245"/>
      <c r="G39" s="145" t="s">
        <v>598</v>
      </c>
      <c r="H39" s="172"/>
      <c r="I39" s="147"/>
      <c r="J39" s="148">
        <f>J380</f>
        <v>0</v>
      </c>
      <c r="K39" s="149"/>
      <c r="L39" s="150">
        <f>L380</f>
        <v>0</v>
      </c>
      <c r="M39" s="151"/>
      <c r="N39" s="152">
        <f>N380</f>
        <v>0</v>
      </c>
      <c r="O39" s="153"/>
      <c r="Q39" s="943" t="s">
        <v>1077</v>
      </c>
      <c r="R39" s="1177">
        <f>SUMIFS('４-４．概略予算書（１年目）'!J65:J6000,'４-４．概略予算書（１年目）'!B65:B6000,"設備",'４-４．概略予算書（１年目）'!F65:F6000,"⑫-3")</f>
        <v>0</v>
      </c>
      <c r="S39" s="1177">
        <f>SUMIFS('４-４．概略予算書（１年目）'!L65:L6000,'４-４．概略予算書（１年目）'!B65:B6000,"設備",'４-４．概略予算書（１年目）'!F65:F6000,"⑫-3")</f>
        <v>0</v>
      </c>
      <c r="T39" s="1177">
        <f>SUMIFS('４-４．概略予算書（１年目）'!N65:N6000,'４-４．概略予算書（１年目）'!B65:B6000,"設備",'４-４．概略予算書（１年目）'!F65:F6000,"⑫-3")</f>
        <v>0</v>
      </c>
      <c r="V39" s="943" t="s">
        <v>1084</v>
      </c>
      <c r="W39" s="1177">
        <f>SUMIFS('４-４．概略予算書（１年目）'!J65:J6000,'４-４．概略予算書（１年目）'!B65:B6000,"工事",'４-４．概略予算書（１年目）'!F65:F6000,"⑫-3")</f>
        <v>0</v>
      </c>
      <c r="X39" s="1177">
        <f>SUMIFS('４-４．概略予算書（１年目）'!L65:L6000,'４-４．概略予算書（１年目）'!B65:B6000,"工事",'４-４．概略予算書（１年目）'!F65:F6000,"⑫-3")</f>
        <v>0</v>
      </c>
      <c r="Y39" s="1177">
        <f>SUMIFS('４-４．概略予算書（１年目）'!N65:N6000,'４-４．概略予算書（１年目）'!B65:B6000,"工事",'４-４．概略予算書（１年目）'!F65:F6000,"⑫-3")</f>
        <v>0</v>
      </c>
    </row>
    <row r="40" spans="1:30" ht="18.75" customHeight="1" x14ac:dyDescent="0.15">
      <c r="A40" s="94"/>
      <c r="B40" s="144"/>
      <c r="C40" s="2520" t="s">
        <v>37</v>
      </c>
      <c r="D40" s="2521"/>
      <c r="E40" s="2522"/>
      <c r="F40" s="245"/>
      <c r="G40" s="145" t="s">
        <v>598</v>
      </c>
      <c r="H40" s="172"/>
      <c r="I40" s="147"/>
      <c r="J40" s="148">
        <f>J408</f>
        <v>0</v>
      </c>
      <c r="K40" s="149"/>
      <c r="L40" s="150">
        <f>L408</f>
        <v>0</v>
      </c>
      <c r="M40" s="151"/>
      <c r="N40" s="152">
        <f>N408</f>
        <v>0</v>
      </c>
      <c r="O40" s="153"/>
      <c r="Q40" s="943" t="s">
        <v>867</v>
      </c>
      <c r="R40" s="1177">
        <f>SUMIFS('４-４．概略予算書（１年目）'!J65:J6000,'４-４．概略予算書（１年目）'!B65:B6000,"設備",'４-４．概略予算書（１年目）'!F65:F6000,"⑬")</f>
        <v>0</v>
      </c>
      <c r="S40" s="1177">
        <f>SUMIFS('４-４．概略予算書（１年目）'!L65:L6000,'４-４．概略予算書（１年目）'!B65:B6000,"設備",'４-４．概略予算書（１年目）'!F65:F6000,"⑬")</f>
        <v>0</v>
      </c>
      <c r="T40" s="1177">
        <f>SUMIFS('４-４．概略予算書（１年目）'!N65:N6000,'４-４．概略予算書（１年目）'!B65:B6000,"設備",'４-４．概略予算書（１年目）'!F65:F6000,"⑬")</f>
        <v>0</v>
      </c>
      <c r="V40" s="943" t="s">
        <v>1085</v>
      </c>
      <c r="W40" s="1177">
        <f>SUMIFS('４-４．概略予算書（１年目）'!J65:J6000,'４-４．概略予算書（１年目）'!B65:B6000,"工事",'４-４．概略予算書（１年目）'!F65:F6000,"⑬")</f>
        <v>0</v>
      </c>
      <c r="X40" s="1177">
        <f>SUMIFS('４-４．概略予算書（１年目）'!L65:L6000,'４-４．概略予算書（１年目）'!B65:B6000,"工事",'４-４．概略予算書（１年目）'!F65:F6000,"⑬")</f>
        <v>0</v>
      </c>
      <c r="Y40" s="1177">
        <f>SUMIFS('４-４．概略予算書（１年目）'!N65:N6000,'４-４．概略予算書（１年目）'!B65:B6000,"工事",'４-４．概略予算書（１年目）'!F65:F6000,"⑬")</f>
        <v>0</v>
      </c>
      <c r="AA40" s="945"/>
      <c r="AB40" s="846"/>
      <c r="AC40" s="846"/>
      <c r="AD40" s="846"/>
    </row>
    <row r="41" spans="1:30" ht="18.75" customHeight="1" thickBot="1" x14ac:dyDescent="0.2">
      <c r="A41" s="94"/>
      <c r="B41" s="173"/>
      <c r="C41" s="174"/>
      <c r="D41" s="175"/>
      <c r="E41" s="176"/>
      <c r="F41" s="246"/>
      <c r="G41" s="177"/>
      <c r="H41" s="178"/>
      <c r="I41" s="148"/>
      <c r="J41" s="179"/>
      <c r="K41" s="150"/>
      <c r="L41" s="180"/>
      <c r="M41" s="181"/>
      <c r="N41" s="182"/>
      <c r="O41" s="153"/>
      <c r="Q41" s="943" t="s">
        <v>868</v>
      </c>
      <c r="R41" s="1177">
        <f>SUMIFS('４-４．概略予算書（１年目）'!J65:J6000,'４-４．概略予算書（１年目）'!B65:B6000,"設備",'４-４．概略予算書（１年目）'!F65:F6000,"⑭")</f>
        <v>0</v>
      </c>
      <c r="S41" s="1177">
        <f>SUMIFS('４-４．概略予算書（１年目）'!L65:L6000,'４-４．概略予算書（１年目）'!B65:B6000,"設備",'４-４．概略予算書（１年目）'!F65:F6000,"⑭")</f>
        <v>0</v>
      </c>
      <c r="T41" s="1177">
        <f>SUMIFS('４-４．概略予算書（１年目）'!N65:N6000,'４-４．概略予算書（１年目）'!B65:B6000,"設備",'４-４．概略予算書（１年目）'!F65:F6000,"⑭")</f>
        <v>0</v>
      </c>
      <c r="V41" s="943" t="s">
        <v>1086</v>
      </c>
      <c r="W41" s="1177">
        <f>SUMIFS('４-４．概略予算書（１年目）'!J65:J6000,'４-４．概略予算書（１年目）'!B65:B6000,"工事",'４-４．概略予算書（１年目）'!F65:F6000,"⑭")</f>
        <v>0</v>
      </c>
      <c r="X41" s="1177">
        <f>SUMIFS('４-４．概略予算書（１年目）'!L65:L6000,'４-４．概略予算書（１年目）'!B65:B6000,"工事",'４-４．概略予算書（１年目）'!F65:F6000,"⑭")</f>
        <v>0</v>
      </c>
      <c r="Y41" s="1177">
        <f>SUMIFS('４-４．概略予算書（１年目）'!N65:N6000,'４-４．概略予算書（１年目）'!B65:B6000,"工事",'４-４．概略予算書（１年目）'!F65:F6000,"⑭")</f>
        <v>0</v>
      </c>
      <c r="AA41" s="946"/>
      <c r="AB41" s="945"/>
      <c r="AC41" s="945"/>
      <c r="AD41" s="945"/>
    </row>
    <row r="42" spans="1:30" ht="30" customHeight="1" thickTop="1" x14ac:dyDescent="0.15">
      <c r="A42" s="94"/>
      <c r="B42" s="117"/>
      <c r="C42" s="165"/>
      <c r="D42" s="165" t="s">
        <v>61</v>
      </c>
      <c r="E42" s="120" t="s">
        <v>11</v>
      </c>
      <c r="F42" s="243"/>
      <c r="G42" s="166"/>
      <c r="H42" s="167"/>
      <c r="I42" s="123"/>
      <c r="J42" s="123">
        <f>SUM(J33:J41)</f>
        <v>0</v>
      </c>
      <c r="K42" s="124"/>
      <c r="L42" s="124">
        <f>SUM(L33:L41)</f>
        <v>0</v>
      </c>
      <c r="M42" s="168"/>
      <c r="N42" s="126">
        <f>SUM(N33:N41)</f>
        <v>0</v>
      </c>
      <c r="O42" s="183"/>
      <c r="Q42" s="943" t="s">
        <v>869</v>
      </c>
      <c r="R42" s="1177">
        <f>SUMIFS('４-４．概略予算書（１年目）'!J65:J6000,'４-４．概略予算書（１年目）'!B65:B6000,"設備",'４-４．概略予算書（１年目）'!F65:F6000,"⑮")</f>
        <v>0</v>
      </c>
      <c r="S42" s="1177">
        <f>SUMIFS('４-４．概略予算書（１年目）'!L65:L6000,'４-４．概略予算書（１年目）'!B65:B6000,"設備",'４-４．概略予算書（１年目）'!F65:F6000,"⑮")</f>
        <v>0</v>
      </c>
      <c r="T42" s="1177">
        <f>SUMIFS('４-４．概略予算書（１年目）'!N65:N6000,'４-４．概略予算書（１年目）'!B65:B6000,"設備",'４-４．概略予算書（１年目）'!F65:F6000,"⑮")</f>
        <v>0</v>
      </c>
      <c r="V42" s="943" t="s">
        <v>1087</v>
      </c>
      <c r="W42" s="1177">
        <f>SUMIFS('４-４．概略予算書（１年目）'!J65:J6000,'４-４．概略予算書（１年目）'!B65:B6000,"工事",'４-４．概略予算書（１年目）'!F65:F6000,"⑮")</f>
        <v>0</v>
      </c>
      <c r="X42" s="1177">
        <f>SUMIFS('４-４．概略予算書（１年目）'!L65:L6000,'４-４．概略予算書（１年目）'!B65:B6000,"工事",'４-４．概略予算書（１年目）'!F65:F6000,"⑮")</f>
        <v>0</v>
      </c>
      <c r="Y42" s="1177">
        <f>SUMIFS('４-４．概略予算書（１年目）'!N65:N6000,'４-４．概略予算書（１年目）'!B65:B6000,"工事",'４-４．概略予算書（１年目）'!F65:F6000,"⑮")</f>
        <v>0</v>
      </c>
      <c r="AA42" s="947"/>
      <c r="AB42" s="947"/>
      <c r="AC42" s="947"/>
      <c r="AD42" s="945"/>
    </row>
    <row r="43" spans="1:30" ht="18.75" customHeight="1" thickBot="1" x14ac:dyDescent="0.2">
      <c r="A43" s="94"/>
      <c r="B43" s="173"/>
      <c r="C43" s="184"/>
      <c r="D43" s="185"/>
      <c r="E43" s="186"/>
      <c r="F43" s="247"/>
      <c r="G43" s="187"/>
      <c r="H43" s="188"/>
      <c r="I43" s="179"/>
      <c r="J43" s="179"/>
      <c r="K43" s="180"/>
      <c r="L43" s="180"/>
      <c r="M43" s="189"/>
      <c r="N43" s="182"/>
      <c r="O43" s="190"/>
      <c r="Q43" s="943" t="s">
        <v>1471</v>
      </c>
      <c r="R43" s="1177">
        <f>SUMIFS('４-４．概略予算書（１年目）'!J65:J6000,'４-４．概略予算書（１年目）'!B65:B6000,"設備",'４-４．概略予算書（１年目）'!F65:F6000,"⑯")</f>
        <v>0</v>
      </c>
      <c r="S43" s="1177">
        <f>SUMIFS('４-４．概略予算書（１年目）'!L65:L6000,'４-４．概略予算書（１年目）'!B65:B6000,"設備",'４-４．概略予算書（１年目）'!F65:F6000,"⑯")</f>
        <v>0</v>
      </c>
      <c r="T43" s="1177">
        <f>SUMIFS('４-４．概略予算書（１年目）'!N65:N6000,'４-４．概略予算書（１年目）'!B65:B6000,"設備",'４-４．概略予算書（１年目）'!F65:F6000,"⑯")</f>
        <v>0</v>
      </c>
      <c r="V43" s="943" t="s">
        <v>1471</v>
      </c>
      <c r="W43" s="1177">
        <f>SUMIFS('４-４．概略予算書（１年目）'!J65:J6000,'４-４．概略予算書（１年目）'!B65:B6000,"工事",'４-４．概略予算書（１年目）'!F65:F6000,"⑯")</f>
        <v>0</v>
      </c>
      <c r="X43" s="1177">
        <f>SUMIFS('４-４．概略予算書（１年目）'!L65:L6000,'４-４．概略予算書（１年目）'!B65:B6000,"工事",'４-４．概略予算書（１年目）'!F65:F6000,"⑯")</f>
        <v>0</v>
      </c>
      <c r="Y43" s="1177">
        <f>SUMIFS('４-４．概略予算書（１年目）'!N65:N6000,'４-４．概略予算書（１年目）'!B65:B6000,"工事",'４-４．概略予算書（１年目）'!F65:F6000,"⑯")</f>
        <v>0</v>
      </c>
      <c r="AA43" s="948"/>
      <c r="AB43" s="948"/>
      <c r="AC43" s="948"/>
      <c r="AD43" s="945"/>
    </row>
    <row r="44" spans="1:30" ht="30" customHeight="1" thickTop="1" thickBot="1" x14ac:dyDescent="0.2">
      <c r="A44" s="94"/>
      <c r="B44" s="191"/>
      <c r="C44" s="192"/>
      <c r="D44" s="193"/>
      <c r="E44" s="194" t="s">
        <v>28</v>
      </c>
      <c r="F44" s="248"/>
      <c r="G44" s="195"/>
      <c r="H44" s="196"/>
      <c r="I44" s="197"/>
      <c r="J44" s="197">
        <f>SUM(J18,J30,J42)</f>
        <v>0</v>
      </c>
      <c r="K44" s="198"/>
      <c r="L44" s="198">
        <f>SUM(L18,L30,L42)</f>
        <v>0</v>
      </c>
      <c r="M44" s="199"/>
      <c r="N44" s="200">
        <f>SUM(N18,N30,N42)</f>
        <v>0</v>
      </c>
      <c r="O44" s="201"/>
      <c r="Q44" s="943" t="s">
        <v>1472</v>
      </c>
      <c r="R44" s="1177">
        <f>SUMIFS('４-４．概略予算書（１年目）'!J65:J6000,'４-４．概略予算書（１年目）'!B65:B6000,"設備",'４-４．概略予算書（１年目）'!F65:F6000,"⑰")</f>
        <v>0</v>
      </c>
      <c r="S44" s="1177">
        <f>SUMIFS('４-４．概略予算書（１年目）'!L65:L6000,'４-４．概略予算書（１年目）'!B65:B6000,"設備",'４-４．概略予算書（１年目）'!F65:F6000,"⑰")</f>
        <v>0</v>
      </c>
      <c r="T44" s="1177">
        <f>SUMIFS('４-４．概略予算書（１年目）'!N65:N6000,'４-４．概略予算書（１年目）'!B65:B6000,"設備",'４-４．概略予算書（１年目）'!F65:F6000,"⑰")</f>
        <v>0</v>
      </c>
      <c r="V44" s="943" t="s">
        <v>1472</v>
      </c>
      <c r="W44" s="1177">
        <f>SUMIFS('４-４．概略予算書（１年目）'!J65:J6000,'４-４．概略予算書（１年目）'!B65:B6000,"工事",'４-４．概略予算書（１年目）'!F65:F6000,"⑰")</f>
        <v>0</v>
      </c>
      <c r="X44" s="1177">
        <f>SUMIFS('４-４．概略予算書（１年目）'!L65:L6000,'４-４．概略予算書（１年目）'!B65:B6000,"工事",'４-４．概略予算書（１年目）'!F65:F6000,"⑰")</f>
        <v>0</v>
      </c>
      <c r="Y44" s="1177">
        <f>SUMIFS('４-４．概略予算書（１年目）'!N65:N6000,'４-４．概略予算書（１年目）'!B65:B6000,"工事",'４-４．概略予算書（１年目）'!F65:F6000,"⑰")</f>
        <v>0</v>
      </c>
      <c r="AA44" s="945"/>
      <c r="AB44" s="945"/>
      <c r="AC44" s="945"/>
      <c r="AD44" s="945"/>
    </row>
    <row r="45" spans="1:30" ht="8.25" customHeight="1" thickBot="1" x14ac:dyDescent="0.2">
      <c r="B45" s="202"/>
      <c r="C45" s="203"/>
      <c r="D45" s="203"/>
      <c r="E45" s="203"/>
      <c r="F45" s="202"/>
      <c r="G45" s="204"/>
      <c r="H45" s="137"/>
      <c r="I45" s="137"/>
      <c r="J45" s="137"/>
      <c r="K45" s="137"/>
      <c r="L45" s="137"/>
      <c r="M45" s="137"/>
      <c r="N45" s="137"/>
      <c r="O45" s="203"/>
      <c r="Q45" s="943" t="s">
        <v>1473</v>
      </c>
      <c r="R45" s="1177">
        <f>SUMIFS('４-４．概略予算書（１年目）'!J65:J6000,'４-４．概略予算書（１年目）'!B65:B6000,"設備",'４-４．概略予算書（１年目）'!F65:F6000,"⑱")</f>
        <v>0</v>
      </c>
      <c r="S45" s="1177">
        <f>SUMIFS('４-４．概略予算書（１年目）'!L65:L6000,'４-４．概略予算書（１年目）'!B65:B6000,"設備",'４-４．概略予算書（１年目）'!F65:F6000,"⑱")</f>
        <v>0</v>
      </c>
      <c r="T45" s="1177">
        <f>SUMIFS('４-４．概略予算書（１年目）'!N65:N6000,'４-４．概略予算書（１年目）'!B65:B6000,"設備",'４-４．概略予算書（１年目）'!F65:F6000,"⑱")</f>
        <v>0</v>
      </c>
      <c r="V45" s="943" t="s">
        <v>1473</v>
      </c>
      <c r="W45" s="1177">
        <f>SUMIFS('４-４．概略予算書（１年目）'!J65:J6000,'４-４．概略予算書（１年目）'!B65:B6000,"工事",'４-４．概略予算書（１年目）'!F65:F6000,"⑱")</f>
        <v>0</v>
      </c>
      <c r="X45" s="1177">
        <f>SUMIFS('４-４．概略予算書（１年目）'!L65:L6000,'４-４．概略予算書（１年目）'!B65:B6000,"工事",'４-４．概略予算書（１年目）'!F65:F6000,"⑱")</f>
        <v>0</v>
      </c>
      <c r="Y45" s="1177">
        <f>SUMIFS('４-４．概略予算書（１年目）'!N65:N6000,'４-４．概略予算書（１年目）'!B65:B6000,"工事",'４-４．概略予算書（１年目）'!F65:F6000,"⑱")</f>
        <v>0</v>
      </c>
      <c r="AB45" s="939"/>
      <c r="AC45" s="939"/>
      <c r="AD45" s="939"/>
    </row>
    <row r="46" spans="1:30" ht="18.75" customHeight="1" x14ac:dyDescent="0.15">
      <c r="A46" s="94"/>
      <c r="B46" s="205"/>
      <c r="C46" s="206" t="s">
        <v>1061</v>
      </c>
      <c r="D46" s="207"/>
      <c r="E46" s="208"/>
      <c r="F46" s="249"/>
      <c r="G46" s="209"/>
      <c r="H46" s="210"/>
      <c r="I46" s="211"/>
      <c r="J46" s="211"/>
      <c r="K46" s="211"/>
      <c r="L46" s="211"/>
      <c r="M46" s="211"/>
      <c r="N46" s="212"/>
      <c r="O46" s="213"/>
      <c r="Q46" s="943" t="s">
        <v>1474</v>
      </c>
      <c r="R46" s="1177">
        <f>SUMIFS('４-４．概略予算書（１年目）'!J65:J6000,'４-４．概略予算書（１年目）'!B65:B6000,"設備",'４-４．概略予算書（１年目）'!F65:F6000,"⑲")</f>
        <v>0</v>
      </c>
      <c r="S46" s="1177">
        <f>SUMIFS('４-４．概略予算書（１年目）'!L65:L6000,'４-４．概略予算書（１年目）'!B65:B6000,"設備",'４-４．概略予算書（１年目）'!F65:F6000,"⑲")</f>
        <v>0</v>
      </c>
      <c r="T46" s="1177">
        <f>SUMIFS('４-４．概略予算書（１年目）'!N65:N6000,'４-４．概略予算書（１年目）'!B65:B6000,"設備",'４-４．概略予算書（１年目）'!F65:F6000,"⑲")</f>
        <v>0</v>
      </c>
      <c r="V46" s="943" t="s">
        <v>1474</v>
      </c>
      <c r="W46" s="1177">
        <f>SUMIFS('４-４．概略予算書（１年目）'!J65:J6000,'４-４．概略予算書（１年目）'!B65:B6000,"工事",'４-４．概略予算書（１年目）'!F65:F6000,"⑲")</f>
        <v>0</v>
      </c>
      <c r="X46" s="1177">
        <f>SUMIFS('４-４．概略予算書（１年目）'!L65:L6000,'４-４．概略予算書（１年目）'!B65:B6000,"工事",'４-４．概略予算書（１年目）'!F65:F6000,"⑲")</f>
        <v>0</v>
      </c>
      <c r="Y46" s="1177">
        <f>SUMIFS('４-４．概略予算書（１年目）'!N65:N6000,'４-４．概略予算書（１年目）'!B65:B6000,"工事",'４-４．概略予算書（１年目）'!F65:F6000,"⑲")</f>
        <v>0</v>
      </c>
      <c r="AB46" s="939"/>
      <c r="AC46" s="939"/>
      <c r="AD46" s="939"/>
    </row>
    <row r="47" spans="1:30" ht="18.75" customHeight="1" x14ac:dyDescent="0.15">
      <c r="A47" s="94"/>
      <c r="B47" s="214"/>
      <c r="C47" s="2545" t="s">
        <v>1062</v>
      </c>
      <c r="D47" s="2546"/>
      <c r="E47" s="2547"/>
      <c r="F47" s="250"/>
      <c r="G47" s="215" t="s">
        <v>19</v>
      </c>
      <c r="H47" s="216"/>
      <c r="I47" s="217"/>
      <c r="J47" s="218">
        <f t="shared" ref="J47:J54" si="0">SUM(J21,J33)</f>
        <v>0</v>
      </c>
      <c r="K47" s="217"/>
      <c r="L47" s="218">
        <f t="shared" ref="L47:L54" si="1">SUM(L21,L33)</f>
        <v>0</v>
      </c>
      <c r="M47" s="217"/>
      <c r="N47" s="219">
        <f t="shared" ref="N47:N54" si="2">SUM(N21,N33)</f>
        <v>0</v>
      </c>
      <c r="O47" s="220"/>
      <c r="Q47" s="943" t="s">
        <v>1475</v>
      </c>
      <c r="R47" s="1177">
        <f>SUMIFS('４-４．概略予算書（１年目）'!J65:J6000,'４-４．概略予算書（１年目）'!B65:B6000,"設備",'４-４．概略予算書（１年目）'!F65:F6000,"⑳")</f>
        <v>0</v>
      </c>
      <c r="S47" s="1177">
        <f>SUMIFS('４-４．概略予算書（１年目）'!L65:L6000,'４-４．概略予算書（１年目）'!B65:B6000,"設備",'４-４．概略予算書（１年目）'!F65:F6000,"⑳")</f>
        <v>0</v>
      </c>
      <c r="T47" s="1177">
        <f>SUMIFS('４-４．概略予算書（１年目）'!N65:N6000,'４-４．概略予算書（１年目）'!B65:B6000,"設備",'４-４．概略予算書（１年目）'!F65:F6000,"⑳")</f>
        <v>0</v>
      </c>
      <c r="V47" s="943" t="s">
        <v>1475</v>
      </c>
      <c r="W47" s="1177">
        <f>SUMIFS('４-４．概略予算書（１年目）'!J65:J6000,'４-４．概略予算書（１年目）'!B65:B6000,"工事",'４-４．概略予算書（１年目）'!F65:F6000,"⑳")</f>
        <v>0</v>
      </c>
      <c r="X47" s="1177">
        <f>SUMIFS('４-４．概略予算書（１年目）'!L65:L6000,'４-４．概略予算書（１年目）'!B65:B6000,"工事",'４-４．概略予算書（１年目）'!F65:F6000,"⑳")</f>
        <v>0</v>
      </c>
      <c r="Y47" s="1177">
        <f>SUMIFS('４-４．概略予算書（１年目）'!N65:N6000,'４-４．概略予算書（１年目）'!B65:B6000,"工事",'４-４．概略予算書（１年目）'!F65:F6000,"⑳")</f>
        <v>0</v>
      </c>
      <c r="AB47" s="939"/>
      <c r="AC47" s="939"/>
      <c r="AD47" s="939"/>
    </row>
    <row r="48" spans="1:30" ht="18.75" customHeight="1" x14ac:dyDescent="0.15">
      <c r="A48" s="94"/>
      <c r="B48" s="214"/>
      <c r="C48" s="2545" t="s">
        <v>30</v>
      </c>
      <c r="D48" s="2546"/>
      <c r="E48" s="2547"/>
      <c r="F48" s="250"/>
      <c r="G48" s="215" t="s">
        <v>19</v>
      </c>
      <c r="H48" s="216"/>
      <c r="I48" s="217"/>
      <c r="J48" s="218">
        <f t="shared" si="0"/>
        <v>0</v>
      </c>
      <c r="K48" s="217"/>
      <c r="L48" s="218">
        <f t="shared" si="1"/>
        <v>0</v>
      </c>
      <c r="M48" s="217"/>
      <c r="N48" s="219">
        <f t="shared" si="2"/>
        <v>0</v>
      </c>
      <c r="O48" s="220"/>
      <c r="Q48" s="943" t="s">
        <v>1476</v>
      </c>
      <c r="R48" s="1177">
        <f>SUMIFS('４-４．概略予算書（１年目）'!J65:J6000,'４-４．概略予算書（１年目）'!B65:B6000,"設備",'４-４．概略予算書（１年目）'!F65:F6000,"㉑")</f>
        <v>0</v>
      </c>
      <c r="S48" s="1177">
        <f>SUMIFS('４-４．概略予算書（１年目）'!L65:L6000,'４-４．概略予算書（１年目）'!B65:B6000,"設備",'４-４．概略予算書（１年目）'!F65:F6000,"㉑")</f>
        <v>0</v>
      </c>
      <c r="T48" s="1177">
        <f>SUMIFS('４-４．概略予算書（１年目）'!N65:N6000,'４-４．概略予算書（１年目）'!B65:B6000,"設備",'４-４．概略予算書（１年目）'!F65:F6000,"㉑")</f>
        <v>0</v>
      </c>
      <c r="V48" s="943" t="s">
        <v>1476</v>
      </c>
      <c r="W48" s="1177">
        <f>SUMIFS('４-４．概略予算書（１年目）'!J65:J6000,'４-４．概略予算書（１年目）'!B65:B6000,"工事",'４-４．概略予算書（１年目）'!F65:F6000,"㉑")</f>
        <v>0</v>
      </c>
      <c r="X48" s="1177">
        <f>SUMIFS('４-４．概略予算書（１年目）'!L65:L6000,'４-４．概略予算書（１年目）'!B65:B6000,"工事",'４-４．概略予算書（１年目）'!F65:F6000,"㉑")</f>
        <v>0</v>
      </c>
      <c r="Y48" s="1177">
        <f>SUMIFS('４-４．概略予算書（１年目）'!N65:N6000,'４-４．概略予算書（１年目）'!B65:B6000,"工事",'４-４．概略予算書（１年目）'!F65:F6000,"㉑")</f>
        <v>0</v>
      </c>
      <c r="AB48" s="939"/>
      <c r="AC48" s="939"/>
      <c r="AD48" s="939"/>
    </row>
    <row r="49" spans="1:30" ht="18.75" customHeight="1" x14ac:dyDescent="0.15">
      <c r="A49" s="94"/>
      <c r="B49" s="214"/>
      <c r="C49" s="2545" t="s">
        <v>32</v>
      </c>
      <c r="D49" s="2546"/>
      <c r="E49" s="2547"/>
      <c r="F49" s="250"/>
      <c r="G49" s="215" t="s">
        <v>19</v>
      </c>
      <c r="H49" s="216"/>
      <c r="I49" s="217"/>
      <c r="J49" s="218">
        <f t="shared" si="0"/>
        <v>0</v>
      </c>
      <c r="K49" s="217"/>
      <c r="L49" s="218">
        <f t="shared" si="1"/>
        <v>0</v>
      </c>
      <c r="M49" s="217"/>
      <c r="N49" s="219">
        <f t="shared" si="2"/>
        <v>0</v>
      </c>
      <c r="O49" s="220"/>
      <c r="Q49" s="943" t="s">
        <v>1477</v>
      </c>
      <c r="R49" s="1177">
        <f>SUMIFS('４-４．概略予算書（１年目）'!J65:J6000,'４-４．概略予算書（１年目）'!B65:B6000,"設備",'４-４．概略予算書（１年目）'!F65:F6000,"㉒")</f>
        <v>0</v>
      </c>
      <c r="S49" s="1177">
        <f>SUMIFS('４-４．概略予算書（１年目）'!L65:L6000,'４-４．概略予算書（１年目）'!B65:B6000,"設備",'４-４．概略予算書（１年目）'!F65:F6000,"㉒")</f>
        <v>0</v>
      </c>
      <c r="T49" s="1177">
        <f>SUMIFS('４-４．概略予算書（１年目）'!N65:N6000,'４-４．概略予算書（１年目）'!B65:B6000,"設備",'４-４．概略予算書（１年目）'!F65:F6000,"㉒")</f>
        <v>0</v>
      </c>
      <c r="V49" s="943" t="s">
        <v>1477</v>
      </c>
      <c r="W49" s="1177">
        <f>SUMIFS('４-４．概略予算書（１年目）'!J65:J6000,'４-４．概略予算書（１年目）'!B65:B6000,"工事",'４-４．概略予算書（１年目）'!F65:F6000,"㉒")</f>
        <v>0</v>
      </c>
      <c r="X49" s="1177">
        <f>SUMIFS('４-４．概略予算書（１年目）'!L65:L6000,'４-４．概略予算書（１年目）'!B65:B6000,"工事",'４-４．概略予算書（１年目）'!F65:F6000,"㉒")</f>
        <v>0</v>
      </c>
      <c r="Y49" s="1177">
        <f>SUMIFS('４-４．概略予算書（１年目）'!N65:N6000,'４-４．概略予算書（１年目）'!B65:B6000,"工事",'４-４．概略予算書（１年目）'!F65:F6000,"㉒")</f>
        <v>0</v>
      </c>
      <c r="AA49" s="1174" t="s">
        <v>1730</v>
      </c>
      <c r="AB49" s="939"/>
      <c r="AC49" s="939"/>
      <c r="AD49" s="939"/>
    </row>
    <row r="50" spans="1:30" ht="18.75" customHeight="1" thickBot="1" x14ac:dyDescent="0.2">
      <c r="A50" s="94"/>
      <c r="B50" s="214"/>
      <c r="C50" s="2545" t="s">
        <v>33</v>
      </c>
      <c r="D50" s="2546"/>
      <c r="E50" s="2547"/>
      <c r="F50" s="250"/>
      <c r="G50" s="215" t="s">
        <v>19</v>
      </c>
      <c r="H50" s="216"/>
      <c r="I50" s="217"/>
      <c r="J50" s="218">
        <f t="shared" si="0"/>
        <v>0</v>
      </c>
      <c r="K50" s="217"/>
      <c r="L50" s="218">
        <f t="shared" si="1"/>
        <v>0</v>
      </c>
      <c r="M50" s="217"/>
      <c r="N50" s="219">
        <f t="shared" si="2"/>
        <v>0</v>
      </c>
      <c r="O50" s="220"/>
      <c r="Q50" s="943" t="s">
        <v>1478</v>
      </c>
      <c r="R50" s="1177">
        <f>SUMIFS('４-４．概略予算書（１年目）'!J65:J6000,'４-４．概略予算書（１年目）'!B65:B6000,"設備",'４-４．概略予算書（１年目）'!F65:F6000,"㉓")</f>
        <v>0</v>
      </c>
      <c r="S50" s="1177">
        <f>SUMIFS('４-４．概略予算書（１年目）'!L65:L6000,'４-４．概略予算書（１年目）'!B65:B6000,"設備",'４-４．概略予算書（１年目）'!F65:F6000,"㉓")</f>
        <v>0</v>
      </c>
      <c r="T50" s="1177">
        <f>SUMIFS('４-４．概略予算書（１年目）'!N65:N6000,'４-４．概略予算書（１年目）'!B65:B6000,"設備",'４-４．概略予算書（１年目）'!F65:F6000,"㉓")</f>
        <v>0</v>
      </c>
      <c r="V50" s="943" t="s">
        <v>1478</v>
      </c>
      <c r="W50" s="1177">
        <f>SUMIFS('４-４．概略予算書（１年目）'!J65:J6000,'４-４．概略予算書（１年目）'!B65:B6000,"工事",'４-４．概略予算書（１年目）'!F65:F6000,"㉓")</f>
        <v>0</v>
      </c>
      <c r="X50" s="1177">
        <f>SUMIFS('４-４．概略予算書（１年目）'!L65:L6000,'４-４．概略予算書（１年目）'!B65:B6000,"工事",'４-４．概略予算書（１年目）'!F65:F6000,"㉓")</f>
        <v>0</v>
      </c>
      <c r="Y50" s="1177">
        <f>SUMIFS('４-４．概略予算書（１年目）'!N65:N6000,'４-４．概略予算書（１年目）'!B65:B6000,"工事",'４-４．概略予算書（１年目）'!F65:F6000,"㉓")</f>
        <v>0</v>
      </c>
      <c r="AA50" s="949" t="s">
        <v>159</v>
      </c>
      <c r="AB50" s="949" t="s">
        <v>160</v>
      </c>
      <c r="AC50" s="949" t="s">
        <v>656</v>
      </c>
      <c r="AD50" s="939"/>
    </row>
    <row r="51" spans="1:30" ht="18.75" customHeight="1" thickTop="1" x14ac:dyDescent="0.15">
      <c r="A51" s="94"/>
      <c r="B51" s="214"/>
      <c r="C51" s="2545" t="s">
        <v>34</v>
      </c>
      <c r="D51" s="2546"/>
      <c r="E51" s="2547"/>
      <c r="F51" s="250"/>
      <c r="G51" s="215" t="s">
        <v>19</v>
      </c>
      <c r="H51" s="216"/>
      <c r="I51" s="217"/>
      <c r="J51" s="218">
        <f t="shared" si="0"/>
        <v>0</v>
      </c>
      <c r="K51" s="217"/>
      <c r="L51" s="218">
        <f t="shared" si="1"/>
        <v>0</v>
      </c>
      <c r="M51" s="217"/>
      <c r="N51" s="219">
        <f t="shared" si="2"/>
        <v>0</v>
      </c>
      <c r="O51" s="220"/>
      <c r="Q51" s="950" t="s">
        <v>11</v>
      </c>
      <c r="R51" s="1178">
        <f>SUM(R19:R50)</f>
        <v>0</v>
      </c>
      <c r="S51" s="1178">
        <f>SUM(S19:S50)</f>
        <v>0</v>
      </c>
      <c r="T51" s="1178">
        <f>SUM(T19:T50)</f>
        <v>0</v>
      </c>
      <c r="V51" s="950" t="s">
        <v>11</v>
      </c>
      <c r="W51" s="1178">
        <f>SUM(W19:W50)</f>
        <v>0</v>
      </c>
      <c r="X51" s="1178">
        <f>SUM(X19:X50)</f>
        <v>0</v>
      </c>
      <c r="Y51" s="1178">
        <f>SUM(Y19:Y50)</f>
        <v>0</v>
      </c>
      <c r="AA51" s="1178">
        <f>SUM(R51,W51)</f>
        <v>0</v>
      </c>
      <c r="AB51" s="1179">
        <f>SUM(S51,X51)</f>
        <v>0</v>
      </c>
      <c r="AC51" s="1179">
        <f>SUM(T51,Y51)</f>
        <v>0</v>
      </c>
    </row>
    <row r="52" spans="1:30" ht="18.75" customHeight="1" x14ac:dyDescent="0.15">
      <c r="A52" s="94"/>
      <c r="B52" s="214"/>
      <c r="C52" s="2545" t="s">
        <v>35</v>
      </c>
      <c r="D52" s="2546"/>
      <c r="E52" s="2547"/>
      <c r="F52" s="250"/>
      <c r="G52" s="215" t="s">
        <v>19</v>
      </c>
      <c r="H52" s="216"/>
      <c r="I52" s="217"/>
      <c r="J52" s="218">
        <f t="shared" si="0"/>
        <v>0</v>
      </c>
      <c r="K52" s="217"/>
      <c r="L52" s="218">
        <f t="shared" si="1"/>
        <v>0</v>
      </c>
      <c r="M52" s="217"/>
      <c r="N52" s="219">
        <f t="shared" si="2"/>
        <v>0</v>
      </c>
      <c r="O52" s="220"/>
    </row>
    <row r="53" spans="1:30" ht="18.75" customHeight="1" x14ac:dyDescent="0.15">
      <c r="A53" s="94"/>
      <c r="B53" s="214"/>
      <c r="C53" s="2545" t="s">
        <v>36</v>
      </c>
      <c r="D53" s="2546"/>
      <c r="E53" s="2547"/>
      <c r="F53" s="250"/>
      <c r="G53" s="215" t="s">
        <v>19</v>
      </c>
      <c r="H53" s="216"/>
      <c r="I53" s="217"/>
      <c r="J53" s="218">
        <f t="shared" si="0"/>
        <v>0</v>
      </c>
      <c r="K53" s="217"/>
      <c r="L53" s="218">
        <f t="shared" si="1"/>
        <v>0</v>
      </c>
      <c r="M53" s="217"/>
      <c r="N53" s="219">
        <f t="shared" si="2"/>
        <v>0</v>
      </c>
      <c r="O53" s="220"/>
      <c r="Q53" s="940" t="s">
        <v>1592</v>
      </c>
      <c r="R53" s="1274"/>
      <c r="S53" s="1274"/>
      <c r="T53" s="1274"/>
      <c r="U53" s="940" t="s">
        <v>1593</v>
      </c>
      <c r="V53" s="1274"/>
      <c r="W53" s="1274"/>
    </row>
    <row r="54" spans="1:30" ht="18.75" customHeight="1" x14ac:dyDescent="0.15">
      <c r="A54" s="94"/>
      <c r="B54" s="214"/>
      <c r="C54" s="2545" t="s">
        <v>1063</v>
      </c>
      <c r="D54" s="2546"/>
      <c r="E54" s="2547"/>
      <c r="F54" s="250"/>
      <c r="G54" s="215" t="s">
        <v>19</v>
      </c>
      <c r="H54" s="216"/>
      <c r="I54" s="217"/>
      <c r="J54" s="218">
        <f t="shared" si="0"/>
        <v>0</v>
      </c>
      <c r="K54" s="217"/>
      <c r="L54" s="218">
        <f t="shared" si="1"/>
        <v>0</v>
      </c>
      <c r="M54" s="217"/>
      <c r="N54" s="219">
        <f t="shared" si="2"/>
        <v>0</v>
      </c>
      <c r="O54" s="220"/>
      <c r="Q54" s="1275" t="s">
        <v>1088</v>
      </c>
      <c r="R54" s="949" t="s">
        <v>1089</v>
      </c>
      <c r="S54" s="949" t="s">
        <v>1090</v>
      </c>
      <c r="T54" s="1274"/>
      <c r="U54" s="1275" t="s">
        <v>1088</v>
      </c>
      <c r="V54" s="949" t="s">
        <v>1089</v>
      </c>
      <c r="W54" s="949" t="s">
        <v>1090</v>
      </c>
    </row>
    <row r="55" spans="1:30" ht="18.75" customHeight="1" thickBot="1" x14ac:dyDescent="0.2">
      <c r="A55" s="94"/>
      <c r="B55" s="221"/>
      <c r="C55" s="563"/>
      <c r="D55" s="222"/>
      <c r="E55" s="223"/>
      <c r="F55" s="251"/>
      <c r="G55" s="224"/>
      <c r="H55" s="225"/>
      <c r="I55" s="218"/>
      <c r="J55" s="226"/>
      <c r="K55" s="226"/>
      <c r="L55" s="226"/>
      <c r="M55" s="226"/>
      <c r="N55" s="227"/>
      <c r="O55" s="220"/>
      <c r="Q55" s="1176">
        <f>SUMIFS('４-４．概略予算書（１年目）'!J65:J5999,'４-４．概略予算書（１年目）'!B65:B5999,"設備",'４-４．概略予算書（１年目）'!F65:F5999,"ＢＥＭＳ")</f>
        <v>0</v>
      </c>
      <c r="R55" s="1176">
        <f>SUMIFS('４-４．概略予算書（１年目）'!L65:L5999,'４-４．概略予算書（１年目）'!B65:B5999,"設備",'４-４．概略予算書（１年目）'!F65:F5999,"ＢＥＭＳ")</f>
        <v>0</v>
      </c>
      <c r="S55" s="1176">
        <f>SUMIFS('４-４．概略予算書（１年目）'!N65:N5999,'４-４．概略予算書（１年目）'!B65:B5999,"設備",'４-４．概略予算書（１年目）'!F65:F5999,"ＢＥＭＳ")</f>
        <v>0</v>
      </c>
      <c r="T55" s="1274"/>
      <c r="U55" s="1176">
        <f>SUMIFS('４-４．概略予算書（１年目）'!J65:J5999,'４-４．概略予算書（１年目）'!B65:B5999,"工事",'４-４．概略予算書（１年目）'!F65:F5999,"ＢＥＭＳ")</f>
        <v>0</v>
      </c>
      <c r="V55" s="1176">
        <f>SUMIFS('４-４．概略予算書（１年目）'!L65:L5999,'４-４．概略予算書（１年目）'!B65:B5999,"工事",'４-４．概略予算書（１年目）'!F65:F5999,"ＢＥＭＳ")</f>
        <v>0</v>
      </c>
      <c r="W55" s="1176">
        <f>SUMIFS('４-４．概略予算書（１年目）'!N65:N5999,'４-４．概略予算書（１年目）'!B65:B5999,"工事",'４-４．概略予算書（１年目）'!F65:F5999,"ＢＥＭＳ")</f>
        <v>0</v>
      </c>
    </row>
    <row r="56" spans="1:30" ht="30" customHeight="1" thickTop="1" thickBot="1" x14ac:dyDescent="0.2">
      <c r="A56" s="94"/>
      <c r="B56" s="228"/>
      <c r="C56" s="229"/>
      <c r="D56" s="230" t="s">
        <v>29</v>
      </c>
      <c r="E56" s="231" t="s">
        <v>11</v>
      </c>
      <c r="F56" s="252"/>
      <c r="G56" s="232"/>
      <c r="H56" s="233"/>
      <c r="I56" s="234"/>
      <c r="J56" s="234">
        <f>SUM(J47:J55)</f>
        <v>0</v>
      </c>
      <c r="K56" s="234"/>
      <c r="L56" s="234">
        <f>SUM(L47:L55)</f>
        <v>0</v>
      </c>
      <c r="M56" s="234"/>
      <c r="N56" s="235">
        <f>SUM(N47:N55)</f>
        <v>0</v>
      </c>
      <c r="O56" s="236"/>
    </row>
    <row r="57" spans="1:30" ht="24.75" customHeight="1" x14ac:dyDescent="0.15">
      <c r="A57" s="94"/>
      <c r="B57" s="2553" t="s">
        <v>237</v>
      </c>
      <c r="C57" s="2554"/>
      <c r="D57" s="2554"/>
      <c r="E57" s="2554"/>
      <c r="F57" s="2554"/>
      <c r="G57" s="2555"/>
      <c r="H57" s="299"/>
      <c r="I57" s="300"/>
      <c r="J57" s="300"/>
      <c r="K57" s="301"/>
      <c r="L57" s="301"/>
      <c r="M57" s="302"/>
      <c r="N57" s="303"/>
      <c r="O57" s="304"/>
    </row>
    <row r="58" spans="1:30" ht="18.75" customHeight="1" x14ac:dyDescent="0.15">
      <c r="A58" s="94"/>
      <c r="B58" s="173"/>
      <c r="C58" s="305" t="s">
        <v>238</v>
      </c>
      <c r="D58" s="175"/>
      <c r="E58" s="176"/>
      <c r="F58" s="253"/>
      <c r="G58" s="177"/>
      <c r="H58" s="178"/>
      <c r="I58" s="148"/>
      <c r="J58" s="148"/>
      <c r="K58" s="150"/>
      <c r="L58" s="150"/>
      <c r="M58" s="181"/>
      <c r="N58" s="152"/>
      <c r="O58" s="153"/>
    </row>
    <row r="59" spans="1:30" ht="18.75" customHeight="1" x14ac:dyDescent="0.15">
      <c r="A59" s="94"/>
      <c r="B59" s="144" t="s">
        <v>990</v>
      </c>
      <c r="C59" s="2558" t="s">
        <v>604</v>
      </c>
      <c r="D59" s="2559"/>
      <c r="E59" s="2560"/>
      <c r="F59" s="246"/>
      <c r="G59" s="145"/>
      <c r="H59" s="1030"/>
      <c r="I59" s="147"/>
      <c r="J59" s="148">
        <f>ROUNDDOWN(H59*I59,0)</f>
        <v>0</v>
      </c>
      <c r="K59" s="149"/>
      <c r="L59" s="150">
        <f>ROUNDDOWN(H59*K59,0)</f>
        <v>0</v>
      </c>
      <c r="M59" s="181" t="str">
        <f>IF(I59-K59=0,"",I59-K59)</f>
        <v/>
      </c>
      <c r="N59" s="152">
        <f>J59-L59</f>
        <v>0</v>
      </c>
      <c r="O59" s="153"/>
    </row>
    <row r="60" spans="1:30" ht="18.75" customHeight="1" x14ac:dyDescent="0.15">
      <c r="A60" s="94"/>
      <c r="B60" s="144" t="s">
        <v>990</v>
      </c>
      <c r="C60" s="2558" t="s">
        <v>608</v>
      </c>
      <c r="D60" s="2559"/>
      <c r="E60" s="2560"/>
      <c r="F60" s="246"/>
      <c r="G60" s="145"/>
      <c r="H60" s="1030"/>
      <c r="I60" s="147"/>
      <c r="J60" s="148">
        <f>ROUNDDOWN(H60*I60,0)</f>
        <v>0</v>
      </c>
      <c r="K60" s="149"/>
      <c r="L60" s="150">
        <f>ROUNDDOWN(H60*K60,0)</f>
        <v>0</v>
      </c>
      <c r="M60" s="181" t="str">
        <f>IF(I60-K60=0,"",I60-K60)</f>
        <v/>
      </c>
      <c r="N60" s="152">
        <f>J60-L60</f>
        <v>0</v>
      </c>
      <c r="O60" s="153"/>
    </row>
    <row r="61" spans="1:30" ht="18.75" customHeight="1" x14ac:dyDescent="0.15">
      <c r="A61" s="94"/>
      <c r="B61" s="144"/>
      <c r="C61" s="2558"/>
      <c r="D61" s="2559"/>
      <c r="E61" s="2560"/>
      <c r="F61" s="246"/>
      <c r="G61" s="145"/>
      <c r="H61" s="146"/>
      <c r="I61" s="147"/>
      <c r="J61" s="148">
        <f>ROUNDDOWN(H61*I61,0)</f>
        <v>0</v>
      </c>
      <c r="K61" s="149"/>
      <c r="L61" s="150">
        <f>ROUNDDOWN(H61*K61,0)</f>
        <v>0</v>
      </c>
      <c r="M61" s="181" t="str">
        <f>IF(I61-K61=0,"",I61-K61)</f>
        <v/>
      </c>
      <c r="N61" s="152">
        <f>J61-L61</f>
        <v>0</v>
      </c>
      <c r="O61" s="153"/>
    </row>
    <row r="62" spans="1:30" ht="18.75" customHeight="1" x14ac:dyDescent="0.15">
      <c r="A62" s="94"/>
      <c r="B62" s="144"/>
      <c r="C62" s="2558"/>
      <c r="D62" s="2559"/>
      <c r="E62" s="2560"/>
      <c r="F62" s="246"/>
      <c r="G62" s="145"/>
      <c r="H62" s="146"/>
      <c r="I62" s="147"/>
      <c r="J62" s="148">
        <f>ROUNDDOWN(H62*I62,0)</f>
        <v>0</v>
      </c>
      <c r="K62" s="149"/>
      <c r="L62" s="150">
        <f>ROUNDDOWN(H62*K62,0)</f>
        <v>0</v>
      </c>
      <c r="M62" s="181" t="str">
        <f>IF(I62-K62=0,"",I62-K62)</f>
        <v/>
      </c>
      <c r="N62" s="152">
        <f>J62-L62</f>
        <v>0</v>
      </c>
      <c r="O62" s="153"/>
    </row>
    <row r="63" spans="1:30" ht="18.75" customHeight="1" thickBot="1" x14ac:dyDescent="0.2">
      <c r="A63" s="94"/>
      <c r="B63" s="334"/>
      <c r="C63" s="306"/>
      <c r="D63" s="307" t="s">
        <v>601</v>
      </c>
      <c r="E63" s="308" t="s">
        <v>602</v>
      </c>
      <c r="F63" s="254"/>
      <c r="G63" s="309"/>
      <c r="H63" s="310"/>
      <c r="I63" s="311"/>
      <c r="J63" s="312">
        <f>SUM(J59:J62)</f>
        <v>0</v>
      </c>
      <c r="K63" s="313"/>
      <c r="L63" s="314">
        <f>SUM(L59:L62)</f>
        <v>0</v>
      </c>
      <c r="M63" s="315"/>
      <c r="N63" s="316">
        <f>SUM(N59:N62)</f>
        <v>0</v>
      </c>
      <c r="O63" s="110"/>
    </row>
    <row r="64" spans="1:30" ht="18.75" customHeight="1" x14ac:dyDescent="0.15">
      <c r="A64" s="94"/>
      <c r="B64" s="317"/>
      <c r="C64" s="318"/>
      <c r="D64" s="319"/>
      <c r="E64" s="320"/>
      <c r="F64" s="255"/>
      <c r="G64" s="321"/>
      <c r="H64" s="322"/>
      <c r="I64" s="159"/>
      <c r="J64" s="159"/>
      <c r="K64" s="161"/>
      <c r="L64" s="161"/>
      <c r="M64" s="323"/>
      <c r="N64" s="163"/>
      <c r="O64" s="164"/>
    </row>
    <row r="65" spans="1:15" ht="18.75" customHeight="1" x14ac:dyDescent="0.15">
      <c r="A65" s="94"/>
      <c r="B65" s="173"/>
      <c r="C65" s="305" t="s">
        <v>603</v>
      </c>
      <c r="D65" s="185"/>
      <c r="E65" s="2556"/>
      <c r="F65" s="2556"/>
      <c r="G65" s="2557"/>
      <c r="H65" s="178"/>
      <c r="I65" s="148"/>
      <c r="J65" s="148"/>
      <c r="K65" s="150"/>
      <c r="L65" s="150"/>
      <c r="M65" s="181"/>
      <c r="N65" s="152"/>
      <c r="O65" s="153"/>
    </row>
    <row r="66" spans="1:15" ht="18.75" customHeight="1" x14ac:dyDescent="0.15">
      <c r="A66" s="94"/>
      <c r="B66" s="144"/>
      <c r="C66" s="2558" t="s">
        <v>604</v>
      </c>
      <c r="D66" s="2559"/>
      <c r="E66" s="2560"/>
      <c r="F66" s="246"/>
      <c r="G66" s="145"/>
      <c r="H66" s="146"/>
      <c r="I66" s="148"/>
      <c r="J66" s="148"/>
      <c r="K66" s="149"/>
      <c r="L66" s="150"/>
      <c r="M66" s="181"/>
      <c r="N66" s="152"/>
      <c r="O66" s="153"/>
    </row>
    <row r="67" spans="1:15" ht="18.75" customHeight="1" x14ac:dyDescent="0.15">
      <c r="A67" s="94"/>
      <c r="B67" s="144"/>
      <c r="C67" s="2561" t="s">
        <v>621</v>
      </c>
      <c r="D67" s="2562"/>
      <c r="E67" s="2563"/>
      <c r="F67" s="246"/>
      <c r="G67" s="145"/>
      <c r="H67" s="146"/>
      <c r="I67" s="147"/>
      <c r="J67" s="148"/>
      <c r="K67" s="149"/>
      <c r="L67" s="150"/>
      <c r="M67" s="181" t="str">
        <f t="shared" ref="M67:M111" si="3">IF(I67-K67=0,"",I67-K67)</f>
        <v/>
      </c>
      <c r="N67" s="152"/>
      <c r="O67" s="153"/>
    </row>
    <row r="68" spans="1:15" ht="18.75" customHeight="1" x14ac:dyDescent="0.15">
      <c r="A68" s="94"/>
      <c r="B68" s="144" t="s">
        <v>615</v>
      </c>
      <c r="C68" s="333"/>
      <c r="D68" s="543" t="s">
        <v>1615</v>
      </c>
      <c r="E68" s="325"/>
      <c r="F68" s="246"/>
      <c r="G68" s="145"/>
      <c r="H68" s="146"/>
      <c r="I68" s="147"/>
      <c r="J68" s="148">
        <f t="shared" ref="J68:J87" si="4">ROUNDDOWN(H68*I68,0)</f>
        <v>0</v>
      </c>
      <c r="K68" s="149"/>
      <c r="L68" s="150">
        <f t="shared" ref="L68:L87" si="5">ROUNDDOWN(H68*K68,0)</f>
        <v>0</v>
      </c>
      <c r="M68" s="181" t="str">
        <f t="shared" si="3"/>
        <v/>
      </c>
      <c r="N68" s="152">
        <f>J68-L68</f>
        <v>0</v>
      </c>
      <c r="O68" s="153"/>
    </row>
    <row r="69" spans="1:15" ht="18.75" customHeight="1" x14ac:dyDescent="0.15">
      <c r="A69" s="94"/>
      <c r="B69" s="144" t="s">
        <v>616</v>
      </c>
      <c r="C69" s="333"/>
      <c r="D69" s="324" t="s">
        <v>1615</v>
      </c>
      <c r="E69" s="325"/>
      <c r="F69" s="246"/>
      <c r="G69" s="145"/>
      <c r="H69" s="146"/>
      <c r="I69" s="147"/>
      <c r="J69" s="148">
        <f t="shared" si="4"/>
        <v>0</v>
      </c>
      <c r="K69" s="149"/>
      <c r="L69" s="150">
        <f t="shared" si="5"/>
        <v>0</v>
      </c>
      <c r="M69" s="181" t="str">
        <f t="shared" si="3"/>
        <v/>
      </c>
      <c r="N69" s="152">
        <f t="shared" ref="N69:N117" si="6">J69-L69</f>
        <v>0</v>
      </c>
      <c r="O69" s="153"/>
    </row>
    <row r="70" spans="1:15" ht="18.75" customHeight="1" x14ac:dyDescent="0.15">
      <c r="A70" s="94"/>
      <c r="B70" s="144"/>
      <c r="C70" s="333"/>
      <c r="D70" s="324"/>
      <c r="E70" s="325"/>
      <c r="F70" s="246"/>
      <c r="G70" s="145"/>
      <c r="H70" s="146"/>
      <c r="I70" s="147"/>
      <c r="J70" s="148">
        <f t="shared" si="4"/>
        <v>0</v>
      </c>
      <c r="K70" s="149"/>
      <c r="L70" s="150">
        <f t="shared" si="5"/>
        <v>0</v>
      </c>
      <c r="M70" s="181" t="str">
        <f t="shared" si="3"/>
        <v/>
      </c>
      <c r="N70" s="152">
        <f t="shared" si="6"/>
        <v>0</v>
      </c>
      <c r="O70" s="153"/>
    </row>
    <row r="71" spans="1:15" ht="18.75" customHeight="1" x14ac:dyDescent="0.15">
      <c r="A71" s="94"/>
      <c r="B71" s="144"/>
      <c r="C71" s="333"/>
      <c r="D71" s="324"/>
      <c r="E71" s="325"/>
      <c r="F71" s="246"/>
      <c r="G71" s="145"/>
      <c r="H71" s="146"/>
      <c r="I71" s="147"/>
      <c r="J71" s="148">
        <f t="shared" si="4"/>
        <v>0</v>
      </c>
      <c r="K71" s="149"/>
      <c r="L71" s="150">
        <f t="shared" si="5"/>
        <v>0</v>
      </c>
      <c r="M71" s="181" t="str">
        <f t="shared" si="3"/>
        <v/>
      </c>
      <c r="N71" s="152">
        <f t="shared" si="6"/>
        <v>0</v>
      </c>
      <c r="O71" s="153"/>
    </row>
    <row r="72" spans="1:15" ht="18.75" customHeight="1" x14ac:dyDescent="0.15">
      <c r="A72" s="94"/>
      <c r="B72" s="144"/>
      <c r="C72" s="333"/>
      <c r="D72" s="324"/>
      <c r="E72" s="325"/>
      <c r="F72" s="246"/>
      <c r="G72" s="145"/>
      <c r="H72" s="146"/>
      <c r="I72" s="147"/>
      <c r="J72" s="148">
        <f t="shared" si="4"/>
        <v>0</v>
      </c>
      <c r="K72" s="149"/>
      <c r="L72" s="150">
        <f t="shared" si="5"/>
        <v>0</v>
      </c>
      <c r="M72" s="181" t="str">
        <f t="shared" si="3"/>
        <v/>
      </c>
      <c r="N72" s="152">
        <f t="shared" si="6"/>
        <v>0</v>
      </c>
      <c r="O72" s="153"/>
    </row>
    <row r="73" spans="1:15" ht="18.75" customHeight="1" x14ac:dyDescent="0.15">
      <c r="A73" s="94"/>
      <c r="B73" s="144"/>
      <c r="C73" s="333"/>
      <c r="D73" s="324"/>
      <c r="E73" s="325"/>
      <c r="F73" s="246"/>
      <c r="G73" s="145"/>
      <c r="H73" s="146"/>
      <c r="I73" s="147"/>
      <c r="J73" s="148">
        <f t="shared" si="4"/>
        <v>0</v>
      </c>
      <c r="K73" s="149"/>
      <c r="L73" s="150">
        <f t="shared" si="5"/>
        <v>0</v>
      </c>
      <c r="M73" s="181" t="str">
        <f t="shared" si="3"/>
        <v/>
      </c>
      <c r="N73" s="152">
        <f t="shared" si="6"/>
        <v>0</v>
      </c>
      <c r="O73" s="153"/>
    </row>
    <row r="74" spans="1:15" ht="18.75" customHeight="1" x14ac:dyDescent="0.15">
      <c r="A74" s="94"/>
      <c r="B74" s="144"/>
      <c r="C74" s="333"/>
      <c r="D74" s="324"/>
      <c r="E74" s="325"/>
      <c r="F74" s="246"/>
      <c r="G74" s="145"/>
      <c r="H74" s="146"/>
      <c r="I74" s="147"/>
      <c r="J74" s="148">
        <f t="shared" si="4"/>
        <v>0</v>
      </c>
      <c r="K74" s="149"/>
      <c r="L74" s="150">
        <f t="shared" si="5"/>
        <v>0</v>
      </c>
      <c r="M74" s="181" t="str">
        <f t="shared" si="3"/>
        <v/>
      </c>
      <c r="N74" s="152">
        <f t="shared" si="6"/>
        <v>0</v>
      </c>
      <c r="O74" s="153"/>
    </row>
    <row r="75" spans="1:15" ht="18.75" customHeight="1" x14ac:dyDescent="0.15">
      <c r="A75" s="94"/>
      <c r="B75" s="144"/>
      <c r="C75" s="333"/>
      <c r="D75" s="324"/>
      <c r="E75" s="325"/>
      <c r="F75" s="246"/>
      <c r="G75" s="145"/>
      <c r="H75" s="146"/>
      <c r="I75" s="147"/>
      <c r="J75" s="148">
        <f t="shared" si="4"/>
        <v>0</v>
      </c>
      <c r="K75" s="149"/>
      <c r="L75" s="150">
        <f t="shared" si="5"/>
        <v>0</v>
      </c>
      <c r="M75" s="181" t="str">
        <f t="shared" si="3"/>
        <v/>
      </c>
      <c r="N75" s="152">
        <f t="shared" si="6"/>
        <v>0</v>
      </c>
      <c r="O75" s="153"/>
    </row>
    <row r="76" spans="1:15" ht="18.75" customHeight="1" x14ac:dyDescent="0.15">
      <c r="A76" s="94"/>
      <c r="B76" s="144"/>
      <c r="C76" s="333"/>
      <c r="D76" s="324"/>
      <c r="E76" s="325"/>
      <c r="F76" s="246"/>
      <c r="G76" s="145"/>
      <c r="H76" s="146"/>
      <c r="I76" s="147"/>
      <c r="J76" s="148">
        <f t="shared" si="4"/>
        <v>0</v>
      </c>
      <c r="K76" s="149"/>
      <c r="L76" s="150">
        <f t="shared" si="5"/>
        <v>0</v>
      </c>
      <c r="M76" s="181" t="str">
        <f t="shared" si="3"/>
        <v/>
      </c>
      <c r="N76" s="152">
        <f t="shared" si="6"/>
        <v>0</v>
      </c>
      <c r="O76" s="153"/>
    </row>
    <row r="77" spans="1:15" ht="18.75" customHeight="1" x14ac:dyDescent="0.15">
      <c r="A77" s="94"/>
      <c r="B77" s="144"/>
      <c r="C77" s="333"/>
      <c r="D77" s="324"/>
      <c r="E77" s="325"/>
      <c r="F77" s="246"/>
      <c r="G77" s="145"/>
      <c r="H77" s="146"/>
      <c r="I77" s="147"/>
      <c r="J77" s="148">
        <f t="shared" si="4"/>
        <v>0</v>
      </c>
      <c r="K77" s="149"/>
      <c r="L77" s="150">
        <f t="shared" si="5"/>
        <v>0</v>
      </c>
      <c r="M77" s="181" t="str">
        <f t="shared" si="3"/>
        <v/>
      </c>
      <c r="N77" s="152">
        <f t="shared" si="6"/>
        <v>0</v>
      </c>
      <c r="O77" s="153"/>
    </row>
    <row r="78" spans="1:15" ht="18.75" customHeight="1" x14ac:dyDescent="0.15">
      <c r="A78" s="94"/>
      <c r="B78" s="144"/>
      <c r="C78" s="333"/>
      <c r="D78" s="324"/>
      <c r="E78" s="325"/>
      <c r="F78" s="246"/>
      <c r="G78" s="145"/>
      <c r="H78" s="146"/>
      <c r="I78" s="147"/>
      <c r="J78" s="148">
        <f t="shared" si="4"/>
        <v>0</v>
      </c>
      <c r="K78" s="149"/>
      <c r="L78" s="150">
        <f t="shared" si="5"/>
        <v>0</v>
      </c>
      <c r="M78" s="181" t="str">
        <f t="shared" si="3"/>
        <v/>
      </c>
      <c r="N78" s="152">
        <f>J78-L78</f>
        <v>0</v>
      </c>
      <c r="O78" s="153"/>
    </row>
    <row r="79" spans="1:15" ht="18.75" customHeight="1" x14ac:dyDescent="0.15">
      <c r="A79" s="94"/>
      <c r="B79" s="144"/>
      <c r="C79" s="333"/>
      <c r="D79" s="324"/>
      <c r="E79" s="325"/>
      <c r="F79" s="246"/>
      <c r="G79" s="145"/>
      <c r="H79" s="146"/>
      <c r="I79" s="147"/>
      <c r="J79" s="148">
        <f t="shared" si="4"/>
        <v>0</v>
      </c>
      <c r="K79" s="149"/>
      <c r="L79" s="150">
        <f t="shared" si="5"/>
        <v>0</v>
      </c>
      <c r="M79" s="181" t="str">
        <f t="shared" si="3"/>
        <v/>
      </c>
      <c r="N79" s="152">
        <f>J79-L79</f>
        <v>0</v>
      </c>
      <c r="O79" s="153"/>
    </row>
    <row r="80" spans="1:15" ht="18.75" customHeight="1" x14ac:dyDescent="0.15">
      <c r="A80" s="94"/>
      <c r="B80" s="144"/>
      <c r="C80" s="333"/>
      <c r="D80" s="324"/>
      <c r="E80" s="325"/>
      <c r="F80" s="246"/>
      <c r="G80" s="145"/>
      <c r="H80" s="146"/>
      <c r="I80" s="147"/>
      <c r="J80" s="148">
        <f t="shared" si="4"/>
        <v>0</v>
      </c>
      <c r="K80" s="149"/>
      <c r="L80" s="150">
        <f t="shared" si="5"/>
        <v>0</v>
      </c>
      <c r="M80" s="181" t="str">
        <f t="shared" si="3"/>
        <v/>
      </c>
      <c r="N80" s="152">
        <f t="shared" si="6"/>
        <v>0</v>
      </c>
      <c r="O80" s="153"/>
    </row>
    <row r="81" spans="1:15" ht="18.75" customHeight="1" x14ac:dyDescent="0.15">
      <c r="A81" s="94"/>
      <c r="B81" s="144"/>
      <c r="C81" s="333"/>
      <c r="D81" s="324"/>
      <c r="E81" s="325"/>
      <c r="F81" s="246"/>
      <c r="G81" s="145"/>
      <c r="H81" s="146"/>
      <c r="I81" s="147"/>
      <c r="J81" s="148">
        <f t="shared" si="4"/>
        <v>0</v>
      </c>
      <c r="K81" s="149"/>
      <c r="L81" s="150">
        <f t="shared" si="5"/>
        <v>0</v>
      </c>
      <c r="M81" s="181" t="str">
        <f t="shared" si="3"/>
        <v/>
      </c>
      <c r="N81" s="152">
        <f t="shared" si="6"/>
        <v>0</v>
      </c>
      <c r="O81" s="153"/>
    </row>
    <row r="82" spans="1:15" ht="18.75" customHeight="1" x14ac:dyDescent="0.15">
      <c r="A82" s="94"/>
      <c r="B82" s="144"/>
      <c r="C82" s="333"/>
      <c r="D82" s="324"/>
      <c r="E82" s="325"/>
      <c r="F82" s="246"/>
      <c r="G82" s="145"/>
      <c r="H82" s="146"/>
      <c r="I82" s="147"/>
      <c r="J82" s="148">
        <f t="shared" si="4"/>
        <v>0</v>
      </c>
      <c r="K82" s="149"/>
      <c r="L82" s="150">
        <f t="shared" si="5"/>
        <v>0</v>
      </c>
      <c r="M82" s="181" t="str">
        <f t="shared" si="3"/>
        <v/>
      </c>
      <c r="N82" s="152">
        <f t="shared" si="6"/>
        <v>0</v>
      </c>
      <c r="O82" s="153"/>
    </row>
    <row r="83" spans="1:15" ht="18.75" customHeight="1" x14ac:dyDescent="0.15">
      <c r="A83" s="94"/>
      <c r="B83" s="144"/>
      <c r="C83" s="333"/>
      <c r="D83" s="324"/>
      <c r="E83" s="325"/>
      <c r="F83" s="246"/>
      <c r="G83" s="145"/>
      <c r="H83" s="146"/>
      <c r="I83" s="147"/>
      <c r="J83" s="148">
        <f t="shared" si="4"/>
        <v>0</v>
      </c>
      <c r="K83" s="149"/>
      <c r="L83" s="150">
        <f t="shared" si="5"/>
        <v>0</v>
      </c>
      <c r="M83" s="181" t="str">
        <f t="shared" si="3"/>
        <v/>
      </c>
      <c r="N83" s="152">
        <f>J83-L83</f>
        <v>0</v>
      </c>
      <c r="O83" s="153"/>
    </row>
    <row r="84" spans="1:15" ht="18.75" customHeight="1" x14ac:dyDescent="0.15">
      <c r="A84" s="94"/>
      <c r="B84" s="144"/>
      <c r="C84" s="333"/>
      <c r="D84" s="324"/>
      <c r="E84" s="325"/>
      <c r="F84" s="246"/>
      <c r="G84" s="145"/>
      <c r="H84" s="146"/>
      <c r="I84" s="147"/>
      <c r="J84" s="148">
        <f t="shared" si="4"/>
        <v>0</v>
      </c>
      <c r="K84" s="149"/>
      <c r="L84" s="150">
        <f t="shared" si="5"/>
        <v>0</v>
      </c>
      <c r="M84" s="181" t="str">
        <f t="shared" si="3"/>
        <v/>
      </c>
      <c r="N84" s="152">
        <f t="shared" si="6"/>
        <v>0</v>
      </c>
      <c r="O84" s="153"/>
    </row>
    <row r="85" spans="1:15" ht="18.75" customHeight="1" x14ac:dyDescent="0.15">
      <c r="A85" s="94"/>
      <c r="B85" s="144"/>
      <c r="C85" s="333"/>
      <c r="D85" s="324"/>
      <c r="E85" s="325"/>
      <c r="F85" s="246"/>
      <c r="G85" s="145"/>
      <c r="H85" s="146"/>
      <c r="I85" s="147"/>
      <c r="J85" s="148">
        <f t="shared" si="4"/>
        <v>0</v>
      </c>
      <c r="K85" s="149"/>
      <c r="L85" s="150">
        <f t="shared" si="5"/>
        <v>0</v>
      </c>
      <c r="M85" s="181" t="str">
        <f t="shared" si="3"/>
        <v/>
      </c>
      <c r="N85" s="152">
        <f t="shared" si="6"/>
        <v>0</v>
      </c>
      <c r="O85" s="153"/>
    </row>
    <row r="86" spans="1:15" ht="18.75" customHeight="1" x14ac:dyDescent="0.15">
      <c r="A86" s="94"/>
      <c r="B86" s="144"/>
      <c r="C86" s="333"/>
      <c r="D86" s="324"/>
      <c r="E86" s="325"/>
      <c r="F86" s="246"/>
      <c r="G86" s="145"/>
      <c r="H86" s="146"/>
      <c r="I86" s="147"/>
      <c r="J86" s="148">
        <f t="shared" si="4"/>
        <v>0</v>
      </c>
      <c r="K86" s="149"/>
      <c r="L86" s="150">
        <f t="shared" si="5"/>
        <v>0</v>
      </c>
      <c r="M86" s="181" t="str">
        <f t="shared" si="3"/>
        <v/>
      </c>
      <c r="N86" s="152">
        <f t="shared" si="6"/>
        <v>0</v>
      </c>
      <c r="O86" s="153"/>
    </row>
    <row r="87" spans="1:15" ht="18.75" customHeight="1" thickBot="1" x14ac:dyDescent="0.2">
      <c r="A87" s="94"/>
      <c r="B87" s="327"/>
      <c r="C87" s="276"/>
      <c r="D87" s="277"/>
      <c r="E87" s="278"/>
      <c r="F87" s="279"/>
      <c r="G87" s="280"/>
      <c r="H87" s="281"/>
      <c r="I87" s="282"/>
      <c r="J87" s="311">
        <f t="shared" si="4"/>
        <v>0</v>
      </c>
      <c r="K87" s="283"/>
      <c r="L87" s="313">
        <f t="shared" si="5"/>
        <v>0</v>
      </c>
      <c r="M87" s="315" t="str">
        <f t="shared" si="3"/>
        <v/>
      </c>
      <c r="N87" s="284">
        <f t="shared" si="6"/>
        <v>0</v>
      </c>
      <c r="O87" s="110"/>
    </row>
    <row r="88" spans="1:15" ht="18.75" customHeight="1" x14ac:dyDescent="0.15">
      <c r="A88" s="94"/>
      <c r="B88" s="154"/>
      <c r="C88" s="275" t="s">
        <v>623</v>
      </c>
      <c r="D88" s="258" t="s">
        <v>657</v>
      </c>
      <c r="E88" s="259" t="s">
        <v>605</v>
      </c>
      <c r="F88" s="260"/>
      <c r="G88" s="321"/>
      <c r="H88" s="322"/>
      <c r="I88" s="159"/>
      <c r="J88" s="261">
        <f>SUMIFS(J68:J87,B68:B87,"設備")</f>
        <v>0</v>
      </c>
      <c r="K88" s="161"/>
      <c r="L88" s="262">
        <f>SUMIFS(L68:L87,B68:B87,"設備")</f>
        <v>0</v>
      </c>
      <c r="M88" s="323"/>
      <c r="N88" s="263">
        <f>J88-L88</f>
        <v>0</v>
      </c>
      <c r="O88" s="164"/>
    </row>
    <row r="89" spans="1:15" ht="18.75" customHeight="1" x14ac:dyDescent="0.15">
      <c r="A89" s="94"/>
      <c r="B89" s="144"/>
      <c r="C89" s="270" t="s">
        <v>623</v>
      </c>
      <c r="D89" s="326" t="s">
        <v>658</v>
      </c>
      <c r="E89" s="186" t="s">
        <v>605</v>
      </c>
      <c r="F89" s="245"/>
      <c r="G89" s="177"/>
      <c r="H89" s="178"/>
      <c r="I89" s="148"/>
      <c r="J89" s="179">
        <f>SUMIFS(J68:J87,B68:B87,"工事")</f>
        <v>0</v>
      </c>
      <c r="K89" s="150"/>
      <c r="L89" s="180">
        <f>SUMIFS(L68:L87,B68:B87,"工事")</f>
        <v>0</v>
      </c>
      <c r="M89" s="181"/>
      <c r="N89" s="182">
        <f>J89-L89</f>
        <v>0</v>
      </c>
      <c r="O89" s="153"/>
    </row>
    <row r="90" spans="1:15" ht="18.75" customHeight="1" thickBot="1" x14ac:dyDescent="0.2">
      <c r="A90" s="94"/>
      <c r="B90" s="327"/>
      <c r="C90" s="306"/>
      <c r="D90" s="271" t="s">
        <v>623</v>
      </c>
      <c r="E90" s="328" t="s">
        <v>619</v>
      </c>
      <c r="F90" s="269"/>
      <c r="G90" s="309"/>
      <c r="H90" s="310"/>
      <c r="I90" s="311"/>
      <c r="J90" s="312">
        <f>J88+J89</f>
        <v>0</v>
      </c>
      <c r="K90" s="313"/>
      <c r="L90" s="314">
        <f>L88+L89</f>
        <v>0</v>
      </c>
      <c r="M90" s="315"/>
      <c r="N90" s="316">
        <f>J90-L90</f>
        <v>0</v>
      </c>
      <c r="O90" s="110"/>
    </row>
    <row r="91" spans="1:15" ht="18.75" customHeight="1" x14ac:dyDescent="0.15">
      <c r="A91" s="94"/>
      <c r="B91" s="144"/>
      <c r="C91" s="2550" t="s">
        <v>622</v>
      </c>
      <c r="D91" s="2551"/>
      <c r="E91" s="2552"/>
      <c r="F91" s="246"/>
      <c r="G91" s="145"/>
      <c r="H91" s="146"/>
      <c r="I91" s="147"/>
      <c r="J91" s="159"/>
      <c r="K91" s="329"/>
      <c r="L91" s="301"/>
      <c r="M91" s="323" t="str">
        <f t="shared" si="3"/>
        <v/>
      </c>
      <c r="N91" s="163"/>
      <c r="O91" s="153"/>
    </row>
    <row r="92" spans="1:15" ht="18.75" customHeight="1" x14ac:dyDescent="0.15">
      <c r="A92" s="94"/>
      <c r="B92" s="144"/>
      <c r="C92" s="333"/>
      <c r="D92" s="324"/>
      <c r="E92" s="325"/>
      <c r="F92" s="246"/>
      <c r="G92" s="145"/>
      <c r="H92" s="146"/>
      <c r="I92" s="147"/>
      <c r="J92" s="148">
        <f t="shared" ref="J92:J111" si="7">ROUNDDOWN(H92*I92,0)</f>
        <v>0</v>
      </c>
      <c r="K92" s="149"/>
      <c r="L92" s="150">
        <f t="shared" ref="L92:L111" si="8">ROUNDDOWN(H92*K92,0)</f>
        <v>0</v>
      </c>
      <c r="M92" s="181" t="str">
        <f t="shared" si="3"/>
        <v/>
      </c>
      <c r="N92" s="152">
        <f>J92-L92</f>
        <v>0</v>
      </c>
      <c r="O92" s="153"/>
    </row>
    <row r="93" spans="1:15" ht="18.75" customHeight="1" x14ac:dyDescent="0.15">
      <c r="A93" s="94"/>
      <c r="B93" s="144"/>
      <c r="C93" s="333"/>
      <c r="D93" s="324"/>
      <c r="E93" s="325"/>
      <c r="F93" s="246"/>
      <c r="G93" s="145"/>
      <c r="H93" s="146"/>
      <c r="I93" s="147"/>
      <c r="J93" s="148">
        <f t="shared" si="7"/>
        <v>0</v>
      </c>
      <c r="K93" s="149"/>
      <c r="L93" s="150">
        <f t="shared" si="8"/>
        <v>0</v>
      </c>
      <c r="M93" s="181" t="str">
        <f t="shared" si="3"/>
        <v/>
      </c>
      <c r="N93" s="152">
        <f>J93-L93</f>
        <v>0</v>
      </c>
      <c r="O93" s="153"/>
    </row>
    <row r="94" spans="1:15" ht="18.75" customHeight="1" x14ac:dyDescent="0.15">
      <c r="A94" s="94"/>
      <c r="B94" s="144"/>
      <c r="C94" s="333"/>
      <c r="D94" s="324"/>
      <c r="E94" s="325"/>
      <c r="F94" s="246"/>
      <c r="G94" s="145"/>
      <c r="H94" s="146"/>
      <c r="I94" s="147"/>
      <c r="J94" s="148">
        <f t="shared" si="7"/>
        <v>0</v>
      </c>
      <c r="K94" s="149"/>
      <c r="L94" s="150">
        <f t="shared" si="8"/>
        <v>0</v>
      </c>
      <c r="M94" s="181" t="str">
        <f t="shared" si="3"/>
        <v/>
      </c>
      <c r="N94" s="152">
        <f t="shared" si="6"/>
        <v>0</v>
      </c>
      <c r="O94" s="153"/>
    </row>
    <row r="95" spans="1:15" ht="18.75" customHeight="1" x14ac:dyDescent="0.15">
      <c r="A95" s="94"/>
      <c r="B95" s="144"/>
      <c r="C95" s="333"/>
      <c r="D95" s="324"/>
      <c r="E95" s="325"/>
      <c r="F95" s="246"/>
      <c r="G95" s="145"/>
      <c r="H95" s="146"/>
      <c r="I95" s="147"/>
      <c r="J95" s="148">
        <f t="shared" si="7"/>
        <v>0</v>
      </c>
      <c r="K95" s="149"/>
      <c r="L95" s="150">
        <f t="shared" si="8"/>
        <v>0</v>
      </c>
      <c r="M95" s="181" t="str">
        <f t="shared" si="3"/>
        <v/>
      </c>
      <c r="N95" s="152">
        <f t="shared" si="6"/>
        <v>0</v>
      </c>
      <c r="O95" s="153"/>
    </row>
    <row r="96" spans="1:15" ht="18.75" customHeight="1" x14ac:dyDescent="0.15">
      <c r="A96" s="94"/>
      <c r="B96" s="144"/>
      <c r="C96" s="333"/>
      <c r="D96" s="324"/>
      <c r="E96" s="325"/>
      <c r="F96" s="246"/>
      <c r="G96" s="145"/>
      <c r="H96" s="146"/>
      <c r="I96" s="147"/>
      <c r="J96" s="148">
        <f t="shared" si="7"/>
        <v>0</v>
      </c>
      <c r="K96" s="149"/>
      <c r="L96" s="150">
        <f t="shared" si="8"/>
        <v>0</v>
      </c>
      <c r="M96" s="181" t="str">
        <f t="shared" si="3"/>
        <v/>
      </c>
      <c r="N96" s="152">
        <f t="shared" si="6"/>
        <v>0</v>
      </c>
      <c r="O96" s="153"/>
    </row>
    <row r="97" spans="1:15" ht="18.75" customHeight="1" x14ac:dyDescent="0.15">
      <c r="A97" s="94"/>
      <c r="B97" s="144"/>
      <c r="C97" s="333"/>
      <c r="D97" s="324"/>
      <c r="E97" s="325"/>
      <c r="F97" s="246"/>
      <c r="G97" s="145"/>
      <c r="H97" s="146"/>
      <c r="I97" s="147"/>
      <c r="J97" s="148">
        <f t="shared" si="7"/>
        <v>0</v>
      </c>
      <c r="K97" s="149"/>
      <c r="L97" s="150">
        <f t="shared" si="8"/>
        <v>0</v>
      </c>
      <c r="M97" s="181" t="str">
        <f t="shared" si="3"/>
        <v/>
      </c>
      <c r="N97" s="152">
        <f t="shared" si="6"/>
        <v>0</v>
      </c>
      <c r="O97" s="153"/>
    </row>
    <row r="98" spans="1:15" ht="18.75" customHeight="1" x14ac:dyDescent="0.15">
      <c r="A98" s="94"/>
      <c r="B98" s="144"/>
      <c r="C98" s="333"/>
      <c r="D98" s="324"/>
      <c r="E98" s="325"/>
      <c r="F98" s="246"/>
      <c r="G98" s="145"/>
      <c r="H98" s="146"/>
      <c r="I98" s="147"/>
      <c r="J98" s="148">
        <f t="shared" si="7"/>
        <v>0</v>
      </c>
      <c r="K98" s="149"/>
      <c r="L98" s="150">
        <f t="shared" si="8"/>
        <v>0</v>
      </c>
      <c r="M98" s="181" t="str">
        <f t="shared" si="3"/>
        <v/>
      </c>
      <c r="N98" s="152">
        <f t="shared" si="6"/>
        <v>0</v>
      </c>
      <c r="O98" s="153"/>
    </row>
    <row r="99" spans="1:15" ht="18.75" customHeight="1" x14ac:dyDescent="0.15">
      <c r="A99" s="94"/>
      <c r="B99" s="144"/>
      <c r="C99" s="333"/>
      <c r="D99" s="324"/>
      <c r="E99" s="325"/>
      <c r="F99" s="246"/>
      <c r="G99" s="145"/>
      <c r="H99" s="146"/>
      <c r="I99" s="147"/>
      <c r="J99" s="148">
        <f t="shared" si="7"/>
        <v>0</v>
      </c>
      <c r="K99" s="149"/>
      <c r="L99" s="150">
        <f t="shared" si="8"/>
        <v>0</v>
      </c>
      <c r="M99" s="181" t="str">
        <f t="shared" si="3"/>
        <v/>
      </c>
      <c r="N99" s="152">
        <f t="shared" si="6"/>
        <v>0</v>
      </c>
      <c r="O99" s="153"/>
    </row>
    <row r="100" spans="1:15" ht="18.75" customHeight="1" x14ac:dyDescent="0.15">
      <c r="A100" s="94"/>
      <c r="B100" s="144"/>
      <c r="C100" s="333"/>
      <c r="D100" s="324"/>
      <c r="E100" s="325"/>
      <c r="F100" s="246"/>
      <c r="G100" s="145"/>
      <c r="H100" s="146"/>
      <c r="I100" s="147"/>
      <c r="J100" s="148">
        <f t="shared" si="7"/>
        <v>0</v>
      </c>
      <c r="K100" s="149"/>
      <c r="L100" s="150">
        <f t="shared" si="8"/>
        <v>0</v>
      </c>
      <c r="M100" s="181" t="str">
        <f t="shared" si="3"/>
        <v/>
      </c>
      <c r="N100" s="152">
        <f t="shared" si="6"/>
        <v>0</v>
      </c>
      <c r="O100" s="153"/>
    </row>
    <row r="101" spans="1:15" ht="18.75" customHeight="1" x14ac:dyDescent="0.15">
      <c r="A101" s="94"/>
      <c r="B101" s="144"/>
      <c r="C101" s="333"/>
      <c r="D101" s="324"/>
      <c r="E101" s="325"/>
      <c r="F101" s="246"/>
      <c r="G101" s="145"/>
      <c r="H101" s="146"/>
      <c r="I101" s="147"/>
      <c r="J101" s="148">
        <f t="shared" si="7"/>
        <v>0</v>
      </c>
      <c r="K101" s="149"/>
      <c r="L101" s="150">
        <f t="shared" si="8"/>
        <v>0</v>
      </c>
      <c r="M101" s="181" t="str">
        <f t="shared" si="3"/>
        <v/>
      </c>
      <c r="N101" s="152">
        <f t="shared" si="6"/>
        <v>0</v>
      </c>
      <c r="O101" s="153"/>
    </row>
    <row r="102" spans="1:15" ht="18.75" customHeight="1" x14ac:dyDescent="0.15">
      <c r="A102" s="94"/>
      <c r="B102" s="144"/>
      <c r="C102" s="333"/>
      <c r="D102" s="324"/>
      <c r="E102" s="325"/>
      <c r="F102" s="246"/>
      <c r="G102" s="145"/>
      <c r="H102" s="146"/>
      <c r="I102" s="147"/>
      <c r="J102" s="148">
        <f t="shared" si="7"/>
        <v>0</v>
      </c>
      <c r="K102" s="149"/>
      <c r="L102" s="150">
        <f t="shared" si="8"/>
        <v>0</v>
      </c>
      <c r="M102" s="181" t="str">
        <f t="shared" si="3"/>
        <v/>
      </c>
      <c r="N102" s="152">
        <f t="shared" si="6"/>
        <v>0</v>
      </c>
      <c r="O102" s="153"/>
    </row>
    <row r="103" spans="1:15" ht="18.75" customHeight="1" x14ac:dyDescent="0.15">
      <c r="A103" s="94"/>
      <c r="B103" s="144"/>
      <c r="C103" s="333"/>
      <c r="D103" s="324"/>
      <c r="E103" s="325"/>
      <c r="F103" s="246"/>
      <c r="G103" s="145"/>
      <c r="H103" s="146"/>
      <c r="I103" s="147"/>
      <c r="J103" s="148">
        <f t="shared" si="7"/>
        <v>0</v>
      </c>
      <c r="K103" s="149"/>
      <c r="L103" s="150">
        <f t="shared" si="8"/>
        <v>0</v>
      </c>
      <c r="M103" s="181" t="str">
        <f t="shared" si="3"/>
        <v/>
      </c>
      <c r="N103" s="152">
        <f t="shared" si="6"/>
        <v>0</v>
      </c>
      <c r="O103" s="153"/>
    </row>
    <row r="104" spans="1:15" ht="18.75" customHeight="1" x14ac:dyDescent="0.15">
      <c r="A104" s="94"/>
      <c r="B104" s="144"/>
      <c r="C104" s="333"/>
      <c r="D104" s="324"/>
      <c r="E104" s="325"/>
      <c r="F104" s="246"/>
      <c r="G104" s="145"/>
      <c r="H104" s="146"/>
      <c r="I104" s="147"/>
      <c r="J104" s="148">
        <f t="shared" si="7"/>
        <v>0</v>
      </c>
      <c r="K104" s="149"/>
      <c r="L104" s="150">
        <f t="shared" si="8"/>
        <v>0</v>
      </c>
      <c r="M104" s="181" t="str">
        <f t="shared" si="3"/>
        <v/>
      </c>
      <c r="N104" s="152">
        <f>J104-L104</f>
        <v>0</v>
      </c>
      <c r="O104" s="153"/>
    </row>
    <row r="105" spans="1:15" ht="18.75" customHeight="1" x14ac:dyDescent="0.15">
      <c r="A105" s="94"/>
      <c r="B105" s="144"/>
      <c r="C105" s="333"/>
      <c r="D105" s="324"/>
      <c r="E105" s="325"/>
      <c r="F105" s="246"/>
      <c r="G105" s="145"/>
      <c r="H105" s="146"/>
      <c r="I105" s="147"/>
      <c r="J105" s="148">
        <f t="shared" si="7"/>
        <v>0</v>
      </c>
      <c r="K105" s="149"/>
      <c r="L105" s="150">
        <f t="shared" si="8"/>
        <v>0</v>
      </c>
      <c r="M105" s="181" t="str">
        <f t="shared" si="3"/>
        <v/>
      </c>
      <c r="N105" s="152">
        <f>J105-L105</f>
        <v>0</v>
      </c>
      <c r="O105" s="153"/>
    </row>
    <row r="106" spans="1:15" ht="18.75" customHeight="1" x14ac:dyDescent="0.15">
      <c r="A106" s="94"/>
      <c r="B106" s="144"/>
      <c r="C106" s="333"/>
      <c r="D106" s="324"/>
      <c r="E106" s="325"/>
      <c r="F106" s="246"/>
      <c r="G106" s="145"/>
      <c r="H106" s="146"/>
      <c r="I106" s="147"/>
      <c r="J106" s="148">
        <f t="shared" si="7"/>
        <v>0</v>
      </c>
      <c r="K106" s="149"/>
      <c r="L106" s="150">
        <f t="shared" si="8"/>
        <v>0</v>
      </c>
      <c r="M106" s="181" t="str">
        <f t="shared" si="3"/>
        <v/>
      </c>
      <c r="N106" s="152">
        <f>J106-L106</f>
        <v>0</v>
      </c>
      <c r="O106" s="153"/>
    </row>
    <row r="107" spans="1:15" ht="18.75" customHeight="1" x14ac:dyDescent="0.15">
      <c r="A107" s="94"/>
      <c r="B107" s="144"/>
      <c r="C107" s="333"/>
      <c r="D107" s="324"/>
      <c r="E107" s="325"/>
      <c r="F107" s="246"/>
      <c r="G107" s="145"/>
      <c r="H107" s="146"/>
      <c r="I107" s="147"/>
      <c r="J107" s="148">
        <f t="shared" si="7"/>
        <v>0</v>
      </c>
      <c r="K107" s="149"/>
      <c r="L107" s="150">
        <f t="shared" si="8"/>
        <v>0</v>
      </c>
      <c r="M107" s="181" t="str">
        <f t="shared" si="3"/>
        <v/>
      </c>
      <c r="N107" s="152">
        <f t="shared" si="6"/>
        <v>0</v>
      </c>
      <c r="O107" s="153"/>
    </row>
    <row r="108" spans="1:15" ht="18.75" customHeight="1" x14ac:dyDescent="0.15">
      <c r="A108" s="94"/>
      <c r="B108" s="144"/>
      <c r="C108" s="333"/>
      <c r="D108" s="324"/>
      <c r="E108" s="325"/>
      <c r="F108" s="246"/>
      <c r="G108" s="145"/>
      <c r="H108" s="146"/>
      <c r="I108" s="147"/>
      <c r="J108" s="148">
        <f t="shared" si="7"/>
        <v>0</v>
      </c>
      <c r="K108" s="149"/>
      <c r="L108" s="150">
        <f t="shared" si="8"/>
        <v>0</v>
      </c>
      <c r="M108" s="181" t="str">
        <f t="shared" si="3"/>
        <v/>
      </c>
      <c r="N108" s="152">
        <f t="shared" si="6"/>
        <v>0</v>
      </c>
      <c r="O108" s="153"/>
    </row>
    <row r="109" spans="1:15" ht="18.75" customHeight="1" x14ac:dyDescent="0.15">
      <c r="A109" s="94"/>
      <c r="B109" s="144"/>
      <c r="C109" s="333"/>
      <c r="D109" s="324"/>
      <c r="E109" s="325"/>
      <c r="F109" s="246"/>
      <c r="G109" s="145"/>
      <c r="H109" s="146"/>
      <c r="I109" s="147"/>
      <c r="J109" s="148">
        <f t="shared" si="7"/>
        <v>0</v>
      </c>
      <c r="K109" s="149"/>
      <c r="L109" s="150">
        <f t="shared" si="8"/>
        <v>0</v>
      </c>
      <c r="M109" s="181" t="str">
        <f t="shared" si="3"/>
        <v/>
      </c>
      <c r="N109" s="152">
        <f t="shared" si="6"/>
        <v>0</v>
      </c>
      <c r="O109" s="153"/>
    </row>
    <row r="110" spans="1:15" ht="18.75" customHeight="1" x14ac:dyDescent="0.15">
      <c r="A110" s="94"/>
      <c r="B110" s="144"/>
      <c r="C110" s="333"/>
      <c r="D110" s="324"/>
      <c r="E110" s="325"/>
      <c r="F110" s="246"/>
      <c r="G110" s="145"/>
      <c r="H110" s="146"/>
      <c r="I110" s="147"/>
      <c r="J110" s="148">
        <f t="shared" si="7"/>
        <v>0</v>
      </c>
      <c r="K110" s="149"/>
      <c r="L110" s="150">
        <f t="shared" si="8"/>
        <v>0</v>
      </c>
      <c r="M110" s="181" t="str">
        <f t="shared" si="3"/>
        <v/>
      </c>
      <c r="N110" s="152">
        <f>J110-L110</f>
        <v>0</v>
      </c>
      <c r="O110" s="153"/>
    </row>
    <row r="111" spans="1:15" ht="18.75" customHeight="1" thickBot="1" x14ac:dyDescent="0.2">
      <c r="A111" s="94"/>
      <c r="B111" s="327"/>
      <c r="C111" s="276"/>
      <c r="D111" s="277"/>
      <c r="E111" s="278"/>
      <c r="F111" s="279"/>
      <c r="G111" s="280"/>
      <c r="H111" s="281"/>
      <c r="I111" s="282"/>
      <c r="J111" s="311">
        <f t="shared" si="7"/>
        <v>0</v>
      </c>
      <c r="K111" s="283"/>
      <c r="L111" s="313">
        <f t="shared" si="8"/>
        <v>0</v>
      </c>
      <c r="M111" s="315" t="str">
        <f t="shared" si="3"/>
        <v/>
      </c>
      <c r="N111" s="284">
        <f t="shared" si="6"/>
        <v>0</v>
      </c>
      <c r="O111" s="110"/>
    </row>
    <row r="112" spans="1:15" ht="18.75" customHeight="1" x14ac:dyDescent="0.15">
      <c r="A112" s="94"/>
      <c r="B112" s="154"/>
      <c r="C112" s="275" t="s">
        <v>620</v>
      </c>
      <c r="D112" s="258" t="s">
        <v>657</v>
      </c>
      <c r="E112" s="259" t="s">
        <v>605</v>
      </c>
      <c r="F112" s="260"/>
      <c r="G112" s="321"/>
      <c r="H112" s="322"/>
      <c r="I112" s="159"/>
      <c r="J112" s="261">
        <f>SUMIFS(J92:J111,B92:B111,"設備")</f>
        <v>0</v>
      </c>
      <c r="K112" s="161"/>
      <c r="L112" s="262">
        <f>SUMIFS(L92:L111,B92:B111,"設備")</f>
        <v>0</v>
      </c>
      <c r="M112" s="323"/>
      <c r="N112" s="263">
        <f t="shared" si="6"/>
        <v>0</v>
      </c>
      <c r="O112" s="164"/>
    </row>
    <row r="113" spans="1:15" ht="18.75" customHeight="1" x14ac:dyDescent="0.15">
      <c r="A113" s="94"/>
      <c r="B113" s="144"/>
      <c r="C113" s="270" t="s">
        <v>620</v>
      </c>
      <c r="D113" s="326" t="s">
        <v>658</v>
      </c>
      <c r="E113" s="186" t="s">
        <v>605</v>
      </c>
      <c r="F113" s="245"/>
      <c r="G113" s="177"/>
      <c r="H113" s="178"/>
      <c r="I113" s="148"/>
      <c r="J113" s="179">
        <f>SUMIFS(J92:J111,B92:B111,"工事")</f>
        <v>0</v>
      </c>
      <c r="K113" s="150"/>
      <c r="L113" s="180">
        <f>SUMIFS(L92:L111,B92:B111,"工事")</f>
        <v>0</v>
      </c>
      <c r="M113" s="181"/>
      <c r="N113" s="182">
        <f t="shared" si="6"/>
        <v>0</v>
      </c>
      <c r="O113" s="153"/>
    </row>
    <row r="114" spans="1:15" ht="18.75" customHeight="1" thickBot="1" x14ac:dyDescent="0.2">
      <c r="A114" s="94"/>
      <c r="B114" s="264"/>
      <c r="C114" s="285"/>
      <c r="D114" s="286" t="s">
        <v>620</v>
      </c>
      <c r="E114" s="287" t="s">
        <v>619</v>
      </c>
      <c r="F114" s="288"/>
      <c r="G114" s="289"/>
      <c r="H114" s="290"/>
      <c r="I114" s="265"/>
      <c r="J114" s="272">
        <f>J112+J113</f>
        <v>0</v>
      </c>
      <c r="K114" s="266"/>
      <c r="L114" s="273">
        <f>L112+L113</f>
        <v>0</v>
      </c>
      <c r="M114" s="267"/>
      <c r="N114" s="274">
        <f t="shared" si="6"/>
        <v>0</v>
      </c>
      <c r="O114" s="268"/>
    </row>
    <row r="115" spans="1:15" ht="18.75" customHeight="1" thickTop="1" x14ac:dyDescent="0.15">
      <c r="A115" s="94"/>
      <c r="B115" s="154"/>
      <c r="C115" s="257" t="s">
        <v>523</v>
      </c>
      <c r="D115" s="258" t="s">
        <v>600</v>
      </c>
      <c r="E115" s="259" t="s">
        <v>602</v>
      </c>
      <c r="F115" s="260"/>
      <c r="G115" s="321"/>
      <c r="H115" s="322"/>
      <c r="I115" s="159"/>
      <c r="J115" s="261">
        <f>SUMIFS(J68:J114,D68:D114,"設備費1")</f>
        <v>0</v>
      </c>
      <c r="K115" s="161"/>
      <c r="L115" s="262">
        <f>SUMIFS(L68:L114,D68:D114,"設備費1")</f>
        <v>0</v>
      </c>
      <c r="M115" s="323"/>
      <c r="N115" s="263">
        <f t="shared" si="6"/>
        <v>0</v>
      </c>
      <c r="O115" s="164"/>
    </row>
    <row r="116" spans="1:15" ht="18.75" customHeight="1" x14ac:dyDescent="0.15">
      <c r="A116" s="94"/>
      <c r="B116" s="144"/>
      <c r="C116" s="184" t="s">
        <v>523</v>
      </c>
      <c r="D116" s="326" t="s">
        <v>606</v>
      </c>
      <c r="E116" s="186" t="s">
        <v>602</v>
      </c>
      <c r="F116" s="245"/>
      <c r="G116" s="177"/>
      <c r="H116" s="178"/>
      <c r="I116" s="148"/>
      <c r="J116" s="179">
        <f>SUMIFS(J68:J114,D68:D114,"工事費1")</f>
        <v>0</v>
      </c>
      <c r="K116" s="150"/>
      <c r="L116" s="180">
        <f>SUMIFS(L68:L114,D68:D114,"工事費1")</f>
        <v>0</v>
      </c>
      <c r="M116" s="181"/>
      <c r="N116" s="182">
        <f t="shared" si="6"/>
        <v>0</v>
      </c>
      <c r="O116" s="153"/>
    </row>
    <row r="117" spans="1:15" ht="18.75" customHeight="1" thickBot="1" x14ac:dyDescent="0.2">
      <c r="A117" s="94"/>
      <c r="B117" s="264"/>
      <c r="C117" s="285"/>
      <c r="D117" s="291" t="s">
        <v>607</v>
      </c>
      <c r="E117" s="287" t="s">
        <v>602</v>
      </c>
      <c r="F117" s="288"/>
      <c r="G117" s="289"/>
      <c r="H117" s="290"/>
      <c r="I117" s="265"/>
      <c r="J117" s="272">
        <f>J115+J116</f>
        <v>0</v>
      </c>
      <c r="K117" s="266"/>
      <c r="L117" s="273">
        <f>L115+L116</f>
        <v>0</v>
      </c>
      <c r="M117" s="267"/>
      <c r="N117" s="274">
        <f t="shared" si="6"/>
        <v>0</v>
      </c>
      <c r="O117" s="268"/>
    </row>
    <row r="118" spans="1:15" ht="18.75" customHeight="1" thickTop="1" x14ac:dyDescent="0.15">
      <c r="A118" s="94"/>
      <c r="B118" s="144"/>
      <c r="C118" s="2558" t="s">
        <v>608</v>
      </c>
      <c r="D118" s="2559"/>
      <c r="E118" s="2560"/>
      <c r="F118" s="246"/>
      <c r="G118" s="145"/>
      <c r="H118" s="146"/>
      <c r="I118" s="148"/>
      <c r="J118" s="148"/>
      <c r="K118" s="149"/>
      <c r="L118" s="150"/>
      <c r="M118" s="181"/>
      <c r="N118" s="152"/>
      <c r="O118" s="153"/>
    </row>
    <row r="119" spans="1:15" ht="18.75" customHeight="1" x14ac:dyDescent="0.15">
      <c r="A119" s="94"/>
      <c r="B119" s="144"/>
      <c r="C119" s="2561" t="s">
        <v>627</v>
      </c>
      <c r="D119" s="2562"/>
      <c r="E119" s="2563"/>
      <c r="F119" s="246"/>
      <c r="G119" s="145"/>
      <c r="H119" s="146"/>
      <c r="I119" s="147"/>
      <c r="J119" s="148"/>
      <c r="K119" s="149"/>
      <c r="L119" s="150"/>
      <c r="M119" s="181" t="str">
        <f t="shared" ref="M119:M139" si="9">IF(I119-K119=0,"",I119-K119)</f>
        <v/>
      </c>
      <c r="N119" s="152"/>
      <c r="O119" s="153"/>
    </row>
    <row r="120" spans="1:15" ht="18.75" customHeight="1" x14ac:dyDescent="0.15">
      <c r="A120" s="94"/>
      <c r="B120" s="144"/>
      <c r="C120" s="333"/>
      <c r="D120" s="543"/>
      <c r="E120" s="325"/>
      <c r="F120" s="246"/>
      <c r="G120" s="145"/>
      <c r="H120" s="146"/>
      <c r="I120" s="147"/>
      <c r="J120" s="148">
        <f t="shared" ref="J120:J139" si="10">ROUNDDOWN(H120*I120,0)</f>
        <v>0</v>
      </c>
      <c r="K120" s="149"/>
      <c r="L120" s="150">
        <f t="shared" ref="L120:L139" si="11">ROUNDDOWN(H120*K120,0)</f>
        <v>0</v>
      </c>
      <c r="M120" s="181" t="str">
        <f t="shared" si="9"/>
        <v/>
      </c>
      <c r="N120" s="152">
        <f>J120-L120</f>
        <v>0</v>
      </c>
      <c r="O120" s="153"/>
    </row>
    <row r="121" spans="1:15" ht="18.75" customHeight="1" x14ac:dyDescent="0.15">
      <c r="A121" s="94"/>
      <c r="B121" s="144"/>
      <c r="C121" s="333"/>
      <c r="D121" s="324"/>
      <c r="E121" s="325"/>
      <c r="F121" s="246"/>
      <c r="G121" s="145"/>
      <c r="H121" s="146"/>
      <c r="I121" s="147"/>
      <c r="J121" s="148">
        <f t="shared" si="10"/>
        <v>0</v>
      </c>
      <c r="K121" s="149"/>
      <c r="L121" s="150">
        <f t="shared" si="11"/>
        <v>0</v>
      </c>
      <c r="M121" s="181" t="str">
        <f t="shared" si="9"/>
        <v/>
      </c>
      <c r="N121" s="152">
        <f t="shared" ref="N121:N134" si="12">J121-L121</f>
        <v>0</v>
      </c>
      <c r="O121" s="153"/>
    </row>
    <row r="122" spans="1:15" ht="18.75" customHeight="1" x14ac:dyDescent="0.15">
      <c r="A122" s="94"/>
      <c r="B122" s="144"/>
      <c r="C122" s="333"/>
      <c r="D122" s="324"/>
      <c r="E122" s="325"/>
      <c r="F122" s="246"/>
      <c r="G122" s="145"/>
      <c r="H122" s="146"/>
      <c r="I122" s="147"/>
      <c r="J122" s="148">
        <f t="shared" si="10"/>
        <v>0</v>
      </c>
      <c r="K122" s="149"/>
      <c r="L122" s="150">
        <f t="shared" si="11"/>
        <v>0</v>
      </c>
      <c r="M122" s="181" t="str">
        <f t="shared" si="9"/>
        <v/>
      </c>
      <c r="N122" s="152">
        <f t="shared" si="12"/>
        <v>0</v>
      </c>
      <c r="O122" s="153"/>
    </row>
    <row r="123" spans="1:15" ht="18.75" customHeight="1" x14ac:dyDescent="0.15">
      <c r="A123" s="94"/>
      <c r="B123" s="144"/>
      <c r="C123" s="333"/>
      <c r="D123" s="324"/>
      <c r="E123" s="325"/>
      <c r="F123" s="246"/>
      <c r="G123" s="145"/>
      <c r="H123" s="146"/>
      <c r="I123" s="147"/>
      <c r="J123" s="148">
        <f t="shared" si="10"/>
        <v>0</v>
      </c>
      <c r="K123" s="149"/>
      <c r="L123" s="150">
        <f t="shared" si="11"/>
        <v>0</v>
      </c>
      <c r="M123" s="181" t="str">
        <f t="shared" si="9"/>
        <v/>
      </c>
      <c r="N123" s="152">
        <f t="shared" si="12"/>
        <v>0</v>
      </c>
      <c r="O123" s="153"/>
    </row>
    <row r="124" spans="1:15" ht="18.75" customHeight="1" x14ac:dyDescent="0.15">
      <c r="A124" s="94"/>
      <c r="B124" s="144"/>
      <c r="C124" s="333"/>
      <c r="D124" s="324"/>
      <c r="E124" s="325"/>
      <c r="F124" s="246"/>
      <c r="G124" s="145"/>
      <c r="H124" s="146"/>
      <c r="I124" s="147"/>
      <c r="J124" s="148">
        <f t="shared" si="10"/>
        <v>0</v>
      </c>
      <c r="K124" s="149"/>
      <c r="L124" s="150">
        <f t="shared" si="11"/>
        <v>0</v>
      </c>
      <c r="M124" s="181" t="str">
        <f t="shared" si="9"/>
        <v/>
      </c>
      <c r="N124" s="152">
        <f t="shared" si="12"/>
        <v>0</v>
      </c>
      <c r="O124" s="153"/>
    </row>
    <row r="125" spans="1:15" ht="18.75" customHeight="1" x14ac:dyDescent="0.15">
      <c r="A125" s="94"/>
      <c r="B125" s="144"/>
      <c r="C125" s="333"/>
      <c r="D125" s="324"/>
      <c r="E125" s="325"/>
      <c r="F125" s="246"/>
      <c r="G125" s="145"/>
      <c r="H125" s="146"/>
      <c r="I125" s="147"/>
      <c r="J125" s="148">
        <f t="shared" si="10"/>
        <v>0</v>
      </c>
      <c r="K125" s="149"/>
      <c r="L125" s="150">
        <f t="shared" si="11"/>
        <v>0</v>
      </c>
      <c r="M125" s="181" t="str">
        <f t="shared" si="9"/>
        <v/>
      </c>
      <c r="N125" s="152">
        <f t="shared" si="12"/>
        <v>0</v>
      </c>
      <c r="O125" s="153"/>
    </row>
    <row r="126" spans="1:15" ht="18.75" customHeight="1" x14ac:dyDescent="0.15">
      <c r="A126" s="94"/>
      <c r="B126" s="144"/>
      <c r="C126" s="333"/>
      <c r="D126" s="324"/>
      <c r="E126" s="325"/>
      <c r="F126" s="246"/>
      <c r="G126" s="145"/>
      <c r="H126" s="146"/>
      <c r="I126" s="147"/>
      <c r="J126" s="148">
        <f t="shared" si="10"/>
        <v>0</v>
      </c>
      <c r="K126" s="149"/>
      <c r="L126" s="150">
        <f t="shared" si="11"/>
        <v>0</v>
      </c>
      <c r="M126" s="181" t="str">
        <f t="shared" si="9"/>
        <v/>
      </c>
      <c r="N126" s="152">
        <f t="shared" si="12"/>
        <v>0</v>
      </c>
      <c r="O126" s="153"/>
    </row>
    <row r="127" spans="1:15" ht="18.75" customHeight="1" x14ac:dyDescent="0.15">
      <c r="A127" s="94"/>
      <c r="B127" s="144"/>
      <c r="C127" s="333"/>
      <c r="D127" s="324"/>
      <c r="E127" s="325"/>
      <c r="F127" s="246"/>
      <c r="G127" s="145"/>
      <c r="H127" s="146"/>
      <c r="I127" s="147"/>
      <c r="J127" s="148">
        <f t="shared" si="10"/>
        <v>0</v>
      </c>
      <c r="K127" s="149"/>
      <c r="L127" s="150">
        <f t="shared" si="11"/>
        <v>0</v>
      </c>
      <c r="M127" s="181" t="str">
        <f t="shared" si="9"/>
        <v/>
      </c>
      <c r="N127" s="152">
        <f t="shared" si="12"/>
        <v>0</v>
      </c>
      <c r="O127" s="153"/>
    </row>
    <row r="128" spans="1:15" ht="18.75" customHeight="1" x14ac:dyDescent="0.15">
      <c r="A128" s="94"/>
      <c r="B128" s="144"/>
      <c r="C128" s="333"/>
      <c r="D128" s="324"/>
      <c r="E128" s="325"/>
      <c r="F128" s="246"/>
      <c r="G128" s="145"/>
      <c r="H128" s="146"/>
      <c r="I128" s="147"/>
      <c r="J128" s="148">
        <f t="shared" si="10"/>
        <v>0</v>
      </c>
      <c r="K128" s="149"/>
      <c r="L128" s="150">
        <f t="shared" si="11"/>
        <v>0</v>
      </c>
      <c r="M128" s="181" t="str">
        <f t="shared" si="9"/>
        <v/>
      </c>
      <c r="N128" s="152">
        <f t="shared" si="12"/>
        <v>0</v>
      </c>
      <c r="O128" s="153"/>
    </row>
    <row r="129" spans="1:15" ht="18.75" customHeight="1" x14ac:dyDescent="0.15">
      <c r="A129" s="94"/>
      <c r="B129" s="144"/>
      <c r="C129" s="333"/>
      <c r="D129" s="324"/>
      <c r="E129" s="325"/>
      <c r="F129" s="246"/>
      <c r="G129" s="145"/>
      <c r="H129" s="146"/>
      <c r="I129" s="147"/>
      <c r="J129" s="148">
        <f t="shared" si="10"/>
        <v>0</v>
      </c>
      <c r="K129" s="149"/>
      <c r="L129" s="150">
        <f t="shared" si="11"/>
        <v>0</v>
      </c>
      <c r="M129" s="181" t="str">
        <f t="shared" si="9"/>
        <v/>
      </c>
      <c r="N129" s="152">
        <f t="shared" si="12"/>
        <v>0</v>
      </c>
      <c r="O129" s="153"/>
    </row>
    <row r="130" spans="1:15" ht="18.75" customHeight="1" x14ac:dyDescent="0.15">
      <c r="A130" s="94"/>
      <c r="B130" s="144"/>
      <c r="C130" s="333"/>
      <c r="D130" s="324"/>
      <c r="E130" s="325"/>
      <c r="F130" s="246"/>
      <c r="G130" s="145"/>
      <c r="H130" s="146"/>
      <c r="I130" s="147"/>
      <c r="J130" s="148">
        <f t="shared" si="10"/>
        <v>0</v>
      </c>
      <c r="K130" s="149"/>
      <c r="L130" s="150">
        <f t="shared" si="11"/>
        <v>0</v>
      </c>
      <c r="M130" s="181" t="str">
        <f t="shared" si="9"/>
        <v/>
      </c>
      <c r="N130" s="152">
        <f>J130-L130</f>
        <v>0</v>
      </c>
      <c r="O130" s="153"/>
    </row>
    <row r="131" spans="1:15" ht="18.75" customHeight="1" x14ac:dyDescent="0.15">
      <c r="A131" s="94"/>
      <c r="B131" s="144"/>
      <c r="C131" s="333"/>
      <c r="D131" s="324"/>
      <c r="E131" s="325"/>
      <c r="F131" s="246"/>
      <c r="G131" s="145"/>
      <c r="H131" s="146"/>
      <c r="I131" s="147"/>
      <c r="J131" s="148">
        <f t="shared" si="10"/>
        <v>0</v>
      </c>
      <c r="K131" s="149"/>
      <c r="L131" s="150">
        <f t="shared" si="11"/>
        <v>0</v>
      </c>
      <c r="M131" s="181" t="str">
        <f t="shared" si="9"/>
        <v/>
      </c>
      <c r="N131" s="152">
        <f t="shared" si="12"/>
        <v>0</v>
      </c>
      <c r="O131" s="153"/>
    </row>
    <row r="132" spans="1:15" ht="18.75" customHeight="1" x14ac:dyDescent="0.15">
      <c r="A132" s="94"/>
      <c r="B132" s="144"/>
      <c r="C132" s="333"/>
      <c r="D132" s="324"/>
      <c r="E132" s="325"/>
      <c r="F132" s="246"/>
      <c r="G132" s="145"/>
      <c r="H132" s="146"/>
      <c r="I132" s="147"/>
      <c r="J132" s="148">
        <f t="shared" si="10"/>
        <v>0</v>
      </c>
      <c r="K132" s="149"/>
      <c r="L132" s="150">
        <f t="shared" si="11"/>
        <v>0</v>
      </c>
      <c r="M132" s="181" t="str">
        <f t="shared" si="9"/>
        <v/>
      </c>
      <c r="N132" s="152">
        <f t="shared" si="12"/>
        <v>0</v>
      </c>
      <c r="O132" s="153"/>
    </row>
    <row r="133" spans="1:15" ht="18.75" customHeight="1" x14ac:dyDescent="0.15">
      <c r="A133" s="94"/>
      <c r="B133" s="144"/>
      <c r="C133" s="333"/>
      <c r="D133" s="324"/>
      <c r="E133" s="325"/>
      <c r="F133" s="246"/>
      <c r="G133" s="145"/>
      <c r="H133" s="146"/>
      <c r="I133" s="147"/>
      <c r="J133" s="148">
        <f t="shared" si="10"/>
        <v>0</v>
      </c>
      <c r="K133" s="149"/>
      <c r="L133" s="150">
        <f t="shared" si="11"/>
        <v>0</v>
      </c>
      <c r="M133" s="181" t="str">
        <f t="shared" si="9"/>
        <v/>
      </c>
      <c r="N133" s="152">
        <f t="shared" si="12"/>
        <v>0</v>
      </c>
      <c r="O133" s="153"/>
    </row>
    <row r="134" spans="1:15" ht="18.75" customHeight="1" x14ac:dyDescent="0.15">
      <c r="A134" s="94"/>
      <c r="B134" s="144"/>
      <c r="C134" s="333"/>
      <c r="D134" s="324"/>
      <c r="E134" s="325"/>
      <c r="F134" s="246"/>
      <c r="G134" s="145"/>
      <c r="H134" s="146"/>
      <c r="I134" s="147"/>
      <c r="J134" s="148">
        <f t="shared" si="10"/>
        <v>0</v>
      </c>
      <c r="K134" s="149"/>
      <c r="L134" s="150">
        <f t="shared" si="11"/>
        <v>0</v>
      </c>
      <c r="M134" s="181" t="str">
        <f t="shared" si="9"/>
        <v/>
      </c>
      <c r="N134" s="152">
        <f t="shared" si="12"/>
        <v>0</v>
      </c>
      <c r="O134" s="153"/>
    </row>
    <row r="135" spans="1:15" ht="18.75" customHeight="1" x14ac:dyDescent="0.15">
      <c r="A135" s="94"/>
      <c r="B135" s="144"/>
      <c r="C135" s="333"/>
      <c r="D135" s="324"/>
      <c r="E135" s="325"/>
      <c r="F135" s="246"/>
      <c r="G135" s="145"/>
      <c r="H135" s="146"/>
      <c r="I135" s="147"/>
      <c r="J135" s="148">
        <f t="shared" si="10"/>
        <v>0</v>
      </c>
      <c r="K135" s="149"/>
      <c r="L135" s="150">
        <f t="shared" si="11"/>
        <v>0</v>
      </c>
      <c r="M135" s="181" t="str">
        <f t="shared" si="9"/>
        <v/>
      </c>
      <c r="N135" s="152">
        <f t="shared" ref="N135:N142" si="13">J135-L135</f>
        <v>0</v>
      </c>
      <c r="O135" s="153"/>
    </row>
    <row r="136" spans="1:15" ht="18.75" customHeight="1" x14ac:dyDescent="0.15">
      <c r="A136" s="94"/>
      <c r="B136" s="144"/>
      <c r="C136" s="333"/>
      <c r="D136" s="324"/>
      <c r="E136" s="325"/>
      <c r="F136" s="246"/>
      <c r="G136" s="145"/>
      <c r="H136" s="146"/>
      <c r="I136" s="147"/>
      <c r="J136" s="148">
        <f t="shared" si="10"/>
        <v>0</v>
      </c>
      <c r="K136" s="149"/>
      <c r="L136" s="150">
        <f t="shared" si="11"/>
        <v>0</v>
      </c>
      <c r="M136" s="181" t="str">
        <f t="shared" si="9"/>
        <v/>
      </c>
      <c r="N136" s="152">
        <f t="shared" si="13"/>
        <v>0</v>
      </c>
      <c r="O136" s="153"/>
    </row>
    <row r="137" spans="1:15" ht="18.75" customHeight="1" x14ac:dyDescent="0.15">
      <c r="A137" s="94"/>
      <c r="B137" s="144"/>
      <c r="C137" s="333"/>
      <c r="D137" s="324"/>
      <c r="E137" s="325"/>
      <c r="F137" s="246"/>
      <c r="G137" s="145"/>
      <c r="H137" s="146"/>
      <c r="I137" s="147"/>
      <c r="J137" s="148">
        <f t="shared" si="10"/>
        <v>0</v>
      </c>
      <c r="K137" s="149"/>
      <c r="L137" s="150">
        <f t="shared" si="11"/>
        <v>0</v>
      </c>
      <c r="M137" s="181" t="str">
        <f t="shared" si="9"/>
        <v/>
      </c>
      <c r="N137" s="152">
        <f t="shared" si="13"/>
        <v>0</v>
      </c>
      <c r="O137" s="153"/>
    </row>
    <row r="138" spans="1:15" ht="18.75" customHeight="1" x14ac:dyDescent="0.15">
      <c r="A138" s="94"/>
      <c r="B138" s="144"/>
      <c r="C138" s="333"/>
      <c r="D138" s="324"/>
      <c r="E138" s="325"/>
      <c r="F138" s="246"/>
      <c r="G138" s="145"/>
      <c r="H138" s="146"/>
      <c r="I138" s="147"/>
      <c r="J138" s="148">
        <f t="shared" si="10"/>
        <v>0</v>
      </c>
      <c r="K138" s="149"/>
      <c r="L138" s="150">
        <f t="shared" si="11"/>
        <v>0</v>
      </c>
      <c r="M138" s="181" t="str">
        <f t="shared" si="9"/>
        <v/>
      </c>
      <c r="N138" s="152">
        <f t="shared" si="13"/>
        <v>0</v>
      </c>
      <c r="O138" s="153"/>
    </row>
    <row r="139" spans="1:15" ht="18.75" customHeight="1" thickBot="1" x14ac:dyDescent="0.2">
      <c r="A139" s="94"/>
      <c r="B139" s="327"/>
      <c r="C139" s="276"/>
      <c r="D139" s="277"/>
      <c r="E139" s="278"/>
      <c r="F139" s="279"/>
      <c r="G139" s="280"/>
      <c r="H139" s="281"/>
      <c r="I139" s="282"/>
      <c r="J139" s="311">
        <f t="shared" si="10"/>
        <v>0</v>
      </c>
      <c r="K139" s="283"/>
      <c r="L139" s="313">
        <f t="shared" si="11"/>
        <v>0</v>
      </c>
      <c r="M139" s="315" t="str">
        <f t="shared" si="9"/>
        <v/>
      </c>
      <c r="N139" s="284">
        <f t="shared" si="13"/>
        <v>0</v>
      </c>
      <c r="O139" s="110"/>
    </row>
    <row r="140" spans="1:15" ht="18.75" customHeight="1" x14ac:dyDescent="0.15">
      <c r="A140" s="94"/>
      <c r="B140" s="154"/>
      <c r="C140" s="275" t="s">
        <v>625</v>
      </c>
      <c r="D140" s="258" t="s">
        <v>659</v>
      </c>
      <c r="E140" s="259" t="s">
        <v>605</v>
      </c>
      <c r="F140" s="260"/>
      <c r="G140" s="321"/>
      <c r="H140" s="322"/>
      <c r="I140" s="159"/>
      <c r="J140" s="261">
        <f>SUMIFS(J120:J139,B120:B139,"設備")</f>
        <v>0</v>
      </c>
      <c r="K140" s="161"/>
      <c r="L140" s="262">
        <f>SUMIFS(L120:L139,B120:B139,"設備")</f>
        <v>0</v>
      </c>
      <c r="M140" s="323"/>
      <c r="N140" s="263">
        <f t="shared" si="13"/>
        <v>0</v>
      </c>
      <c r="O140" s="164"/>
    </row>
    <row r="141" spans="1:15" ht="18.75" customHeight="1" x14ac:dyDescent="0.15">
      <c r="A141" s="94"/>
      <c r="B141" s="144"/>
      <c r="C141" s="275" t="s">
        <v>625</v>
      </c>
      <c r="D141" s="326" t="s">
        <v>660</v>
      </c>
      <c r="E141" s="186" t="s">
        <v>605</v>
      </c>
      <c r="F141" s="245"/>
      <c r="G141" s="177"/>
      <c r="H141" s="178"/>
      <c r="I141" s="148"/>
      <c r="J141" s="179">
        <f>SUMIFS(J120:J139,B120:B139,"工事")</f>
        <v>0</v>
      </c>
      <c r="K141" s="150"/>
      <c r="L141" s="180">
        <f>SUMIFS(L120:L139,B120:B139,"工事")</f>
        <v>0</v>
      </c>
      <c r="M141" s="181"/>
      <c r="N141" s="182">
        <f t="shared" si="13"/>
        <v>0</v>
      </c>
      <c r="O141" s="153"/>
    </row>
    <row r="142" spans="1:15" ht="18.75" customHeight="1" thickBot="1" x14ac:dyDescent="0.2">
      <c r="A142" s="94"/>
      <c r="B142" s="327"/>
      <c r="C142" s="306"/>
      <c r="D142" s="271" t="s">
        <v>625</v>
      </c>
      <c r="E142" s="328" t="s">
        <v>619</v>
      </c>
      <c r="F142" s="269"/>
      <c r="G142" s="309"/>
      <c r="H142" s="310"/>
      <c r="I142" s="311"/>
      <c r="J142" s="312">
        <f>J140+J141</f>
        <v>0</v>
      </c>
      <c r="K142" s="313"/>
      <c r="L142" s="314">
        <f>L140+L141</f>
        <v>0</v>
      </c>
      <c r="M142" s="315"/>
      <c r="N142" s="316">
        <f t="shared" si="13"/>
        <v>0</v>
      </c>
      <c r="O142" s="110"/>
    </row>
    <row r="143" spans="1:15" ht="18.75" customHeight="1" x14ac:dyDescent="0.15">
      <c r="A143" s="94"/>
      <c r="B143" s="144"/>
      <c r="C143" s="2550" t="s">
        <v>624</v>
      </c>
      <c r="D143" s="2551"/>
      <c r="E143" s="2552"/>
      <c r="F143" s="246"/>
      <c r="G143" s="145"/>
      <c r="H143" s="146"/>
      <c r="I143" s="147"/>
      <c r="J143" s="159"/>
      <c r="K143" s="329"/>
      <c r="L143" s="301"/>
      <c r="M143" s="323" t="str">
        <f t="shared" ref="M143:M163" si="14">IF(I143-K143=0,"",I143-K143)</f>
        <v/>
      </c>
      <c r="N143" s="163"/>
      <c r="O143" s="153"/>
    </row>
    <row r="144" spans="1:15" ht="18.75" customHeight="1" x14ac:dyDescent="0.15">
      <c r="A144" s="94"/>
      <c r="B144" s="144"/>
      <c r="C144" s="333"/>
      <c r="D144" s="543"/>
      <c r="E144" s="325"/>
      <c r="F144" s="246"/>
      <c r="G144" s="145"/>
      <c r="H144" s="146"/>
      <c r="I144" s="147"/>
      <c r="J144" s="148">
        <f t="shared" ref="J144:J163" si="15">ROUNDDOWN(H144*I144,0)</f>
        <v>0</v>
      </c>
      <c r="K144" s="149"/>
      <c r="L144" s="150">
        <f t="shared" ref="L144:L163" si="16">ROUNDDOWN(H144*K144,0)</f>
        <v>0</v>
      </c>
      <c r="M144" s="181" t="str">
        <f t="shared" si="14"/>
        <v/>
      </c>
      <c r="N144" s="152">
        <f>J144-L144</f>
        <v>0</v>
      </c>
      <c r="O144" s="153"/>
    </row>
    <row r="145" spans="1:15" ht="18.75" customHeight="1" x14ac:dyDescent="0.15">
      <c r="A145" s="94"/>
      <c r="B145" s="144"/>
      <c r="C145" s="333"/>
      <c r="D145" s="324"/>
      <c r="E145" s="325"/>
      <c r="F145" s="246"/>
      <c r="G145" s="145"/>
      <c r="H145" s="146"/>
      <c r="I145" s="147"/>
      <c r="J145" s="148">
        <f t="shared" si="15"/>
        <v>0</v>
      </c>
      <c r="K145" s="149"/>
      <c r="L145" s="150">
        <f t="shared" si="16"/>
        <v>0</v>
      </c>
      <c r="M145" s="181" t="str">
        <f t="shared" si="14"/>
        <v/>
      </c>
      <c r="N145" s="152">
        <f>J145-L145</f>
        <v>0</v>
      </c>
      <c r="O145" s="153"/>
    </row>
    <row r="146" spans="1:15" ht="18.75" customHeight="1" x14ac:dyDescent="0.15">
      <c r="A146" s="94"/>
      <c r="B146" s="144"/>
      <c r="C146" s="333"/>
      <c r="D146" s="324"/>
      <c r="E146" s="325"/>
      <c r="F146" s="246"/>
      <c r="G146" s="145"/>
      <c r="H146" s="146"/>
      <c r="I146" s="147"/>
      <c r="J146" s="148">
        <f t="shared" si="15"/>
        <v>0</v>
      </c>
      <c r="K146" s="149"/>
      <c r="L146" s="150">
        <f t="shared" si="16"/>
        <v>0</v>
      </c>
      <c r="M146" s="181" t="str">
        <f t="shared" si="14"/>
        <v/>
      </c>
      <c r="N146" s="152">
        <f t="shared" ref="N146:N155" si="17">J146-L146</f>
        <v>0</v>
      </c>
      <c r="O146" s="153"/>
    </row>
    <row r="147" spans="1:15" ht="18.75" customHeight="1" x14ac:dyDescent="0.15">
      <c r="A147" s="94"/>
      <c r="B147" s="144"/>
      <c r="C147" s="333"/>
      <c r="D147" s="324"/>
      <c r="E147" s="325"/>
      <c r="F147" s="246"/>
      <c r="G147" s="145"/>
      <c r="H147" s="146"/>
      <c r="I147" s="147"/>
      <c r="J147" s="148">
        <f t="shared" si="15"/>
        <v>0</v>
      </c>
      <c r="K147" s="149"/>
      <c r="L147" s="150">
        <f t="shared" si="16"/>
        <v>0</v>
      </c>
      <c r="M147" s="181" t="str">
        <f t="shared" si="14"/>
        <v/>
      </c>
      <c r="N147" s="152">
        <f t="shared" si="17"/>
        <v>0</v>
      </c>
      <c r="O147" s="153"/>
    </row>
    <row r="148" spans="1:15" ht="18.75" customHeight="1" x14ac:dyDescent="0.15">
      <c r="A148" s="94"/>
      <c r="B148" s="144"/>
      <c r="C148" s="333"/>
      <c r="D148" s="324"/>
      <c r="E148" s="325"/>
      <c r="F148" s="246"/>
      <c r="G148" s="145"/>
      <c r="H148" s="146"/>
      <c r="I148" s="147"/>
      <c r="J148" s="148">
        <f t="shared" si="15"/>
        <v>0</v>
      </c>
      <c r="K148" s="149"/>
      <c r="L148" s="150">
        <f t="shared" si="16"/>
        <v>0</v>
      </c>
      <c r="M148" s="181" t="str">
        <f t="shared" si="14"/>
        <v/>
      </c>
      <c r="N148" s="152">
        <f t="shared" si="17"/>
        <v>0</v>
      </c>
      <c r="O148" s="153"/>
    </row>
    <row r="149" spans="1:15" ht="18.75" customHeight="1" x14ac:dyDescent="0.15">
      <c r="A149" s="94"/>
      <c r="B149" s="144"/>
      <c r="C149" s="333"/>
      <c r="D149" s="324"/>
      <c r="E149" s="325"/>
      <c r="F149" s="246"/>
      <c r="G149" s="145"/>
      <c r="H149" s="146"/>
      <c r="I149" s="147"/>
      <c r="J149" s="148">
        <f t="shared" si="15"/>
        <v>0</v>
      </c>
      <c r="K149" s="149"/>
      <c r="L149" s="150">
        <f t="shared" si="16"/>
        <v>0</v>
      </c>
      <c r="M149" s="181" t="str">
        <f t="shared" si="14"/>
        <v/>
      </c>
      <c r="N149" s="152">
        <f t="shared" si="17"/>
        <v>0</v>
      </c>
      <c r="O149" s="153"/>
    </row>
    <row r="150" spans="1:15" ht="18.75" customHeight="1" x14ac:dyDescent="0.15">
      <c r="A150" s="94"/>
      <c r="B150" s="144"/>
      <c r="C150" s="333"/>
      <c r="D150" s="324"/>
      <c r="E150" s="325"/>
      <c r="F150" s="246"/>
      <c r="G150" s="145"/>
      <c r="H150" s="146"/>
      <c r="I150" s="147"/>
      <c r="J150" s="148">
        <f t="shared" si="15"/>
        <v>0</v>
      </c>
      <c r="K150" s="149"/>
      <c r="L150" s="150">
        <f t="shared" si="16"/>
        <v>0</v>
      </c>
      <c r="M150" s="181" t="str">
        <f t="shared" si="14"/>
        <v/>
      </c>
      <c r="N150" s="152">
        <f t="shared" si="17"/>
        <v>0</v>
      </c>
      <c r="O150" s="153"/>
    </row>
    <row r="151" spans="1:15" ht="18.75" customHeight="1" x14ac:dyDescent="0.15">
      <c r="A151" s="94"/>
      <c r="B151" s="144"/>
      <c r="C151" s="333"/>
      <c r="D151" s="324"/>
      <c r="E151" s="325"/>
      <c r="F151" s="246"/>
      <c r="G151" s="145"/>
      <c r="H151" s="146"/>
      <c r="I151" s="147"/>
      <c r="J151" s="148">
        <f t="shared" si="15"/>
        <v>0</v>
      </c>
      <c r="K151" s="149"/>
      <c r="L151" s="150">
        <f t="shared" si="16"/>
        <v>0</v>
      </c>
      <c r="M151" s="181" t="str">
        <f t="shared" si="14"/>
        <v/>
      </c>
      <c r="N151" s="152">
        <f t="shared" si="17"/>
        <v>0</v>
      </c>
      <c r="O151" s="153"/>
    </row>
    <row r="152" spans="1:15" ht="18.75" customHeight="1" x14ac:dyDescent="0.15">
      <c r="A152" s="94"/>
      <c r="B152" s="144"/>
      <c r="C152" s="333"/>
      <c r="D152" s="324"/>
      <c r="E152" s="325"/>
      <c r="F152" s="246"/>
      <c r="G152" s="145"/>
      <c r="H152" s="146"/>
      <c r="I152" s="147"/>
      <c r="J152" s="148">
        <f t="shared" si="15"/>
        <v>0</v>
      </c>
      <c r="K152" s="149"/>
      <c r="L152" s="150">
        <f t="shared" si="16"/>
        <v>0</v>
      </c>
      <c r="M152" s="181" t="str">
        <f t="shared" si="14"/>
        <v/>
      </c>
      <c r="N152" s="152">
        <f t="shared" si="17"/>
        <v>0</v>
      </c>
      <c r="O152" s="153"/>
    </row>
    <row r="153" spans="1:15" ht="18.75" customHeight="1" x14ac:dyDescent="0.15">
      <c r="A153" s="94"/>
      <c r="B153" s="144"/>
      <c r="C153" s="333"/>
      <c r="D153" s="324"/>
      <c r="E153" s="325"/>
      <c r="F153" s="246"/>
      <c r="G153" s="145"/>
      <c r="H153" s="146"/>
      <c r="I153" s="147"/>
      <c r="J153" s="148">
        <f t="shared" si="15"/>
        <v>0</v>
      </c>
      <c r="K153" s="149"/>
      <c r="L153" s="150">
        <f t="shared" si="16"/>
        <v>0</v>
      </c>
      <c r="M153" s="181" t="str">
        <f t="shared" si="14"/>
        <v/>
      </c>
      <c r="N153" s="152">
        <f t="shared" si="17"/>
        <v>0</v>
      </c>
      <c r="O153" s="153"/>
    </row>
    <row r="154" spans="1:15" ht="18.75" customHeight="1" x14ac:dyDescent="0.15">
      <c r="A154" s="94"/>
      <c r="B154" s="144"/>
      <c r="C154" s="333"/>
      <c r="D154" s="324"/>
      <c r="E154" s="325"/>
      <c r="F154" s="246"/>
      <c r="G154" s="145"/>
      <c r="H154" s="146"/>
      <c r="I154" s="147"/>
      <c r="J154" s="148">
        <f t="shared" si="15"/>
        <v>0</v>
      </c>
      <c r="K154" s="149"/>
      <c r="L154" s="150">
        <f t="shared" si="16"/>
        <v>0</v>
      </c>
      <c r="M154" s="181" t="str">
        <f t="shared" si="14"/>
        <v/>
      </c>
      <c r="N154" s="152">
        <f t="shared" si="17"/>
        <v>0</v>
      </c>
      <c r="O154" s="153"/>
    </row>
    <row r="155" spans="1:15" ht="18.75" customHeight="1" x14ac:dyDescent="0.15">
      <c r="A155" s="94"/>
      <c r="B155" s="144"/>
      <c r="C155" s="333"/>
      <c r="D155" s="324"/>
      <c r="E155" s="325"/>
      <c r="F155" s="246"/>
      <c r="G155" s="145"/>
      <c r="H155" s="146"/>
      <c r="I155" s="147"/>
      <c r="J155" s="148">
        <f t="shared" si="15"/>
        <v>0</v>
      </c>
      <c r="K155" s="149"/>
      <c r="L155" s="150">
        <f t="shared" si="16"/>
        <v>0</v>
      </c>
      <c r="M155" s="181" t="str">
        <f t="shared" si="14"/>
        <v/>
      </c>
      <c r="N155" s="152">
        <f t="shared" si="17"/>
        <v>0</v>
      </c>
      <c r="O155" s="153"/>
    </row>
    <row r="156" spans="1:15" ht="18.75" customHeight="1" x14ac:dyDescent="0.15">
      <c r="A156" s="94"/>
      <c r="B156" s="144"/>
      <c r="C156" s="333"/>
      <c r="D156" s="324"/>
      <c r="E156" s="325"/>
      <c r="F156" s="246"/>
      <c r="G156" s="145"/>
      <c r="H156" s="146"/>
      <c r="I156" s="147"/>
      <c r="J156" s="148">
        <f t="shared" si="15"/>
        <v>0</v>
      </c>
      <c r="K156" s="149"/>
      <c r="L156" s="150">
        <f t="shared" si="16"/>
        <v>0</v>
      </c>
      <c r="M156" s="181" t="str">
        <f t="shared" si="14"/>
        <v/>
      </c>
      <c r="N156" s="152">
        <f t="shared" ref="N156:N162" si="18">J156-L156</f>
        <v>0</v>
      </c>
      <c r="O156" s="153"/>
    </row>
    <row r="157" spans="1:15" ht="18.75" customHeight="1" x14ac:dyDescent="0.15">
      <c r="A157" s="94"/>
      <c r="B157" s="144"/>
      <c r="C157" s="333"/>
      <c r="D157" s="324"/>
      <c r="E157" s="325"/>
      <c r="F157" s="246"/>
      <c r="G157" s="145"/>
      <c r="H157" s="146"/>
      <c r="I157" s="147"/>
      <c r="J157" s="148">
        <f t="shared" si="15"/>
        <v>0</v>
      </c>
      <c r="K157" s="149"/>
      <c r="L157" s="150">
        <f t="shared" si="16"/>
        <v>0</v>
      </c>
      <c r="M157" s="181" t="str">
        <f t="shared" si="14"/>
        <v/>
      </c>
      <c r="N157" s="152">
        <f t="shared" si="18"/>
        <v>0</v>
      </c>
      <c r="O157" s="153"/>
    </row>
    <row r="158" spans="1:15" ht="18.75" customHeight="1" x14ac:dyDescent="0.15">
      <c r="A158" s="94"/>
      <c r="B158" s="144"/>
      <c r="C158" s="333"/>
      <c r="D158" s="324"/>
      <c r="E158" s="325"/>
      <c r="F158" s="246"/>
      <c r="G158" s="145"/>
      <c r="H158" s="146"/>
      <c r="I158" s="147"/>
      <c r="J158" s="148">
        <f t="shared" si="15"/>
        <v>0</v>
      </c>
      <c r="K158" s="149"/>
      <c r="L158" s="150">
        <f t="shared" si="16"/>
        <v>0</v>
      </c>
      <c r="M158" s="181" t="str">
        <f t="shared" si="14"/>
        <v/>
      </c>
      <c r="N158" s="152">
        <f t="shared" si="18"/>
        <v>0</v>
      </c>
      <c r="O158" s="153"/>
    </row>
    <row r="159" spans="1:15" ht="18.75" customHeight="1" x14ac:dyDescent="0.15">
      <c r="A159" s="94"/>
      <c r="B159" s="144"/>
      <c r="C159" s="333"/>
      <c r="D159" s="324"/>
      <c r="E159" s="325"/>
      <c r="F159" s="246"/>
      <c r="G159" s="145"/>
      <c r="H159" s="146"/>
      <c r="I159" s="147"/>
      <c r="J159" s="148">
        <f t="shared" si="15"/>
        <v>0</v>
      </c>
      <c r="K159" s="149"/>
      <c r="L159" s="150">
        <f t="shared" si="16"/>
        <v>0</v>
      </c>
      <c r="M159" s="181" t="str">
        <f t="shared" si="14"/>
        <v/>
      </c>
      <c r="N159" s="152">
        <f t="shared" si="18"/>
        <v>0</v>
      </c>
      <c r="O159" s="153"/>
    </row>
    <row r="160" spans="1:15" ht="18.75" customHeight="1" x14ac:dyDescent="0.15">
      <c r="A160" s="94"/>
      <c r="B160" s="144"/>
      <c r="C160" s="333"/>
      <c r="D160" s="324"/>
      <c r="E160" s="325"/>
      <c r="F160" s="246"/>
      <c r="G160" s="145"/>
      <c r="H160" s="146"/>
      <c r="I160" s="147"/>
      <c r="J160" s="148">
        <f t="shared" si="15"/>
        <v>0</v>
      </c>
      <c r="K160" s="149"/>
      <c r="L160" s="150">
        <f t="shared" si="16"/>
        <v>0</v>
      </c>
      <c r="M160" s="181" t="str">
        <f t="shared" si="14"/>
        <v/>
      </c>
      <c r="N160" s="152">
        <f t="shared" si="18"/>
        <v>0</v>
      </c>
      <c r="O160" s="153"/>
    </row>
    <row r="161" spans="1:15" ht="18.75" customHeight="1" x14ac:dyDescent="0.15">
      <c r="A161" s="94"/>
      <c r="B161" s="144"/>
      <c r="C161" s="333"/>
      <c r="D161" s="324"/>
      <c r="E161" s="325"/>
      <c r="F161" s="246"/>
      <c r="G161" s="145"/>
      <c r="H161" s="146"/>
      <c r="I161" s="147"/>
      <c r="J161" s="148">
        <f t="shared" si="15"/>
        <v>0</v>
      </c>
      <c r="K161" s="149"/>
      <c r="L161" s="150">
        <f t="shared" si="16"/>
        <v>0</v>
      </c>
      <c r="M161" s="181" t="str">
        <f t="shared" si="14"/>
        <v/>
      </c>
      <c r="N161" s="152">
        <f t="shared" si="18"/>
        <v>0</v>
      </c>
      <c r="O161" s="153"/>
    </row>
    <row r="162" spans="1:15" ht="18.75" customHeight="1" x14ac:dyDescent="0.15">
      <c r="A162" s="94"/>
      <c r="B162" s="144"/>
      <c r="C162" s="333"/>
      <c r="D162" s="324"/>
      <c r="E162" s="325"/>
      <c r="F162" s="246"/>
      <c r="G162" s="145"/>
      <c r="H162" s="146"/>
      <c r="I162" s="147"/>
      <c r="J162" s="148">
        <f t="shared" si="15"/>
        <v>0</v>
      </c>
      <c r="K162" s="149"/>
      <c r="L162" s="150">
        <f t="shared" si="16"/>
        <v>0</v>
      </c>
      <c r="M162" s="181" t="str">
        <f t="shared" si="14"/>
        <v/>
      </c>
      <c r="N162" s="152">
        <f t="shared" si="18"/>
        <v>0</v>
      </c>
      <c r="O162" s="153"/>
    </row>
    <row r="163" spans="1:15" ht="18.75" customHeight="1" thickBot="1" x14ac:dyDescent="0.2">
      <c r="A163" s="94"/>
      <c r="B163" s="327"/>
      <c r="C163" s="276"/>
      <c r="D163" s="277"/>
      <c r="E163" s="278"/>
      <c r="F163" s="279"/>
      <c r="G163" s="280"/>
      <c r="H163" s="281"/>
      <c r="I163" s="282"/>
      <c r="J163" s="311">
        <f t="shared" si="15"/>
        <v>0</v>
      </c>
      <c r="K163" s="283"/>
      <c r="L163" s="313">
        <f t="shared" si="16"/>
        <v>0</v>
      </c>
      <c r="M163" s="315" t="str">
        <f t="shared" si="14"/>
        <v/>
      </c>
      <c r="N163" s="284">
        <f t="shared" ref="N163:N169" si="19">J163-L163</f>
        <v>0</v>
      </c>
      <c r="O163" s="110"/>
    </row>
    <row r="164" spans="1:15" ht="18.75" customHeight="1" x14ac:dyDescent="0.15">
      <c r="A164" s="94"/>
      <c r="B164" s="154"/>
      <c r="C164" s="275" t="s">
        <v>626</v>
      </c>
      <c r="D164" s="258" t="s">
        <v>659</v>
      </c>
      <c r="E164" s="259" t="s">
        <v>605</v>
      </c>
      <c r="F164" s="260"/>
      <c r="G164" s="321"/>
      <c r="H164" s="322"/>
      <c r="I164" s="159"/>
      <c r="J164" s="261">
        <f>SUMIFS(J144:J163,B144:B163,"設備")</f>
        <v>0</v>
      </c>
      <c r="K164" s="161"/>
      <c r="L164" s="262">
        <f>SUMIFS(L144:L163,B144:B163,"設備")</f>
        <v>0</v>
      </c>
      <c r="M164" s="323"/>
      <c r="N164" s="263">
        <f t="shared" si="19"/>
        <v>0</v>
      </c>
      <c r="O164" s="164"/>
    </row>
    <row r="165" spans="1:15" ht="18.75" customHeight="1" x14ac:dyDescent="0.15">
      <c r="A165" s="94"/>
      <c r="B165" s="144"/>
      <c r="C165" s="270" t="s">
        <v>626</v>
      </c>
      <c r="D165" s="326" t="s">
        <v>660</v>
      </c>
      <c r="E165" s="186" t="s">
        <v>605</v>
      </c>
      <c r="F165" s="245"/>
      <c r="G165" s="177"/>
      <c r="H165" s="178"/>
      <c r="I165" s="148"/>
      <c r="J165" s="179">
        <f>SUMIFS(J144:J163,B144:B163,"工事")</f>
        <v>0</v>
      </c>
      <c r="K165" s="150"/>
      <c r="L165" s="180">
        <f>SUMIFS(L144:L163,B144:B163,"工事")</f>
        <v>0</v>
      </c>
      <c r="M165" s="181"/>
      <c r="N165" s="182">
        <f t="shared" si="19"/>
        <v>0</v>
      </c>
      <c r="O165" s="153"/>
    </row>
    <row r="166" spans="1:15" ht="18.75" customHeight="1" thickBot="1" x14ac:dyDescent="0.2">
      <c r="A166" s="94"/>
      <c r="B166" s="264"/>
      <c r="C166" s="285"/>
      <c r="D166" s="286" t="s">
        <v>626</v>
      </c>
      <c r="E166" s="287" t="s">
        <v>619</v>
      </c>
      <c r="F166" s="288"/>
      <c r="G166" s="289"/>
      <c r="H166" s="290"/>
      <c r="I166" s="265"/>
      <c r="J166" s="272">
        <f>J164+J165</f>
        <v>0</v>
      </c>
      <c r="K166" s="266"/>
      <c r="L166" s="273">
        <f>L164+L165</f>
        <v>0</v>
      </c>
      <c r="M166" s="267"/>
      <c r="N166" s="274">
        <f t="shared" si="19"/>
        <v>0</v>
      </c>
      <c r="O166" s="268"/>
    </row>
    <row r="167" spans="1:15" ht="18.75" customHeight="1" thickTop="1" x14ac:dyDescent="0.15">
      <c r="A167" s="94"/>
      <c r="B167" s="154"/>
      <c r="C167" s="257" t="s">
        <v>523</v>
      </c>
      <c r="D167" s="258" t="s">
        <v>600</v>
      </c>
      <c r="E167" s="259" t="s">
        <v>602</v>
      </c>
      <c r="F167" s="260"/>
      <c r="G167" s="321"/>
      <c r="H167" s="322"/>
      <c r="I167" s="159"/>
      <c r="J167" s="261">
        <f>SUMIFS(J120:J166,D120:D166,"設備費2")</f>
        <v>0</v>
      </c>
      <c r="K167" s="161"/>
      <c r="L167" s="262">
        <f>SUMIFS(L120:L166,D120:D166,"設備費2")</f>
        <v>0</v>
      </c>
      <c r="M167" s="323"/>
      <c r="N167" s="263">
        <f t="shared" si="19"/>
        <v>0</v>
      </c>
      <c r="O167" s="164"/>
    </row>
    <row r="168" spans="1:15" ht="18.75" customHeight="1" x14ac:dyDescent="0.15">
      <c r="A168" s="94"/>
      <c r="B168" s="144"/>
      <c r="C168" s="184" t="s">
        <v>523</v>
      </c>
      <c r="D168" s="326" t="s">
        <v>606</v>
      </c>
      <c r="E168" s="186" t="s">
        <v>602</v>
      </c>
      <c r="F168" s="245"/>
      <c r="G168" s="177"/>
      <c r="H168" s="178"/>
      <c r="I168" s="148"/>
      <c r="J168" s="179">
        <f>SUMIFS(J120:J166,D120:D166,"工事費2")</f>
        <v>0</v>
      </c>
      <c r="K168" s="150"/>
      <c r="L168" s="180">
        <f>SUMIFS(L120:L166,D120:D166,"工事費2")</f>
        <v>0</v>
      </c>
      <c r="M168" s="181"/>
      <c r="N168" s="182">
        <f t="shared" si="19"/>
        <v>0</v>
      </c>
      <c r="O168" s="153"/>
    </row>
    <row r="169" spans="1:15" ht="18.75" customHeight="1" thickBot="1" x14ac:dyDescent="0.2">
      <c r="A169" s="94"/>
      <c r="B169" s="264"/>
      <c r="C169" s="285"/>
      <c r="D169" s="291" t="s">
        <v>607</v>
      </c>
      <c r="E169" s="287" t="s">
        <v>602</v>
      </c>
      <c r="F169" s="288"/>
      <c r="G169" s="289"/>
      <c r="H169" s="290"/>
      <c r="I169" s="265"/>
      <c r="J169" s="272">
        <f>J167+J168</f>
        <v>0</v>
      </c>
      <c r="K169" s="266"/>
      <c r="L169" s="273">
        <f>L167+L168</f>
        <v>0</v>
      </c>
      <c r="M169" s="267"/>
      <c r="N169" s="274">
        <f t="shared" si="19"/>
        <v>0</v>
      </c>
      <c r="O169" s="268"/>
    </row>
    <row r="170" spans="1:15" ht="18.75" customHeight="1" thickTop="1" x14ac:dyDescent="0.15">
      <c r="A170" s="94"/>
      <c r="B170" s="144"/>
      <c r="C170" s="2558" t="s">
        <v>609</v>
      </c>
      <c r="D170" s="2559"/>
      <c r="E170" s="2560"/>
      <c r="F170" s="246"/>
      <c r="G170" s="145"/>
      <c r="H170" s="146"/>
      <c r="I170" s="148"/>
      <c r="J170" s="148"/>
      <c r="K170" s="149"/>
      <c r="L170" s="150"/>
      <c r="M170" s="181"/>
      <c r="N170" s="152"/>
      <c r="O170" s="153"/>
    </row>
    <row r="171" spans="1:15" ht="18.75" customHeight="1" x14ac:dyDescent="0.15">
      <c r="A171" s="94"/>
      <c r="B171" s="144"/>
      <c r="C171" s="2561" t="s">
        <v>628</v>
      </c>
      <c r="D171" s="2562"/>
      <c r="E171" s="2563"/>
      <c r="F171" s="246"/>
      <c r="G171" s="145"/>
      <c r="H171" s="146"/>
      <c r="I171" s="147"/>
      <c r="J171" s="148"/>
      <c r="K171" s="149"/>
      <c r="L171" s="150"/>
      <c r="M171" s="181" t="str">
        <f t="shared" ref="M171:M191" si="20">IF(I171-K171=0,"",I171-K171)</f>
        <v/>
      </c>
      <c r="N171" s="152"/>
      <c r="O171" s="153"/>
    </row>
    <row r="172" spans="1:15" ht="18.75" customHeight="1" x14ac:dyDescent="0.15">
      <c r="A172" s="94"/>
      <c r="B172" s="144"/>
      <c r="C172" s="333"/>
      <c r="D172" s="543"/>
      <c r="E172" s="325"/>
      <c r="F172" s="246"/>
      <c r="G172" s="145"/>
      <c r="H172" s="146"/>
      <c r="I172" s="147"/>
      <c r="J172" s="148">
        <f t="shared" ref="J172:J191" si="21">ROUNDDOWN(H172*I172,0)</f>
        <v>0</v>
      </c>
      <c r="K172" s="149"/>
      <c r="L172" s="150">
        <f t="shared" ref="L172:L191" si="22">ROUNDDOWN(H172*K172,0)</f>
        <v>0</v>
      </c>
      <c r="M172" s="181" t="str">
        <f t="shared" si="20"/>
        <v/>
      </c>
      <c r="N172" s="152">
        <f>J172-L172</f>
        <v>0</v>
      </c>
      <c r="O172" s="153"/>
    </row>
    <row r="173" spans="1:15" ht="18.75" customHeight="1" x14ac:dyDescent="0.15">
      <c r="A173" s="94"/>
      <c r="B173" s="144"/>
      <c r="C173" s="333"/>
      <c r="D173" s="324"/>
      <c r="E173" s="325"/>
      <c r="F173" s="246"/>
      <c r="G173" s="145"/>
      <c r="H173" s="146"/>
      <c r="I173" s="147"/>
      <c r="J173" s="148">
        <f t="shared" si="21"/>
        <v>0</v>
      </c>
      <c r="K173" s="149"/>
      <c r="L173" s="150">
        <f t="shared" si="22"/>
        <v>0</v>
      </c>
      <c r="M173" s="181" t="str">
        <f t="shared" si="20"/>
        <v/>
      </c>
      <c r="N173" s="152">
        <f t="shared" ref="N173:N186" si="23">J173-L173</f>
        <v>0</v>
      </c>
      <c r="O173" s="153"/>
    </row>
    <row r="174" spans="1:15" ht="18.75" customHeight="1" x14ac:dyDescent="0.15">
      <c r="A174" s="94"/>
      <c r="B174" s="144"/>
      <c r="C174" s="333"/>
      <c r="D174" s="324"/>
      <c r="E174" s="325"/>
      <c r="F174" s="246"/>
      <c r="G174" s="145"/>
      <c r="H174" s="146"/>
      <c r="I174" s="147"/>
      <c r="J174" s="148">
        <f t="shared" si="21"/>
        <v>0</v>
      </c>
      <c r="K174" s="149"/>
      <c r="L174" s="150">
        <f t="shared" si="22"/>
        <v>0</v>
      </c>
      <c r="M174" s="181" t="str">
        <f t="shared" si="20"/>
        <v/>
      </c>
      <c r="N174" s="152">
        <f t="shared" si="23"/>
        <v>0</v>
      </c>
      <c r="O174" s="153"/>
    </row>
    <row r="175" spans="1:15" ht="18.75" customHeight="1" x14ac:dyDescent="0.15">
      <c r="A175" s="94"/>
      <c r="B175" s="144"/>
      <c r="C175" s="333"/>
      <c r="D175" s="324"/>
      <c r="E175" s="325"/>
      <c r="F175" s="246"/>
      <c r="G175" s="145"/>
      <c r="H175" s="146"/>
      <c r="I175" s="147"/>
      <c r="J175" s="148">
        <f t="shared" si="21"/>
        <v>0</v>
      </c>
      <c r="K175" s="149"/>
      <c r="L175" s="150">
        <f t="shared" si="22"/>
        <v>0</v>
      </c>
      <c r="M175" s="181" t="str">
        <f t="shared" si="20"/>
        <v/>
      </c>
      <c r="N175" s="152">
        <f t="shared" si="23"/>
        <v>0</v>
      </c>
      <c r="O175" s="153"/>
    </row>
    <row r="176" spans="1:15" ht="18.75" customHeight="1" x14ac:dyDescent="0.15">
      <c r="A176" s="94"/>
      <c r="B176" s="144"/>
      <c r="C176" s="333"/>
      <c r="D176" s="324"/>
      <c r="E176" s="325"/>
      <c r="F176" s="246"/>
      <c r="G176" s="145"/>
      <c r="H176" s="146"/>
      <c r="I176" s="147"/>
      <c r="J176" s="148">
        <f t="shared" si="21"/>
        <v>0</v>
      </c>
      <c r="K176" s="149"/>
      <c r="L176" s="150">
        <f t="shared" si="22"/>
        <v>0</v>
      </c>
      <c r="M176" s="181" t="str">
        <f t="shared" si="20"/>
        <v/>
      </c>
      <c r="N176" s="152">
        <f t="shared" si="23"/>
        <v>0</v>
      </c>
      <c r="O176" s="153"/>
    </row>
    <row r="177" spans="1:15" ht="18.75" customHeight="1" x14ac:dyDescent="0.15">
      <c r="A177" s="94"/>
      <c r="B177" s="144"/>
      <c r="C177" s="333"/>
      <c r="D177" s="324"/>
      <c r="E177" s="325"/>
      <c r="F177" s="246"/>
      <c r="G177" s="145"/>
      <c r="H177" s="146"/>
      <c r="I177" s="147"/>
      <c r="J177" s="148">
        <f t="shared" si="21"/>
        <v>0</v>
      </c>
      <c r="K177" s="149"/>
      <c r="L177" s="150">
        <f t="shared" si="22"/>
        <v>0</v>
      </c>
      <c r="M177" s="181" t="str">
        <f t="shared" si="20"/>
        <v/>
      </c>
      <c r="N177" s="152">
        <f t="shared" si="23"/>
        <v>0</v>
      </c>
      <c r="O177" s="153"/>
    </row>
    <row r="178" spans="1:15" ht="18.75" customHeight="1" x14ac:dyDescent="0.15">
      <c r="A178" s="94"/>
      <c r="B178" s="144"/>
      <c r="C178" s="333"/>
      <c r="D178" s="324"/>
      <c r="E178" s="325"/>
      <c r="F178" s="246"/>
      <c r="G178" s="145"/>
      <c r="H178" s="146"/>
      <c r="I178" s="147"/>
      <c r="J178" s="148">
        <f t="shared" si="21"/>
        <v>0</v>
      </c>
      <c r="K178" s="149"/>
      <c r="L178" s="150">
        <f t="shared" si="22"/>
        <v>0</v>
      </c>
      <c r="M178" s="181" t="str">
        <f t="shared" si="20"/>
        <v/>
      </c>
      <c r="N178" s="152">
        <f t="shared" si="23"/>
        <v>0</v>
      </c>
      <c r="O178" s="153"/>
    </row>
    <row r="179" spans="1:15" ht="18.75" customHeight="1" x14ac:dyDescent="0.15">
      <c r="A179" s="94"/>
      <c r="B179" s="144"/>
      <c r="C179" s="333"/>
      <c r="D179" s="324"/>
      <c r="E179" s="325"/>
      <c r="F179" s="246"/>
      <c r="G179" s="145"/>
      <c r="H179" s="146"/>
      <c r="I179" s="147"/>
      <c r="J179" s="148">
        <f t="shared" si="21"/>
        <v>0</v>
      </c>
      <c r="K179" s="149"/>
      <c r="L179" s="150">
        <f t="shared" si="22"/>
        <v>0</v>
      </c>
      <c r="M179" s="181" t="str">
        <f t="shared" si="20"/>
        <v/>
      </c>
      <c r="N179" s="152">
        <f t="shared" si="23"/>
        <v>0</v>
      </c>
      <c r="O179" s="153"/>
    </row>
    <row r="180" spans="1:15" ht="18.75" customHeight="1" x14ac:dyDescent="0.15">
      <c r="A180" s="94"/>
      <c r="B180" s="144"/>
      <c r="C180" s="333"/>
      <c r="D180" s="324"/>
      <c r="E180" s="325"/>
      <c r="F180" s="246"/>
      <c r="G180" s="145"/>
      <c r="H180" s="146"/>
      <c r="I180" s="147"/>
      <c r="J180" s="148">
        <f t="shared" si="21"/>
        <v>0</v>
      </c>
      <c r="K180" s="149"/>
      <c r="L180" s="150">
        <f t="shared" si="22"/>
        <v>0</v>
      </c>
      <c r="M180" s="181" t="str">
        <f t="shared" si="20"/>
        <v/>
      </c>
      <c r="N180" s="152">
        <f t="shared" si="23"/>
        <v>0</v>
      </c>
      <c r="O180" s="153"/>
    </row>
    <row r="181" spans="1:15" ht="18.75" customHeight="1" x14ac:dyDescent="0.15">
      <c r="A181" s="94"/>
      <c r="B181" s="144"/>
      <c r="C181" s="333"/>
      <c r="D181" s="324"/>
      <c r="E181" s="325"/>
      <c r="F181" s="246"/>
      <c r="G181" s="145"/>
      <c r="H181" s="146"/>
      <c r="I181" s="147"/>
      <c r="J181" s="148">
        <f t="shared" si="21"/>
        <v>0</v>
      </c>
      <c r="K181" s="149"/>
      <c r="L181" s="150">
        <f t="shared" si="22"/>
        <v>0</v>
      </c>
      <c r="M181" s="181" t="str">
        <f t="shared" si="20"/>
        <v/>
      </c>
      <c r="N181" s="152">
        <f t="shared" si="23"/>
        <v>0</v>
      </c>
      <c r="O181" s="153"/>
    </row>
    <row r="182" spans="1:15" ht="18.75" customHeight="1" x14ac:dyDescent="0.15">
      <c r="A182" s="94"/>
      <c r="B182" s="144"/>
      <c r="C182" s="333"/>
      <c r="D182" s="324"/>
      <c r="E182" s="325"/>
      <c r="F182" s="246"/>
      <c r="G182" s="145"/>
      <c r="H182" s="146"/>
      <c r="I182" s="147"/>
      <c r="J182" s="148">
        <f t="shared" si="21"/>
        <v>0</v>
      </c>
      <c r="K182" s="149"/>
      <c r="L182" s="150">
        <f t="shared" si="22"/>
        <v>0</v>
      </c>
      <c r="M182" s="181" t="str">
        <f t="shared" si="20"/>
        <v/>
      </c>
      <c r="N182" s="152">
        <f t="shared" si="23"/>
        <v>0</v>
      </c>
      <c r="O182" s="153"/>
    </row>
    <row r="183" spans="1:15" ht="18.75" customHeight="1" x14ac:dyDescent="0.15">
      <c r="A183" s="94"/>
      <c r="B183" s="144"/>
      <c r="C183" s="333"/>
      <c r="D183" s="324"/>
      <c r="E183" s="325"/>
      <c r="F183" s="246"/>
      <c r="G183" s="145"/>
      <c r="H183" s="146"/>
      <c r="I183" s="147"/>
      <c r="J183" s="148">
        <f t="shared" si="21"/>
        <v>0</v>
      </c>
      <c r="K183" s="149"/>
      <c r="L183" s="150">
        <f t="shared" si="22"/>
        <v>0</v>
      </c>
      <c r="M183" s="181" t="str">
        <f t="shared" si="20"/>
        <v/>
      </c>
      <c r="N183" s="152">
        <f t="shared" si="23"/>
        <v>0</v>
      </c>
      <c r="O183" s="153"/>
    </row>
    <row r="184" spans="1:15" ht="18.75" customHeight="1" x14ac:dyDescent="0.15">
      <c r="A184" s="94"/>
      <c r="B184" s="144"/>
      <c r="C184" s="333"/>
      <c r="D184" s="324"/>
      <c r="E184" s="325"/>
      <c r="F184" s="246"/>
      <c r="G184" s="145"/>
      <c r="H184" s="146"/>
      <c r="I184" s="147"/>
      <c r="J184" s="148">
        <f t="shared" si="21"/>
        <v>0</v>
      </c>
      <c r="K184" s="149"/>
      <c r="L184" s="150">
        <f t="shared" si="22"/>
        <v>0</v>
      </c>
      <c r="M184" s="181" t="str">
        <f t="shared" si="20"/>
        <v/>
      </c>
      <c r="N184" s="152">
        <f t="shared" si="23"/>
        <v>0</v>
      </c>
      <c r="O184" s="153"/>
    </row>
    <row r="185" spans="1:15" ht="18.75" customHeight="1" x14ac:dyDescent="0.15">
      <c r="A185" s="94"/>
      <c r="B185" s="144"/>
      <c r="C185" s="333"/>
      <c r="D185" s="324"/>
      <c r="E185" s="325"/>
      <c r="F185" s="246"/>
      <c r="G185" s="145"/>
      <c r="H185" s="146"/>
      <c r="I185" s="147"/>
      <c r="J185" s="148">
        <f t="shared" si="21"/>
        <v>0</v>
      </c>
      <c r="K185" s="149"/>
      <c r="L185" s="150">
        <f t="shared" si="22"/>
        <v>0</v>
      </c>
      <c r="M185" s="181" t="str">
        <f t="shared" si="20"/>
        <v/>
      </c>
      <c r="N185" s="152">
        <f t="shared" si="23"/>
        <v>0</v>
      </c>
      <c r="O185" s="153"/>
    </row>
    <row r="186" spans="1:15" ht="18.75" customHeight="1" x14ac:dyDescent="0.15">
      <c r="A186" s="94"/>
      <c r="B186" s="144"/>
      <c r="C186" s="333"/>
      <c r="D186" s="324"/>
      <c r="E186" s="325"/>
      <c r="F186" s="246"/>
      <c r="G186" s="145"/>
      <c r="H186" s="146"/>
      <c r="I186" s="147"/>
      <c r="J186" s="148">
        <f t="shared" si="21"/>
        <v>0</v>
      </c>
      <c r="K186" s="149"/>
      <c r="L186" s="150">
        <f t="shared" si="22"/>
        <v>0</v>
      </c>
      <c r="M186" s="181" t="str">
        <f t="shared" si="20"/>
        <v/>
      </c>
      <c r="N186" s="152">
        <f t="shared" si="23"/>
        <v>0</v>
      </c>
      <c r="O186" s="153"/>
    </row>
    <row r="187" spans="1:15" ht="18.75" customHeight="1" x14ac:dyDescent="0.15">
      <c r="A187" s="94"/>
      <c r="B187" s="144"/>
      <c r="C187" s="333"/>
      <c r="D187" s="324"/>
      <c r="E187" s="325"/>
      <c r="F187" s="246"/>
      <c r="G187" s="145"/>
      <c r="H187" s="146"/>
      <c r="I187" s="147"/>
      <c r="J187" s="148">
        <f t="shared" si="21"/>
        <v>0</v>
      </c>
      <c r="K187" s="149"/>
      <c r="L187" s="150">
        <f t="shared" si="22"/>
        <v>0</v>
      </c>
      <c r="M187" s="181" t="str">
        <f t="shared" si="20"/>
        <v/>
      </c>
      <c r="N187" s="152">
        <f t="shared" ref="N187:N194" si="24">J187-L187</f>
        <v>0</v>
      </c>
      <c r="O187" s="153"/>
    </row>
    <row r="188" spans="1:15" ht="18.75" customHeight="1" x14ac:dyDescent="0.15">
      <c r="A188" s="94"/>
      <c r="B188" s="144"/>
      <c r="C188" s="333"/>
      <c r="D188" s="324"/>
      <c r="E188" s="325"/>
      <c r="F188" s="246"/>
      <c r="G188" s="145"/>
      <c r="H188" s="146"/>
      <c r="I188" s="147"/>
      <c r="J188" s="148">
        <f t="shared" si="21"/>
        <v>0</v>
      </c>
      <c r="K188" s="149"/>
      <c r="L188" s="150">
        <f t="shared" si="22"/>
        <v>0</v>
      </c>
      <c r="M188" s="181" t="str">
        <f t="shared" si="20"/>
        <v/>
      </c>
      <c r="N188" s="152">
        <f t="shared" si="24"/>
        <v>0</v>
      </c>
      <c r="O188" s="153"/>
    </row>
    <row r="189" spans="1:15" ht="18.75" customHeight="1" x14ac:dyDescent="0.15">
      <c r="A189" s="94"/>
      <c r="B189" s="144"/>
      <c r="C189" s="333"/>
      <c r="D189" s="324"/>
      <c r="E189" s="325"/>
      <c r="F189" s="246"/>
      <c r="G189" s="145"/>
      <c r="H189" s="146"/>
      <c r="I189" s="147"/>
      <c r="J189" s="148">
        <f t="shared" si="21"/>
        <v>0</v>
      </c>
      <c r="K189" s="149"/>
      <c r="L189" s="150">
        <f t="shared" si="22"/>
        <v>0</v>
      </c>
      <c r="M189" s="181" t="str">
        <f t="shared" si="20"/>
        <v/>
      </c>
      <c r="N189" s="152">
        <f t="shared" si="24"/>
        <v>0</v>
      </c>
      <c r="O189" s="153"/>
    </row>
    <row r="190" spans="1:15" ht="18.75" customHeight="1" x14ac:dyDescent="0.15">
      <c r="A190" s="94"/>
      <c r="B190" s="144"/>
      <c r="C190" s="333"/>
      <c r="D190" s="324"/>
      <c r="E190" s="325"/>
      <c r="F190" s="246"/>
      <c r="G190" s="145"/>
      <c r="H190" s="146"/>
      <c r="I190" s="147"/>
      <c r="J190" s="148">
        <f t="shared" si="21"/>
        <v>0</v>
      </c>
      <c r="K190" s="149"/>
      <c r="L190" s="150">
        <f t="shared" si="22"/>
        <v>0</v>
      </c>
      <c r="M190" s="181" t="str">
        <f t="shared" si="20"/>
        <v/>
      </c>
      <c r="N190" s="152">
        <f t="shared" si="24"/>
        <v>0</v>
      </c>
      <c r="O190" s="153"/>
    </row>
    <row r="191" spans="1:15" ht="18.75" customHeight="1" thickBot="1" x14ac:dyDescent="0.2">
      <c r="A191" s="94"/>
      <c r="B191" s="327"/>
      <c r="C191" s="276"/>
      <c r="D191" s="277"/>
      <c r="E191" s="278"/>
      <c r="F191" s="279"/>
      <c r="G191" s="280"/>
      <c r="H191" s="281"/>
      <c r="I191" s="282"/>
      <c r="J191" s="311">
        <f t="shared" si="21"/>
        <v>0</v>
      </c>
      <c r="K191" s="283"/>
      <c r="L191" s="313">
        <f t="shared" si="22"/>
        <v>0</v>
      </c>
      <c r="M191" s="315" t="str">
        <f t="shared" si="20"/>
        <v/>
      </c>
      <c r="N191" s="284">
        <f t="shared" si="24"/>
        <v>0</v>
      </c>
      <c r="O191" s="110"/>
    </row>
    <row r="192" spans="1:15" ht="18.75" customHeight="1" x14ac:dyDescent="0.15">
      <c r="A192" s="94"/>
      <c r="B192" s="154"/>
      <c r="C192" s="275" t="s">
        <v>629</v>
      </c>
      <c r="D192" s="258" t="s">
        <v>661</v>
      </c>
      <c r="E192" s="259" t="s">
        <v>605</v>
      </c>
      <c r="F192" s="260"/>
      <c r="G192" s="321"/>
      <c r="H192" s="322"/>
      <c r="I192" s="159"/>
      <c r="J192" s="261">
        <f>SUMIFS(J172:J191,B172:B191,"設備")</f>
        <v>0</v>
      </c>
      <c r="K192" s="161"/>
      <c r="L192" s="262">
        <f>SUMIFS(L172:L191,B172:B191,"設備")</f>
        <v>0</v>
      </c>
      <c r="M192" s="323"/>
      <c r="N192" s="263">
        <f t="shared" si="24"/>
        <v>0</v>
      </c>
      <c r="O192" s="164"/>
    </row>
    <row r="193" spans="1:15" ht="18.75" customHeight="1" x14ac:dyDescent="0.15">
      <c r="A193" s="94"/>
      <c r="B193" s="144"/>
      <c r="C193" s="275" t="s">
        <v>629</v>
      </c>
      <c r="D193" s="326" t="s">
        <v>662</v>
      </c>
      <c r="E193" s="186" t="s">
        <v>605</v>
      </c>
      <c r="F193" s="245"/>
      <c r="G193" s="177"/>
      <c r="H193" s="178"/>
      <c r="I193" s="148"/>
      <c r="J193" s="179">
        <f>SUMIFS(J172:J191,B172:B191,"工事")</f>
        <v>0</v>
      </c>
      <c r="K193" s="150"/>
      <c r="L193" s="180">
        <f>SUMIFS(L172:L191,B172:B191,"工事")</f>
        <v>0</v>
      </c>
      <c r="M193" s="181"/>
      <c r="N193" s="182">
        <f t="shared" si="24"/>
        <v>0</v>
      </c>
      <c r="O193" s="153"/>
    </row>
    <row r="194" spans="1:15" ht="18.75" customHeight="1" thickBot="1" x14ac:dyDescent="0.2">
      <c r="A194" s="94"/>
      <c r="B194" s="327"/>
      <c r="C194" s="306"/>
      <c r="D194" s="271" t="s">
        <v>629</v>
      </c>
      <c r="E194" s="328" t="s">
        <v>619</v>
      </c>
      <c r="F194" s="269"/>
      <c r="G194" s="309"/>
      <c r="H194" s="310"/>
      <c r="I194" s="311"/>
      <c r="J194" s="312">
        <f>J192+J193</f>
        <v>0</v>
      </c>
      <c r="K194" s="313"/>
      <c r="L194" s="314">
        <f>L192+L193</f>
        <v>0</v>
      </c>
      <c r="M194" s="315"/>
      <c r="N194" s="316">
        <f t="shared" si="24"/>
        <v>0</v>
      </c>
      <c r="O194" s="110"/>
    </row>
    <row r="195" spans="1:15" ht="18.75" customHeight="1" x14ac:dyDescent="0.15">
      <c r="A195" s="94"/>
      <c r="B195" s="144"/>
      <c r="C195" s="2550" t="s">
        <v>630</v>
      </c>
      <c r="D195" s="2551"/>
      <c r="E195" s="2552"/>
      <c r="F195" s="246"/>
      <c r="G195" s="145"/>
      <c r="H195" s="146"/>
      <c r="I195" s="147"/>
      <c r="J195" s="159"/>
      <c r="K195" s="329"/>
      <c r="L195" s="301"/>
      <c r="M195" s="323" t="str">
        <f t="shared" ref="M195:M215" si="25">IF(I195-K195=0,"",I195-K195)</f>
        <v/>
      </c>
      <c r="N195" s="163"/>
      <c r="O195" s="153"/>
    </row>
    <row r="196" spans="1:15" ht="18.75" customHeight="1" x14ac:dyDescent="0.15">
      <c r="A196" s="94"/>
      <c r="B196" s="144"/>
      <c r="C196" s="333"/>
      <c r="D196" s="543"/>
      <c r="E196" s="541"/>
      <c r="F196" s="246"/>
      <c r="G196" s="145"/>
      <c r="H196" s="146"/>
      <c r="I196" s="147"/>
      <c r="J196" s="148">
        <f t="shared" ref="J196:J215" si="26">ROUNDDOWN(H196*I196,0)</f>
        <v>0</v>
      </c>
      <c r="K196" s="149"/>
      <c r="L196" s="150">
        <f t="shared" ref="L196:L215" si="27">ROUNDDOWN(H196*K196,0)</f>
        <v>0</v>
      </c>
      <c r="M196" s="181" t="str">
        <f t="shared" si="25"/>
        <v/>
      </c>
      <c r="N196" s="152">
        <f>J196-L196</f>
        <v>0</v>
      </c>
      <c r="O196" s="153"/>
    </row>
    <row r="197" spans="1:15" ht="18.75" customHeight="1" x14ac:dyDescent="0.15">
      <c r="A197" s="94"/>
      <c r="B197" s="144"/>
      <c r="C197" s="333"/>
      <c r="D197" s="324"/>
      <c r="E197" s="325"/>
      <c r="F197" s="246"/>
      <c r="G197" s="145"/>
      <c r="H197" s="146"/>
      <c r="I197" s="147"/>
      <c r="J197" s="148">
        <f t="shared" si="26"/>
        <v>0</v>
      </c>
      <c r="K197" s="149"/>
      <c r="L197" s="150">
        <f t="shared" si="27"/>
        <v>0</v>
      </c>
      <c r="M197" s="181" t="str">
        <f t="shared" si="25"/>
        <v/>
      </c>
      <c r="N197" s="152">
        <f>J197-L197</f>
        <v>0</v>
      </c>
      <c r="O197" s="153"/>
    </row>
    <row r="198" spans="1:15" ht="18.75" customHeight="1" x14ac:dyDescent="0.15">
      <c r="A198" s="94"/>
      <c r="B198" s="144"/>
      <c r="C198" s="333"/>
      <c r="D198" s="324"/>
      <c r="E198" s="325"/>
      <c r="F198" s="246"/>
      <c r="G198" s="145"/>
      <c r="H198" s="146"/>
      <c r="I198" s="147"/>
      <c r="J198" s="148">
        <f t="shared" si="26"/>
        <v>0</v>
      </c>
      <c r="K198" s="149"/>
      <c r="L198" s="150">
        <f t="shared" si="27"/>
        <v>0</v>
      </c>
      <c r="M198" s="181" t="str">
        <f t="shared" si="25"/>
        <v/>
      </c>
      <c r="N198" s="152">
        <f t="shared" ref="N198:N207" si="28">J198-L198</f>
        <v>0</v>
      </c>
      <c r="O198" s="153"/>
    </row>
    <row r="199" spans="1:15" ht="18.75" customHeight="1" x14ac:dyDescent="0.15">
      <c r="A199" s="94"/>
      <c r="B199" s="144"/>
      <c r="C199" s="333"/>
      <c r="D199" s="324"/>
      <c r="E199" s="325"/>
      <c r="F199" s="246"/>
      <c r="G199" s="145"/>
      <c r="H199" s="146"/>
      <c r="I199" s="147"/>
      <c r="J199" s="148">
        <f t="shared" si="26"/>
        <v>0</v>
      </c>
      <c r="K199" s="149"/>
      <c r="L199" s="150">
        <f t="shared" si="27"/>
        <v>0</v>
      </c>
      <c r="M199" s="181" t="str">
        <f t="shared" si="25"/>
        <v/>
      </c>
      <c r="N199" s="152">
        <f t="shared" si="28"/>
        <v>0</v>
      </c>
      <c r="O199" s="153"/>
    </row>
    <row r="200" spans="1:15" ht="18.75" customHeight="1" x14ac:dyDescent="0.15">
      <c r="A200" s="94"/>
      <c r="B200" s="144"/>
      <c r="C200" s="333"/>
      <c r="D200" s="324"/>
      <c r="E200" s="325"/>
      <c r="F200" s="246"/>
      <c r="G200" s="145"/>
      <c r="H200" s="146"/>
      <c r="I200" s="147"/>
      <c r="J200" s="148">
        <f t="shared" si="26"/>
        <v>0</v>
      </c>
      <c r="K200" s="149"/>
      <c r="L200" s="150">
        <f t="shared" si="27"/>
        <v>0</v>
      </c>
      <c r="M200" s="181" t="str">
        <f t="shared" si="25"/>
        <v/>
      </c>
      <c r="N200" s="152">
        <f t="shared" si="28"/>
        <v>0</v>
      </c>
      <c r="O200" s="153"/>
    </row>
    <row r="201" spans="1:15" ht="18.75" customHeight="1" x14ac:dyDescent="0.15">
      <c r="A201" s="94"/>
      <c r="B201" s="144"/>
      <c r="C201" s="333"/>
      <c r="D201" s="324"/>
      <c r="E201" s="325"/>
      <c r="F201" s="246"/>
      <c r="G201" s="145"/>
      <c r="H201" s="146"/>
      <c r="I201" s="147"/>
      <c r="J201" s="148">
        <f t="shared" si="26"/>
        <v>0</v>
      </c>
      <c r="K201" s="149"/>
      <c r="L201" s="150">
        <f t="shared" si="27"/>
        <v>0</v>
      </c>
      <c r="M201" s="181" t="str">
        <f t="shared" si="25"/>
        <v/>
      </c>
      <c r="N201" s="152">
        <f t="shared" si="28"/>
        <v>0</v>
      </c>
      <c r="O201" s="153"/>
    </row>
    <row r="202" spans="1:15" ht="18.75" customHeight="1" x14ac:dyDescent="0.15">
      <c r="A202" s="94"/>
      <c r="B202" s="144"/>
      <c r="C202" s="333"/>
      <c r="D202" s="324"/>
      <c r="E202" s="325"/>
      <c r="F202" s="246"/>
      <c r="G202" s="145"/>
      <c r="H202" s="146"/>
      <c r="I202" s="147"/>
      <c r="J202" s="148">
        <f t="shared" si="26"/>
        <v>0</v>
      </c>
      <c r="K202" s="149"/>
      <c r="L202" s="150">
        <f t="shared" si="27"/>
        <v>0</v>
      </c>
      <c r="M202" s="181" t="str">
        <f t="shared" si="25"/>
        <v/>
      </c>
      <c r="N202" s="152">
        <f t="shared" si="28"/>
        <v>0</v>
      </c>
      <c r="O202" s="153"/>
    </row>
    <row r="203" spans="1:15" ht="18.75" customHeight="1" x14ac:dyDescent="0.15">
      <c r="A203" s="94"/>
      <c r="B203" s="144"/>
      <c r="C203" s="333"/>
      <c r="D203" s="324"/>
      <c r="E203" s="325"/>
      <c r="F203" s="246"/>
      <c r="G203" s="145"/>
      <c r="H203" s="146"/>
      <c r="I203" s="147"/>
      <c r="J203" s="148">
        <f t="shared" si="26"/>
        <v>0</v>
      </c>
      <c r="K203" s="149"/>
      <c r="L203" s="150">
        <f t="shared" si="27"/>
        <v>0</v>
      </c>
      <c r="M203" s="181" t="str">
        <f t="shared" si="25"/>
        <v/>
      </c>
      <c r="N203" s="152">
        <f t="shared" si="28"/>
        <v>0</v>
      </c>
      <c r="O203" s="153"/>
    </row>
    <row r="204" spans="1:15" ht="18.75" customHeight="1" x14ac:dyDescent="0.15">
      <c r="A204" s="94"/>
      <c r="B204" s="144"/>
      <c r="C204" s="333"/>
      <c r="D204" s="324"/>
      <c r="E204" s="325"/>
      <c r="F204" s="246"/>
      <c r="G204" s="145"/>
      <c r="H204" s="146"/>
      <c r="I204" s="147"/>
      <c r="J204" s="148">
        <f t="shared" si="26"/>
        <v>0</v>
      </c>
      <c r="K204" s="149"/>
      <c r="L204" s="150">
        <f t="shared" si="27"/>
        <v>0</v>
      </c>
      <c r="M204" s="181" t="str">
        <f t="shared" si="25"/>
        <v/>
      </c>
      <c r="N204" s="152">
        <f t="shared" si="28"/>
        <v>0</v>
      </c>
      <c r="O204" s="153"/>
    </row>
    <row r="205" spans="1:15" ht="18.75" customHeight="1" x14ac:dyDescent="0.15">
      <c r="A205" s="94"/>
      <c r="B205" s="144"/>
      <c r="C205" s="333"/>
      <c r="D205" s="324"/>
      <c r="E205" s="325"/>
      <c r="F205" s="246"/>
      <c r="G205" s="145"/>
      <c r="H205" s="146"/>
      <c r="I205" s="147"/>
      <c r="J205" s="148">
        <f t="shared" si="26"/>
        <v>0</v>
      </c>
      <c r="K205" s="149"/>
      <c r="L205" s="150">
        <f t="shared" si="27"/>
        <v>0</v>
      </c>
      <c r="M205" s="181" t="str">
        <f t="shared" si="25"/>
        <v/>
      </c>
      <c r="N205" s="152">
        <f t="shared" si="28"/>
        <v>0</v>
      </c>
      <c r="O205" s="153"/>
    </row>
    <row r="206" spans="1:15" ht="18.75" customHeight="1" x14ac:dyDescent="0.15">
      <c r="A206" s="94"/>
      <c r="B206" s="144"/>
      <c r="C206" s="333"/>
      <c r="D206" s="324"/>
      <c r="E206" s="325"/>
      <c r="F206" s="246"/>
      <c r="G206" s="145"/>
      <c r="H206" s="146"/>
      <c r="I206" s="147"/>
      <c r="J206" s="148">
        <f t="shared" si="26"/>
        <v>0</v>
      </c>
      <c r="K206" s="149"/>
      <c r="L206" s="150">
        <f t="shared" si="27"/>
        <v>0</v>
      </c>
      <c r="M206" s="181" t="str">
        <f t="shared" si="25"/>
        <v/>
      </c>
      <c r="N206" s="152">
        <f t="shared" si="28"/>
        <v>0</v>
      </c>
      <c r="O206" s="153"/>
    </row>
    <row r="207" spans="1:15" ht="18.75" customHeight="1" x14ac:dyDescent="0.15">
      <c r="A207" s="94"/>
      <c r="B207" s="144"/>
      <c r="C207" s="333"/>
      <c r="D207" s="324"/>
      <c r="E207" s="325"/>
      <c r="F207" s="246"/>
      <c r="G207" s="145"/>
      <c r="H207" s="146"/>
      <c r="I207" s="147"/>
      <c r="J207" s="148">
        <f t="shared" si="26"/>
        <v>0</v>
      </c>
      <c r="K207" s="149"/>
      <c r="L207" s="150">
        <f t="shared" si="27"/>
        <v>0</v>
      </c>
      <c r="M207" s="181" t="str">
        <f t="shared" si="25"/>
        <v/>
      </c>
      <c r="N207" s="152">
        <f t="shared" si="28"/>
        <v>0</v>
      </c>
      <c r="O207" s="153"/>
    </row>
    <row r="208" spans="1:15" ht="18.75" customHeight="1" x14ac:dyDescent="0.15">
      <c r="A208" s="94"/>
      <c r="B208" s="144"/>
      <c r="C208" s="333"/>
      <c r="D208" s="324"/>
      <c r="E208" s="325"/>
      <c r="F208" s="246"/>
      <c r="G208" s="145"/>
      <c r="H208" s="146"/>
      <c r="I208" s="147"/>
      <c r="J208" s="148">
        <f t="shared" si="26"/>
        <v>0</v>
      </c>
      <c r="K208" s="149"/>
      <c r="L208" s="150">
        <f t="shared" si="27"/>
        <v>0</v>
      </c>
      <c r="M208" s="181" t="str">
        <f t="shared" si="25"/>
        <v/>
      </c>
      <c r="N208" s="152">
        <f t="shared" ref="N208:N214" si="29">J208-L208</f>
        <v>0</v>
      </c>
      <c r="O208" s="153"/>
    </row>
    <row r="209" spans="1:15" ht="18.75" customHeight="1" x14ac:dyDescent="0.15">
      <c r="A209" s="94"/>
      <c r="B209" s="144"/>
      <c r="C209" s="333"/>
      <c r="D209" s="324"/>
      <c r="E209" s="325"/>
      <c r="F209" s="246"/>
      <c r="G209" s="145"/>
      <c r="H209" s="146"/>
      <c r="I209" s="147"/>
      <c r="J209" s="148">
        <f t="shared" si="26"/>
        <v>0</v>
      </c>
      <c r="K209" s="149"/>
      <c r="L209" s="150">
        <f t="shared" si="27"/>
        <v>0</v>
      </c>
      <c r="M209" s="181" t="str">
        <f t="shared" si="25"/>
        <v/>
      </c>
      <c r="N209" s="152">
        <f t="shared" si="29"/>
        <v>0</v>
      </c>
      <c r="O209" s="153"/>
    </row>
    <row r="210" spans="1:15" ht="18.75" customHeight="1" x14ac:dyDescent="0.15">
      <c r="A210" s="94"/>
      <c r="B210" s="144"/>
      <c r="C210" s="333"/>
      <c r="D210" s="324"/>
      <c r="E210" s="325"/>
      <c r="F210" s="246"/>
      <c r="G210" s="145"/>
      <c r="H210" s="146"/>
      <c r="I210" s="147"/>
      <c r="J210" s="148">
        <f t="shared" si="26"/>
        <v>0</v>
      </c>
      <c r="K210" s="149"/>
      <c r="L210" s="150">
        <f t="shared" si="27"/>
        <v>0</v>
      </c>
      <c r="M210" s="181" t="str">
        <f t="shared" si="25"/>
        <v/>
      </c>
      <c r="N210" s="152">
        <f t="shared" si="29"/>
        <v>0</v>
      </c>
      <c r="O210" s="153"/>
    </row>
    <row r="211" spans="1:15" ht="18.75" customHeight="1" x14ac:dyDescent="0.15">
      <c r="A211" s="94"/>
      <c r="B211" s="144"/>
      <c r="C211" s="333"/>
      <c r="D211" s="324"/>
      <c r="E211" s="325"/>
      <c r="F211" s="246"/>
      <c r="G211" s="145"/>
      <c r="H211" s="146"/>
      <c r="I211" s="147"/>
      <c r="J211" s="148">
        <f t="shared" si="26"/>
        <v>0</v>
      </c>
      <c r="K211" s="149"/>
      <c r="L211" s="150">
        <f t="shared" si="27"/>
        <v>0</v>
      </c>
      <c r="M211" s="181" t="str">
        <f t="shared" si="25"/>
        <v/>
      </c>
      <c r="N211" s="152">
        <f t="shared" si="29"/>
        <v>0</v>
      </c>
      <c r="O211" s="153"/>
    </row>
    <row r="212" spans="1:15" ht="18.75" customHeight="1" x14ac:dyDescent="0.15">
      <c r="A212" s="94"/>
      <c r="B212" s="144"/>
      <c r="C212" s="333"/>
      <c r="D212" s="324"/>
      <c r="E212" s="325"/>
      <c r="F212" s="246"/>
      <c r="G212" s="145"/>
      <c r="H212" s="146"/>
      <c r="I212" s="147"/>
      <c r="J212" s="148">
        <f t="shared" si="26"/>
        <v>0</v>
      </c>
      <c r="K212" s="149"/>
      <c r="L212" s="150">
        <f t="shared" si="27"/>
        <v>0</v>
      </c>
      <c r="M212" s="181" t="str">
        <f t="shared" si="25"/>
        <v/>
      </c>
      <c r="N212" s="152">
        <f t="shared" si="29"/>
        <v>0</v>
      </c>
      <c r="O212" s="153"/>
    </row>
    <row r="213" spans="1:15" ht="18.75" customHeight="1" x14ac:dyDescent="0.15">
      <c r="A213" s="94"/>
      <c r="B213" s="144"/>
      <c r="C213" s="333"/>
      <c r="D213" s="324"/>
      <c r="E213" s="325"/>
      <c r="F213" s="246"/>
      <c r="G213" s="145"/>
      <c r="H213" s="146"/>
      <c r="I213" s="147"/>
      <c r="J213" s="148">
        <f t="shared" si="26"/>
        <v>0</v>
      </c>
      <c r="K213" s="149"/>
      <c r="L213" s="150">
        <f t="shared" si="27"/>
        <v>0</v>
      </c>
      <c r="M213" s="181" t="str">
        <f t="shared" si="25"/>
        <v/>
      </c>
      <c r="N213" s="152">
        <f t="shared" si="29"/>
        <v>0</v>
      </c>
      <c r="O213" s="153"/>
    </row>
    <row r="214" spans="1:15" ht="18.75" customHeight="1" x14ac:dyDescent="0.15">
      <c r="A214" s="94"/>
      <c r="B214" s="144"/>
      <c r="C214" s="333"/>
      <c r="D214" s="324"/>
      <c r="E214" s="325"/>
      <c r="F214" s="246"/>
      <c r="G214" s="145"/>
      <c r="H214" s="146"/>
      <c r="I214" s="147"/>
      <c r="J214" s="148">
        <f t="shared" si="26"/>
        <v>0</v>
      </c>
      <c r="K214" s="149"/>
      <c r="L214" s="150">
        <f t="shared" si="27"/>
        <v>0</v>
      </c>
      <c r="M214" s="181" t="str">
        <f t="shared" si="25"/>
        <v/>
      </c>
      <c r="N214" s="152">
        <f t="shared" si="29"/>
        <v>0</v>
      </c>
      <c r="O214" s="153"/>
    </row>
    <row r="215" spans="1:15" ht="18.75" customHeight="1" thickBot="1" x14ac:dyDescent="0.2">
      <c r="A215" s="94"/>
      <c r="B215" s="327"/>
      <c r="C215" s="276"/>
      <c r="D215" s="277"/>
      <c r="E215" s="278"/>
      <c r="F215" s="279"/>
      <c r="G215" s="280"/>
      <c r="H215" s="281"/>
      <c r="I215" s="282"/>
      <c r="J215" s="311">
        <f t="shared" si="26"/>
        <v>0</v>
      </c>
      <c r="K215" s="283"/>
      <c r="L215" s="313">
        <f t="shared" si="27"/>
        <v>0</v>
      </c>
      <c r="M215" s="315" t="str">
        <f t="shared" si="25"/>
        <v/>
      </c>
      <c r="N215" s="284">
        <f t="shared" ref="N215:N221" si="30">J215-L215</f>
        <v>0</v>
      </c>
      <c r="O215" s="110"/>
    </row>
    <row r="216" spans="1:15" ht="18.75" customHeight="1" x14ac:dyDescent="0.15">
      <c r="A216" s="94"/>
      <c r="B216" s="154"/>
      <c r="C216" s="275" t="s">
        <v>631</v>
      </c>
      <c r="D216" s="258" t="s">
        <v>661</v>
      </c>
      <c r="E216" s="259" t="s">
        <v>605</v>
      </c>
      <c r="F216" s="260"/>
      <c r="G216" s="321"/>
      <c r="H216" s="322"/>
      <c r="I216" s="159"/>
      <c r="J216" s="261">
        <f>SUMIFS(J196:J215,B196:B215,"設備")</f>
        <v>0</v>
      </c>
      <c r="K216" s="161"/>
      <c r="L216" s="262">
        <f>SUMIFS(L196:L215,B196:B215,"設備")</f>
        <v>0</v>
      </c>
      <c r="M216" s="323"/>
      <c r="N216" s="263">
        <f t="shared" si="30"/>
        <v>0</v>
      </c>
      <c r="O216" s="164"/>
    </row>
    <row r="217" spans="1:15" ht="18.75" customHeight="1" x14ac:dyDescent="0.15">
      <c r="A217" s="94"/>
      <c r="B217" s="144"/>
      <c r="C217" s="270" t="s">
        <v>631</v>
      </c>
      <c r="D217" s="326" t="s">
        <v>662</v>
      </c>
      <c r="E217" s="186" t="s">
        <v>605</v>
      </c>
      <c r="F217" s="245"/>
      <c r="G217" s="177"/>
      <c r="H217" s="178"/>
      <c r="I217" s="148"/>
      <c r="J217" s="179">
        <f>SUMIFS(J196:J215,B196:B215,"工事")</f>
        <v>0</v>
      </c>
      <c r="K217" s="150"/>
      <c r="L217" s="180">
        <f>SUMIFS(L196:L215,B196:B215,"工事")</f>
        <v>0</v>
      </c>
      <c r="M217" s="181"/>
      <c r="N217" s="182">
        <f t="shared" si="30"/>
        <v>0</v>
      </c>
      <c r="O217" s="153"/>
    </row>
    <row r="218" spans="1:15" ht="18.75" customHeight="1" thickBot="1" x14ac:dyDescent="0.2">
      <c r="A218" s="94"/>
      <c r="B218" s="264"/>
      <c r="C218" s="285"/>
      <c r="D218" s="286" t="s">
        <v>631</v>
      </c>
      <c r="E218" s="287" t="s">
        <v>619</v>
      </c>
      <c r="F218" s="288"/>
      <c r="G218" s="289"/>
      <c r="H218" s="290"/>
      <c r="I218" s="265"/>
      <c r="J218" s="272">
        <f>J216+J217</f>
        <v>0</v>
      </c>
      <c r="K218" s="266"/>
      <c r="L218" s="273">
        <f>L216+L217</f>
        <v>0</v>
      </c>
      <c r="M218" s="267"/>
      <c r="N218" s="274">
        <f t="shared" si="30"/>
        <v>0</v>
      </c>
      <c r="O218" s="268"/>
    </row>
    <row r="219" spans="1:15" ht="18.75" customHeight="1" thickTop="1" x14ac:dyDescent="0.15">
      <c r="A219" s="94"/>
      <c r="B219" s="154"/>
      <c r="C219" s="257" t="s">
        <v>523</v>
      </c>
      <c r="D219" s="258" t="s">
        <v>600</v>
      </c>
      <c r="E219" s="259" t="s">
        <v>602</v>
      </c>
      <c r="F219" s="260"/>
      <c r="G219" s="321"/>
      <c r="H219" s="322"/>
      <c r="I219" s="159"/>
      <c r="J219" s="261">
        <f>SUMIFS(J172:J218,D172:D218,"設備費3")</f>
        <v>0</v>
      </c>
      <c r="K219" s="161"/>
      <c r="L219" s="262">
        <f>SUMIFS(L172:L218,D172:D218,"設備費3")</f>
        <v>0</v>
      </c>
      <c r="M219" s="323"/>
      <c r="N219" s="263">
        <f t="shared" si="30"/>
        <v>0</v>
      </c>
      <c r="O219" s="164"/>
    </row>
    <row r="220" spans="1:15" ht="18.75" customHeight="1" x14ac:dyDescent="0.15">
      <c r="A220" s="94"/>
      <c r="B220" s="144"/>
      <c r="C220" s="184" t="s">
        <v>523</v>
      </c>
      <c r="D220" s="326" t="s">
        <v>606</v>
      </c>
      <c r="E220" s="186" t="s">
        <v>602</v>
      </c>
      <c r="F220" s="245"/>
      <c r="G220" s="177"/>
      <c r="H220" s="178"/>
      <c r="I220" s="148"/>
      <c r="J220" s="179">
        <f>SUMIFS(J172:J218,D172:D218,"工事費3")</f>
        <v>0</v>
      </c>
      <c r="K220" s="150"/>
      <c r="L220" s="180">
        <f>SUMIFS(L172:L218,D172:D218,"工事費3")</f>
        <v>0</v>
      </c>
      <c r="M220" s="181"/>
      <c r="N220" s="182">
        <f t="shared" si="30"/>
        <v>0</v>
      </c>
      <c r="O220" s="153"/>
    </row>
    <row r="221" spans="1:15" ht="18.75" customHeight="1" thickBot="1" x14ac:dyDescent="0.2">
      <c r="A221" s="94"/>
      <c r="B221" s="264"/>
      <c r="C221" s="285"/>
      <c r="D221" s="291" t="s">
        <v>607</v>
      </c>
      <c r="E221" s="287" t="s">
        <v>602</v>
      </c>
      <c r="F221" s="288"/>
      <c r="G221" s="289"/>
      <c r="H221" s="290"/>
      <c r="I221" s="265"/>
      <c r="J221" s="272">
        <f>J219+J220</f>
        <v>0</v>
      </c>
      <c r="K221" s="266"/>
      <c r="L221" s="273">
        <f>L219+L220</f>
        <v>0</v>
      </c>
      <c r="M221" s="267"/>
      <c r="N221" s="274">
        <f t="shared" si="30"/>
        <v>0</v>
      </c>
      <c r="O221" s="268"/>
    </row>
    <row r="222" spans="1:15" ht="18.75" customHeight="1" thickTop="1" x14ac:dyDescent="0.15">
      <c r="A222" s="94"/>
      <c r="B222" s="144"/>
      <c r="C222" s="2558" t="s">
        <v>610</v>
      </c>
      <c r="D222" s="2559"/>
      <c r="E222" s="2560"/>
      <c r="F222" s="246"/>
      <c r="G222" s="145"/>
      <c r="H222" s="146"/>
      <c r="I222" s="148"/>
      <c r="J222" s="148"/>
      <c r="K222" s="149"/>
      <c r="L222" s="150"/>
      <c r="M222" s="181"/>
      <c r="N222" s="152"/>
      <c r="O222" s="153"/>
    </row>
    <row r="223" spans="1:15" ht="18.75" customHeight="1" x14ac:dyDescent="0.15">
      <c r="A223" s="94"/>
      <c r="B223" s="144"/>
      <c r="C223" s="2561" t="s">
        <v>632</v>
      </c>
      <c r="D223" s="2562"/>
      <c r="E223" s="2563"/>
      <c r="F223" s="246"/>
      <c r="G223" s="145"/>
      <c r="H223" s="146"/>
      <c r="I223" s="147"/>
      <c r="J223" s="148"/>
      <c r="K223" s="149"/>
      <c r="L223" s="150"/>
      <c r="M223" s="181" t="str">
        <f t="shared" ref="M223:M243" si="31">IF(I223-K223=0,"",I223-K223)</f>
        <v/>
      </c>
      <c r="N223" s="152"/>
      <c r="O223" s="153"/>
    </row>
    <row r="224" spans="1:15" ht="18.75" customHeight="1" x14ac:dyDescent="0.15">
      <c r="A224" s="94"/>
      <c r="B224" s="144"/>
      <c r="C224" s="333"/>
      <c r="D224" s="543"/>
      <c r="E224" s="325"/>
      <c r="F224" s="246"/>
      <c r="G224" s="145"/>
      <c r="H224" s="146"/>
      <c r="I224" s="147"/>
      <c r="J224" s="148">
        <f t="shared" ref="J224:J243" si="32">ROUNDDOWN(H224*I224,0)</f>
        <v>0</v>
      </c>
      <c r="K224" s="149"/>
      <c r="L224" s="150">
        <f t="shared" ref="L224:L243" si="33">ROUNDDOWN(H224*K224,0)</f>
        <v>0</v>
      </c>
      <c r="M224" s="181" t="str">
        <f t="shared" si="31"/>
        <v/>
      </c>
      <c r="N224" s="152">
        <f>J224-L224</f>
        <v>0</v>
      </c>
      <c r="O224" s="153"/>
    </row>
    <row r="225" spans="1:15" ht="18.75" customHeight="1" x14ac:dyDescent="0.15">
      <c r="A225" s="94"/>
      <c r="B225" s="144"/>
      <c r="C225" s="333"/>
      <c r="D225" s="324"/>
      <c r="E225" s="325"/>
      <c r="F225" s="246"/>
      <c r="G225" s="145"/>
      <c r="H225" s="146"/>
      <c r="I225" s="147"/>
      <c r="J225" s="148">
        <f t="shared" si="32"/>
        <v>0</v>
      </c>
      <c r="K225" s="149"/>
      <c r="L225" s="150">
        <f t="shared" si="33"/>
        <v>0</v>
      </c>
      <c r="M225" s="181" t="str">
        <f t="shared" si="31"/>
        <v/>
      </c>
      <c r="N225" s="152">
        <f t="shared" ref="N225:N238" si="34">J225-L225</f>
        <v>0</v>
      </c>
      <c r="O225" s="153"/>
    </row>
    <row r="226" spans="1:15" ht="18.75" customHeight="1" x14ac:dyDescent="0.15">
      <c r="A226" s="94"/>
      <c r="B226" s="144"/>
      <c r="C226" s="333"/>
      <c r="D226" s="324"/>
      <c r="E226" s="325"/>
      <c r="F226" s="246"/>
      <c r="G226" s="145"/>
      <c r="H226" s="146"/>
      <c r="I226" s="147"/>
      <c r="J226" s="148">
        <f t="shared" si="32"/>
        <v>0</v>
      </c>
      <c r="K226" s="149"/>
      <c r="L226" s="150">
        <f t="shared" si="33"/>
        <v>0</v>
      </c>
      <c r="M226" s="181" t="str">
        <f t="shared" si="31"/>
        <v/>
      </c>
      <c r="N226" s="152">
        <f t="shared" si="34"/>
        <v>0</v>
      </c>
      <c r="O226" s="153"/>
    </row>
    <row r="227" spans="1:15" ht="18.75" customHeight="1" x14ac:dyDescent="0.15">
      <c r="A227" s="94"/>
      <c r="B227" s="144"/>
      <c r="C227" s="333"/>
      <c r="D227" s="324"/>
      <c r="E227" s="325"/>
      <c r="F227" s="246"/>
      <c r="G227" s="145"/>
      <c r="H227" s="146"/>
      <c r="I227" s="147"/>
      <c r="J227" s="148">
        <f t="shared" si="32"/>
        <v>0</v>
      </c>
      <c r="K227" s="149"/>
      <c r="L227" s="150">
        <f t="shared" si="33"/>
        <v>0</v>
      </c>
      <c r="M227" s="181" t="str">
        <f t="shared" si="31"/>
        <v/>
      </c>
      <c r="N227" s="152">
        <f t="shared" si="34"/>
        <v>0</v>
      </c>
      <c r="O227" s="153"/>
    </row>
    <row r="228" spans="1:15" ht="18.75" customHeight="1" x14ac:dyDescent="0.15">
      <c r="A228" s="94"/>
      <c r="B228" s="144"/>
      <c r="C228" s="333"/>
      <c r="D228" s="324"/>
      <c r="E228" s="325"/>
      <c r="F228" s="246"/>
      <c r="G228" s="145"/>
      <c r="H228" s="146"/>
      <c r="I228" s="147"/>
      <c r="J228" s="148">
        <f t="shared" si="32"/>
        <v>0</v>
      </c>
      <c r="K228" s="149"/>
      <c r="L228" s="150">
        <f t="shared" si="33"/>
        <v>0</v>
      </c>
      <c r="M228" s="181" t="str">
        <f t="shared" si="31"/>
        <v/>
      </c>
      <c r="N228" s="152">
        <f t="shared" si="34"/>
        <v>0</v>
      </c>
      <c r="O228" s="153"/>
    </row>
    <row r="229" spans="1:15" ht="18.75" customHeight="1" x14ac:dyDescent="0.15">
      <c r="A229" s="94"/>
      <c r="B229" s="144"/>
      <c r="C229" s="333"/>
      <c r="D229" s="324"/>
      <c r="E229" s="325"/>
      <c r="F229" s="246"/>
      <c r="G229" s="145"/>
      <c r="H229" s="146"/>
      <c r="I229" s="147"/>
      <c r="J229" s="148">
        <f t="shared" si="32"/>
        <v>0</v>
      </c>
      <c r="K229" s="149"/>
      <c r="L229" s="150">
        <f t="shared" si="33"/>
        <v>0</v>
      </c>
      <c r="M229" s="181" t="str">
        <f t="shared" si="31"/>
        <v/>
      </c>
      <c r="N229" s="152">
        <f t="shared" si="34"/>
        <v>0</v>
      </c>
      <c r="O229" s="153"/>
    </row>
    <row r="230" spans="1:15" ht="18.75" customHeight="1" x14ac:dyDescent="0.15">
      <c r="A230" s="94"/>
      <c r="B230" s="144"/>
      <c r="C230" s="333"/>
      <c r="D230" s="324"/>
      <c r="E230" s="325"/>
      <c r="F230" s="246"/>
      <c r="G230" s="145"/>
      <c r="H230" s="146"/>
      <c r="I230" s="147"/>
      <c r="J230" s="148">
        <f t="shared" si="32"/>
        <v>0</v>
      </c>
      <c r="K230" s="149"/>
      <c r="L230" s="150">
        <f t="shared" si="33"/>
        <v>0</v>
      </c>
      <c r="M230" s="181" t="str">
        <f t="shared" si="31"/>
        <v/>
      </c>
      <c r="N230" s="152">
        <f t="shared" si="34"/>
        <v>0</v>
      </c>
      <c r="O230" s="153"/>
    </row>
    <row r="231" spans="1:15" ht="18.75" customHeight="1" x14ac:dyDescent="0.15">
      <c r="A231" s="94"/>
      <c r="B231" s="144"/>
      <c r="C231" s="333"/>
      <c r="D231" s="324"/>
      <c r="E231" s="325"/>
      <c r="F231" s="246"/>
      <c r="G231" s="145"/>
      <c r="H231" s="146"/>
      <c r="I231" s="147"/>
      <c r="J231" s="148">
        <f t="shared" si="32"/>
        <v>0</v>
      </c>
      <c r="K231" s="149"/>
      <c r="L231" s="150">
        <f t="shared" si="33"/>
        <v>0</v>
      </c>
      <c r="M231" s="181" t="str">
        <f t="shared" si="31"/>
        <v/>
      </c>
      <c r="N231" s="152">
        <f t="shared" si="34"/>
        <v>0</v>
      </c>
      <c r="O231" s="153"/>
    </row>
    <row r="232" spans="1:15" ht="18.75" customHeight="1" x14ac:dyDescent="0.15">
      <c r="A232" s="94"/>
      <c r="B232" s="144"/>
      <c r="C232" s="333"/>
      <c r="D232" s="324"/>
      <c r="E232" s="325"/>
      <c r="F232" s="246"/>
      <c r="G232" s="145"/>
      <c r="H232" s="146"/>
      <c r="I232" s="147"/>
      <c r="J232" s="148">
        <f t="shared" si="32"/>
        <v>0</v>
      </c>
      <c r="K232" s="149"/>
      <c r="L232" s="150">
        <f t="shared" si="33"/>
        <v>0</v>
      </c>
      <c r="M232" s="181" t="str">
        <f t="shared" si="31"/>
        <v/>
      </c>
      <c r="N232" s="152">
        <f t="shared" si="34"/>
        <v>0</v>
      </c>
      <c r="O232" s="153"/>
    </row>
    <row r="233" spans="1:15" ht="18.75" customHeight="1" x14ac:dyDescent="0.15">
      <c r="A233" s="94"/>
      <c r="B233" s="144"/>
      <c r="C233" s="333"/>
      <c r="D233" s="324"/>
      <c r="E233" s="325"/>
      <c r="F233" s="246"/>
      <c r="G233" s="145"/>
      <c r="H233" s="146"/>
      <c r="I233" s="147"/>
      <c r="J233" s="148">
        <f t="shared" si="32"/>
        <v>0</v>
      </c>
      <c r="K233" s="149"/>
      <c r="L233" s="150">
        <f t="shared" si="33"/>
        <v>0</v>
      </c>
      <c r="M233" s="181" t="str">
        <f t="shared" si="31"/>
        <v/>
      </c>
      <c r="N233" s="152">
        <f t="shared" si="34"/>
        <v>0</v>
      </c>
      <c r="O233" s="153"/>
    </row>
    <row r="234" spans="1:15" ht="18.75" customHeight="1" x14ac:dyDescent="0.15">
      <c r="A234" s="94"/>
      <c r="B234" s="144"/>
      <c r="C234" s="333"/>
      <c r="D234" s="324"/>
      <c r="E234" s="325"/>
      <c r="F234" s="246"/>
      <c r="G234" s="145"/>
      <c r="H234" s="146"/>
      <c r="I234" s="147"/>
      <c r="J234" s="148">
        <f t="shared" si="32"/>
        <v>0</v>
      </c>
      <c r="K234" s="149"/>
      <c r="L234" s="150">
        <f t="shared" si="33"/>
        <v>0</v>
      </c>
      <c r="M234" s="181" t="str">
        <f t="shared" si="31"/>
        <v/>
      </c>
      <c r="N234" s="152">
        <f t="shared" si="34"/>
        <v>0</v>
      </c>
      <c r="O234" s="153"/>
    </row>
    <row r="235" spans="1:15" ht="18.75" customHeight="1" x14ac:dyDescent="0.15">
      <c r="A235" s="94"/>
      <c r="B235" s="144"/>
      <c r="C235" s="333"/>
      <c r="D235" s="324"/>
      <c r="E235" s="325"/>
      <c r="F235" s="246"/>
      <c r="G235" s="145"/>
      <c r="H235" s="146"/>
      <c r="I235" s="147"/>
      <c r="J235" s="148">
        <f t="shared" si="32"/>
        <v>0</v>
      </c>
      <c r="K235" s="149"/>
      <c r="L235" s="150">
        <f t="shared" si="33"/>
        <v>0</v>
      </c>
      <c r="M235" s="181" t="str">
        <f t="shared" si="31"/>
        <v/>
      </c>
      <c r="N235" s="152">
        <f t="shared" si="34"/>
        <v>0</v>
      </c>
      <c r="O235" s="153"/>
    </row>
    <row r="236" spans="1:15" ht="18.75" customHeight="1" x14ac:dyDescent="0.15">
      <c r="A236" s="94"/>
      <c r="B236" s="144"/>
      <c r="C236" s="333"/>
      <c r="D236" s="324"/>
      <c r="E236" s="325"/>
      <c r="F236" s="246"/>
      <c r="G236" s="145"/>
      <c r="H236" s="146"/>
      <c r="I236" s="147"/>
      <c r="J236" s="148">
        <f t="shared" si="32"/>
        <v>0</v>
      </c>
      <c r="K236" s="149"/>
      <c r="L236" s="150">
        <f t="shared" si="33"/>
        <v>0</v>
      </c>
      <c r="M236" s="181" t="str">
        <f t="shared" si="31"/>
        <v/>
      </c>
      <c r="N236" s="152">
        <f t="shared" si="34"/>
        <v>0</v>
      </c>
      <c r="O236" s="153"/>
    </row>
    <row r="237" spans="1:15" ht="18.75" customHeight="1" x14ac:dyDescent="0.15">
      <c r="A237" s="94"/>
      <c r="B237" s="144"/>
      <c r="C237" s="333"/>
      <c r="D237" s="324"/>
      <c r="E237" s="325"/>
      <c r="F237" s="246"/>
      <c r="G237" s="145"/>
      <c r="H237" s="146"/>
      <c r="I237" s="147"/>
      <c r="J237" s="148">
        <f t="shared" si="32"/>
        <v>0</v>
      </c>
      <c r="K237" s="149"/>
      <c r="L237" s="150">
        <f t="shared" si="33"/>
        <v>0</v>
      </c>
      <c r="M237" s="181" t="str">
        <f t="shared" si="31"/>
        <v/>
      </c>
      <c r="N237" s="152">
        <f t="shared" si="34"/>
        <v>0</v>
      </c>
      <c r="O237" s="153"/>
    </row>
    <row r="238" spans="1:15" ht="18.75" customHeight="1" x14ac:dyDescent="0.15">
      <c r="A238" s="94"/>
      <c r="B238" s="144"/>
      <c r="C238" s="333"/>
      <c r="D238" s="324"/>
      <c r="E238" s="325"/>
      <c r="F238" s="246"/>
      <c r="G238" s="145"/>
      <c r="H238" s="146"/>
      <c r="I238" s="147"/>
      <c r="J238" s="148">
        <f t="shared" si="32"/>
        <v>0</v>
      </c>
      <c r="K238" s="149"/>
      <c r="L238" s="150">
        <f t="shared" si="33"/>
        <v>0</v>
      </c>
      <c r="M238" s="181" t="str">
        <f t="shared" si="31"/>
        <v/>
      </c>
      <c r="N238" s="152">
        <f t="shared" si="34"/>
        <v>0</v>
      </c>
      <c r="O238" s="153"/>
    </row>
    <row r="239" spans="1:15" ht="18.75" customHeight="1" x14ac:dyDescent="0.15">
      <c r="A239" s="94"/>
      <c r="B239" s="144"/>
      <c r="C239" s="333"/>
      <c r="D239" s="324"/>
      <c r="E239" s="325"/>
      <c r="F239" s="246"/>
      <c r="G239" s="145"/>
      <c r="H239" s="146"/>
      <c r="I239" s="147"/>
      <c r="J239" s="148">
        <f t="shared" si="32"/>
        <v>0</v>
      </c>
      <c r="K239" s="149"/>
      <c r="L239" s="150">
        <f t="shared" si="33"/>
        <v>0</v>
      </c>
      <c r="M239" s="181" t="str">
        <f t="shared" si="31"/>
        <v/>
      </c>
      <c r="N239" s="152">
        <f t="shared" ref="N239:N246" si="35">J239-L239</f>
        <v>0</v>
      </c>
      <c r="O239" s="153"/>
    </row>
    <row r="240" spans="1:15" ht="18.75" customHeight="1" x14ac:dyDescent="0.15">
      <c r="A240" s="94"/>
      <c r="B240" s="144"/>
      <c r="C240" s="333"/>
      <c r="D240" s="324"/>
      <c r="E240" s="325"/>
      <c r="F240" s="246"/>
      <c r="G240" s="145"/>
      <c r="H240" s="146"/>
      <c r="I240" s="147"/>
      <c r="J240" s="148">
        <f t="shared" si="32"/>
        <v>0</v>
      </c>
      <c r="K240" s="149"/>
      <c r="L240" s="150">
        <f t="shared" si="33"/>
        <v>0</v>
      </c>
      <c r="M240" s="181" t="str">
        <f t="shared" si="31"/>
        <v/>
      </c>
      <c r="N240" s="152">
        <f t="shared" si="35"/>
        <v>0</v>
      </c>
      <c r="O240" s="153"/>
    </row>
    <row r="241" spans="1:15" ht="18.75" customHeight="1" x14ac:dyDescent="0.15">
      <c r="A241" s="94"/>
      <c r="B241" s="144"/>
      <c r="C241" s="333"/>
      <c r="D241" s="324"/>
      <c r="E241" s="325"/>
      <c r="F241" s="246"/>
      <c r="G241" s="145"/>
      <c r="H241" s="146"/>
      <c r="I241" s="147"/>
      <c r="J241" s="148">
        <f t="shared" si="32"/>
        <v>0</v>
      </c>
      <c r="K241" s="149"/>
      <c r="L241" s="150">
        <f t="shared" si="33"/>
        <v>0</v>
      </c>
      <c r="M241" s="181" t="str">
        <f t="shared" si="31"/>
        <v/>
      </c>
      <c r="N241" s="152">
        <f t="shared" si="35"/>
        <v>0</v>
      </c>
      <c r="O241" s="153"/>
    </row>
    <row r="242" spans="1:15" ht="18.75" customHeight="1" x14ac:dyDescent="0.15">
      <c r="A242" s="94"/>
      <c r="B242" s="144"/>
      <c r="C242" s="333"/>
      <c r="D242" s="324"/>
      <c r="E242" s="325"/>
      <c r="F242" s="246"/>
      <c r="G242" s="145"/>
      <c r="H242" s="146"/>
      <c r="I242" s="147"/>
      <c r="J242" s="148">
        <f t="shared" si="32"/>
        <v>0</v>
      </c>
      <c r="K242" s="149"/>
      <c r="L242" s="150">
        <f t="shared" si="33"/>
        <v>0</v>
      </c>
      <c r="M242" s="181" t="str">
        <f t="shared" si="31"/>
        <v/>
      </c>
      <c r="N242" s="152">
        <f t="shared" si="35"/>
        <v>0</v>
      </c>
      <c r="O242" s="153"/>
    </row>
    <row r="243" spans="1:15" ht="18.75" customHeight="1" thickBot="1" x14ac:dyDescent="0.2">
      <c r="A243" s="94"/>
      <c r="B243" s="327"/>
      <c r="C243" s="276"/>
      <c r="D243" s="277"/>
      <c r="E243" s="278"/>
      <c r="F243" s="279"/>
      <c r="G243" s="280"/>
      <c r="H243" s="281"/>
      <c r="I243" s="282"/>
      <c r="J243" s="311">
        <f t="shared" si="32"/>
        <v>0</v>
      </c>
      <c r="K243" s="283"/>
      <c r="L243" s="313">
        <f t="shared" si="33"/>
        <v>0</v>
      </c>
      <c r="M243" s="315" t="str">
        <f t="shared" si="31"/>
        <v/>
      </c>
      <c r="N243" s="284">
        <f t="shared" si="35"/>
        <v>0</v>
      </c>
      <c r="O243" s="110"/>
    </row>
    <row r="244" spans="1:15" ht="18.75" customHeight="1" x14ac:dyDescent="0.15">
      <c r="A244" s="94"/>
      <c r="B244" s="154"/>
      <c r="C244" s="275" t="s">
        <v>633</v>
      </c>
      <c r="D244" s="258" t="s">
        <v>663</v>
      </c>
      <c r="E244" s="259" t="s">
        <v>605</v>
      </c>
      <c r="F244" s="260"/>
      <c r="G244" s="321"/>
      <c r="H244" s="322"/>
      <c r="I244" s="159"/>
      <c r="J244" s="261">
        <f>SUMIFS(J224:J243,B224:B243,"設備")</f>
        <v>0</v>
      </c>
      <c r="K244" s="161"/>
      <c r="L244" s="262">
        <f>SUMIFS(L224:L243,B224:B243,"設備")</f>
        <v>0</v>
      </c>
      <c r="M244" s="323"/>
      <c r="N244" s="263">
        <f t="shared" si="35"/>
        <v>0</v>
      </c>
      <c r="O244" s="164"/>
    </row>
    <row r="245" spans="1:15" ht="18.75" customHeight="1" x14ac:dyDescent="0.15">
      <c r="A245" s="94"/>
      <c r="B245" s="144"/>
      <c r="C245" s="275" t="s">
        <v>633</v>
      </c>
      <c r="D245" s="326" t="s">
        <v>664</v>
      </c>
      <c r="E245" s="186" t="s">
        <v>605</v>
      </c>
      <c r="F245" s="245"/>
      <c r="G245" s="177"/>
      <c r="H245" s="178"/>
      <c r="I245" s="148"/>
      <c r="J245" s="179">
        <f>SUMIFS(J224:J243,B224:B243,"工事")</f>
        <v>0</v>
      </c>
      <c r="K245" s="150"/>
      <c r="L245" s="180">
        <f>SUMIFS(L224:L243,B224:B243,"工事")</f>
        <v>0</v>
      </c>
      <c r="M245" s="181"/>
      <c r="N245" s="182">
        <f t="shared" si="35"/>
        <v>0</v>
      </c>
      <c r="O245" s="153"/>
    </row>
    <row r="246" spans="1:15" ht="18.75" customHeight="1" thickBot="1" x14ac:dyDescent="0.2">
      <c r="A246" s="94"/>
      <c r="B246" s="327"/>
      <c r="C246" s="306"/>
      <c r="D246" s="271" t="s">
        <v>633</v>
      </c>
      <c r="E246" s="328" t="s">
        <v>619</v>
      </c>
      <c r="F246" s="269"/>
      <c r="G246" s="309"/>
      <c r="H246" s="310"/>
      <c r="I246" s="311"/>
      <c r="J246" s="312">
        <f>J244+J245</f>
        <v>0</v>
      </c>
      <c r="K246" s="313"/>
      <c r="L246" s="314">
        <f>L244+L245</f>
        <v>0</v>
      </c>
      <c r="M246" s="315"/>
      <c r="N246" s="316">
        <f t="shared" si="35"/>
        <v>0</v>
      </c>
      <c r="O246" s="110"/>
    </row>
    <row r="247" spans="1:15" ht="18.75" customHeight="1" x14ac:dyDescent="0.15">
      <c r="A247" s="94"/>
      <c r="B247" s="144"/>
      <c r="C247" s="2550" t="s">
        <v>634</v>
      </c>
      <c r="D247" s="2551"/>
      <c r="E247" s="2552"/>
      <c r="F247" s="246"/>
      <c r="G247" s="145"/>
      <c r="H247" s="146"/>
      <c r="I247" s="147"/>
      <c r="J247" s="159"/>
      <c r="K247" s="329"/>
      <c r="L247" s="301"/>
      <c r="M247" s="323" t="str">
        <f t="shared" ref="M247:M267" si="36">IF(I247-K247=0,"",I247-K247)</f>
        <v/>
      </c>
      <c r="N247" s="163"/>
      <c r="O247" s="153"/>
    </row>
    <row r="248" spans="1:15" ht="18.75" customHeight="1" x14ac:dyDescent="0.15">
      <c r="A248" s="94"/>
      <c r="B248" s="144"/>
      <c r="C248" s="333"/>
      <c r="D248" s="543"/>
      <c r="E248" s="541"/>
      <c r="F248" s="246"/>
      <c r="G248" s="145"/>
      <c r="H248" s="146"/>
      <c r="I248" s="147"/>
      <c r="J248" s="148">
        <f t="shared" ref="J248:J267" si="37">ROUNDDOWN(H248*I248,0)</f>
        <v>0</v>
      </c>
      <c r="K248" s="149"/>
      <c r="L248" s="150">
        <f t="shared" ref="L248:L267" si="38">ROUNDDOWN(H248*K248,0)</f>
        <v>0</v>
      </c>
      <c r="M248" s="181" t="str">
        <f t="shared" si="36"/>
        <v/>
      </c>
      <c r="N248" s="152">
        <f>J248-L248</f>
        <v>0</v>
      </c>
      <c r="O248" s="153"/>
    </row>
    <row r="249" spans="1:15" ht="18.75" customHeight="1" x14ac:dyDescent="0.15">
      <c r="A249" s="94"/>
      <c r="B249" s="144"/>
      <c r="C249" s="333"/>
      <c r="D249" s="324"/>
      <c r="E249" s="325"/>
      <c r="F249" s="246"/>
      <c r="G249" s="145"/>
      <c r="H249" s="146"/>
      <c r="I249" s="147"/>
      <c r="J249" s="148">
        <f t="shared" si="37"/>
        <v>0</v>
      </c>
      <c r="K249" s="149"/>
      <c r="L249" s="150">
        <f t="shared" si="38"/>
        <v>0</v>
      </c>
      <c r="M249" s="181" t="str">
        <f t="shared" si="36"/>
        <v/>
      </c>
      <c r="N249" s="152">
        <f>J249-L249</f>
        <v>0</v>
      </c>
      <c r="O249" s="153"/>
    </row>
    <row r="250" spans="1:15" ht="18.75" customHeight="1" x14ac:dyDescent="0.15">
      <c r="A250" s="94"/>
      <c r="B250" s="144"/>
      <c r="C250" s="333"/>
      <c r="D250" s="324"/>
      <c r="E250" s="325"/>
      <c r="F250" s="246"/>
      <c r="G250" s="145"/>
      <c r="H250" s="146"/>
      <c r="I250" s="147"/>
      <c r="J250" s="148">
        <f t="shared" si="37"/>
        <v>0</v>
      </c>
      <c r="K250" s="149"/>
      <c r="L250" s="150">
        <f t="shared" si="38"/>
        <v>0</v>
      </c>
      <c r="M250" s="181" t="str">
        <f t="shared" si="36"/>
        <v/>
      </c>
      <c r="N250" s="152">
        <f t="shared" ref="N250:N258" si="39">J250-L250</f>
        <v>0</v>
      </c>
      <c r="O250" s="153"/>
    </row>
    <row r="251" spans="1:15" ht="18.75" customHeight="1" x14ac:dyDescent="0.15">
      <c r="A251" s="94"/>
      <c r="B251" s="144"/>
      <c r="C251" s="333"/>
      <c r="D251" s="324"/>
      <c r="E251" s="325"/>
      <c r="F251" s="246"/>
      <c r="G251" s="145"/>
      <c r="H251" s="146"/>
      <c r="I251" s="147"/>
      <c r="J251" s="148">
        <f t="shared" si="37"/>
        <v>0</v>
      </c>
      <c r="K251" s="149"/>
      <c r="L251" s="150">
        <f t="shared" si="38"/>
        <v>0</v>
      </c>
      <c r="M251" s="181" t="str">
        <f t="shared" si="36"/>
        <v/>
      </c>
      <c r="N251" s="152">
        <f t="shared" si="39"/>
        <v>0</v>
      </c>
      <c r="O251" s="153"/>
    </row>
    <row r="252" spans="1:15" ht="18.75" customHeight="1" x14ac:dyDescent="0.15">
      <c r="A252" s="94"/>
      <c r="B252" s="144"/>
      <c r="C252" s="333"/>
      <c r="D252" s="324"/>
      <c r="E252" s="325"/>
      <c r="F252" s="246"/>
      <c r="G252" s="145"/>
      <c r="H252" s="146"/>
      <c r="I252" s="147"/>
      <c r="J252" s="148">
        <f t="shared" si="37"/>
        <v>0</v>
      </c>
      <c r="K252" s="149"/>
      <c r="L252" s="150">
        <f t="shared" si="38"/>
        <v>0</v>
      </c>
      <c r="M252" s="181" t="str">
        <f t="shared" si="36"/>
        <v/>
      </c>
      <c r="N252" s="152">
        <f t="shared" si="39"/>
        <v>0</v>
      </c>
      <c r="O252" s="153"/>
    </row>
    <row r="253" spans="1:15" ht="18.75" customHeight="1" x14ac:dyDescent="0.15">
      <c r="A253" s="94"/>
      <c r="B253" s="144"/>
      <c r="C253" s="333"/>
      <c r="D253" s="324"/>
      <c r="E253" s="325"/>
      <c r="F253" s="246"/>
      <c r="G253" s="145"/>
      <c r="H253" s="146"/>
      <c r="I253" s="147"/>
      <c r="J253" s="148">
        <f t="shared" si="37"/>
        <v>0</v>
      </c>
      <c r="K253" s="149"/>
      <c r="L253" s="150">
        <f t="shared" si="38"/>
        <v>0</v>
      </c>
      <c r="M253" s="181" t="str">
        <f t="shared" si="36"/>
        <v/>
      </c>
      <c r="N253" s="152">
        <f t="shared" si="39"/>
        <v>0</v>
      </c>
      <c r="O253" s="153"/>
    </row>
    <row r="254" spans="1:15" ht="18.75" customHeight="1" x14ac:dyDescent="0.15">
      <c r="A254" s="94"/>
      <c r="B254" s="144"/>
      <c r="C254" s="333"/>
      <c r="D254" s="324"/>
      <c r="E254" s="325"/>
      <c r="F254" s="246"/>
      <c r="G254" s="145"/>
      <c r="H254" s="146"/>
      <c r="I254" s="147"/>
      <c r="J254" s="148">
        <f t="shared" si="37"/>
        <v>0</v>
      </c>
      <c r="K254" s="149"/>
      <c r="L254" s="150">
        <f t="shared" si="38"/>
        <v>0</v>
      </c>
      <c r="M254" s="181" t="str">
        <f t="shared" si="36"/>
        <v/>
      </c>
      <c r="N254" s="152">
        <f t="shared" si="39"/>
        <v>0</v>
      </c>
      <c r="O254" s="153"/>
    </row>
    <row r="255" spans="1:15" ht="18.75" customHeight="1" x14ac:dyDescent="0.15">
      <c r="A255" s="94"/>
      <c r="B255" s="144"/>
      <c r="C255" s="333"/>
      <c r="D255" s="324"/>
      <c r="E255" s="325"/>
      <c r="F255" s="246"/>
      <c r="G255" s="145"/>
      <c r="H255" s="146"/>
      <c r="I255" s="147"/>
      <c r="J255" s="148">
        <f t="shared" si="37"/>
        <v>0</v>
      </c>
      <c r="K255" s="149"/>
      <c r="L255" s="150">
        <f t="shared" si="38"/>
        <v>0</v>
      </c>
      <c r="M255" s="181" t="str">
        <f t="shared" si="36"/>
        <v/>
      </c>
      <c r="N255" s="152">
        <f t="shared" si="39"/>
        <v>0</v>
      </c>
      <c r="O255" s="153"/>
    </row>
    <row r="256" spans="1:15" ht="18.75" customHeight="1" x14ac:dyDescent="0.15">
      <c r="A256" s="94"/>
      <c r="B256" s="144"/>
      <c r="C256" s="333"/>
      <c r="D256" s="324"/>
      <c r="E256" s="325"/>
      <c r="F256" s="246"/>
      <c r="G256" s="145"/>
      <c r="H256" s="146"/>
      <c r="I256" s="147"/>
      <c r="J256" s="148">
        <f t="shared" si="37"/>
        <v>0</v>
      </c>
      <c r="K256" s="149"/>
      <c r="L256" s="150">
        <f t="shared" si="38"/>
        <v>0</v>
      </c>
      <c r="M256" s="181" t="str">
        <f t="shared" si="36"/>
        <v/>
      </c>
      <c r="N256" s="152">
        <f t="shared" si="39"/>
        <v>0</v>
      </c>
      <c r="O256" s="153"/>
    </row>
    <row r="257" spans="1:15" ht="18.75" customHeight="1" x14ac:dyDescent="0.15">
      <c r="A257" s="94"/>
      <c r="B257" s="144"/>
      <c r="C257" s="333"/>
      <c r="D257" s="324"/>
      <c r="E257" s="325"/>
      <c r="F257" s="246"/>
      <c r="G257" s="145"/>
      <c r="H257" s="146"/>
      <c r="I257" s="147"/>
      <c r="J257" s="148">
        <f t="shared" si="37"/>
        <v>0</v>
      </c>
      <c r="K257" s="149"/>
      <c r="L257" s="150">
        <f t="shared" si="38"/>
        <v>0</v>
      </c>
      <c r="M257" s="181" t="str">
        <f t="shared" si="36"/>
        <v/>
      </c>
      <c r="N257" s="152">
        <f t="shared" si="39"/>
        <v>0</v>
      </c>
      <c r="O257" s="153"/>
    </row>
    <row r="258" spans="1:15" ht="18.75" customHeight="1" x14ac:dyDescent="0.15">
      <c r="A258" s="94"/>
      <c r="B258" s="144"/>
      <c r="C258" s="333"/>
      <c r="D258" s="324"/>
      <c r="E258" s="325"/>
      <c r="F258" s="246"/>
      <c r="G258" s="145"/>
      <c r="H258" s="146"/>
      <c r="I258" s="147"/>
      <c r="J258" s="148">
        <f t="shared" si="37"/>
        <v>0</v>
      </c>
      <c r="K258" s="149"/>
      <c r="L258" s="150">
        <f t="shared" si="38"/>
        <v>0</v>
      </c>
      <c r="M258" s="181" t="str">
        <f t="shared" si="36"/>
        <v/>
      </c>
      <c r="N258" s="152">
        <f t="shared" si="39"/>
        <v>0</v>
      </c>
      <c r="O258" s="153"/>
    </row>
    <row r="259" spans="1:15" ht="18.75" customHeight="1" x14ac:dyDescent="0.15">
      <c r="A259" s="94"/>
      <c r="B259" s="144"/>
      <c r="C259" s="333"/>
      <c r="D259" s="324"/>
      <c r="E259" s="325"/>
      <c r="F259" s="246"/>
      <c r="G259" s="145"/>
      <c r="H259" s="146"/>
      <c r="I259" s="147"/>
      <c r="J259" s="148">
        <f t="shared" si="37"/>
        <v>0</v>
      </c>
      <c r="K259" s="149"/>
      <c r="L259" s="150">
        <f t="shared" si="38"/>
        <v>0</v>
      </c>
      <c r="M259" s="181" t="str">
        <f t="shared" si="36"/>
        <v/>
      </c>
      <c r="N259" s="152">
        <f t="shared" ref="N259:N266" si="40">J259-L259</f>
        <v>0</v>
      </c>
      <c r="O259" s="153"/>
    </row>
    <row r="260" spans="1:15" ht="18.75" customHeight="1" x14ac:dyDescent="0.15">
      <c r="A260" s="94"/>
      <c r="B260" s="144"/>
      <c r="C260" s="333"/>
      <c r="D260" s="324"/>
      <c r="E260" s="325"/>
      <c r="F260" s="246"/>
      <c r="G260" s="145"/>
      <c r="H260" s="146"/>
      <c r="I260" s="147"/>
      <c r="J260" s="148">
        <f t="shared" si="37"/>
        <v>0</v>
      </c>
      <c r="K260" s="149"/>
      <c r="L260" s="150">
        <f t="shared" si="38"/>
        <v>0</v>
      </c>
      <c r="M260" s="181" t="str">
        <f t="shared" si="36"/>
        <v/>
      </c>
      <c r="N260" s="152">
        <f t="shared" si="40"/>
        <v>0</v>
      </c>
      <c r="O260" s="153"/>
    </row>
    <row r="261" spans="1:15" ht="18.75" customHeight="1" x14ac:dyDescent="0.15">
      <c r="A261" s="94"/>
      <c r="B261" s="144"/>
      <c r="C261" s="333"/>
      <c r="D261" s="324"/>
      <c r="E261" s="325"/>
      <c r="F261" s="246"/>
      <c r="G261" s="145"/>
      <c r="H261" s="146"/>
      <c r="I261" s="147"/>
      <c r="J261" s="148">
        <f t="shared" si="37"/>
        <v>0</v>
      </c>
      <c r="K261" s="149"/>
      <c r="L261" s="150">
        <f t="shared" si="38"/>
        <v>0</v>
      </c>
      <c r="M261" s="181" t="str">
        <f t="shared" si="36"/>
        <v/>
      </c>
      <c r="N261" s="152">
        <f t="shared" si="40"/>
        <v>0</v>
      </c>
      <c r="O261" s="153"/>
    </row>
    <row r="262" spans="1:15" ht="18.75" customHeight="1" x14ac:dyDescent="0.15">
      <c r="A262" s="94"/>
      <c r="B262" s="144"/>
      <c r="C262" s="333"/>
      <c r="D262" s="324"/>
      <c r="E262" s="325"/>
      <c r="F262" s="246"/>
      <c r="G262" s="145"/>
      <c r="H262" s="146"/>
      <c r="I262" s="147"/>
      <c r="J262" s="148">
        <f t="shared" si="37"/>
        <v>0</v>
      </c>
      <c r="K262" s="149"/>
      <c r="L262" s="150">
        <f t="shared" si="38"/>
        <v>0</v>
      </c>
      <c r="M262" s="181" t="str">
        <f t="shared" si="36"/>
        <v/>
      </c>
      <c r="N262" s="152">
        <f t="shared" si="40"/>
        <v>0</v>
      </c>
      <c r="O262" s="153"/>
    </row>
    <row r="263" spans="1:15" ht="18.75" customHeight="1" x14ac:dyDescent="0.15">
      <c r="A263" s="94"/>
      <c r="B263" s="144"/>
      <c r="C263" s="333"/>
      <c r="D263" s="324"/>
      <c r="E263" s="325"/>
      <c r="F263" s="246"/>
      <c r="G263" s="145"/>
      <c r="H263" s="146"/>
      <c r="I263" s="147"/>
      <c r="J263" s="148">
        <f t="shared" si="37"/>
        <v>0</v>
      </c>
      <c r="K263" s="149"/>
      <c r="L263" s="150">
        <f t="shared" si="38"/>
        <v>0</v>
      </c>
      <c r="M263" s="181" t="str">
        <f t="shared" si="36"/>
        <v/>
      </c>
      <c r="N263" s="152">
        <f t="shared" si="40"/>
        <v>0</v>
      </c>
      <c r="O263" s="153"/>
    </row>
    <row r="264" spans="1:15" ht="18.75" customHeight="1" x14ac:dyDescent="0.15">
      <c r="A264" s="94"/>
      <c r="B264" s="144"/>
      <c r="C264" s="333"/>
      <c r="D264" s="324"/>
      <c r="E264" s="325"/>
      <c r="F264" s="246"/>
      <c r="G264" s="145"/>
      <c r="H264" s="146"/>
      <c r="I264" s="147"/>
      <c r="J264" s="148">
        <f t="shared" si="37"/>
        <v>0</v>
      </c>
      <c r="K264" s="149"/>
      <c r="L264" s="150">
        <f t="shared" si="38"/>
        <v>0</v>
      </c>
      <c r="M264" s="181" t="str">
        <f t="shared" si="36"/>
        <v/>
      </c>
      <c r="N264" s="152">
        <f t="shared" si="40"/>
        <v>0</v>
      </c>
      <c r="O264" s="153"/>
    </row>
    <row r="265" spans="1:15" ht="18.75" customHeight="1" x14ac:dyDescent="0.15">
      <c r="A265" s="94"/>
      <c r="B265" s="144"/>
      <c r="C265" s="333"/>
      <c r="D265" s="324"/>
      <c r="E265" s="325"/>
      <c r="F265" s="246"/>
      <c r="G265" s="145"/>
      <c r="H265" s="146"/>
      <c r="I265" s="147"/>
      <c r="J265" s="148">
        <f t="shared" si="37"/>
        <v>0</v>
      </c>
      <c r="K265" s="149"/>
      <c r="L265" s="150">
        <f t="shared" si="38"/>
        <v>0</v>
      </c>
      <c r="M265" s="181" t="str">
        <f t="shared" si="36"/>
        <v/>
      </c>
      <c r="N265" s="152">
        <f t="shared" si="40"/>
        <v>0</v>
      </c>
      <c r="O265" s="153"/>
    </row>
    <row r="266" spans="1:15" ht="18.75" customHeight="1" x14ac:dyDescent="0.15">
      <c r="A266" s="94"/>
      <c r="B266" s="144"/>
      <c r="C266" s="333"/>
      <c r="D266" s="324"/>
      <c r="E266" s="325"/>
      <c r="F266" s="246"/>
      <c r="G266" s="145"/>
      <c r="H266" s="146"/>
      <c r="I266" s="147"/>
      <c r="J266" s="148">
        <f t="shared" si="37"/>
        <v>0</v>
      </c>
      <c r="K266" s="149"/>
      <c r="L266" s="150">
        <f t="shared" si="38"/>
        <v>0</v>
      </c>
      <c r="M266" s="181" t="str">
        <f t="shared" si="36"/>
        <v/>
      </c>
      <c r="N266" s="152">
        <f t="shared" si="40"/>
        <v>0</v>
      </c>
      <c r="O266" s="153"/>
    </row>
    <row r="267" spans="1:15" ht="18.75" customHeight="1" thickBot="1" x14ac:dyDescent="0.2">
      <c r="A267" s="94"/>
      <c r="B267" s="327"/>
      <c r="C267" s="276"/>
      <c r="D267" s="277"/>
      <c r="E267" s="278"/>
      <c r="F267" s="279"/>
      <c r="G267" s="280"/>
      <c r="H267" s="281"/>
      <c r="I267" s="282"/>
      <c r="J267" s="311">
        <f t="shared" si="37"/>
        <v>0</v>
      </c>
      <c r="K267" s="283"/>
      <c r="L267" s="313">
        <f t="shared" si="38"/>
        <v>0</v>
      </c>
      <c r="M267" s="315" t="str">
        <f t="shared" si="36"/>
        <v/>
      </c>
      <c r="N267" s="284">
        <f t="shared" ref="N267:N273" si="41">J267-L267</f>
        <v>0</v>
      </c>
      <c r="O267" s="110"/>
    </row>
    <row r="268" spans="1:15" ht="18.75" customHeight="1" x14ac:dyDescent="0.15">
      <c r="A268" s="94"/>
      <c r="B268" s="154"/>
      <c r="C268" s="275" t="s">
        <v>635</v>
      </c>
      <c r="D268" s="258" t="s">
        <v>663</v>
      </c>
      <c r="E268" s="259" t="s">
        <v>605</v>
      </c>
      <c r="F268" s="260"/>
      <c r="G268" s="321"/>
      <c r="H268" s="322"/>
      <c r="I268" s="159"/>
      <c r="J268" s="261">
        <f>SUMIFS(J248:J267,B248:B267,"設備")</f>
        <v>0</v>
      </c>
      <c r="K268" s="161"/>
      <c r="L268" s="262">
        <f>SUMIFS(L248:L267,B248:B267,"設備")</f>
        <v>0</v>
      </c>
      <c r="M268" s="323"/>
      <c r="N268" s="263">
        <f t="shared" si="41"/>
        <v>0</v>
      </c>
      <c r="O268" s="164"/>
    </row>
    <row r="269" spans="1:15" ht="18.75" customHeight="1" x14ac:dyDescent="0.15">
      <c r="A269" s="94"/>
      <c r="B269" s="144"/>
      <c r="C269" s="270" t="s">
        <v>635</v>
      </c>
      <c r="D269" s="326" t="s">
        <v>664</v>
      </c>
      <c r="E269" s="186" t="s">
        <v>605</v>
      </c>
      <c r="F269" s="245"/>
      <c r="G269" s="177"/>
      <c r="H269" s="178"/>
      <c r="I269" s="148"/>
      <c r="J269" s="179">
        <f>SUMIFS(J248:J267,B248:B267,"工事")</f>
        <v>0</v>
      </c>
      <c r="K269" s="150"/>
      <c r="L269" s="180">
        <f>SUMIFS(L248:L267,B248:B267,"工事")</f>
        <v>0</v>
      </c>
      <c r="M269" s="181"/>
      <c r="N269" s="182">
        <f t="shared" si="41"/>
        <v>0</v>
      </c>
      <c r="O269" s="153"/>
    </row>
    <row r="270" spans="1:15" ht="18.75" customHeight="1" thickBot="1" x14ac:dyDescent="0.2">
      <c r="A270" s="94"/>
      <c r="B270" s="264"/>
      <c r="C270" s="285"/>
      <c r="D270" s="286" t="s">
        <v>635</v>
      </c>
      <c r="E270" s="287" t="s">
        <v>619</v>
      </c>
      <c r="F270" s="288"/>
      <c r="G270" s="289"/>
      <c r="H270" s="290"/>
      <c r="I270" s="265"/>
      <c r="J270" s="272">
        <f>J268+J269</f>
        <v>0</v>
      </c>
      <c r="K270" s="266"/>
      <c r="L270" s="273">
        <f>L268+L269</f>
        <v>0</v>
      </c>
      <c r="M270" s="267"/>
      <c r="N270" s="274">
        <f t="shared" si="41"/>
        <v>0</v>
      </c>
      <c r="O270" s="268"/>
    </row>
    <row r="271" spans="1:15" ht="18.75" customHeight="1" thickTop="1" x14ac:dyDescent="0.15">
      <c r="A271" s="94"/>
      <c r="B271" s="154"/>
      <c r="C271" s="257" t="s">
        <v>523</v>
      </c>
      <c r="D271" s="258" t="s">
        <v>600</v>
      </c>
      <c r="E271" s="259" t="s">
        <v>602</v>
      </c>
      <c r="F271" s="260"/>
      <c r="G271" s="321"/>
      <c r="H271" s="322"/>
      <c r="I271" s="159"/>
      <c r="J271" s="261">
        <f>SUMIFS(J224:J270,D224:D270,"設備費4")</f>
        <v>0</v>
      </c>
      <c r="K271" s="161"/>
      <c r="L271" s="262">
        <f>SUMIFS(L224:L270,D224:D270,"設備費4")</f>
        <v>0</v>
      </c>
      <c r="M271" s="323"/>
      <c r="N271" s="263">
        <f t="shared" si="41"/>
        <v>0</v>
      </c>
      <c r="O271" s="164"/>
    </row>
    <row r="272" spans="1:15" ht="18.75" customHeight="1" x14ac:dyDescent="0.15">
      <c r="A272" s="94"/>
      <c r="B272" s="144"/>
      <c r="C272" s="184" t="s">
        <v>523</v>
      </c>
      <c r="D272" s="326" t="s">
        <v>606</v>
      </c>
      <c r="E272" s="186" t="s">
        <v>602</v>
      </c>
      <c r="F272" s="245"/>
      <c r="G272" s="177"/>
      <c r="H272" s="178"/>
      <c r="I272" s="148"/>
      <c r="J272" s="179">
        <f>SUMIFS(J224:J270,D224:D270,"工事費4")</f>
        <v>0</v>
      </c>
      <c r="K272" s="150"/>
      <c r="L272" s="180">
        <f>SUMIFS(L224:L270,D224:D270,"工事費4")</f>
        <v>0</v>
      </c>
      <c r="M272" s="181"/>
      <c r="N272" s="182">
        <f t="shared" si="41"/>
        <v>0</v>
      </c>
      <c r="O272" s="153"/>
    </row>
    <row r="273" spans="1:15" ht="18.75" customHeight="1" thickBot="1" x14ac:dyDescent="0.2">
      <c r="A273" s="94"/>
      <c r="B273" s="264"/>
      <c r="C273" s="285"/>
      <c r="D273" s="291" t="s">
        <v>607</v>
      </c>
      <c r="E273" s="287" t="s">
        <v>602</v>
      </c>
      <c r="F273" s="288"/>
      <c r="G273" s="289"/>
      <c r="H273" s="290"/>
      <c r="I273" s="265"/>
      <c r="J273" s="272">
        <f>J271+J272</f>
        <v>0</v>
      </c>
      <c r="K273" s="266"/>
      <c r="L273" s="273">
        <f>L271+L272</f>
        <v>0</v>
      </c>
      <c r="M273" s="267"/>
      <c r="N273" s="274">
        <f t="shared" si="41"/>
        <v>0</v>
      </c>
      <c r="O273" s="268"/>
    </row>
    <row r="274" spans="1:15" ht="18.75" customHeight="1" thickTop="1" x14ac:dyDescent="0.15">
      <c r="A274" s="94"/>
      <c r="B274" s="144"/>
      <c r="C274" s="2558" t="s">
        <v>611</v>
      </c>
      <c r="D274" s="2559"/>
      <c r="E274" s="2560"/>
      <c r="F274" s="246"/>
      <c r="G274" s="145"/>
      <c r="H274" s="146"/>
      <c r="I274" s="148"/>
      <c r="J274" s="148"/>
      <c r="K274" s="149"/>
      <c r="L274" s="150"/>
      <c r="M274" s="181"/>
      <c r="N274" s="152"/>
      <c r="O274" s="153"/>
    </row>
    <row r="275" spans="1:15" ht="18.75" customHeight="1" x14ac:dyDescent="0.15">
      <c r="A275" s="94"/>
      <c r="B275" s="144"/>
      <c r="C275" s="2561" t="s">
        <v>636</v>
      </c>
      <c r="D275" s="2562"/>
      <c r="E275" s="2563"/>
      <c r="F275" s="246"/>
      <c r="G275" s="145"/>
      <c r="H275" s="146"/>
      <c r="I275" s="147"/>
      <c r="J275" s="148"/>
      <c r="K275" s="149"/>
      <c r="L275" s="150"/>
      <c r="M275" s="181" t="str">
        <f t="shared" ref="M275:M295" si="42">IF(I275-K275=0,"",I275-K275)</f>
        <v/>
      </c>
      <c r="N275" s="152"/>
      <c r="O275" s="153"/>
    </row>
    <row r="276" spans="1:15" ht="18.75" customHeight="1" x14ac:dyDescent="0.15">
      <c r="A276" s="94"/>
      <c r="B276" s="144"/>
      <c r="C276" s="333"/>
      <c r="D276" s="324"/>
      <c r="E276" s="325"/>
      <c r="F276" s="246"/>
      <c r="G276" s="145"/>
      <c r="H276" s="146"/>
      <c r="I276" s="147"/>
      <c r="J276" s="148">
        <f t="shared" ref="J276:J295" si="43">ROUNDDOWN(H276*I276,0)</f>
        <v>0</v>
      </c>
      <c r="K276" s="149"/>
      <c r="L276" s="150">
        <f t="shared" ref="L276:L319" si="44">ROUNDDOWN(H276*K276,0)</f>
        <v>0</v>
      </c>
      <c r="M276" s="181" t="str">
        <f t="shared" si="42"/>
        <v/>
      </c>
      <c r="N276" s="152">
        <f>J276-L276</f>
        <v>0</v>
      </c>
      <c r="O276" s="153"/>
    </row>
    <row r="277" spans="1:15" ht="18.75" customHeight="1" x14ac:dyDescent="0.15">
      <c r="A277" s="94"/>
      <c r="B277" s="144"/>
      <c r="C277" s="333"/>
      <c r="D277" s="324"/>
      <c r="E277" s="325"/>
      <c r="F277" s="246"/>
      <c r="G277" s="145"/>
      <c r="H277" s="146"/>
      <c r="I277" s="147"/>
      <c r="J277" s="148">
        <f t="shared" si="43"/>
        <v>0</v>
      </c>
      <c r="K277" s="149"/>
      <c r="L277" s="150">
        <f t="shared" si="44"/>
        <v>0</v>
      </c>
      <c r="M277" s="181" t="str">
        <f t="shared" si="42"/>
        <v/>
      </c>
      <c r="N277" s="152">
        <f t="shared" ref="N277:N290" si="45">J277-L277</f>
        <v>0</v>
      </c>
      <c r="O277" s="153"/>
    </row>
    <row r="278" spans="1:15" ht="18.75" customHeight="1" x14ac:dyDescent="0.15">
      <c r="A278" s="94"/>
      <c r="B278" s="144"/>
      <c r="C278" s="333"/>
      <c r="D278" s="324"/>
      <c r="E278" s="325"/>
      <c r="F278" s="246"/>
      <c r="G278" s="145"/>
      <c r="H278" s="146"/>
      <c r="I278" s="147"/>
      <c r="J278" s="148">
        <f t="shared" si="43"/>
        <v>0</v>
      </c>
      <c r="K278" s="149"/>
      <c r="L278" s="150">
        <f t="shared" si="44"/>
        <v>0</v>
      </c>
      <c r="M278" s="181" t="str">
        <f t="shared" si="42"/>
        <v/>
      </c>
      <c r="N278" s="152">
        <f t="shared" si="45"/>
        <v>0</v>
      </c>
      <c r="O278" s="153"/>
    </row>
    <row r="279" spans="1:15" ht="18.75" customHeight="1" x14ac:dyDescent="0.15">
      <c r="A279" s="94"/>
      <c r="B279" s="144"/>
      <c r="C279" s="333"/>
      <c r="D279" s="324"/>
      <c r="E279" s="325"/>
      <c r="F279" s="246"/>
      <c r="G279" s="145"/>
      <c r="H279" s="146"/>
      <c r="I279" s="147"/>
      <c r="J279" s="148">
        <f t="shared" si="43"/>
        <v>0</v>
      </c>
      <c r="K279" s="149"/>
      <c r="L279" s="150">
        <f t="shared" si="44"/>
        <v>0</v>
      </c>
      <c r="M279" s="181" t="str">
        <f t="shared" si="42"/>
        <v/>
      </c>
      <c r="N279" s="152">
        <f t="shared" si="45"/>
        <v>0</v>
      </c>
      <c r="O279" s="153"/>
    </row>
    <row r="280" spans="1:15" ht="18.75" customHeight="1" x14ac:dyDescent="0.15">
      <c r="A280" s="94"/>
      <c r="B280" s="144"/>
      <c r="C280" s="333"/>
      <c r="D280" s="324"/>
      <c r="E280" s="325"/>
      <c r="F280" s="246"/>
      <c r="G280" s="145"/>
      <c r="H280" s="146"/>
      <c r="I280" s="147"/>
      <c r="J280" s="148">
        <f t="shared" si="43"/>
        <v>0</v>
      </c>
      <c r="K280" s="149"/>
      <c r="L280" s="150">
        <f t="shared" si="44"/>
        <v>0</v>
      </c>
      <c r="M280" s="181" t="str">
        <f t="shared" si="42"/>
        <v/>
      </c>
      <c r="N280" s="152">
        <f t="shared" si="45"/>
        <v>0</v>
      </c>
      <c r="O280" s="153"/>
    </row>
    <row r="281" spans="1:15" ht="18.75" customHeight="1" x14ac:dyDescent="0.15">
      <c r="A281" s="94"/>
      <c r="B281" s="144"/>
      <c r="C281" s="333"/>
      <c r="D281" s="324"/>
      <c r="E281" s="325"/>
      <c r="F281" s="246"/>
      <c r="G281" s="145"/>
      <c r="H281" s="146"/>
      <c r="I281" s="147"/>
      <c r="J281" s="148">
        <f t="shared" si="43"/>
        <v>0</v>
      </c>
      <c r="K281" s="149"/>
      <c r="L281" s="150">
        <f t="shared" si="44"/>
        <v>0</v>
      </c>
      <c r="M281" s="181" t="str">
        <f t="shared" si="42"/>
        <v/>
      </c>
      <c r="N281" s="152">
        <f t="shared" si="45"/>
        <v>0</v>
      </c>
      <c r="O281" s="153"/>
    </row>
    <row r="282" spans="1:15" ht="18.75" customHeight="1" x14ac:dyDescent="0.15">
      <c r="A282" s="94"/>
      <c r="B282" s="144"/>
      <c r="C282" s="333"/>
      <c r="D282" s="324"/>
      <c r="E282" s="325"/>
      <c r="F282" s="246"/>
      <c r="G282" s="145"/>
      <c r="H282" s="146"/>
      <c r="I282" s="147"/>
      <c r="J282" s="148">
        <f t="shared" si="43"/>
        <v>0</v>
      </c>
      <c r="K282" s="149"/>
      <c r="L282" s="150">
        <f t="shared" si="44"/>
        <v>0</v>
      </c>
      <c r="M282" s="181" t="str">
        <f t="shared" si="42"/>
        <v/>
      </c>
      <c r="N282" s="152">
        <f t="shared" si="45"/>
        <v>0</v>
      </c>
      <c r="O282" s="153"/>
    </row>
    <row r="283" spans="1:15" ht="18.75" customHeight="1" x14ac:dyDescent="0.15">
      <c r="A283" s="94"/>
      <c r="B283" s="144"/>
      <c r="C283" s="333"/>
      <c r="D283" s="324"/>
      <c r="E283" s="325"/>
      <c r="F283" s="246"/>
      <c r="G283" s="145"/>
      <c r="H283" s="146"/>
      <c r="I283" s="147"/>
      <c r="J283" s="148">
        <f t="shared" si="43"/>
        <v>0</v>
      </c>
      <c r="K283" s="149"/>
      <c r="L283" s="150">
        <f t="shared" si="44"/>
        <v>0</v>
      </c>
      <c r="M283" s="181" t="str">
        <f t="shared" si="42"/>
        <v/>
      </c>
      <c r="N283" s="152">
        <f t="shared" si="45"/>
        <v>0</v>
      </c>
      <c r="O283" s="153"/>
    </row>
    <row r="284" spans="1:15" ht="18.75" customHeight="1" x14ac:dyDescent="0.15">
      <c r="A284" s="94"/>
      <c r="B284" s="144"/>
      <c r="C284" s="333"/>
      <c r="D284" s="324"/>
      <c r="E284" s="325"/>
      <c r="F284" s="246"/>
      <c r="G284" s="145"/>
      <c r="H284" s="146"/>
      <c r="I284" s="147"/>
      <c r="J284" s="148">
        <f t="shared" si="43"/>
        <v>0</v>
      </c>
      <c r="K284" s="149"/>
      <c r="L284" s="150">
        <f t="shared" si="44"/>
        <v>0</v>
      </c>
      <c r="M284" s="181" t="str">
        <f t="shared" si="42"/>
        <v/>
      </c>
      <c r="N284" s="152">
        <f t="shared" si="45"/>
        <v>0</v>
      </c>
      <c r="O284" s="153"/>
    </row>
    <row r="285" spans="1:15" ht="18.75" customHeight="1" x14ac:dyDescent="0.15">
      <c r="A285" s="94"/>
      <c r="B285" s="144"/>
      <c r="C285" s="333"/>
      <c r="D285" s="324"/>
      <c r="E285" s="325"/>
      <c r="F285" s="246"/>
      <c r="G285" s="145"/>
      <c r="H285" s="146"/>
      <c r="I285" s="147"/>
      <c r="J285" s="148">
        <f t="shared" si="43"/>
        <v>0</v>
      </c>
      <c r="K285" s="149"/>
      <c r="L285" s="150">
        <f t="shared" si="44"/>
        <v>0</v>
      </c>
      <c r="M285" s="181" t="str">
        <f t="shared" si="42"/>
        <v/>
      </c>
      <c r="N285" s="152">
        <f t="shared" si="45"/>
        <v>0</v>
      </c>
      <c r="O285" s="153"/>
    </row>
    <row r="286" spans="1:15" ht="18.75" customHeight="1" x14ac:dyDescent="0.15">
      <c r="A286" s="94"/>
      <c r="B286" s="144"/>
      <c r="C286" s="333"/>
      <c r="D286" s="324"/>
      <c r="E286" s="325"/>
      <c r="F286" s="246"/>
      <c r="G286" s="145"/>
      <c r="H286" s="146"/>
      <c r="I286" s="147"/>
      <c r="J286" s="148">
        <f t="shared" si="43"/>
        <v>0</v>
      </c>
      <c r="K286" s="149"/>
      <c r="L286" s="150">
        <f t="shared" si="44"/>
        <v>0</v>
      </c>
      <c r="M286" s="181" t="str">
        <f t="shared" si="42"/>
        <v/>
      </c>
      <c r="N286" s="152">
        <f t="shared" si="45"/>
        <v>0</v>
      </c>
      <c r="O286" s="153"/>
    </row>
    <row r="287" spans="1:15" ht="18.75" customHeight="1" x14ac:dyDescent="0.15">
      <c r="A287" s="94"/>
      <c r="B287" s="144"/>
      <c r="C287" s="333"/>
      <c r="D287" s="324"/>
      <c r="E287" s="325"/>
      <c r="F287" s="246"/>
      <c r="G287" s="145"/>
      <c r="H287" s="146"/>
      <c r="I287" s="147"/>
      <c r="J287" s="148">
        <f t="shared" si="43"/>
        <v>0</v>
      </c>
      <c r="K287" s="149"/>
      <c r="L287" s="150">
        <f t="shared" si="44"/>
        <v>0</v>
      </c>
      <c r="M287" s="181" t="str">
        <f t="shared" si="42"/>
        <v/>
      </c>
      <c r="N287" s="152">
        <f t="shared" si="45"/>
        <v>0</v>
      </c>
      <c r="O287" s="153"/>
    </row>
    <row r="288" spans="1:15" ht="18.75" customHeight="1" x14ac:dyDescent="0.15">
      <c r="A288" s="94"/>
      <c r="B288" s="144"/>
      <c r="C288" s="333"/>
      <c r="D288" s="324"/>
      <c r="E288" s="325"/>
      <c r="F288" s="246"/>
      <c r="G288" s="145"/>
      <c r="H288" s="146"/>
      <c r="I288" s="147"/>
      <c r="J288" s="148">
        <f t="shared" si="43"/>
        <v>0</v>
      </c>
      <c r="K288" s="149"/>
      <c r="L288" s="150">
        <f t="shared" si="44"/>
        <v>0</v>
      </c>
      <c r="M288" s="181" t="str">
        <f t="shared" si="42"/>
        <v/>
      </c>
      <c r="N288" s="152">
        <f t="shared" si="45"/>
        <v>0</v>
      </c>
      <c r="O288" s="153"/>
    </row>
    <row r="289" spans="1:15" ht="18.75" customHeight="1" x14ac:dyDescent="0.15">
      <c r="A289" s="94"/>
      <c r="B289" s="144"/>
      <c r="C289" s="333"/>
      <c r="D289" s="324"/>
      <c r="E289" s="325"/>
      <c r="F289" s="246"/>
      <c r="G289" s="145"/>
      <c r="H289" s="146"/>
      <c r="I289" s="147"/>
      <c r="J289" s="148">
        <f t="shared" si="43"/>
        <v>0</v>
      </c>
      <c r="K289" s="149"/>
      <c r="L289" s="150">
        <f t="shared" si="44"/>
        <v>0</v>
      </c>
      <c r="M289" s="181" t="str">
        <f t="shared" si="42"/>
        <v/>
      </c>
      <c r="N289" s="152">
        <f t="shared" si="45"/>
        <v>0</v>
      </c>
      <c r="O289" s="153"/>
    </row>
    <row r="290" spans="1:15" ht="18.75" customHeight="1" x14ac:dyDescent="0.15">
      <c r="A290" s="94"/>
      <c r="B290" s="144"/>
      <c r="C290" s="333"/>
      <c r="D290" s="324"/>
      <c r="E290" s="325"/>
      <c r="F290" s="246"/>
      <c r="G290" s="145"/>
      <c r="H290" s="146"/>
      <c r="I290" s="147"/>
      <c r="J290" s="148">
        <f t="shared" si="43"/>
        <v>0</v>
      </c>
      <c r="K290" s="149"/>
      <c r="L290" s="150">
        <f t="shared" si="44"/>
        <v>0</v>
      </c>
      <c r="M290" s="181" t="str">
        <f t="shared" si="42"/>
        <v/>
      </c>
      <c r="N290" s="152">
        <f t="shared" si="45"/>
        <v>0</v>
      </c>
      <c r="O290" s="153"/>
    </row>
    <row r="291" spans="1:15" ht="18.75" customHeight="1" x14ac:dyDescent="0.15">
      <c r="A291" s="94"/>
      <c r="B291" s="144"/>
      <c r="C291" s="333"/>
      <c r="D291" s="324"/>
      <c r="E291" s="325"/>
      <c r="F291" s="246"/>
      <c r="G291" s="145"/>
      <c r="H291" s="146"/>
      <c r="I291" s="147"/>
      <c r="J291" s="148">
        <f t="shared" si="43"/>
        <v>0</v>
      </c>
      <c r="K291" s="149"/>
      <c r="L291" s="150">
        <f t="shared" si="44"/>
        <v>0</v>
      </c>
      <c r="M291" s="181" t="str">
        <f t="shared" si="42"/>
        <v/>
      </c>
      <c r="N291" s="152">
        <f t="shared" ref="N291:N298" si="46">J291-L291</f>
        <v>0</v>
      </c>
      <c r="O291" s="153"/>
    </row>
    <row r="292" spans="1:15" ht="18.75" customHeight="1" x14ac:dyDescent="0.15">
      <c r="A292" s="94"/>
      <c r="B292" s="144"/>
      <c r="C292" s="333"/>
      <c r="D292" s="324"/>
      <c r="E292" s="325"/>
      <c r="F292" s="246"/>
      <c r="G292" s="145"/>
      <c r="H292" s="146"/>
      <c r="I292" s="147"/>
      <c r="J292" s="148">
        <f t="shared" si="43"/>
        <v>0</v>
      </c>
      <c r="K292" s="149"/>
      <c r="L292" s="150">
        <f t="shared" si="44"/>
        <v>0</v>
      </c>
      <c r="M292" s="181" t="str">
        <f t="shared" si="42"/>
        <v/>
      </c>
      <c r="N292" s="152">
        <f t="shared" si="46"/>
        <v>0</v>
      </c>
      <c r="O292" s="153"/>
    </row>
    <row r="293" spans="1:15" ht="18.75" customHeight="1" x14ac:dyDescent="0.15">
      <c r="A293" s="94"/>
      <c r="B293" s="144"/>
      <c r="C293" s="333"/>
      <c r="D293" s="324"/>
      <c r="E293" s="325"/>
      <c r="F293" s="246"/>
      <c r="G293" s="145"/>
      <c r="H293" s="146"/>
      <c r="I293" s="147"/>
      <c r="J293" s="148">
        <f t="shared" si="43"/>
        <v>0</v>
      </c>
      <c r="K293" s="149"/>
      <c r="L293" s="150">
        <f t="shared" si="44"/>
        <v>0</v>
      </c>
      <c r="M293" s="181" t="str">
        <f t="shared" si="42"/>
        <v/>
      </c>
      <c r="N293" s="152">
        <f t="shared" si="46"/>
        <v>0</v>
      </c>
      <c r="O293" s="153"/>
    </row>
    <row r="294" spans="1:15" ht="18.75" customHeight="1" x14ac:dyDescent="0.15">
      <c r="A294" s="94"/>
      <c r="B294" s="144"/>
      <c r="C294" s="333"/>
      <c r="D294" s="324"/>
      <c r="E294" s="325"/>
      <c r="F294" s="246"/>
      <c r="G294" s="145"/>
      <c r="H294" s="146"/>
      <c r="I294" s="147"/>
      <c r="J294" s="148">
        <f t="shared" si="43"/>
        <v>0</v>
      </c>
      <c r="K294" s="149"/>
      <c r="L294" s="150">
        <f t="shared" si="44"/>
        <v>0</v>
      </c>
      <c r="M294" s="181" t="str">
        <f t="shared" si="42"/>
        <v/>
      </c>
      <c r="N294" s="152">
        <f t="shared" si="46"/>
        <v>0</v>
      </c>
      <c r="O294" s="153"/>
    </row>
    <row r="295" spans="1:15" ht="18.75" customHeight="1" thickBot="1" x14ac:dyDescent="0.2">
      <c r="A295" s="94"/>
      <c r="B295" s="327"/>
      <c r="C295" s="276"/>
      <c r="D295" s="277"/>
      <c r="E295" s="278"/>
      <c r="F295" s="279"/>
      <c r="G295" s="280"/>
      <c r="H295" s="281"/>
      <c r="I295" s="282"/>
      <c r="J295" s="311">
        <f t="shared" si="43"/>
        <v>0</v>
      </c>
      <c r="K295" s="283"/>
      <c r="L295" s="313">
        <f t="shared" si="44"/>
        <v>0</v>
      </c>
      <c r="M295" s="315" t="str">
        <f t="shared" si="42"/>
        <v/>
      </c>
      <c r="N295" s="284">
        <f t="shared" si="46"/>
        <v>0</v>
      </c>
      <c r="O295" s="110"/>
    </row>
    <row r="296" spans="1:15" ht="18.75" customHeight="1" x14ac:dyDescent="0.15">
      <c r="A296" s="94"/>
      <c r="B296" s="154"/>
      <c r="C296" s="275" t="s">
        <v>637</v>
      </c>
      <c r="D296" s="258" t="s">
        <v>665</v>
      </c>
      <c r="E296" s="259" t="s">
        <v>605</v>
      </c>
      <c r="F296" s="260"/>
      <c r="G296" s="321"/>
      <c r="H296" s="322"/>
      <c r="I296" s="159"/>
      <c r="J296" s="261">
        <f>SUMIFS(J276:J295,B276:B295,"設備")</f>
        <v>0</v>
      </c>
      <c r="K296" s="161"/>
      <c r="L296" s="262">
        <f>SUMIFS(L275:L295,B275:B295,"設備")</f>
        <v>0</v>
      </c>
      <c r="M296" s="323"/>
      <c r="N296" s="263">
        <f t="shared" si="46"/>
        <v>0</v>
      </c>
      <c r="O296" s="164"/>
    </row>
    <row r="297" spans="1:15" ht="18.75" customHeight="1" x14ac:dyDescent="0.15">
      <c r="A297" s="94"/>
      <c r="B297" s="144"/>
      <c r="C297" s="275" t="s">
        <v>637</v>
      </c>
      <c r="D297" s="326" t="s">
        <v>666</v>
      </c>
      <c r="E297" s="186" t="s">
        <v>605</v>
      </c>
      <c r="F297" s="245"/>
      <c r="G297" s="177"/>
      <c r="H297" s="178"/>
      <c r="I297" s="148"/>
      <c r="J297" s="179">
        <f>SUMIFS(J276:J295,B276:B295,"工事")</f>
        <v>0</v>
      </c>
      <c r="K297" s="150"/>
      <c r="L297" s="180">
        <f>SUMIFS(L275:L295,B275:B295,"工事")</f>
        <v>0</v>
      </c>
      <c r="M297" s="181"/>
      <c r="N297" s="182">
        <f t="shared" si="46"/>
        <v>0</v>
      </c>
      <c r="O297" s="153"/>
    </row>
    <row r="298" spans="1:15" ht="18.75" customHeight="1" thickBot="1" x14ac:dyDescent="0.2">
      <c r="A298" s="94"/>
      <c r="B298" s="327"/>
      <c r="C298" s="306"/>
      <c r="D298" s="271" t="s">
        <v>637</v>
      </c>
      <c r="E298" s="328" t="s">
        <v>619</v>
      </c>
      <c r="F298" s="269"/>
      <c r="G298" s="309"/>
      <c r="H298" s="310"/>
      <c r="I298" s="311"/>
      <c r="J298" s="312">
        <f>J296+J297</f>
        <v>0</v>
      </c>
      <c r="K298" s="313"/>
      <c r="L298" s="314">
        <f>L296+L297</f>
        <v>0</v>
      </c>
      <c r="M298" s="315"/>
      <c r="N298" s="316">
        <f t="shared" si="46"/>
        <v>0</v>
      </c>
      <c r="O298" s="110"/>
    </row>
    <row r="299" spans="1:15" ht="18.75" customHeight="1" x14ac:dyDescent="0.15">
      <c r="A299" s="94"/>
      <c r="B299" s="144"/>
      <c r="C299" s="2550" t="s">
        <v>638</v>
      </c>
      <c r="D299" s="2551"/>
      <c r="E299" s="2552"/>
      <c r="F299" s="246"/>
      <c r="G299" s="145"/>
      <c r="H299" s="146"/>
      <c r="I299" s="147"/>
      <c r="J299" s="159"/>
      <c r="K299" s="329"/>
      <c r="L299" s="301">
        <f t="shared" si="44"/>
        <v>0</v>
      </c>
      <c r="M299" s="323" t="str">
        <f t="shared" ref="M299:M319" si="47">IF(I299-K299=0,"",I299-K299)</f>
        <v/>
      </c>
      <c r="N299" s="163"/>
      <c r="O299" s="153"/>
    </row>
    <row r="300" spans="1:15" ht="18.75" customHeight="1" x14ac:dyDescent="0.15">
      <c r="A300" s="94"/>
      <c r="B300" s="144"/>
      <c r="C300" s="333"/>
      <c r="D300" s="543"/>
      <c r="E300" s="541"/>
      <c r="F300" s="246"/>
      <c r="G300" s="145"/>
      <c r="H300" s="146"/>
      <c r="I300" s="147"/>
      <c r="J300" s="148">
        <f t="shared" ref="J300:J319" si="48">ROUNDDOWN(H300*I300,0)</f>
        <v>0</v>
      </c>
      <c r="K300" s="149"/>
      <c r="L300" s="150">
        <f t="shared" si="44"/>
        <v>0</v>
      </c>
      <c r="M300" s="181" t="str">
        <f t="shared" si="47"/>
        <v/>
      </c>
      <c r="N300" s="152">
        <f>J300-L300</f>
        <v>0</v>
      </c>
      <c r="O300" s="153"/>
    </row>
    <row r="301" spans="1:15" ht="18.75" customHeight="1" x14ac:dyDescent="0.15">
      <c r="A301" s="94"/>
      <c r="B301" s="144"/>
      <c r="C301" s="333"/>
      <c r="D301" s="324"/>
      <c r="E301" s="325"/>
      <c r="F301" s="246"/>
      <c r="G301" s="145"/>
      <c r="H301" s="146"/>
      <c r="I301" s="147"/>
      <c r="J301" s="148">
        <f t="shared" si="48"/>
        <v>0</v>
      </c>
      <c r="K301" s="149"/>
      <c r="L301" s="150">
        <f t="shared" si="44"/>
        <v>0</v>
      </c>
      <c r="M301" s="181" t="str">
        <f t="shared" si="47"/>
        <v/>
      </c>
      <c r="N301" s="152">
        <f>J301-L301</f>
        <v>0</v>
      </c>
      <c r="O301" s="153"/>
    </row>
    <row r="302" spans="1:15" ht="18.75" customHeight="1" x14ac:dyDescent="0.15">
      <c r="A302" s="94"/>
      <c r="B302" s="144"/>
      <c r="C302" s="333"/>
      <c r="D302" s="324"/>
      <c r="E302" s="325"/>
      <c r="F302" s="246"/>
      <c r="G302" s="145"/>
      <c r="H302" s="146"/>
      <c r="I302" s="147"/>
      <c r="J302" s="148">
        <f t="shared" si="48"/>
        <v>0</v>
      </c>
      <c r="K302" s="149"/>
      <c r="L302" s="150">
        <f t="shared" si="44"/>
        <v>0</v>
      </c>
      <c r="M302" s="181" t="str">
        <f t="shared" si="47"/>
        <v/>
      </c>
      <c r="N302" s="152">
        <f t="shared" ref="N302:N311" si="49">J302-L302</f>
        <v>0</v>
      </c>
      <c r="O302" s="153"/>
    </row>
    <row r="303" spans="1:15" ht="18.75" customHeight="1" x14ac:dyDescent="0.15">
      <c r="A303" s="94"/>
      <c r="B303" s="144"/>
      <c r="C303" s="333"/>
      <c r="D303" s="324"/>
      <c r="E303" s="325"/>
      <c r="F303" s="246"/>
      <c r="G303" s="145"/>
      <c r="H303" s="146"/>
      <c r="I303" s="147"/>
      <c r="J303" s="148">
        <f t="shared" si="48"/>
        <v>0</v>
      </c>
      <c r="K303" s="149"/>
      <c r="L303" s="150">
        <f t="shared" si="44"/>
        <v>0</v>
      </c>
      <c r="M303" s="181" t="str">
        <f t="shared" si="47"/>
        <v/>
      </c>
      <c r="N303" s="152">
        <f t="shared" si="49"/>
        <v>0</v>
      </c>
      <c r="O303" s="153"/>
    </row>
    <row r="304" spans="1:15" ht="18.75" customHeight="1" x14ac:dyDescent="0.15">
      <c r="A304" s="94"/>
      <c r="B304" s="144"/>
      <c r="C304" s="333"/>
      <c r="D304" s="324"/>
      <c r="E304" s="325"/>
      <c r="F304" s="246"/>
      <c r="G304" s="145"/>
      <c r="H304" s="146"/>
      <c r="I304" s="147"/>
      <c r="J304" s="148">
        <f t="shared" si="48"/>
        <v>0</v>
      </c>
      <c r="K304" s="149"/>
      <c r="L304" s="150">
        <f t="shared" si="44"/>
        <v>0</v>
      </c>
      <c r="M304" s="181" t="str">
        <f t="shared" si="47"/>
        <v/>
      </c>
      <c r="N304" s="152">
        <f t="shared" si="49"/>
        <v>0</v>
      </c>
      <c r="O304" s="153"/>
    </row>
    <row r="305" spans="1:15" ht="18.75" customHeight="1" x14ac:dyDescent="0.15">
      <c r="A305" s="94"/>
      <c r="B305" s="144"/>
      <c r="C305" s="333"/>
      <c r="D305" s="324"/>
      <c r="E305" s="325"/>
      <c r="F305" s="246"/>
      <c r="G305" s="145"/>
      <c r="H305" s="146"/>
      <c r="I305" s="147"/>
      <c r="J305" s="148">
        <f t="shared" si="48"/>
        <v>0</v>
      </c>
      <c r="K305" s="149"/>
      <c r="L305" s="150">
        <f t="shared" si="44"/>
        <v>0</v>
      </c>
      <c r="M305" s="181" t="str">
        <f t="shared" si="47"/>
        <v/>
      </c>
      <c r="N305" s="152">
        <f t="shared" si="49"/>
        <v>0</v>
      </c>
      <c r="O305" s="153"/>
    </row>
    <row r="306" spans="1:15" ht="18.75" customHeight="1" x14ac:dyDescent="0.15">
      <c r="A306" s="94"/>
      <c r="B306" s="144"/>
      <c r="C306" s="333"/>
      <c r="D306" s="324"/>
      <c r="E306" s="325"/>
      <c r="F306" s="246"/>
      <c r="G306" s="145"/>
      <c r="H306" s="146"/>
      <c r="I306" s="147"/>
      <c r="J306" s="148">
        <f t="shared" si="48"/>
        <v>0</v>
      </c>
      <c r="K306" s="149"/>
      <c r="L306" s="150">
        <f t="shared" si="44"/>
        <v>0</v>
      </c>
      <c r="M306" s="181" t="str">
        <f t="shared" si="47"/>
        <v/>
      </c>
      <c r="N306" s="152">
        <f t="shared" si="49"/>
        <v>0</v>
      </c>
      <c r="O306" s="153"/>
    </row>
    <row r="307" spans="1:15" ht="18.75" customHeight="1" x14ac:dyDescent="0.15">
      <c r="A307" s="94"/>
      <c r="B307" s="144"/>
      <c r="C307" s="333"/>
      <c r="D307" s="324"/>
      <c r="E307" s="325"/>
      <c r="F307" s="246"/>
      <c r="G307" s="145"/>
      <c r="H307" s="146"/>
      <c r="I307" s="147"/>
      <c r="J307" s="148">
        <f t="shared" si="48"/>
        <v>0</v>
      </c>
      <c r="K307" s="149"/>
      <c r="L307" s="150">
        <f t="shared" si="44"/>
        <v>0</v>
      </c>
      <c r="M307" s="181" t="str">
        <f t="shared" si="47"/>
        <v/>
      </c>
      <c r="N307" s="152">
        <f t="shared" si="49"/>
        <v>0</v>
      </c>
      <c r="O307" s="153"/>
    </row>
    <row r="308" spans="1:15" ht="18.75" customHeight="1" x14ac:dyDescent="0.15">
      <c r="A308" s="94"/>
      <c r="B308" s="144"/>
      <c r="C308" s="333"/>
      <c r="D308" s="324"/>
      <c r="E308" s="325"/>
      <c r="F308" s="246"/>
      <c r="G308" s="145"/>
      <c r="H308" s="146"/>
      <c r="I308" s="147"/>
      <c r="J308" s="148">
        <f t="shared" si="48"/>
        <v>0</v>
      </c>
      <c r="K308" s="149"/>
      <c r="L308" s="150">
        <f t="shared" si="44"/>
        <v>0</v>
      </c>
      <c r="M308" s="181" t="str">
        <f t="shared" si="47"/>
        <v/>
      </c>
      <c r="N308" s="152">
        <f t="shared" si="49"/>
        <v>0</v>
      </c>
      <c r="O308" s="153"/>
    </row>
    <row r="309" spans="1:15" ht="18.75" customHeight="1" x14ac:dyDescent="0.15">
      <c r="A309" s="94"/>
      <c r="B309" s="144"/>
      <c r="C309" s="333"/>
      <c r="D309" s="324"/>
      <c r="E309" s="325"/>
      <c r="F309" s="246"/>
      <c r="G309" s="145"/>
      <c r="H309" s="146"/>
      <c r="I309" s="147"/>
      <c r="J309" s="148">
        <f t="shared" si="48"/>
        <v>0</v>
      </c>
      <c r="K309" s="149"/>
      <c r="L309" s="150">
        <f t="shared" si="44"/>
        <v>0</v>
      </c>
      <c r="M309" s="181" t="str">
        <f t="shared" si="47"/>
        <v/>
      </c>
      <c r="N309" s="152">
        <f t="shared" si="49"/>
        <v>0</v>
      </c>
      <c r="O309" s="153"/>
    </row>
    <row r="310" spans="1:15" ht="18.75" customHeight="1" x14ac:dyDescent="0.15">
      <c r="A310" s="94"/>
      <c r="B310" s="144"/>
      <c r="C310" s="333"/>
      <c r="D310" s="324"/>
      <c r="E310" s="325"/>
      <c r="F310" s="246"/>
      <c r="G310" s="145"/>
      <c r="H310" s="146"/>
      <c r="I310" s="147"/>
      <c r="J310" s="148">
        <f t="shared" si="48"/>
        <v>0</v>
      </c>
      <c r="K310" s="149"/>
      <c r="L310" s="150">
        <f t="shared" si="44"/>
        <v>0</v>
      </c>
      <c r="M310" s="181" t="str">
        <f t="shared" si="47"/>
        <v/>
      </c>
      <c r="N310" s="152">
        <f t="shared" si="49"/>
        <v>0</v>
      </c>
      <c r="O310" s="153"/>
    </row>
    <row r="311" spans="1:15" ht="18.75" customHeight="1" x14ac:dyDescent="0.15">
      <c r="A311" s="94"/>
      <c r="B311" s="144"/>
      <c r="C311" s="333"/>
      <c r="D311" s="324"/>
      <c r="E311" s="325"/>
      <c r="F311" s="246"/>
      <c r="G311" s="145"/>
      <c r="H311" s="146"/>
      <c r="I311" s="147"/>
      <c r="J311" s="148">
        <f t="shared" si="48"/>
        <v>0</v>
      </c>
      <c r="K311" s="149"/>
      <c r="L311" s="150">
        <f t="shared" si="44"/>
        <v>0</v>
      </c>
      <c r="M311" s="181" t="str">
        <f t="shared" si="47"/>
        <v/>
      </c>
      <c r="N311" s="152">
        <f t="shared" si="49"/>
        <v>0</v>
      </c>
      <c r="O311" s="153"/>
    </row>
    <row r="312" spans="1:15" ht="18.75" customHeight="1" x14ac:dyDescent="0.15">
      <c r="A312" s="94"/>
      <c r="B312" s="144"/>
      <c r="C312" s="333"/>
      <c r="D312" s="324"/>
      <c r="E312" s="325"/>
      <c r="F312" s="246"/>
      <c r="G312" s="145"/>
      <c r="H312" s="146"/>
      <c r="I312" s="147"/>
      <c r="J312" s="148">
        <f t="shared" si="48"/>
        <v>0</v>
      </c>
      <c r="K312" s="149"/>
      <c r="L312" s="150">
        <f t="shared" si="44"/>
        <v>0</v>
      </c>
      <c r="M312" s="181" t="str">
        <f t="shared" si="47"/>
        <v/>
      </c>
      <c r="N312" s="152">
        <f t="shared" ref="N312:N318" si="50">J312-L312</f>
        <v>0</v>
      </c>
      <c r="O312" s="153"/>
    </row>
    <row r="313" spans="1:15" ht="18.75" customHeight="1" x14ac:dyDescent="0.15">
      <c r="A313" s="94"/>
      <c r="B313" s="144"/>
      <c r="C313" s="333"/>
      <c r="D313" s="324"/>
      <c r="E313" s="325"/>
      <c r="F313" s="246"/>
      <c r="G313" s="145"/>
      <c r="H313" s="146"/>
      <c r="I313" s="147"/>
      <c r="J313" s="148">
        <f t="shared" si="48"/>
        <v>0</v>
      </c>
      <c r="K313" s="149"/>
      <c r="L313" s="150">
        <f t="shared" si="44"/>
        <v>0</v>
      </c>
      <c r="M313" s="181" t="str">
        <f t="shared" si="47"/>
        <v/>
      </c>
      <c r="N313" s="152">
        <f t="shared" si="50"/>
        <v>0</v>
      </c>
      <c r="O313" s="153"/>
    </row>
    <row r="314" spans="1:15" ht="18.75" customHeight="1" x14ac:dyDescent="0.15">
      <c r="A314" s="94"/>
      <c r="B314" s="144"/>
      <c r="C314" s="333"/>
      <c r="D314" s="324"/>
      <c r="E314" s="325"/>
      <c r="F314" s="246"/>
      <c r="G314" s="145"/>
      <c r="H314" s="146"/>
      <c r="I314" s="147"/>
      <c r="J314" s="148">
        <f t="shared" si="48"/>
        <v>0</v>
      </c>
      <c r="K314" s="149"/>
      <c r="L314" s="150">
        <f t="shared" si="44"/>
        <v>0</v>
      </c>
      <c r="M314" s="181" t="str">
        <f t="shared" si="47"/>
        <v/>
      </c>
      <c r="N314" s="152">
        <f t="shared" si="50"/>
        <v>0</v>
      </c>
      <c r="O314" s="153"/>
    </row>
    <row r="315" spans="1:15" ht="18.75" customHeight="1" x14ac:dyDescent="0.15">
      <c r="A315" s="94"/>
      <c r="B315" s="144"/>
      <c r="C315" s="333"/>
      <c r="D315" s="324"/>
      <c r="E315" s="325"/>
      <c r="F315" s="246"/>
      <c r="G315" s="145"/>
      <c r="H315" s="146"/>
      <c r="I315" s="147"/>
      <c r="J315" s="148">
        <f t="shared" si="48"/>
        <v>0</v>
      </c>
      <c r="K315" s="149"/>
      <c r="L315" s="150">
        <f t="shared" si="44"/>
        <v>0</v>
      </c>
      <c r="M315" s="181" t="str">
        <f t="shared" si="47"/>
        <v/>
      </c>
      <c r="N315" s="152">
        <f t="shared" si="50"/>
        <v>0</v>
      </c>
      <c r="O315" s="153"/>
    </row>
    <row r="316" spans="1:15" ht="18.75" customHeight="1" x14ac:dyDescent="0.15">
      <c r="A316" s="94"/>
      <c r="B316" s="144"/>
      <c r="C316" s="333"/>
      <c r="D316" s="324"/>
      <c r="E316" s="325"/>
      <c r="F316" s="246"/>
      <c r="G316" s="145"/>
      <c r="H316" s="146"/>
      <c r="I316" s="147"/>
      <c r="J316" s="148">
        <f t="shared" si="48"/>
        <v>0</v>
      </c>
      <c r="K316" s="149"/>
      <c r="L316" s="150">
        <f t="shared" si="44"/>
        <v>0</v>
      </c>
      <c r="M316" s="181" t="str">
        <f t="shared" si="47"/>
        <v/>
      </c>
      <c r="N316" s="152">
        <f t="shared" si="50"/>
        <v>0</v>
      </c>
      <c r="O316" s="153"/>
    </row>
    <row r="317" spans="1:15" ht="18.75" customHeight="1" x14ac:dyDescent="0.15">
      <c r="A317" s="94"/>
      <c r="B317" s="144"/>
      <c r="C317" s="333"/>
      <c r="D317" s="324"/>
      <c r="E317" s="325"/>
      <c r="F317" s="246"/>
      <c r="G317" s="145"/>
      <c r="H317" s="146"/>
      <c r="I317" s="147"/>
      <c r="J317" s="148">
        <f t="shared" si="48"/>
        <v>0</v>
      </c>
      <c r="K317" s="149"/>
      <c r="L317" s="150">
        <f t="shared" si="44"/>
        <v>0</v>
      </c>
      <c r="M317" s="181" t="str">
        <f t="shared" si="47"/>
        <v/>
      </c>
      <c r="N317" s="152">
        <f t="shared" si="50"/>
        <v>0</v>
      </c>
      <c r="O317" s="153"/>
    </row>
    <row r="318" spans="1:15" ht="18.75" customHeight="1" x14ac:dyDescent="0.15">
      <c r="A318" s="94"/>
      <c r="B318" s="144"/>
      <c r="C318" s="333"/>
      <c r="D318" s="324"/>
      <c r="E318" s="325"/>
      <c r="F318" s="246"/>
      <c r="G318" s="145"/>
      <c r="H318" s="146"/>
      <c r="I318" s="147"/>
      <c r="J318" s="148">
        <f t="shared" si="48"/>
        <v>0</v>
      </c>
      <c r="K318" s="149"/>
      <c r="L318" s="150">
        <f t="shared" si="44"/>
        <v>0</v>
      </c>
      <c r="M318" s="181" t="str">
        <f t="shared" si="47"/>
        <v/>
      </c>
      <c r="N318" s="152">
        <f t="shared" si="50"/>
        <v>0</v>
      </c>
      <c r="O318" s="153"/>
    </row>
    <row r="319" spans="1:15" ht="18.75" customHeight="1" thickBot="1" x14ac:dyDescent="0.2">
      <c r="A319" s="94"/>
      <c r="B319" s="327"/>
      <c r="C319" s="276"/>
      <c r="D319" s="277"/>
      <c r="E319" s="278"/>
      <c r="F319" s="279"/>
      <c r="G319" s="280"/>
      <c r="H319" s="281"/>
      <c r="I319" s="282"/>
      <c r="J319" s="311">
        <f t="shared" si="48"/>
        <v>0</v>
      </c>
      <c r="K319" s="283"/>
      <c r="L319" s="313">
        <f t="shared" si="44"/>
        <v>0</v>
      </c>
      <c r="M319" s="315" t="str">
        <f t="shared" si="47"/>
        <v/>
      </c>
      <c r="N319" s="284">
        <f t="shared" ref="N319:N325" si="51">J319-L319</f>
        <v>0</v>
      </c>
      <c r="O319" s="110"/>
    </row>
    <row r="320" spans="1:15" ht="18.75" customHeight="1" x14ac:dyDescent="0.15">
      <c r="A320" s="94"/>
      <c r="B320" s="154"/>
      <c r="C320" s="275" t="s">
        <v>639</v>
      </c>
      <c r="D320" s="258" t="s">
        <v>665</v>
      </c>
      <c r="E320" s="259" t="s">
        <v>605</v>
      </c>
      <c r="F320" s="260"/>
      <c r="G320" s="321"/>
      <c r="H320" s="322"/>
      <c r="I320" s="159"/>
      <c r="J320" s="261">
        <f>SUMIFS(J300:J319,B300:B319,"設備")</f>
        <v>0</v>
      </c>
      <c r="K320" s="161"/>
      <c r="L320" s="262">
        <f>SUMIFS(L300:L319,B300:B319,"設備")</f>
        <v>0</v>
      </c>
      <c r="M320" s="323"/>
      <c r="N320" s="263">
        <f t="shared" si="51"/>
        <v>0</v>
      </c>
      <c r="O320" s="164"/>
    </row>
    <row r="321" spans="1:15" ht="18.75" customHeight="1" x14ac:dyDescent="0.15">
      <c r="A321" s="94"/>
      <c r="B321" s="144"/>
      <c r="C321" s="275" t="s">
        <v>639</v>
      </c>
      <c r="D321" s="326" t="s">
        <v>666</v>
      </c>
      <c r="E321" s="186" t="s">
        <v>605</v>
      </c>
      <c r="F321" s="245"/>
      <c r="G321" s="177"/>
      <c r="H321" s="178"/>
      <c r="I321" s="148"/>
      <c r="J321" s="179">
        <f>SUMIFS(J300:J319,B300:B319,"工事")</f>
        <v>0</v>
      </c>
      <c r="K321" s="150"/>
      <c r="L321" s="180">
        <f>SUMIFS(L300:L319,B300:B319,"工事")</f>
        <v>0</v>
      </c>
      <c r="M321" s="181"/>
      <c r="N321" s="182">
        <f t="shared" si="51"/>
        <v>0</v>
      </c>
      <c r="O321" s="153"/>
    </row>
    <row r="322" spans="1:15" ht="18.75" customHeight="1" thickBot="1" x14ac:dyDescent="0.2">
      <c r="A322" s="94"/>
      <c r="B322" s="264"/>
      <c r="C322" s="285"/>
      <c r="D322" s="286" t="s">
        <v>639</v>
      </c>
      <c r="E322" s="287" t="s">
        <v>619</v>
      </c>
      <c r="F322" s="288"/>
      <c r="G322" s="289"/>
      <c r="H322" s="290"/>
      <c r="I322" s="265"/>
      <c r="J322" s="272">
        <f>J320+J321</f>
        <v>0</v>
      </c>
      <c r="K322" s="266"/>
      <c r="L322" s="273">
        <f>L320+L321</f>
        <v>0</v>
      </c>
      <c r="M322" s="267"/>
      <c r="N322" s="274">
        <f t="shared" si="51"/>
        <v>0</v>
      </c>
      <c r="O322" s="268"/>
    </row>
    <row r="323" spans="1:15" ht="18.75" customHeight="1" thickTop="1" x14ac:dyDescent="0.15">
      <c r="A323" s="94"/>
      <c r="B323" s="154"/>
      <c r="C323" s="257" t="s">
        <v>523</v>
      </c>
      <c r="D323" s="258" t="s">
        <v>600</v>
      </c>
      <c r="E323" s="259" t="s">
        <v>602</v>
      </c>
      <c r="F323" s="260"/>
      <c r="G323" s="321"/>
      <c r="H323" s="322"/>
      <c r="I323" s="159"/>
      <c r="J323" s="261">
        <f>SUMIFS(J276:J322,D276:D322,"設備費5")</f>
        <v>0</v>
      </c>
      <c r="K323" s="161"/>
      <c r="L323" s="262">
        <f>SUMIFS(L276:L322,D276:D322,"設備費5")</f>
        <v>0</v>
      </c>
      <c r="M323" s="323"/>
      <c r="N323" s="263">
        <f t="shared" si="51"/>
        <v>0</v>
      </c>
      <c r="O323" s="164"/>
    </row>
    <row r="324" spans="1:15" ht="18.75" customHeight="1" x14ac:dyDescent="0.15">
      <c r="A324" s="94"/>
      <c r="B324" s="144"/>
      <c r="C324" s="184" t="s">
        <v>523</v>
      </c>
      <c r="D324" s="326" t="s">
        <v>606</v>
      </c>
      <c r="E324" s="186" t="s">
        <v>602</v>
      </c>
      <c r="F324" s="245"/>
      <c r="G324" s="177"/>
      <c r="H324" s="178"/>
      <c r="I324" s="148"/>
      <c r="J324" s="179">
        <f>SUMIFS(J276:J322,D276:D322,"工事費5")</f>
        <v>0</v>
      </c>
      <c r="K324" s="150"/>
      <c r="L324" s="180">
        <f>SUMIFS(L276:L322,D276:D322,"工事費5")</f>
        <v>0</v>
      </c>
      <c r="M324" s="181"/>
      <c r="N324" s="182">
        <f t="shared" si="51"/>
        <v>0</v>
      </c>
      <c r="O324" s="153"/>
    </row>
    <row r="325" spans="1:15" ht="18.75" customHeight="1" thickBot="1" x14ac:dyDescent="0.2">
      <c r="A325" s="94"/>
      <c r="B325" s="264"/>
      <c r="C325" s="285"/>
      <c r="D325" s="291" t="s">
        <v>607</v>
      </c>
      <c r="E325" s="287" t="s">
        <v>602</v>
      </c>
      <c r="F325" s="288"/>
      <c r="G325" s="289"/>
      <c r="H325" s="290"/>
      <c r="I325" s="265"/>
      <c r="J325" s="272">
        <f>J323+J324</f>
        <v>0</v>
      </c>
      <c r="K325" s="266"/>
      <c r="L325" s="273">
        <f>L323+L324</f>
        <v>0</v>
      </c>
      <c r="M325" s="267"/>
      <c r="N325" s="274">
        <f t="shared" si="51"/>
        <v>0</v>
      </c>
      <c r="O325" s="268"/>
    </row>
    <row r="326" spans="1:15" ht="18.75" customHeight="1" thickTop="1" x14ac:dyDescent="0.15">
      <c r="A326" s="94"/>
      <c r="B326" s="144"/>
      <c r="C326" s="2558" t="s">
        <v>612</v>
      </c>
      <c r="D326" s="2559"/>
      <c r="E326" s="2560"/>
      <c r="F326" s="246"/>
      <c r="G326" s="145"/>
      <c r="H326" s="146"/>
      <c r="I326" s="148"/>
      <c r="J326" s="148"/>
      <c r="K326" s="149"/>
      <c r="L326" s="150"/>
      <c r="M326" s="181"/>
      <c r="N326" s="152"/>
      <c r="O326" s="153"/>
    </row>
    <row r="327" spans="1:15" ht="18.75" customHeight="1" x14ac:dyDescent="0.15">
      <c r="A327" s="94"/>
      <c r="B327" s="144"/>
      <c r="C327" s="2561" t="s">
        <v>640</v>
      </c>
      <c r="D327" s="2562"/>
      <c r="E327" s="2563"/>
      <c r="F327" s="246"/>
      <c r="G327" s="145"/>
      <c r="H327" s="146"/>
      <c r="I327" s="147"/>
      <c r="J327" s="148"/>
      <c r="K327" s="149"/>
      <c r="L327" s="150"/>
      <c r="M327" s="181" t="str">
        <f t="shared" ref="M327:M335" si="52">IF(I327-K327=0,"",I327-K327)</f>
        <v/>
      </c>
      <c r="N327" s="152"/>
      <c r="O327" s="153"/>
    </row>
    <row r="328" spans="1:15" ht="18.75" customHeight="1" x14ac:dyDescent="0.15">
      <c r="A328" s="94"/>
      <c r="B328" s="144"/>
      <c r="C328" s="333"/>
      <c r="D328" s="324"/>
      <c r="E328" s="325"/>
      <c r="F328" s="246"/>
      <c r="G328" s="145"/>
      <c r="H328" s="146"/>
      <c r="I328" s="147"/>
      <c r="J328" s="148">
        <f t="shared" ref="J328:J335" si="53">ROUNDDOWN(H328*I328,0)</f>
        <v>0</v>
      </c>
      <c r="K328" s="149"/>
      <c r="L328" s="150">
        <f t="shared" ref="L328:L335" si="54">ROUNDDOWN(H328*K328,0)</f>
        <v>0</v>
      </c>
      <c r="M328" s="181" t="str">
        <f t="shared" si="52"/>
        <v/>
      </c>
      <c r="N328" s="152">
        <f t="shared" ref="N328:N338" si="55">J328-L328</f>
        <v>0</v>
      </c>
      <c r="O328" s="153"/>
    </row>
    <row r="329" spans="1:15" ht="18.75" customHeight="1" x14ac:dyDescent="0.15">
      <c r="A329" s="94"/>
      <c r="B329" s="144"/>
      <c r="C329" s="333"/>
      <c r="D329" s="324"/>
      <c r="E329" s="325"/>
      <c r="F329" s="246"/>
      <c r="G329" s="145"/>
      <c r="H329" s="146"/>
      <c r="I329" s="147"/>
      <c r="J329" s="148">
        <f t="shared" si="53"/>
        <v>0</v>
      </c>
      <c r="K329" s="149"/>
      <c r="L329" s="150">
        <f t="shared" si="54"/>
        <v>0</v>
      </c>
      <c r="M329" s="181" t="str">
        <f t="shared" si="52"/>
        <v/>
      </c>
      <c r="N329" s="152">
        <f t="shared" si="55"/>
        <v>0</v>
      </c>
      <c r="O329" s="153"/>
    </row>
    <row r="330" spans="1:15" ht="18.75" customHeight="1" x14ac:dyDescent="0.15">
      <c r="A330" s="94"/>
      <c r="B330" s="144"/>
      <c r="C330" s="333"/>
      <c r="D330" s="324"/>
      <c r="E330" s="325"/>
      <c r="F330" s="246"/>
      <c r="G330" s="145"/>
      <c r="H330" s="146"/>
      <c r="I330" s="147"/>
      <c r="J330" s="148">
        <f t="shared" si="53"/>
        <v>0</v>
      </c>
      <c r="K330" s="149"/>
      <c r="L330" s="150">
        <f t="shared" si="54"/>
        <v>0</v>
      </c>
      <c r="M330" s="181" t="str">
        <f t="shared" si="52"/>
        <v/>
      </c>
      <c r="N330" s="152">
        <f t="shared" si="55"/>
        <v>0</v>
      </c>
      <c r="O330" s="153"/>
    </row>
    <row r="331" spans="1:15" ht="18.75" customHeight="1" x14ac:dyDescent="0.15">
      <c r="A331" s="94"/>
      <c r="B331" s="144"/>
      <c r="C331" s="333"/>
      <c r="D331" s="324"/>
      <c r="E331" s="325"/>
      <c r="F331" s="246"/>
      <c r="G331" s="145"/>
      <c r="H331" s="146"/>
      <c r="I331" s="147"/>
      <c r="J331" s="148">
        <f t="shared" si="53"/>
        <v>0</v>
      </c>
      <c r="K331" s="149"/>
      <c r="L331" s="150">
        <f t="shared" si="54"/>
        <v>0</v>
      </c>
      <c r="M331" s="181" t="str">
        <f t="shared" si="52"/>
        <v/>
      </c>
      <c r="N331" s="152">
        <f t="shared" si="55"/>
        <v>0</v>
      </c>
      <c r="O331" s="153"/>
    </row>
    <row r="332" spans="1:15" ht="18.75" customHeight="1" x14ac:dyDescent="0.15">
      <c r="A332" s="94"/>
      <c r="B332" s="144"/>
      <c r="C332" s="333"/>
      <c r="D332" s="324"/>
      <c r="E332" s="325"/>
      <c r="F332" s="246"/>
      <c r="G332" s="145"/>
      <c r="H332" s="146"/>
      <c r="I332" s="147"/>
      <c r="J332" s="148">
        <f t="shared" si="53"/>
        <v>0</v>
      </c>
      <c r="K332" s="149"/>
      <c r="L332" s="150">
        <f t="shared" si="54"/>
        <v>0</v>
      </c>
      <c r="M332" s="181" t="str">
        <f t="shared" si="52"/>
        <v/>
      </c>
      <c r="N332" s="152">
        <f t="shared" si="55"/>
        <v>0</v>
      </c>
      <c r="O332" s="153"/>
    </row>
    <row r="333" spans="1:15" ht="18.75" customHeight="1" x14ac:dyDescent="0.15">
      <c r="A333" s="94"/>
      <c r="B333" s="144"/>
      <c r="C333" s="333"/>
      <c r="D333" s="324"/>
      <c r="E333" s="325"/>
      <c r="F333" s="246"/>
      <c r="G333" s="145"/>
      <c r="H333" s="146"/>
      <c r="I333" s="147"/>
      <c r="J333" s="148">
        <f t="shared" si="53"/>
        <v>0</v>
      </c>
      <c r="K333" s="149"/>
      <c r="L333" s="150">
        <f t="shared" si="54"/>
        <v>0</v>
      </c>
      <c r="M333" s="181" t="str">
        <f t="shared" si="52"/>
        <v/>
      </c>
      <c r="N333" s="152">
        <f t="shared" si="55"/>
        <v>0</v>
      </c>
      <c r="O333" s="153"/>
    </row>
    <row r="334" spans="1:15" ht="18.75" customHeight="1" x14ac:dyDescent="0.15">
      <c r="A334" s="94"/>
      <c r="B334" s="144"/>
      <c r="C334" s="333"/>
      <c r="D334" s="324"/>
      <c r="E334" s="325"/>
      <c r="F334" s="246"/>
      <c r="G334" s="145"/>
      <c r="H334" s="146"/>
      <c r="I334" s="147"/>
      <c r="J334" s="148">
        <f t="shared" si="53"/>
        <v>0</v>
      </c>
      <c r="K334" s="149"/>
      <c r="L334" s="150">
        <f t="shared" si="54"/>
        <v>0</v>
      </c>
      <c r="M334" s="181" t="str">
        <f t="shared" si="52"/>
        <v/>
      </c>
      <c r="N334" s="152">
        <f t="shared" si="55"/>
        <v>0</v>
      </c>
      <c r="O334" s="153"/>
    </row>
    <row r="335" spans="1:15" ht="18.75" customHeight="1" thickBot="1" x14ac:dyDescent="0.2">
      <c r="A335" s="94"/>
      <c r="B335" s="327"/>
      <c r="C335" s="276"/>
      <c r="D335" s="277"/>
      <c r="E335" s="278"/>
      <c r="F335" s="279"/>
      <c r="G335" s="280"/>
      <c r="H335" s="281"/>
      <c r="I335" s="282"/>
      <c r="J335" s="311">
        <f t="shared" si="53"/>
        <v>0</v>
      </c>
      <c r="K335" s="283"/>
      <c r="L335" s="313">
        <f t="shared" si="54"/>
        <v>0</v>
      </c>
      <c r="M335" s="315" t="str">
        <f t="shared" si="52"/>
        <v/>
      </c>
      <c r="N335" s="284">
        <f t="shared" si="55"/>
        <v>0</v>
      </c>
      <c r="O335" s="110"/>
    </row>
    <row r="336" spans="1:15" ht="18.75" customHeight="1" x14ac:dyDescent="0.15">
      <c r="A336" s="94"/>
      <c r="B336" s="154"/>
      <c r="C336" s="275" t="s">
        <v>641</v>
      </c>
      <c r="D336" s="258" t="s">
        <v>667</v>
      </c>
      <c r="E336" s="259" t="s">
        <v>605</v>
      </c>
      <c r="F336" s="260"/>
      <c r="G336" s="321"/>
      <c r="H336" s="322"/>
      <c r="I336" s="159"/>
      <c r="J336" s="261">
        <f>SUMIFS(J328:J335,B328:B335,"設備")</f>
        <v>0</v>
      </c>
      <c r="K336" s="161"/>
      <c r="L336" s="262">
        <f>SUMIFS(L328:L335,B328:B335,"設備")</f>
        <v>0</v>
      </c>
      <c r="M336" s="323"/>
      <c r="N336" s="263">
        <f t="shared" si="55"/>
        <v>0</v>
      </c>
      <c r="O336" s="164"/>
    </row>
    <row r="337" spans="1:15" ht="18.75" customHeight="1" x14ac:dyDescent="0.15">
      <c r="A337" s="94"/>
      <c r="B337" s="144"/>
      <c r="C337" s="275" t="s">
        <v>641</v>
      </c>
      <c r="D337" s="326" t="s">
        <v>668</v>
      </c>
      <c r="E337" s="186" t="s">
        <v>605</v>
      </c>
      <c r="F337" s="245"/>
      <c r="G337" s="177"/>
      <c r="H337" s="178"/>
      <c r="I337" s="148"/>
      <c r="J337" s="179">
        <f>SUMIFS(J328:J335,B328:B335,"工事")</f>
        <v>0</v>
      </c>
      <c r="K337" s="150"/>
      <c r="L337" s="180">
        <f>SUMIFS(L328:L335,B328:B335,"工事")</f>
        <v>0</v>
      </c>
      <c r="M337" s="181"/>
      <c r="N337" s="182">
        <f t="shared" si="55"/>
        <v>0</v>
      </c>
      <c r="O337" s="153"/>
    </row>
    <row r="338" spans="1:15" ht="18.75" customHeight="1" thickBot="1" x14ac:dyDescent="0.2">
      <c r="A338" s="94"/>
      <c r="B338" s="327"/>
      <c r="C338" s="306"/>
      <c r="D338" s="271" t="s">
        <v>641</v>
      </c>
      <c r="E338" s="328" t="s">
        <v>619</v>
      </c>
      <c r="F338" s="269"/>
      <c r="G338" s="309"/>
      <c r="H338" s="310"/>
      <c r="I338" s="311"/>
      <c r="J338" s="312">
        <f>J336+J337</f>
        <v>0</v>
      </c>
      <c r="K338" s="313"/>
      <c r="L338" s="314">
        <f>L336+L337</f>
        <v>0</v>
      </c>
      <c r="M338" s="315"/>
      <c r="N338" s="316">
        <f t="shared" si="55"/>
        <v>0</v>
      </c>
      <c r="O338" s="110"/>
    </row>
    <row r="339" spans="1:15" ht="18.75" customHeight="1" x14ac:dyDescent="0.15">
      <c r="A339" s="94"/>
      <c r="B339" s="144"/>
      <c r="C339" s="2550" t="s">
        <v>642</v>
      </c>
      <c r="D339" s="2551"/>
      <c r="E339" s="2552"/>
      <c r="F339" s="246"/>
      <c r="G339" s="145"/>
      <c r="H339" s="146"/>
      <c r="I339" s="147"/>
      <c r="J339" s="159"/>
      <c r="K339" s="329"/>
      <c r="L339" s="301"/>
      <c r="M339" s="323" t="str">
        <f t="shared" ref="M339:M347" si="56">IF(I339-K339=0,"",I339-K339)</f>
        <v/>
      </c>
      <c r="N339" s="163"/>
      <c r="O339" s="153"/>
    </row>
    <row r="340" spans="1:15" ht="18.75" customHeight="1" x14ac:dyDescent="0.15">
      <c r="A340" s="94"/>
      <c r="B340" s="144"/>
      <c r="C340" s="333"/>
      <c r="D340" s="543"/>
      <c r="E340" s="541"/>
      <c r="F340" s="246"/>
      <c r="G340" s="145"/>
      <c r="H340" s="146"/>
      <c r="I340" s="147"/>
      <c r="J340" s="148">
        <f t="shared" ref="J340:J347" si="57">ROUNDDOWN(H340*I340,0)</f>
        <v>0</v>
      </c>
      <c r="K340" s="149"/>
      <c r="L340" s="150">
        <f t="shared" ref="L340:L347" si="58">ROUNDDOWN(H340*K340,0)</f>
        <v>0</v>
      </c>
      <c r="M340" s="181" t="str">
        <f t="shared" si="56"/>
        <v/>
      </c>
      <c r="N340" s="152">
        <f t="shared" ref="N340:N346" si="59">J340-L340</f>
        <v>0</v>
      </c>
      <c r="O340" s="153"/>
    </row>
    <row r="341" spans="1:15" ht="18.75" customHeight="1" x14ac:dyDescent="0.15">
      <c r="A341" s="94"/>
      <c r="B341" s="144"/>
      <c r="C341" s="333"/>
      <c r="D341" s="324"/>
      <c r="E341" s="325"/>
      <c r="F341" s="246"/>
      <c r="G341" s="145"/>
      <c r="H341" s="146"/>
      <c r="I341" s="147"/>
      <c r="J341" s="148">
        <f t="shared" si="57"/>
        <v>0</v>
      </c>
      <c r="K341" s="149"/>
      <c r="L341" s="150">
        <f t="shared" si="58"/>
        <v>0</v>
      </c>
      <c r="M341" s="181" t="str">
        <f t="shared" si="56"/>
        <v/>
      </c>
      <c r="N341" s="152">
        <f t="shared" si="59"/>
        <v>0</v>
      </c>
      <c r="O341" s="153"/>
    </row>
    <row r="342" spans="1:15" ht="18.75" customHeight="1" x14ac:dyDescent="0.15">
      <c r="A342" s="94"/>
      <c r="B342" s="144"/>
      <c r="C342" s="333"/>
      <c r="D342" s="324"/>
      <c r="E342" s="325"/>
      <c r="F342" s="246"/>
      <c r="G342" s="145"/>
      <c r="H342" s="146"/>
      <c r="I342" s="147"/>
      <c r="J342" s="148">
        <f t="shared" si="57"/>
        <v>0</v>
      </c>
      <c r="K342" s="149"/>
      <c r="L342" s="150">
        <f t="shared" si="58"/>
        <v>0</v>
      </c>
      <c r="M342" s="181" t="str">
        <f t="shared" si="56"/>
        <v/>
      </c>
      <c r="N342" s="152">
        <f t="shared" si="59"/>
        <v>0</v>
      </c>
      <c r="O342" s="153"/>
    </row>
    <row r="343" spans="1:15" ht="18.75" customHeight="1" x14ac:dyDescent="0.15">
      <c r="A343" s="94"/>
      <c r="B343" s="144"/>
      <c r="C343" s="333"/>
      <c r="D343" s="324"/>
      <c r="E343" s="325"/>
      <c r="F343" s="246"/>
      <c r="G343" s="145"/>
      <c r="H343" s="146"/>
      <c r="I343" s="147"/>
      <c r="J343" s="148">
        <f t="shared" si="57"/>
        <v>0</v>
      </c>
      <c r="K343" s="149"/>
      <c r="L343" s="150">
        <f t="shared" si="58"/>
        <v>0</v>
      </c>
      <c r="M343" s="181" t="str">
        <f t="shared" si="56"/>
        <v/>
      </c>
      <c r="N343" s="152">
        <f t="shared" si="59"/>
        <v>0</v>
      </c>
      <c r="O343" s="153"/>
    </row>
    <row r="344" spans="1:15" ht="18.75" customHeight="1" x14ac:dyDescent="0.15">
      <c r="A344" s="94"/>
      <c r="B344" s="144"/>
      <c r="C344" s="333"/>
      <c r="D344" s="324"/>
      <c r="E344" s="325"/>
      <c r="F344" s="246"/>
      <c r="G344" s="145"/>
      <c r="H344" s="146"/>
      <c r="I344" s="147"/>
      <c r="J344" s="148">
        <f t="shared" si="57"/>
        <v>0</v>
      </c>
      <c r="K344" s="149"/>
      <c r="L344" s="150">
        <f t="shared" si="58"/>
        <v>0</v>
      </c>
      <c r="M344" s="181" t="str">
        <f t="shared" si="56"/>
        <v/>
      </c>
      <c r="N344" s="152">
        <f t="shared" si="59"/>
        <v>0</v>
      </c>
      <c r="O344" s="153"/>
    </row>
    <row r="345" spans="1:15" ht="18.75" customHeight="1" x14ac:dyDescent="0.15">
      <c r="A345" s="94"/>
      <c r="B345" s="144"/>
      <c r="C345" s="333"/>
      <c r="D345" s="324"/>
      <c r="E345" s="325"/>
      <c r="F345" s="246"/>
      <c r="G345" s="145"/>
      <c r="H345" s="146"/>
      <c r="I345" s="147"/>
      <c r="J345" s="148">
        <f t="shared" si="57"/>
        <v>0</v>
      </c>
      <c r="K345" s="149"/>
      <c r="L345" s="150">
        <f t="shared" si="58"/>
        <v>0</v>
      </c>
      <c r="M345" s="181" t="str">
        <f t="shared" si="56"/>
        <v/>
      </c>
      <c r="N345" s="152">
        <f t="shared" si="59"/>
        <v>0</v>
      </c>
      <c r="O345" s="153"/>
    </row>
    <row r="346" spans="1:15" ht="18.75" customHeight="1" x14ac:dyDescent="0.15">
      <c r="A346" s="94"/>
      <c r="B346" s="144"/>
      <c r="C346" s="333"/>
      <c r="D346" s="324"/>
      <c r="E346" s="325"/>
      <c r="F346" s="246"/>
      <c r="G346" s="145"/>
      <c r="H346" s="146"/>
      <c r="I346" s="147"/>
      <c r="J346" s="148">
        <f t="shared" si="57"/>
        <v>0</v>
      </c>
      <c r="K346" s="149"/>
      <c r="L346" s="150">
        <f t="shared" si="58"/>
        <v>0</v>
      </c>
      <c r="M346" s="181" t="str">
        <f t="shared" si="56"/>
        <v/>
      </c>
      <c r="N346" s="152">
        <f t="shared" si="59"/>
        <v>0</v>
      </c>
      <c r="O346" s="153"/>
    </row>
    <row r="347" spans="1:15" ht="18.75" customHeight="1" thickBot="1" x14ac:dyDescent="0.2">
      <c r="A347" s="94"/>
      <c r="B347" s="327"/>
      <c r="C347" s="276"/>
      <c r="D347" s="277"/>
      <c r="E347" s="278"/>
      <c r="F347" s="279"/>
      <c r="G347" s="280"/>
      <c r="H347" s="281"/>
      <c r="I347" s="282"/>
      <c r="J347" s="311">
        <f t="shared" si="57"/>
        <v>0</v>
      </c>
      <c r="K347" s="283"/>
      <c r="L347" s="313">
        <f t="shared" si="58"/>
        <v>0</v>
      </c>
      <c r="M347" s="315" t="str">
        <f t="shared" si="56"/>
        <v/>
      </c>
      <c r="N347" s="284">
        <f t="shared" ref="N347:N353" si="60">J347-L347</f>
        <v>0</v>
      </c>
      <c r="O347" s="110"/>
    </row>
    <row r="348" spans="1:15" ht="18.75" customHeight="1" x14ac:dyDescent="0.15">
      <c r="A348" s="94"/>
      <c r="B348" s="154"/>
      <c r="C348" s="275" t="s">
        <v>643</v>
      </c>
      <c r="D348" s="258" t="s">
        <v>667</v>
      </c>
      <c r="E348" s="259" t="s">
        <v>605</v>
      </c>
      <c r="F348" s="260"/>
      <c r="G348" s="321"/>
      <c r="H348" s="322"/>
      <c r="I348" s="159"/>
      <c r="J348" s="261">
        <f>SUMIFS(J340:J347,B340:B347,"設備")</f>
        <v>0</v>
      </c>
      <c r="K348" s="161"/>
      <c r="L348" s="262">
        <f>SUMIFS(L340:L347,B340:B347,"設備")</f>
        <v>0</v>
      </c>
      <c r="M348" s="323"/>
      <c r="N348" s="263">
        <f t="shared" si="60"/>
        <v>0</v>
      </c>
      <c r="O348" s="164"/>
    </row>
    <row r="349" spans="1:15" ht="18.75" customHeight="1" x14ac:dyDescent="0.15">
      <c r="A349" s="94"/>
      <c r="B349" s="144"/>
      <c r="C349" s="275" t="s">
        <v>643</v>
      </c>
      <c r="D349" s="326" t="s">
        <v>668</v>
      </c>
      <c r="E349" s="186" t="s">
        <v>605</v>
      </c>
      <c r="F349" s="245"/>
      <c r="G349" s="177"/>
      <c r="H349" s="178"/>
      <c r="I349" s="148"/>
      <c r="J349" s="179">
        <f>SUMIFS(J340:J347,B340:B347,"工事")</f>
        <v>0</v>
      </c>
      <c r="K349" s="150"/>
      <c r="L349" s="180">
        <f>SUMIFS(L340:L347,B340:B347,"工事")</f>
        <v>0</v>
      </c>
      <c r="M349" s="181"/>
      <c r="N349" s="182">
        <f t="shared" si="60"/>
        <v>0</v>
      </c>
      <c r="O349" s="153"/>
    </row>
    <row r="350" spans="1:15" ht="18.75" customHeight="1" thickBot="1" x14ac:dyDescent="0.2">
      <c r="A350" s="94"/>
      <c r="B350" s="264"/>
      <c r="C350" s="285"/>
      <c r="D350" s="286" t="s">
        <v>643</v>
      </c>
      <c r="E350" s="287" t="s">
        <v>619</v>
      </c>
      <c r="F350" s="288"/>
      <c r="G350" s="289"/>
      <c r="H350" s="290"/>
      <c r="I350" s="265"/>
      <c r="J350" s="272">
        <f>J348+J349</f>
        <v>0</v>
      </c>
      <c r="K350" s="266"/>
      <c r="L350" s="273">
        <f>L348+L349</f>
        <v>0</v>
      </c>
      <c r="M350" s="267"/>
      <c r="N350" s="274">
        <f t="shared" si="60"/>
        <v>0</v>
      </c>
      <c r="O350" s="268"/>
    </row>
    <row r="351" spans="1:15" ht="18.75" customHeight="1" thickTop="1" x14ac:dyDescent="0.15">
      <c r="A351" s="94"/>
      <c r="B351" s="154"/>
      <c r="C351" s="257" t="s">
        <v>523</v>
      </c>
      <c r="D351" s="258" t="s">
        <v>600</v>
      </c>
      <c r="E351" s="259" t="s">
        <v>602</v>
      </c>
      <c r="F351" s="260"/>
      <c r="G351" s="321"/>
      <c r="H351" s="322"/>
      <c r="I351" s="159"/>
      <c r="J351" s="261">
        <f>SUMIFS(J328:J350,D328:D350,"設備費6")</f>
        <v>0</v>
      </c>
      <c r="K351" s="161"/>
      <c r="L351" s="262">
        <f>SUMIFS(L328:L350,D328:D350,"設備費6")</f>
        <v>0</v>
      </c>
      <c r="M351" s="323"/>
      <c r="N351" s="263">
        <f t="shared" si="60"/>
        <v>0</v>
      </c>
      <c r="O351" s="164"/>
    </row>
    <row r="352" spans="1:15" ht="18.75" customHeight="1" x14ac:dyDescent="0.15">
      <c r="A352" s="94"/>
      <c r="B352" s="144"/>
      <c r="C352" s="184" t="s">
        <v>523</v>
      </c>
      <c r="D352" s="326" t="s">
        <v>606</v>
      </c>
      <c r="E352" s="186" t="s">
        <v>602</v>
      </c>
      <c r="F352" s="245"/>
      <c r="G352" s="177"/>
      <c r="H352" s="178"/>
      <c r="I352" s="148"/>
      <c r="J352" s="179">
        <f>SUMIFS(J328:J350,D328:D350,"工事費6")</f>
        <v>0</v>
      </c>
      <c r="K352" s="150"/>
      <c r="L352" s="180">
        <f>SUMIFS(L328:L350,D328:D350,"工事費6")</f>
        <v>0</v>
      </c>
      <c r="M352" s="181"/>
      <c r="N352" s="182">
        <f t="shared" si="60"/>
        <v>0</v>
      </c>
      <c r="O352" s="153"/>
    </row>
    <row r="353" spans="1:15" ht="18.75" customHeight="1" thickBot="1" x14ac:dyDescent="0.2">
      <c r="A353" s="94"/>
      <c r="B353" s="264"/>
      <c r="C353" s="285"/>
      <c r="D353" s="291" t="s">
        <v>607</v>
      </c>
      <c r="E353" s="287" t="s">
        <v>602</v>
      </c>
      <c r="F353" s="288"/>
      <c r="G353" s="289"/>
      <c r="H353" s="290"/>
      <c r="I353" s="265"/>
      <c r="J353" s="272">
        <f>J351+J352</f>
        <v>0</v>
      </c>
      <c r="K353" s="266"/>
      <c r="L353" s="273">
        <f>L351+L352</f>
        <v>0</v>
      </c>
      <c r="M353" s="267"/>
      <c r="N353" s="274">
        <f t="shared" si="60"/>
        <v>0</v>
      </c>
      <c r="O353" s="268"/>
    </row>
    <row r="354" spans="1:15" ht="18.75" customHeight="1" thickTop="1" x14ac:dyDescent="0.15">
      <c r="A354" s="94"/>
      <c r="B354" s="144"/>
      <c r="C354" s="2558" t="s">
        <v>613</v>
      </c>
      <c r="D354" s="2559"/>
      <c r="E354" s="2560"/>
      <c r="F354" s="246"/>
      <c r="G354" s="145"/>
      <c r="H354" s="146"/>
      <c r="I354" s="148"/>
      <c r="J354" s="148"/>
      <c r="K354" s="149"/>
      <c r="L354" s="150"/>
      <c r="M354" s="181"/>
      <c r="N354" s="152"/>
      <c r="O354" s="153"/>
    </row>
    <row r="355" spans="1:15" ht="18.75" customHeight="1" x14ac:dyDescent="0.15">
      <c r="A355" s="94"/>
      <c r="B355" s="144"/>
      <c r="C355" s="2561" t="s">
        <v>644</v>
      </c>
      <c r="D355" s="2562"/>
      <c r="E355" s="2563"/>
      <c r="F355" s="246"/>
      <c r="G355" s="145"/>
      <c r="H355" s="146"/>
      <c r="I355" s="147"/>
      <c r="J355" s="148"/>
      <c r="K355" s="149"/>
      <c r="L355" s="150"/>
      <c r="M355" s="181" t="str">
        <f t="shared" ref="M355:M363" si="61">IF(I355-K355=0,"",I355-K355)</f>
        <v/>
      </c>
      <c r="N355" s="152"/>
      <c r="O355" s="153"/>
    </row>
    <row r="356" spans="1:15" ht="18.75" customHeight="1" x14ac:dyDescent="0.15">
      <c r="A356" s="94"/>
      <c r="B356" s="144"/>
      <c r="C356" s="333"/>
      <c r="D356" s="324"/>
      <c r="E356" s="325"/>
      <c r="F356" s="246"/>
      <c r="G356" s="145"/>
      <c r="H356" s="146"/>
      <c r="I356" s="147"/>
      <c r="J356" s="148">
        <f t="shared" ref="J356:J363" si="62">ROUNDDOWN(H356*I356,0)</f>
        <v>0</v>
      </c>
      <c r="K356" s="149"/>
      <c r="L356" s="150">
        <f t="shared" ref="L356:L363" si="63">ROUNDDOWN(H356*K356,0)</f>
        <v>0</v>
      </c>
      <c r="M356" s="181" t="str">
        <f t="shared" si="61"/>
        <v/>
      </c>
      <c r="N356" s="152">
        <f>J356-L356</f>
        <v>0</v>
      </c>
      <c r="O356" s="153"/>
    </row>
    <row r="357" spans="1:15" ht="18.75" customHeight="1" x14ac:dyDescent="0.15">
      <c r="A357" s="94"/>
      <c r="B357" s="144"/>
      <c r="C357" s="333"/>
      <c r="D357" s="324"/>
      <c r="E357" s="325"/>
      <c r="F357" s="246"/>
      <c r="G357" s="145"/>
      <c r="H357" s="146"/>
      <c r="I357" s="147"/>
      <c r="J357" s="148">
        <f t="shared" si="62"/>
        <v>0</v>
      </c>
      <c r="K357" s="149"/>
      <c r="L357" s="150">
        <f t="shared" si="63"/>
        <v>0</v>
      </c>
      <c r="M357" s="181" t="str">
        <f t="shared" si="61"/>
        <v/>
      </c>
      <c r="N357" s="152">
        <f t="shared" ref="N357:N363" si="64">J357-L357</f>
        <v>0</v>
      </c>
      <c r="O357" s="153"/>
    </row>
    <row r="358" spans="1:15" ht="18.75" customHeight="1" x14ac:dyDescent="0.15">
      <c r="A358" s="94"/>
      <c r="B358" s="144"/>
      <c r="C358" s="333"/>
      <c r="D358" s="324"/>
      <c r="E358" s="325"/>
      <c r="F358" s="246"/>
      <c r="G358" s="145"/>
      <c r="H358" s="146"/>
      <c r="I358" s="147"/>
      <c r="J358" s="148">
        <f t="shared" si="62"/>
        <v>0</v>
      </c>
      <c r="K358" s="149"/>
      <c r="L358" s="150">
        <f t="shared" si="63"/>
        <v>0</v>
      </c>
      <c r="M358" s="181" t="str">
        <f t="shared" si="61"/>
        <v/>
      </c>
      <c r="N358" s="152">
        <f t="shared" si="64"/>
        <v>0</v>
      </c>
      <c r="O358" s="153"/>
    </row>
    <row r="359" spans="1:15" ht="18.75" customHeight="1" x14ac:dyDescent="0.15">
      <c r="A359" s="94"/>
      <c r="B359" s="144"/>
      <c r="C359" s="333"/>
      <c r="D359" s="324"/>
      <c r="E359" s="325"/>
      <c r="F359" s="246"/>
      <c r="G359" s="145"/>
      <c r="H359" s="146"/>
      <c r="I359" s="147"/>
      <c r="J359" s="148">
        <f t="shared" si="62"/>
        <v>0</v>
      </c>
      <c r="K359" s="149"/>
      <c r="L359" s="150">
        <f t="shared" si="63"/>
        <v>0</v>
      </c>
      <c r="M359" s="181" t="str">
        <f t="shared" si="61"/>
        <v/>
      </c>
      <c r="N359" s="152">
        <f t="shared" si="64"/>
        <v>0</v>
      </c>
      <c r="O359" s="153"/>
    </row>
    <row r="360" spans="1:15" ht="18.75" customHeight="1" x14ac:dyDescent="0.15">
      <c r="A360" s="94"/>
      <c r="B360" s="144"/>
      <c r="C360" s="333"/>
      <c r="D360" s="324"/>
      <c r="E360" s="325"/>
      <c r="F360" s="246"/>
      <c r="G360" s="145"/>
      <c r="H360" s="146"/>
      <c r="I360" s="147"/>
      <c r="J360" s="148">
        <f t="shared" si="62"/>
        <v>0</v>
      </c>
      <c r="K360" s="149"/>
      <c r="L360" s="150">
        <f t="shared" si="63"/>
        <v>0</v>
      </c>
      <c r="M360" s="181" t="str">
        <f t="shared" si="61"/>
        <v/>
      </c>
      <c r="N360" s="152">
        <f t="shared" si="64"/>
        <v>0</v>
      </c>
      <c r="O360" s="153"/>
    </row>
    <row r="361" spans="1:15" ht="18.75" customHeight="1" x14ac:dyDescent="0.15">
      <c r="A361" s="94"/>
      <c r="B361" s="144"/>
      <c r="C361" s="333"/>
      <c r="D361" s="324"/>
      <c r="E361" s="325"/>
      <c r="F361" s="246"/>
      <c r="G361" s="145"/>
      <c r="H361" s="146"/>
      <c r="I361" s="147"/>
      <c r="J361" s="148">
        <f t="shared" si="62"/>
        <v>0</v>
      </c>
      <c r="K361" s="149"/>
      <c r="L361" s="150">
        <f t="shared" si="63"/>
        <v>0</v>
      </c>
      <c r="M361" s="181" t="str">
        <f t="shared" si="61"/>
        <v/>
      </c>
      <c r="N361" s="152">
        <f t="shared" si="64"/>
        <v>0</v>
      </c>
      <c r="O361" s="153"/>
    </row>
    <row r="362" spans="1:15" ht="18.75" customHeight="1" x14ac:dyDescent="0.15">
      <c r="A362" s="94"/>
      <c r="B362" s="144"/>
      <c r="C362" s="333"/>
      <c r="D362" s="324"/>
      <c r="E362" s="325"/>
      <c r="F362" s="246"/>
      <c r="G362" s="145"/>
      <c r="H362" s="146"/>
      <c r="I362" s="147"/>
      <c r="J362" s="148">
        <f t="shared" si="62"/>
        <v>0</v>
      </c>
      <c r="K362" s="149"/>
      <c r="L362" s="150">
        <f t="shared" si="63"/>
        <v>0</v>
      </c>
      <c r="M362" s="181" t="str">
        <f t="shared" si="61"/>
        <v/>
      </c>
      <c r="N362" s="152">
        <f t="shared" si="64"/>
        <v>0</v>
      </c>
      <c r="O362" s="153"/>
    </row>
    <row r="363" spans="1:15" ht="18.75" customHeight="1" thickBot="1" x14ac:dyDescent="0.2">
      <c r="A363" s="94"/>
      <c r="B363" s="327"/>
      <c r="C363" s="276"/>
      <c r="D363" s="277"/>
      <c r="E363" s="278"/>
      <c r="F363" s="279"/>
      <c r="G363" s="280"/>
      <c r="H363" s="281"/>
      <c r="I363" s="282"/>
      <c r="J363" s="311">
        <f t="shared" si="62"/>
        <v>0</v>
      </c>
      <c r="K363" s="283"/>
      <c r="L363" s="313">
        <f t="shared" si="63"/>
        <v>0</v>
      </c>
      <c r="M363" s="315" t="str">
        <f t="shared" si="61"/>
        <v/>
      </c>
      <c r="N363" s="284">
        <f t="shared" si="64"/>
        <v>0</v>
      </c>
      <c r="O363" s="110"/>
    </row>
    <row r="364" spans="1:15" ht="18.75" customHeight="1" x14ac:dyDescent="0.15">
      <c r="A364" s="94"/>
      <c r="B364" s="154"/>
      <c r="C364" s="275" t="s">
        <v>645</v>
      </c>
      <c r="D364" s="258" t="s">
        <v>669</v>
      </c>
      <c r="E364" s="259" t="s">
        <v>605</v>
      </c>
      <c r="F364" s="260"/>
      <c r="G364" s="321"/>
      <c r="H364" s="322"/>
      <c r="I364" s="159"/>
      <c r="J364" s="261">
        <f>SUMIFS(J356:J363,B356:B363,"設備")</f>
        <v>0</v>
      </c>
      <c r="K364" s="161"/>
      <c r="L364" s="262">
        <f>SUMIFS(L356:L363,B356:B363,"設備")</f>
        <v>0</v>
      </c>
      <c r="M364" s="323"/>
      <c r="N364" s="263">
        <f>J364-L364</f>
        <v>0</v>
      </c>
      <c r="O364" s="164"/>
    </row>
    <row r="365" spans="1:15" ht="18.75" customHeight="1" x14ac:dyDescent="0.15">
      <c r="A365" s="94"/>
      <c r="B365" s="144"/>
      <c r="C365" s="275" t="s">
        <v>645</v>
      </c>
      <c r="D365" s="326" t="s">
        <v>670</v>
      </c>
      <c r="E365" s="186" t="s">
        <v>605</v>
      </c>
      <c r="F365" s="245"/>
      <c r="G365" s="177"/>
      <c r="H365" s="178"/>
      <c r="I365" s="148"/>
      <c r="J365" s="179">
        <f>SUMIFS(J356:J363,B356:B363,"工事")</f>
        <v>0</v>
      </c>
      <c r="K365" s="150"/>
      <c r="L365" s="180">
        <f>SUMIFS(L356:L363,B356:B363,"工事")</f>
        <v>0</v>
      </c>
      <c r="M365" s="181"/>
      <c r="N365" s="182">
        <f>J365-L365</f>
        <v>0</v>
      </c>
      <c r="O365" s="153"/>
    </row>
    <row r="366" spans="1:15" ht="18.75" customHeight="1" thickBot="1" x14ac:dyDescent="0.2">
      <c r="A366" s="94"/>
      <c r="B366" s="327"/>
      <c r="C366" s="306"/>
      <c r="D366" s="271" t="s">
        <v>645</v>
      </c>
      <c r="E366" s="328" t="s">
        <v>619</v>
      </c>
      <c r="F366" s="269"/>
      <c r="G366" s="309"/>
      <c r="H366" s="310"/>
      <c r="I366" s="311"/>
      <c r="J366" s="312">
        <f>J364+J365</f>
        <v>0</v>
      </c>
      <c r="K366" s="313"/>
      <c r="L366" s="314">
        <f>L364+L365</f>
        <v>0</v>
      </c>
      <c r="M366" s="315"/>
      <c r="N366" s="316">
        <f>J366-L366</f>
        <v>0</v>
      </c>
      <c r="O366" s="110"/>
    </row>
    <row r="367" spans="1:15" ht="18.75" customHeight="1" x14ac:dyDescent="0.15">
      <c r="A367" s="94"/>
      <c r="B367" s="144"/>
      <c r="C367" s="2550" t="s">
        <v>646</v>
      </c>
      <c r="D367" s="2551"/>
      <c r="E367" s="2552"/>
      <c r="F367" s="246"/>
      <c r="G367" s="145"/>
      <c r="H367" s="146"/>
      <c r="I367" s="147"/>
      <c r="J367" s="159"/>
      <c r="K367" s="329"/>
      <c r="L367" s="301"/>
      <c r="M367" s="323" t="str">
        <f t="shared" ref="M367:M375" si="65">IF(I367-K367=0,"",I367-K367)</f>
        <v/>
      </c>
      <c r="N367" s="163"/>
      <c r="O367" s="153"/>
    </row>
    <row r="368" spans="1:15" ht="18.75" customHeight="1" x14ac:dyDescent="0.15">
      <c r="A368" s="94"/>
      <c r="B368" s="144"/>
      <c r="C368" s="333"/>
      <c r="D368" s="543"/>
      <c r="E368" s="541"/>
      <c r="F368" s="246"/>
      <c r="G368" s="145"/>
      <c r="H368" s="146"/>
      <c r="I368" s="147"/>
      <c r="J368" s="148">
        <f t="shared" ref="J368:J375" si="66">ROUNDDOWN(H368*I368,0)</f>
        <v>0</v>
      </c>
      <c r="K368" s="149"/>
      <c r="L368" s="150">
        <f t="shared" ref="L368:L375" si="67">ROUNDDOWN(H368*K368,0)</f>
        <v>0</v>
      </c>
      <c r="M368" s="181" t="str">
        <f t="shared" si="65"/>
        <v/>
      </c>
      <c r="N368" s="152">
        <f t="shared" ref="N368:N374" si="68">J368-L368</f>
        <v>0</v>
      </c>
      <c r="O368" s="153"/>
    </row>
    <row r="369" spans="1:15" ht="18.75" customHeight="1" x14ac:dyDescent="0.15">
      <c r="A369" s="94"/>
      <c r="B369" s="144"/>
      <c r="C369" s="333"/>
      <c r="D369" s="324"/>
      <c r="E369" s="325"/>
      <c r="F369" s="246"/>
      <c r="G369" s="145"/>
      <c r="H369" s="146"/>
      <c r="I369" s="147"/>
      <c r="J369" s="148">
        <f t="shared" si="66"/>
        <v>0</v>
      </c>
      <c r="K369" s="149"/>
      <c r="L369" s="150">
        <f t="shared" si="67"/>
        <v>0</v>
      </c>
      <c r="M369" s="181" t="str">
        <f t="shared" si="65"/>
        <v/>
      </c>
      <c r="N369" s="152">
        <f t="shared" si="68"/>
        <v>0</v>
      </c>
      <c r="O369" s="153"/>
    </row>
    <row r="370" spans="1:15" ht="18.75" customHeight="1" x14ac:dyDescent="0.15">
      <c r="A370" s="94"/>
      <c r="B370" s="144"/>
      <c r="C370" s="333"/>
      <c r="D370" s="324"/>
      <c r="E370" s="325"/>
      <c r="F370" s="246"/>
      <c r="G370" s="145"/>
      <c r="H370" s="146"/>
      <c r="I370" s="147"/>
      <c r="J370" s="148">
        <f t="shared" si="66"/>
        <v>0</v>
      </c>
      <c r="K370" s="149"/>
      <c r="L370" s="150">
        <f t="shared" si="67"/>
        <v>0</v>
      </c>
      <c r="M370" s="181" t="str">
        <f t="shared" si="65"/>
        <v/>
      </c>
      <c r="N370" s="152">
        <f t="shared" si="68"/>
        <v>0</v>
      </c>
      <c r="O370" s="153"/>
    </row>
    <row r="371" spans="1:15" ht="18.75" customHeight="1" x14ac:dyDescent="0.15">
      <c r="A371" s="94"/>
      <c r="B371" s="144"/>
      <c r="C371" s="333"/>
      <c r="D371" s="324"/>
      <c r="E371" s="325"/>
      <c r="F371" s="246"/>
      <c r="G371" s="145"/>
      <c r="H371" s="146"/>
      <c r="I371" s="147"/>
      <c r="J371" s="148">
        <f t="shared" si="66"/>
        <v>0</v>
      </c>
      <c r="K371" s="149"/>
      <c r="L371" s="150">
        <f t="shared" si="67"/>
        <v>0</v>
      </c>
      <c r="M371" s="181" t="str">
        <f t="shared" si="65"/>
        <v/>
      </c>
      <c r="N371" s="152">
        <f t="shared" si="68"/>
        <v>0</v>
      </c>
      <c r="O371" s="153"/>
    </row>
    <row r="372" spans="1:15" ht="18.75" customHeight="1" x14ac:dyDescent="0.15">
      <c r="A372" s="94"/>
      <c r="B372" s="144"/>
      <c r="C372" s="333"/>
      <c r="D372" s="324"/>
      <c r="E372" s="325"/>
      <c r="F372" s="246"/>
      <c r="G372" s="145"/>
      <c r="H372" s="146"/>
      <c r="I372" s="147"/>
      <c r="J372" s="148">
        <f t="shared" si="66"/>
        <v>0</v>
      </c>
      <c r="K372" s="149"/>
      <c r="L372" s="150">
        <f t="shared" si="67"/>
        <v>0</v>
      </c>
      <c r="M372" s="181" t="str">
        <f t="shared" si="65"/>
        <v/>
      </c>
      <c r="N372" s="152">
        <f t="shared" si="68"/>
        <v>0</v>
      </c>
      <c r="O372" s="153"/>
    </row>
    <row r="373" spans="1:15" ht="18.75" customHeight="1" x14ac:dyDescent="0.15">
      <c r="A373" s="94"/>
      <c r="B373" s="144"/>
      <c r="C373" s="333"/>
      <c r="D373" s="324"/>
      <c r="E373" s="325"/>
      <c r="F373" s="246"/>
      <c r="G373" s="145"/>
      <c r="H373" s="146"/>
      <c r="I373" s="147"/>
      <c r="J373" s="148">
        <f t="shared" si="66"/>
        <v>0</v>
      </c>
      <c r="K373" s="149"/>
      <c r="L373" s="150">
        <f t="shared" si="67"/>
        <v>0</v>
      </c>
      <c r="M373" s="181" t="str">
        <f t="shared" si="65"/>
        <v/>
      </c>
      <c r="N373" s="152">
        <f t="shared" si="68"/>
        <v>0</v>
      </c>
      <c r="O373" s="153"/>
    </row>
    <row r="374" spans="1:15" ht="18.75" customHeight="1" x14ac:dyDescent="0.15">
      <c r="A374" s="94"/>
      <c r="B374" s="144"/>
      <c r="C374" s="333"/>
      <c r="D374" s="324"/>
      <c r="E374" s="325"/>
      <c r="F374" s="246"/>
      <c r="G374" s="145"/>
      <c r="H374" s="146"/>
      <c r="I374" s="147"/>
      <c r="J374" s="148">
        <f t="shared" si="66"/>
        <v>0</v>
      </c>
      <c r="K374" s="149"/>
      <c r="L374" s="150">
        <f t="shared" si="67"/>
        <v>0</v>
      </c>
      <c r="M374" s="181" t="str">
        <f t="shared" si="65"/>
        <v/>
      </c>
      <c r="N374" s="152">
        <f t="shared" si="68"/>
        <v>0</v>
      </c>
      <c r="O374" s="153"/>
    </row>
    <row r="375" spans="1:15" ht="18.75" customHeight="1" thickBot="1" x14ac:dyDescent="0.2">
      <c r="A375" s="94"/>
      <c r="B375" s="327"/>
      <c r="C375" s="276"/>
      <c r="D375" s="277"/>
      <c r="E375" s="278"/>
      <c r="F375" s="279"/>
      <c r="G375" s="280"/>
      <c r="H375" s="281"/>
      <c r="I375" s="282"/>
      <c r="J375" s="311">
        <f t="shared" si="66"/>
        <v>0</v>
      </c>
      <c r="K375" s="283"/>
      <c r="L375" s="313">
        <f t="shared" si="67"/>
        <v>0</v>
      </c>
      <c r="M375" s="315" t="str">
        <f t="shared" si="65"/>
        <v/>
      </c>
      <c r="N375" s="284">
        <f t="shared" ref="N375:N381" si="69">J375-L375</f>
        <v>0</v>
      </c>
      <c r="O375" s="110"/>
    </row>
    <row r="376" spans="1:15" ht="18.75" customHeight="1" x14ac:dyDescent="0.15">
      <c r="A376" s="94"/>
      <c r="B376" s="154"/>
      <c r="C376" s="275" t="s">
        <v>647</v>
      </c>
      <c r="D376" s="258" t="s">
        <v>669</v>
      </c>
      <c r="E376" s="259" t="s">
        <v>605</v>
      </c>
      <c r="F376" s="260"/>
      <c r="G376" s="321"/>
      <c r="H376" s="322"/>
      <c r="I376" s="159"/>
      <c r="J376" s="261">
        <f>SUMIFS(J368:J375,B368:B375,"設備")</f>
        <v>0</v>
      </c>
      <c r="K376" s="161"/>
      <c r="L376" s="262">
        <f>SUMIFS(L368:L375,B368:B375,"設備")</f>
        <v>0</v>
      </c>
      <c r="M376" s="323"/>
      <c r="N376" s="263">
        <f t="shared" si="69"/>
        <v>0</v>
      </c>
      <c r="O376" s="164"/>
    </row>
    <row r="377" spans="1:15" ht="18.75" customHeight="1" x14ac:dyDescent="0.15">
      <c r="A377" s="94"/>
      <c r="B377" s="144"/>
      <c r="C377" s="275" t="s">
        <v>647</v>
      </c>
      <c r="D377" s="326" t="s">
        <v>670</v>
      </c>
      <c r="E377" s="186" t="s">
        <v>605</v>
      </c>
      <c r="F377" s="245"/>
      <c r="G377" s="177"/>
      <c r="H377" s="178"/>
      <c r="I377" s="148"/>
      <c r="J377" s="179">
        <f>SUMIFS(J368:J375,B368:B375,"工事")</f>
        <v>0</v>
      </c>
      <c r="K377" s="150"/>
      <c r="L377" s="180">
        <f>SUMIFS(L368:L375,B368:B375,"工事")</f>
        <v>0</v>
      </c>
      <c r="M377" s="181"/>
      <c r="N377" s="182">
        <f t="shared" si="69"/>
        <v>0</v>
      </c>
      <c r="O377" s="153"/>
    </row>
    <row r="378" spans="1:15" ht="18.75" customHeight="1" thickBot="1" x14ac:dyDescent="0.2">
      <c r="A378" s="94"/>
      <c r="B378" s="264"/>
      <c r="C378" s="285"/>
      <c r="D378" s="286" t="s">
        <v>647</v>
      </c>
      <c r="E378" s="287" t="s">
        <v>619</v>
      </c>
      <c r="F378" s="288"/>
      <c r="G378" s="289"/>
      <c r="H378" s="290"/>
      <c r="I378" s="265"/>
      <c r="J378" s="272">
        <f>J376+J377</f>
        <v>0</v>
      </c>
      <c r="K378" s="266"/>
      <c r="L378" s="273">
        <f>L376+L377</f>
        <v>0</v>
      </c>
      <c r="M378" s="267"/>
      <c r="N378" s="274">
        <f t="shared" si="69"/>
        <v>0</v>
      </c>
      <c r="O378" s="268"/>
    </row>
    <row r="379" spans="1:15" ht="18.75" customHeight="1" thickTop="1" x14ac:dyDescent="0.15">
      <c r="A379" s="94"/>
      <c r="B379" s="154"/>
      <c r="C379" s="257" t="s">
        <v>523</v>
      </c>
      <c r="D379" s="258" t="s">
        <v>600</v>
      </c>
      <c r="E379" s="259" t="s">
        <v>602</v>
      </c>
      <c r="F379" s="260"/>
      <c r="G379" s="321"/>
      <c r="H379" s="322"/>
      <c r="I379" s="159"/>
      <c r="J379" s="261">
        <f>SUMIFS(J356:J378,D356:D378,"設備費7")</f>
        <v>0</v>
      </c>
      <c r="K379" s="161"/>
      <c r="L379" s="262">
        <f>SUMIFS(L356:L378,D356:D378,"設備費7")</f>
        <v>0</v>
      </c>
      <c r="M379" s="323"/>
      <c r="N379" s="263">
        <f t="shared" si="69"/>
        <v>0</v>
      </c>
      <c r="O379" s="164"/>
    </row>
    <row r="380" spans="1:15" ht="18.75" customHeight="1" x14ac:dyDescent="0.15">
      <c r="A380" s="94"/>
      <c r="B380" s="144"/>
      <c r="C380" s="184" t="s">
        <v>523</v>
      </c>
      <c r="D380" s="326" t="s">
        <v>606</v>
      </c>
      <c r="E380" s="186" t="s">
        <v>602</v>
      </c>
      <c r="F380" s="245"/>
      <c r="G380" s="177"/>
      <c r="H380" s="178"/>
      <c r="I380" s="148"/>
      <c r="J380" s="179">
        <f>SUMIFS(J356:J378,D356:D378,"工事費7")</f>
        <v>0</v>
      </c>
      <c r="K380" s="150"/>
      <c r="L380" s="180">
        <f>SUMIFS(L356:L378,D356:D378,"工事費7")</f>
        <v>0</v>
      </c>
      <c r="M380" s="181"/>
      <c r="N380" s="182">
        <f t="shared" si="69"/>
        <v>0</v>
      </c>
      <c r="O380" s="153"/>
    </row>
    <row r="381" spans="1:15" ht="18.75" customHeight="1" thickBot="1" x14ac:dyDescent="0.2">
      <c r="A381" s="94"/>
      <c r="B381" s="264"/>
      <c r="C381" s="285"/>
      <c r="D381" s="291" t="s">
        <v>607</v>
      </c>
      <c r="E381" s="287" t="s">
        <v>602</v>
      </c>
      <c r="F381" s="288"/>
      <c r="G381" s="289"/>
      <c r="H381" s="290"/>
      <c r="I381" s="265"/>
      <c r="J381" s="272">
        <f>J379+J380</f>
        <v>0</v>
      </c>
      <c r="K381" s="266"/>
      <c r="L381" s="273">
        <f>L379+L380</f>
        <v>0</v>
      </c>
      <c r="M381" s="267"/>
      <c r="N381" s="274">
        <f t="shared" si="69"/>
        <v>0</v>
      </c>
      <c r="O381" s="268"/>
    </row>
    <row r="382" spans="1:15" ht="18.75" customHeight="1" thickTop="1" x14ac:dyDescent="0.15">
      <c r="A382" s="94"/>
      <c r="B382" s="144"/>
      <c r="C382" s="2558" t="s">
        <v>614</v>
      </c>
      <c r="D382" s="2559"/>
      <c r="E382" s="2560"/>
      <c r="F382" s="246"/>
      <c r="G382" s="145"/>
      <c r="H382" s="146"/>
      <c r="I382" s="148"/>
      <c r="J382" s="148"/>
      <c r="K382" s="149"/>
      <c r="L382" s="150"/>
      <c r="M382" s="181"/>
      <c r="N382" s="152"/>
      <c r="O382" s="153"/>
    </row>
    <row r="383" spans="1:15" ht="18.75" customHeight="1" x14ac:dyDescent="0.15">
      <c r="A383" s="94"/>
      <c r="B383" s="144"/>
      <c r="C383" s="2561" t="s">
        <v>648</v>
      </c>
      <c r="D383" s="2562"/>
      <c r="E383" s="2563"/>
      <c r="F383" s="246"/>
      <c r="G383" s="145"/>
      <c r="H383" s="146"/>
      <c r="I383" s="147"/>
      <c r="J383" s="148"/>
      <c r="K383" s="149"/>
      <c r="L383" s="150"/>
      <c r="M383" s="181" t="str">
        <f t="shared" ref="M383:M391" si="70">IF(I383-K383=0,"",I383-K383)</f>
        <v/>
      </c>
      <c r="N383" s="152"/>
      <c r="O383" s="153"/>
    </row>
    <row r="384" spans="1:15" ht="18.75" customHeight="1" x14ac:dyDescent="0.15">
      <c r="A384" s="94"/>
      <c r="B384" s="144"/>
      <c r="C384" s="333"/>
      <c r="D384" s="324"/>
      <c r="E384" s="325"/>
      <c r="F384" s="246"/>
      <c r="G384" s="145"/>
      <c r="H384" s="146"/>
      <c r="I384" s="147"/>
      <c r="J384" s="148">
        <f t="shared" ref="J384:J391" si="71">ROUNDDOWN(H384*I384,0)</f>
        <v>0</v>
      </c>
      <c r="K384" s="149"/>
      <c r="L384" s="150">
        <f t="shared" ref="L384:L391" si="72">ROUNDDOWN(H384*K384,0)</f>
        <v>0</v>
      </c>
      <c r="M384" s="181" t="str">
        <f t="shared" si="70"/>
        <v/>
      </c>
      <c r="N384" s="152">
        <f>J384-L384</f>
        <v>0</v>
      </c>
      <c r="O384" s="153"/>
    </row>
    <row r="385" spans="1:15" ht="18.75" customHeight="1" x14ac:dyDescent="0.15">
      <c r="A385" s="94"/>
      <c r="B385" s="144"/>
      <c r="C385" s="333"/>
      <c r="D385" s="324"/>
      <c r="E385" s="325"/>
      <c r="F385" s="246"/>
      <c r="G385" s="145"/>
      <c r="H385" s="146"/>
      <c r="I385" s="147"/>
      <c r="J385" s="148">
        <f t="shared" si="71"/>
        <v>0</v>
      </c>
      <c r="K385" s="149"/>
      <c r="L385" s="150">
        <f t="shared" si="72"/>
        <v>0</v>
      </c>
      <c r="M385" s="181" t="str">
        <f t="shared" si="70"/>
        <v/>
      </c>
      <c r="N385" s="152">
        <f t="shared" ref="N385:N391" si="73">J385-L385</f>
        <v>0</v>
      </c>
      <c r="O385" s="153"/>
    </row>
    <row r="386" spans="1:15" ht="18.75" customHeight="1" x14ac:dyDescent="0.15">
      <c r="A386" s="94"/>
      <c r="B386" s="144"/>
      <c r="C386" s="333"/>
      <c r="D386" s="324"/>
      <c r="E386" s="325"/>
      <c r="F386" s="246"/>
      <c r="G386" s="145"/>
      <c r="H386" s="146"/>
      <c r="I386" s="147"/>
      <c r="J386" s="148">
        <f t="shared" si="71"/>
        <v>0</v>
      </c>
      <c r="K386" s="149"/>
      <c r="L386" s="150">
        <f t="shared" si="72"/>
        <v>0</v>
      </c>
      <c r="M386" s="181" t="str">
        <f t="shared" si="70"/>
        <v/>
      </c>
      <c r="N386" s="152">
        <f t="shared" si="73"/>
        <v>0</v>
      </c>
      <c r="O386" s="153"/>
    </row>
    <row r="387" spans="1:15" ht="18.75" customHeight="1" x14ac:dyDescent="0.15">
      <c r="A387" s="94"/>
      <c r="B387" s="144"/>
      <c r="C387" s="333"/>
      <c r="D387" s="324"/>
      <c r="E387" s="325"/>
      <c r="F387" s="246"/>
      <c r="G387" s="145"/>
      <c r="H387" s="146"/>
      <c r="I387" s="147"/>
      <c r="J387" s="148">
        <f t="shared" si="71"/>
        <v>0</v>
      </c>
      <c r="K387" s="149"/>
      <c r="L387" s="150">
        <f t="shared" si="72"/>
        <v>0</v>
      </c>
      <c r="M387" s="181" t="str">
        <f t="shared" si="70"/>
        <v/>
      </c>
      <c r="N387" s="152">
        <f t="shared" si="73"/>
        <v>0</v>
      </c>
      <c r="O387" s="153"/>
    </row>
    <row r="388" spans="1:15" ht="18.75" customHeight="1" x14ac:dyDescent="0.15">
      <c r="A388" s="94"/>
      <c r="B388" s="144"/>
      <c r="C388" s="333"/>
      <c r="D388" s="324"/>
      <c r="E388" s="325"/>
      <c r="F388" s="246"/>
      <c r="G388" s="145"/>
      <c r="H388" s="146"/>
      <c r="I388" s="147"/>
      <c r="J388" s="148">
        <f t="shared" si="71"/>
        <v>0</v>
      </c>
      <c r="K388" s="149"/>
      <c r="L388" s="150">
        <f t="shared" si="72"/>
        <v>0</v>
      </c>
      <c r="M388" s="181" t="str">
        <f t="shared" si="70"/>
        <v/>
      </c>
      <c r="N388" s="152">
        <f t="shared" si="73"/>
        <v>0</v>
      </c>
      <c r="O388" s="153"/>
    </row>
    <row r="389" spans="1:15" ht="18.75" customHeight="1" x14ac:dyDescent="0.15">
      <c r="A389" s="94"/>
      <c r="B389" s="144"/>
      <c r="C389" s="333"/>
      <c r="D389" s="324"/>
      <c r="E389" s="325"/>
      <c r="F389" s="246"/>
      <c r="G389" s="145"/>
      <c r="H389" s="146"/>
      <c r="I389" s="147"/>
      <c r="J389" s="148">
        <f t="shared" si="71"/>
        <v>0</v>
      </c>
      <c r="K389" s="149"/>
      <c r="L389" s="150">
        <f t="shared" si="72"/>
        <v>0</v>
      </c>
      <c r="M389" s="181" t="str">
        <f t="shared" si="70"/>
        <v/>
      </c>
      <c r="N389" s="152">
        <f t="shared" si="73"/>
        <v>0</v>
      </c>
      <c r="O389" s="153"/>
    </row>
    <row r="390" spans="1:15" ht="18.75" customHeight="1" x14ac:dyDescent="0.15">
      <c r="A390" s="94"/>
      <c r="B390" s="144"/>
      <c r="C390" s="333"/>
      <c r="D390" s="324"/>
      <c r="E390" s="325"/>
      <c r="F390" s="246"/>
      <c r="G390" s="145"/>
      <c r="H390" s="146"/>
      <c r="I390" s="147"/>
      <c r="J390" s="148">
        <f t="shared" si="71"/>
        <v>0</v>
      </c>
      <c r="K390" s="149"/>
      <c r="L390" s="150">
        <f t="shared" si="72"/>
        <v>0</v>
      </c>
      <c r="M390" s="181" t="str">
        <f t="shared" si="70"/>
        <v/>
      </c>
      <c r="N390" s="152">
        <f t="shared" si="73"/>
        <v>0</v>
      </c>
      <c r="O390" s="153"/>
    </row>
    <row r="391" spans="1:15" ht="18.75" customHeight="1" thickBot="1" x14ac:dyDescent="0.2">
      <c r="A391" s="94"/>
      <c r="B391" s="327"/>
      <c r="C391" s="276"/>
      <c r="D391" s="277"/>
      <c r="E391" s="278"/>
      <c r="F391" s="279"/>
      <c r="G391" s="280"/>
      <c r="H391" s="281"/>
      <c r="I391" s="282"/>
      <c r="J391" s="311">
        <f t="shared" si="71"/>
        <v>0</v>
      </c>
      <c r="K391" s="283"/>
      <c r="L391" s="313">
        <f t="shared" si="72"/>
        <v>0</v>
      </c>
      <c r="M391" s="315" t="str">
        <f t="shared" si="70"/>
        <v/>
      </c>
      <c r="N391" s="284">
        <f t="shared" si="73"/>
        <v>0</v>
      </c>
      <c r="O391" s="110"/>
    </row>
    <row r="392" spans="1:15" ht="18.75" customHeight="1" x14ac:dyDescent="0.15">
      <c r="A392" s="94"/>
      <c r="B392" s="154"/>
      <c r="C392" s="275" t="s">
        <v>649</v>
      </c>
      <c r="D392" s="258" t="s">
        <v>671</v>
      </c>
      <c r="E392" s="259" t="s">
        <v>605</v>
      </c>
      <c r="F392" s="260"/>
      <c r="G392" s="321"/>
      <c r="H392" s="322"/>
      <c r="I392" s="159"/>
      <c r="J392" s="261">
        <f>SUMIFS(J384:J391,B384:B391,"設備")</f>
        <v>0</v>
      </c>
      <c r="K392" s="161"/>
      <c r="L392" s="262">
        <f>SUMIFS(L384:L391,B384:B391,"設備")</f>
        <v>0</v>
      </c>
      <c r="M392" s="323"/>
      <c r="N392" s="263">
        <f>J392-L392</f>
        <v>0</v>
      </c>
      <c r="O392" s="164"/>
    </row>
    <row r="393" spans="1:15" ht="18.75" customHeight="1" x14ac:dyDescent="0.15">
      <c r="A393" s="94"/>
      <c r="B393" s="144"/>
      <c r="C393" s="275" t="s">
        <v>649</v>
      </c>
      <c r="D393" s="326" t="s">
        <v>672</v>
      </c>
      <c r="E393" s="186" t="s">
        <v>605</v>
      </c>
      <c r="F393" s="245"/>
      <c r="G393" s="177"/>
      <c r="H393" s="178"/>
      <c r="I393" s="148"/>
      <c r="J393" s="179">
        <f>SUMIFS(J384:J391,B384:B391,"工事")</f>
        <v>0</v>
      </c>
      <c r="K393" s="150"/>
      <c r="L393" s="180">
        <f>SUMIFS(L384:L391,B384:B391,"工事")</f>
        <v>0</v>
      </c>
      <c r="M393" s="181"/>
      <c r="N393" s="182">
        <f>J393-L393</f>
        <v>0</v>
      </c>
      <c r="O393" s="153"/>
    </row>
    <row r="394" spans="1:15" ht="18.75" customHeight="1" thickBot="1" x14ac:dyDescent="0.2">
      <c r="A394" s="94"/>
      <c r="B394" s="327"/>
      <c r="C394" s="306"/>
      <c r="D394" s="271" t="s">
        <v>649</v>
      </c>
      <c r="E394" s="328" t="s">
        <v>619</v>
      </c>
      <c r="F394" s="269"/>
      <c r="G394" s="309"/>
      <c r="H394" s="310"/>
      <c r="I394" s="311"/>
      <c r="J394" s="312">
        <f>J392+J393</f>
        <v>0</v>
      </c>
      <c r="K394" s="313"/>
      <c r="L394" s="314">
        <f>L392+L393</f>
        <v>0</v>
      </c>
      <c r="M394" s="315"/>
      <c r="N394" s="316">
        <f>J394-L394</f>
        <v>0</v>
      </c>
      <c r="O394" s="110"/>
    </row>
    <row r="395" spans="1:15" ht="18.75" customHeight="1" x14ac:dyDescent="0.15">
      <c r="A395" s="94"/>
      <c r="B395" s="144"/>
      <c r="C395" s="2550" t="s">
        <v>651</v>
      </c>
      <c r="D395" s="2551"/>
      <c r="E395" s="2552"/>
      <c r="F395" s="246"/>
      <c r="G395" s="145"/>
      <c r="H395" s="146"/>
      <c r="I395" s="147"/>
      <c r="J395" s="159"/>
      <c r="K395" s="329"/>
      <c r="L395" s="301"/>
      <c r="M395" s="323" t="str">
        <f t="shared" ref="M395:M403" si="74">IF(I395-K395=0,"",I395-K395)</f>
        <v/>
      </c>
      <c r="N395" s="163"/>
      <c r="O395" s="153"/>
    </row>
    <row r="396" spans="1:15" ht="18.75" customHeight="1" x14ac:dyDescent="0.15">
      <c r="A396" s="94"/>
      <c r="B396" s="144"/>
      <c r="C396" s="333"/>
      <c r="D396" s="543"/>
      <c r="E396" s="541"/>
      <c r="F396" s="246"/>
      <c r="G396" s="145"/>
      <c r="H396" s="146"/>
      <c r="I396" s="147"/>
      <c r="J396" s="148">
        <f t="shared" ref="J396:J402" si="75">ROUNDDOWN(H396*I396,0)</f>
        <v>0</v>
      </c>
      <c r="K396" s="149"/>
      <c r="L396" s="150">
        <f t="shared" ref="L396:L402" si="76">ROUNDDOWN(H396*K396,0)</f>
        <v>0</v>
      </c>
      <c r="M396" s="181" t="str">
        <f t="shared" si="74"/>
        <v/>
      </c>
      <c r="N396" s="152">
        <f>J396-L396</f>
        <v>0</v>
      </c>
      <c r="O396" s="153"/>
    </row>
    <row r="397" spans="1:15" ht="18.75" customHeight="1" x14ac:dyDescent="0.15">
      <c r="A397" s="94"/>
      <c r="B397" s="144"/>
      <c r="C397" s="333"/>
      <c r="D397" s="324"/>
      <c r="E397" s="325"/>
      <c r="F397" s="246"/>
      <c r="G397" s="145"/>
      <c r="H397" s="146"/>
      <c r="I397" s="147"/>
      <c r="J397" s="148">
        <f t="shared" si="75"/>
        <v>0</v>
      </c>
      <c r="K397" s="149"/>
      <c r="L397" s="150">
        <f t="shared" si="76"/>
        <v>0</v>
      </c>
      <c r="M397" s="181" t="str">
        <f t="shared" si="74"/>
        <v/>
      </c>
      <c r="N397" s="152">
        <f>J397-L397</f>
        <v>0</v>
      </c>
      <c r="O397" s="153"/>
    </row>
    <row r="398" spans="1:15" ht="18.75" customHeight="1" x14ac:dyDescent="0.15">
      <c r="A398" s="94"/>
      <c r="B398" s="144"/>
      <c r="C398" s="333"/>
      <c r="D398" s="324"/>
      <c r="E398" s="325"/>
      <c r="F398" s="246"/>
      <c r="G398" s="145"/>
      <c r="H398" s="146"/>
      <c r="I398" s="147"/>
      <c r="J398" s="148">
        <f t="shared" si="75"/>
        <v>0</v>
      </c>
      <c r="K398" s="149"/>
      <c r="L398" s="150">
        <f t="shared" si="76"/>
        <v>0</v>
      </c>
      <c r="M398" s="181" t="str">
        <f t="shared" si="74"/>
        <v/>
      </c>
      <c r="N398" s="152">
        <f t="shared" ref="N398:N409" si="77">J398-L398</f>
        <v>0</v>
      </c>
      <c r="O398" s="153"/>
    </row>
    <row r="399" spans="1:15" ht="18.75" customHeight="1" x14ac:dyDescent="0.15">
      <c r="A399" s="94"/>
      <c r="B399" s="144"/>
      <c r="C399" s="333"/>
      <c r="D399" s="324"/>
      <c r="E399" s="325"/>
      <c r="F399" s="246"/>
      <c r="G399" s="145"/>
      <c r="H399" s="146"/>
      <c r="I399" s="147"/>
      <c r="J399" s="148">
        <f t="shared" si="75"/>
        <v>0</v>
      </c>
      <c r="K399" s="149"/>
      <c r="L399" s="150">
        <f t="shared" si="76"/>
        <v>0</v>
      </c>
      <c r="M399" s="181" t="str">
        <f t="shared" si="74"/>
        <v/>
      </c>
      <c r="N399" s="152">
        <f t="shared" si="77"/>
        <v>0</v>
      </c>
      <c r="O399" s="153"/>
    </row>
    <row r="400" spans="1:15" ht="18.75" customHeight="1" x14ac:dyDescent="0.15">
      <c r="A400" s="94"/>
      <c r="B400" s="144"/>
      <c r="C400" s="333"/>
      <c r="D400" s="324"/>
      <c r="E400" s="325"/>
      <c r="F400" s="246"/>
      <c r="G400" s="145"/>
      <c r="H400" s="146"/>
      <c r="I400" s="147"/>
      <c r="J400" s="148">
        <f t="shared" si="75"/>
        <v>0</v>
      </c>
      <c r="K400" s="149"/>
      <c r="L400" s="150">
        <f t="shared" si="76"/>
        <v>0</v>
      </c>
      <c r="M400" s="181" t="str">
        <f t="shared" si="74"/>
        <v/>
      </c>
      <c r="N400" s="152">
        <f t="shared" si="77"/>
        <v>0</v>
      </c>
      <c r="O400" s="153"/>
    </row>
    <row r="401" spans="1:15" ht="18.75" customHeight="1" x14ac:dyDescent="0.15">
      <c r="A401" s="94"/>
      <c r="B401" s="144"/>
      <c r="C401" s="333"/>
      <c r="D401" s="324"/>
      <c r="E401" s="325"/>
      <c r="F401" s="246"/>
      <c r="G401" s="145"/>
      <c r="H401" s="146"/>
      <c r="I401" s="147"/>
      <c r="J401" s="148">
        <f t="shared" si="75"/>
        <v>0</v>
      </c>
      <c r="K401" s="149"/>
      <c r="L401" s="150">
        <f t="shared" si="76"/>
        <v>0</v>
      </c>
      <c r="M401" s="181" t="str">
        <f t="shared" si="74"/>
        <v/>
      </c>
      <c r="N401" s="152">
        <f t="shared" si="77"/>
        <v>0</v>
      </c>
      <c r="O401" s="153"/>
    </row>
    <row r="402" spans="1:15" ht="18.75" customHeight="1" x14ac:dyDescent="0.15">
      <c r="A402" s="94"/>
      <c r="B402" s="144"/>
      <c r="C402" s="333"/>
      <c r="D402" s="324"/>
      <c r="E402" s="325"/>
      <c r="F402" s="246"/>
      <c r="G402" s="145"/>
      <c r="H402" s="146"/>
      <c r="I402" s="147"/>
      <c r="J402" s="148">
        <f t="shared" si="75"/>
        <v>0</v>
      </c>
      <c r="K402" s="149"/>
      <c r="L402" s="150">
        <f t="shared" si="76"/>
        <v>0</v>
      </c>
      <c r="M402" s="181" t="str">
        <f t="shared" si="74"/>
        <v/>
      </c>
      <c r="N402" s="152">
        <f t="shared" si="77"/>
        <v>0</v>
      </c>
      <c r="O402" s="153"/>
    </row>
    <row r="403" spans="1:15" ht="18.75" customHeight="1" thickBot="1" x14ac:dyDescent="0.2">
      <c r="A403" s="94"/>
      <c r="B403" s="327"/>
      <c r="C403" s="276"/>
      <c r="D403" s="277"/>
      <c r="E403" s="278"/>
      <c r="F403" s="279"/>
      <c r="G403" s="280"/>
      <c r="H403" s="281"/>
      <c r="I403" s="282"/>
      <c r="J403" s="311">
        <f>ROUNDDOWN(H403*I403,0)</f>
        <v>0</v>
      </c>
      <c r="K403" s="283"/>
      <c r="L403" s="313">
        <f>ROUNDDOWN(H403*K403,0)</f>
        <v>0</v>
      </c>
      <c r="M403" s="315" t="str">
        <f t="shared" si="74"/>
        <v/>
      </c>
      <c r="N403" s="284">
        <f t="shared" si="77"/>
        <v>0</v>
      </c>
      <c r="O403" s="110"/>
    </row>
    <row r="404" spans="1:15" ht="18.75" customHeight="1" x14ac:dyDescent="0.15">
      <c r="A404" s="94"/>
      <c r="B404" s="154"/>
      <c r="C404" s="275" t="s">
        <v>650</v>
      </c>
      <c r="D404" s="258" t="s">
        <v>671</v>
      </c>
      <c r="E404" s="259" t="s">
        <v>605</v>
      </c>
      <c r="F404" s="260"/>
      <c r="G404" s="321"/>
      <c r="H404" s="322"/>
      <c r="I404" s="159"/>
      <c r="J404" s="261">
        <f>SUMIFS(J396:J403,B396:B403,"設備")</f>
        <v>0</v>
      </c>
      <c r="K404" s="161"/>
      <c r="L404" s="262">
        <f>SUMIFS(L396:L403,B396:B403,"設備")</f>
        <v>0</v>
      </c>
      <c r="M404" s="323"/>
      <c r="N404" s="263">
        <f t="shared" si="77"/>
        <v>0</v>
      </c>
      <c r="O404" s="164"/>
    </row>
    <row r="405" spans="1:15" ht="18.75" customHeight="1" x14ac:dyDescent="0.15">
      <c r="A405" s="94"/>
      <c r="B405" s="144"/>
      <c r="C405" s="275" t="s">
        <v>650</v>
      </c>
      <c r="D405" s="326" t="s">
        <v>672</v>
      </c>
      <c r="E405" s="186" t="s">
        <v>605</v>
      </c>
      <c r="F405" s="245"/>
      <c r="G405" s="177"/>
      <c r="H405" s="178"/>
      <c r="I405" s="148"/>
      <c r="J405" s="179">
        <f>SUMIFS(J396:J403,B396:B403,"工事")</f>
        <v>0</v>
      </c>
      <c r="K405" s="150"/>
      <c r="L405" s="180">
        <f>SUMIFS(L396:L403,B396:B403,"工事")</f>
        <v>0</v>
      </c>
      <c r="M405" s="181"/>
      <c r="N405" s="182">
        <f t="shared" si="77"/>
        <v>0</v>
      </c>
      <c r="O405" s="153"/>
    </row>
    <row r="406" spans="1:15" ht="18.75" customHeight="1" thickBot="1" x14ac:dyDescent="0.2">
      <c r="A406" s="94"/>
      <c r="B406" s="264"/>
      <c r="C406" s="285"/>
      <c r="D406" s="286" t="s">
        <v>650</v>
      </c>
      <c r="E406" s="287" t="s">
        <v>619</v>
      </c>
      <c r="F406" s="288"/>
      <c r="G406" s="289"/>
      <c r="H406" s="290"/>
      <c r="I406" s="265"/>
      <c r="J406" s="272">
        <f>J404+J405</f>
        <v>0</v>
      </c>
      <c r="K406" s="266"/>
      <c r="L406" s="273">
        <f>L404+L405</f>
        <v>0</v>
      </c>
      <c r="M406" s="267"/>
      <c r="N406" s="274">
        <f t="shared" si="77"/>
        <v>0</v>
      </c>
      <c r="O406" s="268"/>
    </row>
    <row r="407" spans="1:15" ht="18.75" customHeight="1" thickTop="1" x14ac:dyDescent="0.15">
      <c r="A407" s="94"/>
      <c r="B407" s="154"/>
      <c r="C407" s="257" t="s">
        <v>523</v>
      </c>
      <c r="D407" s="258" t="s">
        <v>600</v>
      </c>
      <c r="E407" s="259" t="s">
        <v>602</v>
      </c>
      <c r="F407" s="260"/>
      <c r="G407" s="321"/>
      <c r="H407" s="322"/>
      <c r="I407" s="159"/>
      <c r="J407" s="261">
        <f>SUMIFS(J384:J406,D384:D406,"設備費8")</f>
        <v>0</v>
      </c>
      <c r="K407" s="161"/>
      <c r="L407" s="262">
        <f>SUMIFS(L384:L406,D384:D406,"設備費8")</f>
        <v>0</v>
      </c>
      <c r="M407" s="323"/>
      <c r="N407" s="263">
        <f t="shared" si="77"/>
        <v>0</v>
      </c>
      <c r="O407" s="164"/>
    </row>
    <row r="408" spans="1:15" ht="18.75" customHeight="1" x14ac:dyDescent="0.15">
      <c r="A408" s="94"/>
      <c r="B408" s="144"/>
      <c r="C408" s="184" t="s">
        <v>523</v>
      </c>
      <c r="D408" s="326" t="s">
        <v>606</v>
      </c>
      <c r="E408" s="186" t="s">
        <v>602</v>
      </c>
      <c r="F408" s="245"/>
      <c r="G408" s="177"/>
      <c r="H408" s="178"/>
      <c r="I408" s="148"/>
      <c r="J408" s="179">
        <f>SUMIFS(J384:J406,D384:D406,"工事費8")</f>
        <v>0</v>
      </c>
      <c r="K408" s="150"/>
      <c r="L408" s="180">
        <f>SUMIFS(L384:L406,D384:D406,"工事費8")</f>
        <v>0</v>
      </c>
      <c r="M408" s="181"/>
      <c r="N408" s="182">
        <f t="shared" si="77"/>
        <v>0</v>
      </c>
      <c r="O408" s="153"/>
    </row>
    <row r="409" spans="1:15" ht="18.75" customHeight="1" thickBot="1" x14ac:dyDescent="0.2">
      <c r="A409" s="94"/>
      <c r="B409" s="264"/>
      <c r="C409" s="285"/>
      <c r="D409" s="291" t="s">
        <v>607</v>
      </c>
      <c r="E409" s="287" t="s">
        <v>602</v>
      </c>
      <c r="F409" s="288"/>
      <c r="G409" s="289"/>
      <c r="H409" s="290"/>
      <c r="I409" s="265"/>
      <c r="J409" s="272">
        <f>J407+J408</f>
        <v>0</v>
      </c>
      <c r="K409" s="266"/>
      <c r="L409" s="273">
        <f>L407+L408</f>
        <v>0</v>
      </c>
      <c r="M409" s="267"/>
      <c r="N409" s="274">
        <f t="shared" si="77"/>
        <v>0</v>
      </c>
      <c r="O409" s="268"/>
    </row>
    <row r="410" spans="1:15" ht="18.75" customHeight="1" thickTop="1" x14ac:dyDescent="0.15"/>
  </sheetData>
  <sheetProtection formatCells="0" formatColumns="0" formatRows="0" insertColumns="0" insertRows="0" insertHyperlinks="0" deleteColumns="0" deleteRows="0" sort="0" autoFilter="0" pivotTables="0"/>
  <mergeCells count="63">
    <mergeCell ref="C382:E382"/>
    <mergeCell ref="C383:E383"/>
    <mergeCell ref="C395:E395"/>
    <mergeCell ref="C326:E326"/>
    <mergeCell ref="C327:E327"/>
    <mergeCell ref="C339:E339"/>
    <mergeCell ref="C354:E354"/>
    <mergeCell ref="C355:E355"/>
    <mergeCell ref="C367:E367"/>
    <mergeCell ref="C299:E299"/>
    <mergeCell ref="C118:E118"/>
    <mergeCell ref="C119:E119"/>
    <mergeCell ref="C143:E143"/>
    <mergeCell ref="C170:E170"/>
    <mergeCell ref="C171:E171"/>
    <mergeCell ref="C195:E195"/>
    <mergeCell ref="C222:E222"/>
    <mergeCell ref="C223:E223"/>
    <mergeCell ref="C247:E247"/>
    <mergeCell ref="C274:E274"/>
    <mergeCell ref="C275:E275"/>
    <mergeCell ref="C91:E91"/>
    <mergeCell ref="C48:E48"/>
    <mergeCell ref="C49:E49"/>
    <mergeCell ref="C50:E50"/>
    <mergeCell ref="C51:E51"/>
    <mergeCell ref="C52:E52"/>
    <mergeCell ref="C53:E53"/>
    <mergeCell ref="C54:E54"/>
    <mergeCell ref="B57:G57"/>
    <mergeCell ref="E65:G65"/>
    <mergeCell ref="C66:E66"/>
    <mergeCell ref="C67:E67"/>
    <mergeCell ref="C59:E59"/>
    <mergeCell ref="C60:E60"/>
    <mergeCell ref="C61:E61"/>
    <mergeCell ref="C62:E62"/>
    <mergeCell ref="C47:E47"/>
    <mergeCell ref="C26:E26"/>
    <mergeCell ref="C27:E27"/>
    <mergeCell ref="C28:E28"/>
    <mergeCell ref="C33:E33"/>
    <mergeCell ref="C34:E34"/>
    <mergeCell ref="C35:E35"/>
    <mergeCell ref="C36:E36"/>
    <mergeCell ref="C37:E37"/>
    <mergeCell ref="C38:E38"/>
    <mergeCell ref="C39:E39"/>
    <mergeCell ref="C40:E40"/>
    <mergeCell ref="C25:E25"/>
    <mergeCell ref="B14:B16"/>
    <mergeCell ref="G14:G16"/>
    <mergeCell ref="H14:N14"/>
    <mergeCell ref="H15:H16"/>
    <mergeCell ref="I15:J15"/>
    <mergeCell ref="K15:L15"/>
    <mergeCell ref="M15:N15"/>
    <mergeCell ref="B17:G17"/>
    <mergeCell ref="C21:E21"/>
    <mergeCell ref="C22:E22"/>
    <mergeCell ref="C23:E23"/>
    <mergeCell ref="C24:E24"/>
    <mergeCell ref="F14:F16"/>
  </mergeCells>
  <phoneticPr fontId="4"/>
  <dataValidations count="8">
    <dataValidation allowBlank="1" showInputMessage="1" showErrorMessage="1" promptTitle="▼-------------------------" prompt="１ページ目（集計）の_x000a_番号．名称と一致させてください。" sqref="C66:E66 C118:E118 C170:E170 C222:E222 C274:E274 C326:E326 C354:E354 C382:E382" xr:uid="{00000000-0002-0000-0F00-000000000000}"/>
    <dataValidation type="list" allowBlank="1" showInputMessage="1" showErrorMessage="1" sqref="B120:B139 B91:B111 B356:B363 B328:B335 B299:B319 B276:B295 B247:B267 B224:B243 B195:B215 B172:B191 B143:B163 B384:B391 B395:B403 B367:B375 B339:B347 B68:B87" xr:uid="{00000000-0002-0000-0F00-000001000000}">
      <formula1>"設備,工事"</formula1>
    </dataValidation>
    <dataValidation allowBlank="1" showInputMessage="1" sqref="G66 G18:G55 G326 G274 G222 G170 G118 G382 G354" xr:uid="{00000000-0002-0000-0F00-000002000000}"/>
    <dataValidation type="list" allowBlank="1" showInputMessage="1" sqref="G67:G87 G91:G111 G119:G139 G355:G363 G299:G319 G327:G335 G247:G267 G275:G295 G195:G215 G223:G243 G143:G163 G171:G191 G383:G391 G395:G403 G367:G375 G339:G347" xr:uid="{00000000-0002-0000-0F00-000003000000}">
      <formula1>"式,台,個,本,ｍ,面,ヶ所"</formula1>
    </dataValidation>
    <dataValidation type="list" allowBlank="1" showInputMessage="1" showErrorMessage="1" sqref="B59:B62" xr:uid="{50DFA268-F8F2-4250-A466-930CAF8BC61A}">
      <formula1>"設計"</formula1>
    </dataValidation>
    <dataValidation type="list" allowBlank="1" showInputMessage="1" sqref="G59:G62" xr:uid="{CBA72E9D-EE01-4825-AA28-9AED7A87DEEE}">
      <formula1>"式,台,個,本,ｍ,面,ヶ所,㎡"</formula1>
    </dataValidation>
    <dataValidation allowBlank="1" showErrorMessage="1" promptTitle="▼-------------------------" prompt="１ページ目（集計）の_x000a_番号．名称と一致させてください。" sqref="C196 E196 C248 E248 C300 E300 C340 E340 C368 E368 C396 E396 C92 E92 C144 E144" xr:uid="{61B9AD60-05EF-4B42-A0CC-F89D8968F306}"/>
    <dataValidation allowBlank="1" showErrorMessage="1" sqref="C59:E62" xr:uid="{179A6BD6-8411-4F9C-8ACF-A614F35691A3}"/>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1年目（&amp;"Arial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3D0ED7D-23F5-4C2B-BCA5-17CBFC0BB255}">
          <x14:formula1>
            <xm:f>date1!$AI$3:$AI$35</xm:f>
          </x14:formula1>
          <xm:sqref>F396:F403 F92:F111 F120:F139 F144:F163 F172:F191 F196:F215 F224:F243 F248:F267 F276:F295 F300:F319 F328:F335 F340:F347 F356:F363 F368:F375 F384:F391 F68:F87 F59:F62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38" customWidth="1"/>
    <col min="3" max="3" width="27.5" style="22" customWidth="1"/>
    <col min="4" max="5" width="11.25" style="22" customWidth="1"/>
    <col min="6" max="6" width="9.25" style="237" customWidth="1"/>
    <col min="7" max="7" width="4.375" style="237" customWidth="1"/>
    <col min="8" max="8" width="7.5" style="239" customWidth="1"/>
    <col min="9" max="9" width="5" style="239" customWidth="1"/>
    <col min="10" max="10" width="12.625" style="240" customWidth="1"/>
    <col min="11" max="11" width="5" style="239" customWidth="1"/>
    <col min="12" max="12" width="12.625" style="240" customWidth="1"/>
    <col min="13" max="13" width="5" style="239" customWidth="1"/>
    <col min="14" max="14" width="12.625" style="240" customWidth="1"/>
    <col min="15" max="15" width="11.25" style="241" customWidth="1"/>
    <col min="16" max="17" width="9" style="939"/>
    <col min="18" max="20" width="13.875" style="939" customWidth="1"/>
    <col min="21" max="22" width="9" style="939"/>
    <col min="23" max="25" width="13.875" style="939" customWidth="1"/>
    <col min="26" max="26" width="9" style="22"/>
    <col min="27" max="27" width="14.25" style="22" customWidth="1"/>
    <col min="28" max="29" width="12.875" style="22" customWidth="1"/>
    <col min="30" max="16384" width="9" style="22"/>
  </cols>
  <sheetData>
    <row r="1" spans="1:15" s="939" customFormat="1" ht="18.75" customHeight="1" x14ac:dyDescent="0.15">
      <c r="B1" s="951" t="s">
        <v>590</v>
      </c>
      <c r="F1" s="952"/>
      <c r="G1" s="952"/>
      <c r="H1" s="953"/>
      <c r="I1" s="953"/>
      <c r="J1" s="954"/>
      <c r="K1" s="953"/>
      <c r="L1" s="954"/>
      <c r="M1" s="953"/>
      <c r="N1" s="954"/>
      <c r="O1" s="955"/>
    </row>
    <row r="2" spans="1:15" s="939" customFormat="1" ht="18.75" customHeight="1" x14ac:dyDescent="0.15">
      <c r="B2" s="956"/>
      <c r="C2" s="957" t="s">
        <v>1260</v>
      </c>
      <c r="D2" s="958"/>
      <c r="F2" s="952"/>
      <c r="G2" s="952"/>
      <c r="H2" s="953"/>
      <c r="I2" s="953"/>
      <c r="J2" s="954"/>
      <c r="K2" s="953"/>
      <c r="L2" s="954"/>
      <c r="M2" s="953"/>
      <c r="N2" s="954"/>
      <c r="O2" s="955"/>
    </row>
    <row r="3" spans="1:15" s="939" customFormat="1" ht="18.75" customHeight="1" x14ac:dyDescent="0.15">
      <c r="B3" s="956"/>
      <c r="C3" s="957" t="s">
        <v>1546</v>
      </c>
      <c r="D3" s="958"/>
      <c r="F3" s="952"/>
      <c r="G3" s="952"/>
      <c r="H3" s="953"/>
      <c r="I3" s="953"/>
      <c r="J3" s="954"/>
      <c r="K3" s="953"/>
      <c r="L3" s="954"/>
      <c r="M3" s="953"/>
      <c r="N3" s="954"/>
      <c r="O3" s="955"/>
    </row>
    <row r="4" spans="1:15" s="939" customFormat="1" ht="18.75" customHeight="1" x14ac:dyDescent="0.15">
      <c r="B4" s="956"/>
      <c r="C4" s="957" t="s">
        <v>1547</v>
      </c>
      <c r="D4" s="958"/>
      <c r="F4" s="952"/>
      <c r="G4" s="952"/>
      <c r="H4" s="953"/>
      <c r="I4" s="953"/>
      <c r="J4" s="954"/>
      <c r="K4" s="953"/>
      <c r="L4" s="954"/>
      <c r="M4" s="953"/>
      <c r="N4" s="954"/>
      <c r="O4" s="955"/>
    </row>
    <row r="5" spans="1:15" s="939" customFormat="1" ht="18.75" customHeight="1" x14ac:dyDescent="0.15">
      <c r="B5" s="956"/>
      <c r="C5" s="957" t="s">
        <v>591</v>
      </c>
      <c r="D5" s="958"/>
      <c r="F5" s="952"/>
      <c r="G5" s="952"/>
      <c r="H5" s="953"/>
      <c r="I5" s="953"/>
      <c r="J5" s="954"/>
      <c r="K5" s="953"/>
      <c r="L5" s="954"/>
      <c r="M5" s="953"/>
      <c r="N5" s="954"/>
      <c r="O5" s="955"/>
    </row>
    <row r="6" spans="1:15" s="939" customFormat="1" ht="18.75" customHeight="1" x14ac:dyDescent="0.15">
      <c r="B6" s="951"/>
      <c r="C6" s="1190" t="s">
        <v>1727</v>
      </c>
      <c r="D6" s="958"/>
      <c r="F6" s="952"/>
      <c r="G6" s="952"/>
      <c r="H6" s="953"/>
      <c r="I6" s="953"/>
      <c r="J6" s="954"/>
      <c r="K6" s="953"/>
      <c r="L6" s="954"/>
      <c r="M6" s="953"/>
      <c r="N6" s="954"/>
      <c r="O6" s="955"/>
    </row>
    <row r="7" spans="1:15" s="1132" customFormat="1" ht="18.75" customHeight="1" x14ac:dyDescent="0.15">
      <c r="B7" s="1133"/>
      <c r="C7" s="1190" t="s">
        <v>1665</v>
      </c>
      <c r="D7" s="1138"/>
      <c r="F7" s="1134"/>
      <c r="G7" s="1134"/>
      <c r="H7" s="1135"/>
      <c r="I7" s="1135"/>
      <c r="J7" s="1136"/>
      <c r="K7" s="1135"/>
      <c r="L7" s="1136"/>
      <c r="M7" s="1135"/>
      <c r="N7" s="1136"/>
      <c r="O7" s="1137"/>
    </row>
    <row r="8" spans="1:15" s="939" customFormat="1" ht="18.75" customHeight="1" x14ac:dyDescent="0.15">
      <c r="B8" s="951" t="s">
        <v>592</v>
      </c>
      <c r="C8" s="958"/>
      <c r="D8" s="958"/>
      <c r="F8" s="952"/>
      <c r="G8" s="952"/>
      <c r="H8" s="953"/>
      <c r="I8" s="953"/>
      <c r="J8" s="954"/>
      <c r="K8" s="953"/>
      <c r="L8" s="954"/>
      <c r="M8" s="953"/>
      <c r="N8" s="954"/>
      <c r="O8" s="955"/>
    </row>
    <row r="9" spans="1:15" s="939" customFormat="1" ht="18.75" customHeight="1" x14ac:dyDescent="0.15">
      <c r="B9" s="956"/>
      <c r="C9" s="957" t="s">
        <v>593</v>
      </c>
      <c r="D9" s="958"/>
      <c r="F9" s="952"/>
      <c r="G9" s="952"/>
      <c r="H9" s="953"/>
      <c r="I9" s="953"/>
      <c r="J9" s="954"/>
      <c r="K9" s="953"/>
      <c r="L9" s="954"/>
      <c r="M9" s="953"/>
      <c r="N9" s="954"/>
      <c r="O9" s="955"/>
    </row>
    <row r="10" spans="1:15" s="939" customFormat="1" ht="18.75" customHeight="1" x14ac:dyDescent="0.15">
      <c r="C10" s="957" t="s">
        <v>992</v>
      </c>
      <c r="D10" s="958"/>
      <c r="F10" s="952"/>
      <c r="G10" s="952"/>
      <c r="H10" s="953"/>
      <c r="I10" s="953"/>
      <c r="J10" s="954"/>
      <c r="K10" s="953"/>
      <c r="L10" s="954"/>
      <c r="M10" s="953"/>
      <c r="N10" s="954"/>
      <c r="O10" s="955"/>
    </row>
    <row r="11" spans="1:15" s="939" customFormat="1" ht="18.75" customHeight="1" x14ac:dyDescent="0.15">
      <c r="C11" s="957" t="s">
        <v>1264</v>
      </c>
      <c r="D11" s="958"/>
      <c r="F11" s="952"/>
      <c r="G11" s="952"/>
      <c r="H11" s="953"/>
      <c r="I11" s="953"/>
      <c r="J11" s="954"/>
      <c r="K11" s="953"/>
      <c r="L11" s="954"/>
      <c r="M11" s="953"/>
      <c r="N11" s="954"/>
      <c r="O11" s="955"/>
    </row>
    <row r="12" spans="1:15" s="939" customFormat="1" ht="18.75" customHeight="1" x14ac:dyDescent="0.15">
      <c r="C12" s="957" t="s">
        <v>1131</v>
      </c>
      <c r="D12" s="958"/>
      <c r="F12" s="952"/>
      <c r="G12" s="952"/>
      <c r="H12" s="953"/>
      <c r="I12" s="953"/>
      <c r="J12" s="954"/>
      <c r="K12" s="953"/>
      <c r="L12" s="954"/>
      <c r="M12" s="953"/>
      <c r="N12" s="954"/>
      <c r="O12" s="955"/>
    </row>
    <row r="13" spans="1:15" ht="22.5" customHeight="1" thickBot="1" x14ac:dyDescent="0.25">
      <c r="B13" s="335" t="s">
        <v>746</v>
      </c>
      <c r="C13" s="336" t="s">
        <v>745</v>
      </c>
      <c r="D13" s="89"/>
      <c r="E13" s="89"/>
      <c r="F13" s="90"/>
      <c r="G13" s="90"/>
      <c r="H13" s="91"/>
      <c r="I13" s="91"/>
      <c r="J13" s="92"/>
      <c r="K13" s="91"/>
      <c r="L13" s="92"/>
      <c r="M13" s="91"/>
      <c r="N13" s="92"/>
      <c r="O13" s="93"/>
    </row>
    <row r="14" spans="1:15" ht="18.75" customHeight="1" x14ac:dyDescent="0.15">
      <c r="A14" s="94"/>
      <c r="B14" s="2523" t="s">
        <v>20</v>
      </c>
      <c r="C14" s="95" t="s">
        <v>473</v>
      </c>
      <c r="D14" s="96"/>
      <c r="E14" s="97"/>
      <c r="F14" s="2516" t="s">
        <v>1726</v>
      </c>
      <c r="G14" s="2526" t="s">
        <v>18</v>
      </c>
      <c r="H14" s="2535" t="s">
        <v>595</v>
      </c>
      <c r="I14" s="2536"/>
      <c r="J14" s="2536"/>
      <c r="K14" s="2536"/>
      <c r="L14" s="2536"/>
      <c r="M14" s="2536"/>
      <c r="N14" s="2537"/>
      <c r="O14" s="98" t="s">
        <v>0</v>
      </c>
    </row>
    <row r="15" spans="1:15" ht="18.75" customHeight="1" x14ac:dyDescent="0.15">
      <c r="A15" s="94"/>
      <c r="B15" s="2524"/>
      <c r="C15" s="99" t="s">
        <v>15</v>
      </c>
      <c r="D15" s="100" t="s">
        <v>21</v>
      </c>
      <c r="E15" s="101" t="s">
        <v>596</v>
      </c>
      <c r="F15" s="2548"/>
      <c r="G15" s="2527"/>
      <c r="H15" s="2538" t="s">
        <v>16</v>
      </c>
      <c r="I15" s="2540" t="s">
        <v>22</v>
      </c>
      <c r="J15" s="2540"/>
      <c r="K15" s="2541" t="s">
        <v>23</v>
      </c>
      <c r="L15" s="2542"/>
      <c r="M15" s="2543" t="s">
        <v>24</v>
      </c>
      <c r="N15" s="2544"/>
      <c r="O15" s="102"/>
    </row>
    <row r="16" spans="1:15" ht="18.75" customHeight="1" thickBot="1" x14ac:dyDescent="0.2">
      <c r="A16" s="94"/>
      <c r="B16" s="2525"/>
      <c r="C16" s="103"/>
      <c r="D16" s="104"/>
      <c r="E16" s="105"/>
      <c r="F16" s="2549"/>
      <c r="G16" s="2528"/>
      <c r="H16" s="2539"/>
      <c r="I16" s="106" t="s">
        <v>17</v>
      </c>
      <c r="J16" s="106" t="s">
        <v>12</v>
      </c>
      <c r="K16" s="107" t="s">
        <v>17</v>
      </c>
      <c r="L16" s="107" t="s">
        <v>12</v>
      </c>
      <c r="M16" s="108" t="s">
        <v>17</v>
      </c>
      <c r="N16" s="109" t="s">
        <v>12</v>
      </c>
      <c r="O16" s="110"/>
    </row>
    <row r="17" spans="1:25" ht="24.75" customHeight="1" thickBot="1" x14ac:dyDescent="0.2">
      <c r="A17" s="94"/>
      <c r="B17" s="2529" t="s">
        <v>25</v>
      </c>
      <c r="C17" s="2530"/>
      <c r="D17" s="2530"/>
      <c r="E17" s="2530"/>
      <c r="F17" s="2530"/>
      <c r="G17" s="2531"/>
      <c r="H17" s="111"/>
      <c r="I17" s="112"/>
      <c r="J17" s="112"/>
      <c r="K17" s="113"/>
      <c r="L17" s="113"/>
      <c r="M17" s="114"/>
      <c r="N17" s="115"/>
      <c r="O17" s="116"/>
      <c r="Q17" s="1174" t="s">
        <v>1728</v>
      </c>
      <c r="R17" s="1174"/>
      <c r="S17" s="1174"/>
      <c r="T17" s="1174"/>
      <c r="U17" s="1174"/>
      <c r="V17" s="1174" t="s">
        <v>1729</v>
      </c>
      <c r="W17" s="940"/>
      <c r="X17" s="940"/>
      <c r="Y17" s="940"/>
    </row>
    <row r="18" spans="1:25" ht="42" customHeight="1" thickTop="1" x14ac:dyDescent="0.15">
      <c r="A18" s="94"/>
      <c r="B18" s="117"/>
      <c r="C18" s="118" t="s">
        <v>597</v>
      </c>
      <c r="D18" s="119"/>
      <c r="E18" s="120" t="s">
        <v>11</v>
      </c>
      <c r="F18" s="243"/>
      <c r="G18" s="121" t="s">
        <v>19</v>
      </c>
      <c r="H18" s="122"/>
      <c r="I18" s="123"/>
      <c r="J18" s="123">
        <f>J63</f>
        <v>0</v>
      </c>
      <c r="K18" s="124"/>
      <c r="L18" s="124">
        <f>L63</f>
        <v>0</v>
      </c>
      <c r="M18" s="125"/>
      <c r="N18" s="126">
        <f>N63</f>
        <v>0</v>
      </c>
      <c r="O18" s="127"/>
      <c r="Q18" s="941" t="s">
        <v>1545</v>
      </c>
      <c r="R18" s="942" t="s">
        <v>159</v>
      </c>
      <c r="S18" s="942" t="s">
        <v>160</v>
      </c>
      <c r="T18" s="942" t="s">
        <v>656</v>
      </c>
      <c r="U18" s="940"/>
      <c r="V18" s="941" t="s">
        <v>1545</v>
      </c>
      <c r="W18" s="942" t="s">
        <v>159</v>
      </c>
      <c r="X18" s="942" t="s">
        <v>160</v>
      </c>
      <c r="Y18" s="942" t="s">
        <v>656</v>
      </c>
    </row>
    <row r="19" spans="1:25" ht="18.75" customHeight="1" thickBot="1" x14ac:dyDescent="0.2">
      <c r="A19" s="94"/>
      <c r="B19" s="128"/>
      <c r="C19" s="129"/>
      <c r="D19" s="130"/>
      <c r="E19" s="131"/>
      <c r="F19" s="244"/>
      <c r="G19" s="298"/>
      <c r="H19" s="132"/>
      <c r="I19" s="133"/>
      <c r="J19" s="134"/>
      <c r="K19" s="135"/>
      <c r="L19" s="136"/>
      <c r="M19" s="137"/>
      <c r="N19" s="138"/>
      <c r="O19" s="139"/>
      <c r="Q19" s="943" t="s">
        <v>512</v>
      </c>
      <c r="R19" s="1176">
        <f>SUMIFS('４-５．概略予算書（２年目）'!J65:J5999,'４-５．概略予算書（２年目）'!B65:B5999,"設備",'４-５．概略予算書（２年目）'!F65:F5999,"①")</f>
        <v>0</v>
      </c>
      <c r="S19" s="1176">
        <f>SUMIFS('４-５．概略予算書（２年目）'!L65:L5999,'４-５．概略予算書（２年目）'!B65:B5999,"設備",'４-５．概略予算書（２年目）'!F65:F5999,"①")</f>
        <v>0</v>
      </c>
      <c r="T19" s="1176">
        <f>SUMIFS('４-５．概略予算書（２年目）'!N65:N5999,'４-５．概略予算書（２年目）'!B65:B5999,"設備",'４-５．概略予算書（２年目）'!F65:F5999,"①")</f>
        <v>0</v>
      </c>
      <c r="U19" s="944"/>
      <c r="V19" s="943" t="s">
        <v>512</v>
      </c>
      <c r="W19" s="1176">
        <f>SUMIFS('４-５．概略予算書（２年目）'!J65:J5999,'４-５．概略予算書（２年目）'!B65:B5999,"工事",'４-５．概略予算書（２年目）'!F65:F5999,"①")</f>
        <v>0</v>
      </c>
      <c r="X19" s="1176">
        <f>SUMIFS('４-５．概略予算書（２年目）'!L65:L5999,'４-５．概略予算書（２年目）'!B65:B5999,"工事",'４-５．概略予算書（２年目）'!F65:F5999,"①")</f>
        <v>0</v>
      </c>
      <c r="Y19" s="1176">
        <f>SUMIFS('４-５．概略予算書（２年目）'!N65:N5999,'４-５．概略予算書（２年目）'!B65:B5999,"工事",'４-５．概略予算書（２年目）'!F65:F5999,"①")</f>
        <v>0</v>
      </c>
    </row>
    <row r="20" spans="1:25" ht="18.75" customHeight="1" thickTop="1" x14ac:dyDescent="0.15">
      <c r="A20" s="94"/>
      <c r="B20" s="117"/>
      <c r="C20" s="118" t="s">
        <v>26</v>
      </c>
      <c r="D20" s="119"/>
      <c r="E20" s="120"/>
      <c r="F20" s="243"/>
      <c r="G20" s="121"/>
      <c r="H20" s="140"/>
      <c r="I20" s="141"/>
      <c r="J20" s="141"/>
      <c r="K20" s="142"/>
      <c r="L20" s="142"/>
      <c r="M20" s="125"/>
      <c r="N20" s="143"/>
      <c r="O20" s="127"/>
      <c r="Q20" s="943" t="s">
        <v>513</v>
      </c>
      <c r="R20" s="1176">
        <f>SUMIFS('４-５．概略予算書（２年目）'!J65:J5999,'４-５．概略予算書（２年目）'!B65:B5999,"設備",'４-５．概略予算書（２年目）'!F65:F5999,"②")</f>
        <v>0</v>
      </c>
      <c r="S20" s="1176">
        <f>SUMIFS('４-５．概略予算書（２年目）'!L65:L5999,'４-５．概略予算書（２年目）'!B65:B5999,"設備",'４-５．概略予算書（２年目）'!F65:F5999,"②")</f>
        <v>0</v>
      </c>
      <c r="T20" s="1176">
        <f>SUMIFS('４-５．概略予算書（２年目）'!N65:N5999,'４-５．概略予算書（２年目）'!B65:B5999,"設備",'４-５．概略予算書（２年目）'!F65:F5999,"②")</f>
        <v>0</v>
      </c>
      <c r="U20" s="944"/>
      <c r="V20" s="943" t="s">
        <v>513</v>
      </c>
      <c r="W20" s="1176">
        <f>SUMIFS('４-５．概略予算書（２年目）'!J65:J5999,'４-５．概略予算書（２年目）'!B65:B5999,"工事",'４-５．概略予算書（２年目）'!F65:F5999,"②")</f>
        <v>0</v>
      </c>
      <c r="X20" s="1176">
        <f>SUMIFS('４-５．概略予算書（２年目）'!L65:L5999,'４-５．概略予算書（２年目）'!B65:B5999,"工事",'４-５．概略予算書（２年目）'!F65:F5999,"②")</f>
        <v>0</v>
      </c>
      <c r="Y20" s="1176">
        <f>SUMIFS('４-５．概略予算書（２年目）'!N65:N5999,'４-５．概略予算書（２年目）'!B65:B5999,"工事",'４-５．概略予算書（２年目）'!F65:F5999,"②")</f>
        <v>0</v>
      </c>
    </row>
    <row r="21" spans="1:25" ht="18.75" customHeight="1" x14ac:dyDescent="0.15">
      <c r="A21" s="94"/>
      <c r="B21" s="144"/>
      <c r="C21" s="2520" t="s">
        <v>31</v>
      </c>
      <c r="D21" s="2521"/>
      <c r="E21" s="2522"/>
      <c r="F21" s="245"/>
      <c r="G21" s="145" t="s">
        <v>598</v>
      </c>
      <c r="H21" s="146"/>
      <c r="I21" s="147"/>
      <c r="J21" s="148">
        <f>J115</f>
        <v>0</v>
      </c>
      <c r="K21" s="149"/>
      <c r="L21" s="150">
        <f>L115</f>
        <v>0</v>
      </c>
      <c r="M21" s="151"/>
      <c r="N21" s="152">
        <f>N115</f>
        <v>0</v>
      </c>
      <c r="O21" s="153"/>
      <c r="Q21" s="943" t="s">
        <v>1065</v>
      </c>
      <c r="R21" s="1176">
        <f>SUMIFS('４-５．概略予算書（２年目）'!J65:J5999,'４-５．概略予算書（２年目）'!B65:B5999,"設備",'４-５．概略予算書（２年目）'!F65:F5999,"③-1")</f>
        <v>0</v>
      </c>
      <c r="S21" s="1176">
        <f>SUMIFS('４-５．概略予算書（２年目）'!L65:L5999,'４-５．概略予算書（２年目）'!B65:B5999,"設備",'４-５．概略予算書（２年目）'!F65:F5999,"③-1")</f>
        <v>0</v>
      </c>
      <c r="T21" s="1176">
        <f>SUMIFS('４-５．概略予算書（２年目）'!N65:N5999,'４-５．概略予算書（２年目）'!B65:B5999,"設備",'４-５．概略予算書（２年目）'!F65:F5999,"③-1")</f>
        <v>0</v>
      </c>
      <c r="U21" s="944"/>
      <c r="V21" s="943" t="s">
        <v>1065</v>
      </c>
      <c r="W21" s="1176">
        <f>SUMIFS('４-５．概略予算書（２年目）'!J65:J5999,'４-５．概略予算書（２年目）'!B65:B5999,"工事",'４-５．概略予算書（２年目）'!F65:F5999,"③-1")</f>
        <v>0</v>
      </c>
      <c r="X21" s="1176">
        <f>SUMIFS('４-５．概略予算書（２年目）'!L65:L5999,'４-５．概略予算書（２年目）'!B65:B5999,"工事",'４-５．概略予算書（２年目）'!F65:F5999,"③-1")</f>
        <v>0</v>
      </c>
      <c r="Y21" s="1176">
        <f>SUMIFS('４-５．概略予算書（２年目）'!N65:N5999,'４-５．概略予算書（２年目）'!B65:B5999,"工事",'４-５．概略予算書（２年目）'!F65:F5999,"③-1")</f>
        <v>0</v>
      </c>
    </row>
    <row r="22" spans="1:25" ht="18.75" customHeight="1" x14ac:dyDescent="0.15">
      <c r="A22" s="94"/>
      <c r="B22" s="144"/>
      <c r="C22" s="2520" t="s">
        <v>599</v>
      </c>
      <c r="D22" s="2521"/>
      <c r="E22" s="2522"/>
      <c r="F22" s="245"/>
      <c r="G22" s="145" t="s">
        <v>598</v>
      </c>
      <c r="H22" s="146"/>
      <c r="I22" s="147"/>
      <c r="J22" s="148">
        <f>J167</f>
        <v>0</v>
      </c>
      <c r="K22" s="149"/>
      <c r="L22" s="150">
        <f>L167</f>
        <v>0</v>
      </c>
      <c r="M22" s="151"/>
      <c r="N22" s="152">
        <f>N167</f>
        <v>0</v>
      </c>
      <c r="O22" s="153"/>
      <c r="Q22" s="943" t="s">
        <v>1066</v>
      </c>
      <c r="R22" s="1176">
        <f>SUMIFS('４-５．概略予算書（２年目）'!J65:J5999,'４-５．概略予算書（２年目）'!B65:B5999,"設備",'４-５．概略予算書（２年目）'!F65:F5999,"③-2")</f>
        <v>0</v>
      </c>
      <c r="S22" s="1176">
        <f>SUMIFS('４-５．概略予算書（２年目）'!L65:L5999,'４-５．概略予算書（２年目）'!B65:B5999,"設備",'４-５．概略予算書（２年目）'!F65:F5999,"③-2")</f>
        <v>0</v>
      </c>
      <c r="T22" s="1176">
        <f>SUMIFS('４-５．概略予算書（２年目）'!N65:N5999,'４-５．概略予算書（２年目）'!B65:B5999,"設備",'４-５．概略予算書（２年目）'!F65:F5999,"③-2")</f>
        <v>0</v>
      </c>
      <c r="U22" s="944"/>
      <c r="V22" s="943" t="s">
        <v>1066</v>
      </c>
      <c r="W22" s="1176">
        <f>SUMIFS('４-５．概略予算書（２年目）'!J65:J5999,'４-５．概略予算書（２年目）'!B65:B5999,"工事",'４-５．概略予算書（２年目）'!F65:F5999,"③-2")</f>
        <v>0</v>
      </c>
      <c r="X22" s="1176">
        <f>SUMIFS('４-５．概略予算書（２年目）'!L65:L5999,'４-５．概略予算書（２年目）'!B65:B5999,"工事",'４-５．概略予算書（２年目）'!F65:F5999,"③-2")</f>
        <v>0</v>
      </c>
      <c r="Y22" s="1176">
        <f>SUMIFS('４-５．概略予算書（２年目）'!N65:N5999,'４-５．概略予算書（２年目）'!B65:B5999,"工事",'４-５．概略予算書（２年目）'!F65:F5999,"③-2")</f>
        <v>0</v>
      </c>
    </row>
    <row r="23" spans="1:25" ht="18.75" customHeight="1" x14ac:dyDescent="0.15">
      <c r="A23" s="94"/>
      <c r="B23" s="144"/>
      <c r="C23" s="2520" t="s">
        <v>32</v>
      </c>
      <c r="D23" s="2521"/>
      <c r="E23" s="2522"/>
      <c r="F23" s="245"/>
      <c r="G23" s="145" t="s">
        <v>598</v>
      </c>
      <c r="H23" s="146"/>
      <c r="I23" s="147"/>
      <c r="J23" s="148">
        <f>J219</f>
        <v>0</v>
      </c>
      <c r="K23" s="149"/>
      <c r="L23" s="150">
        <f>L219</f>
        <v>0</v>
      </c>
      <c r="M23" s="151"/>
      <c r="N23" s="152">
        <f>N219</f>
        <v>0</v>
      </c>
      <c r="O23" s="153"/>
      <c r="Q23" s="943" t="s">
        <v>1067</v>
      </c>
      <c r="R23" s="1176">
        <f>SUMIFS('４-５．概略予算書（２年目）'!J65:J5999,'４-５．概略予算書（２年目）'!B65:B5999,"設備",'４-５．概略予算書（２年目）'!F65:F5999,"③-3")</f>
        <v>0</v>
      </c>
      <c r="S23" s="1176">
        <f>SUMIFS('４-５．概略予算書（２年目）'!L65:L5999,'４-５．概略予算書（２年目）'!B65:B5999,"設備",'４-５．概略予算書（２年目）'!F65:F5999,"③-3")</f>
        <v>0</v>
      </c>
      <c r="T23" s="1176">
        <f>SUMIFS('４-５．概略予算書（２年目）'!N65:N5999,'４-５．概略予算書（２年目）'!B65:B5999,"設備",'４-５．概略予算書（２年目）'!F65:F5999,"③-3")</f>
        <v>0</v>
      </c>
      <c r="U23" s="944"/>
      <c r="V23" s="943" t="s">
        <v>1067</v>
      </c>
      <c r="W23" s="1176">
        <f>SUMIFS('４-５．概略予算書（２年目）'!J65:J5999,'４-５．概略予算書（２年目）'!B65:B5999,"工事",'４-５．概略予算書（２年目）'!F65:F5999,"③-3")</f>
        <v>0</v>
      </c>
      <c r="X23" s="1176">
        <f>SUMIFS('４-５．概略予算書（２年目）'!L65:L5999,'４-５．概略予算書（２年目）'!B65:B5999,"工事",'４-５．概略予算書（２年目）'!F65:F5999,"③-3")</f>
        <v>0</v>
      </c>
      <c r="Y23" s="1176">
        <f>SUMIFS('４-５．概略予算書（２年目）'!N65:N5999,'４-５．概略予算書（２年目）'!B65:B5999,"工事",'４-５．概略予算書（２年目）'!F65:F5999,"③-3")</f>
        <v>0</v>
      </c>
    </row>
    <row r="24" spans="1:25" ht="18.75" customHeight="1" x14ac:dyDescent="0.15">
      <c r="A24" s="94"/>
      <c r="B24" s="144"/>
      <c r="C24" s="2520" t="s">
        <v>33</v>
      </c>
      <c r="D24" s="2521"/>
      <c r="E24" s="2522"/>
      <c r="F24" s="245"/>
      <c r="G24" s="145" t="s">
        <v>598</v>
      </c>
      <c r="H24" s="146"/>
      <c r="I24" s="147"/>
      <c r="J24" s="148">
        <f>J271</f>
        <v>0</v>
      </c>
      <c r="K24" s="149"/>
      <c r="L24" s="150">
        <f>L271</f>
        <v>0</v>
      </c>
      <c r="M24" s="151"/>
      <c r="N24" s="152">
        <f>N271</f>
        <v>0</v>
      </c>
      <c r="O24" s="153"/>
      <c r="Q24" s="943" t="s">
        <v>1068</v>
      </c>
      <c r="R24" s="1176">
        <f>SUMIFS('４-５．概略予算書（２年目）'!J65:J5999,'４-５．概略予算書（２年目）'!B65:B5999,"設備",'４-５．概略予算書（２年目）'!F65:F5999,"③-4")</f>
        <v>0</v>
      </c>
      <c r="S24" s="1176">
        <f>SUMIFS('４-５．概略予算書（２年目）'!L65:L5999,'４-５．概略予算書（２年目）'!B65:B5999,"設備",'４-５．概略予算書（２年目）'!F65:F5999,"③-4")</f>
        <v>0</v>
      </c>
      <c r="T24" s="1176">
        <f>SUMIFS('４-５．概略予算書（２年目）'!N65:N5999,'４-５．概略予算書（２年目）'!B65:B5999,"設備",'４-５．概略予算書（２年目）'!F65:F5999,"③-4")</f>
        <v>0</v>
      </c>
      <c r="U24" s="944"/>
      <c r="V24" s="943" t="s">
        <v>1068</v>
      </c>
      <c r="W24" s="1176">
        <f>SUMIFS('４-５．概略予算書（２年目）'!J65:J5999,'４-５．概略予算書（２年目）'!B65:B5999,"工事",'４-５．概略予算書（２年目）'!F65:F5999,"③-4")</f>
        <v>0</v>
      </c>
      <c r="X24" s="1176">
        <f>SUMIFS('４-５．概略予算書（２年目）'!L65:L5999,'４-５．概略予算書（２年目）'!B65:B5999,"工事",'４-５．概略予算書（２年目）'!F65:F5999,"③-4")</f>
        <v>0</v>
      </c>
      <c r="Y24" s="1176">
        <f>SUMIFS('４-５．概略予算書（２年目）'!N65:N5999,'４-５．概略予算書（２年目）'!B65:B5999,"工事",'４-５．概略予算書（２年目）'!F65:F5999,"③-4")</f>
        <v>0</v>
      </c>
    </row>
    <row r="25" spans="1:25" ht="18.75" customHeight="1" x14ac:dyDescent="0.15">
      <c r="A25" s="94"/>
      <c r="B25" s="144"/>
      <c r="C25" s="2520" t="s">
        <v>34</v>
      </c>
      <c r="D25" s="2521"/>
      <c r="E25" s="2522"/>
      <c r="F25" s="245"/>
      <c r="G25" s="145" t="s">
        <v>598</v>
      </c>
      <c r="H25" s="146"/>
      <c r="I25" s="147"/>
      <c r="J25" s="148">
        <f>J323</f>
        <v>0</v>
      </c>
      <c r="K25" s="149"/>
      <c r="L25" s="150">
        <f>L323</f>
        <v>0</v>
      </c>
      <c r="M25" s="151"/>
      <c r="N25" s="152">
        <f>N323</f>
        <v>0</v>
      </c>
      <c r="O25" s="153"/>
      <c r="Q25" s="943" t="s">
        <v>1069</v>
      </c>
      <c r="R25" s="1176">
        <f>SUMIFS('４-５．概略予算書（２年目）'!J65:J5999,'４-５．概略予算書（２年目）'!B65:B5999,"設備",'４-５．概略予算書（２年目）'!F65:F5999,"④-1")</f>
        <v>0</v>
      </c>
      <c r="S25" s="1176">
        <f>SUMIFS('４-５．概略予算書（２年目）'!L65:L5999,'４-５．概略予算書（２年目）'!B65:B5999,"設備",'４-５．概略予算書（２年目）'!F65:F5999,"④-1")</f>
        <v>0</v>
      </c>
      <c r="T25" s="1176">
        <f>SUMIFS('４-５．概略予算書（２年目）'!N65:N5999,'４-５．概略予算書（２年目）'!B65:B5999,"設備",'４-５．概略予算書（２年目）'!F65:F5999,"④-1")</f>
        <v>0</v>
      </c>
      <c r="U25" s="944"/>
      <c r="V25" s="943" t="s">
        <v>1069</v>
      </c>
      <c r="W25" s="1176">
        <f>SUMIFS('４-５．概略予算書（２年目）'!J65:J5999,'４-５．概略予算書（２年目）'!B65:B5999,"工事",'４-５．概略予算書（２年目）'!F65:F5999,"④-1")</f>
        <v>0</v>
      </c>
      <c r="X25" s="1176">
        <f>SUMIFS('４-５．概略予算書（２年目）'!L65:L5999,'４-５．概略予算書（２年目）'!B65:B5999,"工事",'４-５．概略予算書（２年目）'!F65:F5999,"④-1")</f>
        <v>0</v>
      </c>
      <c r="Y25" s="1176">
        <f>SUMIFS('４-５．概略予算書（２年目）'!N65:N5999,'４-５．概略予算書（２年目）'!B65:B5999,"工事",'４-５．概略予算書（２年目）'!F65:F5999,"④-1")</f>
        <v>0</v>
      </c>
    </row>
    <row r="26" spans="1:25" ht="18.75" customHeight="1" x14ac:dyDescent="0.15">
      <c r="A26" s="94"/>
      <c r="B26" s="144"/>
      <c r="C26" s="2520" t="s">
        <v>35</v>
      </c>
      <c r="D26" s="2521"/>
      <c r="E26" s="2522"/>
      <c r="F26" s="245"/>
      <c r="G26" s="145" t="s">
        <v>598</v>
      </c>
      <c r="H26" s="146"/>
      <c r="I26" s="147"/>
      <c r="J26" s="148">
        <f>J351</f>
        <v>0</v>
      </c>
      <c r="K26" s="149"/>
      <c r="L26" s="150">
        <f>L351</f>
        <v>0</v>
      </c>
      <c r="M26" s="151"/>
      <c r="N26" s="152">
        <f>N351</f>
        <v>0</v>
      </c>
      <c r="O26" s="153"/>
      <c r="Q26" s="943" t="s">
        <v>1070</v>
      </c>
      <c r="R26" s="1176">
        <f>SUMIFS('４-５．概略予算書（２年目）'!J65:J5999,'４-５．概略予算書（２年目）'!B65:B5999,"設備",'４-５．概略予算書（２年目）'!F65:F5999,"④-2")</f>
        <v>0</v>
      </c>
      <c r="S26" s="1176">
        <f>SUMIFS('４-５．概略予算書（２年目）'!L65:L5999,'４-５．概略予算書（２年目）'!B65:B5999,"設備",'４-５．概略予算書（２年目）'!F65:F5999,"④-2")</f>
        <v>0</v>
      </c>
      <c r="T26" s="1176">
        <f>SUMIFS('４-５．概略予算書（２年目）'!N65:N5999,'４-５．概略予算書（２年目）'!B65:B5999,"設備",'４-５．概略予算書（２年目）'!F65:F5999,"④-2")</f>
        <v>0</v>
      </c>
      <c r="U26" s="944"/>
      <c r="V26" s="943" t="s">
        <v>1070</v>
      </c>
      <c r="W26" s="1176">
        <f>SUMIFS('４-５．概略予算書（２年目）'!J65:J5999,'４-５．概略予算書（２年目）'!B65:B5999,"工事",'４-５．概略予算書（２年目）'!F65:F5999,"④-2")</f>
        <v>0</v>
      </c>
      <c r="X26" s="1176">
        <f>SUMIFS('４-５．概略予算書（２年目）'!L65:L5999,'４-５．概略予算書（２年目）'!B65:B5999,"工事",'４-５．概略予算書（２年目）'!F65:F5999,"④-2")</f>
        <v>0</v>
      </c>
      <c r="Y26" s="1176">
        <f>SUMIFS('４-５．概略予算書（２年目）'!N65:N5999,'４-５．概略予算書（２年目）'!B65:B5999,"工事",'４-５．概略予算書（２年目）'!F65:F5999,"④-2")</f>
        <v>0</v>
      </c>
    </row>
    <row r="27" spans="1:25" ht="18.75" customHeight="1" x14ac:dyDescent="0.15">
      <c r="A27" s="94"/>
      <c r="B27" s="144"/>
      <c r="C27" s="2520" t="s">
        <v>36</v>
      </c>
      <c r="D27" s="2521"/>
      <c r="E27" s="2522"/>
      <c r="F27" s="245"/>
      <c r="G27" s="145" t="s">
        <v>598</v>
      </c>
      <c r="H27" s="146"/>
      <c r="I27" s="147"/>
      <c r="J27" s="148">
        <f>J379</f>
        <v>0</v>
      </c>
      <c r="K27" s="149"/>
      <c r="L27" s="150">
        <f>L379</f>
        <v>0</v>
      </c>
      <c r="M27" s="151"/>
      <c r="N27" s="152">
        <f>N379</f>
        <v>0</v>
      </c>
      <c r="O27" s="153"/>
      <c r="Q27" s="943" t="s">
        <v>1071</v>
      </c>
      <c r="R27" s="1176">
        <f>SUMIFS('４-５．概略予算書（２年目）'!J65:J5999,'４-５．概略予算書（２年目）'!B65:B5999,"設備",'４-５．概略予算書（２年目）'!F65:F5999,"④-3")</f>
        <v>0</v>
      </c>
      <c r="S27" s="1176">
        <f>SUMIFS('４-５．概略予算書（２年目）'!L65:L5999,'４-５．概略予算書（２年目）'!B65:B5999,"設備",'４-５．概略予算書（２年目）'!F65:F5999,"④-3")</f>
        <v>0</v>
      </c>
      <c r="T27" s="1176">
        <f>SUMIFS('４-５．概略予算書（２年目）'!N65:N5999,'４-５．概略予算書（２年目）'!B65:B5999,"設備",'４-５．概略予算書（２年目）'!F65:F5999,"④-3")</f>
        <v>0</v>
      </c>
      <c r="U27" s="944"/>
      <c r="V27" s="943" t="s">
        <v>1071</v>
      </c>
      <c r="W27" s="1176">
        <f>SUMIFS('４-５．概略予算書（２年目）'!J65:J5999,'４-５．概略予算書（２年目）'!B65:B5999,"工事",'４-５．概略予算書（２年目）'!F65:F5999,"④-3")</f>
        <v>0</v>
      </c>
      <c r="X27" s="1176">
        <f>SUMIFS('４-５．概略予算書（２年目）'!L65:L5999,'４-５．概略予算書（２年目）'!B65:B5999,"工事",'４-５．概略予算書（２年目）'!F65:F5999,"④-3")</f>
        <v>0</v>
      </c>
      <c r="Y27" s="1176">
        <f>SUMIFS('４-５．概略予算書（２年目）'!N65:N5999,'４-５．概略予算書（２年目）'!B65:B5999,"工事",'４-５．概略予算書（２年目）'!F65:F5999,"④-3")</f>
        <v>0</v>
      </c>
    </row>
    <row r="28" spans="1:25" ht="18.75" customHeight="1" x14ac:dyDescent="0.15">
      <c r="A28" s="94"/>
      <c r="B28" s="144"/>
      <c r="C28" s="2520" t="s">
        <v>37</v>
      </c>
      <c r="D28" s="2521"/>
      <c r="E28" s="2522"/>
      <c r="F28" s="245"/>
      <c r="G28" s="145" t="s">
        <v>598</v>
      </c>
      <c r="H28" s="146"/>
      <c r="I28" s="147"/>
      <c r="J28" s="148">
        <f>J407</f>
        <v>0</v>
      </c>
      <c r="K28" s="149"/>
      <c r="L28" s="150">
        <f>L407</f>
        <v>0</v>
      </c>
      <c r="M28" s="151"/>
      <c r="N28" s="152">
        <f>N407</f>
        <v>0</v>
      </c>
      <c r="O28" s="153"/>
      <c r="Q28" s="943" t="s">
        <v>689</v>
      </c>
      <c r="R28" s="1177">
        <f>SUMIFS('４-５．概略予算書（２年目）'!J65:J5999,'４-５．概略予算書（２年目）'!B65:B5999,"設備",'４-５．概略予算書（２年目）'!F65:F5999,"⑤")</f>
        <v>0</v>
      </c>
      <c r="S28" s="1177">
        <f>SUMIFS('４-５．概略予算書（２年目）'!L65:L5999,'４-５．概略予算書（２年目）'!B65:B5999,"設備",'４-５．概略予算書（２年目）'!F65:F5999,"⑤")</f>
        <v>0</v>
      </c>
      <c r="T28" s="1177">
        <f>SUMIFS('４-５．概略予算書（２年目）'!N65:N5999,'４-５．概略予算書（２年目）'!B65:B5999,"設備",'４-５．概略予算書（２年目）'!F65:F5999,"⑤")</f>
        <v>0</v>
      </c>
      <c r="U28" s="944"/>
      <c r="V28" s="943" t="s">
        <v>689</v>
      </c>
      <c r="W28" s="1177">
        <f>SUMIFS('４-５．概略予算書（２年目）'!J65:J5999,'４-５．概略予算書（２年目）'!B65:B5999,"工事",'４-５．概略予算書（２年目）'!F65:F5999,"⑤")</f>
        <v>0</v>
      </c>
      <c r="X28" s="1177">
        <f>SUMIFS('４-５．概略予算書（２年目）'!L65:L5999,'４-５．概略予算書（２年目）'!B65:B5999,"工事",'４-５．概略予算書（２年目）'!F65:F5999,"⑤")</f>
        <v>0</v>
      </c>
      <c r="Y28" s="1177">
        <f>SUMIFS('４-５．概略予算書（２年目）'!N65:N5999,'４-５．概略予算書（２年目）'!B65:B5999,"工事",'４-５．概略予算書（２年目）'!F65:F5999,"⑤")</f>
        <v>0</v>
      </c>
    </row>
    <row r="29" spans="1:25" ht="18.75" customHeight="1" thickBot="1" x14ac:dyDescent="0.2">
      <c r="A29" s="94"/>
      <c r="B29" s="154"/>
      <c r="C29" s="155"/>
      <c r="D29" s="155"/>
      <c r="E29" s="242"/>
      <c r="F29" s="256"/>
      <c r="G29" s="156"/>
      <c r="H29" s="157"/>
      <c r="I29" s="158"/>
      <c r="J29" s="159"/>
      <c r="K29" s="160"/>
      <c r="L29" s="161"/>
      <c r="M29" s="162"/>
      <c r="N29" s="163"/>
      <c r="O29" s="164"/>
      <c r="Q29" s="943" t="s">
        <v>515</v>
      </c>
      <c r="R29" s="1177">
        <f>SUMIFS('４-５．概略予算書（２年目）'!J65:J5999,'４-５．概略予算書（２年目）'!B65:B5999,"設備",'４-５．概略予算書（２年目）'!F65:F5999,"⑥")</f>
        <v>0</v>
      </c>
      <c r="S29" s="1177">
        <f>SUMIFS('４-５．概略予算書（２年目）'!L65:L5999,'４-５．概略予算書（２年目）'!B65:B5999,"設備",'４-５．概略予算書（２年目）'!F65:F5999,"⑥")</f>
        <v>0</v>
      </c>
      <c r="T29" s="1177">
        <f>SUMIFS('４-５．概略予算書（２年目）'!N65:N5999,'４-５．概略予算書（２年目）'!B65:B5999,"設備",'４-５．概略予算書（２年目）'!F65:F5999,"⑥")</f>
        <v>0</v>
      </c>
      <c r="U29" s="944"/>
      <c r="V29" s="943" t="s">
        <v>515</v>
      </c>
      <c r="W29" s="1177">
        <f>SUMIFS('４-５．概略予算書（２年目）'!J65:J5999,'４-５．概略予算書（２年目）'!B65:B5999,"工事",'４-５．概略予算書（２年目）'!F65:F5999,"⑥")</f>
        <v>0</v>
      </c>
      <c r="X29" s="1177">
        <f>SUMIFS('４-５．概略予算書（２年目）'!L65:L5999,'４-５．概略予算書（２年目）'!B65:B5999,"工事",'４-５．概略予算書（２年目）'!F65:F5999,"⑥")</f>
        <v>0</v>
      </c>
      <c r="Y29" s="1177">
        <f>SUMIFS('４-５．概略予算書（２年目）'!N65:N5999,'４-５．概略予算書（２年目）'!B65:B5999,"工事",'４-５．概略予算書（２年目）'!F65:F5999,"⑥")</f>
        <v>0</v>
      </c>
    </row>
    <row r="30" spans="1:25" ht="30" customHeight="1" thickTop="1" x14ac:dyDescent="0.15">
      <c r="A30" s="94"/>
      <c r="B30" s="117"/>
      <c r="C30" s="165"/>
      <c r="D30" s="165" t="s">
        <v>600</v>
      </c>
      <c r="E30" s="120" t="s">
        <v>11</v>
      </c>
      <c r="F30" s="243"/>
      <c r="G30" s="166"/>
      <c r="H30" s="167"/>
      <c r="I30" s="123"/>
      <c r="J30" s="123">
        <f>SUM(J21:J28)</f>
        <v>0</v>
      </c>
      <c r="K30" s="124"/>
      <c r="L30" s="124">
        <f>SUM(L21:L28)</f>
        <v>0</v>
      </c>
      <c r="M30" s="168"/>
      <c r="N30" s="126">
        <f>SUM(N21:N28)</f>
        <v>0</v>
      </c>
      <c r="O30" s="127"/>
      <c r="Q30" s="943" t="s">
        <v>516</v>
      </c>
      <c r="R30" s="1177">
        <f>SUMIFS('４-５．概略予算書（２年目）'!J65:J5999,'４-５．概略予算書（２年目）'!B65:B5999,"設備",'４-５．概略予算書（２年目）'!F65:F5999,"⑦")</f>
        <v>0</v>
      </c>
      <c r="S30" s="1177">
        <f>SUMIFS('４-５．概略予算書（２年目）'!L65:L5999,'４-５．概略予算書（２年目）'!B65:B5999,"設備",'４-５．概略予算書（２年目）'!F65:F5999,"⑦")</f>
        <v>0</v>
      </c>
      <c r="T30" s="1177">
        <f>SUMIFS('４-５．概略予算書（２年目）'!N65:N5999,'４-５．概略予算書（２年目）'!B65:B5999,"設備",'４-５．概略予算書（２年目）'!F65:F5999,"⑦")</f>
        <v>0</v>
      </c>
      <c r="U30" s="944"/>
      <c r="V30" s="943" t="s">
        <v>516</v>
      </c>
      <c r="W30" s="1177">
        <f>SUMIFS('４-５．概略予算書（２年目）'!J65:J5999,'４-５．概略予算書（２年目）'!B65:B5999,"工事",'４-５．概略予算書（２年目）'!F65:F5999,"⑦")</f>
        <v>0</v>
      </c>
      <c r="X30" s="1177">
        <f>SUMIFS('４-５．概略予算書（２年目）'!L65:L5999,'４-５．概略予算書（２年目）'!B65:B5999,"工事",'４-５．概略予算書（２年目）'!F65:F5999,"⑦")</f>
        <v>0</v>
      </c>
      <c r="Y30" s="1177">
        <f>SUMIFS('４-５．概略予算書（２年目）'!N65:N5999,'４-５．概略予算書（２年目）'!B65:B5999,"工事",'４-５．概略予算書（２年目）'!F65:F5999,"⑦")</f>
        <v>0</v>
      </c>
    </row>
    <row r="31" spans="1:25" ht="18.75" customHeight="1" thickBot="1" x14ac:dyDescent="0.2">
      <c r="A31" s="94"/>
      <c r="B31" s="128"/>
      <c r="C31" s="129"/>
      <c r="D31" s="130"/>
      <c r="E31" s="131"/>
      <c r="F31" s="244"/>
      <c r="G31" s="169"/>
      <c r="H31" s="170"/>
      <c r="I31" s="134"/>
      <c r="J31" s="134"/>
      <c r="K31" s="136"/>
      <c r="L31" s="136"/>
      <c r="M31" s="171"/>
      <c r="N31" s="138"/>
      <c r="O31" s="139"/>
      <c r="Q31" s="943" t="s">
        <v>517</v>
      </c>
      <c r="R31" s="1177">
        <f>SUMIFS('４-５．概略予算書（２年目）'!J65:J5999,'４-５．概略予算書（２年目）'!B65:B5999,"設備",'４-５．概略予算書（２年目）'!F65:F5999,"⑧")</f>
        <v>0</v>
      </c>
      <c r="S31" s="1177">
        <f>SUMIFS('４-５．概略予算書（２年目）'!L65:L5999,'４-５．概略予算書（２年目）'!B65:B5999,"設備",'４-５．概略予算書（２年目）'!F65:F5999,"⑧")</f>
        <v>0</v>
      </c>
      <c r="T31" s="1177">
        <f>SUMIFS('４-５．概略予算書（２年目）'!N65:N5999,'４-５．概略予算書（２年目）'!B65:B5999,"設備",'４-５．概略予算書（２年目）'!F65:F5999,"⑧")</f>
        <v>0</v>
      </c>
      <c r="U31" s="944"/>
      <c r="V31" s="943" t="s">
        <v>517</v>
      </c>
      <c r="W31" s="1177">
        <f>SUMIFS('４-５．概略予算書（２年目）'!J65:J5999,'４-５．概略予算書（２年目）'!B65:B5999,"工事",'４-５．概略予算書（２年目）'!F65:F5999,"⑧")</f>
        <v>0</v>
      </c>
      <c r="X31" s="1177">
        <f>SUMIFS('４-５．概略予算書（２年目）'!L65:L5999,'４-５．概略予算書（２年目）'!B65:B5999,"工事",'４-５．概略予算書（２年目）'!F65:F5999,"⑧")</f>
        <v>0</v>
      </c>
      <c r="Y31" s="1177">
        <f>SUMIFS('４-５．概略予算書（２年目）'!N65:N5999,'４-５．概略予算書（２年目）'!B65:B5999,"工事",'４-５．概略予算書（２年目）'!F65:F5999,"⑧")</f>
        <v>0</v>
      </c>
    </row>
    <row r="32" spans="1:25" ht="18.75" customHeight="1" thickTop="1" x14ac:dyDescent="0.15">
      <c r="A32" s="94"/>
      <c r="B32" s="117"/>
      <c r="C32" s="118" t="s">
        <v>27</v>
      </c>
      <c r="D32" s="119"/>
      <c r="E32" s="120"/>
      <c r="F32" s="243"/>
      <c r="G32" s="121"/>
      <c r="H32" s="167"/>
      <c r="I32" s="123"/>
      <c r="J32" s="123"/>
      <c r="K32" s="124"/>
      <c r="L32" s="124"/>
      <c r="M32" s="168"/>
      <c r="N32" s="126"/>
      <c r="O32" s="127"/>
      <c r="Q32" s="943" t="s">
        <v>518</v>
      </c>
      <c r="R32" s="1177">
        <f>SUMIFS('４-５．概略予算書（２年目）'!J65:J5999,'４-５．概略予算書（２年目）'!B65:B5999,"設備",'４-５．概略予算書（２年目）'!F65:F5999,"⑨")</f>
        <v>0</v>
      </c>
      <c r="S32" s="1177">
        <f>SUMIFS('４-５．概略予算書（２年目）'!L65:L5999,'４-５．概略予算書（２年目）'!B65:B5999,"設備",'４-５．概略予算書（２年目）'!F65:F5999,"⑨")</f>
        <v>0</v>
      </c>
      <c r="T32" s="1177">
        <f>SUMIFS('４-５．概略予算書（２年目）'!N65:N5999,'４-５．概略予算書（２年目）'!B65:B5999,"設備",'４-５．概略予算書（２年目）'!F65:F5999,"⑨")</f>
        <v>0</v>
      </c>
      <c r="U32" s="944"/>
      <c r="V32" s="943" t="s">
        <v>518</v>
      </c>
      <c r="W32" s="1177">
        <f>SUMIFS('４-５．概略予算書（２年目）'!J65:J5999,'４-５．概略予算書（２年目）'!B65:B5999,"工事",'４-５．概略予算書（２年目）'!F65:F5999,"⑨")</f>
        <v>0</v>
      </c>
      <c r="X32" s="1177">
        <f>SUMIFS('４-５．概略予算書（２年目）'!L65:L5999,'４-５．概略予算書（２年目）'!B65:B5999,"工事",'４-５．概略予算書（２年目）'!F65:F5999,"⑨")</f>
        <v>0</v>
      </c>
      <c r="Y32" s="1177">
        <f>SUMIFS('４-５．概略予算書（２年目）'!N65:N5999,'４-５．概略予算書（２年目）'!B65:B5999,"工事",'４-５．概略予算書（２年目）'!F65:F5999,"⑨")</f>
        <v>0</v>
      </c>
    </row>
    <row r="33" spans="1:30" ht="18.75" customHeight="1" x14ac:dyDescent="0.15">
      <c r="A33" s="94"/>
      <c r="B33" s="144"/>
      <c r="C33" s="2520" t="s">
        <v>31</v>
      </c>
      <c r="D33" s="2521"/>
      <c r="E33" s="2522"/>
      <c r="F33" s="245"/>
      <c r="G33" s="145" t="s">
        <v>598</v>
      </c>
      <c r="H33" s="172"/>
      <c r="I33" s="147"/>
      <c r="J33" s="148">
        <f>J116</f>
        <v>0</v>
      </c>
      <c r="K33" s="149"/>
      <c r="L33" s="150">
        <f>L116</f>
        <v>0</v>
      </c>
      <c r="M33" s="151"/>
      <c r="N33" s="152">
        <f>N116</f>
        <v>0</v>
      </c>
      <c r="O33" s="153"/>
      <c r="Q33" s="943" t="s">
        <v>1078</v>
      </c>
      <c r="R33" s="1177">
        <f>SUMIFS('４-５．概略予算書（２年目）'!J65:J5999,'４-５．概略予算書（２年目）'!B65:B5999,"設備",'４-５．概略予算書（２年目）'!F65:F5999,"⑩")</f>
        <v>0</v>
      </c>
      <c r="S33" s="1177">
        <f>SUMIFS('４-５．概略予算書（２年目）'!L65:L5999,'４-５．概略予算書（２年目）'!B65:B5999,"設備",'４-５．概略予算書（２年目）'!F65:F5999,"⑩")</f>
        <v>0</v>
      </c>
      <c r="T33" s="1177">
        <f>SUMIFS('４-５．概略予算書（２年目）'!N65:N5999,'４-５．概略予算書（２年目）'!B65:B5999,"設備",'４-５．概略予算書（２年目）'!F65:F5999,"⑩")</f>
        <v>0</v>
      </c>
      <c r="V33" s="943" t="s">
        <v>1078</v>
      </c>
      <c r="W33" s="1177">
        <f>SUMIFS('４-５．概略予算書（２年目）'!J65:J5999,'４-５．概略予算書（２年目）'!B65:B5999,"工事",'４-５．概略予算書（２年目）'!F65:F5999,"⑩")</f>
        <v>0</v>
      </c>
      <c r="X33" s="1177">
        <f>SUMIFS('４-５．概略予算書（２年目）'!L65:L5999,'４-５．概略予算書（２年目）'!B65:B5999,"工事",'４-５．概略予算書（２年目）'!F65:F5999,"⑩")</f>
        <v>0</v>
      </c>
      <c r="Y33" s="1177">
        <f>SUMIFS('４-５．概略予算書（２年目）'!N65:N5999,'４-５．概略予算書（２年目）'!B65:B5999,"工事",'４-５．概略予算書（２年目）'!F65:F5999,"⑩")</f>
        <v>0</v>
      </c>
    </row>
    <row r="34" spans="1:30" ht="18.75" customHeight="1" x14ac:dyDescent="0.15">
      <c r="A34" s="94"/>
      <c r="B34" s="144"/>
      <c r="C34" s="2520" t="s">
        <v>30</v>
      </c>
      <c r="D34" s="2521"/>
      <c r="E34" s="2522"/>
      <c r="F34" s="245"/>
      <c r="G34" s="145" t="s">
        <v>598</v>
      </c>
      <c r="H34" s="172"/>
      <c r="I34" s="147"/>
      <c r="J34" s="148">
        <f>J168</f>
        <v>0</v>
      </c>
      <c r="K34" s="149"/>
      <c r="L34" s="150">
        <f>L168</f>
        <v>0</v>
      </c>
      <c r="M34" s="151"/>
      <c r="N34" s="152">
        <f>N168</f>
        <v>0</v>
      </c>
      <c r="O34" s="153"/>
      <c r="Q34" s="943" t="s">
        <v>1072</v>
      </c>
      <c r="R34" s="1177">
        <f>SUMIFS('４-５．概略予算書（２年目）'!J65:J5999,'４-５．概略予算書（２年目）'!B65:B5999,"設備",'４-５．概略予算書（２年目）'!F65:F5999,"⑪-1")</f>
        <v>0</v>
      </c>
      <c r="S34" s="1177">
        <f>SUMIFS('４-５．概略予算書（２年目）'!L65:L5999,'４-５．概略予算書（２年目）'!B65:B5999,"設備",'４-５．概略予算書（２年目）'!F65:F5999,"⑪-1")</f>
        <v>0</v>
      </c>
      <c r="T34" s="1177">
        <f>SUMIFS('４-５．概略予算書（２年目）'!N65:N5999,'４-５．概略予算書（２年目）'!B65:B5999,"設備",'４-５．概略予算書（２年目）'!F65:F5999,"⑪-1")</f>
        <v>0</v>
      </c>
      <c r="V34" s="943" t="s">
        <v>1079</v>
      </c>
      <c r="W34" s="1177">
        <f>SUMIFS('４-５．概略予算書（２年目）'!J65:J5999,'４-５．概略予算書（２年目）'!B65:B5999,"工事",'４-５．概略予算書（２年目）'!F65:F5999,"⑪-1")</f>
        <v>0</v>
      </c>
      <c r="X34" s="1177">
        <f>SUMIFS('４-５．概略予算書（２年目）'!L65:L5999,'４-５．概略予算書（２年目）'!B65:B5999,"工事",'４-５．概略予算書（２年目）'!F65:F5999,"⑪-1")</f>
        <v>0</v>
      </c>
      <c r="Y34" s="1177">
        <f>SUMIFS('４-５．概略予算書（２年目）'!N65:N5999,'４-５．概略予算書（２年目）'!B65:B5999,"工事",'４-５．概略予算書（２年目）'!F65:F5999,"⑪-1")</f>
        <v>0</v>
      </c>
    </row>
    <row r="35" spans="1:30" ht="18.75" customHeight="1" x14ac:dyDescent="0.15">
      <c r="A35" s="94"/>
      <c r="B35" s="144"/>
      <c r="C35" s="2520" t="s">
        <v>32</v>
      </c>
      <c r="D35" s="2521"/>
      <c r="E35" s="2522"/>
      <c r="F35" s="245"/>
      <c r="G35" s="145" t="s">
        <v>598</v>
      </c>
      <c r="H35" s="172"/>
      <c r="I35" s="147"/>
      <c r="J35" s="148">
        <f>J220</f>
        <v>0</v>
      </c>
      <c r="K35" s="149"/>
      <c r="L35" s="150">
        <f>L220</f>
        <v>0</v>
      </c>
      <c r="M35" s="151"/>
      <c r="N35" s="152">
        <f>N220</f>
        <v>0</v>
      </c>
      <c r="O35" s="153"/>
      <c r="Q35" s="943" t="s">
        <v>1073</v>
      </c>
      <c r="R35" s="1177">
        <f>SUMIFS('４-５．概略予算書（２年目）'!J65:J5999,'４-５．概略予算書（２年目）'!B65:B5999,"設備",'４-５．概略予算書（２年目）'!F65:F5999,"⑪-2")</f>
        <v>0</v>
      </c>
      <c r="S35" s="1177">
        <f>SUMIFS('４-５．概略予算書（２年目）'!L65:L5999,'４-５．概略予算書（２年目）'!B65:B5999,"設備",'４-５．概略予算書（２年目）'!F65:F5999,"⑪-2")</f>
        <v>0</v>
      </c>
      <c r="T35" s="1177">
        <f>SUMIFS('４-５．概略予算書（２年目）'!N65:N5999,'４-５．概略予算書（２年目）'!B65:B5999,"設備",'４-５．概略予算書（２年目）'!F65:F5999,"⑪-2")</f>
        <v>0</v>
      </c>
      <c r="V35" s="943" t="s">
        <v>1080</v>
      </c>
      <c r="W35" s="1177">
        <f>SUMIFS('４-５．概略予算書（２年目）'!J65:J5999,'４-５．概略予算書（２年目）'!B65:B5999,"工事",'４-５．概略予算書（２年目）'!F65:F5999,"⑪-2")</f>
        <v>0</v>
      </c>
      <c r="X35" s="1177">
        <f>SUMIFS('４-５．概略予算書（２年目）'!L65:L5999,'４-５．概略予算書（２年目）'!B65:B5999,"工事",'４-５．概略予算書（２年目）'!F65:F5999,"⑪-2")</f>
        <v>0</v>
      </c>
      <c r="Y35" s="1177">
        <f>SUMIFS('４-５．概略予算書（２年目）'!N65:N5999,'４-５．概略予算書（２年目）'!B65:B5999,"工事",'４-５．概略予算書（２年目）'!F65:F5999,"⑪-2")</f>
        <v>0</v>
      </c>
    </row>
    <row r="36" spans="1:30" ht="18.75" customHeight="1" x14ac:dyDescent="0.15">
      <c r="A36" s="94"/>
      <c r="B36" s="144"/>
      <c r="C36" s="2520" t="s">
        <v>33</v>
      </c>
      <c r="D36" s="2521"/>
      <c r="E36" s="2522"/>
      <c r="F36" s="245"/>
      <c r="G36" s="145" t="s">
        <v>598</v>
      </c>
      <c r="H36" s="172"/>
      <c r="I36" s="147"/>
      <c r="J36" s="148">
        <f>J272</f>
        <v>0</v>
      </c>
      <c r="K36" s="149"/>
      <c r="L36" s="150">
        <f>L272</f>
        <v>0</v>
      </c>
      <c r="M36" s="151"/>
      <c r="N36" s="152">
        <f>N272</f>
        <v>0</v>
      </c>
      <c r="O36" s="153"/>
      <c r="Q36" s="943" t="s">
        <v>1074</v>
      </c>
      <c r="R36" s="1177">
        <f>SUMIFS('４-５．概略予算書（２年目）'!J65:J5999,'４-５．概略予算書（２年目）'!B65:B5999,"設備",'４-５．概略予算書（２年目）'!F65:F5999,"⑪-3")</f>
        <v>0</v>
      </c>
      <c r="S36" s="1177">
        <f>SUMIFS('４-５．概略予算書（２年目）'!L65:L5999,'４-５．概略予算書（２年目）'!B65:B5999,"設備",'４-５．概略予算書（２年目）'!F65:F5999,"⑪-3")</f>
        <v>0</v>
      </c>
      <c r="T36" s="1177">
        <f>SUMIFS('４-５．概略予算書（２年目）'!N65:N5999,'４-５．概略予算書（２年目）'!B65:B5999,"設備",'４-５．概略予算書（２年目）'!F65:F5999,"⑪-3")</f>
        <v>0</v>
      </c>
      <c r="V36" s="943" t="s">
        <v>1081</v>
      </c>
      <c r="W36" s="1177">
        <f>SUMIFS('４-５．概略予算書（２年目）'!J65:J5999,'４-５．概略予算書（２年目）'!B65:B5999,"工事",'４-５．概略予算書（２年目）'!F65:F5999,"⑪-3")</f>
        <v>0</v>
      </c>
      <c r="X36" s="1177">
        <f>SUMIFS('４-５．概略予算書（２年目）'!L65:L5999,'４-５．概略予算書（２年目）'!B65:B5999,"工事",'４-５．概略予算書（２年目）'!F65:F5999,"⑪-3")</f>
        <v>0</v>
      </c>
      <c r="Y36" s="1177">
        <f>SUMIFS('４-５．概略予算書（２年目）'!N65:N5999,'４-５．概略予算書（２年目）'!B65:B5999,"工事",'４-５．概略予算書（２年目）'!F65:F5999,"⑪-3")</f>
        <v>0</v>
      </c>
    </row>
    <row r="37" spans="1:30" ht="18.75" customHeight="1" x14ac:dyDescent="0.15">
      <c r="A37" s="94"/>
      <c r="B37" s="144"/>
      <c r="C37" s="2520" t="s">
        <v>34</v>
      </c>
      <c r="D37" s="2521"/>
      <c r="E37" s="2522"/>
      <c r="F37" s="245"/>
      <c r="G37" s="145" t="s">
        <v>598</v>
      </c>
      <c r="H37" s="172"/>
      <c r="I37" s="147"/>
      <c r="J37" s="148">
        <f>J324</f>
        <v>0</v>
      </c>
      <c r="K37" s="149"/>
      <c r="L37" s="150">
        <f>L324</f>
        <v>0</v>
      </c>
      <c r="M37" s="151"/>
      <c r="N37" s="152">
        <f>N324</f>
        <v>0</v>
      </c>
      <c r="O37" s="153"/>
      <c r="Q37" s="943" t="s">
        <v>1075</v>
      </c>
      <c r="R37" s="1177">
        <f>SUMIFS('４-５．概略予算書（２年目）'!J65:J5999,'４-５．概略予算書（２年目）'!B65:B5999,"設備",'４-５．概略予算書（２年目）'!F65:F5999,"⑫-1")</f>
        <v>0</v>
      </c>
      <c r="S37" s="1177">
        <f>SUMIFS('４-５．概略予算書（２年目）'!L65:L5999,'４-５．概略予算書（２年目）'!B65:B5999,"設備",'４-５．概略予算書（２年目）'!F65:F5999,"⑫-1")</f>
        <v>0</v>
      </c>
      <c r="T37" s="1177">
        <f>SUMIFS('４-５．概略予算書（２年目）'!N65:N5999,'４-５．概略予算書（２年目）'!B65:B5999,"設備",'４-５．概略予算書（２年目）'!F65:F5999,"⑫-1")</f>
        <v>0</v>
      </c>
      <c r="V37" s="943" t="s">
        <v>1082</v>
      </c>
      <c r="W37" s="1177">
        <f>SUMIFS('４-５．概略予算書（２年目）'!J65:J5999,'４-５．概略予算書（２年目）'!B65:B5999,"工事",'４-５．概略予算書（２年目）'!F65:F5999,"⑫-1")</f>
        <v>0</v>
      </c>
      <c r="X37" s="1177">
        <f>SUMIFS('４-５．概略予算書（２年目）'!L65:L5999,'４-５．概略予算書（２年目）'!B65:B5999,"工事",'４-５．概略予算書（２年目）'!F65:F5999,"⑫-1")</f>
        <v>0</v>
      </c>
      <c r="Y37" s="1177">
        <f>SUMIFS('４-５．概略予算書（２年目）'!N65:N5999,'４-５．概略予算書（２年目）'!B65:B5999,"工事",'４-５．概略予算書（２年目）'!F65:F5999,"⑫-1")</f>
        <v>0</v>
      </c>
    </row>
    <row r="38" spans="1:30" ht="18.75" customHeight="1" x14ac:dyDescent="0.15">
      <c r="A38" s="94"/>
      <c r="B38" s="144"/>
      <c r="C38" s="2520" t="s">
        <v>35</v>
      </c>
      <c r="D38" s="2521"/>
      <c r="E38" s="2522"/>
      <c r="F38" s="245"/>
      <c r="G38" s="145" t="s">
        <v>598</v>
      </c>
      <c r="H38" s="172"/>
      <c r="I38" s="147"/>
      <c r="J38" s="148">
        <f>J352</f>
        <v>0</v>
      </c>
      <c r="K38" s="149"/>
      <c r="L38" s="150">
        <f>L352</f>
        <v>0</v>
      </c>
      <c r="M38" s="151"/>
      <c r="N38" s="152">
        <f>N352</f>
        <v>0</v>
      </c>
      <c r="O38" s="153"/>
      <c r="Q38" s="943" t="s">
        <v>1076</v>
      </c>
      <c r="R38" s="1177">
        <f>SUMIFS('４-５．概略予算書（２年目）'!J65:J5999,'４-５．概略予算書（２年目）'!B65:B5999,"設備",'４-５．概略予算書（２年目）'!F65:F5999,"⑫-2")</f>
        <v>0</v>
      </c>
      <c r="S38" s="1177">
        <f>SUMIFS('４-５．概略予算書（２年目）'!L65:L5999,'４-５．概略予算書（２年目）'!B65:B5999,"設備",'４-５．概略予算書（２年目）'!F65:F5999,"⑫-2")</f>
        <v>0</v>
      </c>
      <c r="T38" s="1177">
        <f>SUMIFS('４-５．概略予算書（２年目）'!N65:N5999,'４-５．概略予算書（２年目）'!B65:B5999,"設備",'４-５．概略予算書（２年目）'!F65:F5999,"⑫-2")</f>
        <v>0</v>
      </c>
      <c r="V38" s="943" t="s">
        <v>1083</v>
      </c>
      <c r="W38" s="1177">
        <f>SUMIFS('４-５．概略予算書（２年目）'!J65:J5999,'４-５．概略予算書（２年目）'!B65:B5999,"工事",'４-５．概略予算書（２年目）'!F65:F5999,"⑫-2")</f>
        <v>0</v>
      </c>
      <c r="X38" s="1177">
        <f>SUMIFS('４-５．概略予算書（２年目）'!L65:L5999,'４-５．概略予算書（２年目）'!B65:B5999,"工事",'４-５．概略予算書（２年目）'!F65:F5999,"⑫-2")</f>
        <v>0</v>
      </c>
      <c r="Y38" s="1177">
        <f>SUMIFS('４-５．概略予算書（２年目）'!N65:N5999,'４-５．概略予算書（２年目）'!B65:B5999,"工事",'４-５．概略予算書（２年目）'!F65:F5999,"⑫-2")</f>
        <v>0</v>
      </c>
    </row>
    <row r="39" spans="1:30" ht="18.75" customHeight="1" x14ac:dyDescent="0.15">
      <c r="A39" s="94"/>
      <c r="B39" s="144"/>
      <c r="C39" s="2520" t="s">
        <v>36</v>
      </c>
      <c r="D39" s="2521"/>
      <c r="E39" s="2522"/>
      <c r="F39" s="245"/>
      <c r="G39" s="145" t="s">
        <v>598</v>
      </c>
      <c r="H39" s="172"/>
      <c r="I39" s="147"/>
      <c r="J39" s="148">
        <f>J380</f>
        <v>0</v>
      </c>
      <c r="K39" s="149"/>
      <c r="L39" s="150">
        <f>L380</f>
        <v>0</v>
      </c>
      <c r="M39" s="151"/>
      <c r="N39" s="152">
        <f>N380</f>
        <v>0</v>
      </c>
      <c r="O39" s="153"/>
      <c r="Q39" s="943" t="s">
        <v>1077</v>
      </c>
      <c r="R39" s="1177">
        <f>SUMIFS('４-５．概略予算書（２年目）'!J65:J5999,'４-５．概略予算書（２年目）'!B65:B5999,"設備",'４-５．概略予算書（２年目）'!F65:F5999,"⑫-3")</f>
        <v>0</v>
      </c>
      <c r="S39" s="1177">
        <f>SUMIFS('４-５．概略予算書（２年目）'!L65:L5999,'４-５．概略予算書（２年目）'!B65:B5999,"設備",'４-５．概略予算書（２年目）'!F65:F5999,"⑫-3")</f>
        <v>0</v>
      </c>
      <c r="T39" s="1177">
        <f>SUMIFS('４-５．概略予算書（２年目）'!N65:N5999,'４-５．概略予算書（２年目）'!B65:B5999,"設備",'４-５．概略予算書（２年目）'!F65:F5999,"⑫-3")</f>
        <v>0</v>
      </c>
      <c r="V39" s="943" t="s">
        <v>1084</v>
      </c>
      <c r="W39" s="1177">
        <f>SUMIFS('４-５．概略予算書（２年目）'!J65:J5999,'４-５．概略予算書（２年目）'!B65:B5999,"工事",'４-５．概略予算書（２年目）'!F65:F5999,"⑫-3")</f>
        <v>0</v>
      </c>
      <c r="X39" s="1177">
        <f>SUMIFS('４-５．概略予算書（２年目）'!L65:L5999,'４-５．概略予算書（２年目）'!B65:B5999,"工事",'４-５．概略予算書（２年目）'!F65:F5999,"⑫-3")</f>
        <v>0</v>
      </c>
      <c r="Y39" s="1177">
        <f>SUMIFS('４-５．概略予算書（２年目）'!N65:N5999,'４-５．概略予算書（２年目）'!B65:B5999,"工事",'４-５．概略予算書（２年目）'!F65:F5999,"⑫-3")</f>
        <v>0</v>
      </c>
    </row>
    <row r="40" spans="1:30" ht="18.75" customHeight="1" x14ac:dyDescent="0.15">
      <c r="A40" s="94"/>
      <c r="B40" s="144"/>
      <c r="C40" s="2520" t="s">
        <v>37</v>
      </c>
      <c r="D40" s="2521"/>
      <c r="E40" s="2522"/>
      <c r="F40" s="245"/>
      <c r="G40" s="145" t="s">
        <v>598</v>
      </c>
      <c r="H40" s="172"/>
      <c r="I40" s="147"/>
      <c r="J40" s="148">
        <f>J408</f>
        <v>0</v>
      </c>
      <c r="K40" s="149"/>
      <c r="L40" s="150">
        <f>L408</f>
        <v>0</v>
      </c>
      <c r="M40" s="151"/>
      <c r="N40" s="152">
        <f>N408</f>
        <v>0</v>
      </c>
      <c r="O40" s="153"/>
      <c r="Q40" s="943" t="s">
        <v>867</v>
      </c>
      <c r="R40" s="1177">
        <f>SUMIFS('４-５．概略予算書（２年目）'!J65:J5999,'４-５．概略予算書（２年目）'!B65:B5999,"設備",'４-５．概略予算書（２年目）'!F65:F5999,"⑬")</f>
        <v>0</v>
      </c>
      <c r="S40" s="1177">
        <f>SUMIFS('４-５．概略予算書（２年目）'!L65:L5999,'４-５．概略予算書（２年目）'!B65:B5999,"設備",'４-５．概略予算書（２年目）'!F65:F5999,"⑬")</f>
        <v>0</v>
      </c>
      <c r="T40" s="1177">
        <f>SUMIFS('４-５．概略予算書（２年目）'!N65:N5999,'４-５．概略予算書（２年目）'!B65:B5999,"設備",'４-５．概略予算書（２年目）'!F65:F5999,"⑬")</f>
        <v>0</v>
      </c>
      <c r="V40" s="943" t="s">
        <v>1085</v>
      </c>
      <c r="W40" s="1177">
        <f>SUMIFS('４-５．概略予算書（２年目）'!J65:J5999,'４-５．概略予算書（２年目）'!B65:B5999,"工事",'４-５．概略予算書（２年目）'!F65:F5999,"⑬")</f>
        <v>0</v>
      </c>
      <c r="X40" s="1177">
        <f>SUMIFS('４-５．概略予算書（２年目）'!L65:L5999,'４-５．概略予算書（２年目）'!B65:B5999,"工事",'４-５．概略予算書（２年目）'!F65:F5999,"⑬")</f>
        <v>0</v>
      </c>
      <c r="Y40" s="1177">
        <f>SUMIFS('４-５．概略予算書（２年目）'!N65:N5999,'４-５．概略予算書（２年目）'!B65:B5999,"工事",'４-５．概略予算書（２年目）'!F65:F5999,"⑬")</f>
        <v>0</v>
      </c>
      <c r="AA40" s="939"/>
      <c r="AB40" s="939"/>
      <c r="AC40" s="939"/>
      <c r="AD40" s="939"/>
    </row>
    <row r="41" spans="1:30" ht="18.75" customHeight="1" thickBot="1" x14ac:dyDescent="0.2">
      <c r="A41" s="94"/>
      <c r="B41" s="173"/>
      <c r="C41" s="174"/>
      <c r="D41" s="175"/>
      <c r="E41" s="176"/>
      <c r="F41" s="246"/>
      <c r="G41" s="177"/>
      <c r="H41" s="178"/>
      <c r="I41" s="148"/>
      <c r="J41" s="179"/>
      <c r="K41" s="150"/>
      <c r="L41" s="180"/>
      <c r="M41" s="181"/>
      <c r="N41" s="182"/>
      <c r="O41" s="153"/>
      <c r="Q41" s="943" t="s">
        <v>868</v>
      </c>
      <c r="R41" s="1177">
        <f>SUMIFS('４-５．概略予算書（２年目）'!J65:J5999,'４-５．概略予算書（２年目）'!B65:B5999,"設備",'４-５．概略予算書（２年目）'!F65:F5999,"⑭")</f>
        <v>0</v>
      </c>
      <c r="S41" s="1177">
        <f>SUMIFS('４-５．概略予算書（２年目）'!L65:L5999,'４-５．概略予算書（２年目）'!B65:B5999,"設備",'４-５．概略予算書（２年目）'!F65:F5999,"⑭")</f>
        <v>0</v>
      </c>
      <c r="T41" s="1177">
        <f>SUMIFS('４-５．概略予算書（２年目）'!N65:N5999,'４-５．概略予算書（２年目）'!B65:B5999,"設備",'４-５．概略予算書（２年目）'!F65:F5999,"⑭")</f>
        <v>0</v>
      </c>
      <c r="V41" s="943" t="s">
        <v>1086</v>
      </c>
      <c r="W41" s="1177">
        <f>SUMIFS('４-５．概略予算書（２年目）'!J65:J5999,'４-５．概略予算書（２年目）'!B65:B5999,"工事",'４-５．概略予算書（２年目）'!F65:F5999,"⑭")</f>
        <v>0</v>
      </c>
      <c r="X41" s="1177">
        <f>SUMIFS('４-５．概略予算書（２年目）'!L65:L5999,'４-５．概略予算書（２年目）'!B65:B5999,"工事",'４-５．概略予算書（２年目）'!F65:F5999,"⑭")</f>
        <v>0</v>
      </c>
      <c r="Y41" s="1177">
        <f>SUMIFS('４-５．概略予算書（２年目）'!N65:N5999,'４-５．概略予算書（２年目）'!B65:B5999,"工事",'４-５．概略予算書（２年目）'!F65:F5999,"⑭")</f>
        <v>0</v>
      </c>
      <c r="AA41" s="946"/>
      <c r="AB41" s="945"/>
      <c r="AC41" s="945"/>
      <c r="AD41" s="939"/>
    </row>
    <row r="42" spans="1:30" ht="30" customHeight="1" thickTop="1" x14ac:dyDescent="0.15">
      <c r="A42" s="94"/>
      <c r="B42" s="117"/>
      <c r="C42" s="165"/>
      <c r="D42" s="165" t="s">
        <v>61</v>
      </c>
      <c r="E42" s="120" t="s">
        <v>11</v>
      </c>
      <c r="F42" s="243"/>
      <c r="G42" s="166"/>
      <c r="H42" s="167"/>
      <c r="I42" s="123"/>
      <c r="J42" s="123">
        <f>SUM(J33:J41)</f>
        <v>0</v>
      </c>
      <c r="K42" s="124"/>
      <c r="L42" s="124">
        <f>SUM(L33:L41)</f>
        <v>0</v>
      </c>
      <c r="M42" s="168"/>
      <c r="N42" s="126">
        <f>SUM(N33:N41)</f>
        <v>0</v>
      </c>
      <c r="O42" s="183"/>
      <c r="Q42" s="943" t="s">
        <v>869</v>
      </c>
      <c r="R42" s="1177">
        <f>SUMIFS('４-５．概略予算書（２年目）'!J65:J5999,'４-５．概略予算書（２年目）'!B65:B5999,"設備",'４-５．概略予算書（２年目）'!F65:F5999,"⑮")</f>
        <v>0</v>
      </c>
      <c r="S42" s="1177">
        <f>SUMIFS('４-５．概略予算書（２年目）'!L65:L5999,'４-５．概略予算書（２年目）'!B65:B5999,"設備",'４-５．概略予算書（２年目）'!F65:F5999,"⑮")</f>
        <v>0</v>
      </c>
      <c r="T42" s="1177">
        <f>SUMIFS('４-５．概略予算書（２年目）'!N65:N5999,'４-５．概略予算書（２年目）'!B65:B5999,"設備",'４-５．概略予算書（２年目）'!F65:F5999,"⑮")</f>
        <v>0</v>
      </c>
      <c r="V42" s="943" t="s">
        <v>1087</v>
      </c>
      <c r="W42" s="1177">
        <f>SUMIFS('４-５．概略予算書（２年目）'!J65:J5999,'４-５．概略予算書（２年目）'!B65:B5999,"工事",'４-５．概略予算書（２年目）'!F65:F5999,"⑮")</f>
        <v>0</v>
      </c>
      <c r="X42" s="1177">
        <f>SUMIFS('４-５．概略予算書（２年目）'!L65:L5999,'４-５．概略予算書（２年目）'!B65:B5999,"工事",'４-５．概略予算書（２年目）'!F65:F5999,"⑮")</f>
        <v>0</v>
      </c>
      <c r="Y42" s="1177">
        <f>SUMIFS('４-５．概略予算書（２年目）'!N65:N5999,'４-５．概略予算書（２年目）'!B65:B5999,"工事",'４-５．概略予算書（２年目）'!F65:F5999,"⑮")</f>
        <v>0</v>
      </c>
      <c r="AA42" s="947"/>
      <c r="AB42" s="947"/>
      <c r="AC42" s="947"/>
      <c r="AD42" s="939"/>
    </row>
    <row r="43" spans="1:30" ht="18.75" customHeight="1" thickBot="1" x14ac:dyDescent="0.2">
      <c r="A43" s="94"/>
      <c r="B43" s="173"/>
      <c r="C43" s="184"/>
      <c r="D43" s="185"/>
      <c r="E43" s="186"/>
      <c r="F43" s="247"/>
      <c r="G43" s="187"/>
      <c r="H43" s="188"/>
      <c r="I43" s="179"/>
      <c r="J43" s="179"/>
      <c r="K43" s="180"/>
      <c r="L43" s="180"/>
      <c r="M43" s="189"/>
      <c r="N43" s="182"/>
      <c r="O43" s="190"/>
      <c r="Q43" s="943" t="s">
        <v>1471</v>
      </c>
      <c r="R43" s="1177">
        <f>SUMIFS('４-５．概略予算書（２年目）'!J65:J5999,'４-５．概略予算書（２年目）'!B65:B5999,"設備",'４-５．概略予算書（２年目）'!F65:F5999,"⑯")</f>
        <v>0</v>
      </c>
      <c r="S43" s="1177">
        <f>SUMIFS('４-５．概略予算書（２年目）'!L65:L5999,'４-５．概略予算書（２年目）'!B65:B5999,"設備",'４-５．概略予算書（２年目）'!F65:F5999,"⑯")</f>
        <v>0</v>
      </c>
      <c r="T43" s="1177">
        <f>SUMIFS('４-５．概略予算書（２年目）'!N65:N5999,'４-５．概略予算書（２年目）'!B65:B5999,"設備",'４-５．概略予算書（２年目）'!F65:F5999,"⑯")</f>
        <v>0</v>
      </c>
      <c r="V43" s="943" t="s">
        <v>1471</v>
      </c>
      <c r="W43" s="1177">
        <f>SUMIFS('４-５．概略予算書（２年目）'!J65:J6000,'４-５．概略予算書（２年目）'!B65:B6000,"工事",'４-５．概略予算書（２年目）'!F65:F6000,"⑯")</f>
        <v>0</v>
      </c>
      <c r="X43" s="1177">
        <f>SUMIFS('４-５．概略予算書（２年目）'!L65:L6000,'４-５．概略予算書（２年目）'!B65:B6000,"工事",'４-５．概略予算書（２年目）'!F65:F6000,"⑯")</f>
        <v>0</v>
      </c>
      <c r="Y43" s="1177">
        <f>SUMIFS('４-５．概略予算書（２年目）'!N65:N6000,'４-５．概略予算書（２年目）'!B65:B6000,"工事",'４-５．概略予算書（２年目）'!F65:F6000,"⑯")</f>
        <v>0</v>
      </c>
      <c r="AA43" s="845"/>
      <c r="AB43" s="845"/>
      <c r="AC43" s="845"/>
    </row>
    <row r="44" spans="1:30" ht="30" customHeight="1" thickTop="1" thickBot="1" x14ac:dyDescent="0.2">
      <c r="A44" s="94"/>
      <c r="B44" s="191"/>
      <c r="C44" s="192"/>
      <c r="D44" s="193"/>
      <c r="E44" s="194" t="s">
        <v>28</v>
      </c>
      <c r="F44" s="248"/>
      <c r="G44" s="195"/>
      <c r="H44" s="196"/>
      <c r="I44" s="197"/>
      <c r="J44" s="197">
        <f>SUM(J18,J30,J42)</f>
        <v>0</v>
      </c>
      <c r="K44" s="198"/>
      <c r="L44" s="198">
        <f>SUM(L18,L30,L42)</f>
        <v>0</v>
      </c>
      <c r="M44" s="199"/>
      <c r="N44" s="200">
        <f>SUM(N18,N30,N42)</f>
        <v>0</v>
      </c>
      <c r="O44" s="201"/>
      <c r="Q44" s="943" t="s">
        <v>1472</v>
      </c>
      <c r="R44" s="1177">
        <f>SUMIFS('４-５．概略予算書（２年目）'!J65:J5999,'４-５．概略予算書（２年目）'!B65:B5999,"設備",'４-５．概略予算書（２年目）'!F65:F5999,"⑰")</f>
        <v>0</v>
      </c>
      <c r="S44" s="1177">
        <f>SUMIFS('４-５．概略予算書（２年目）'!L65:L5999,'４-５．概略予算書（２年目）'!B65:B5999,"設備",'４-５．概略予算書（２年目）'!F65:F5999,"⑰")</f>
        <v>0</v>
      </c>
      <c r="T44" s="1177">
        <f>SUMIFS('４-５．概略予算書（２年目）'!N65:N5999,'４-５．概略予算書（２年目）'!B65:B5999,"設備",'４-５．概略予算書（２年目）'!F65:F5999,"⑰")</f>
        <v>0</v>
      </c>
      <c r="V44" s="943" t="s">
        <v>1472</v>
      </c>
      <c r="W44" s="1177">
        <f>SUMIFS('４-５．概略予算書（２年目）'!J65:J6000,'４-５．概略予算書（２年目）'!B65:B6000,"工事",'４-５．概略予算書（２年目）'!F65:F6000,"⑰")</f>
        <v>0</v>
      </c>
      <c r="X44" s="1177">
        <f>SUMIFS('４-５．概略予算書（２年目）'!L65:L6000,'４-５．概略予算書（２年目）'!B65:B6000,"工事",'４-５．概略予算書（２年目）'!F65:F6000,"⑰")</f>
        <v>0</v>
      </c>
      <c r="Y44" s="1177">
        <f>SUMIFS('４-５．概略予算書（２年目）'!N65:N6000,'４-５．概略予算書（２年目）'!B65:B6000,"工事",'４-５．概略予算書（２年目）'!F65:F6000,"⑰")</f>
        <v>0</v>
      </c>
    </row>
    <row r="45" spans="1:30" ht="8.25" customHeight="1" thickBot="1" x14ac:dyDescent="0.2">
      <c r="B45" s="202"/>
      <c r="C45" s="203"/>
      <c r="D45" s="203"/>
      <c r="E45" s="203"/>
      <c r="F45" s="202"/>
      <c r="G45" s="204"/>
      <c r="H45" s="137"/>
      <c r="I45" s="137"/>
      <c r="J45" s="137"/>
      <c r="K45" s="137"/>
      <c r="L45" s="137"/>
      <c r="M45" s="137"/>
      <c r="N45" s="137"/>
      <c r="O45" s="203"/>
      <c r="Q45" s="943" t="s">
        <v>1473</v>
      </c>
      <c r="R45" s="1177">
        <f>SUMIFS('４-５．概略予算書（２年目）'!J65:J5999,'４-５．概略予算書（２年目）'!B65:B5999,"設備",'４-５．概略予算書（２年目）'!F65:F5999,"⑱")</f>
        <v>0</v>
      </c>
      <c r="S45" s="1177">
        <f>SUMIFS('４-５．概略予算書（２年目）'!L65:L5999,'４-５．概略予算書（２年目）'!B65:B5999,"設備",'４-５．概略予算書（２年目）'!F65:F5999,"⑱")</f>
        <v>0</v>
      </c>
      <c r="T45" s="1177">
        <f>SUMIFS('４-５．概略予算書（２年目）'!N65:N5999,'４-５．概略予算書（２年目）'!B65:B5999,"設備",'４-５．概略予算書（２年目）'!F65:F5999,"⑱")</f>
        <v>0</v>
      </c>
      <c r="V45" s="943" t="s">
        <v>1473</v>
      </c>
      <c r="W45" s="1177">
        <f>SUMIFS('４-５．概略予算書（２年目）'!J65:J6000,'４-５．概略予算書（２年目）'!B65:B6000,"工事",'４-５．概略予算書（２年目）'!F65:F6000,"⑱")</f>
        <v>0</v>
      </c>
      <c r="X45" s="1177">
        <f>SUMIFS('４-５．概略予算書（２年目）'!L65:L6000,'４-５．概略予算書（２年目）'!B65:B6000,"工事",'４-５．概略予算書（２年目）'!F65:F6000,"⑱")</f>
        <v>0</v>
      </c>
      <c r="Y45" s="1177">
        <f>SUMIFS('４-５．概略予算書（２年目）'!N65:N6000,'４-５．概略予算書（２年目）'!B65:B6000,"工事",'４-５．概略予算書（２年目）'!F65:F6000,"⑱")</f>
        <v>0</v>
      </c>
    </row>
    <row r="46" spans="1:30" ht="18.75" customHeight="1" x14ac:dyDescent="0.15">
      <c r="A46" s="94"/>
      <c r="B46" s="205"/>
      <c r="C46" s="206" t="s">
        <v>1061</v>
      </c>
      <c r="D46" s="207"/>
      <c r="E46" s="208"/>
      <c r="F46" s="249"/>
      <c r="G46" s="209"/>
      <c r="H46" s="210"/>
      <c r="I46" s="211"/>
      <c r="J46" s="211"/>
      <c r="K46" s="211"/>
      <c r="L46" s="211"/>
      <c r="M46" s="211"/>
      <c r="N46" s="212"/>
      <c r="O46" s="213"/>
      <c r="Q46" s="943" t="s">
        <v>1474</v>
      </c>
      <c r="R46" s="1177">
        <f>SUMIFS('４-５．概略予算書（２年目）'!J65:J5999,'４-５．概略予算書（２年目）'!B65:B5999,"設備",'４-５．概略予算書（２年目）'!F65:F5999,"⑲")</f>
        <v>0</v>
      </c>
      <c r="S46" s="1177">
        <f>SUMIFS('４-５．概略予算書（２年目）'!L65:L5999,'４-５．概略予算書（２年目）'!B65:B5999,"設備",'４-５．概略予算書（２年目）'!F65:F5999,"⑲")</f>
        <v>0</v>
      </c>
      <c r="T46" s="1177">
        <f>SUMIFS('４-５．概略予算書（２年目）'!N65:N5999,'４-５．概略予算書（２年目）'!B65:B5999,"設備",'４-５．概略予算書（２年目）'!F65:F5999,"⑲")</f>
        <v>0</v>
      </c>
      <c r="V46" s="943" t="s">
        <v>1474</v>
      </c>
      <c r="W46" s="1177">
        <f>SUMIFS('４-５．概略予算書（２年目）'!J65:J6000,'４-５．概略予算書（２年目）'!B65:B6000,"工事",'４-５．概略予算書（２年目）'!F65:F6000,"⑲")</f>
        <v>0</v>
      </c>
      <c r="X46" s="1177">
        <f>SUMIFS('４-５．概略予算書（２年目）'!L65:L6000,'４-５．概略予算書（２年目）'!B65:B6000,"工事",'４-５．概略予算書（２年目）'!F65:F6000,"⑲")</f>
        <v>0</v>
      </c>
      <c r="Y46" s="1177">
        <f>SUMIFS('４-５．概略予算書（２年目）'!N65:N6000,'４-５．概略予算書（２年目）'!B65:B6000,"工事",'４-５．概略予算書（２年目）'!F65:F6000,"⑲")</f>
        <v>0</v>
      </c>
    </row>
    <row r="47" spans="1:30" ht="18.75" customHeight="1" x14ac:dyDescent="0.15">
      <c r="A47" s="94"/>
      <c r="B47" s="214"/>
      <c r="C47" s="2545" t="s">
        <v>31</v>
      </c>
      <c r="D47" s="2546"/>
      <c r="E47" s="2547"/>
      <c r="F47" s="250"/>
      <c r="G47" s="215" t="s">
        <v>19</v>
      </c>
      <c r="H47" s="216"/>
      <c r="I47" s="217"/>
      <c r="J47" s="218">
        <f t="shared" ref="J47:J54" si="0">SUM(J21,J33)</f>
        <v>0</v>
      </c>
      <c r="K47" s="217"/>
      <c r="L47" s="218">
        <f t="shared" ref="L47:L54" si="1">SUM(L21,L33)</f>
        <v>0</v>
      </c>
      <c r="M47" s="217"/>
      <c r="N47" s="219">
        <f t="shared" ref="N47:N54" si="2">SUM(N21,N33)</f>
        <v>0</v>
      </c>
      <c r="O47" s="220"/>
      <c r="Q47" s="943" t="s">
        <v>1475</v>
      </c>
      <c r="R47" s="1177">
        <f>SUMIFS('４-５．概略予算書（２年目）'!J65:J5999,'４-５．概略予算書（２年目）'!B65:B5999,"設備",'４-５．概略予算書（２年目）'!F65:F5999,"⑳")</f>
        <v>0</v>
      </c>
      <c r="S47" s="1177">
        <f>SUMIFS('４-５．概略予算書（２年目）'!L65:L5999,'４-５．概略予算書（２年目）'!B65:B5999,"設備",'４-５．概略予算書（２年目）'!F65:F5999,"⑳")</f>
        <v>0</v>
      </c>
      <c r="T47" s="1177">
        <f>SUMIFS('４-５．概略予算書（２年目）'!N65:N5999,'４-５．概略予算書（２年目）'!B65:B5999,"設備",'４-５．概略予算書（２年目）'!F65:F5999,"⑳")</f>
        <v>0</v>
      </c>
      <c r="V47" s="943" t="s">
        <v>1475</v>
      </c>
      <c r="W47" s="1177">
        <f>SUMIFS('４-５．概略予算書（２年目）'!J65:J6000,'４-５．概略予算書（２年目）'!B65:B6000,"工事",'４-５．概略予算書（２年目）'!F65:F6000,"⑳")</f>
        <v>0</v>
      </c>
      <c r="X47" s="1177">
        <f>SUMIFS('４-５．概略予算書（２年目）'!L65:L6000,'４-５．概略予算書（２年目）'!B65:B6000,"工事",'４-５．概略予算書（２年目）'!F65:F6000,"⑳")</f>
        <v>0</v>
      </c>
      <c r="Y47" s="1177">
        <f>SUMIFS('４-５．概略予算書（２年目）'!N65:N6000,'４-５．概略予算書（２年目）'!B65:B6000,"工事",'４-５．概略予算書（２年目）'!F65:F6000,"⑳")</f>
        <v>0</v>
      </c>
    </row>
    <row r="48" spans="1:30" ht="18.75" customHeight="1" x14ac:dyDescent="0.15">
      <c r="A48" s="94"/>
      <c r="B48" s="214"/>
      <c r="C48" s="2545" t="s">
        <v>30</v>
      </c>
      <c r="D48" s="2546"/>
      <c r="E48" s="2547"/>
      <c r="F48" s="250"/>
      <c r="G48" s="215" t="s">
        <v>19</v>
      </c>
      <c r="H48" s="216"/>
      <c r="I48" s="217"/>
      <c r="J48" s="218">
        <f t="shared" si="0"/>
        <v>0</v>
      </c>
      <c r="K48" s="217"/>
      <c r="L48" s="218">
        <f t="shared" si="1"/>
        <v>0</v>
      </c>
      <c r="M48" s="217"/>
      <c r="N48" s="219">
        <f t="shared" si="2"/>
        <v>0</v>
      </c>
      <c r="O48" s="220"/>
      <c r="Q48" s="943" t="s">
        <v>1476</v>
      </c>
      <c r="R48" s="1177">
        <f>SUMIFS('４-５．概略予算書（２年目）'!J65:J5999,'４-５．概略予算書（２年目）'!B65:B5999,"設備",'４-５．概略予算書（２年目）'!F65:F5999,"㉑")</f>
        <v>0</v>
      </c>
      <c r="S48" s="1177">
        <f>SUMIFS('４-５．概略予算書（２年目）'!L65:L5999,'４-５．概略予算書（２年目）'!B65:B5999,"設備",'４-５．概略予算書（２年目）'!F65:F5999,"㉑")</f>
        <v>0</v>
      </c>
      <c r="T48" s="1177">
        <f>SUMIFS('４-５．概略予算書（２年目）'!N65:N5999,'４-５．概略予算書（２年目）'!B65:B5999,"設備",'４-５．概略予算書（２年目）'!F65:F5999,"㉑")</f>
        <v>0</v>
      </c>
      <c r="V48" s="943" t="s">
        <v>1476</v>
      </c>
      <c r="W48" s="1177">
        <f>SUMIFS('４-５．概略予算書（２年目）'!J65:J6000,'４-５．概略予算書（２年目）'!B65:B6000,"工事",'４-５．概略予算書（２年目）'!F65:F6000,"㉑")</f>
        <v>0</v>
      </c>
      <c r="X48" s="1177">
        <f>SUMIFS('４-５．概略予算書（２年目）'!L65:L6000,'４-５．概略予算書（２年目）'!B65:B6000,"工事",'４-５．概略予算書（２年目）'!F65:F6000,"㉑")</f>
        <v>0</v>
      </c>
      <c r="Y48" s="1177">
        <f>SUMIFS('４-５．概略予算書（２年目）'!N65:N6000,'４-５．概略予算書（２年目）'!B65:B6000,"工事",'４-５．概略予算書（２年目）'!F65:F6000,"㉑")</f>
        <v>0</v>
      </c>
    </row>
    <row r="49" spans="1:29" ht="18.75" customHeight="1" x14ac:dyDescent="0.15">
      <c r="A49" s="94"/>
      <c r="B49" s="214"/>
      <c r="C49" s="2545" t="s">
        <v>32</v>
      </c>
      <c r="D49" s="2546"/>
      <c r="E49" s="2547"/>
      <c r="F49" s="250"/>
      <c r="G49" s="215" t="s">
        <v>19</v>
      </c>
      <c r="H49" s="216"/>
      <c r="I49" s="217"/>
      <c r="J49" s="218">
        <f t="shared" si="0"/>
        <v>0</v>
      </c>
      <c r="K49" s="217"/>
      <c r="L49" s="218">
        <f t="shared" si="1"/>
        <v>0</v>
      </c>
      <c r="M49" s="217"/>
      <c r="N49" s="219">
        <f t="shared" si="2"/>
        <v>0</v>
      </c>
      <c r="O49" s="220"/>
      <c r="Q49" s="943" t="s">
        <v>1477</v>
      </c>
      <c r="R49" s="1177">
        <f>SUMIFS('４-５．概略予算書（２年目）'!J65:J5999,'４-５．概略予算書（２年目）'!B65:B5999,"設備",'４-５．概略予算書（２年目）'!F65:F5999,"㉒")</f>
        <v>0</v>
      </c>
      <c r="S49" s="1177">
        <f>SUMIFS('４-５．概略予算書（２年目）'!L65:L5999,'４-５．概略予算書（２年目）'!B65:B5999,"設備",'４-５．概略予算書（２年目）'!F65:F5999,"㉒")</f>
        <v>0</v>
      </c>
      <c r="T49" s="1177">
        <f>SUMIFS('４-５．概略予算書（２年目）'!N65:N5999,'４-５．概略予算書（２年目）'!B65:B5999,"設備",'４-５．概略予算書（２年目）'!F65:F5999,"㉒")</f>
        <v>0</v>
      </c>
      <c r="V49" s="943" t="s">
        <v>1477</v>
      </c>
      <c r="W49" s="1177">
        <f>SUMIFS('４-５．概略予算書（２年目）'!J65:J6000,'４-５．概略予算書（２年目）'!B65:B6000,"工事",'４-５．概略予算書（２年目）'!F65:F6000,"㉒")</f>
        <v>0</v>
      </c>
      <c r="X49" s="1177">
        <f>SUMIFS('４-５．概略予算書（２年目）'!L65:L6000,'４-５．概略予算書（２年目）'!B65:B6000,"工事",'４-５．概略予算書（２年目）'!F65:F6000,"㉒")</f>
        <v>0</v>
      </c>
      <c r="Y49" s="1177">
        <f>SUMIFS('４-５．概略予算書（２年目）'!N65:N6000,'４-５．概略予算書（２年目）'!B65:B6000,"工事",'４-５．概略予算書（２年目）'!F65:F6000,"㉒")</f>
        <v>0</v>
      </c>
      <c r="AA49" s="1174" t="s">
        <v>1730</v>
      </c>
      <c r="AB49" s="939"/>
      <c r="AC49" s="939"/>
    </row>
    <row r="50" spans="1:29" ht="18.75" customHeight="1" thickBot="1" x14ac:dyDescent="0.2">
      <c r="A50" s="94"/>
      <c r="B50" s="214"/>
      <c r="C50" s="2545" t="s">
        <v>33</v>
      </c>
      <c r="D50" s="2546"/>
      <c r="E50" s="2547"/>
      <c r="F50" s="250"/>
      <c r="G50" s="215" t="s">
        <v>19</v>
      </c>
      <c r="H50" s="216"/>
      <c r="I50" s="217"/>
      <c r="J50" s="218">
        <f t="shared" si="0"/>
        <v>0</v>
      </c>
      <c r="K50" s="217"/>
      <c r="L50" s="218">
        <f t="shared" si="1"/>
        <v>0</v>
      </c>
      <c r="M50" s="217"/>
      <c r="N50" s="219">
        <f t="shared" si="2"/>
        <v>0</v>
      </c>
      <c r="O50" s="220"/>
      <c r="Q50" s="943" t="s">
        <v>1478</v>
      </c>
      <c r="R50" s="1177">
        <f>SUMIFS('４-５．概略予算書（２年目）'!J65:J5999,'４-５．概略予算書（２年目）'!B65:B5999,"設備",'４-５．概略予算書（２年目）'!F65:F5999,"㉓")</f>
        <v>0</v>
      </c>
      <c r="S50" s="1177">
        <f>SUMIFS('４-５．概略予算書（２年目）'!L65:L5999,'４-５．概略予算書（２年目）'!B65:B5999,"設備",'４-５．概略予算書（２年目）'!F65:F5999,"㉓")</f>
        <v>0</v>
      </c>
      <c r="T50" s="1177">
        <f>SUMIFS('４-５．概略予算書（２年目）'!N65:N5999,'４-５．概略予算書（２年目）'!B65:B5999,"設備",'４-５．概略予算書（２年目）'!F65:F5999,"㉓")</f>
        <v>0</v>
      </c>
      <c r="V50" s="943" t="s">
        <v>1478</v>
      </c>
      <c r="W50" s="1177">
        <f>SUMIFS('４-５．概略予算書（２年目）'!J65:J6000,'４-５．概略予算書（２年目）'!B65:B6000,"工事",'４-５．概略予算書（２年目）'!F65:F6000,"㉓")</f>
        <v>0</v>
      </c>
      <c r="X50" s="1177">
        <f>SUMIFS('４-５．概略予算書（２年目）'!L65:L6000,'４-５．概略予算書（２年目）'!B65:B6000,"工事",'４-５．概略予算書（２年目）'!F65:F6000,"㉓")</f>
        <v>0</v>
      </c>
      <c r="Y50" s="1177">
        <f>SUMIFS('４-５．概略予算書（２年目）'!N65:N6000,'４-５．概略予算書（２年目）'!B65:B6000,"工事",'４-５．概略予算書（２年目）'!F65:F6000,"㉓")</f>
        <v>0</v>
      </c>
      <c r="AA50" s="949" t="s">
        <v>159</v>
      </c>
      <c r="AB50" s="949" t="s">
        <v>160</v>
      </c>
      <c r="AC50" s="949" t="s">
        <v>656</v>
      </c>
    </row>
    <row r="51" spans="1:29" ht="18.75" customHeight="1" thickTop="1" x14ac:dyDescent="0.15">
      <c r="A51" s="94"/>
      <c r="B51" s="214"/>
      <c r="C51" s="2545" t="s">
        <v>34</v>
      </c>
      <c r="D51" s="2546"/>
      <c r="E51" s="2547"/>
      <c r="F51" s="250"/>
      <c r="G51" s="215" t="s">
        <v>19</v>
      </c>
      <c r="H51" s="216"/>
      <c r="I51" s="217"/>
      <c r="J51" s="218">
        <f t="shared" si="0"/>
        <v>0</v>
      </c>
      <c r="K51" s="217"/>
      <c r="L51" s="218">
        <f t="shared" si="1"/>
        <v>0</v>
      </c>
      <c r="M51" s="217"/>
      <c r="N51" s="219">
        <f t="shared" si="2"/>
        <v>0</v>
      </c>
      <c r="O51" s="220"/>
      <c r="Q51" s="950" t="s">
        <v>11</v>
      </c>
      <c r="R51" s="1178">
        <f>SUM(R19:R50)</f>
        <v>0</v>
      </c>
      <c r="S51" s="1178">
        <f>SUM(S19:S50)</f>
        <v>0</v>
      </c>
      <c r="T51" s="1178">
        <f>SUM(T19:T50)</f>
        <v>0</v>
      </c>
      <c r="V51" s="950" t="s">
        <v>11</v>
      </c>
      <c r="W51" s="1178">
        <f>SUM(W19:W50)</f>
        <v>0</v>
      </c>
      <c r="X51" s="1178">
        <f>SUM(X19:X50)</f>
        <v>0</v>
      </c>
      <c r="Y51" s="1178">
        <f>SUM(Y19:Y50)</f>
        <v>0</v>
      </c>
      <c r="AA51" s="1179">
        <f>SUM(R51,W51)</f>
        <v>0</v>
      </c>
      <c r="AB51" s="1179">
        <f>SUM(S51,X51)</f>
        <v>0</v>
      </c>
      <c r="AC51" s="1179">
        <f>SUM(T51,Y51)</f>
        <v>0</v>
      </c>
    </row>
    <row r="52" spans="1:29" ht="18.75" customHeight="1" x14ac:dyDescent="0.15">
      <c r="A52" s="94"/>
      <c r="B52" s="214"/>
      <c r="C52" s="2545" t="s">
        <v>35</v>
      </c>
      <c r="D52" s="2546"/>
      <c r="E52" s="2547"/>
      <c r="F52" s="250"/>
      <c r="G52" s="215" t="s">
        <v>19</v>
      </c>
      <c r="H52" s="216"/>
      <c r="I52" s="217"/>
      <c r="J52" s="218">
        <f t="shared" si="0"/>
        <v>0</v>
      </c>
      <c r="K52" s="217"/>
      <c r="L52" s="218">
        <f t="shared" si="1"/>
        <v>0</v>
      </c>
      <c r="M52" s="217"/>
      <c r="N52" s="219">
        <f t="shared" si="2"/>
        <v>0</v>
      </c>
      <c r="O52" s="220"/>
    </row>
    <row r="53" spans="1:29" ht="18.75" customHeight="1" x14ac:dyDescent="0.15">
      <c r="A53" s="94"/>
      <c r="B53" s="214"/>
      <c r="C53" s="2545" t="s">
        <v>36</v>
      </c>
      <c r="D53" s="2546"/>
      <c r="E53" s="2547"/>
      <c r="F53" s="250"/>
      <c r="G53" s="215" t="s">
        <v>19</v>
      </c>
      <c r="H53" s="216"/>
      <c r="I53" s="217"/>
      <c r="J53" s="218">
        <f t="shared" si="0"/>
        <v>0</v>
      </c>
      <c r="K53" s="217"/>
      <c r="L53" s="218">
        <f t="shared" si="1"/>
        <v>0</v>
      </c>
      <c r="M53" s="217"/>
      <c r="N53" s="219">
        <f t="shared" si="2"/>
        <v>0</v>
      </c>
      <c r="O53" s="220"/>
      <c r="Q53" s="940" t="s">
        <v>1592</v>
      </c>
      <c r="R53" s="1274"/>
      <c r="S53" s="1274"/>
      <c r="T53" s="1274"/>
      <c r="U53" s="940" t="s">
        <v>1593</v>
      </c>
      <c r="V53" s="1274"/>
      <c r="W53" s="1274"/>
    </row>
    <row r="54" spans="1:29" ht="18.75" customHeight="1" x14ac:dyDescent="0.15">
      <c r="A54" s="94"/>
      <c r="B54" s="214"/>
      <c r="C54" s="2545" t="s">
        <v>37</v>
      </c>
      <c r="D54" s="2546"/>
      <c r="E54" s="2547"/>
      <c r="F54" s="250"/>
      <c r="G54" s="215" t="s">
        <v>19</v>
      </c>
      <c r="H54" s="216"/>
      <c r="I54" s="217"/>
      <c r="J54" s="218">
        <f t="shared" si="0"/>
        <v>0</v>
      </c>
      <c r="K54" s="217"/>
      <c r="L54" s="218">
        <f t="shared" si="1"/>
        <v>0</v>
      </c>
      <c r="M54" s="217"/>
      <c r="N54" s="219">
        <f t="shared" si="2"/>
        <v>0</v>
      </c>
      <c r="O54" s="220"/>
      <c r="Q54" s="1275" t="s">
        <v>1088</v>
      </c>
      <c r="R54" s="949" t="s">
        <v>1089</v>
      </c>
      <c r="S54" s="949" t="s">
        <v>1090</v>
      </c>
      <c r="T54" s="1274"/>
      <c r="U54" s="1275" t="s">
        <v>1088</v>
      </c>
      <c r="V54" s="949" t="s">
        <v>1089</v>
      </c>
      <c r="W54" s="949" t="s">
        <v>1090</v>
      </c>
    </row>
    <row r="55" spans="1:29" ht="18.75" customHeight="1" thickBot="1" x14ac:dyDescent="0.2">
      <c r="A55" s="94"/>
      <c r="B55" s="221"/>
      <c r="C55" s="563"/>
      <c r="D55" s="222"/>
      <c r="E55" s="223"/>
      <c r="F55" s="251"/>
      <c r="G55" s="224"/>
      <c r="H55" s="225"/>
      <c r="I55" s="218"/>
      <c r="J55" s="226"/>
      <c r="K55" s="226"/>
      <c r="L55" s="226"/>
      <c r="M55" s="226"/>
      <c r="N55" s="227"/>
      <c r="O55" s="220"/>
      <c r="Q55" s="1176">
        <f>SUMIFS('４-５．概略予算書（２年目）'!J65:J5999,'４-５．概略予算書（２年目）'!B65:B5999,"設備",'４-５．概略予算書（２年目）'!F65:F5999,"ＢＥＭＳ")</f>
        <v>0</v>
      </c>
      <c r="R55" s="1176">
        <f>SUMIFS('４-５．概略予算書（２年目）'!L65:L5999,'４-５．概略予算書（２年目）'!B65:B5999,"設備",'４-５．概略予算書（２年目）'!F65:F5999,"ＢＥＭＳ")</f>
        <v>0</v>
      </c>
      <c r="S55" s="1176">
        <f>SUMIFS('４-５．概略予算書（２年目）'!N65:N5999,'４-５．概略予算書（２年目）'!B65:B5999,"設備",'４-５．概略予算書（２年目）'!F65:F5999,"ＢＥＭＳ")</f>
        <v>0</v>
      </c>
      <c r="T55" s="1274"/>
      <c r="U55" s="1176">
        <f>SUMIFS('４-５．概略予算書（２年目）'!J65:J5999,'４-５．概略予算書（２年目）'!B65:B5999,"工事",'４-５．概略予算書（２年目）'!F65:F5999,"ＢＥＭＳ")</f>
        <v>0</v>
      </c>
      <c r="V55" s="1176">
        <f>SUMIFS('４-５．概略予算書（２年目）'!L65:L5999,'４-５．概略予算書（２年目）'!B65:B5999,"工事",'４-５．概略予算書（２年目）'!F65:F5999,"ＢＥＭＳ")</f>
        <v>0</v>
      </c>
      <c r="W55" s="1176">
        <f>SUMIFS('４-５．概略予算書（２年目）'!N65:N5999,'４-５．概略予算書（２年目）'!B65:B5999,"工事",'４-５．概略予算書（２年目）'!F65:F5999,"ＢＥＭＳ")</f>
        <v>0</v>
      </c>
    </row>
    <row r="56" spans="1:29" ht="30" customHeight="1" thickTop="1" thickBot="1" x14ac:dyDescent="0.2">
      <c r="A56" s="94"/>
      <c r="B56" s="228"/>
      <c r="C56" s="229"/>
      <c r="D56" s="230" t="s">
        <v>29</v>
      </c>
      <c r="E56" s="231" t="s">
        <v>11</v>
      </c>
      <c r="F56" s="252"/>
      <c r="G56" s="232"/>
      <c r="H56" s="233"/>
      <c r="I56" s="234"/>
      <c r="J56" s="234">
        <f>SUM(J47:J55)</f>
        <v>0</v>
      </c>
      <c r="K56" s="234"/>
      <c r="L56" s="234">
        <f>SUM(L47:L55)</f>
        <v>0</v>
      </c>
      <c r="M56" s="234"/>
      <c r="N56" s="235">
        <f>SUM(N47:N55)</f>
        <v>0</v>
      </c>
      <c r="O56" s="236"/>
    </row>
    <row r="57" spans="1:29" ht="24.75" customHeight="1" x14ac:dyDescent="0.15">
      <c r="A57" s="94"/>
      <c r="B57" s="2553" t="s">
        <v>237</v>
      </c>
      <c r="C57" s="2554"/>
      <c r="D57" s="2554"/>
      <c r="E57" s="2554"/>
      <c r="F57" s="2554"/>
      <c r="G57" s="2555"/>
      <c r="H57" s="299"/>
      <c r="I57" s="300"/>
      <c r="J57" s="300"/>
      <c r="K57" s="301"/>
      <c r="L57" s="301"/>
      <c r="M57" s="302"/>
      <c r="N57" s="303"/>
      <c r="O57" s="304"/>
    </row>
    <row r="58" spans="1:29" ht="18.75" customHeight="1" x14ac:dyDescent="0.15">
      <c r="A58" s="94"/>
      <c r="B58" s="173"/>
      <c r="C58" s="305" t="s">
        <v>238</v>
      </c>
      <c r="D58" s="175"/>
      <c r="E58" s="176"/>
      <c r="F58" s="253"/>
      <c r="G58" s="177"/>
      <c r="H58" s="178"/>
      <c r="I58" s="148"/>
      <c r="J58" s="148"/>
      <c r="K58" s="150"/>
      <c r="L58" s="150"/>
      <c r="M58" s="181"/>
      <c r="N58" s="152"/>
      <c r="O58" s="153"/>
    </row>
    <row r="59" spans="1:29" ht="18.75" customHeight="1" x14ac:dyDescent="0.15">
      <c r="A59" s="94"/>
      <c r="B59" s="144" t="s">
        <v>440</v>
      </c>
      <c r="C59" s="330"/>
      <c r="D59" s="331"/>
      <c r="E59" s="332"/>
      <c r="F59" s="246"/>
      <c r="G59" s="145"/>
      <c r="H59" s="146"/>
      <c r="I59" s="147"/>
      <c r="J59" s="148">
        <f>ROUNDDOWN(H59*I59,0)</f>
        <v>0</v>
      </c>
      <c r="K59" s="149"/>
      <c r="L59" s="150">
        <f>ROUNDDOWN(H59*K59,0)</f>
        <v>0</v>
      </c>
      <c r="M59" s="181" t="str">
        <f>IF(I59-K59=0,"",I59-K59)</f>
        <v/>
      </c>
      <c r="N59" s="152">
        <f>J59-L59</f>
        <v>0</v>
      </c>
      <c r="O59" s="153"/>
    </row>
    <row r="60" spans="1:29" ht="18.75" customHeight="1" x14ac:dyDescent="0.15">
      <c r="A60" s="94"/>
      <c r="B60" s="144"/>
      <c r="C60" s="330"/>
      <c r="D60" s="331"/>
      <c r="E60" s="332"/>
      <c r="F60" s="246"/>
      <c r="G60" s="145"/>
      <c r="H60" s="146"/>
      <c r="I60" s="147"/>
      <c r="J60" s="148">
        <f>ROUNDDOWN(H60*I60,0)</f>
        <v>0</v>
      </c>
      <c r="K60" s="149"/>
      <c r="L60" s="150">
        <f>ROUNDDOWN(H60*K60,0)</f>
        <v>0</v>
      </c>
      <c r="M60" s="181" t="str">
        <f>IF(I60-K60=0,"",I60-K60)</f>
        <v/>
      </c>
      <c r="N60" s="152">
        <f>J60-L60</f>
        <v>0</v>
      </c>
      <c r="O60" s="153"/>
    </row>
    <row r="61" spans="1:29" ht="18.75" customHeight="1" x14ac:dyDescent="0.15">
      <c r="A61" s="94"/>
      <c r="B61" s="144"/>
      <c r="C61" s="330"/>
      <c r="D61" s="331"/>
      <c r="E61" s="332"/>
      <c r="F61" s="246"/>
      <c r="G61" s="145"/>
      <c r="H61" s="146"/>
      <c r="I61" s="147"/>
      <c r="J61" s="148">
        <f>ROUNDDOWN(H61*I61,0)</f>
        <v>0</v>
      </c>
      <c r="K61" s="149"/>
      <c r="L61" s="150">
        <f>ROUNDDOWN(H61*K61,0)</f>
        <v>0</v>
      </c>
      <c r="M61" s="181" t="str">
        <f>IF(I61-K61=0,"",I61-K61)</f>
        <v/>
      </c>
      <c r="N61" s="152">
        <f>J61-L61</f>
        <v>0</v>
      </c>
      <c r="O61" s="153"/>
    </row>
    <row r="62" spans="1:29" ht="18.75" customHeight="1" x14ac:dyDescent="0.15">
      <c r="A62" s="94"/>
      <c r="B62" s="144"/>
      <c r="C62" s="330"/>
      <c r="D62" s="331"/>
      <c r="E62" s="332"/>
      <c r="F62" s="246"/>
      <c r="G62" s="145"/>
      <c r="H62" s="146"/>
      <c r="I62" s="147"/>
      <c r="J62" s="148">
        <f>ROUNDDOWN(H62*I62,0)</f>
        <v>0</v>
      </c>
      <c r="K62" s="149"/>
      <c r="L62" s="150">
        <f>ROUNDDOWN(H62*K62,0)</f>
        <v>0</v>
      </c>
      <c r="M62" s="181" t="str">
        <f>IF(I62-K62=0,"",I62-K62)</f>
        <v/>
      </c>
      <c r="N62" s="152">
        <f>J62-L62</f>
        <v>0</v>
      </c>
      <c r="O62" s="153"/>
    </row>
    <row r="63" spans="1:29" ht="18.75" customHeight="1" thickBot="1" x14ac:dyDescent="0.2">
      <c r="A63" s="94"/>
      <c r="B63" s="334"/>
      <c r="C63" s="306"/>
      <c r="D63" s="307" t="s">
        <v>601</v>
      </c>
      <c r="E63" s="308" t="s">
        <v>602</v>
      </c>
      <c r="F63" s="254"/>
      <c r="G63" s="309"/>
      <c r="H63" s="310"/>
      <c r="I63" s="311"/>
      <c r="J63" s="312">
        <f>SUM(J59:J62)</f>
        <v>0</v>
      </c>
      <c r="K63" s="313"/>
      <c r="L63" s="314">
        <f>SUM(L59:L62)</f>
        <v>0</v>
      </c>
      <c r="M63" s="315"/>
      <c r="N63" s="316">
        <f>SUM(N59:N62)</f>
        <v>0</v>
      </c>
      <c r="O63" s="110"/>
    </row>
    <row r="64" spans="1:29" ht="18.75" customHeight="1" x14ac:dyDescent="0.15">
      <c r="A64" s="94"/>
      <c r="B64" s="317"/>
      <c r="C64" s="318"/>
      <c r="D64" s="319"/>
      <c r="E64" s="320"/>
      <c r="F64" s="255"/>
      <c r="G64" s="321"/>
      <c r="H64" s="322"/>
      <c r="I64" s="159"/>
      <c r="J64" s="159"/>
      <c r="K64" s="161"/>
      <c r="L64" s="161"/>
      <c r="M64" s="323"/>
      <c r="N64" s="163"/>
      <c r="O64" s="164"/>
    </row>
    <row r="65" spans="1:15" ht="18.75" customHeight="1" x14ac:dyDescent="0.15">
      <c r="A65" s="94"/>
      <c r="B65" s="173"/>
      <c r="C65" s="305" t="s">
        <v>603</v>
      </c>
      <c r="D65" s="185"/>
      <c r="E65" s="2556"/>
      <c r="F65" s="2556"/>
      <c r="G65" s="2557"/>
      <c r="H65" s="178"/>
      <c r="I65" s="148"/>
      <c r="J65" s="148"/>
      <c r="K65" s="150"/>
      <c r="L65" s="150"/>
      <c r="M65" s="181"/>
      <c r="N65" s="152"/>
      <c r="O65" s="153"/>
    </row>
    <row r="66" spans="1:15" ht="18.75" customHeight="1" x14ac:dyDescent="0.15">
      <c r="A66" s="94"/>
      <c r="B66" s="144"/>
      <c r="C66" s="2558" t="s">
        <v>604</v>
      </c>
      <c r="D66" s="2559"/>
      <c r="E66" s="2560"/>
      <c r="F66" s="246"/>
      <c r="G66" s="145"/>
      <c r="H66" s="146"/>
      <c r="I66" s="148"/>
      <c r="J66" s="148"/>
      <c r="K66" s="149"/>
      <c r="L66" s="150"/>
      <c r="M66" s="181"/>
      <c r="N66" s="152"/>
      <c r="O66" s="153"/>
    </row>
    <row r="67" spans="1:15" ht="18.75" customHeight="1" x14ac:dyDescent="0.15">
      <c r="A67" s="94"/>
      <c r="B67" s="144"/>
      <c r="C67" s="2561" t="s">
        <v>621</v>
      </c>
      <c r="D67" s="2562"/>
      <c r="E67" s="2563"/>
      <c r="F67" s="246"/>
      <c r="G67" s="145"/>
      <c r="H67" s="146"/>
      <c r="I67" s="147"/>
      <c r="J67" s="148"/>
      <c r="K67" s="149"/>
      <c r="L67" s="150"/>
      <c r="M67" s="181" t="str">
        <f t="shared" ref="M67:M111" si="3">IF(I67-K67=0,"",I67-K67)</f>
        <v/>
      </c>
      <c r="N67" s="152"/>
      <c r="O67" s="153"/>
    </row>
    <row r="68" spans="1:15" ht="18.75" customHeight="1" x14ac:dyDescent="0.15">
      <c r="A68" s="94"/>
      <c r="B68" s="144" t="s">
        <v>615</v>
      </c>
      <c r="C68" s="333"/>
      <c r="D68" s="324"/>
      <c r="E68" s="325"/>
      <c r="F68" s="246"/>
      <c r="G68" s="145"/>
      <c r="H68" s="146"/>
      <c r="I68" s="147"/>
      <c r="J68" s="148">
        <f t="shared" ref="J68:J87" si="4">ROUNDDOWN(H68*I68,0)</f>
        <v>0</v>
      </c>
      <c r="K68" s="149"/>
      <c r="L68" s="150">
        <f t="shared" ref="L68:L87" si="5">ROUNDDOWN(H68*K68,0)</f>
        <v>0</v>
      </c>
      <c r="M68" s="181" t="str">
        <f t="shared" si="3"/>
        <v/>
      </c>
      <c r="N68" s="152">
        <f>J68-L68</f>
        <v>0</v>
      </c>
      <c r="O68" s="153"/>
    </row>
    <row r="69" spans="1:15" ht="18.75" customHeight="1" x14ac:dyDescent="0.15">
      <c r="A69" s="94"/>
      <c r="B69" s="144" t="s">
        <v>616</v>
      </c>
      <c r="C69" s="333"/>
      <c r="D69" s="324"/>
      <c r="E69" s="325"/>
      <c r="F69" s="246"/>
      <c r="G69" s="145"/>
      <c r="H69" s="146"/>
      <c r="I69" s="147"/>
      <c r="J69" s="148">
        <f t="shared" si="4"/>
        <v>0</v>
      </c>
      <c r="K69" s="149"/>
      <c r="L69" s="150">
        <f t="shared" si="5"/>
        <v>0</v>
      </c>
      <c r="M69" s="181" t="str">
        <f t="shared" si="3"/>
        <v/>
      </c>
      <c r="N69" s="152">
        <f t="shared" ref="N69:N117" si="6">J69-L69</f>
        <v>0</v>
      </c>
      <c r="O69" s="153"/>
    </row>
    <row r="70" spans="1:15" ht="18.75" customHeight="1" x14ac:dyDescent="0.15">
      <c r="A70" s="94"/>
      <c r="B70" s="144"/>
      <c r="C70" s="333"/>
      <c r="D70" s="324"/>
      <c r="E70" s="325"/>
      <c r="F70" s="246"/>
      <c r="G70" s="145"/>
      <c r="H70" s="146"/>
      <c r="I70" s="147"/>
      <c r="J70" s="148">
        <f t="shared" si="4"/>
        <v>0</v>
      </c>
      <c r="K70" s="149"/>
      <c r="L70" s="150">
        <f t="shared" si="5"/>
        <v>0</v>
      </c>
      <c r="M70" s="181" t="str">
        <f t="shared" si="3"/>
        <v/>
      </c>
      <c r="N70" s="152">
        <f t="shared" si="6"/>
        <v>0</v>
      </c>
      <c r="O70" s="153"/>
    </row>
    <row r="71" spans="1:15" ht="18.75" customHeight="1" x14ac:dyDescent="0.15">
      <c r="A71" s="94"/>
      <c r="B71" s="144"/>
      <c r="C71" s="333"/>
      <c r="D71" s="324"/>
      <c r="E71" s="325"/>
      <c r="F71" s="246"/>
      <c r="G71" s="145"/>
      <c r="H71" s="146"/>
      <c r="I71" s="147"/>
      <c r="J71" s="148">
        <f t="shared" si="4"/>
        <v>0</v>
      </c>
      <c r="K71" s="149"/>
      <c r="L71" s="150">
        <f t="shared" si="5"/>
        <v>0</v>
      </c>
      <c r="M71" s="181" t="str">
        <f t="shared" si="3"/>
        <v/>
      </c>
      <c r="N71" s="152">
        <f t="shared" si="6"/>
        <v>0</v>
      </c>
      <c r="O71" s="153"/>
    </row>
    <row r="72" spans="1:15" ht="18.75" customHeight="1" x14ac:dyDescent="0.15">
      <c r="A72" s="94"/>
      <c r="B72" s="144"/>
      <c r="C72" s="333"/>
      <c r="D72" s="324"/>
      <c r="E72" s="325"/>
      <c r="F72" s="246"/>
      <c r="G72" s="145"/>
      <c r="H72" s="146"/>
      <c r="I72" s="147"/>
      <c r="J72" s="148">
        <f t="shared" si="4"/>
        <v>0</v>
      </c>
      <c r="K72" s="149"/>
      <c r="L72" s="150">
        <f t="shared" si="5"/>
        <v>0</v>
      </c>
      <c r="M72" s="181"/>
      <c r="N72" s="152">
        <f t="shared" si="6"/>
        <v>0</v>
      </c>
      <c r="O72" s="153"/>
    </row>
    <row r="73" spans="1:15" ht="18.75" customHeight="1" x14ac:dyDescent="0.15">
      <c r="A73" s="94"/>
      <c r="B73" s="144"/>
      <c r="C73" s="333"/>
      <c r="D73" s="324"/>
      <c r="E73" s="325"/>
      <c r="F73" s="246"/>
      <c r="G73" s="145"/>
      <c r="H73" s="146"/>
      <c r="I73" s="147"/>
      <c r="J73" s="148">
        <f t="shared" si="4"/>
        <v>0</v>
      </c>
      <c r="K73" s="149"/>
      <c r="L73" s="150">
        <f t="shared" si="5"/>
        <v>0</v>
      </c>
      <c r="M73" s="181"/>
      <c r="N73" s="152">
        <f t="shared" si="6"/>
        <v>0</v>
      </c>
      <c r="O73" s="153"/>
    </row>
    <row r="74" spans="1:15" ht="18.75" customHeight="1" x14ac:dyDescent="0.15">
      <c r="A74" s="94"/>
      <c r="B74" s="144"/>
      <c r="C74" s="333"/>
      <c r="D74" s="324"/>
      <c r="E74" s="325"/>
      <c r="F74" s="246"/>
      <c r="G74" s="145"/>
      <c r="H74" s="146"/>
      <c r="I74" s="147"/>
      <c r="J74" s="148">
        <f t="shared" si="4"/>
        <v>0</v>
      </c>
      <c r="K74" s="149"/>
      <c r="L74" s="150">
        <f t="shared" si="5"/>
        <v>0</v>
      </c>
      <c r="M74" s="181" t="str">
        <f t="shared" si="3"/>
        <v/>
      </c>
      <c r="N74" s="152">
        <f t="shared" si="6"/>
        <v>0</v>
      </c>
      <c r="O74" s="153"/>
    </row>
    <row r="75" spans="1:15" ht="18.75" customHeight="1" x14ac:dyDescent="0.15">
      <c r="A75" s="94"/>
      <c r="B75" s="144"/>
      <c r="C75" s="333"/>
      <c r="D75" s="324"/>
      <c r="E75" s="325"/>
      <c r="F75" s="246"/>
      <c r="G75" s="145"/>
      <c r="H75" s="146"/>
      <c r="I75" s="147"/>
      <c r="J75" s="148">
        <f t="shared" si="4"/>
        <v>0</v>
      </c>
      <c r="K75" s="149"/>
      <c r="L75" s="150">
        <f t="shared" si="5"/>
        <v>0</v>
      </c>
      <c r="M75" s="181" t="str">
        <f t="shared" si="3"/>
        <v/>
      </c>
      <c r="N75" s="152">
        <f t="shared" si="6"/>
        <v>0</v>
      </c>
      <c r="O75" s="153"/>
    </row>
    <row r="76" spans="1:15" ht="18.75" customHeight="1" x14ac:dyDescent="0.15">
      <c r="A76" s="94"/>
      <c r="B76" s="144"/>
      <c r="C76" s="333"/>
      <c r="D76" s="324"/>
      <c r="E76" s="325"/>
      <c r="F76" s="246"/>
      <c r="G76" s="145"/>
      <c r="H76" s="146"/>
      <c r="I76" s="147"/>
      <c r="J76" s="148">
        <f t="shared" si="4"/>
        <v>0</v>
      </c>
      <c r="K76" s="149"/>
      <c r="L76" s="150">
        <f t="shared" si="5"/>
        <v>0</v>
      </c>
      <c r="M76" s="181" t="str">
        <f t="shared" si="3"/>
        <v/>
      </c>
      <c r="N76" s="152">
        <f t="shared" si="6"/>
        <v>0</v>
      </c>
      <c r="O76" s="153"/>
    </row>
    <row r="77" spans="1:15" ht="18.75" customHeight="1" x14ac:dyDescent="0.15">
      <c r="A77" s="94"/>
      <c r="B77" s="144"/>
      <c r="C77" s="333"/>
      <c r="D77" s="324"/>
      <c r="E77" s="325"/>
      <c r="F77" s="246"/>
      <c r="G77" s="145"/>
      <c r="H77" s="146"/>
      <c r="I77" s="147"/>
      <c r="J77" s="148">
        <f t="shared" si="4"/>
        <v>0</v>
      </c>
      <c r="K77" s="149"/>
      <c r="L77" s="150">
        <f t="shared" si="5"/>
        <v>0</v>
      </c>
      <c r="M77" s="181" t="str">
        <f t="shared" si="3"/>
        <v/>
      </c>
      <c r="N77" s="152">
        <f t="shared" si="6"/>
        <v>0</v>
      </c>
      <c r="O77" s="153"/>
    </row>
    <row r="78" spans="1:15" ht="18.75" customHeight="1" x14ac:dyDescent="0.15">
      <c r="A78" s="94"/>
      <c r="B78" s="144"/>
      <c r="C78" s="333"/>
      <c r="D78" s="324"/>
      <c r="E78" s="325"/>
      <c r="F78" s="246"/>
      <c r="G78" s="145"/>
      <c r="H78" s="146"/>
      <c r="I78" s="147"/>
      <c r="J78" s="148">
        <f t="shared" si="4"/>
        <v>0</v>
      </c>
      <c r="K78" s="149"/>
      <c r="L78" s="150">
        <f t="shared" si="5"/>
        <v>0</v>
      </c>
      <c r="M78" s="181" t="str">
        <f t="shared" si="3"/>
        <v/>
      </c>
      <c r="N78" s="152">
        <f>J78-L78</f>
        <v>0</v>
      </c>
      <c r="O78" s="153"/>
    </row>
    <row r="79" spans="1:15" ht="18.75" customHeight="1" x14ac:dyDescent="0.15">
      <c r="A79" s="94"/>
      <c r="B79" s="144"/>
      <c r="C79" s="333"/>
      <c r="D79" s="324"/>
      <c r="E79" s="325"/>
      <c r="F79" s="246"/>
      <c r="G79" s="145"/>
      <c r="H79" s="146"/>
      <c r="I79" s="147"/>
      <c r="J79" s="148">
        <f t="shared" si="4"/>
        <v>0</v>
      </c>
      <c r="K79" s="149"/>
      <c r="L79" s="150">
        <f t="shared" si="5"/>
        <v>0</v>
      </c>
      <c r="M79" s="181" t="str">
        <f t="shared" si="3"/>
        <v/>
      </c>
      <c r="N79" s="152">
        <f>J79-L79</f>
        <v>0</v>
      </c>
      <c r="O79" s="153"/>
    </row>
    <row r="80" spans="1:15" ht="18.75" customHeight="1" x14ac:dyDescent="0.15">
      <c r="A80" s="94"/>
      <c r="B80" s="144"/>
      <c r="C80" s="333"/>
      <c r="D80" s="324"/>
      <c r="E80" s="325"/>
      <c r="F80" s="246"/>
      <c r="G80" s="145"/>
      <c r="H80" s="146"/>
      <c r="I80" s="147"/>
      <c r="J80" s="148">
        <f t="shared" si="4"/>
        <v>0</v>
      </c>
      <c r="K80" s="149"/>
      <c r="L80" s="150">
        <f t="shared" si="5"/>
        <v>0</v>
      </c>
      <c r="M80" s="181" t="str">
        <f t="shared" si="3"/>
        <v/>
      </c>
      <c r="N80" s="152">
        <f t="shared" si="6"/>
        <v>0</v>
      </c>
      <c r="O80" s="153"/>
    </row>
    <row r="81" spans="1:15" ht="18.75" customHeight="1" x14ac:dyDescent="0.15">
      <c r="A81" s="94"/>
      <c r="B81" s="144"/>
      <c r="C81" s="333"/>
      <c r="D81" s="324"/>
      <c r="E81" s="325"/>
      <c r="F81" s="246"/>
      <c r="G81" s="145"/>
      <c r="H81" s="146"/>
      <c r="I81" s="147"/>
      <c r="J81" s="148">
        <f t="shared" si="4"/>
        <v>0</v>
      </c>
      <c r="K81" s="149"/>
      <c r="L81" s="150">
        <f t="shared" si="5"/>
        <v>0</v>
      </c>
      <c r="M81" s="181" t="str">
        <f t="shared" si="3"/>
        <v/>
      </c>
      <c r="N81" s="152">
        <f t="shared" si="6"/>
        <v>0</v>
      </c>
      <c r="O81" s="153"/>
    </row>
    <row r="82" spans="1:15" ht="18.75" customHeight="1" x14ac:dyDescent="0.15">
      <c r="A82" s="94"/>
      <c r="B82" s="144"/>
      <c r="C82" s="333"/>
      <c r="D82" s="324"/>
      <c r="E82" s="325"/>
      <c r="F82" s="246"/>
      <c r="G82" s="145"/>
      <c r="H82" s="146"/>
      <c r="I82" s="147"/>
      <c r="J82" s="148">
        <f t="shared" si="4"/>
        <v>0</v>
      </c>
      <c r="K82" s="149"/>
      <c r="L82" s="150">
        <f t="shared" si="5"/>
        <v>0</v>
      </c>
      <c r="M82" s="181" t="str">
        <f t="shared" si="3"/>
        <v/>
      </c>
      <c r="N82" s="152">
        <f t="shared" si="6"/>
        <v>0</v>
      </c>
      <c r="O82" s="153"/>
    </row>
    <row r="83" spans="1:15" ht="18.75" customHeight="1" x14ac:dyDescent="0.15">
      <c r="A83" s="94"/>
      <c r="B83" s="144"/>
      <c r="C83" s="333"/>
      <c r="D83" s="324"/>
      <c r="E83" s="325"/>
      <c r="F83" s="246"/>
      <c r="G83" s="145"/>
      <c r="H83" s="146"/>
      <c r="I83" s="147"/>
      <c r="J83" s="148">
        <f t="shared" si="4"/>
        <v>0</v>
      </c>
      <c r="K83" s="149"/>
      <c r="L83" s="150">
        <f t="shared" si="5"/>
        <v>0</v>
      </c>
      <c r="M83" s="181" t="str">
        <f t="shared" si="3"/>
        <v/>
      </c>
      <c r="N83" s="152">
        <f>J83-L83</f>
        <v>0</v>
      </c>
      <c r="O83" s="153"/>
    </row>
    <row r="84" spans="1:15" ht="18.75" customHeight="1" x14ac:dyDescent="0.15">
      <c r="A84" s="94"/>
      <c r="B84" s="144"/>
      <c r="C84" s="333"/>
      <c r="D84" s="324"/>
      <c r="E84" s="325"/>
      <c r="F84" s="246"/>
      <c r="G84" s="145"/>
      <c r="H84" s="146"/>
      <c r="I84" s="147"/>
      <c r="J84" s="148">
        <f t="shared" si="4"/>
        <v>0</v>
      </c>
      <c r="K84" s="149"/>
      <c r="L84" s="150">
        <f t="shared" si="5"/>
        <v>0</v>
      </c>
      <c r="M84" s="181" t="str">
        <f t="shared" si="3"/>
        <v/>
      </c>
      <c r="N84" s="152">
        <f t="shared" si="6"/>
        <v>0</v>
      </c>
      <c r="O84" s="153"/>
    </row>
    <row r="85" spans="1:15" ht="18.75" customHeight="1" x14ac:dyDescent="0.15">
      <c r="A85" s="94"/>
      <c r="B85" s="144"/>
      <c r="C85" s="333"/>
      <c r="D85" s="324"/>
      <c r="E85" s="325"/>
      <c r="F85" s="246"/>
      <c r="G85" s="145"/>
      <c r="H85" s="146"/>
      <c r="I85" s="147"/>
      <c r="J85" s="148">
        <f t="shared" si="4"/>
        <v>0</v>
      </c>
      <c r="K85" s="149"/>
      <c r="L85" s="150">
        <f t="shared" si="5"/>
        <v>0</v>
      </c>
      <c r="M85" s="181" t="str">
        <f t="shared" si="3"/>
        <v/>
      </c>
      <c r="N85" s="152">
        <f t="shared" si="6"/>
        <v>0</v>
      </c>
      <c r="O85" s="153"/>
    </row>
    <row r="86" spans="1:15" ht="18.75" customHeight="1" x14ac:dyDescent="0.15">
      <c r="A86" s="94"/>
      <c r="B86" s="144"/>
      <c r="C86" s="333"/>
      <c r="D86" s="324"/>
      <c r="E86" s="325"/>
      <c r="F86" s="246"/>
      <c r="G86" s="145"/>
      <c r="H86" s="146"/>
      <c r="I86" s="147"/>
      <c r="J86" s="148">
        <f t="shared" si="4"/>
        <v>0</v>
      </c>
      <c r="K86" s="149"/>
      <c r="L86" s="150">
        <f t="shared" si="5"/>
        <v>0</v>
      </c>
      <c r="M86" s="181" t="str">
        <f t="shared" si="3"/>
        <v/>
      </c>
      <c r="N86" s="152">
        <f t="shared" si="6"/>
        <v>0</v>
      </c>
      <c r="O86" s="153"/>
    </row>
    <row r="87" spans="1:15" ht="18.75" customHeight="1" thickBot="1" x14ac:dyDescent="0.2">
      <c r="A87" s="94"/>
      <c r="B87" s="327"/>
      <c r="C87" s="276"/>
      <c r="D87" s="277"/>
      <c r="E87" s="278"/>
      <c r="F87" s="279"/>
      <c r="G87" s="280"/>
      <c r="H87" s="281"/>
      <c r="I87" s="282"/>
      <c r="J87" s="311">
        <f t="shared" si="4"/>
        <v>0</v>
      </c>
      <c r="K87" s="283"/>
      <c r="L87" s="313">
        <f t="shared" si="5"/>
        <v>0</v>
      </c>
      <c r="M87" s="315" t="str">
        <f t="shared" si="3"/>
        <v/>
      </c>
      <c r="N87" s="284">
        <f t="shared" si="6"/>
        <v>0</v>
      </c>
      <c r="O87" s="110"/>
    </row>
    <row r="88" spans="1:15" ht="18.75" customHeight="1" x14ac:dyDescent="0.15">
      <c r="A88" s="94"/>
      <c r="B88" s="154"/>
      <c r="C88" s="275" t="s">
        <v>623</v>
      </c>
      <c r="D88" s="258" t="s">
        <v>657</v>
      </c>
      <c r="E88" s="259" t="s">
        <v>605</v>
      </c>
      <c r="F88" s="260"/>
      <c r="G88" s="321"/>
      <c r="H88" s="322"/>
      <c r="I88" s="159"/>
      <c r="J88" s="261">
        <f>SUMIFS(J68:J87,B68:B87,"設備")</f>
        <v>0</v>
      </c>
      <c r="K88" s="161"/>
      <c r="L88" s="262">
        <f>SUMIFS(L68:L87,B68:B87,"設備")</f>
        <v>0</v>
      </c>
      <c r="M88" s="323"/>
      <c r="N88" s="263">
        <f>J88-L88</f>
        <v>0</v>
      </c>
      <c r="O88" s="164"/>
    </row>
    <row r="89" spans="1:15" ht="18.75" customHeight="1" x14ac:dyDescent="0.15">
      <c r="A89" s="94"/>
      <c r="B89" s="144"/>
      <c r="C89" s="270" t="s">
        <v>623</v>
      </c>
      <c r="D89" s="326" t="s">
        <v>658</v>
      </c>
      <c r="E89" s="186" t="s">
        <v>605</v>
      </c>
      <c r="F89" s="245"/>
      <c r="G89" s="177"/>
      <c r="H89" s="178"/>
      <c r="I89" s="148"/>
      <c r="J89" s="179">
        <f>SUMIFS(J68:J87,B68:B87,"工事")</f>
        <v>0</v>
      </c>
      <c r="K89" s="150"/>
      <c r="L89" s="180">
        <f>SUMIFS(L68:L87,B68:B87,"工事")</f>
        <v>0</v>
      </c>
      <c r="M89" s="181"/>
      <c r="N89" s="182">
        <f>J89-L89</f>
        <v>0</v>
      </c>
      <c r="O89" s="153"/>
    </row>
    <row r="90" spans="1:15" ht="18.75" customHeight="1" thickBot="1" x14ac:dyDescent="0.2">
      <c r="A90" s="94"/>
      <c r="B90" s="327"/>
      <c r="C90" s="306"/>
      <c r="D90" s="271" t="s">
        <v>623</v>
      </c>
      <c r="E90" s="328" t="s">
        <v>619</v>
      </c>
      <c r="F90" s="269"/>
      <c r="G90" s="309"/>
      <c r="H90" s="310"/>
      <c r="I90" s="311"/>
      <c r="J90" s="312">
        <f>J88+J89</f>
        <v>0</v>
      </c>
      <c r="K90" s="313"/>
      <c r="L90" s="314">
        <f>L88+L89</f>
        <v>0</v>
      </c>
      <c r="M90" s="315"/>
      <c r="N90" s="316">
        <f>J90-L90</f>
        <v>0</v>
      </c>
      <c r="O90" s="110"/>
    </row>
    <row r="91" spans="1:15" ht="18.75" customHeight="1" x14ac:dyDescent="0.15">
      <c r="A91" s="94"/>
      <c r="B91" s="144"/>
      <c r="C91" s="2550" t="s">
        <v>622</v>
      </c>
      <c r="D91" s="2551"/>
      <c r="E91" s="2552"/>
      <c r="F91" s="246"/>
      <c r="G91" s="145"/>
      <c r="H91" s="146"/>
      <c r="I91" s="147"/>
      <c r="J91" s="159"/>
      <c r="K91" s="329"/>
      <c r="L91" s="301"/>
      <c r="M91" s="323" t="str">
        <f t="shared" si="3"/>
        <v/>
      </c>
      <c r="N91" s="163"/>
      <c r="O91" s="153"/>
    </row>
    <row r="92" spans="1:15" ht="18.75" customHeight="1" x14ac:dyDescent="0.15">
      <c r="A92" s="94"/>
      <c r="B92" s="144"/>
      <c r="C92" s="333"/>
      <c r="D92" s="543"/>
      <c r="E92" s="541"/>
      <c r="F92" s="246"/>
      <c r="G92" s="145"/>
      <c r="H92" s="146"/>
      <c r="I92" s="147"/>
      <c r="J92" s="148">
        <f t="shared" ref="J92:J111" si="7">ROUNDDOWN(H92*I92,0)</f>
        <v>0</v>
      </c>
      <c r="K92" s="149"/>
      <c r="L92" s="150">
        <f t="shared" ref="L92:L111" si="8">ROUNDDOWN(H92*K92,0)</f>
        <v>0</v>
      </c>
      <c r="M92" s="181" t="str">
        <f t="shared" si="3"/>
        <v/>
      </c>
      <c r="N92" s="152">
        <f>J92-L92</f>
        <v>0</v>
      </c>
      <c r="O92" s="153"/>
    </row>
    <row r="93" spans="1:15" ht="18.75" customHeight="1" x14ac:dyDescent="0.15">
      <c r="A93" s="94"/>
      <c r="B93" s="144"/>
      <c r="C93" s="333"/>
      <c r="D93" s="324"/>
      <c r="E93" s="325"/>
      <c r="F93" s="246"/>
      <c r="G93" s="145"/>
      <c r="H93" s="146"/>
      <c r="I93" s="147"/>
      <c r="J93" s="148">
        <f t="shared" si="7"/>
        <v>0</v>
      </c>
      <c r="K93" s="149"/>
      <c r="L93" s="150">
        <f t="shared" si="8"/>
        <v>0</v>
      </c>
      <c r="M93" s="181" t="str">
        <f t="shared" si="3"/>
        <v/>
      </c>
      <c r="N93" s="152">
        <f>J93-L93</f>
        <v>0</v>
      </c>
      <c r="O93" s="153"/>
    </row>
    <row r="94" spans="1:15" ht="18.75" customHeight="1" x14ac:dyDescent="0.15">
      <c r="A94" s="94"/>
      <c r="B94" s="144"/>
      <c r="C94" s="333"/>
      <c r="D94" s="324"/>
      <c r="E94" s="325"/>
      <c r="F94" s="246"/>
      <c r="G94" s="145"/>
      <c r="H94" s="146"/>
      <c r="I94" s="147"/>
      <c r="J94" s="148">
        <f t="shared" si="7"/>
        <v>0</v>
      </c>
      <c r="K94" s="149"/>
      <c r="L94" s="150">
        <f t="shared" si="8"/>
        <v>0</v>
      </c>
      <c r="M94" s="181" t="str">
        <f t="shared" si="3"/>
        <v/>
      </c>
      <c r="N94" s="152">
        <f t="shared" si="6"/>
        <v>0</v>
      </c>
      <c r="O94" s="153"/>
    </row>
    <row r="95" spans="1:15" ht="18.75" customHeight="1" x14ac:dyDescent="0.15">
      <c r="A95" s="94"/>
      <c r="B95" s="144"/>
      <c r="C95" s="333"/>
      <c r="D95" s="324"/>
      <c r="E95" s="325"/>
      <c r="F95" s="246"/>
      <c r="G95" s="145"/>
      <c r="H95" s="146"/>
      <c r="I95" s="147"/>
      <c r="J95" s="148">
        <f t="shared" si="7"/>
        <v>0</v>
      </c>
      <c r="K95" s="149"/>
      <c r="L95" s="150">
        <f t="shared" si="8"/>
        <v>0</v>
      </c>
      <c r="M95" s="181" t="str">
        <f t="shared" si="3"/>
        <v/>
      </c>
      <c r="N95" s="152">
        <f t="shared" si="6"/>
        <v>0</v>
      </c>
      <c r="O95" s="153"/>
    </row>
    <row r="96" spans="1:15" ht="18.75" customHeight="1" x14ac:dyDescent="0.15">
      <c r="A96" s="94"/>
      <c r="B96" s="144"/>
      <c r="C96" s="333"/>
      <c r="D96" s="324"/>
      <c r="E96" s="325"/>
      <c r="F96" s="246"/>
      <c r="G96" s="145"/>
      <c r="H96" s="146"/>
      <c r="I96" s="147"/>
      <c r="J96" s="148">
        <f t="shared" si="7"/>
        <v>0</v>
      </c>
      <c r="K96" s="149"/>
      <c r="L96" s="150">
        <f t="shared" si="8"/>
        <v>0</v>
      </c>
      <c r="M96" s="181" t="str">
        <f t="shared" si="3"/>
        <v/>
      </c>
      <c r="N96" s="152">
        <f t="shared" si="6"/>
        <v>0</v>
      </c>
      <c r="O96" s="153"/>
    </row>
    <row r="97" spans="1:15" ht="18.75" customHeight="1" x14ac:dyDescent="0.15">
      <c r="A97" s="94"/>
      <c r="B97" s="144"/>
      <c r="C97" s="333"/>
      <c r="D97" s="324"/>
      <c r="E97" s="325"/>
      <c r="F97" s="246"/>
      <c r="G97" s="145"/>
      <c r="H97" s="146"/>
      <c r="I97" s="147"/>
      <c r="J97" s="148">
        <f t="shared" si="7"/>
        <v>0</v>
      </c>
      <c r="K97" s="149"/>
      <c r="L97" s="150">
        <f t="shared" si="8"/>
        <v>0</v>
      </c>
      <c r="M97" s="181" t="str">
        <f t="shared" si="3"/>
        <v/>
      </c>
      <c r="N97" s="152">
        <f t="shared" si="6"/>
        <v>0</v>
      </c>
      <c r="O97" s="153"/>
    </row>
    <row r="98" spans="1:15" ht="18.75" customHeight="1" x14ac:dyDescent="0.15">
      <c r="A98" s="94"/>
      <c r="B98" s="144"/>
      <c r="C98" s="333"/>
      <c r="D98" s="324"/>
      <c r="E98" s="325"/>
      <c r="F98" s="246"/>
      <c r="G98" s="145"/>
      <c r="H98" s="146"/>
      <c r="I98" s="147"/>
      <c r="J98" s="148">
        <f t="shared" si="7"/>
        <v>0</v>
      </c>
      <c r="K98" s="149"/>
      <c r="L98" s="150">
        <f t="shared" si="8"/>
        <v>0</v>
      </c>
      <c r="M98" s="181" t="str">
        <f t="shared" si="3"/>
        <v/>
      </c>
      <c r="N98" s="152">
        <f t="shared" si="6"/>
        <v>0</v>
      </c>
      <c r="O98" s="153"/>
    </row>
    <row r="99" spans="1:15" ht="18.75" customHeight="1" x14ac:dyDescent="0.15">
      <c r="A99" s="94"/>
      <c r="B99" s="144"/>
      <c r="C99" s="333"/>
      <c r="D99" s="324"/>
      <c r="E99" s="325"/>
      <c r="F99" s="246"/>
      <c r="G99" s="145"/>
      <c r="H99" s="146"/>
      <c r="I99" s="147"/>
      <c r="J99" s="148">
        <f t="shared" si="7"/>
        <v>0</v>
      </c>
      <c r="K99" s="149"/>
      <c r="L99" s="150">
        <f t="shared" si="8"/>
        <v>0</v>
      </c>
      <c r="M99" s="181" t="str">
        <f t="shared" si="3"/>
        <v/>
      </c>
      <c r="N99" s="152">
        <f t="shared" si="6"/>
        <v>0</v>
      </c>
      <c r="O99" s="153"/>
    </row>
    <row r="100" spans="1:15" ht="18.75" customHeight="1" x14ac:dyDescent="0.15">
      <c r="A100" s="94"/>
      <c r="B100" s="144"/>
      <c r="C100" s="333"/>
      <c r="D100" s="324"/>
      <c r="E100" s="325"/>
      <c r="F100" s="246"/>
      <c r="G100" s="145"/>
      <c r="H100" s="146"/>
      <c r="I100" s="147"/>
      <c r="J100" s="148">
        <f t="shared" si="7"/>
        <v>0</v>
      </c>
      <c r="K100" s="149"/>
      <c r="L100" s="150">
        <f t="shared" si="8"/>
        <v>0</v>
      </c>
      <c r="M100" s="181" t="str">
        <f t="shared" si="3"/>
        <v/>
      </c>
      <c r="N100" s="152">
        <f t="shared" si="6"/>
        <v>0</v>
      </c>
      <c r="O100" s="153"/>
    </row>
    <row r="101" spans="1:15" ht="18.75" customHeight="1" x14ac:dyDescent="0.15">
      <c r="A101" s="94"/>
      <c r="B101" s="144"/>
      <c r="C101" s="333"/>
      <c r="D101" s="324"/>
      <c r="E101" s="325"/>
      <c r="F101" s="246"/>
      <c r="G101" s="145"/>
      <c r="H101" s="146"/>
      <c r="I101" s="147"/>
      <c r="J101" s="148">
        <f t="shared" si="7"/>
        <v>0</v>
      </c>
      <c r="K101" s="149"/>
      <c r="L101" s="150">
        <f t="shared" si="8"/>
        <v>0</v>
      </c>
      <c r="M101" s="181" t="str">
        <f t="shared" si="3"/>
        <v/>
      </c>
      <c r="N101" s="152">
        <f t="shared" si="6"/>
        <v>0</v>
      </c>
      <c r="O101" s="153"/>
    </row>
    <row r="102" spans="1:15" ht="18.75" customHeight="1" x14ac:dyDescent="0.15">
      <c r="A102" s="94"/>
      <c r="B102" s="144"/>
      <c r="C102" s="333"/>
      <c r="D102" s="324"/>
      <c r="E102" s="325"/>
      <c r="F102" s="246"/>
      <c r="G102" s="145"/>
      <c r="H102" s="146"/>
      <c r="I102" s="147"/>
      <c r="J102" s="148">
        <f t="shared" si="7"/>
        <v>0</v>
      </c>
      <c r="K102" s="149"/>
      <c r="L102" s="150">
        <f t="shared" si="8"/>
        <v>0</v>
      </c>
      <c r="M102" s="181" t="str">
        <f t="shared" si="3"/>
        <v/>
      </c>
      <c r="N102" s="152">
        <f t="shared" si="6"/>
        <v>0</v>
      </c>
      <c r="O102" s="153"/>
    </row>
    <row r="103" spans="1:15" ht="18.75" customHeight="1" x14ac:dyDescent="0.15">
      <c r="A103" s="94"/>
      <c r="B103" s="144"/>
      <c r="C103" s="333"/>
      <c r="D103" s="324"/>
      <c r="E103" s="325"/>
      <c r="F103" s="246"/>
      <c r="G103" s="145"/>
      <c r="H103" s="146"/>
      <c r="I103" s="147"/>
      <c r="J103" s="148">
        <f t="shared" si="7"/>
        <v>0</v>
      </c>
      <c r="K103" s="149"/>
      <c r="L103" s="150">
        <f t="shared" si="8"/>
        <v>0</v>
      </c>
      <c r="M103" s="181" t="str">
        <f t="shared" si="3"/>
        <v/>
      </c>
      <c r="N103" s="152">
        <f t="shared" si="6"/>
        <v>0</v>
      </c>
      <c r="O103" s="153"/>
    </row>
    <row r="104" spans="1:15" ht="18.75" customHeight="1" x14ac:dyDescent="0.15">
      <c r="A104" s="94"/>
      <c r="B104" s="144"/>
      <c r="C104" s="333"/>
      <c r="D104" s="324"/>
      <c r="E104" s="325"/>
      <c r="F104" s="246"/>
      <c r="G104" s="145"/>
      <c r="H104" s="146"/>
      <c r="I104" s="147"/>
      <c r="J104" s="148">
        <f t="shared" si="7"/>
        <v>0</v>
      </c>
      <c r="K104" s="149"/>
      <c r="L104" s="150">
        <f t="shared" si="8"/>
        <v>0</v>
      </c>
      <c r="M104" s="181" t="str">
        <f t="shared" si="3"/>
        <v/>
      </c>
      <c r="N104" s="152">
        <f>J104-L104</f>
        <v>0</v>
      </c>
      <c r="O104" s="153"/>
    </row>
    <row r="105" spans="1:15" ht="18.75" customHeight="1" x14ac:dyDescent="0.15">
      <c r="A105" s="94"/>
      <c r="B105" s="144"/>
      <c r="C105" s="333"/>
      <c r="D105" s="324"/>
      <c r="E105" s="325"/>
      <c r="F105" s="246"/>
      <c r="G105" s="145"/>
      <c r="H105" s="146"/>
      <c r="I105" s="147"/>
      <c r="J105" s="148">
        <f t="shared" si="7"/>
        <v>0</v>
      </c>
      <c r="K105" s="149"/>
      <c r="L105" s="150">
        <f t="shared" si="8"/>
        <v>0</v>
      </c>
      <c r="M105" s="181" t="str">
        <f t="shared" si="3"/>
        <v/>
      </c>
      <c r="N105" s="152">
        <f>J105-L105</f>
        <v>0</v>
      </c>
      <c r="O105" s="153"/>
    </row>
    <row r="106" spans="1:15" ht="18.75" customHeight="1" x14ac:dyDescent="0.15">
      <c r="A106" s="94"/>
      <c r="B106" s="144"/>
      <c r="C106" s="333"/>
      <c r="D106" s="324"/>
      <c r="E106" s="325"/>
      <c r="F106" s="246"/>
      <c r="G106" s="145"/>
      <c r="H106" s="146"/>
      <c r="I106" s="147"/>
      <c r="J106" s="148">
        <f t="shared" si="7"/>
        <v>0</v>
      </c>
      <c r="K106" s="149"/>
      <c r="L106" s="150">
        <f t="shared" si="8"/>
        <v>0</v>
      </c>
      <c r="M106" s="181" t="str">
        <f t="shared" si="3"/>
        <v/>
      </c>
      <c r="N106" s="152">
        <f>J106-L106</f>
        <v>0</v>
      </c>
      <c r="O106" s="153"/>
    </row>
    <row r="107" spans="1:15" ht="18.75" customHeight="1" x14ac:dyDescent="0.15">
      <c r="A107" s="94"/>
      <c r="B107" s="144"/>
      <c r="C107" s="333"/>
      <c r="D107" s="324"/>
      <c r="E107" s="325"/>
      <c r="F107" s="246"/>
      <c r="G107" s="145"/>
      <c r="H107" s="146"/>
      <c r="I107" s="147"/>
      <c r="J107" s="148">
        <f t="shared" si="7"/>
        <v>0</v>
      </c>
      <c r="K107" s="149"/>
      <c r="L107" s="150">
        <f t="shared" si="8"/>
        <v>0</v>
      </c>
      <c r="M107" s="181" t="str">
        <f t="shared" si="3"/>
        <v/>
      </c>
      <c r="N107" s="152">
        <f t="shared" si="6"/>
        <v>0</v>
      </c>
      <c r="O107" s="153"/>
    </row>
    <row r="108" spans="1:15" ht="18.75" customHeight="1" x14ac:dyDescent="0.15">
      <c r="A108" s="94"/>
      <c r="B108" s="144"/>
      <c r="C108" s="333"/>
      <c r="D108" s="324"/>
      <c r="E108" s="325"/>
      <c r="F108" s="246"/>
      <c r="G108" s="145"/>
      <c r="H108" s="146"/>
      <c r="I108" s="147"/>
      <c r="J108" s="148">
        <f t="shared" si="7"/>
        <v>0</v>
      </c>
      <c r="K108" s="149"/>
      <c r="L108" s="150">
        <f t="shared" si="8"/>
        <v>0</v>
      </c>
      <c r="M108" s="181" t="str">
        <f t="shared" si="3"/>
        <v/>
      </c>
      <c r="N108" s="152">
        <f t="shared" si="6"/>
        <v>0</v>
      </c>
      <c r="O108" s="153"/>
    </row>
    <row r="109" spans="1:15" ht="18.75" customHeight="1" x14ac:dyDescent="0.15">
      <c r="A109" s="94"/>
      <c r="B109" s="144"/>
      <c r="C109" s="333"/>
      <c r="D109" s="324"/>
      <c r="E109" s="325"/>
      <c r="F109" s="246"/>
      <c r="G109" s="145"/>
      <c r="H109" s="146"/>
      <c r="I109" s="147"/>
      <c r="J109" s="148">
        <f t="shared" si="7"/>
        <v>0</v>
      </c>
      <c r="K109" s="149"/>
      <c r="L109" s="150">
        <f t="shared" si="8"/>
        <v>0</v>
      </c>
      <c r="M109" s="181" t="str">
        <f t="shared" si="3"/>
        <v/>
      </c>
      <c r="N109" s="152">
        <f t="shared" si="6"/>
        <v>0</v>
      </c>
      <c r="O109" s="153"/>
    </row>
    <row r="110" spans="1:15" ht="18.75" customHeight="1" x14ac:dyDescent="0.15">
      <c r="A110" s="94"/>
      <c r="B110" s="144"/>
      <c r="C110" s="333"/>
      <c r="D110" s="324"/>
      <c r="E110" s="325"/>
      <c r="F110" s="246"/>
      <c r="G110" s="145"/>
      <c r="H110" s="146"/>
      <c r="I110" s="147"/>
      <c r="J110" s="148">
        <f t="shared" si="7"/>
        <v>0</v>
      </c>
      <c r="K110" s="149"/>
      <c r="L110" s="150">
        <f t="shared" si="8"/>
        <v>0</v>
      </c>
      <c r="M110" s="181" t="str">
        <f t="shared" si="3"/>
        <v/>
      </c>
      <c r="N110" s="152">
        <f>J110-L110</f>
        <v>0</v>
      </c>
      <c r="O110" s="153"/>
    </row>
    <row r="111" spans="1:15" ht="18.75" customHeight="1" thickBot="1" x14ac:dyDescent="0.2">
      <c r="A111" s="94"/>
      <c r="B111" s="327"/>
      <c r="C111" s="276"/>
      <c r="D111" s="277"/>
      <c r="E111" s="278"/>
      <c r="F111" s="279"/>
      <c r="G111" s="280"/>
      <c r="H111" s="281"/>
      <c r="I111" s="282"/>
      <c r="J111" s="311">
        <f t="shared" si="7"/>
        <v>0</v>
      </c>
      <c r="K111" s="283"/>
      <c r="L111" s="313">
        <f t="shared" si="8"/>
        <v>0</v>
      </c>
      <c r="M111" s="315" t="str">
        <f t="shared" si="3"/>
        <v/>
      </c>
      <c r="N111" s="284">
        <f t="shared" si="6"/>
        <v>0</v>
      </c>
      <c r="O111" s="110"/>
    </row>
    <row r="112" spans="1:15" ht="18.75" customHeight="1" x14ac:dyDescent="0.15">
      <c r="A112" s="94"/>
      <c r="B112" s="154"/>
      <c r="C112" s="275" t="s">
        <v>620</v>
      </c>
      <c r="D112" s="258" t="s">
        <v>657</v>
      </c>
      <c r="E112" s="259" t="s">
        <v>605</v>
      </c>
      <c r="F112" s="260"/>
      <c r="G112" s="321"/>
      <c r="H112" s="322"/>
      <c r="I112" s="159"/>
      <c r="J112" s="261">
        <f>SUMIFS(J92:J111,B92:B111,"設備")</f>
        <v>0</v>
      </c>
      <c r="K112" s="161"/>
      <c r="L112" s="262">
        <f>SUMIFS(L92:L111,B92:B111,"設備")</f>
        <v>0</v>
      </c>
      <c r="M112" s="323"/>
      <c r="N112" s="263">
        <f t="shared" si="6"/>
        <v>0</v>
      </c>
      <c r="O112" s="164"/>
    </row>
    <row r="113" spans="1:15" ht="18.75" customHeight="1" x14ac:dyDescent="0.15">
      <c r="A113" s="94"/>
      <c r="B113" s="144"/>
      <c r="C113" s="270" t="s">
        <v>620</v>
      </c>
      <c r="D113" s="326" t="s">
        <v>658</v>
      </c>
      <c r="E113" s="186" t="s">
        <v>605</v>
      </c>
      <c r="F113" s="245"/>
      <c r="G113" s="177"/>
      <c r="H113" s="178"/>
      <c r="I113" s="148"/>
      <c r="J113" s="179">
        <f>SUMIFS(J92:J111,B92:B111,"工事")</f>
        <v>0</v>
      </c>
      <c r="K113" s="150"/>
      <c r="L113" s="180">
        <f>SUMIFS(L92:L111,B92:B111,"工事")</f>
        <v>0</v>
      </c>
      <c r="M113" s="181"/>
      <c r="N113" s="182">
        <f t="shared" si="6"/>
        <v>0</v>
      </c>
      <c r="O113" s="153"/>
    </row>
    <row r="114" spans="1:15" ht="18.75" customHeight="1" thickBot="1" x14ac:dyDescent="0.2">
      <c r="A114" s="94"/>
      <c r="B114" s="264"/>
      <c r="C114" s="285"/>
      <c r="D114" s="286" t="s">
        <v>620</v>
      </c>
      <c r="E114" s="287" t="s">
        <v>619</v>
      </c>
      <c r="F114" s="288"/>
      <c r="G114" s="289"/>
      <c r="H114" s="290"/>
      <c r="I114" s="265"/>
      <c r="J114" s="272">
        <f>J112+J113</f>
        <v>0</v>
      </c>
      <c r="K114" s="266"/>
      <c r="L114" s="273">
        <f>L112+L113</f>
        <v>0</v>
      </c>
      <c r="M114" s="267"/>
      <c r="N114" s="274">
        <f t="shared" si="6"/>
        <v>0</v>
      </c>
      <c r="O114" s="268"/>
    </row>
    <row r="115" spans="1:15" ht="18.75" customHeight="1" thickTop="1" x14ac:dyDescent="0.15">
      <c r="A115" s="94"/>
      <c r="B115" s="154"/>
      <c r="C115" s="257" t="s">
        <v>523</v>
      </c>
      <c r="D115" s="258" t="s">
        <v>600</v>
      </c>
      <c r="E115" s="259" t="s">
        <v>602</v>
      </c>
      <c r="F115" s="260"/>
      <c r="G115" s="321"/>
      <c r="H115" s="322"/>
      <c r="I115" s="159"/>
      <c r="J115" s="261">
        <f>SUMIFS(J68:J114,D68:D114,"設備費1")</f>
        <v>0</v>
      </c>
      <c r="K115" s="161"/>
      <c r="L115" s="262">
        <f>SUMIFS(L68:L114,D68:D114,"設備費1")</f>
        <v>0</v>
      </c>
      <c r="M115" s="323"/>
      <c r="N115" s="263">
        <f t="shared" si="6"/>
        <v>0</v>
      </c>
      <c r="O115" s="164"/>
    </row>
    <row r="116" spans="1:15" ht="18.75" customHeight="1" x14ac:dyDescent="0.15">
      <c r="A116" s="94"/>
      <c r="B116" s="144"/>
      <c r="C116" s="184" t="s">
        <v>523</v>
      </c>
      <c r="D116" s="326" t="s">
        <v>606</v>
      </c>
      <c r="E116" s="186" t="s">
        <v>602</v>
      </c>
      <c r="F116" s="245"/>
      <c r="G116" s="177"/>
      <c r="H116" s="178"/>
      <c r="I116" s="148"/>
      <c r="J116" s="179">
        <f>SUMIFS(J68:J114,D68:D114,"工事費1")</f>
        <v>0</v>
      </c>
      <c r="K116" s="150"/>
      <c r="L116" s="180">
        <f>SUMIFS(L68:L114,D68:D114,"工事費1")</f>
        <v>0</v>
      </c>
      <c r="M116" s="181"/>
      <c r="N116" s="182">
        <f t="shared" si="6"/>
        <v>0</v>
      </c>
      <c r="O116" s="153"/>
    </row>
    <row r="117" spans="1:15" ht="18.75" customHeight="1" thickBot="1" x14ac:dyDescent="0.2">
      <c r="A117" s="94"/>
      <c r="B117" s="264"/>
      <c r="C117" s="285"/>
      <c r="D117" s="291" t="s">
        <v>607</v>
      </c>
      <c r="E117" s="287" t="s">
        <v>602</v>
      </c>
      <c r="F117" s="288"/>
      <c r="G117" s="289"/>
      <c r="H117" s="290"/>
      <c r="I117" s="265"/>
      <c r="J117" s="272">
        <f>J115+J116</f>
        <v>0</v>
      </c>
      <c r="K117" s="266"/>
      <c r="L117" s="273">
        <f>L115+L116</f>
        <v>0</v>
      </c>
      <c r="M117" s="267"/>
      <c r="N117" s="274">
        <f t="shared" si="6"/>
        <v>0</v>
      </c>
      <c r="O117" s="268"/>
    </row>
    <row r="118" spans="1:15" ht="18.75" customHeight="1" thickTop="1" x14ac:dyDescent="0.15">
      <c r="A118" s="94"/>
      <c r="B118" s="144"/>
      <c r="C118" s="2558" t="s">
        <v>608</v>
      </c>
      <c r="D118" s="2559"/>
      <c r="E118" s="2560"/>
      <c r="F118" s="246"/>
      <c r="G118" s="145"/>
      <c r="H118" s="146"/>
      <c r="I118" s="148"/>
      <c r="J118" s="148"/>
      <c r="K118" s="149"/>
      <c r="L118" s="150"/>
      <c r="M118" s="181"/>
      <c r="N118" s="152"/>
      <c r="O118" s="153"/>
    </row>
    <row r="119" spans="1:15" ht="18.75" customHeight="1" x14ac:dyDescent="0.15">
      <c r="A119" s="94"/>
      <c r="B119" s="144"/>
      <c r="C119" s="2561" t="s">
        <v>627</v>
      </c>
      <c r="D119" s="2562"/>
      <c r="E119" s="2563"/>
      <c r="F119" s="246"/>
      <c r="G119" s="145"/>
      <c r="H119" s="146"/>
      <c r="I119" s="147"/>
      <c r="J119" s="148"/>
      <c r="K119" s="149"/>
      <c r="L119" s="150"/>
      <c r="M119" s="181" t="str">
        <f t="shared" ref="M119:M139" si="9">IF(I119-K119=0,"",I119-K119)</f>
        <v/>
      </c>
      <c r="N119" s="152"/>
      <c r="O119" s="153"/>
    </row>
    <row r="120" spans="1:15" ht="18.75" customHeight="1" x14ac:dyDescent="0.15">
      <c r="A120" s="94"/>
      <c r="B120" s="144"/>
      <c r="C120" s="333"/>
      <c r="D120" s="324"/>
      <c r="E120" s="325"/>
      <c r="F120" s="246"/>
      <c r="G120" s="145"/>
      <c r="H120" s="146"/>
      <c r="I120" s="147"/>
      <c r="J120" s="148">
        <f t="shared" ref="J120:J139" si="10">ROUNDDOWN(H120*I120,0)</f>
        <v>0</v>
      </c>
      <c r="K120" s="149"/>
      <c r="L120" s="150">
        <f t="shared" ref="L120:L163" si="11">ROUNDDOWN(H120*K120,0)</f>
        <v>0</v>
      </c>
      <c r="M120" s="181" t="str">
        <f t="shared" si="9"/>
        <v/>
      </c>
      <c r="N120" s="152">
        <f>J120-L120</f>
        <v>0</v>
      </c>
      <c r="O120" s="153"/>
    </row>
    <row r="121" spans="1:15" ht="18.75" customHeight="1" x14ac:dyDescent="0.15">
      <c r="A121" s="94"/>
      <c r="B121" s="144"/>
      <c r="C121" s="333"/>
      <c r="D121" s="324"/>
      <c r="E121" s="325"/>
      <c r="F121" s="246"/>
      <c r="G121" s="145"/>
      <c r="H121" s="146"/>
      <c r="I121" s="147"/>
      <c r="J121" s="148">
        <f t="shared" si="10"/>
        <v>0</v>
      </c>
      <c r="K121" s="149"/>
      <c r="L121" s="150">
        <f t="shared" si="11"/>
        <v>0</v>
      </c>
      <c r="M121" s="181" t="str">
        <f t="shared" si="9"/>
        <v/>
      </c>
      <c r="N121" s="152">
        <f t="shared" ref="N121:N134" si="12">J121-L121</f>
        <v>0</v>
      </c>
      <c r="O121" s="153"/>
    </row>
    <row r="122" spans="1:15" ht="18.75" customHeight="1" x14ac:dyDescent="0.15">
      <c r="A122" s="94"/>
      <c r="B122" s="144"/>
      <c r="C122" s="333"/>
      <c r="D122" s="324"/>
      <c r="E122" s="325"/>
      <c r="F122" s="246"/>
      <c r="G122" s="145"/>
      <c r="H122" s="146"/>
      <c r="I122" s="147"/>
      <c r="J122" s="148">
        <f t="shared" si="10"/>
        <v>0</v>
      </c>
      <c r="K122" s="149"/>
      <c r="L122" s="150">
        <f t="shared" si="11"/>
        <v>0</v>
      </c>
      <c r="M122" s="181" t="str">
        <f t="shared" si="9"/>
        <v/>
      </c>
      <c r="N122" s="152">
        <f t="shared" si="12"/>
        <v>0</v>
      </c>
      <c r="O122" s="153"/>
    </row>
    <row r="123" spans="1:15" ht="18.75" customHeight="1" x14ac:dyDescent="0.15">
      <c r="A123" s="94"/>
      <c r="B123" s="144"/>
      <c r="C123" s="333"/>
      <c r="D123" s="324"/>
      <c r="E123" s="325"/>
      <c r="F123" s="246"/>
      <c r="G123" s="145"/>
      <c r="H123" s="146"/>
      <c r="I123" s="147"/>
      <c r="J123" s="148">
        <f t="shared" si="10"/>
        <v>0</v>
      </c>
      <c r="K123" s="149"/>
      <c r="L123" s="150">
        <f t="shared" si="11"/>
        <v>0</v>
      </c>
      <c r="M123" s="181" t="str">
        <f t="shared" si="9"/>
        <v/>
      </c>
      <c r="N123" s="152">
        <f t="shared" si="12"/>
        <v>0</v>
      </c>
      <c r="O123" s="153"/>
    </row>
    <row r="124" spans="1:15" ht="18.75" customHeight="1" x14ac:dyDescent="0.15">
      <c r="A124" s="94"/>
      <c r="B124" s="144"/>
      <c r="C124" s="333"/>
      <c r="D124" s="324"/>
      <c r="E124" s="325"/>
      <c r="F124" s="246"/>
      <c r="G124" s="145"/>
      <c r="H124" s="146"/>
      <c r="I124" s="147"/>
      <c r="J124" s="148">
        <f t="shared" si="10"/>
        <v>0</v>
      </c>
      <c r="K124" s="149"/>
      <c r="L124" s="150">
        <f t="shared" si="11"/>
        <v>0</v>
      </c>
      <c r="M124" s="181" t="str">
        <f t="shared" si="9"/>
        <v/>
      </c>
      <c r="N124" s="152">
        <f t="shared" si="12"/>
        <v>0</v>
      </c>
      <c r="O124" s="153"/>
    </row>
    <row r="125" spans="1:15" ht="18.75" customHeight="1" x14ac:dyDescent="0.15">
      <c r="A125" s="94"/>
      <c r="B125" s="144"/>
      <c r="C125" s="333"/>
      <c r="D125" s="324"/>
      <c r="E125" s="325"/>
      <c r="F125" s="246"/>
      <c r="G125" s="145"/>
      <c r="H125" s="146"/>
      <c r="I125" s="147"/>
      <c r="J125" s="148">
        <f t="shared" si="10"/>
        <v>0</v>
      </c>
      <c r="K125" s="149"/>
      <c r="L125" s="150">
        <f t="shared" si="11"/>
        <v>0</v>
      </c>
      <c r="M125" s="181" t="str">
        <f t="shared" si="9"/>
        <v/>
      </c>
      <c r="N125" s="152">
        <f t="shared" si="12"/>
        <v>0</v>
      </c>
      <c r="O125" s="153"/>
    </row>
    <row r="126" spans="1:15" ht="18.75" customHeight="1" x14ac:dyDescent="0.15">
      <c r="A126" s="94"/>
      <c r="B126" s="144"/>
      <c r="C126" s="333"/>
      <c r="D126" s="324"/>
      <c r="E126" s="325"/>
      <c r="F126" s="246"/>
      <c r="G126" s="145"/>
      <c r="H126" s="146"/>
      <c r="I126" s="147"/>
      <c r="J126" s="148">
        <f t="shared" si="10"/>
        <v>0</v>
      </c>
      <c r="K126" s="149"/>
      <c r="L126" s="150">
        <f t="shared" si="11"/>
        <v>0</v>
      </c>
      <c r="M126" s="181" t="str">
        <f t="shared" si="9"/>
        <v/>
      </c>
      <c r="N126" s="152">
        <f t="shared" si="12"/>
        <v>0</v>
      </c>
      <c r="O126" s="153"/>
    </row>
    <row r="127" spans="1:15" ht="18.75" customHeight="1" x14ac:dyDescent="0.15">
      <c r="A127" s="94"/>
      <c r="B127" s="144"/>
      <c r="C127" s="333"/>
      <c r="D127" s="324"/>
      <c r="E127" s="325"/>
      <c r="F127" s="246"/>
      <c r="G127" s="145"/>
      <c r="H127" s="146"/>
      <c r="I127" s="147"/>
      <c r="J127" s="148">
        <f t="shared" si="10"/>
        <v>0</v>
      </c>
      <c r="K127" s="149"/>
      <c r="L127" s="150">
        <f t="shared" si="11"/>
        <v>0</v>
      </c>
      <c r="M127" s="181" t="str">
        <f t="shared" si="9"/>
        <v/>
      </c>
      <c r="N127" s="152">
        <f t="shared" si="12"/>
        <v>0</v>
      </c>
      <c r="O127" s="153"/>
    </row>
    <row r="128" spans="1:15" ht="18.75" customHeight="1" x14ac:dyDescent="0.15">
      <c r="A128" s="94"/>
      <c r="B128" s="144"/>
      <c r="C128" s="333"/>
      <c r="D128" s="324"/>
      <c r="E128" s="325"/>
      <c r="F128" s="246"/>
      <c r="G128" s="145"/>
      <c r="H128" s="146"/>
      <c r="I128" s="147"/>
      <c r="J128" s="148">
        <f t="shared" si="10"/>
        <v>0</v>
      </c>
      <c r="K128" s="149"/>
      <c r="L128" s="150">
        <f t="shared" si="11"/>
        <v>0</v>
      </c>
      <c r="M128" s="181" t="str">
        <f t="shared" si="9"/>
        <v/>
      </c>
      <c r="N128" s="152">
        <f t="shared" si="12"/>
        <v>0</v>
      </c>
      <c r="O128" s="153"/>
    </row>
    <row r="129" spans="1:15" ht="18.75" customHeight="1" x14ac:dyDescent="0.15">
      <c r="A129" s="94"/>
      <c r="B129" s="144"/>
      <c r="C129" s="333"/>
      <c r="D129" s="324"/>
      <c r="E129" s="325"/>
      <c r="F129" s="246"/>
      <c r="G129" s="145"/>
      <c r="H129" s="146"/>
      <c r="I129" s="147"/>
      <c r="J129" s="148">
        <f t="shared" si="10"/>
        <v>0</v>
      </c>
      <c r="K129" s="149"/>
      <c r="L129" s="150">
        <f t="shared" si="11"/>
        <v>0</v>
      </c>
      <c r="M129" s="181" t="str">
        <f t="shared" si="9"/>
        <v/>
      </c>
      <c r="N129" s="152">
        <f t="shared" si="12"/>
        <v>0</v>
      </c>
      <c r="O129" s="153"/>
    </row>
    <row r="130" spans="1:15" ht="18.75" customHeight="1" x14ac:dyDescent="0.15">
      <c r="A130" s="94"/>
      <c r="B130" s="144"/>
      <c r="C130" s="333"/>
      <c r="D130" s="324"/>
      <c r="E130" s="325"/>
      <c r="F130" s="246"/>
      <c r="G130" s="145"/>
      <c r="H130" s="146"/>
      <c r="I130" s="147"/>
      <c r="J130" s="148">
        <f t="shared" si="10"/>
        <v>0</v>
      </c>
      <c r="K130" s="149"/>
      <c r="L130" s="150">
        <f t="shared" si="11"/>
        <v>0</v>
      </c>
      <c r="M130" s="181" t="str">
        <f t="shared" si="9"/>
        <v/>
      </c>
      <c r="N130" s="152">
        <f>J130-L130</f>
        <v>0</v>
      </c>
      <c r="O130" s="153"/>
    </row>
    <row r="131" spans="1:15" ht="18.75" customHeight="1" x14ac:dyDescent="0.15">
      <c r="A131" s="94"/>
      <c r="B131" s="144"/>
      <c r="C131" s="333"/>
      <c r="D131" s="324"/>
      <c r="E131" s="325"/>
      <c r="F131" s="246"/>
      <c r="G131" s="145"/>
      <c r="H131" s="146"/>
      <c r="I131" s="147"/>
      <c r="J131" s="148">
        <f t="shared" si="10"/>
        <v>0</v>
      </c>
      <c r="K131" s="149"/>
      <c r="L131" s="150">
        <f t="shared" si="11"/>
        <v>0</v>
      </c>
      <c r="M131" s="181" t="str">
        <f t="shared" si="9"/>
        <v/>
      </c>
      <c r="N131" s="152">
        <f t="shared" si="12"/>
        <v>0</v>
      </c>
      <c r="O131" s="153"/>
    </row>
    <row r="132" spans="1:15" ht="18.75" customHeight="1" x14ac:dyDescent="0.15">
      <c r="A132" s="94"/>
      <c r="B132" s="144"/>
      <c r="C132" s="333"/>
      <c r="D132" s="324"/>
      <c r="E132" s="325"/>
      <c r="F132" s="246"/>
      <c r="G132" s="145"/>
      <c r="H132" s="146"/>
      <c r="I132" s="147"/>
      <c r="J132" s="148">
        <f t="shared" si="10"/>
        <v>0</v>
      </c>
      <c r="K132" s="149"/>
      <c r="L132" s="150">
        <f t="shared" si="11"/>
        <v>0</v>
      </c>
      <c r="M132" s="181" t="str">
        <f t="shared" si="9"/>
        <v/>
      </c>
      <c r="N132" s="152">
        <f t="shared" si="12"/>
        <v>0</v>
      </c>
      <c r="O132" s="153"/>
    </row>
    <row r="133" spans="1:15" ht="18.75" customHeight="1" x14ac:dyDescent="0.15">
      <c r="A133" s="94"/>
      <c r="B133" s="144"/>
      <c r="C133" s="333"/>
      <c r="D133" s="324"/>
      <c r="E133" s="325"/>
      <c r="F133" s="246"/>
      <c r="G133" s="145"/>
      <c r="H133" s="146"/>
      <c r="I133" s="147"/>
      <c r="J133" s="148">
        <f t="shared" si="10"/>
        <v>0</v>
      </c>
      <c r="K133" s="149"/>
      <c r="L133" s="150">
        <f t="shared" si="11"/>
        <v>0</v>
      </c>
      <c r="M133" s="181" t="str">
        <f t="shared" si="9"/>
        <v/>
      </c>
      <c r="N133" s="152">
        <f t="shared" si="12"/>
        <v>0</v>
      </c>
      <c r="O133" s="153"/>
    </row>
    <row r="134" spans="1:15" ht="18.75" customHeight="1" x14ac:dyDescent="0.15">
      <c r="A134" s="94"/>
      <c r="B134" s="144"/>
      <c r="C134" s="333"/>
      <c r="D134" s="324"/>
      <c r="E134" s="325"/>
      <c r="F134" s="246"/>
      <c r="G134" s="145"/>
      <c r="H134" s="146"/>
      <c r="I134" s="147"/>
      <c r="J134" s="148">
        <f t="shared" si="10"/>
        <v>0</v>
      </c>
      <c r="K134" s="149"/>
      <c r="L134" s="150">
        <f t="shared" si="11"/>
        <v>0</v>
      </c>
      <c r="M134" s="181" t="str">
        <f t="shared" si="9"/>
        <v/>
      </c>
      <c r="N134" s="152">
        <f t="shared" si="12"/>
        <v>0</v>
      </c>
      <c r="O134" s="153"/>
    </row>
    <row r="135" spans="1:15" ht="18.75" customHeight="1" x14ac:dyDescent="0.15">
      <c r="A135" s="94"/>
      <c r="B135" s="144"/>
      <c r="C135" s="333"/>
      <c r="D135" s="324"/>
      <c r="E135" s="325"/>
      <c r="F135" s="246"/>
      <c r="G135" s="145"/>
      <c r="H135" s="146"/>
      <c r="I135" s="147"/>
      <c r="J135" s="148">
        <f t="shared" si="10"/>
        <v>0</v>
      </c>
      <c r="K135" s="149"/>
      <c r="L135" s="150">
        <f t="shared" si="11"/>
        <v>0</v>
      </c>
      <c r="M135" s="181" t="str">
        <f t="shared" si="9"/>
        <v/>
      </c>
      <c r="N135" s="152">
        <f t="shared" ref="N135:N142" si="13">J135-L135</f>
        <v>0</v>
      </c>
      <c r="O135" s="153"/>
    </row>
    <row r="136" spans="1:15" ht="18.75" customHeight="1" x14ac:dyDescent="0.15">
      <c r="A136" s="94"/>
      <c r="B136" s="144"/>
      <c r="C136" s="333"/>
      <c r="D136" s="324"/>
      <c r="E136" s="325"/>
      <c r="F136" s="246"/>
      <c r="G136" s="145"/>
      <c r="H136" s="146"/>
      <c r="I136" s="147"/>
      <c r="J136" s="148">
        <f t="shared" si="10"/>
        <v>0</v>
      </c>
      <c r="K136" s="149"/>
      <c r="L136" s="150">
        <f t="shared" si="11"/>
        <v>0</v>
      </c>
      <c r="M136" s="181" t="str">
        <f t="shared" si="9"/>
        <v/>
      </c>
      <c r="N136" s="152">
        <f t="shared" si="13"/>
        <v>0</v>
      </c>
      <c r="O136" s="153"/>
    </row>
    <row r="137" spans="1:15" ht="18.75" customHeight="1" x14ac:dyDescent="0.15">
      <c r="A137" s="94"/>
      <c r="B137" s="144"/>
      <c r="C137" s="333"/>
      <c r="D137" s="324"/>
      <c r="E137" s="325"/>
      <c r="F137" s="246"/>
      <c r="G137" s="145"/>
      <c r="H137" s="146"/>
      <c r="I137" s="147"/>
      <c r="J137" s="148">
        <f t="shared" si="10"/>
        <v>0</v>
      </c>
      <c r="K137" s="149"/>
      <c r="L137" s="150">
        <f t="shared" si="11"/>
        <v>0</v>
      </c>
      <c r="M137" s="181" t="str">
        <f t="shared" si="9"/>
        <v/>
      </c>
      <c r="N137" s="152">
        <f t="shared" si="13"/>
        <v>0</v>
      </c>
      <c r="O137" s="153"/>
    </row>
    <row r="138" spans="1:15" ht="18.75" customHeight="1" x14ac:dyDescent="0.15">
      <c r="A138" s="94"/>
      <c r="B138" s="144"/>
      <c r="C138" s="333"/>
      <c r="D138" s="324"/>
      <c r="E138" s="325"/>
      <c r="F138" s="246"/>
      <c r="G138" s="145"/>
      <c r="H138" s="146"/>
      <c r="I138" s="147"/>
      <c r="J138" s="148">
        <f t="shared" si="10"/>
        <v>0</v>
      </c>
      <c r="K138" s="149"/>
      <c r="L138" s="150">
        <f t="shared" si="11"/>
        <v>0</v>
      </c>
      <c r="M138" s="181" t="str">
        <f t="shared" si="9"/>
        <v/>
      </c>
      <c r="N138" s="152">
        <f t="shared" si="13"/>
        <v>0</v>
      </c>
      <c r="O138" s="153"/>
    </row>
    <row r="139" spans="1:15" ht="18.75" customHeight="1" thickBot="1" x14ac:dyDescent="0.2">
      <c r="A139" s="94"/>
      <c r="B139" s="327"/>
      <c r="C139" s="276"/>
      <c r="D139" s="277"/>
      <c r="E139" s="278"/>
      <c r="F139" s="279"/>
      <c r="G139" s="280"/>
      <c r="H139" s="281"/>
      <c r="I139" s="282"/>
      <c r="J139" s="311">
        <f t="shared" si="10"/>
        <v>0</v>
      </c>
      <c r="K139" s="283"/>
      <c r="L139" s="313">
        <f t="shared" si="11"/>
        <v>0</v>
      </c>
      <c r="M139" s="315" t="str">
        <f t="shared" si="9"/>
        <v/>
      </c>
      <c r="N139" s="284">
        <f t="shared" si="13"/>
        <v>0</v>
      </c>
      <c r="O139" s="110"/>
    </row>
    <row r="140" spans="1:15" ht="18.75" customHeight="1" x14ac:dyDescent="0.15">
      <c r="A140" s="94"/>
      <c r="B140" s="154"/>
      <c r="C140" s="275" t="s">
        <v>625</v>
      </c>
      <c r="D140" s="258" t="s">
        <v>659</v>
      </c>
      <c r="E140" s="259" t="s">
        <v>605</v>
      </c>
      <c r="F140" s="260"/>
      <c r="G140" s="321"/>
      <c r="H140" s="322"/>
      <c r="I140" s="159"/>
      <c r="J140" s="261">
        <f>SUMIFS(J120:J139,B120:B139,"設備")</f>
        <v>0</v>
      </c>
      <c r="K140" s="161"/>
      <c r="L140" s="262">
        <f>SUMIFS(L120:L139,B120:B139,"設備")</f>
        <v>0</v>
      </c>
      <c r="M140" s="323"/>
      <c r="N140" s="263">
        <f t="shared" si="13"/>
        <v>0</v>
      </c>
      <c r="O140" s="164"/>
    </row>
    <row r="141" spans="1:15" ht="18.75" customHeight="1" x14ac:dyDescent="0.15">
      <c r="A141" s="94"/>
      <c r="B141" s="144"/>
      <c r="C141" s="275" t="s">
        <v>625</v>
      </c>
      <c r="D141" s="326" t="s">
        <v>660</v>
      </c>
      <c r="E141" s="186" t="s">
        <v>605</v>
      </c>
      <c r="F141" s="245"/>
      <c r="G141" s="177"/>
      <c r="H141" s="178"/>
      <c r="I141" s="148"/>
      <c r="J141" s="179">
        <f>SUMIFS(J120:J139,B120:B139,"工事")</f>
        <v>0</v>
      </c>
      <c r="K141" s="150"/>
      <c r="L141" s="180">
        <f>SUMIFS(L120:L139,B120:B139,"工事")</f>
        <v>0</v>
      </c>
      <c r="M141" s="181"/>
      <c r="N141" s="182">
        <f t="shared" si="13"/>
        <v>0</v>
      </c>
      <c r="O141" s="153"/>
    </row>
    <row r="142" spans="1:15" ht="18.75" customHeight="1" thickBot="1" x14ac:dyDescent="0.2">
      <c r="A142" s="94"/>
      <c r="B142" s="327"/>
      <c r="C142" s="306"/>
      <c r="D142" s="271" t="s">
        <v>625</v>
      </c>
      <c r="E142" s="328" t="s">
        <v>619</v>
      </c>
      <c r="F142" s="269"/>
      <c r="G142" s="309"/>
      <c r="H142" s="310"/>
      <c r="I142" s="311"/>
      <c r="J142" s="312">
        <f>J140+J141</f>
        <v>0</v>
      </c>
      <c r="K142" s="313"/>
      <c r="L142" s="314">
        <f>L140+L141</f>
        <v>0</v>
      </c>
      <c r="M142" s="315"/>
      <c r="N142" s="316">
        <f t="shared" si="13"/>
        <v>0</v>
      </c>
      <c r="O142" s="110"/>
    </row>
    <row r="143" spans="1:15" ht="18.75" customHeight="1" x14ac:dyDescent="0.15">
      <c r="A143" s="94"/>
      <c r="B143" s="144"/>
      <c r="C143" s="2550" t="s">
        <v>624</v>
      </c>
      <c r="D143" s="2551"/>
      <c r="E143" s="2552"/>
      <c r="F143" s="246"/>
      <c r="G143" s="145"/>
      <c r="H143" s="146"/>
      <c r="I143" s="147"/>
      <c r="J143" s="159"/>
      <c r="K143" s="329"/>
      <c r="L143" s="301">
        <f t="shared" si="11"/>
        <v>0</v>
      </c>
      <c r="M143" s="323" t="str">
        <f t="shared" ref="M143:M163" si="14">IF(I143-K143=0,"",I143-K143)</f>
        <v/>
      </c>
      <c r="N143" s="163"/>
      <c r="O143" s="153"/>
    </row>
    <row r="144" spans="1:15" ht="18.75" customHeight="1" x14ac:dyDescent="0.15">
      <c r="A144" s="94"/>
      <c r="B144" s="144"/>
      <c r="C144" s="333"/>
      <c r="D144" s="543"/>
      <c r="E144" s="541"/>
      <c r="F144" s="246"/>
      <c r="G144" s="145"/>
      <c r="H144" s="146"/>
      <c r="I144" s="147"/>
      <c r="J144" s="148">
        <f t="shared" ref="J144:J163" si="15">ROUNDDOWN(H144*I144,0)</f>
        <v>0</v>
      </c>
      <c r="K144" s="149"/>
      <c r="L144" s="150">
        <f t="shared" si="11"/>
        <v>0</v>
      </c>
      <c r="M144" s="181" t="str">
        <f t="shared" si="14"/>
        <v/>
      </c>
      <c r="N144" s="152">
        <f>J144-L144</f>
        <v>0</v>
      </c>
      <c r="O144" s="153"/>
    </row>
    <row r="145" spans="1:15" ht="18.75" customHeight="1" x14ac:dyDescent="0.15">
      <c r="A145" s="94"/>
      <c r="B145" s="144"/>
      <c r="C145" s="333"/>
      <c r="D145" s="324"/>
      <c r="E145" s="325"/>
      <c r="F145" s="246"/>
      <c r="G145" s="145"/>
      <c r="H145" s="146"/>
      <c r="I145" s="147"/>
      <c r="J145" s="148">
        <f t="shared" si="15"/>
        <v>0</v>
      </c>
      <c r="K145" s="149"/>
      <c r="L145" s="150">
        <f t="shared" si="11"/>
        <v>0</v>
      </c>
      <c r="M145" s="181" t="str">
        <f t="shared" si="14"/>
        <v/>
      </c>
      <c r="N145" s="152">
        <f>J145-L145</f>
        <v>0</v>
      </c>
      <c r="O145" s="153"/>
    </row>
    <row r="146" spans="1:15" ht="18.75" customHeight="1" x14ac:dyDescent="0.15">
      <c r="A146" s="94"/>
      <c r="B146" s="144"/>
      <c r="C146" s="333"/>
      <c r="D146" s="324"/>
      <c r="E146" s="325"/>
      <c r="F146" s="246"/>
      <c r="G146" s="145"/>
      <c r="H146" s="146"/>
      <c r="I146" s="147"/>
      <c r="J146" s="148">
        <f t="shared" si="15"/>
        <v>0</v>
      </c>
      <c r="K146" s="149"/>
      <c r="L146" s="150">
        <f t="shared" si="11"/>
        <v>0</v>
      </c>
      <c r="M146" s="181" t="str">
        <f t="shared" si="14"/>
        <v/>
      </c>
      <c r="N146" s="152">
        <f t="shared" ref="N146:N155" si="16">J146-L146</f>
        <v>0</v>
      </c>
      <c r="O146" s="153"/>
    </row>
    <row r="147" spans="1:15" ht="18.75" customHeight="1" x14ac:dyDescent="0.15">
      <c r="A147" s="94"/>
      <c r="B147" s="144"/>
      <c r="C147" s="333"/>
      <c r="D147" s="324"/>
      <c r="E147" s="325"/>
      <c r="F147" s="246"/>
      <c r="G147" s="145"/>
      <c r="H147" s="146"/>
      <c r="I147" s="147"/>
      <c r="J147" s="148">
        <f t="shared" si="15"/>
        <v>0</v>
      </c>
      <c r="K147" s="149"/>
      <c r="L147" s="150">
        <f t="shared" si="11"/>
        <v>0</v>
      </c>
      <c r="M147" s="181" t="str">
        <f t="shared" si="14"/>
        <v/>
      </c>
      <c r="N147" s="152">
        <f t="shared" si="16"/>
        <v>0</v>
      </c>
      <c r="O147" s="153"/>
    </row>
    <row r="148" spans="1:15" ht="18.75" customHeight="1" x14ac:dyDescent="0.15">
      <c r="A148" s="94"/>
      <c r="B148" s="144"/>
      <c r="C148" s="333"/>
      <c r="D148" s="324"/>
      <c r="E148" s="325"/>
      <c r="F148" s="246"/>
      <c r="G148" s="145"/>
      <c r="H148" s="146"/>
      <c r="I148" s="147"/>
      <c r="J148" s="148">
        <f t="shared" si="15"/>
        <v>0</v>
      </c>
      <c r="K148" s="149"/>
      <c r="L148" s="150">
        <f t="shared" si="11"/>
        <v>0</v>
      </c>
      <c r="M148" s="181" t="str">
        <f t="shared" si="14"/>
        <v/>
      </c>
      <c r="N148" s="152">
        <f t="shared" si="16"/>
        <v>0</v>
      </c>
      <c r="O148" s="153"/>
    </row>
    <row r="149" spans="1:15" ht="18.75" customHeight="1" x14ac:dyDescent="0.15">
      <c r="A149" s="94"/>
      <c r="B149" s="144"/>
      <c r="C149" s="333"/>
      <c r="D149" s="324"/>
      <c r="E149" s="325"/>
      <c r="F149" s="246"/>
      <c r="G149" s="145"/>
      <c r="H149" s="146"/>
      <c r="I149" s="147"/>
      <c r="J149" s="148">
        <f t="shared" si="15"/>
        <v>0</v>
      </c>
      <c r="K149" s="149"/>
      <c r="L149" s="150">
        <f t="shared" si="11"/>
        <v>0</v>
      </c>
      <c r="M149" s="181" t="str">
        <f t="shared" si="14"/>
        <v/>
      </c>
      <c r="N149" s="152">
        <f t="shared" si="16"/>
        <v>0</v>
      </c>
      <c r="O149" s="153"/>
    </row>
    <row r="150" spans="1:15" ht="18.75" customHeight="1" x14ac:dyDescent="0.15">
      <c r="A150" s="94"/>
      <c r="B150" s="144"/>
      <c r="C150" s="333"/>
      <c r="D150" s="324"/>
      <c r="E150" s="325"/>
      <c r="F150" s="246"/>
      <c r="G150" s="145"/>
      <c r="H150" s="146"/>
      <c r="I150" s="147"/>
      <c r="J150" s="148">
        <f t="shared" si="15"/>
        <v>0</v>
      </c>
      <c r="K150" s="149"/>
      <c r="L150" s="150">
        <f t="shared" si="11"/>
        <v>0</v>
      </c>
      <c r="M150" s="181" t="str">
        <f t="shared" si="14"/>
        <v/>
      </c>
      <c r="N150" s="152">
        <f t="shared" si="16"/>
        <v>0</v>
      </c>
      <c r="O150" s="153"/>
    </row>
    <row r="151" spans="1:15" ht="18.75" customHeight="1" x14ac:dyDescent="0.15">
      <c r="A151" s="94"/>
      <c r="B151" s="144"/>
      <c r="C151" s="333"/>
      <c r="D151" s="324"/>
      <c r="E151" s="325"/>
      <c r="F151" s="246"/>
      <c r="G151" s="145"/>
      <c r="H151" s="146"/>
      <c r="I151" s="147"/>
      <c r="J151" s="148">
        <f t="shared" si="15"/>
        <v>0</v>
      </c>
      <c r="K151" s="149"/>
      <c r="L151" s="150">
        <f t="shared" si="11"/>
        <v>0</v>
      </c>
      <c r="M151" s="181" t="str">
        <f t="shared" si="14"/>
        <v/>
      </c>
      <c r="N151" s="152">
        <f t="shared" si="16"/>
        <v>0</v>
      </c>
      <c r="O151" s="153"/>
    </row>
    <row r="152" spans="1:15" ht="18.75" customHeight="1" x14ac:dyDescent="0.15">
      <c r="A152" s="94"/>
      <c r="B152" s="144"/>
      <c r="C152" s="333"/>
      <c r="D152" s="324"/>
      <c r="E152" s="325"/>
      <c r="F152" s="246"/>
      <c r="G152" s="145"/>
      <c r="H152" s="146"/>
      <c r="I152" s="147"/>
      <c r="J152" s="148">
        <f t="shared" si="15"/>
        <v>0</v>
      </c>
      <c r="K152" s="149"/>
      <c r="L152" s="150">
        <f t="shared" si="11"/>
        <v>0</v>
      </c>
      <c r="M152" s="181" t="str">
        <f t="shared" si="14"/>
        <v/>
      </c>
      <c r="N152" s="152">
        <f t="shared" si="16"/>
        <v>0</v>
      </c>
      <c r="O152" s="153"/>
    </row>
    <row r="153" spans="1:15" ht="18.75" customHeight="1" x14ac:dyDescent="0.15">
      <c r="A153" s="94"/>
      <c r="B153" s="144"/>
      <c r="C153" s="333"/>
      <c r="D153" s="324"/>
      <c r="E153" s="325"/>
      <c r="F153" s="246"/>
      <c r="G153" s="145"/>
      <c r="H153" s="146"/>
      <c r="I153" s="147"/>
      <c r="J153" s="148">
        <f t="shared" si="15"/>
        <v>0</v>
      </c>
      <c r="K153" s="149"/>
      <c r="L153" s="150">
        <f t="shared" si="11"/>
        <v>0</v>
      </c>
      <c r="M153" s="181" t="str">
        <f t="shared" si="14"/>
        <v/>
      </c>
      <c r="N153" s="152">
        <f t="shared" si="16"/>
        <v>0</v>
      </c>
      <c r="O153" s="153"/>
    </row>
    <row r="154" spans="1:15" ht="18.75" customHeight="1" x14ac:dyDescent="0.15">
      <c r="A154" s="94"/>
      <c r="B154" s="144"/>
      <c r="C154" s="333"/>
      <c r="D154" s="324"/>
      <c r="E154" s="325"/>
      <c r="F154" s="246"/>
      <c r="G154" s="145"/>
      <c r="H154" s="146"/>
      <c r="I154" s="147"/>
      <c r="J154" s="148">
        <f t="shared" si="15"/>
        <v>0</v>
      </c>
      <c r="K154" s="149"/>
      <c r="L154" s="150">
        <f t="shared" si="11"/>
        <v>0</v>
      </c>
      <c r="M154" s="181" t="str">
        <f t="shared" si="14"/>
        <v/>
      </c>
      <c r="N154" s="152">
        <f t="shared" si="16"/>
        <v>0</v>
      </c>
      <c r="O154" s="153"/>
    </row>
    <row r="155" spans="1:15" ht="18.75" customHeight="1" x14ac:dyDescent="0.15">
      <c r="A155" s="94"/>
      <c r="B155" s="144"/>
      <c r="C155" s="333"/>
      <c r="D155" s="324"/>
      <c r="E155" s="325"/>
      <c r="F155" s="246"/>
      <c r="G155" s="145"/>
      <c r="H155" s="146"/>
      <c r="I155" s="147"/>
      <c r="J155" s="148">
        <f t="shared" si="15"/>
        <v>0</v>
      </c>
      <c r="K155" s="149"/>
      <c r="L155" s="150">
        <f t="shared" si="11"/>
        <v>0</v>
      </c>
      <c r="M155" s="181" t="str">
        <f t="shared" si="14"/>
        <v/>
      </c>
      <c r="N155" s="152">
        <f t="shared" si="16"/>
        <v>0</v>
      </c>
      <c r="O155" s="153"/>
    </row>
    <row r="156" spans="1:15" ht="18.75" customHeight="1" x14ac:dyDescent="0.15">
      <c r="A156" s="94"/>
      <c r="B156" s="144"/>
      <c r="C156" s="333"/>
      <c r="D156" s="324"/>
      <c r="E156" s="325"/>
      <c r="F156" s="246"/>
      <c r="G156" s="145"/>
      <c r="H156" s="146"/>
      <c r="I156" s="147"/>
      <c r="J156" s="148">
        <f t="shared" si="15"/>
        <v>0</v>
      </c>
      <c r="K156" s="149"/>
      <c r="L156" s="150">
        <f t="shared" si="11"/>
        <v>0</v>
      </c>
      <c r="M156" s="181" t="str">
        <f t="shared" si="14"/>
        <v/>
      </c>
      <c r="N156" s="152">
        <f t="shared" ref="N156:N162" si="17">J156-L156</f>
        <v>0</v>
      </c>
      <c r="O156" s="153"/>
    </row>
    <row r="157" spans="1:15" ht="18.75" customHeight="1" x14ac:dyDescent="0.15">
      <c r="A157" s="94"/>
      <c r="B157" s="144"/>
      <c r="C157" s="333"/>
      <c r="D157" s="324"/>
      <c r="E157" s="325"/>
      <c r="F157" s="246"/>
      <c r="G157" s="145"/>
      <c r="H157" s="146"/>
      <c r="I157" s="147"/>
      <c r="J157" s="148">
        <f t="shared" si="15"/>
        <v>0</v>
      </c>
      <c r="K157" s="149"/>
      <c r="L157" s="150">
        <f t="shared" si="11"/>
        <v>0</v>
      </c>
      <c r="M157" s="181" t="str">
        <f t="shared" si="14"/>
        <v/>
      </c>
      <c r="N157" s="152">
        <f t="shared" si="17"/>
        <v>0</v>
      </c>
      <c r="O157" s="153"/>
    </row>
    <row r="158" spans="1:15" ht="18.75" customHeight="1" x14ac:dyDescent="0.15">
      <c r="A158" s="94"/>
      <c r="B158" s="144"/>
      <c r="C158" s="333"/>
      <c r="D158" s="324"/>
      <c r="E158" s="325"/>
      <c r="F158" s="246"/>
      <c r="G158" s="145"/>
      <c r="H158" s="146"/>
      <c r="I158" s="147"/>
      <c r="J158" s="148">
        <f t="shared" si="15"/>
        <v>0</v>
      </c>
      <c r="K158" s="149"/>
      <c r="L158" s="150">
        <f t="shared" si="11"/>
        <v>0</v>
      </c>
      <c r="M158" s="181" t="str">
        <f t="shared" si="14"/>
        <v/>
      </c>
      <c r="N158" s="152">
        <f t="shared" si="17"/>
        <v>0</v>
      </c>
      <c r="O158" s="153"/>
    </row>
    <row r="159" spans="1:15" ht="18.75" customHeight="1" x14ac:dyDescent="0.15">
      <c r="A159" s="94"/>
      <c r="B159" s="144"/>
      <c r="C159" s="333"/>
      <c r="D159" s="324"/>
      <c r="E159" s="325"/>
      <c r="F159" s="246"/>
      <c r="G159" s="145"/>
      <c r="H159" s="146"/>
      <c r="I159" s="147"/>
      <c r="J159" s="148">
        <f t="shared" si="15"/>
        <v>0</v>
      </c>
      <c r="K159" s="149"/>
      <c r="L159" s="150">
        <f t="shared" si="11"/>
        <v>0</v>
      </c>
      <c r="M159" s="181" t="str">
        <f t="shared" si="14"/>
        <v/>
      </c>
      <c r="N159" s="152">
        <f t="shared" si="17"/>
        <v>0</v>
      </c>
      <c r="O159" s="153"/>
    </row>
    <row r="160" spans="1:15" ht="18.75" customHeight="1" x14ac:dyDescent="0.15">
      <c r="A160" s="94"/>
      <c r="B160" s="144"/>
      <c r="C160" s="333"/>
      <c r="D160" s="324"/>
      <c r="E160" s="325"/>
      <c r="F160" s="246"/>
      <c r="G160" s="145"/>
      <c r="H160" s="146"/>
      <c r="I160" s="147"/>
      <c r="J160" s="148">
        <f t="shared" si="15"/>
        <v>0</v>
      </c>
      <c r="K160" s="149"/>
      <c r="L160" s="150">
        <f t="shared" si="11"/>
        <v>0</v>
      </c>
      <c r="M160" s="181" t="str">
        <f t="shared" si="14"/>
        <v/>
      </c>
      <c r="N160" s="152">
        <f t="shared" si="17"/>
        <v>0</v>
      </c>
      <c r="O160" s="153"/>
    </row>
    <row r="161" spans="1:15" ht="18.75" customHeight="1" x14ac:dyDescent="0.15">
      <c r="A161" s="94"/>
      <c r="B161" s="144"/>
      <c r="C161" s="333"/>
      <c r="D161" s="324"/>
      <c r="E161" s="325"/>
      <c r="F161" s="246"/>
      <c r="G161" s="145"/>
      <c r="H161" s="146"/>
      <c r="I161" s="147"/>
      <c r="J161" s="148">
        <f t="shared" si="15"/>
        <v>0</v>
      </c>
      <c r="K161" s="149"/>
      <c r="L161" s="150">
        <f t="shared" si="11"/>
        <v>0</v>
      </c>
      <c r="M161" s="181" t="str">
        <f t="shared" si="14"/>
        <v/>
      </c>
      <c r="N161" s="152">
        <f t="shared" si="17"/>
        <v>0</v>
      </c>
      <c r="O161" s="153"/>
    </row>
    <row r="162" spans="1:15" ht="18.75" customHeight="1" x14ac:dyDescent="0.15">
      <c r="A162" s="94"/>
      <c r="B162" s="144"/>
      <c r="C162" s="333"/>
      <c r="D162" s="324"/>
      <c r="E162" s="325"/>
      <c r="F162" s="246"/>
      <c r="G162" s="145"/>
      <c r="H162" s="146"/>
      <c r="I162" s="147"/>
      <c r="J162" s="148">
        <f t="shared" si="15"/>
        <v>0</v>
      </c>
      <c r="K162" s="149"/>
      <c r="L162" s="150">
        <f t="shared" si="11"/>
        <v>0</v>
      </c>
      <c r="M162" s="181" t="str">
        <f t="shared" si="14"/>
        <v/>
      </c>
      <c r="N162" s="152">
        <f t="shared" si="17"/>
        <v>0</v>
      </c>
      <c r="O162" s="153"/>
    </row>
    <row r="163" spans="1:15" ht="18.75" customHeight="1" thickBot="1" x14ac:dyDescent="0.2">
      <c r="A163" s="94"/>
      <c r="B163" s="327"/>
      <c r="C163" s="276"/>
      <c r="D163" s="277"/>
      <c r="E163" s="278"/>
      <c r="F163" s="279"/>
      <c r="G163" s="280"/>
      <c r="H163" s="281"/>
      <c r="I163" s="282"/>
      <c r="J163" s="311">
        <f t="shared" si="15"/>
        <v>0</v>
      </c>
      <c r="K163" s="283"/>
      <c r="L163" s="313">
        <f t="shared" si="11"/>
        <v>0</v>
      </c>
      <c r="M163" s="315" t="str">
        <f t="shared" si="14"/>
        <v/>
      </c>
      <c r="N163" s="284">
        <f t="shared" ref="N163:N169" si="18">J163-L163</f>
        <v>0</v>
      </c>
      <c r="O163" s="110"/>
    </row>
    <row r="164" spans="1:15" ht="18.75" customHeight="1" x14ac:dyDescent="0.15">
      <c r="A164" s="94"/>
      <c r="B164" s="154"/>
      <c r="C164" s="275" t="s">
        <v>626</v>
      </c>
      <c r="D164" s="258" t="s">
        <v>659</v>
      </c>
      <c r="E164" s="259" t="s">
        <v>605</v>
      </c>
      <c r="F164" s="260"/>
      <c r="G164" s="321"/>
      <c r="H164" s="322"/>
      <c r="I164" s="159"/>
      <c r="J164" s="261">
        <f>SUMIFS(J144:J163,B144:B163,"設備")</f>
        <v>0</v>
      </c>
      <c r="K164" s="161"/>
      <c r="L164" s="262">
        <f>SUMIFS(L144:L163,B144:B163,"設備")</f>
        <v>0</v>
      </c>
      <c r="M164" s="323"/>
      <c r="N164" s="263">
        <f t="shared" si="18"/>
        <v>0</v>
      </c>
      <c r="O164" s="164"/>
    </row>
    <row r="165" spans="1:15" ht="18.75" customHeight="1" x14ac:dyDescent="0.15">
      <c r="A165" s="94"/>
      <c r="B165" s="144"/>
      <c r="C165" s="270" t="s">
        <v>626</v>
      </c>
      <c r="D165" s="326" t="s">
        <v>660</v>
      </c>
      <c r="E165" s="186" t="s">
        <v>605</v>
      </c>
      <c r="F165" s="245"/>
      <c r="G165" s="177"/>
      <c r="H165" s="178"/>
      <c r="I165" s="148"/>
      <c r="J165" s="179">
        <f>SUMIFS(J144:J163,B144:B163,"工事")</f>
        <v>0</v>
      </c>
      <c r="K165" s="150"/>
      <c r="L165" s="180">
        <f>SUMIFS(L144:L163,B144:B163,"工事")</f>
        <v>0</v>
      </c>
      <c r="M165" s="181"/>
      <c r="N165" s="182">
        <f t="shared" si="18"/>
        <v>0</v>
      </c>
      <c r="O165" s="153"/>
    </row>
    <row r="166" spans="1:15" ht="18.75" customHeight="1" thickBot="1" x14ac:dyDescent="0.2">
      <c r="A166" s="94"/>
      <c r="B166" s="264"/>
      <c r="C166" s="285"/>
      <c r="D166" s="286" t="s">
        <v>626</v>
      </c>
      <c r="E166" s="287" t="s">
        <v>619</v>
      </c>
      <c r="F166" s="288"/>
      <c r="G166" s="289"/>
      <c r="H166" s="290"/>
      <c r="I166" s="265"/>
      <c r="J166" s="272">
        <f>J164+J165</f>
        <v>0</v>
      </c>
      <c r="K166" s="266"/>
      <c r="L166" s="273">
        <f>L164+L165</f>
        <v>0</v>
      </c>
      <c r="M166" s="267"/>
      <c r="N166" s="274">
        <f t="shared" si="18"/>
        <v>0</v>
      </c>
      <c r="O166" s="268"/>
    </row>
    <row r="167" spans="1:15" ht="18.75" customHeight="1" thickTop="1" x14ac:dyDescent="0.15">
      <c r="A167" s="94"/>
      <c r="B167" s="154"/>
      <c r="C167" s="257" t="s">
        <v>523</v>
      </c>
      <c r="D167" s="258" t="s">
        <v>600</v>
      </c>
      <c r="E167" s="259" t="s">
        <v>602</v>
      </c>
      <c r="F167" s="260"/>
      <c r="G167" s="321"/>
      <c r="H167" s="322"/>
      <c r="I167" s="159"/>
      <c r="J167" s="261">
        <f>SUMIFS(J120:J166,D120:D166,"設備費2")</f>
        <v>0</v>
      </c>
      <c r="K167" s="161"/>
      <c r="L167" s="262">
        <f>SUMIFS(L120:L166,D120:D166,"設備費2")</f>
        <v>0</v>
      </c>
      <c r="M167" s="323"/>
      <c r="N167" s="263">
        <f t="shared" si="18"/>
        <v>0</v>
      </c>
      <c r="O167" s="164"/>
    </row>
    <row r="168" spans="1:15" ht="18.75" customHeight="1" x14ac:dyDescent="0.15">
      <c r="A168" s="94"/>
      <c r="B168" s="144"/>
      <c r="C168" s="184" t="s">
        <v>523</v>
      </c>
      <c r="D168" s="326" t="s">
        <v>606</v>
      </c>
      <c r="E168" s="186" t="s">
        <v>602</v>
      </c>
      <c r="F168" s="245"/>
      <c r="G168" s="177"/>
      <c r="H168" s="178"/>
      <c r="I168" s="148"/>
      <c r="J168" s="179">
        <f>SUMIFS(J120:J166,D120:D166,"工事費2")</f>
        <v>0</v>
      </c>
      <c r="K168" s="150"/>
      <c r="L168" s="180">
        <f>SUMIFS(L120:L166,D120:D166,"工事費2")</f>
        <v>0</v>
      </c>
      <c r="M168" s="181"/>
      <c r="N168" s="182">
        <f t="shared" si="18"/>
        <v>0</v>
      </c>
      <c r="O168" s="153"/>
    </row>
    <row r="169" spans="1:15" ht="18.75" customHeight="1" thickBot="1" x14ac:dyDescent="0.2">
      <c r="A169" s="94"/>
      <c r="B169" s="264"/>
      <c r="C169" s="285"/>
      <c r="D169" s="291" t="s">
        <v>607</v>
      </c>
      <c r="E169" s="287" t="s">
        <v>602</v>
      </c>
      <c r="F169" s="288"/>
      <c r="G169" s="289"/>
      <c r="H169" s="290"/>
      <c r="I169" s="265"/>
      <c r="J169" s="272">
        <f>J167+J168</f>
        <v>0</v>
      </c>
      <c r="K169" s="266"/>
      <c r="L169" s="273">
        <f>L167+L168</f>
        <v>0</v>
      </c>
      <c r="M169" s="267"/>
      <c r="N169" s="274">
        <f t="shared" si="18"/>
        <v>0</v>
      </c>
      <c r="O169" s="268"/>
    </row>
    <row r="170" spans="1:15" ht="18.75" customHeight="1" thickTop="1" x14ac:dyDescent="0.15">
      <c r="A170" s="94"/>
      <c r="B170" s="144"/>
      <c r="C170" s="2558" t="s">
        <v>609</v>
      </c>
      <c r="D170" s="2559"/>
      <c r="E170" s="2560"/>
      <c r="F170" s="246"/>
      <c r="G170" s="145"/>
      <c r="H170" s="146"/>
      <c r="I170" s="148"/>
      <c r="J170" s="148"/>
      <c r="K170" s="149"/>
      <c r="L170" s="150"/>
      <c r="M170" s="181"/>
      <c r="N170" s="152"/>
      <c r="O170" s="153"/>
    </row>
    <row r="171" spans="1:15" ht="18.75" customHeight="1" x14ac:dyDescent="0.15">
      <c r="A171" s="94"/>
      <c r="B171" s="144"/>
      <c r="C171" s="2561" t="s">
        <v>628</v>
      </c>
      <c r="D171" s="2562"/>
      <c r="E171" s="2563"/>
      <c r="F171" s="246"/>
      <c r="G171" s="145"/>
      <c r="H171" s="146"/>
      <c r="I171" s="147"/>
      <c r="J171" s="148"/>
      <c r="K171" s="149"/>
      <c r="L171" s="150"/>
      <c r="M171" s="181" t="str">
        <f t="shared" ref="M171:M191" si="19">IF(I171-K171=0,"",I171-K171)</f>
        <v/>
      </c>
      <c r="N171" s="152"/>
      <c r="O171" s="153"/>
    </row>
    <row r="172" spans="1:15" ht="18.75" customHeight="1" x14ac:dyDescent="0.15">
      <c r="A172" s="94"/>
      <c r="B172" s="144"/>
      <c r="C172" s="333"/>
      <c r="D172" s="324"/>
      <c r="E172" s="325"/>
      <c r="F172" s="246"/>
      <c r="G172" s="145"/>
      <c r="H172" s="146"/>
      <c r="I172" s="147"/>
      <c r="J172" s="148">
        <f t="shared" ref="J172:J191" si="20">ROUNDDOWN(H172*I172,0)</f>
        <v>0</v>
      </c>
      <c r="K172" s="149"/>
      <c r="L172" s="150">
        <f t="shared" ref="L172:L215" si="21">ROUNDDOWN(H172*K172,0)</f>
        <v>0</v>
      </c>
      <c r="M172" s="181" t="str">
        <f t="shared" si="19"/>
        <v/>
      </c>
      <c r="N172" s="152">
        <f>J172-L172</f>
        <v>0</v>
      </c>
      <c r="O172" s="153"/>
    </row>
    <row r="173" spans="1:15" ht="18.75" customHeight="1" x14ac:dyDescent="0.15">
      <c r="A173" s="94"/>
      <c r="B173" s="144"/>
      <c r="C173" s="333"/>
      <c r="D173" s="324"/>
      <c r="E173" s="325"/>
      <c r="F173" s="246"/>
      <c r="G173" s="145"/>
      <c r="H173" s="146"/>
      <c r="I173" s="147"/>
      <c r="J173" s="148">
        <f t="shared" si="20"/>
        <v>0</v>
      </c>
      <c r="K173" s="149"/>
      <c r="L173" s="150">
        <f t="shared" si="21"/>
        <v>0</v>
      </c>
      <c r="M173" s="181" t="str">
        <f t="shared" si="19"/>
        <v/>
      </c>
      <c r="N173" s="152">
        <f t="shared" ref="N173:N186" si="22">J173-L173</f>
        <v>0</v>
      </c>
      <c r="O173" s="153"/>
    </row>
    <row r="174" spans="1:15" ht="18.75" customHeight="1" x14ac:dyDescent="0.15">
      <c r="A174" s="94"/>
      <c r="B174" s="144"/>
      <c r="C174" s="333"/>
      <c r="D174" s="324"/>
      <c r="E174" s="325"/>
      <c r="F174" s="246"/>
      <c r="G174" s="145"/>
      <c r="H174" s="146"/>
      <c r="I174" s="147"/>
      <c r="J174" s="148">
        <f t="shared" si="20"/>
        <v>0</v>
      </c>
      <c r="K174" s="149"/>
      <c r="L174" s="150">
        <f t="shared" si="21"/>
        <v>0</v>
      </c>
      <c r="M174" s="181" t="str">
        <f t="shared" si="19"/>
        <v/>
      </c>
      <c r="N174" s="152">
        <f t="shared" si="22"/>
        <v>0</v>
      </c>
      <c r="O174" s="153"/>
    </row>
    <row r="175" spans="1:15" ht="18.75" customHeight="1" x14ac:dyDescent="0.15">
      <c r="A175" s="94"/>
      <c r="B175" s="144"/>
      <c r="C175" s="333"/>
      <c r="D175" s="324"/>
      <c r="E175" s="325"/>
      <c r="F175" s="246"/>
      <c r="G175" s="145"/>
      <c r="H175" s="146"/>
      <c r="I175" s="147"/>
      <c r="J175" s="148">
        <f t="shared" si="20"/>
        <v>0</v>
      </c>
      <c r="K175" s="149"/>
      <c r="L175" s="150">
        <f t="shared" si="21"/>
        <v>0</v>
      </c>
      <c r="M175" s="181" t="str">
        <f t="shared" si="19"/>
        <v/>
      </c>
      <c r="N175" s="152">
        <f t="shared" si="22"/>
        <v>0</v>
      </c>
      <c r="O175" s="153"/>
    </row>
    <row r="176" spans="1:15" ht="18.75" customHeight="1" x14ac:dyDescent="0.15">
      <c r="A176" s="94"/>
      <c r="B176" s="144"/>
      <c r="C176" s="333"/>
      <c r="D176" s="324"/>
      <c r="E176" s="325"/>
      <c r="F176" s="246"/>
      <c r="G176" s="145"/>
      <c r="H176" s="146"/>
      <c r="I176" s="147"/>
      <c r="J176" s="148">
        <f t="shared" si="20"/>
        <v>0</v>
      </c>
      <c r="K176" s="149"/>
      <c r="L176" s="150">
        <f t="shared" si="21"/>
        <v>0</v>
      </c>
      <c r="M176" s="181" t="str">
        <f t="shared" si="19"/>
        <v/>
      </c>
      <c r="N176" s="152">
        <f t="shared" si="22"/>
        <v>0</v>
      </c>
      <c r="O176" s="153"/>
    </row>
    <row r="177" spans="1:15" ht="18.75" customHeight="1" x14ac:dyDescent="0.15">
      <c r="A177" s="94"/>
      <c r="B177" s="144"/>
      <c r="C177" s="333"/>
      <c r="D177" s="324"/>
      <c r="E177" s="325"/>
      <c r="F177" s="246"/>
      <c r="G177" s="145"/>
      <c r="H177" s="146"/>
      <c r="I177" s="147"/>
      <c r="J177" s="148">
        <f t="shared" si="20"/>
        <v>0</v>
      </c>
      <c r="K177" s="149"/>
      <c r="L177" s="150">
        <f t="shared" si="21"/>
        <v>0</v>
      </c>
      <c r="M177" s="181" t="str">
        <f t="shared" si="19"/>
        <v/>
      </c>
      <c r="N177" s="152">
        <f t="shared" si="22"/>
        <v>0</v>
      </c>
      <c r="O177" s="153"/>
    </row>
    <row r="178" spans="1:15" ht="18.75" customHeight="1" x14ac:dyDescent="0.15">
      <c r="A178" s="94"/>
      <c r="B178" s="144"/>
      <c r="C178" s="333"/>
      <c r="D178" s="324"/>
      <c r="E178" s="325"/>
      <c r="F178" s="246"/>
      <c r="G178" s="145"/>
      <c r="H178" s="146"/>
      <c r="I178" s="147"/>
      <c r="J178" s="148">
        <f t="shared" si="20"/>
        <v>0</v>
      </c>
      <c r="K178" s="149"/>
      <c r="L178" s="150">
        <f t="shared" si="21"/>
        <v>0</v>
      </c>
      <c r="M178" s="181" t="str">
        <f t="shared" si="19"/>
        <v/>
      </c>
      <c r="N178" s="152">
        <f t="shared" si="22"/>
        <v>0</v>
      </c>
      <c r="O178" s="153"/>
    </row>
    <row r="179" spans="1:15" ht="18.75" customHeight="1" x14ac:dyDescent="0.15">
      <c r="A179" s="94"/>
      <c r="B179" s="144"/>
      <c r="C179" s="333"/>
      <c r="D179" s="324"/>
      <c r="E179" s="325"/>
      <c r="F179" s="246"/>
      <c r="G179" s="145"/>
      <c r="H179" s="146"/>
      <c r="I179" s="147"/>
      <c r="J179" s="148">
        <f t="shared" si="20"/>
        <v>0</v>
      </c>
      <c r="K179" s="149"/>
      <c r="L179" s="150">
        <f t="shared" si="21"/>
        <v>0</v>
      </c>
      <c r="M179" s="181" t="str">
        <f t="shared" si="19"/>
        <v/>
      </c>
      <c r="N179" s="152">
        <f t="shared" si="22"/>
        <v>0</v>
      </c>
      <c r="O179" s="153"/>
    </row>
    <row r="180" spans="1:15" ht="18.75" customHeight="1" x14ac:dyDescent="0.15">
      <c r="A180" s="94"/>
      <c r="B180" s="144"/>
      <c r="C180" s="333"/>
      <c r="D180" s="324"/>
      <c r="E180" s="325"/>
      <c r="F180" s="246"/>
      <c r="G180" s="145"/>
      <c r="H180" s="146"/>
      <c r="I180" s="147"/>
      <c r="J180" s="148">
        <f t="shared" si="20"/>
        <v>0</v>
      </c>
      <c r="K180" s="149"/>
      <c r="L180" s="150">
        <f t="shared" si="21"/>
        <v>0</v>
      </c>
      <c r="M180" s="181" t="str">
        <f t="shared" si="19"/>
        <v/>
      </c>
      <c r="N180" s="152">
        <f t="shared" si="22"/>
        <v>0</v>
      </c>
      <c r="O180" s="153"/>
    </row>
    <row r="181" spans="1:15" ht="18.75" customHeight="1" x14ac:dyDescent="0.15">
      <c r="A181" s="94"/>
      <c r="B181" s="144"/>
      <c r="C181" s="333"/>
      <c r="D181" s="324"/>
      <c r="E181" s="325"/>
      <c r="F181" s="246"/>
      <c r="G181" s="145"/>
      <c r="H181" s="146"/>
      <c r="I181" s="147"/>
      <c r="J181" s="148">
        <f t="shared" si="20"/>
        <v>0</v>
      </c>
      <c r="K181" s="149"/>
      <c r="L181" s="150">
        <f t="shared" si="21"/>
        <v>0</v>
      </c>
      <c r="M181" s="181" t="str">
        <f t="shared" si="19"/>
        <v/>
      </c>
      <c r="N181" s="152">
        <f t="shared" si="22"/>
        <v>0</v>
      </c>
      <c r="O181" s="153"/>
    </row>
    <row r="182" spans="1:15" ht="18.75" customHeight="1" x14ac:dyDescent="0.15">
      <c r="A182" s="94"/>
      <c r="B182" s="144"/>
      <c r="C182" s="333"/>
      <c r="D182" s="324"/>
      <c r="E182" s="325"/>
      <c r="F182" s="246"/>
      <c r="G182" s="145"/>
      <c r="H182" s="146"/>
      <c r="I182" s="147"/>
      <c r="J182" s="148">
        <f t="shared" si="20"/>
        <v>0</v>
      </c>
      <c r="K182" s="149"/>
      <c r="L182" s="150">
        <f t="shared" si="21"/>
        <v>0</v>
      </c>
      <c r="M182" s="181" t="str">
        <f t="shared" si="19"/>
        <v/>
      </c>
      <c r="N182" s="152">
        <f t="shared" si="22"/>
        <v>0</v>
      </c>
      <c r="O182" s="153"/>
    </row>
    <row r="183" spans="1:15" ht="18.75" customHeight="1" x14ac:dyDescent="0.15">
      <c r="A183" s="94"/>
      <c r="B183" s="144"/>
      <c r="C183" s="333"/>
      <c r="D183" s="324"/>
      <c r="E183" s="325"/>
      <c r="F183" s="246"/>
      <c r="G183" s="145"/>
      <c r="H183" s="146"/>
      <c r="I183" s="147"/>
      <c r="J183" s="148">
        <f t="shared" si="20"/>
        <v>0</v>
      </c>
      <c r="K183" s="149"/>
      <c r="L183" s="150">
        <f t="shared" si="21"/>
        <v>0</v>
      </c>
      <c r="M183" s="181" t="str">
        <f t="shared" si="19"/>
        <v/>
      </c>
      <c r="N183" s="152">
        <f t="shared" si="22"/>
        <v>0</v>
      </c>
      <c r="O183" s="153"/>
    </row>
    <row r="184" spans="1:15" ht="18.75" customHeight="1" x14ac:dyDescent="0.15">
      <c r="A184" s="94"/>
      <c r="B184" s="144"/>
      <c r="C184" s="333"/>
      <c r="D184" s="324"/>
      <c r="E184" s="325"/>
      <c r="F184" s="246"/>
      <c r="G184" s="145"/>
      <c r="H184" s="146"/>
      <c r="I184" s="147"/>
      <c r="J184" s="148">
        <f t="shared" si="20"/>
        <v>0</v>
      </c>
      <c r="K184" s="149"/>
      <c r="L184" s="150">
        <f t="shared" si="21"/>
        <v>0</v>
      </c>
      <c r="M184" s="181" t="str">
        <f t="shared" si="19"/>
        <v/>
      </c>
      <c r="N184" s="152">
        <f t="shared" si="22"/>
        <v>0</v>
      </c>
      <c r="O184" s="153"/>
    </row>
    <row r="185" spans="1:15" ht="18.75" customHeight="1" x14ac:dyDescent="0.15">
      <c r="A185" s="94"/>
      <c r="B185" s="144"/>
      <c r="C185" s="333"/>
      <c r="D185" s="324"/>
      <c r="E185" s="325"/>
      <c r="F185" s="246"/>
      <c r="G185" s="145"/>
      <c r="H185" s="146"/>
      <c r="I185" s="147"/>
      <c r="J185" s="148">
        <f t="shared" si="20"/>
        <v>0</v>
      </c>
      <c r="K185" s="149"/>
      <c r="L185" s="150">
        <f t="shared" si="21"/>
        <v>0</v>
      </c>
      <c r="M185" s="181" t="str">
        <f t="shared" si="19"/>
        <v/>
      </c>
      <c r="N185" s="152">
        <f t="shared" si="22"/>
        <v>0</v>
      </c>
      <c r="O185" s="153"/>
    </row>
    <row r="186" spans="1:15" ht="18.75" customHeight="1" x14ac:dyDescent="0.15">
      <c r="A186" s="94"/>
      <c r="B186" s="144"/>
      <c r="C186" s="333"/>
      <c r="D186" s="324"/>
      <c r="E186" s="325"/>
      <c r="F186" s="246"/>
      <c r="G186" s="145"/>
      <c r="H186" s="146"/>
      <c r="I186" s="147"/>
      <c r="J186" s="148">
        <f t="shared" si="20"/>
        <v>0</v>
      </c>
      <c r="K186" s="149"/>
      <c r="L186" s="150">
        <f t="shared" si="21"/>
        <v>0</v>
      </c>
      <c r="M186" s="181" t="str">
        <f t="shared" si="19"/>
        <v/>
      </c>
      <c r="N186" s="152">
        <f t="shared" si="22"/>
        <v>0</v>
      </c>
      <c r="O186" s="153"/>
    </row>
    <row r="187" spans="1:15" ht="18.75" customHeight="1" x14ac:dyDescent="0.15">
      <c r="A187" s="94"/>
      <c r="B187" s="144"/>
      <c r="C187" s="333"/>
      <c r="D187" s="324"/>
      <c r="E187" s="325"/>
      <c r="F187" s="246"/>
      <c r="G187" s="145"/>
      <c r="H187" s="146"/>
      <c r="I187" s="147"/>
      <c r="J187" s="148">
        <f t="shared" si="20"/>
        <v>0</v>
      </c>
      <c r="K187" s="149"/>
      <c r="L187" s="150">
        <f t="shared" si="21"/>
        <v>0</v>
      </c>
      <c r="M187" s="181" t="str">
        <f t="shared" si="19"/>
        <v/>
      </c>
      <c r="N187" s="152">
        <f t="shared" ref="N187:N194" si="23">J187-L187</f>
        <v>0</v>
      </c>
      <c r="O187" s="153"/>
    </row>
    <row r="188" spans="1:15" ht="18.75" customHeight="1" x14ac:dyDescent="0.15">
      <c r="A188" s="94"/>
      <c r="B188" s="144"/>
      <c r="C188" s="333"/>
      <c r="D188" s="324"/>
      <c r="E188" s="325"/>
      <c r="F188" s="246"/>
      <c r="G188" s="145"/>
      <c r="H188" s="146"/>
      <c r="I188" s="147"/>
      <c r="J188" s="148">
        <f t="shared" si="20"/>
        <v>0</v>
      </c>
      <c r="K188" s="149"/>
      <c r="L188" s="150">
        <f t="shared" si="21"/>
        <v>0</v>
      </c>
      <c r="M188" s="181" t="str">
        <f t="shared" si="19"/>
        <v/>
      </c>
      <c r="N188" s="152">
        <f t="shared" si="23"/>
        <v>0</v>
      </c>
      <c r="O188" s="153"/>
    </row>
    <row r="189" spans="1:15" ht="18.75" customHeight="1" x14ac:dyDescent="0.15">
      <c r="A189" s="94"/>
      <c r="B189" s="144"/>
      <c r="C189" s="333"/>
      <c r="D189" s="324"/>
      <c r="E189" s="325"/>
      <c r="F189" s="246"/>
      <c r="G189" s="145"/>
      <c r="H189" s="146"/>
      <c r="I189" s="147"/>
      <c r="J189" s="148">
        <f t="shared" si="20"/>
        <v>0</v>
      </c>
      <c r="K189" s="149"/>
      <c r="L189" s="150">
        <f t="shared" si="21"/>
        <v>0</v>
      </c>
      <c r="M189" s="181" t="str">
        <f t="shared" si="19"/>
        <v/>
      </c>
      <c r="N189" s="152">
        <f t="shared" si="23"/>
        <v>0</v>
      </c>
      <c r="O189" s="153"/>
    </row>
    <row r="190" spans="1:15" ht="18.75" customHeight="1" x14ac:dyDescent="0.15">
      <c r="A190" s="94"/>
      <c r="B190" s="144"/>
      <c r="C190" s="333"/>
      <c r="D190" s="324"/>
      <c r="E190" s="325"/>
      <c r="F190" s="246"/>
      <c r="G190" s="145"/>
      <c r="H190" s="146"/>
      <c r="I190" s="147"/>
      <c r="J190" s="148">
        <f t="shared" si="20"/>
        <v>0</v>
      </c>
      <c r="K190" s="149"/>
      <c r="L190" s="150">
        <f t="shared" si="21"/>
        <v>0</v>
      </c>
      <c r="M190" s="181" t="str">
        <f t="shared" si="19"/>
        <v/>
      </c>
      <c r="N190" s="152">
        <f t="shared" si="23"/>
        <v>0</v>
      </c>
      <c r="O190" s="153"/>
    </row>
    <row r="191" spans="1:15" ht="18.75" customHeight="1" thickBot="1" x14ac:dyDescent="0.2">
      <c r="A191" s="94"/>
      <c r="B191" s="327"/>
      <c r="C191" s="276"/>
      <c r="D191" s="277"/>
      <c r="E191" s="278"/>
      <c r="F191" s="279"/>
      <c r="G191" s="280"/>
      <c r="H191" s="281"/>
      <c r="I191" s="282"/>
      <c r="J191" s="311">
        <f t="shared" si="20"/>
        <v>0</v>
      </c>
      <c r="K191" s="283"/>
      <c r="L191" s="313">
        <f t="shared" si="21"/>
        <v>0</v>
      </c>
      <c r="M191" s="315" t="str">
        <f t="shared" si="19"/>
        <v/>
      </c>
      <c r="N191" s="284">
        <f t="shared" si="23"/>
        <v>0</v>
      </c>
      <c r="O191" s="110"/>
    </row>
    <row r="192" spans="1:15" ht="18.75" customHeight="1" x14ac:dyDescent="0.15">
      <c r="A192" s="94"/>
      <c r="B192" s="154"/>
      <c r="C192" s="275" t="s">
        <v>629</v>
      </c>
      <c r="D192" s="258" t="s">
        <v>661</v>
      </c>
      <c r="E192" s="259" t="s">
        <v>605</v>
      </c>
      <c r="F192" s="260"/>
      <c r="G192" s="321"/>
      <c r="H192" s="322"/>
      <c r="I192" s="159"/>
      <c r="J192" s="261">
        <f>SUMIFS(J172:J191,B172:B191,"設備")</f>
        <v>0</v>
      </c>
      <c r="K192" s="161"/>
      <c r="L192" s="262">
        <f>SUMIFS(L172:L191,B172:B191,"設備")</f>
        <v>0</v>
      </c>
      <c r="M192" s="323"/>
      <c r="N192" s="263">
        <f t="shared" si="23"/>
        <v>0</v>
      </c>
      <c r="O192" s="164"/>
    </row>
    <row r="193" spans="1:15" ht="18.75" customHeight="1" x14ac:dyDescent="0.15">
      <c r="A193" s="94"/>
      <c r="B193" s="144"/>
      <c r="C193" s="275" t="s">
        <v>629</v>
      </c>
      <c r="D193" s="326" t="s">
        <v>662</v>
      </c>
      <c r="E193" s="186" t="s">
        <v>605</v>
      </c>
      <c r="F193" s="245"/>
      <c r="G193" s="177"/>
      <c r="H193" s="178"/>
      <c r="I193" s="148"/>
      <c r="J193" s="179">
        <f>SUMIFS(J172:J191,B172:B191,"工事")</f>
        <v>0</v>
      </c>
      <c r="K193" s="150"/>
      <c r="L193" s="180">
        <f>SUMIFS(L172:L191,B172:B191,"工事")</f>
        <v>0</v>
      </c>
      <c r="M193" s="181"/>
      <c r="N193" s="182">
        <f t="shared" si="23"/>
        <v>0</v>
      </c>
      <c r="O193" s="153"/>
    </row>
    <row r="194" spans="1:15" ht="18.75" customHeight="1" thickBot="1" x14ac:dyDescent="0.2">
      <c r="A194" s="94"/>
      <c r="B194" s="327"/>
      <c r="C194" s="306"/>
      <c r="D194" s="271" t="s">
        <v>629</v>
      </c>
      <c r="E194" s="328" t="s">
        <v>619</v>
      </c>
      <c r="F194" s="269"/>
      <c r="G194" s="309"/>
      <c r="H194" s="310"/>
      <c r="I194" s="311"/>
      <c r="J194" s="312">
        <f>J192+J193</f>
        <v>0</v>
      </c>
      <c r="K194" s="313"/>
      <c r="L194" s="314">
        <f>L192+L193</f>
        <v>0</v>
      </c>
      <c r="M194" s="315"/>
      <c r="N194" s="316">
        <f t="shared" si="23"/>
        <v>0</v>
      </c>
      <c r="O194" s="110"/>
    </row>
    <row r="195" spans="1:15" ht="18.75" customHeight="1" x14ac:dyDescent="0.15">
      <c r="A195" s="94"/>
      <c r="B195" s="144"/>
      <c r="C195" s="2550" t="s">
        <v>630</v>
      </c>
      <c r="D195" s="2551"/>
      <c r="E195" s="2552"/>
      <c r="F195" s="246"/>
      <c r="G195" s="145"/>
      <c r="H195" s="146"/>
      <c r="I195" s="147"/>
      <c r="J195" s="159"/>
      <c r="K195" s="329"/>
      <c r="L195" s="301">
        <f t="shared" si="21"/>
        <v>0</v>
      </c>
      <c r="M195" s="323" t="str">
        <f t="shared" ref="M195:M215" si="24">IF(I195-K195=0,"",I195-K195)</f>
        <v/>
      </c>
      <c r="N195" s="163"/>
      <c r="O195" s="153"/>
    </row>
    <row r="196" spans="1:15" ht="18.75" customHeight="1" x14ac:dyDescent="0.15">
      <c r="A196" s="94"/>
      <c r="B196" s="144"/>
      <c r="C196" s="333"/>
      <c r="D196" s="543"/>
      <c r="E196" s="541"/>
      <c r="F196" s="246"/>
      <c r="G196" s="145"/>
      <c r="H196" s="146"/>
      <c r="I196" s="147"/>
      <c r="J196" s="148">
        <f t="shared" ref="J196:J215" si="25">ROUNDDOWN(H196*I196,0)</f>
        <v>0</v>
      </c>
      <c r="K196" s="149"/>
      <c r="L196" s="150">
        <f t="shared" si="21"/>
        <v>0</v>
      </c>
      <c r="M196" s="181" t="str">
        <f t="shared" si="24"/>
        <v/>
      </c>
      <c r="N196" s="152">
        <f>J196-L196</f>
        <v>0</v>
      </c>
      <c r="O196" s="153"/>
    </row>
    <row r="197" spans="1:15" ht="18.75" customHeight="1" x14ac:dyDescent="0.15">
      <c r="A197" s="94"/>
      <c r="B197" s="144"/>
      <c r="C197" s="333"/>
      <c r="D197" s="324"/>
      <c r="E197" s="325"/>
      <c r="F197" s="246"/>
      <c r="G197" s="145"/>
      <c r="H197" s="146"/>
      <c r="I197" s="147"/>
      <c r="J197" s="148">
        <f t="shared" si="25"/>
        <v>0</v>
      </c>
      <c r="K197" s="149"/>
      <c r="L197" s="150">
        <f t="shared" si="21"/>
        <v>0</v>
      </c>
      <c r="M197" s="181" t="str">
        <f t="shared" si="24"/>
        <v/>
      </c>
      <c r="N197" s="152">
        <f>J197-L197</f>
        <v>0</v>
      </c>
      <c r="O197" s="153"/>
    </row>
    <row r="198" spans="1:15" ht="18.75" customHeight="1" x14ac:dyDescent="0.15">
      <c r="A198" s="94"/>
      <c r="B198" s="144"/>
      <c r="C198" s="333"/>
      <c r="D198" s="324"/>
      <c r="E198" s="325"/>
      <c r="F198" s="246"/>
      <c r="G198" s="145"/>
      <c r="H198" s="146"/>
      <c r="I198" s="147"/>
      <c r="J198" s="148">
        <f t="shared" si="25"/>
        <v>0</v>
      </c>
      <c r="K198" s="149"/>
      <c r="L198" s="150">
        <f t="shared" si="21"/>
        <v>0</v>
      </c>
      <c r="M198" s="181" t="str">
        <f t="shared" si="24"/>
        <v/>
      </c>
      <c r="N198" s="152">
        <f t="shared" ref="N198:N207" si="26">J198-L198</f>
        <v>0</v>
      </c>
      <c r="O198" s="153"/>
    </row>
    <row r="199" spans="1:15" ht="18.75" customHeight="1" x14ac:dyDescent="0.15">
      <c r="A199" s="94"/>
      <c r="B199" s="144"/>
      <c r="C199" s="333"/>
      <c r="D199" s="324"/>
      <c r="E199" s="325"/>
      <c r="F199" s="246"/>
      <c r="G199" s="145"/>
      <c r="H199" s="146"/>
      <c r="I199" s="147"/>
      <c r="J199" s="148">
        <f t="shared" si="25"/>
        <v>0</v>
      </c>
      <c r="K199" s="149"/>
      <c r="L199" s="150">
        <f t="shared" si="21"/>
        <v>0</v>
      </c>
      <c r="M199" s="181" t="str">
        <f t="shared" si="24"/>
        <v/>
      </c>
      <c r="N199" s="152">
        <f t="shared" si="26"/>
        <v>0</v>
      </c>
      <c r="O199" s="153"/>
    </row>
    <row r="200" spans="1:15" ht="18.75" customHeight="1" x14ac:dyDescent="0.15">
      <c r="A200" s="94"/>
      <c r="B200" s="144"/>
      <c r="C200" s="333"/>
      <c r="D200" s="324"/>
      <c r="E200" s="325"/>
      <c r="F200" s="246"/>
      <c r="G200" s="145"/>
      <c r="H200" s="146"/>
      <c r="I200" s="147"/>
      <c r="J200" s="148">
        <f t="shared" si="25"/>
        <v>0</v>
      </c>
      <c r="K200" s="149"/>
      <c r="L200" s="150">
        <f t="shared" si="21"/>
        <v>0</v>
      </c>
      <c r="M200" s="181" t="str">
        <f t="shared" si="24"/>
        <v/>
      </c>
      <c r="N200" s="152">
        <f t="shared" si="26"/>
        <v>0</v>
      </c>
      <c r="O200" s="153"/>
    </row>
    <row r="201" spans="1:15" ht="18.75" customHeight="1" x14ac:dyDescent="0.15">
      <c r="A201" s="94"/>
      <c r="B201" s="144"/>
      <c r="C201" s="333"/>
      <c r="D201" s="324"/>
      <c r="E201" s="325"/>
      <c r="F201" s="246"/>
      <c r="G201" s="145"/>
      <c r="H201" s="146"/>
      <c r="I201" s="147"/>
      <c r="J201" s="148">
        <f t="shared" si="25"/>
        <v>0</v>
      </c>
      <c r="K201" s="149"/>
      <c r="L201" s="150">
        <f t="shared" si="21"/>
        <v>0</v>
      </c>
      <c r="M201" s="181" t="str">
        <f t="shared" si="24"/>
        <v/>
      </c>
      <c r="N201" s="152">
        <f t="shared" si="26"/>
        <v>0</v>
      </c>
      <c r="O201" s="153"/>
    </row>
    <row r="202" spans="1:15" ht="18.75" customHeight="1" x14ac:dyDescent="0.15">
      <c r="A202" s="94"/>
      <c r="B202" s="144"/>
      <c r="C202" s="333"/>
      <c r="D202" s="324"/>
      <c r="E202" s="325"/>
      <c r="F202" s="246"/>
      <c r="G202" s="145"/>
      <c r="H202" s="146"/>
      <c r="I202" s="147"/>
      <c r="J202" s="148">
        <f t="shared" si="25"/>
        <v>0</v>
      </c>
      <c r="K202" s="149"/>
      <c r="L202" s="150">
        <f t="shared" si="21"/>
        <v>0</v>
      </c>
      <c r="M202" s="181" t="str">
        <f t="shared" si="24"/>
        <v/>
      </c>
      <c r="N202" s="152">
        <f t="shared" si="26"/>
        <v>0</v>
      </c>
      <c r="O202" s="153"/>
    </row>
    <row r="203" spans="1:15" ht="18.75" customHeight="1" x14ac:dyDescent="0.15">
      <c r="A203" s="94"/>
      <c r="B203" s="144"/>
      <c r="C203" s="333"/>
      <c r="D203" s="324"/>
      <c r="E203" s="325"/>
      <c r="F203" s="246"/>
      <c r="G203" s="145"/>
      <c r="H203" s="146"/>
      <c r="I203" s="147"/>
      <c r="J203" s="148">
        <f t="shared" si="25"/>
        <v>0</v>
      </c>
      <c r="K203" s="149"/>
      <c r="L203" s="150">
        <f t="shared" si="21"/>
        <v>0</v>
      </c>
      <c r="M203" s="181" t="str">
        <f t="shared" si="24"/>
        <v/>
      </c>
      <c r="N203" s="152">
        <f t="shared" si="26"/>
        <v>0</v>
      </c>
      <c r="O203" s="153"/>
    </row>
    <row r="204" spans="1:15" ht="18.75" customHeight="1" x14ac:dyDescent="0.15">
      <c r="A204" s="94"/>
      <c r="B204" s="144"/>
      <c r="C204" s="333"/>
      <c r="D204" s="324"/>
      <c r="E204" s="325"/>
      <c r="F204" s="246"/>
      <c r="G204" s="145"/>
      <c r="H204" s="146"/>
      <c r="I204" s="147"/>
      <c r="J204" s="148">
        <f t="shared" si="25"/>
        <v>0</v>
      </c>
      <c r="K204" s="149"/>
      <c r="L204" s="150">
        <f t="shared" si="21"/>
        <v>0</v>
      </c>
      <c r="M204" s="181" t="str">
        <f t="shared" si="24"/>
        <v/>
      </c>
      <c r="N204" s="152">
        <f t="shared" si="26"/>
        <v>0</v>
      </c>
      <c r="O204" s="153"/>
    </row>
    <row r="205" spans="1:15" ht="18.75" customHeight="1" x14ac:dyDescent="0.15">
      <c r="A205" s="94"/>
      <c r="B205" s="144"/>
      <c r="C205" s="333"/>
      <c r="D205" s="324"/>
      <c r="E205" s="325"/>
      <c r="F205" s="246"/>
      <c r="G205" s="145"/>
      <c r="H205" s="146"/>
      <c r="I205" s="147"/>
      <c r="J205" s="148">
        <f t="shared" si="25"/>
        <v>0</v>
      </c>
      <c r="K205" s="149"/>
      <c r="L205" s="150">
        <f t="shared" si="21"/>
        <v>0</v>
      </c>
      <c r="M205" s="181" t="str">
        <f t="shared" si="24"/>
        <v/>
      </c>
      <c r="N205" s="152">
        <f t="shared" si="26"/>
        <v>0</v>
      </c>
      <c r="O205" s="153"/>
    </row>
    <row r="206" spans="1:15" ht="18.75" customHeight="1" x14ac:dyDescent="0.15">
      <c r="A206" s="94"/>
      <c r="B206" s="144"/>
      <c r="C206" s="333"/>
      <c r="D206" s="324"/>
      <c r="E206" s="325"/>
      <c r="F206" s="246"/>
      <c r="G206" s="145"/>
      <c r="H206" s="146"/>
      <c r="I206" s="147"/>
      <c r="J206" s="148">
        <f t="shared" si="25"/>
        <v>0</v>
      </c>
      <c r="K206" s="149"/>
      <c r="L206" s="150">
        <f t="shared" si="21"/>
        <v>0</v>
      </c>
      <c r="M206" s="181" t="str">
        <f t="shared" si="24"/>
        <v/>
      </c>
      <c r="N206" s="152">
        <f t="shared" si="26"/>
        <v>0</v>
      </c>
      <c r="O206" s="153"/>
    </row>
    <row r="207" spans="1:15" ht="18.75" customHeight="1" x14ac:dyDescent="0.15">
      <c r="A207" s="94"/>
      <c r="B207" s="144"/>
      <c r="C207" s="333"/>
      <c r="D207" s="324"/>
      <c r="E207" s="325"/>
      <c r="F207" s="246"/>
      <c r="G207" s="145"/>
      <c r="H207" s="146"/>
      <c r="I207" s="147"/>
      <c r="J207" s="148">
        <f t="shared" si="25"/>
        <v>0</v>
      </c>
      <c r="K207" s="149"/>
      <c r="L207" s="150">
        <f t="shared" si="21"/>
        <v>0</v>
      </c>
      <c r="M207" s="181" t="str">
        <f t="shared" si="24"/>
        <v/>
      </c>
      <c r="N207" s="152">
        <f t="shared" si="26"/>
        <v>0</v>
      </c>
      <c r="O207" s="153"/>
    </row>
    <row r="208" spans="1:15" ht="18.75" customHeight="1" x14ac:dyDescent="0.15">
      <c r="A208" s="94"/>
      <c r="B208" s="144"/>
      <c r="C208" s="333"/>
      <c r="D208" s="324"/>
      <c r="E208" s="325"/>
      <c r="F208" s="246"/>
      <c r="G208" s="145"/>
      <c r="H208" s="146"/>
      <c r="I208" s="147"/>
      <c r="J208" s="148">
        <f t="shared" si="25"/>
        <v>0</v>
      </c>
      <c r="K208" s="149"/>
      <c r="L208" s="150">
        <f t="shared" si="21"/>
        <v>0</v>
      </c>
      <c r="M208" s="181" t="str">
        <f t="shared" si="24"/>
        <v/>
      </c>
      <c r="N208" s="152">
        <f t="shared" ref="N208:N214" si="27">J208-L208</f>
        <v>0</v>
      </c>
      <c r="O208" s="153"/>
    </row>
    <row r="209" spans="1:15" ht="18.75" customHeight="1" x14ac:dyDescent="0.15">
      <c r="A209" s="94"/>
      <c r="B209" s="144"/>
      <c r="C209" s="333"/>
      <c r="D209" s="324"/>
      <c r="E209" s="325"/>
      <c r="F209" s="246"/>
      <c r="G209" s="145"/>
      <c r="H209" s="146"/>
      <c r="I209" s="147"/>
      <c r="J209" s="148">
        <f t="shared" si="25"/>
        <v>0</v>
      </c>
      <c r="K209" s="149"/>
      <c r="L209" s="150">
        <f t="shared" si="21"/>
        <v>0</v>
      </c>
      <c r="M209" s="181" t="str">
        <f t="shared" si="24"/>
        <v/>
      </c>
      <c r="N209" s="152">
        <f t="shared" si="27"/>
        <v>0</v>
      </c>
      <c r="O209" s="153"/>
    </row>
    <row r="210" spans="1:15" ht="18.75" customHeight="1" x14ac:dyDescent="0.15">
      <c r="A210" s="94"/>
      <c r="B210" s="144"/>
      <c r="C210" s="333"/>
      <c r="D210" s="324"/>
      <c r="E210" s="325"/>
      <c r="F210" s="246"/>
      <c r="G210" s="145"/>
      <c r="H210" s="146"/>
      <c r="I210" s="147"/>
      <c r="J210" s="148">
        <f t="shared" si="25"/>
        <v>0</v>
      </c>
      <c r="K210" s="149"/>
      <c r="L210" s="150">
        <f t="shared" si="21"/>
        <v>0</v>
      </c>
      <c r="M210" s="181" t="str">
        <f t="shared" si="24"/>
        <v/>
      </c>
      <c r="N210" s="152">
        <f t="shared" si="27"/>
        <v>0</v>
      </c>
      <c r="O210" s="153"/>
    </row>
    <row r="211" spans="1:15" ht="18.75" customHeight="1" x14ac:dyDescent="0.15">
      <c r="A211" s="94"/>
      <c r="B211" s="144"/>
      <c r="C211" s="333"/>
      <c r="D211" s="324"/>
      <c r="E211" s="325"/>
      <c r="F211" s="246"/>
      <c r="G211" s="145"/>
      <c r="H211" s="146"/>
      <c r="I211" s="147"/>
      <c r="J211" s="148">
        <f t="shared" si="25"/>
        <v>0</v>
      </c>
      <c r="K211" s="149"/>
      <c r="L211" s="150">
        <f t="shared" si="21"/>
        <v>0</v>
      </c>
      <c r="M211" s="181" t="str">
        <f t="shared" si="24"/>
        <v/>
      </c>
      <c r="N211" s="152">
        <f t="shared" si="27"/>
        <v>0</v>
      </c>
      <c r="O211" s="153"/>
    </row>
    <row r="212" spans="1:15" ht="18.75" customHeight="1" x14ac:dyDescent="0.15">
      <c r="A212" s="94"/>
      <c r="B212" s="144"/>
      <c r="C212" s="333"/>
      <c r="D212" s="324"/>
      <c r="E212" s="325"/>
      <c r="F212" s="246"/>
      <c r="G212" s="145"/>
      <c r="H212" s="146"/>
      <c r="I212" s="147"/>
      <c r="J212" s="148">
        <f t="shared" si="25"/>
        <v>0</v>
      </c>
      <c r="K212" s="149"/>
      <c r="L212" s="150">
        <f t="shared" si="21"/>
        <v>0</v>
      </c>
      <c r="M212" s="181" t="str">
        <f t="shared" si="24"/>
        <v/>
      </c>
      <c r="N212" s="152">
        <f t="shared" si="27"/>
        <v>0</v>
      </c>
      <c r="O212" s="153"/>
    </row>
    <row r="213" spans="1:15" ht="18.75" customHeight="1" x14ac:dyDescent="0.15">
      <c r="A213" s="94"/>
      <c r="B213" s="144"/>
      <c r="C213" s="333"/>
      <c r="D213" s="324"/>
      <c r="E213" s="325"/>
      <c r="F213" s="246"/>
      <c r="G213" s="145"/>
      <c r="H213" s="146"/>
      <c r="I213" s="147"/>
      <c r="J213" s="148">
        <f t="shared" si="25"/>
        <v>0</v>
      </c>
      <c r="K213" s="149"/>
      <c r="L213" s="150">
        <f t="shared" si="21"/>
        <v>0</v>
      </c>
      <c r="M213" s="181" t="str">
        <f t="shared" si="24"/>
        <v/>
      </c>
      <c r="N213" s="152">
        <f t="shared" si="27"/>
        <v>0</v>
      </c>
      <c r="O213" s="153"/>
    </row>
    <row r="214" spans="1:15" ht="18.75" customHeight="1" x14ac:dyDescent="0.15">
      <c r="A214" s="94"/>
      <c r="B214" s="144"/>
      <c r="C214" s="333"/>
      <c r="D214" s="324"/>
      <c r="E214" s="325"/>
      <c r="F214" s="246"/>
      <c r="G214" s="145"/>
      <c r="H214" s="146"/>
      <c r="I214" s="147"/>
      <c r="J214" s="148">
        <f t="shared" si="25"/>
        <v>0</v>
      </c>
      <c r="K214" s="149"/>
      <c r="L214" s="150">
        <f t="shared" si="21"/>
        <v>0</v>
      </c>
      <c r="M214" s="181" t="str">
        <f t="shared" si="24"/>
        <v/>
      </c>
      <c r="N214" s="152">
        <f t="shared" si="27"/>
        <v>0</v>
      </c>
      <c r="O214" s="153"/>
    </row>
    <row r="215" spans="1:15" ht="18.75" customHeight="1" thickBot="1" x14ac:dyDescent="0.2">
      <c r="A215" s="94"/>
      <c r="B215" s="327"/>
      <c r="C215" s="276"/>
      <c r="D215" s="277"/>
      <c r="E215" s="278"/>
      <c r="F215" s="279"/>
      <c r="G215" s="280"/>
      <c r="H215" s="281"/>
      <c r="I215" s="282"/>
      <c r="J215" s="311">
        <f t="shared" si="25"/>
        <v>0</v>
      </c>
      <c r="K215" s="283"/>
      <c r="L215" s="313">
        <f t="shared" si="21"/>
        <v>0</v>
      </c>
      <c r="M215" s="315" t="str">
        <f t="shared" si="24"/>
        <v/>
      </c>
      <c r="N215" s="284">
        <f t="shared" ref="N215:N221" si="28">J215-L215</f>
        <v>0</v>
      </c>
      <c r="O215" s="110"/>
    </row>
    <row r="216" spans="1:15" ht="18.75" customHeight="1" x14ac:dyDescent="0.15">
      <c r="A216" s="94"/>
      <c r="B216" s="154"/>
      <c r="C216" s="275" t="s">
        <v>631</v>
      </c>
      <c r="D216" s="258" t="s">
        <v>661</v>
      </c>
      <c r="E216" s="259" t="s">
        <v>605</v>
      </c>
      <c r="F216" s="260"/>
      <c r="G216" s="321"/>
      <c r="H216" s="322"/>
      <c r="I216" s="159"/>
      <c r="J216" s="261">
        <f>SUMIFS(J196:J215,B196:B215,"設備")</f>
        <v>0</v>
      </c>
      <c r="K216" s="161"/>
      <c r="L216" s="262">
        <f>SUMIFS(L196:L215,B196:B215,"設備")</f>
        <v>0</v>
      </c>
      <c r="M216" s="323"/>
      <c r="N216" s="263">
        <f t="shared" si="28"/>
        <v>0</v>
      </c>
      <c r="O216" s="164"/>
    </row>
    <row r="217" spans="1:15" ht="18.75" customHeight="1" x14ac:dyDescent="0.15">
      <c r="A217" s="94"/>
      <c r="B217" s="144"/>
      <c r="C217" s="270" t="s">
        <v>631</v>
      </c>
      <c r="D217" s="326" t="s">
        <v>662</v>
      </c>
      <c r="E217" s="186" t="s">
        <v>605</v>
      </c>
      <c r="F217" s="245"/>
      <c r="G217" s="177"/>
      <c r="H217" s="178"/>
      <c r="I217" s="148"/>
      <c r="J217" s="179">
        <f>SUMIFS(J196:J215,B196:B215,"工事")</f>
        <v>0</v>
      </c>
      <c r="K217" s="150"/>
      <c r="L217" s="180">
        <f>SUMIFS(L196:L215,B196:B215,"工事")</f>
        <v>0</v>
      </c>
      <c r="M217" s="181"/>
      <c r="N217" s="182">
        <f t="shared" si="28"/>
        <v>0</v>
      </c>
      <c r="O217" s="153"/>
    </row>
    <row r="218" spans="1:15" ht="18.75" customHeight="1" thickBot="1" x14ac:dyDescent="0.2">
      <c r="A218" s="94"/>
      <c r="B218" s="264"/>
      <c r="C218" s="285"/>
      <c r="D218" s="286" t="s">
        <v>631</v>
      </c>
      <c r="E218" s="287" t="s">
        <v>619</v>
      </c>
      <c r="F218" s="288"/>
      <c r="G218" s="289"/>
      <c r="H218" s="290"/>
      <c r="I218" s="265"/>
      <c r="J218" s="272">
        <f>J216+J217</f>
        <v>0</v>
      </c>
      <c r="K218" s="266"/>
      <c r="L218" s="273">
        <f>L216+L217</f>
        <v>0</v>
      </c>
      <c r="M218" s="267"/>
      <c r="N218" s="274">
        <f t="shared" si="28"/>
        <v>0</v>
      </c>
      <c r="O218" s="268"/>
    </row>
    <row r="219" spans="1:15" ht="18.75" customHeight="1" thickTop="1" x14ac:dyDescent="0.15">
      <c r="A219" s="94"/>
      <c r="B219" s="154"/>
      <c r="C219" s="257" t="s">
        <v>523</v>
      </c>
      <c r="D219" s="258" t="s">
        <v>600</v>
      </c>
      <c r="E219" s="259" t="s">
        <v>602</v>
      </c>
      <c r="F219" s="260"/>
      <c r="G219" s="321"/>
      <c r="H219" s="322"/>
      <c r="I219" s="159"/>
      <c r="J219" s="261">
        <f>SUMIFS(J172:J218,D172:D218,"設備費3")</f>
        <v>0</v>
      </c>
      <c r="K219" s="161"/>
      <c r="L219" s="262">
        <f>SUMIFS(L172:L218,D172:D218,"設備費3")</f>
        <v>0</v>
      </c>
      <c r="M219" s="323"/>
      <c r="N219" s="263">
        <f t="shared" si="28"/>
        <v>0</v>
      </c>
      <c r="O219" s="164"/>
    </row>
    <row r="220" spans="1:15" ht="18.75" customHeight="1" x14ac:dyDescent="0.15">
      <c r="A220" s="94"/>
      <c r="B220" s="144"/>
      <c r="C220" s="184" t="s">
        <v>523</v>
      </c>
      <c r="D220" s="326" t="s">
        <v>606</v>
      </c>
      <c r="E220" s="186" t="s">
        <v>602</v>
      </c>
      <c r="F220" s="245"/>
      <c r="G220" s="177"/>
      <c r="H220" s="178"/>
      <c r="I220" s="148"/>
      <c r="J220" s="179">
        <f>SUMIFS(J172:J218,D172:D218,"工事費3")</f>
        <v>0</v>
      </c>
      <c r="K220" s="150"/>
      <c r="L220" s="180">
        <f>SUMIFS(L172:L218,D172:D218,"工事費3")</f>
        <v>0</v>
      </c>
      <c r="M220" s="181"/>
      <c r="N220" s="182">
        <f t="shared" si="28"/>
        <v>0</v>
      </c>
      <c r="O220" s="153"/>
    </row>
    <row r="221" spans="1:15" ht="18.75" customHeight="1" thickBot="1" x14ac:dyDescent="0.2">
      <c r="A221" s="94"/>
      <c r="B221" s="264"/>
      <c r="C221" s="285"/>
      <c r="D221" s="291" t="s">
        <v>607</v>
      </c>
      <c r="E221" s="287" t="s">
        <v>602</v>
      </c>
      <c r="F221" s="288"/>
      <c r="G221" s="289"/>
      <c r="H221" s="290"/>
      <c r="I221" s="265"/>
      <c r="J221" s="272">
        <f>J219+J220</f>
        <v>0</v>
      </c>
      <c r="K221" s="266"/>
      <c r="L221" s="273">
        <f>L219+L220</f>
        <v>0</v>
      </c>
      <c r="M221" s="267"/>
      <c r="N221" s="274">
        <f t="shared" si="28"/>
        <v>0</v>
      </c>
      <c r="O221" s="268"/>
    </row>
    <row r="222" spans="1:15" ht="18.75" customHeight="1" thickTop="1" x14ac:dyDescent="0.15">
      <c r="A222" s="94"/>
      <c r="B222" s="144"/>
      <c r="C222" s="2558" t="s">
        <v>610</v>
      </c>
      <c r="D222" s="2559"/>
      <c r="E222" s="2560"/>
      <c r="F222" s="246"/>
      <c r="G222" s="145"/>
      <c r="H222" s="146"/>
      <c r="I222" s="148"/>
      <c r="J222" s="148"/>
      <c r="K222" s="149"/>
      <c r="L222" s="150"/>
      <c r="M222" s="181"/>
      <c r="N222" s="152"/>
      <c r="O222" s="153"/>
    </row>
    <row r="223" spans="1:15" ht="18.75" customHeight="1" x14ac:dyDescent="0.15">
      <c r="A223" s="94"/>
      <c r="B223" s="144"/>
      <c r="C223" s="2561" t="s">
        <v>632</v>
      </c>
      <c r="D223" s="2562"/>
      <c r="E223" s="2563"/>
      <c r="F223" s="246"/>
      <c r="G223" s="145"/>
      <c r="H223" s="146"/>
      <c r="I223" s="147"/>
      <c r="J223" s="148"/>
      <c r="K223" s="149"/>
      <c r="L223" s="150"/>
      <c r="M223" s="181" t="str">
        <f t="shared" ref="M223:M243" si="29">IF(I223-K223=0,"",I223-K223)</f>
        <v/>
      </c>
      <c r="N223" s="152"/>
      <c r="O223" s="153"/>
    </row>
    <row r="224" spans="1:15" ht="18.75" customHeight="1" x14ac:dyDescent="0.15">
      <c r="A224" s="94"/>
      <c r="B224" s="144"/>
      <c r="C224" s="333"/>
      <c r="D224" s="543"/>
      <c r="E224" s="325"/>
      <c r="F224" s="246"/>
      <c r="G224" s="145"/>
      <c r="H224" s="146"/>
      <c r="I224" s="147"/>
      <c r="J224" s="148">
        <f t="shared" ref="J224:J243" si="30">ROUNDDOWN(H224*I224,0)</f>
        <v>0</v>
      </c>
      <c r="K224" s="149"/>
      <c r="L224" s="150">
        <f t="shared" ref="L224:L243" si="31">ROUNDDOWN(H224*K224,0)</f>
        <v>0</v>
      </c>
      <c r="M224" s="181" t="str">
        <f t="shared" si="29"/>
        <v/>
      </c>
      <c r="N224" s="152">
        <f>J224-L224</f>
        <v>0</v>
      </c>
      <c r="O224" s="153"/>
    </row>
    <row r="225" spans="1:15" ht="18.75" customHeight="1" x14ac:dyDescent="0.15">
      <c r="A225" s="94"/>
      <c r="B225" s="144"/>
      <c r="C225" s="333"/>
      <c r="D225" s="324"/>
      <c r="E225" s="325"/>
      <c r="F225" s="246"/>
      <c r="G225" s="145"/>
      <c r="H225" s="146"/>
      <c r="I225" s="147"/>
      <c r="J225" s="148">
        <f t="shared" si="30"/>
        <v>0</v>
      </c>
      <c r="K225" s="149"/>
      <c r="L225" s="150">
        <f t="shared" si="31"/>
        <v>0</v>
      </c>
      <c r="M225" s="181" t="str">
        <f t="shared" si="29"/>
        <v/>
      </c>
      <c r="N225" s="152">
        <f t="shared" ref="N225:N238" si="32">J225-L225</f>
        <v>0</v>
      </c>
      <c r="O225" s="153"/>
    </row>
    <row r="226" spans="1:15" ht="18.75" customHeight="1" x14ac:dyDescent="0.15">
      <c r="A226" s="94"/>
      <c r="B226" s="144"/>
      <c r="C226" s="333"/>
      <c r="D226" s="324"/>
      <c r="E226" s="325"/>
      <c r="F226" s="246"/>
      <c r="G226" s="145"/>
      <c r="H226" s="146"/>
      <c r="I226" s="147"/>
      <c r="J226" s="148">
        <f t="shared" si="30"/>
        <v>0</v>
      </c>
      <c r="K226" s="149"/>
      <c r="L226" s="150">
        <f t="shared" si="31"/>
        <v>0</v>
      </c>
      <c r="M226" s="181" t="str">
        <f t="shared" si="29"/>
        <v/>
      </c>
      <c r="N226" s="152">
        <f t="shared" si="32"/>
        <v>0</v>
      </c>
      <c r="O226" s="153"/>
    </row>
    <row r="227" spans="1:15" ht="18.75" customHeight="1" x14ac:dyDescent="0.15">
      <c r="A227" s="94"/>
      <c r="B227" s="144"/>
      <c r="C227" s="333"/>
      <c r="D227" s="324"/>
      <c r="E227" s="325"/>
      <c r="F227" s="246"/>
      <c r="G227" s="145"/>
      <c r="H227" s="146"/>
      <c r="I227" s="147"/>
      <c r="J227" s="148">
        <f t="shared" si="30"/>
        <v>0</v>
      </c>
      <c r="K227" s="149"/>
      <c r="L227" s="150">
        <f t="shared" si="31"/>
        <v>0</v>
      </c>
      <c r="M227" s="181" t="str">
        <f t="shared" si="29"/>
        <v/>
      </c>
      <c r="N227" s="152">
        <f t="shared" si="32"/>
        <v>0</v>
      </c>
      <c r="O227" s="153"/>
    </row>
    <row r="228" spans="1:15" ht="18.75" customHeight="1" x14ac:dyDescent="0.15">
      <c r="A228" s="94"/>
      <c r="B228" s="144"/>
      <c r="C228" s="333"/>
      <c r="D228" s="324"/>
      <c r="E228" s="325"/>
      <c r="F228" s="246"/>
      <c r="G228" s="145"/>
      <c r="H228" s="146"/>
      <c r="I228" s="147"/>
      <c r="J228" s="148">
        <f t="shared" si="30"/>
        <v>0</v>
      </c>
      <c r="K228" s="149"/>
      <c r="L228" s="150">
        <f t="shared" si="31"/>
        <v>0</v>
      </c>
      <c r="M228" s="181" t="str">
        <f t="shared" si="29"/>
        <v/>
      </c>
      <c r="N228" s="152">
        <f t="shared" si="32"/>
        <v>0</v>
      </c>
      <c r="O228" s="153"/>
    </row>
    <row r="229" spans="1:15" ht="18.75" customHeight="1" x14ac:dyDescent="0.15">
      <c r="A229" s="94"/>
      <c r="B229" s="144"/>
      <c r="C229" s="333"/>
      <c r="D229" s="324"/>
      <c r="E229" s="325"/>
      <c r="F229" s="246"/>
      <c r="G229" s="145"/>
      <c r="H229" s="146"/>
      <c r="I229" s="147"/>
      <c r="J229" s="148">
        <f t="shared" si="30"/>
        <v>0</v>
      </c>
      <c r="K229" s="149"/>
      <c r="L229" s="150">
        <f t="shared" si="31"/>
        <v>0</v>
      </c>
      <c r="M229" s="181" t="str">
        <f t="shared" si="29"/>
        <v/>
      </c>
      <c r="N229" s="152">
        <f t="shared" si="32"/>
        <v>0</v>
      </c>
      <c r="O229" s="153"/>
    </row>
    <row r="230" spans="1:15" ht="18.75" customHeight="1" x14ac:dyDescent="0.15">
      <c r="A230" s="94"/>
      <c r="B230" s="144"/>
      <c r="C230" s="333"/>
      <c r="D230" s="324"/>
      <c r="E230" s="325"/>
      <c r="F230" s="246"/>
      <c r="G230" s="145"/>
      <c r="H230" s="146"/>
      <c r="I230" s="147"/>
      <c r="J230" s="148">
        <f t="shared" si="30"/>
        <v>0</v>
      </c>
      <c r="K230" s="149"/>
      <c r="L230" s="150">
        <f t="shared" si="31"/>
        <v>0</v>
      </c>
      <c r="M230" s="181" t="str">
        <f t="shared" si="29"/>
        <v/>
      </c>
      <c r="N230" s="152">
        <f t="shared" si="32"/>
        <v>0</v>
      </c>
      <c r="O230" s="153"/>
    </row>
    <row r="231" spans="1:15" ht="18.75" customHeight="1" x14ac:dyDescent="0.15">
      <c r="A231" s="94"/>
      <c r="B231" s="144"/>
      <c r="C231" s="333"/>
      <c r="D231" s="324"/>
      <c r="E231" s="325"/>
      <c r="F231" s="246"/>
      <c r="G231" s="145"/>
      <c r="H231" s="146"/>
      <c r="I231" s="147"/>
      <c r="J231" s="148">
        <f t="shared" si="30"/>
        <v>0</v>
      </c>
      <c r="K231" s="149"/>
      <c r="L231" s="150">
        <f t="shared" si="31"/>
        <v>0</v>
      </c>
      <c r="M231" s="181" t="str">
        <f t="shared" si="29"/>
        <v/>
      </c>
      <c r="N231" s="152">
        <f t="shared" si="32"/>
        <v>0</v>
      </c>
      <c r="O231" s="153"/>
    </row>
    <row r="232" spans="1:15" ht="18.75" customHeight="1" x14ac:dyDescent="0.15">
      <c r="A232" s="94"/>
      <c r="B232" s="144"/>
      <c r="C232" s="333"/>
      <c r="D232" s="324"/>
      <c r="E232" s="325"/>
      <c r="F232" s="246"/>
      <c r="G232" s="145"/>
      <c r="H232" s="146"/>
      <c r="I232" s="147"/>
      <c r="J232" s="148">
        <f t="shared" si="30"/>
        <v>0</v>
      </c>
      <c r="K232" s="149"/>
      <c r="L232" s="150">
        <f t="shared" si="31"/>
        <v>0</v>
      </c>
      <c r="M232" s="181" t="str">
        <f t="shared" si="29"/>
        <v/>
      </c>
      <c r="N232" s="152">
        <f t="shared" si="32"/>
        <v>0</v>
      </c>
      <c r="O232" s="153"/>
    </row>
    <row r="233" spans="1:15" ht="18.75" customHeight="1" x14ac:dyDescent="0.15">
      <c r="A233" s="94"/>
      <c r="B233" s="144"/>
      <c r="C233" s="333"/>
      <c r="D233" s="324"/>
      <c r="E233" s="325"/>
      <c r="F233" s="246"/>
      <c r="G233" s="145"/>
      <c r="H233" s="146"/>
      <c r="I233" s="147"/>
      <c r="J233" s="148">
        <f t="shared" si="30"/>
        <v>0</v>
      </c>
      <c r="K233" s="149"/>
      <c r="L233" s="150">
        <f t="shared" si="31"/>
        <v>0</v>
      </c>
      <c r="M233" s="181" t="str">
        <f t="shared" si="29"/>
        <v/>
      </c>
      <c r="N233" s="152">
        <f t="shared" si="32"/>
        <v>0</v>
      </c>
      <c r="O233" s="153"/>
    </row>
    <row r="234" spans="1:15" ht="18.75" customHeight="1" x14ac:dyDescent="0.15">
      <c r="A234" s="94"/>
      <c r="B234" s="144"/>
      <c r="C234" s="333"/>
      <c r="D234" s="324"/>
      <c r="E234" s="325"/>
      <c r="F234" s="246"/>
      <c r="G234" s="145"/>
      <c r="H234" s="146"/>
      <c r="I234" s="147"/>
      <c r="J234" s="148">
        <f t="shared" si="30"/>
        <v>0</v>
      </c>
      <c r="K234" s="149"/>
      <c r="L234" s="150">
        <f t="shared" si="31"/>
        <v>0</v>
      </c>
      <c r="M234" s="181" t="str">
        <f t="shared" si="29"/>
        <v/>
      </c>
      <c r="N234" s="152">
        <f t="shared" si="32"/>
        <v>0</v>
      </c>
      <c r="O234" s="153"/>
    </row>
    <row r="235" spans="1:15" ht="18.75" customHeight="1" x14ac:dyDescent="0.15">
      <c r="A235" s="94"/>
      <c r="B235" s="144"/>
      <c r="C235" s="333"/>
      <c r="D235" s="324"/>
      <c r="E235" s="325"/>
      <c r="F235" s="246"/>
      <c r="G235" s="145"/>
      <c r="H235" s="146"/>
      <c r="I235" s="147"/>
      <c r="J235" s="148">
        <f t="shared" si="30"/>
        <v>0</v>
      </c>
      <c r="K235" s="149"/>
      <c r="L235" s="150">
        <f t="shared" si="31"/>
        <v>0</v>
      </c>
      <c r="M235" s="181" t="str">
        <f t="shared" si="29"/>
        <v/>
      </c>
      <c r="N235" s="152">
        <f t="shared" si="32"/>
        <v>0</v>
      </c>
      <c r="O235" s="153"/>
    </row>
    <row r="236" spans="1:15" ht="18.75" customHeight="1" x14ac:dyDescent="0.15">
      <c r="A236" s="94"/>
      <c r="B236" s="144"/>
      <c r="C236" s="333"/>
      <c r="D236" s="324"/>
      <c r="E236" s="325"/>
      <c r="F236" s="246"/>
      <c r="G236" s="145"/>
      <c r="H236" s="146"/>
      <c r="I236" s="147"/>
      <c r="J236" s="148">
        <f t="shared" si="30"/>
        <v>0</v>
      </c>
      <c r="K236" s="149"/>
      <c r="L236" s="150">
        <f t="shared" si="31"/>
        <v>0</v>
      </c>
      <c r="M236" s="181" t="str">
        <f t="shared" si="29"/>
        <v/>
      </c>
      <c r="N236" s="152">
        <f t="shared" si="32"/>
        <v>0</v>
      </c>
      <c r="O236" s="153"/>
    </row>
    <row r="237" spans="1:15" ht="18.75" customHeight="1" x14ac:dyDescent="0.15">
      <c r="A237" s="94"/>
      <c r="B237" s="144"/>
      <c r="C237" s="333"/>
      <c r="D237" s="324"/>
      <c r="E237" s="325"/>
      <c r="F237" s="246"/>
      <c r="G237" s="145"/>
      <c r="H237" s="146"/>
      <c r="I237" s="147"/>
      <c r="J237" s="148">
        <f t="shared" si="30"/>
        <v>0</v>
      </c>
      <c r="K237" s="149"/>
      <c r="L237" s="150">
        <f t="shared" si="31"/>
        <v>0</v>
      </c>
      <c r="M237" s="181" t="str">
        <f t="shared" si="29"/>
        <v/>
      </c>
      <c r="N237" s="152">
        <f t="shared" si="32"/>
        <v>0</v>
      </c>
      <c r="O237" s="153"/>
    </row>
    <row r="238" spans="1:15" ht="18.75" customHeight="1" x14ac:dyDescent="0.15">
      <c r="A238" s="94"/>
      <c r="B238" s="144"/>
      <c r="C238" s="333"/>
      <c r="D238" s="324"/>
      <c r="E238" s="325"/>
      <c r="F238" s="246"/>
      <c r="G238" s="145"/>
      <c r="H238" s="146"/>
      <c r="I238" s="147"/>
      <c r="J238" s="148">
        <f t="shared" si="30"/>
        <v>0</v>
      </c>
      <c r="K238" s="149"/>
      <c r="L238" s="150">
        <f t="shared" si="31"/>
        <v>0</v>
      </c>
      <c r="M238" s="181" t="str">
        <f t="shared" si="29"/>
        <v/>
      </c>
      <c r="N238" s="152">
        <f t="shared" si="32"/>
        <v>0</v>
      </c>
      <c r="O238" s="153"/>
    </row>
    <row r="239" spans="1:15" ht="18.75" customHeight="1" x14ac:dyDescent="0.15">
      <c r="A239" s="94"/>
      <c r="B239" s="144"/>
      <c r="C239" s="333"/>
      <c r="D239" s="324"/>
      <c r="E239" s="325"/>
      <c r="F239" s="246"/>
      <c r="G239" s="145"/>
      <c r="H239" s="146"/>
      <c r="I239" s="147"/>
      <c r="J239" s="148">
        <f t="shared" si="30"/>
        <v>0</v>
      </c>
      <c r="K239" s="149"/>
      <c r="L239" s="150">
        <f t="shared" si="31"/>
        <v>0</v>
      </c>
      <c r="M239" s="181" t="str">
        <f t="shared" si="29"/>
        <v/>
      </c>
      <c r="N239" s="152">
        <f t="shared" ref="N239:N246" si="33">J239-L239</f>
        <v>0</v>
      </c>
      <c r="O239" s="153"/>
    </row>
    <row r="240" spans="1:15" ht="18.75" customHeight="1" x14ac:dyDescent="0.15">
      <c r="A240" s="94"/>
      <c r="B240" s="144"/>
      <c r="C240" s="333"/>
      <c r="D240" s="324"/>
      <c r="E240" s="325"/>
      <c r="F240" s="246"/>
      <c r="G240" s="145"/>
      <c r="H240" s="146"/>
      <c r="I240" s="147"/>
      <c r="J240" s="148">
        <f t="shared" si="30"/>
        <v>0</v>
      </c>
      <c r="K240" s="149"/>
      <c r="L240" s="150">
        <f t="shared" si="31"/>
        <v>0</v>
      </c>
      <c r="M240" s="181" t="str">
        <f t="shared" si="29"/>
        <v/>
      </c>
      <c r="N240" s="152">
        <f t="shared" si="33"/>
        <v>0</v>
      </c>
      <c r="O240" s="153"/>
    </row>
    <row r="241" spans="1:15" ht="18.75" customHeight="1" x14ac:dyDescent="0.15">
      <c r="A241" s="94"/>
      <c r="B241" s="144"/>
      <c r="C241" s="333"/>
      <c r="D241" s="324"/>
      <c r="E241" s="325"/>
      <c r="F241" s="246"/>
      <c r="G241" s="145"/>
      <c r="H241" s="146"/>
      <c r="I241" s="147"/>
      <c r="J241" s="148">
        <f t="shared" si="30"/>
        <v>0</v>
      </c>
      <c r="K241" s="149"/>
      <c r="L241" s="150">
        <f t="shared" si="31"/>
        <v>0</v>
      </c>
      <c r="M241" s="181" t="str">
        <f t="shared" si="29"/>
        <v/>
      </c>
      <c r="N241" s="152">
        <f t="shared" si="33"/>
        <v>0</v>
      </c>
      <c r="O241" s="153"/>
    </row>
    <row r="242" spans="1:15" ht="18.75" customHeight="1" x14ac:dyDescent="0.15">
      <c r="A242" s="94"/>
      <c r="B242" s="144"/>
      <c r="C242" s="333"/>
      <c r="D242" s="324"/>
      <c r="E242" s="325"/>
      <c r="F242" s="246"/>
      <c r="G242" s="145"/>
      <c r="H242" s="146"/>
      <c r="I242" s="147"/>
      <c r="J242" s="148">
        <f t="shared" si="30"/>
        <v>0</v>
      </c>
      <c r="K242" s="149"/>
      <c r="L242" s="150">
        <f t="shared" si="31"/>
        <v>0</v>
      </c>
      <c r="M242" s="181" t="str">
        <f t="shared" si="29"/>
        <v/>
      </c>
      <c r="N242" s="152">
        <f t="shared" si="33"/>
        <v>0</v>
      </c>
      <c r="O242" s="153"/>
    </row>
    <row r="243" spans="1:15" ht="18.75" customHeight="1" thickBot="1" x14ac:dyDescent="0.2">
      <c r="A243" s="94"/>
      <c r="B243" s="327"/>
      <c r="C243" s="276"/>
      <c r="D243" s="277"/>
      <c r="E243" s="278"/>
      <c r="F243" s="279"/>
      <c r="G243" s="280"/>
      <c r="H243" s="281"/>
      <c r="I243" s="282"/>
      <c r="J243" s="311">
        <f t="shared" si="30"/>
        <v>0</v>
      </c>
      <c r="K243" s="283"/>
      <c r="L243" s="313">
        <f t="shared" si="31"/>
        <v>0</v>
      </c>
      <c r="M243" s="315" t="str">
        <f t="shared" si="29"/>
        <v/>
      </c>
      <c r="N243" s="284">
        <f t="shared" si="33"/>
        <v>0</v>
      </c>
      <c r="O243" s="110"/>
    </row>
    <row r="244" spans="1:15" ht="18.75" customHeight="1" x14ac:dyDescent="0.15">
      <c r="A244" s="94"/>
      <c r="B244" s="154"/>
      <c r="C244" s="275" t="s">
        <v>633</v>
      </c>
      <c r="D244" s="258" t="s">
        <v>663</v>
      </c>
      <c r="E244" s="259" t="s">
        <v>605</v>
      </c>
      <c r="F244" s="260"/>
      <c r="G244" s="321"/>
      <c r="H244" s="322"/>
      <c r="I244" s="159"/>
      <c r="J244" s="261">
        <f>SUMIFS(J224:J243,B224:B243,"設備")</f>
        <v>0</v>
      </c>
      <c r="K244" s="161"/>
      <c r="L244" s="262">
        <f>SUMIFS(L224:L243,B224:B243,"設備")</f>
        <v>0</v>
      </c>
      <c r="M244" s="323"/>
      <c r="N244" s="263">
        <f t="shared" si="33"/>
        <v>0</v>
      </c>
      <c r="O244" s="164"/>
    </row>
    <row r="245" spans="1:15" ht="18.75" customHeight="1" x14ac:dyDescent="0.15">
      <c r="A245" s="94"/>
      <c r="B245" s="144"/>
      <c r="C245" s="275" t="s">
        <v>633</v>
      </c>
      <c r="D245" s="326" t="s">
        <v>664</v>
      </c>
      <c r="E245" s="186" t="s">
        <v>605</v>
      </c>
      <c r="F245" s="245"/>
      <c r="G245" s="177"/>
      <c r="H245" s="178"/>
      <c r="I245" s="148"/>
      <c r="J245" s="179">
        <f>SUMIFS(J224:J243,B224:B243,"工事")</f>
        <v>0</v>
      </c>
      <c r="K245" s="150"/>
      <c r="L245" s="180">
        <f>SUMIFS(L224:L243,B224:B243,"工事")</f>
        <v>0</v>
      </c>
      <c r="M245" s="181"/>
      <c r="N245" s="182">
        <f t="shared" si="33"/>
        <v>0</v>
      </c>
      <c r="O245" s="153"/>
    </row>
    <row r="246" spans="1:15" ht="18.75" customHeight="1" thickBot="1" x14ac:dyDescent="0.2">
      <c r="A246" s="94"/>
      <c r="B246" s="327"/>
      <c r="C246" s="306"/>
      <c r="D246" s="271" t="s">
        <v>633</v>
      </c>
      <c r="E246" s="328" t="s">
        <v>619</v>
      </c>
      <c r="F246" s="269"/>
      <c r="G246" s="309"/>
      <c r="H246" s="310"/>
      <c r="I246" s="311"/>
      <c r="J246" s="312">
        <f>J244+J245</f>
        <v>0</v>
      </c>
      <c r="K246" s="313"/>
      <c r="L246" s="314">
        <f>L244+L245</f>
        <v>0</v>
      </c>
      <c r="M246" s="315"/>
      <c r="N246" s="316">
        <f t="shared" si="33"/>
        <v>0</v>
      </c>
      <c r="O246" s="110"/>
    </row>
    <row r="247" spans="1:15" ht="18.75" customHeight="1" x14ac:dyDescent="0.15">
      <c r="A247" s="94"/>
      <c r="B247" s="144"/>
      <c r="C247" s="2550" t="s">
        <v>634</v>
      </c>
      <c r="D247" s="2551"/>
      <c r="E247" s="2552"/>
      <c r="F247" s="246"/>
      <c r="G247" s="145"/>
      <c r="H247" s="146"/>
      <c r="I247" s="147"/>
      <c r="J247" s="159"/>
      <c r="K247" s="329"/>
      <c r="L247" s="301"/>
      <c r="M247" s="323" t="str">
        <f t="shared" ref="M247:M267" si="34">IF(I247-K247=0,"",I247-K247)</f>
        <v/>
      </c>
      <c r="N247" s="163"/>
      <c r="O247" s="153"/>
    </row>
    <row r="248" spans="1:15" ht="18.75" customHeight="1" x14ac:dyDescent="0.15">
      <c r="A248" s="94"/>
      <c r="B248" s="144"/>
      <c r="C248" s="333"/>
      <c r="D248" s="543"/>
      <c r="E248" s="541"/>
      <c r="F248" s="246"/>
      <c r="G248" s="145"/>
      <c r="H248" s="146"/>
      <c r="I248" s="147"/>
      <c r="J248" s="148">
        <f t="shared" ref="J248:J267" si="35">ROUNDDOWN(H248*I248,0)</f>
        <v>0</v>
      </c>
      <c r="K248" s="149"/>
      <c r="L248" s="150">
        <f t="shared" ref="L248:L267" si="36">ROUNDDOWN(H248*K248,0)</f>
        <v>0</v>
      </c>
      <c r="M248" s="181" t="str">
        <f t="shared" si="34"/>
        <v/>
      </c>
      <c r="N248" s="152">
        <f>J248-L248</f>
        <v>0</v>
      </c>
      <c r="O248" s="153"/>
    </row>
    <row r="249" spans="1:15" ht="18.75" customHeight="1" x14ac:dyDescent="0.15">
      <c r="A249" s="94"/>
      <c r="B249" s="144"/>
      <c r="C249" s="333"/>
      <c r="D249" s="324"/>
      <c r="E249" s="325"/>
      <c r="F249" s="246"/>
      <c r="G249" s="145"/>
      <c r="H249" s="146"/>
      <c r="I249" s="147"/>
      <c r="J249" s="148">
        <f t="shared" si="35"/>
        <v>0</v>
      </c>
      <c r="K249" s="149"/>
      <c r="L249" s="150">
        <f t="shared" si="36"/>
        <v>0</v>
      </c>
      <c r="M249" s="181" t="str">
        <f t="shared" si="34"/>
        <v/>
      </c>
      <c r="N249" s="152">
        <f>J249-L249</f>
        <v>0</v>
      </c>
      <c r="O249" s="153"/>
    </row>
    <row r="250" spans="1:15" ht="18.75" customHeight="1" x14ac:dyDescent="0.15">
      <c r="A250" s="94"/>
      <c r="B250" s="144"/>
      <c r="C250" s="333"/>
      <c r="D250" s="324"/>
      <c r="E250" s="325"/>
      <c r="F250" s="246"/>
      <c r="G250" s="145"/>
      <c r="H250" s="146"/>
      <c r="I250" s="147"/>
      <c r="J250" s="148">
        <f t="shared" si="35"/>
        <v>0</v>
      </c>
      <c r="K250" s="149"/>
      <c r="L250" s="150">
        <f t="shared" si="36"/>
        <v>0</v>
      </c>
      <c r="M250" s="181" t="str">
        <f t="shared" si="34"/>
        <v/>
      </c>
      <c r="N250" s="152">
        <f t="shared" ref="N250:N258" si="37">J250-L250</f>
        <v>0</v>
      </c>
      <c r="O250" s="153"/>
    </row>
    <row r="251" spans="1:15" ht="18.75" customHeight="1" x14ac:dyDescent="0.15">
      <c r="A251" s="94"/>
      <c r="B251" s="144"/>
      <c r="C251" s="333"/>
      <c r="D251" s="324"/>
      <c r="E251" s="325"/>
      <c r="F251" s="246"/>
      <c r="G251" s="145"/>
      <c r="H251" s="146"/>
      <c r="I251" s="147"/>
      <c r="J251" s="148">
        <f t="shared" si="35"/>
        <v>0</v>
      </c>
      <c r="K251" s="149"/>
      <c r="L251" s="150">
        <f t="shared" si="36"/>
        <v>0</v>
      </c>
      <c r="M251" s="181" t="str">
        <f t="shared" si="34"/>
        <v/>
      </c>
      <c r="N251" s="152">
        <f t="shared" si="37"/>
        <v>0</v>
      </c>
      <c r="O251" s="153"/>
    </row>
    <row r="252" spans="1:15" ht="18.75" customHeight="1" x14ac:dyDescent="0.15">
      <c r="A252" s="94"/>
      <c r="B252" s="144"/>
      <c r="C252" s="333"/>
      <c r="D252" s="324"/>
      <c r="E252" s="325"/>
      <c r="F252" s="246"/>
      <c r="G252" s="145"/>
      <c r="H252" s="146"/>
      <c r="I252" s="147"/>
      <c r="J252" s="148">
        <f t="shared" si="35"/>
        <v>0</v>
      </c>
      <c r="K252" s="149"/>
      <c r="L252" s="150">
        <f t="shared" si="36"/>
        <v>0</v>
      </c>
      <c r="M252" s="181" t="str">
        <f t="shared" si="34"/>
        <v/>
      </c>
      <c r="N252" s="152">
        <f t="shared" si="37"/>
        <v>0</v>
      </c>
      <c r="O252" s="153"/>
    </row>
    <row r="253" spans="1:15" ht="18.75" customHeight="1" x14ac:dyDescent="0.15">
      <c r="A253" s="94"/>
      <c r="B253" s="144"/>
      <c r="C253" s="333"/>
      <c r="D253" s="324"/>
      <c r="E253" s="325"/>
      <c r="F253" s="246"/>
      <c r="G253" s="145"/>
      <c r="H253" s="146"/>
      <c r="I253" s="147"/>
      <c r="J253" s="148">
        <f t="shared" si="35"/>
        <v>0</v>
      </c>
      <c r="K253" s="149"/>
      <c r="L253" s="150">
        <f t="shared" si="36"/>
        <v>0</v>
      </c>
      <c r="M253" s="181" t="str">
        <f t="shared" si="34"/>
        <v/>
      </c>
      <c r="N253" s="152">
        <f t="shared" si="37"/>
        <v>0</v>
      </c>
      <c r="O253" s="153"/>
    </row>
    <row r="254" spans="1:15" ht="18.75" customHeight="1" x14ac:dyDescent="0.15">
      <c r="A254" s="94"/>
      <c r="B254" s="144"/>
      <c r="C254" s="333"/>
      <c r="D254" s="324"/>
      <c r="E254" s="325"/>
      <c r="F254" s="246"/>
      <c r="G254" s="145"/>
      <c r="H254" s="146"/>
      <c r="I254" s="147"/>
      <c r="J254" s="148">
        <f t="shared" si="35"/>
        <v>0</v>
      </c>
      <c r="K254" s="149"/>
      <c r="L254" s="150">
        <f t="shared" si="36"/>
        <v>0</v>
      </c>
      <c r="M254" s="181" t="str">
        <f t="shared" si="34"/>
        <v/>
      </c>
      <c r="N254" s="152">
        <f t="shared" si="37"/>
        <v>0</v>
      </c>
      <c r="O254" s="153"/>
    </row>
    <row r="255" spans="1:15" ht="18.75" customHeight="1" x14ac:dyDescent="0.15">
      <c r="A255" s="94"/>
      <c r="B255" s="144"/>
      <c r="C255" s="333"/>
      <c r="D255" s="324"/>
      <c r="E255" s="325"/>
      <c r="F255" s="246"/>
      <c r="G255" s="145"/>
      <c r="H255" s="146"/>
      <c r="I255" s="147"/>
      <c r="J255" s="148">
        <f t="shared" si="35"/>
        <v>0</v>
      </c>
      <c r="K255" s="149"/>
      <c r="L255" s="150">
        <f t="shared" si="36"/>
        <v>0</v>
      </c>
      <c r="M255" s="181" t="str">
        <f t="shared" si="34"/>
        <v/>
      </c>
      <c r="N255" s="152">
        <f t="shared" si="37"/>
        <v>0</v>
      </c>
      <c r="O255" s="153"/>
    </row>
    <row r="256" spans="1:15" ht="18.75" customHeight="1" x14ac:dyDescent="0.15">
      <c r="A256" s="94"/>
      <c r="B256" s="144"/>
      <c r="C256" s="333"/>
      <c r="D256" s="324"/>
      <c r="E256" s="325"/>
      <c r="F256" s="246"/>
      <c r="G256" s="145"/>
      <c r="H256" s="146"/>
      <c r="I256" s="147"/>
      <c r="J256" s="148">
        <f t="shared" si="35"/>
        <v>0</v>
      </c>
      <c r="K256" s="149"/>
      <c r="L256" s="150">
        <f t="shared" si="36"/>
        <v>0</v>
      </c>
      <c r="M256" s="181" t="str">
        <f t="shared" si="34"/>
        <v/>
      </c>
      <c r="N256" s="152">
        <f t="shared" si="37"/>
        <v>0</v>
      </c>
      <c r="O256" s="153"/>
    </row>
    <row r="257" spans="1:15" ht="18.75" customHeight="1" x14ac:dyDescent="0.15">
      <c r="A257" s="94"/>
      <c r="B257" s="144"/>
      <c r="C257" s="333"/>
      <c r="D257" s="324"/>
      <c r="E257" s="325"/>
      <c r="F257" s="246"/>
      <c r="G257" s="145"/>
      <c r="H257" s="146"/>
      <c r="I257" s="147"/>
      <c r="J257" s="148">
        <f t="shared" si="35"/>
        <v>0</v>
      </c>
      <c r="K257" s="149"/>
      <c r="L257" s="150">
        <f t="shared" si="36"/>
        <v>0</v>
      </c>
      <c r="M257" s="181" t="str">
        <f t="shared" si="34"/>
        <v/>
      </c>
      <c r="N257" s="152">
        <f t="shared" si="37"/>
        <v>0</v>
      </c>
      <c r="O257" s="153"/>
    </row>
    <row r="258" spans="1:15" ht="18.75" customHeight="1" x14ac:dyDescent="0.15">
      <c r="A258" s="94"/>
      <c r="B258" s="144"/>
      <c r="C258" s="333"/>
      <c r="D258" s="324"/>
      <c r="E258" s="325"/>
      <c r="F258" s="246"/>
      <c r="G258" s="145"/>
      <c r="H258" s="146"/>
      <c r="I258" s="147"/>
      <c r="J258" s="148">
        <f t="shared" si="35"/>
        <v>0</v>
      </c>
      <c r="K258" s="149"/>
      <c r="L258" s="150">
        <f t="shared" si="36"/>
        <v>0</v>
      </c>
      <c r="M258" s="181" t="str">
        <f t="shared" si="34"/>
        <v/>
      </c>
      <c r="N258" s="152">
        <f t="shared" si="37"/>
        <v>0</v>
      </c>
      <c r="O258" s="153"/>
    </row>
    <row r="259" spans="1:15" ht="18.75" customHeight="1" x14ac:dyDescent="0.15">
      <c r="A259" s="94"/>
      <c r="B259" s="144"/>
      <c r="C259" s="333"/>
      <c r="D259" s="324"/>
      <c r="E259" s="325"/>
      <c r="F259" s="246"/>
      <c r="G259" s="145"/>
      <c r="H259" s="146"/>
      <c r="I259" s="147"/>
      <c r="J259" s="148">
        <f t="shared" si="35"/>
        <v>0</v>
      </c>
      <c r="K259" s="149"/>
      <c r="L259" s="150">
        <f t="shared" si="36"/>
        <v>0</v>
      </c>
      <c r="M259" s="181" t="str">
        <f t="shared" si="34"/>
        <v/>
      </c>
      <c r="N259" s="152">
        <f t="shared" ref="N259:N266" si="38">J259-L259</f>
        <v>0</v>
      </c>
      <c r="O259" s="153"/>
    </row>
    <row r="260" spans="1:15" ht="18.75" customHeight="1" x14ac:dyDescent="0.15">
      <c r="A260" s="94"/>
      <c r="B260" s="144"/>
      <c r="C260" s="333"/>
      <c r="D260" s="324"/>
      <c r="E260" s="325"/>
      <c r="F260" s="246"/>
      <c r="G260" s="145"/>
      <c r="H260" s="146"/>
      <c r="I260" s="147"/>
      <c r="J260" s="148">
        <f t="shared" si="35"/>
        <v>0</v>
      </c>
      <c r="K260" s="149"/>
      <c r="L260" s="150">
        <f t="shared" si="36"/>
        <v>0</v>
      </c>
      <c r="M260" s="181" t="str">
        <f t="shared" si="34"/>
        <v/>
      </c>
      <c r="N260" s="152">
        <f t="shared" si="38"/>
        <v>0</v>
      </c>
      <c r="O260" s="153"/>
    </row>
    <row r="261" spans="1:15" ht="18.75" customHeight="1" x14ac:dyDescent="0.15">
      <c r="A261" s="94"/>
      <c r="B261" s="144"/>
      <c r="C261" s="333"/>
      <c r="D261" s="324"/>
      <c r="E261" s="325"/>
      <c r="F261" s="246"/>
      <c r="G261" s="145"/>
      <c r="H261" s="146"/>
      <c r="I261" s="147"/>
      <c r="J261" s="148">
        <f t="shared" si="35"/>
        <v>0</v>
      </c>
      <c r="K261" s="149"/>
      <c r="L261" s="150">
        <f t="shared" si="36"/>
        <v>0</v>
      </c>
      <c r="M261" s="181" t="str">
        <f t="shared" si="34"/>
        <v/>
      </c>
      <c r="N261" s="152">
        <f t="shared" si="38"/>
        <v>0</v>
      </c>
      <c r="O261" s="153"/>
    </row>
    <row r="262" spans="1:15" ht="18.75" customHeight="1" x14ac:dyDescent="0.15">
      <c r="A262" s="94"/>
      <c r="B262" s="144"/>
      <c r="C262" s="333"/>
      <c r="D262" s="324"/>
      <c r="E262" s="325"/>
      <c r="F262" s="246"/>
      <c r="G262" s="145"/>
      <c r="H262" s="146"/>
      <c r="I262" s="147"/>
      <c r="J262" s="148">
        <f t="shared" si="35"/>
        <v>0</v>
      </c>
      <c r="K262" s="149"/>
      <c r="L262" s="150">
        <f t="shared" si="36"/>
        <v>0</v>
      </c>
      <c r="M262" s="181" t="str">
        <f t="shared" si="34"/>
        <v/>
      </c>
      <c r="N262" s="152">
        <f t="shared" si="38"/>
        <v>0</v>
      </c>
      <c r="O262" s="153"/>
    </row>
    <row r="263" spans="1:15" ht="18.75" customHeight="1" x14ac:dyDescent="0.15">
      <c r="A263" s="94"/>
      <c r="B263" s="144"/>
      <c r="C263" s="333"/>
      <c r="D263" s="324"/>
      <c r="E263" s="325"/>
      <c r="F263" s="246"/>
      <c r="G263" s="145"/>
      <c r="H263" s="146"/>
      <c r="I263" s="147"/>
      <c r="J263" s="148">
        <f t="shared" si="35"/>
        <v>0</v>
      </c>
      <c r="K263" s="149"/>
      <c r="L263" s="150">
        <f t="shared" si="36"/>
        <v>0</v>
      </c>
      <c r="M263" s="181" t="str">
        <f t="shared" si="34"/>
        <v/>
      </c>
      <c r="N263" s="152">
        <f t="shared" si="38"/>
        <v>0</v>
      </c>
      <c r="O263" s="153"/>
    </row>
    <row r="264" spans="1:15" ht="18.75" customHeight="1" x14ac:dyDescent="0.15">
      <c r="A264" s="94"/>
      <c r="B264" s="144"/>
      <c r="C264" s="333"/>
      <c r="D264" s="324"/>
      <c r="E264" s="325"/>
      <c r="F264" s="246"/>
      <c r="G264" s="145"/>
      <c r="H264" s="146"/>
      <c r="I264" s="147"/>
      <c r="J264" s="148">
        <f t="shared" si="35"/>
        <v>0</v>
      </c>
      <c r="K264" s="149"/>
      <c r="L264" s="150">
        <f t="shared" si="36"/>
        <v>0</v>
      </c>
      <c r="M264" s="181" t="str">
        <f t="shared" si="34"/>
        <v/>
      </c>
      <c r="N264" s="152">
        <f t="shared" si="38"/>
        <v>0</v>
      </c>
      <c r="O264" s="153"/>
    </row>
    <row r="265" spans="1:15" ht="18.75" customHeight="1" x14ac:dyDescent="0.15">
      <c r="A265" s="94"/>
      <c r="B265" s="144"/>
      <c r="C265" s="333"/>
      <c r="D265" s="324"/>
      <c r="E265" s="325"/>
      <c r="F265" s="246"/>
      <c r="G265" s="145"/>
      <c r="H265" s="146"/>
      <c r="I265" s="147"/>
      <c r="J265" s="148">
        <f t="shared" si="35"/>
        <v>0</v>
      </c>
      <c r="K265" s="149"/>
      <c r="L265" s="150">
        <f t="shared" si="36"/>
        <v>0</v>
      </c>
      <c r="M265" s="181" t="str">
        <f t="shared" si="34"/>
        <v/>
      </c>
      <c r="N265" s="152">
        <f t="shared" si="38"/>
        <v>0</v>
      </c>
      <c r="O265" s="153"/>
    </row>
    <row r="266" spans="1:15" ht="18.75" customHeight="1" x14ac:dyDescent="0.15">
      <c r="A266" s="94"/>
      <c r="B266" s="144"/>
      <c r="C266" s="333"/>
      <c r="D266" s="324"/>
      <c r="E266" s="325"/>
      <c r="F266" s="246"/>
      <c r="G266" s="145"/>
      <c r="H266" s="146"/>
      <c r="I266" s="147"/>
      <c r="J266" s="148">
        <f t="shared" si="35"/>
        <v>0</v>
      </c>
      <c r="K266" s="149"/>
      <c r="L266" s="150">
        <f t="shared" si="36"/>
        <v>0</v>
      </c>
      <c r="M266" s="181" t="str">
        <f t="shared" si="34"/>
        <v/>
      </c>
      <c r="N266" s="152">
        <f t="shared" si="38"/>
        <v>0</v>
      </c>
      <c r="O266" s="153"/>
    </row>
    <row r="267" spans="1:15" ht="18.75" customHeight="1" thickBot="1" x14ac:dyDescent="0.2">
      <c r="A267" s="94"/>
      <c r="B267" s="327"/>
      <c r="C267" s="276"/>
      <c r="D267" s="277"/>
      <c r="E267" s="278"/>
      <c r="F267" s="279"/>
      <c r="G267" s="280"/>
      <c r="H267" s="281"/>
      <c r="I267" s="282"/>
      <c r="J267" s="311">
        <f t="shared" si="35"/>
        <v>0</v>
      </c>
      <c r="K267" s="283"/>
      <c r="L267" s="313">
        <f t="shared" si="36"/>
        <v>0</v>
      </c>
      <c r="M267" s="315" t="str">
        <f t="shared" si="34"/>
        <v/>
      </c>
      <c r="N267" s="284">
        <f t="shared" ref="N267:N273" si="39">J267-L267</f>
        <v>0</v>
      </c>
      <c r="O267" s="110"/>
    </row>
    <row r="268" spans="1:15" ht="18.75" customHeight="1" x14ac:dyDescent="0.15">
      <c r="A268" s="94"/>
      <c r="B268" s="154"/>
      <c r="C268" s="275" t="s">
        <v>635</v>
      </c>
      <c r="D268" s="258" t="s">
        <v>663</v>
      </c>
      <c r="E268" s="259" t="s">
        <v>605</v>
      </c>
      <c r="F268" s="260"/>
      <c r="G268" s="321"/>
      <c r="H268" s="322"/>
      <c r="I268" s="159"/>
      <c r="J268" s="261">
        <f>SUMIFS(J248:J267,B248:B267,"設備")</f>
        <v>0</v>
      </c>
      <c r="K268" s="161"/>
      <c r="L268" s="262">
        <f>SUMIFS(L248:L267,B248:B267,"設備")</f>
        <v>0</v>
      </c>
      <c r="M268" s="323"/>
      <c r="N268" s="263">
        <f t="shared" si="39"/>
        <v>0</v>
      </c>
      <c r="O268" s="164"/>
    </row>
    <row r="269" spans="1:15" ht="18.75" customHeight="1" x14ac:dyDescent="0.15">
      <c r="A269" s="94"/>
      <c r="B269" s="144"/>
      <c r="C269" s="270" t="s">
        <v>635</v>
      </c>
      <c r="D269" s="326" t="s">
        <v>664</v>
      </c>
      <c r="E269" s="186" t="s">
        <v>605</v>
      </c>
      <c r="F269" s="245"/>
      <c r="G269" s="177"/>
      <c r="H269" s="178"/>
      <c r="I269" s="148"/>
      <c r="J269" s="179">
        <f>SUMIFS(J248:J267,B248:B267,"工事")</f>
        <v>0</v>
      </c>
      <c r="K269" s="150"/>
      <c r="L269" s="180">
        <f>SUMIFS(L248:L267,B248:B267,"工事")</f>
        <v>0</v>
      </c>
      <c r="M269" s="181"/>
      <c r="N269" s="182">
        <f t="shared" si="39"/>
        <v>0</v>
      </c>
      <c r="O269" s="153"/>
    </row>
    <row r="270" spans="1:15" ht="18.75" customHeight="1" thickBot="1" x14ac:dyDescent="0.2">
      <c r="A270" s="94"/>
      <c r="B270" s="264"/>
      <c r="C270" s="285"/>
      <c r="D270" s="286" t="s">
        <v>635</v>
      </c>
      <c r="E270" s="287" t="s">
        <v>619</v>
      </c>
      <c r="F270" s="288"/>
      <c r="G270" s="289"/>
      <c r="H270" s="290"/>
      <c r="I270" s="265"/>
      <c r="J270" s="272">
        <f>J268+J269</f>
        <v>0</v>
      </c>
      <c r="K270" s="266"/>
      <c r="L270" s="273">
        <f>L268+L269</f>
        <v>0</v>
      </c>
      <c r="M270" s="267"/>
      <c r="N270" s="274">
        <f t="shared" si="39"/>
        <v>0</v>
      </c>
      <c r="O270" s="268"/>
    </row>
    <row r="271" spans="1:15" ht="18.75" customHeight="1" thickTop="1" x14ac:dyDescent="0.15">
      <c r="A271" s="94"/>
      <c r="B271" s="154"/>
      <c r="C271" s="257" t="s">
        <v>523</v>
      </c>
      <c r="D271" s="258" t="s">
        <v>600</v>
      </c>
      <c r="E271" s="259" t="s">
        <v>602</v>
      </c>
      <c r="F271" s="260"/>
      <c r="G271" s="321"/>
      <c r="H271" s="322"/>
      <c r="I271" s="159"/>
      <c r="J271" s="261">
        <f>SUMIFS(J224:J270,D224:D270,"設備費4")</f>
        <v>0</v>
      </c>
      <c r="K271" s="161"/>
      <c r="L271" s="262">
        <f>SUMIFS(L224:L270,D224:D270,"設備費4")</f>
        <v>0</v>
      </c>
      <c r="M271" s="323"/>
      <c r="N271" s="263">
        <f t="shared" si="39"/>
        <v>0</v>
      </c>
      <c r="O271" s="164"/>
    </row>
    <row r="272" spans="1:15" ht="18.75" customHeight="1" x14ac:dyDescent="0.15">
      <c r="A272" s="94"/>
      <c r="B272" s="144"/>
      <c r="C272" s="184" t="s">
        <v>523</v>
      </c>
      <c r="D272" s="326" t="s">
        <v>606</v>
      </c>
      <c r="E272" s="186" t="s">
        <v>602</v>
      </c>
      <c r="F272" s="245"/>
      <c r="G272" s="177"/>
      <c r="H272" s="178"/>
      <c r="I272" s="148"/>
      <c r="J272" s="179">
        <f>SUMIFS(J224:J270,D224:D270,"工事費4")</f>
        <v>0</v>
      </c>
      <c r="K272" s="150"/>
      <c r="L272" s="180">
        <f>SUMIFS(L224:L270,D224:D270,"工事費4")</f>
        <v>0</v>
      </c>
      <c r="M272" s="181"/>
      <c r="N272" s="182">
        <f t="shared" si="39"/>
        <v>0</v>
      </c>
      <c r="O272" s="153"/>
    </row>
    <row r="273" spans="1:15" ht="18.75" customHeight="1" thickBot="1" x14ac:dyDescent="0.2">
      <c r="A273" s="94"/>
      <c r="B273" s="264"/>
      <c r="C273" s="285"/>
      <c r="D273" s="291" t="s">
        <v>607</v>
      </c>
      <c r="E273" s="287" t="s">
        <v>602</v>
      </c>
      <c r="F273" s="288"/>
      <c r="G273" s="289"/>
      <c r="H273" s="290"/>
      <c r="I273" s="265"/>
      <c r="J273" s="272">
        <f>J271+J272</f>
        <v>0</v>
      </c>
      <c r="K273" s="266"/>
      <c r="L273" s="273">
        <f>L271+L272</f>
        <v>0</v>
      </c>
      <c r="M273" s="267"/>
      <c r="N273" s="274">
        <f t="shared" si="39"/>
        <v>0</v>
      </c>
      <c r="O273" s="268"/>
    </row>
    <row r="274" spans="1:15" ht="18.75" customHeight="1" thickTop="1" x14ac:dyDescent="0.15">
      <c r="A274" s="94"/>
      <c r="B274" s="144"/>
      <c r="C274" s="2558" t="s">
        <v>611</v>
      </c>
      <c r="D274" s="2559"/>
      <c r="E274" s="2560"/>
      <c r="F274" s="246"/>
      <c r="G274" s="145"/>
      <c r="H274" s="146"/>
      <c r="I274" s="148"/>
      <c r="J274" s="148"/>
      <c r="K274" s="149"/>
      <c r="L274" s="150"/>
      <c r="M274" s="181"/>
      <c r="N274" s="152"/>
      <c r="O274" s="153"/>
    </row>
    <row r="275" spans="1:15" ht="18.75" customHeight="1" x14ac:dyDescent="0.15">
      <c r="A275" s="94"/>
      <c r="B275" s="144"/>
      <c r="C275" s="2561" t="s">
        <v>636</v>
      </c>
      <c r="D275" s="2562"/>
      <c r="E275" s="2563"/>
      <c r="F275" s="246"/>
      <c r="G275" s="145"/>
      <c r="H275" s="146"/>
      <c r="I275" s="147"/>
      <c r="J275" s="148"/>
      <c r="K275" s="149"/>
      <c r="L275" s="150"/>
      <c r="M275" s="181" t="str">
        <f t="shared" ref="M275:M295" si="40">IF(I275-K275=0,"",I275-K275)</f>
        <v/>
      </c>
      <c r="N275" s="152"/>
      <c r="O275" s="153"/>
    </row>
    <row r="276" spans="1:15" ht="18.75" customHeight="1" x14ac:dyDescent="0.15">
      <c r="A276" s="94"/>
      <c r="B276" s="144"/>
      <c r="C276" s="333"/>
      <c r="D276" s="543"/>
      <c r="E276" s="325"/>
      <c r="F276" s="246"/>
      <c r="G276" s="145"/>
      <c r="H276" s="146"/>
      <c r="I276" s="147"/>
      <c r="J276" s="148">
        <f t="shared" ref="J276:J295" si="41">ROUNDDOWN(H276*I276,0)</f>
        <v>0</v>
      </c>
      <c r="K276" s="149"/>
      <c r="L276" s="150">
        <f t="shared" ref="L276:L319" si="42">ROUNDDOWN(H276*K276,0)</f>
        <v>0</v>
      </c>
      <c r="M276" s="181" t="str">
        <f t="shared" si="40"/>
        <v/>
      </c>
      <c r="N276" s="152">
        <f>J276-L276</f>
        <v>0</v>
      </c>
      <c r="O276" s="153"/>
    </row>
    <row r="277" spans="1:15" ht="18.75" customHeight="1" x14ac:dyDescent="0.15">
      <c r="A277" s="94"/>
      <c r="B277" s="144"/>
      <c r="C277" s="333"/>
      <c r="D277" s="324"/>
      <c r="E277" s="325"/>
      <c r="F277" s="246"/>
      <c r="G277" s="145"/>
      <c r="H277" s="146"/>
      <c r="I277" s="147"/>
      <c r="J277" s="148">
        <f t="shared" si="41"/>
        <v>0</v>
      </c>
      <c r="K277" s="149"/>
      <c r="L277" s="150">
        <f t="shared" si="42"/>
        <v>0</v>
      </c>
      <c r="M277" s="181" t="str">
        <f t="shared" si="40"/>
        <v/>
      </c>
      <c r="N277" s="152">
        <f t="shared" ref="N277:N290" si="43">J277-L277</f>
        <v>0</v>
      </c>
      <c r="O277" s="153"/>
    </row>
    <row r="278" spans="1:15" ht="18.75" customHeight="1" x14ac:dyDescent="0.15">
      <c r="A278" s="94"/>
      <c r="B278" s="144"/>
      <c r="C278" s="333"/>
      <c r="D278" s="324"/>
      <c r="E278" s="325"/>
      <c r="F278" s="246"/>
      <c r="G278" s="145"/>
      <c r="H278" s="146"/>
      <c r="I278" s="147"/>
      <c r="J278" s="148">
        <f t="shared" si="41"/>
        <v>0</v>
      </c>
      <c r="K278" s="149"/>
      <c r="L278" s="150">
        <f t="shared" si="42"/>
        <v>0</v>
      </c>
      <c r="M278" s="181" t="str">
        <f t="shared" si="40"/>
        <v/>
      </c>
      <c r="N278" s="152">
        <f t="shared" si="43"/>
        <v>0</v>
      </c>
      <c r="O278" s="153"/>
    </row>
    <row r="279" spans="1:15" ht="18.75" customHeight="1" x14ac:dyDescent="0.15">
      <c r="A279" s="94"/>
      <c r="B279" s="144"/>
      <c r="C279" s="333"/>
      <c r="D279" s="324"/>
      <c r="E279" s="325"/>
      <c r="F279" s="246"/>
      <c r="G279" s="145"/>
      <c r="H279" s="146"/>
      <c r="I279" s="147"/>
      <c r="J279" s="148">
        <f t="shared" si="41"/>
        <v>0</v>
      </c>
      <c r="K279" s="149"/>
      <c r="L279" s="150">
        <f t="shared" si="42"/>
        <v>0</v>
      </c>
      <c r="M279" s="181" t="str">
        <f t="shared" si="40"/>
        <v/>
      </c>
      <c r="N279" s="152">
        <f t="shared" si="43"/>
        <v>0</v>
      </c>
      <c r="O279" s="153"/>
    </row>
    <row r="280" spans="1:15" ht="18.75" customHeight="1" x14ac:dyDescent="0.15">
      <c r="A280" s="94"/>
      <c r="B280" s="144"/>
      <c r="C280" s="333"/>
      <c r="D280" s="324"/>
      <c r="E280" s="325"/>
      <c r="F280" s="246"/>
      <c r="G280" s="145"/>
      <c r="H280" s="146"/>
      <c r="I280" s="147"/>
      <c r="J280" s="148">
        <f t="shared" si="41"/>
        <v>0</v>
      </c>
      <c r="K280" s="149"/>
      <c r="L280" s="150">
        <f t="shared" si="42"/>
        <v>0</v>
      </c>
      <c r="M280" s="181" t="str">
        <f t="shared" si="40"/>
        <v/>
      </c>
      <c r="N280" s="152">
        <f t="shared" si="43"/>
        <v>0</v>
      </c>
      <c r="O280" s="153"/>
    </row>
    <row r="281" spans="1:15" ht="18.75" customHeight="1" x14ac:dyDescent="0.15">
      <c r="A281" s="94"/>
      <c r="B281" s="144"/>
      <c r="C281" s="333"/>
      <c r="D281" s="324"/>
      <c r="E281" s="325"/>
      <c r="F281" s="246"/>
      <c r="G281" s="145"/>
      <c r="H281" s="146"/>
      <c r="I281" s="147"/>
      <c r="J281" s="148">
        <f t="shared" si="41"/>
        <v>0</v>
      </c>
      <c r="K281" s="149"/>
      <c r="L281" s="150">
        <f t="shared" si="42"/>
        <v>0</v>
      </c>
      <c r="M281" s="181" t="str">
        <f t="shared" si="40"/>
        <v/>
      </c>
      <c r="N281" s="152">
        <f t="shared" si="43"/>
        <v>0</v>
      </c>
      <c r="O281" s="153"/>
    </row>
    <row r="282" spans="1:15" ht="18.75" customHeight="1" x14ac:dyDescent="0.15">
      <c r="A282" s="94"/>
      <c r="B282" s="144"/>
      <c r="C282" s="333"/>
      <c r="D282" s="324"/>
      <c r="E282" s="325"/>
      <c r="F282" s="246"/>
      <c r="G282" s="145"/>
      <c r="H282" s="146"/>
      <c r="I282" s="147"/>
      <c r="J282" s="148">
        <f t="shared" si="41"/>
        <v>0</v>
      </c>
      <c r="K282" s="149"/>
      <c r="L282" s="150">
        <f t="shared" si="42"/>
        <v>0</v>
      </c>
      <c r="M282" s="181" t="str">
        <f t="shared" si="40"/>
        <v/>
      </c>
      <c r="N282" s="152">
        <f t="shared" si="43"/>
        <v>0</v>
      </c>
      <c r="O282" s="153"/>
    </row>
    <row r="283" spans="1:15" ht="18.75" customHeight="1" x14ac:dyDescent="0.15">
      <c r="A283" s="94"/>
      <c r="B283" s="144"/>
      <c r="C283" s="333"/>
      <c r="D283" s="324"/>
      <c r="E283" s="325"/>
      <c r="F283" s="246"/>
      <c r="G283" s="145"/>
      <c r="H283" s="146"/>
      <c r="I283" s="147"/>
      <c r="J283" s="148">
        <f t="shared" si="41"/>
        <v>0</v>
      </c>
      <c r="K283" s="149"/>
      <c r="L283" s="150">
        <f t="shared" si="42"/>
        <v>0</v>
      </c>
      <c r="M283" s="181" t="str">
        <f t="shared" si="40"/>
        <v/>
      </c>
      <c r="N283" s="152">
        <f t="shared" si="43"/>
        <v>0</v>
      </c>
      <c r="O283" s="153"/>
    </row>
    <row r="284" spans="1:15" ht="18.75" customHeight="1" x14ac:dyDescent="0.15">
      <c r="A284" s="94"/>
      <c r="B284" s="144"/>
      <c r="C284" s="333"/>
      <c r="D284" s="324"/>
      <c r="E284" s="325"/>
      <c r="F284" s="246"/>
      <c r="G284" s="145"/>
      <c r="H284" s="146"/>
      <c r="I284" s="147"/>
      <c r="J284" s="148">
        <f t="shared" si="41"/>
        <v>0</v>
      </c>
      <c r="K284" s="149"/>
      <c r="L284" s="150">
        <f t="shared" si="42"/>
        <v>0</v>
      </c>
      <c r="M284" s="181" t="str">
        <f t="shared" si="40"/>
        <v/>
      </c>
      <c r="N284" s="152">
        <f t="shared" si="43"/>
        <v>0</v>
      </c>
      <c r="O284" s="153"/>
    </row>
    <row r="285" spans="1:15" ht="18.75" customHeight="1" x14ac:dyDescent="0.15">
      <c r="A285" s="94"/>
      <c r="B285" s="144"/>
      <c r="C285" s="333"/>
      <c r="D285" s="324"/>
      <c r="E285" s="325"/>
      <c r="F285" s="246"/>
      <c r="G285" s="145"/>
      <c r="H285" s="146"/>
      <c r="I285" s="147"/>
      <c r="J285" s="148">
        <f t="shared" si="41"/>
        <v>0</v>
      </c>
      <c r="K285" s="149"/>
      <c r="L285" s="150">
        <f t="shared" si="42"/>
        <v>0</v>
      </c>
      <c r="M285" s="181" t="str">
        <f t="shared" si="40"/>
        <v/>
      </c>
      <c r="N285" s="152">
        <f t="shared" si="43"/>
        <v>0</v>
      </c>
      <c r="O285" s="153"/>
    </row>
    <row r="286" spans="1:15" ht="18.75" customHeight="1" x14ac:dyDescent="0.15">
      <c r="A286" s="94"/>
      <c r="B286" s="144"/>
      <c r="C286" s="333"/>
      <c r="D286" s="324"/>
      <c r="E286" s="325"/>
      <c r="F286" s="246"/>
      <c r="G286" s="145"/>
      <c r="H286" s="146"/>
      <c r="I286" s="147"/>
      <c r="J286" s="148">
        <f t="shared" si="41"/>
        <v>0</v>
      </c>
      <c r="K286" s="149"/>
      <c r="L286" s="150">
        <f t="shared" si="42"/>
        <v>0</v>
      </c>
      <c r="M286" s="181" t="str">
        <f t="shared" si="40"/>
        <v/>
      </c>
      <c r="N286" s="152">
        <f t="shared" si="43"/>
        <v>0</v>
      </c>
      <c r="O286" s="153"/>
    </row>
    <row r="287" spans="1:15" ht="18.75" customHeight="1" x14ac:dyDescent="0.15">
      <c r="A287" s="94"/>
      <c r="B287" s="144"/>
      <c r="C287" s="333"/>
      <c r="D287" s="324"/>
      <c r="E287" s="325"/>
      <c r="F287" s="246"/>
      <c r="G287" s="145"/>
      <c r="H287" s="146"/>
      <c r="I287" s="147"/>
      <c r="J287" s="148">
        <f t="shared" si="41"/>
        <v>0</v>
      </c>
      <c r="K287" s="149"/>
      <c r="L287" s="150">
        <f t="shared" si="42"/>
        <v>0</v>
      </c>
      <c r="M287" s="181" t="str">
        <f t="shared" si="40"/>
        <v/>
      </c>
      <c r="N287" s="152">
        <f t="shared" si="43"/>
        <v>0</v>
      </c>
      <c r="O287" s="153"/>
    </row>
    <row r="288" spans="1:15" ht="18.75" customHeight="1" x14ac:dyDescent="0.15">
      <c r="A288" s="94"/>
      <c r="B288" s="144"/>
      <c r="C288" s="333"/>
      <c r="D288" s="324"/>
      <c r="E288" s="325"/>
      <c r="F288" s="246"/>
      <c r="G288" s="145"/>
      <c r="H288" s="146"/>
      <c r="I288" s="147"/>
      <c r="J288" s="148">
        <f t="shared" si="41"/>
        <v>0</v>
      </c>
      <c r="K288" s="149"/>
      <c r="L288" s="150">
        <f t="shared" si="42"/>
        <v>0</v>
      </c>
      <c r="M288" s="181" t="str">
        <f t="shared" si="40"/>
        <v/>
      </c>
      <c r="N288" s="152">
        <f t="shared" si="43"/>
        <v>0</v>
      </c>
      <c r="O288" s="153"/>
    </row>
    <row r="289" spans="1:15" ht="18.75" customHeight="1" x14ac:dyDescent="0.15">
      <c r="A289" s="94"/>
      <c r="B289" s="144"/>
      <c r="C289" s="333"/>
      <c r="D289" s="324"/>
      <c r="E289" s="325"/>
      <c r="F289" s="246"/>
      <c r="G289" s="145"/>
      <c r="H289" s="146"/>
      <c r="I289" s="147"/>
      <c r="J289" s="148">
        <f t="shared" si="41"/>
        <v>0</v>
      </c>
      <c r="K289" s="149"/>
      <c r="L289" s="150">
        <f t="shared" si="42"/>
        <v>0</v>
      </c>
      <c r="M289" s="181" t="str">
        <f t="shared" si="40"/>
        <v/>
      </c>
      <c r="N289" s="152">
        <f t="shared" si="43"/>
        <v>0</v>
      </c>
      <c r="O289" s="153"/>
    </row>
    <row r="290" spans="1:15" ht="18.75" customHeight="1" x14ac:dyDescent="0.15">
      <c r="A290" s="94"/>
      <c r="B290" s="144"/>
      <c r="C290" s="333"/>
      <c r="D290" s="324"/>
      <c r="E290" s="325"/>
      <c r="F290" s="246"/>
      <c r="G290" s="145"/>
      <c r="H290" s="146"/>
      <c r="I290" s="147"/>
      <c r="J290" s="148">
        <f t="shared" si="41"/>
        <v>0</v>
      </c>
      <c r="K290" s="149"/>
      <c r="L290" s="150">
        <f t="shared" si="42"/>
        <v>0</v>
      </c>
      <c r="M290" s="181" t="str">
        <f t="shared" si="40"/>
        <v/>
      </c>
      <c r="N290" s="152">
        <f t="shared" si="43"/>
        <v>0</v>
      </c>
      <c r="O290" s="153"/>
    </row>
    <row r="291" spans="1:15" ht="18.75" customHeight="1" x14ac:dyDescent="0.15">
      <c r="A291" s="94"/>
      <c r="B291" s="144"/>
      <c r="C291" s="333"/>
      <c r="D291" s="324"/>
      <c r="E291" s="325"/>
      <c r="F291" s="246"/>
      <c r="G291" s="145"/>
      <c r="H291" s="146"/>
      <c r="I291" s="147"/>
      <c r="J291" s="148">
        <f t="shared" si="41"/>
        <v>0</v>
      </c>
      <c r="K291" s="149"/>
      <c r="L291" s="150">
        <f t="shared" si="42"/>
        <v>0</v>
      </c>
      <c r="M291" s="181" t="str">
        <f t="shared" si="40"/>
        <v/>
      </c>
      <c r="N291" s="152">
        <f t="shared" ref="N291:N298" si="44">J291-L291</f>
        <v>0</v>
      </c>
      <c r="O291" s="153"/>
    </row>
    <row r="292" spans="1:15" ht="18.75" customHeight="1" x14ac:dyDescent="0.15">
      <c r="A292" s="94"/>
      <c r="B292" s="144"/>
      <c r="C292" s="333"/>
      <c r="D292" s="324"/>
      <c r="E292" s="325"/>
      <c r="F292" s="246"/>
      <c r="G292" s="145"/>
      <c r="H292" s="146"/>
      <c r="I292" s="147"/>
      <c r="J292" s="148">
        <f t="shared" si="41"/>
        <v>0</v>
      </c>
      <c r="K292" s="149"/>
      <c r="L292" s="150">
        <f t="shared" si="42"/>
        <v>0</v>
      </c>
      <c r="M292" s="181" t="str">
        <f t="shared" si="40"/>
        <v/>
      </c>
      <c r="N292" s="152">
        <f t="shared" si="44"/>
        <v>0</v>
      </c>
      <c r="O292" s="153"/>
    </row>
    <row r="293" spans="1:15" ht="18.75" customHeight="1" x14ac:dyDescent="0.15">
      <c r="A293" s="94"/>
      <c r="B293" s="144"/>
      <c r="C293" s="333"/>
      <c r="D293" s="324"/>
      <c r="E293" s="325"/>
      <c r="F293" s="246"/>
      <c r="G293" s="145"/>
      <c r="H293" s="146"/>
      <c r="I293" s="147"/>
      <c r="J293" s="148">
        <f t="shared" si="41"/>
        <v>0</v>
      </c>
      <c r="K293" s="149"/>
      <c r="L293" s="150">
        <f t="shared" si="42"/>
        <v>0</v>
      </c>
      <c r="M293" s="181" t="str">
        <f t="shared" si="40"/>
        <v/>
      </c>
      <c r="N293" s="152">
        <f t="shared" si="44"/>
        <v>0</v>
      </c>
      <c r="O293" s="153"/>
    </row>
    <row r="294" spans="1:15" ht="18.75" customHeight="1" x14ac:dyDescent="0.15">
      <c r="A294" s="94"/>
      <c r="B294" s="144"/>
      <c r="C294" s="333"/>
      <c r="D294" s="324"/>
      <c r="E294" s="325"/>
      <c r="F294" s="246"/>
      <c r="G294" s="145"/>
      <c r="H294" s="146"/>
      <c r="I294" s="147"/>
      <c r="J294" s="148">
        <f t="shared" si="41"/>
        <v>0</v>
      </c>
      <c r="K294" s="149"/>
      <c r="L294" s="150">
        <f t="shared" si="42"/>
        <v>0</v>
      </c>
      <c r="M294" s="181" t="str">
        <f t="shared" si="40"/>
        <v/>
      </c>
      <c r="N294" s="152">
        <f t="shared" si="44"/>
        <v>0</v>
      </c>
      <c r="O294" s="153"/>
    </row>
    <row r="295" spans="1:15" ht="18.75" customHeight="1" thickBot="1" x14ac:dyDescent="0.2">
      <c r="A295" s="94"/>
      <c r="B295" s="327"/>
      <c r="C295" s="276"/>
      <c r="D295" s="277"/>
      <c r="E295" s="278"/>
      <c r="F295" s="279"/>
      <c r="G295" s="280"/>
      <c r="H295" s="281"/>
      <c r="I295" s="282"/>
      <c r="J295" s="311">
        <f t="shared" si="41"/>
        <v>0</v>
      </c>
      <c r="K295" s="283"/>
      <c r="L295" s="313">
        <f t="shared" si="42"/>
        <v>0</v>
      </c>
      <c r="M295" s="315" t="str">
        <f t="shared" si="40"/>
        <v/>
      </c>
      <c r="N295" s="284">
        <f t="shared" si="44"/>
        <v>0</v>
      </c>
      <c r="O295" s="110"/>
    </row>
    <row r="296" spans="1:15" ht="18.75" customHeight="1" x14ac:dyDescent="0.15">
      <c r="A296" s="94"/>
      <c r="B296" s="154"/>
      <c r="C296" s="275" t="s">
        <v>637</v>
      </c>
      <c r="D296" s="258" t="s">
        <v>665</v>
      </c>
      <c r="E296" s="259" t="s">
        <v>605</v>
      </c>
      <c r="F296" s="260"/>
      <c r="G296" s="321"/>
      <c r="H296" s="322"/>
      <c r="I296" s="159"/>
      <c r="J296" s="261">
        <f>SUMIFS(J276:J295,B276:B295,"設備")</f>
        <v>0</v>
      </c>
      <c r="K296" s="161"/>
      <c r="L296" s="262">
        <f>SUMIFS(L276:L295,B276:B295,"設備")</f>
        <v>0</v>
      </c>
      <c r="M296" s="323"/>
      <c r="N296" s="263">
        <f t="shared" si="44"/>
        <v>0</v>
      </c>
      <c r="O296" s="164"/>
    </row>
    <row r="297" spans="1:15" ht="18.75" customHeight="1" x14ac:dyDescent="0.15">
      <c r="A297" s="94"/>
      <c r="B297" s="144"/>
      <c r="C297" s="275" t="s">
        <v>637</v>
      </c>
      <c r="D297" s="326" t="s">
        <v>666</v>
      </c>
      <c r="E297" s="186" t="s">
        <v>605</v>
      </c>
      <c r="F297" s="245"/>
      <c r="G297" s="177"/>
      <c r="H297" s="178"/>
      <c r="I297" s="148"/>
      <c r="J297" s="179">
        <f>SUMIFS(J276:J295,B276:B295,"工事")</f>
        <v>0</v>
      </c>
      <c r="K297" s="150"/>
      <c r="L297" s="180">
        <f>SUMIFS(L276:L295,B276:B295,"工事")</f>
        <v>0</v>
      </c>
      <c r="M297" s="181"/>
      <c r="N297" s="182">
        <f t="shared" si="44"/>
        <v>0</v>
      </c>
      <c r="O297" s="153"/>
    </row>
    <row r="298" spans="1:15" ht="18.75" customHeight="1" thickBot="1" x14ac:dyDescent="0.2">
      <c r="A298" s="94"/>
      <c r="B298" s="327"/>
      <c r="C298" s="306"/>
      <c r="D298" s="271" t="s">
        <v>637</v>
      </c>
      <c r="E298" s="328" t="s">
        <v>619</v>
      </c>
      <c r="F298" s="269"/>
      <c r="G298" s="309"/>
      <c r="H298" s="310"/>
      <c r="I298" s="311"/>
      <c r="J298" s="312">
        <f>J296+J297</f>
        <v>0</v>
      </c>
      <c r="K298" s="313"/>
      <c r="L298" s="314">
        <f>L296+L297</f>
        <v>0</v>
      </c>
      <c r="M298" s="315"/>
      <c r="N298" s="316">
        <f t="shared" si="44"/>
        <v>0</v>
      </c>
      <c r="O298" s="110"/>
    </row>
    <row r="299" spans="1:15" ht="18.75" customHeight="1" x14ac:dyDescent="0.15">
      <c r="A299" s="94"/>
      <c r="B299" s="144"/>
      <c r="C299" s="2550" t="s">
        <v>638</v>
      </c>
      <c r="D299" s="2551"/>
      <c r="E299" s="2552"/>
      <c r="F299" s="246"/>
      <c r="G299" s="145"/>
      <c r="H299" s="146"/>
      <c r="I299" s="147"/>
      <c r="J299" s="159"/>
      <c r="K299" s="329"/>
      <c r="L299" s="301">
        <f t="shared" si="42"/>
        <v>0</v>
      </c>
      <c r="M299" s="323" t="str">
        <f t="shared" ref="M299:M319" si="45">IF(I299-K299=0,"",I299-K299)</f>
        <v/>
      </c>
      <c r="N299" s="163"/>
      <c r="O299" s="153"/>
    </row>
    <row r="300" spans="1:15" ht="18.75" customHeight="1" x14ac:dyDescent="0.15">
      <c r="A300" s="94"/>
      <c r="B300" s="144"/>
      <c r="C300" s="333"/>
      <c r="D300" s="543"/>
      <c r="E300" s="541"/>
      <c r="F300" s="246"/>
      <c r="G300" s="145"/>
      <c r="H300" s="146"/>
      <c r="I300" s="147"/>
      <c r="J300" s="148">
        <f t="shared" ref="J300:J319" si="46">ROUNDDOWN(H300*I300,0)</f>
        <v>0</v>
      </c>
      <c r="K300" s="149"/>
      <c r="L300" s="150">
        <f t="shared" si="42"/>
        <v>0</v>
      </c>
      <c r="M300" s="181" t="str">
        <f t="shared" si="45"/>
        <v/>
      </c>
      <c r="N300" s="152">
        <f>J300-L300</f>
        <v>0</v>
      </c>
      <c r="O300" s="153"/>
    </row>
    <row r="301" spans="1:15" ht="18.75" customHeight="1" x14ac:dyDescent="0.15">
      <c r="A301" s="94"/>
      <c r="B301" s="144"/>
      <c r="C301" s="333"/>
      <c r="D301" s="324"/>
      <c r="E301" s="325"/>
      <c r="F301" s="246"/>
      <c r="G301" s="145"/>
      <c r="H301" s="146"/>
      <c r="I301" s="147"/>
      <c r="J301" s="148">
        <f t="shared" si="46"/>
        <v>0</v>
      </c>
      <c r="K301" s="149"/>
      <c r="L301" s="150">
        <f t="shared" si="42"/>
        <v>0</v>
      </c>
      <c r="M301" s="181" t="str">
        <f t="shared" si="45"/>
        <v/>
      </c>
      <c r="N301" s="152">
        <f>J301-L301</f>
        <v>0</v>
      </c>
      <c r="O301" s="153"/>
    </row>
    <row r="302" spans="1:15" ht="18.75" customHeight="1" x14ac:dyDescent="0.15">
      <c r="A302" s="94"/>
      <c r="B302" s="144"/>
      <c r="C302" s="333"/>
      <c r="D302" s="324"/>
      <c r="E302" s="325"/>
      <c r="F302" s="246"/>
      <c r="G302" s="145"/>
      <c r="H302" s="146"/>
      <c r="I302" s="147"/>
      <c r="J302" s="148">
        <f t="shared" si="46"/>
        <v>0</v>
      </c>
      <c r="K302" s="149"/>
      <c r="L302" s="150">
        <f t="shared" si="42"/>
        <v>0</v>
      </c>
      <c r="M302" s="181" t="str">
        <f t="shared" si="45"/>
        <v/>
      </c>
      <c r="N302" s="152">
        <f t="shared" ref="N302:N311" si="47">J302-L302</f>
        <v>0</v>
      </c>
      <c r="O302" s="153"/>
    </row>
    <row r="303" spans="1:15" ht="18.75" customHeight="1" x14ac:dyDescent="0.15">
      <c r="A303" s="94"/>
      <c r="B303" s="144"/>
      <c r="C303" s="333"/>
      <c r="D303" s="324"/>
      <c r="E303" s="325"/>
      <c r="F303" s="246"/>
      <c r="G303" s="145"/>
      <c r="H303" s="146"/>
      <c r="I303" s="147"/>
      <c r="J303" s="148">
        <f t="shared" si="46"/>
        <v>0</v>
      </c>
      <c r="K303" s="149"/>
      <c r="L303" s="150">
        <f t="shared" si="42"/>
        <v>0</v>
      </c>
      <c r="M303" s="181" t="str">
        <f t="shared" si="45"/>
        <v/>
      </c>
      <c r="N303" s="152">
        <f t="shared" si="47"/>
        <v>0</v>
      </c>
      <c r="O303" s="153"/>
    </row>
    <row r="304" spans="1:15" ht="18.75" customHeight="1" x14ac:dyDescent="0.15">
      <c r="A304" s="94"/>
      <c r="B304" s="144"/>
      <c r="C304" s="333"/>
      <c r="D304" s="324"/>
      <c r="E304" s="325"/>
      <c r="F304" s="246"/>
      <c r="G304" s="145"/>
      <c r="H304" s="146"/>
      <c r="I304" s="147"/>
      <c r="J304" s="148">
        <f t="shared" si="46"/>
        <v>0</v>
      </c>
      <c r="K304" s="149"/>
      <c r="L304" s="150">
        <f t="shared" si="42"/>
        <v>0</v>
      </c>
      <c r="M304" s="181" t="str">
        <f t="shared" si="45"/>
        <v/>
      </c>
      <c r="N304" s="152">
        <f t="shared" si="47"/>
        <v>0</v>
      </c>
      <c r="O304" s="153"/>
    </row>
    <row r="305" spans="1:15" ht="18.75" customHeight="1" x14ac:dyDescent="0.15">
      <c r="A305" s="94"/>
      <c r="B305" s="144"/>
      <c r="C305" s="333"/>
      <c r="D305" s="324"/>
      <c r="E305" s="325"/>
      <c r="F305" s="246"/>
      <c r="G305" s="145"/>
      <c r="H305" s="146"/>
      <c r="I305" s="147"/>
      <c r="J305" s="148">
        <f t="shared" si="46"/>
        <v>0</v>
      </c>
      <c r="K305" s="149"/>
      <c r="L305" s="150">
        <f t="shared" si="42"/>
        <v>0</v>
      </c>
      <c r="M305" s="181" t="str">
        <f t="shared" si="45"/>
        <v/>
      </c>
      <c r="N305" s="152">
        <f t="shared" si="47"/>
        <v>0</v>
      </c>
      <c r="O305" s="153"/>
    </row>
    <row r="306" spans="1:15" ht="18.75" customHeight="1" x14ac:dyDescent="0.15">
      <c r="A306" s="94"/>
      <c r="B306" s="144"/>
      <c r="C306" s="333"/>
      <c r="D306" s="324"/>
      <c r="E306" s="325"/>
      <c r="F306" s="246"/>
      <c r="G306" s="145"/>
      <c r="H306" s="146"/>
      <c r="I306" s="147"/>
      <c r="J306" s="148">
        <f t="shared" si="46"/>
        <v>0</v>
      </c>
      <c r="K306" s="149"/>
      <c r="L306" s="150">
        <f t="shared" si="42"/>
        <v>0</v>
      </c>
      <c r="M306" s="181" t="str">
        <f t="shared" si="45"/>
        <v/>
      </c>
      <c r="N306" s="152">
        <f t="shared" si="47"/>
        <v>0</v>
      </c>
      <c r="O306" s="153"/>
    </row>
    <row r="307" spans="1:15" ht="18.75" customHeight="1" x14ac:dyDescent="0.15">
      <c r="A307" s="94"/>
      <c r="B307" s="144"/>
      <c r="C307" s="333"/>
      <c r="D307" s="324"/>
      <c r="E307" s="325"/>
      <c r="F307" s="246"/>
      <c r="G307" s="145"/>
      <c r="H307" s="146"/>
      <c r="I307" s="147"/>
      <c r="J307" s="148">
        <f t="shared" si="46"/>
        <v>0</v>
      </c>
      <c r="K307" s="149"/>
      <c r="L307" s="150">
        <f t="shared" si="42"/>
        <v>0</v>
      </c>
      <c r="M307" s="181" t="str">
        <f t="shared" si="45"/>
        <v/>
      </c>
      <c r="N307" s="152">
        <f t="shared" si="47"/>
        <v>0</v>
      </c>
      <c r="O307" s="153"/>
    </row>
    <row r="308" spans="1:15" ht="18.75" customHeight="1" x14ac:dyDescent="0.15">
      <c r="A308" s="94"/>
      <c r="B308" s="144"/>
      <c r="C308" s="333"/>
      <c r="D308" s="324"/>
      <c r="E308" s="325"/>
      <c r="F308" s="246"/>
      <c r="G308" s="145"/>
      <c r="H308" s="146"/>
      <c r="I308" s="147"/>
      <c r="J308" s="148">
        <f t="shared" si="46"/>
        <v>0</v>
      </c>
      <c r="K308" s="149"/>
      <c r="L308" s="150">
        <f t="shared" si="42"/>
        <v>0</v>
      </c>
      <c r="M308" s="181" t="str">
        <f t="shared" si="45"/>
        <v/>
      </c>
      <c r="N308" s="152">
        <f t="shared" si="47"/>
        <v>0</v>
      </c>
      <c r="O308" s="153"/>
    </row>
    <row r="309" spans="1:15" ht="18.75" customHeight="1" x14ac:dyDescent="0.15">
      <c r="A309" s="94"/>
      <c r="B309" s="144"/>
      <c r="C309" s="333"/>
      <c r="D309" s="324"/>
      <c r="E309" s="325"/>
      <c r="F309" s="246"/>
      <c r="G309" s="145"/>
      <c r="H309" s="146"/>
      <c r="I309" s="147"/>
      <c r="J309" s="148">
        <f t="shared" si="46"/>
        <v>0</v>
      </c>
      <c r="K309" s="149"/>
      <c r="L309" s="150">
        <f t="shared" si="42"/>
        <v>0</v>
      </c>
      <c r="M309" s="181" t="str">
        <f t="shared" si="45"/>
        <v/>
      </c>
      <c r="N309" s="152">
        <f t="shared" si="47"/>
        <v>0</v>
      </c>
      <c r="O309" s="153"/>
    </row>
    <row r="310" spans="1:15" ht="18.75" customHeight="1" x14ac:dyDescent="0.15">
      <c r="A310" s="94"/>
      <c r="B310" s="144"/>
      <c r="C310" s="333"/>
      <c r="D310" s="324"/>
      <c r="E310" s="325"/>
      <c r="F310" s="246"/>
      <c r="G310" s="145"/>
      <c r="H310" s="146"/>
      <c r="I310" s="147"/>
      <c r="J310" s="148">
        <f t="shared" si="46"/>
        <v>0</v>
      </c>
      <c r="K310" s="149"/>
      <c r="L310" s="150">
        <f t="shared" si="42"/>
        <v>0</v>
      </c>
      <c r="M310" s="181" t="str">
        <f t="shared" si="45"/>
        <v/>
      </c>
      <c r="N310" s="152">
        <f t="shared" si="47"/>
        <v>0</v>
      </c>
      <c r="O310" s="153"/>
    </row>
    <row r="311" spans="1:15" ht="18.75" customHeight="1" x14ac:dyDescent="0.15">
      <c r="A311" s="94"/>
      <c r="B311" s="144"/>
      <c r="C311" s="333"/>
      <c r="D311" s="324"/>
      <c r="E311" s="325"/>
      <c r="F311" s="246"/>
      <c r="G311" s="145"/>
      <c r="H311" s="146"/>
      <c r="I311" s="147"/>
      <c r="J311" s="148">
        <f t="shared" si="46"/>
        <v>0</v>
      </c>
      <c r="K311" s="149"/>
      <c r="L311" s="150">
        <f t="shared" si="42"/>
        <v>0</v>
      </c>
      <c r="M311" s="181" t="str">
        <f t="shared" si="45"/>
        <v/>
      </c>
      <c r="N311" s="152">
        <f t="shared" si="47"/>
        <v>0</v>
      </c>
      <c r="O311" s="153"/>
    </row>
    <row r="312" spans="1:15" ht="18.75" customHeight="1" x14ac:dyDescent="0.15">
      <c r="A312" s="94"/>
      <c r="B312" s="144"/>
      <c r="C312" s="333"/>
      <c r="D312" s="324"/>
      <c r="E312" s="325"/>
      <c r="F312" s="246"/>
      <c r="G312" s="145"/>
      <c r="H312" s="146"/>
      <c r="I312" s="147"/>
      <c r="J312" s="148">
        <f t="shared" si="46"/>
        <v>0</v>
      </c>
      <c r="K312" s="149"/>
      <c r="L312" s="150">
        <f t="shared" si="42"/>
        <v>0</v>
      </c>
      <c r="M312" s="181" t="str">
        <f t="shared" si="45"/>
        <v/>
      </c>
      <c r="N312" s="152">
        <f t="shared" ref="N312:N318" si="48">J312-L312</f>
        <v>0</v>
      </c>
      <c r="O312" s="153"/>
    </row>
    <row r="313" spans="1:15" ht="18.75" customHeight="1" x14ac:dyDescent="0.15">
      <c r="A313" s="94"/>
      <c r="B313" s="144"/>
      <c r="C313" s="333"/>
      <c r="D313" s="324"/>
      <c r="E313" s="325"/>
      <c r="F313" s="246"/>
      <c r="G313" s="145"/>
      <c r="H313" s="146"/>
      <c r="I313" s="147"/>
      <c r="J313" s="148">
        <f t="shared" si="46"/>
        <v>0</v>
      </c>
      <c r="K313" s="149"/>
      <c r="L313" s="150">
        <f t="shared" si="42"/>
        <v>0</v>
      </c>
      <c r="M313" s="181" t="str">
        <f t="shared" si="45"/>
        <v/>
      </c>
      <c r="N313" s="152">
        <f t="shared" si="48"/>
        <v>0</v>
      </c>
      <c r="O313" s="153"/>
    </row>
    <row r="314" spans="1:15" ht="18.75" customHeight="1" x14ac:dyDescent="0.15">
      <c r="A314" s="94"/>
      <c r="B314" s="144"/>
      <c r="C314" s="333"/>
      <c r="D314" s="324"/>
      <c r="E314" s="325"/>
      <c r="F314" s="246"/>
      <c r="G314" s="145"/>
      <c r="H314" s="146"/>
      <c r="I314" s="147"/>
      <c r="J314" s="148">
        <f t="shared" si="46"/>
        <v>0</v>
      </c>
      <c r="K314" s="149"/>
      <c r="L314" s="150">
        <f t="shared" si="42"/>
        <v>0</v>
      </c>
      <c r="M314" s="181" t="str">
        <f t="shared" si="45"/>
        <v/>
      </c>
      <c r="N314" s="152">
        <f t="shared" si="48"/>
        <v>0</v>
      </c>
      <c r="O314" s="153"/>
    </row>
    <row r="315" spans="1:15" ht="18.75" customHeight="1" x14ac:dyDescent="0.15">
      <c r="A315" s="94"/>
      <c r="B315" s="144"/>
      <c r="C315" s="333"/>
      <c r="D315" s="324"/>
      <c r="E315" s="325"/>
      <c r="F315" s="246"/>
      <c r="G315" s="145"/>
      <c r="H315" s="146"/>
      <c r="I315" s="147"/>
      <c r="J315" s="148">
        <f t="shared" si="46"/>
        <v>0</v>
      </c>
      <c r="K315" s="149"/>
      <c r="L315" s="150">
        <f t="shared" si="42"/>
        <v>0</v>
      </c>
      <c r="M315" s="181" t="str">
        <f t="shared" si="45"/>
        <v/>
      </c>
      <c r="N315" s="152">
        <f t="shared" si="48"/>
        <v>0</v>
      </c>
      <c r="O315" s="153"/>
    </row>
    <row r="316" spans="1:15" ht="18.75" customHeight="1" x14ac:dyDescent="0.15">
      <c r="A316" s="94"/>
      <c r="B316" s="144"/>
      <c r="C316" s="333"/>
      <c r="D316" s="324"/>
      <c r="E316" s="325"/>
      <c r="F316" s="246"/>
      <c r="G316" s="145"/>
      <c r="H316" s="146"/>
      <c r="I316" s="147"/>
      <c r="J316" s="148">
        <f t="shared" si="46"/>
        <v>0</v>
      </c>
      <c r="K316" s="149"/>
      <c r="L316" s="150">
        <f t="shared" si="42"/>
        <v>0</v>
      </c>
      <c r="M316" s="181" t="str">
        <f t="shared" si="45"/>
        <v/>
      </c>
      <c r="N316" s="152">
        <f t="shared" si="48"/>
        <v>0</v>
      </c>
      <c r="O316" s="153"/>
    </row>
    <row r="317" spans="1:15" ht="18.75" customHeight="1" x14ac:dyDescent="0.15">
      <c r="A317" s="94"/>
      <c r="B317" s="144"/>
      <c r="C317" s="333"/>
      <c r="D317" s="324"/>
      <c r="E317" s="325"/>
      <c r="F317" s="246"/>
      <c r="G317" s="145"/>
      <c r="H317" s="146"/>
      <c r="I317" s="147"/>
      <c r="J317" s="148">
        <f t="shared" si="46"/>
        <v>0</v>
      </c>
      <c r="K317" s="149"/>
      <c r="L317" s="150">
        <f t="shared" si="42"/>
        <v>0</v>
      </c>
      <c r="M317" s="181" t="str">
        <f t="shared" si="45"/>
        <v/>
      </c>
      <c r="N317" s="152">
        <f t="shared" si="48"/>
        <v>0</v>
      </c>
      <c r="O317" s="153"/>
    </row>
    <row r="318" spans="1:15" ht="18.75" customHeight="1" x14ac:dyDescent="0.15">
      <c r="A318" s="94"/>
      <c r="B318" s="144"/>
      <c r="C318" s="333"/>
      <c r="D318" s="324"/>
      <c r="E318" s="325"/>
      <c r="F318" s="246"/>
      <c r="G318" s="145"/>
      <c r="H318" s="146"/>
      <c r="I318" s="147"/>
      <c r="J318" s="148">
        <f t="shared" si="46"/>
        <v>0</v>
      </c>
      <c r="K318" s="149"/>
      <c r="L318" s="150">
        <f t="shared" si="42"/>
        <v>0</v>
      </c>
      <c r="M318" s="181" t="str">
        <f t="shared" si="45"/>
        <v/>
      </c>
      <c r="N318" s="152">
        <f t="shared" si="48"/>
        <v>0</v>
      </c>
      <c r="O318" s="153"/>
    </row>
    <row r="319" spans="1:15" ht="18.75" customHeight="1" thickBot="1" x14ac:dyDescent="0.2">
      <c r="A319" s="94"/>
      <c r="B319" s="327"/>
      <c r="C319" s="276"/>
      <c r="D319" s="277"/>
      <c r="E319" s="278"/>
      <c r="F319" s="279"/>
      <c r="G319" s="280"/>
      <c r="H319" s="281"/>
      <c r="I319" s="282"/>
      <c r="J319" s="311">
        <f t="shared" si="46"/>
        <v>0</v>
      </c>
      <c r="K319" s="283"/>
      <c r="L319" s="313">
        <f t="shared" si="42"/>
        <v>0</v>
      </c>
      <c r="M319" s="315" t="str">
        <f t="shared" si="45"/>
        <v/>
      </c>
      <c r="N319" s="284">
        <f t="shared" ref="N319:N325" si="49">J319-L319</f>
        <v>0</v>
      </c>
      <c r="O319" s="110"/>
    </row>
    <row r="320" spans="1:15" ht="18.75" customHeight="1" x14ac:dyDescent="0.15">
      <c r="A320" s="94"/>
      <c r="B320" s="154"/>
      <c r="C320" s="275" t="s">
        <v>639</v>
      </c>
      <c r="D320" s="258" t="s">
        <v>665</v>
      </c>
      <c r="E320" s="259" t="s">
        <v>605</v>
      </c>
      <c r="F320" s="260"/>
      <c r="G320" s="321"/>
      <c r="H320" s="322"/>
      <c r="I320" s="159"/>
      <c r="J320" s="261">
        <f>SUMIFS(J300:J319,B300:B319,"設備")</f>
        <v>0</v>
      </c>
      <c r="K320" s="161"/>
      <c r="L320" s="262">
        <f>SUMIFS(L300:L319,B300:B319,"設備")</f>
        <v>0</v>
      </c>
      <c r="M320" s="323"/>
      <c r="N320" s="263">
        <f t="shared" si="49"/>
        <v>0</v>
      </c>
      <c r="O320" s="164"/>
    </row>
    <row r="321" spans="1:15" ht="18.75" customHeight="1" x14ac:dyDescent="0.15">
      <c r="A321" s="94"/>
      <c r="B321" s="144"/>
      <c r="C321" s="275" t="s">
        <v>639</v>
      </c>
      <c r="D321" s="326" t="s">
        <v>666</v>
      </c>
      <c r="E321" s="186" t="s">
        <v>605</v>
      </c>
      <c r="F321" s="245"/>
      <c r="G321" s="177"/>
      <c r="H321" s="178"/>
      <c r="I321" s="148"/>
      <c r="J321" s="179">
        <f>SUMIFS(J300:J319,B300:B319,"工事")</f>
        <v>0</v>
      </c>
      <c r="K321" s="150"/>
      <c r="L321" s="180">
        <f>SUMIFS(L300:L319,B300:B319,"工事")</f>
        <v>0</v>
      </c>
      <c r="M321" s="181"/>
      <c r="N321" s="182">
        <f t="shared" si="49"/>
        <v>0</v>
      </c>
      <c r="O321" s="153"/>
    </row>
    <row r="322" spans="1:15" ht="18.75" customHeight="1" thickBot="1" x14ac:dyDescent="0.2">
      <c r="A322" s="94"/>
      <c r="B322" s="264"/>
      <c r="C322" s="285"/>
      <c r="D322" s="286" t="s">
        <v>639</v>
      </c>
      <c r="E322" s="287" t="s">
        <v>619</v>
      </c>
      <c r="F322" s="288"/>
      <c r="G322" s="289"/>
      <c r="H322" s="290"/>
      <c r="I322" s="265"/>
      <c r="J322" s="272">
        <f>J320+J321</f>
        <v>0</v>
      </c>
      <c r="K322" s="266"/>
      <c r="L322" s="273">
        <f>L320+L321</f>
        <v>0</v>
      </c>
      <c r="M322" s="267"/>
      <c r="N322" s="274">
        <f t="shared" si="49"/>
        <v>0</v>
      </c>
      <c r="O322" s="268"/>
    </row>
    <row r="323" spans="1:15" ht="18.75" customHeight="1" thickTop="1" x14ac:dyDescent="0.15">
      <c r="A323" s="94"/>
      <c r="B323" s="154"/>
      <c r="C323" s="257" t="s">
        <v>523</v>
      </c>
      <c r="D323" s="258" t="s">
        <v>600</v>
      </c>
      <c r="E323" s="259" t="s">
        <v>602</v>
      </c>
      <c r="F323" s="260"/>
      <c r="G323" s="321"/>
      <c r="H323" s="322"/>
      <c r="I323" s="159"/>
      <c r="J323" s="261">
        <f>SUMIFS(J276:J322,D276:D322,"設備費5")</f>
        <v>0</v>
      </c>
      <c r="K323" s="161"/>
      <c r="L323" s="262">
        <f>SUMIFS(L276:L322,D276:D322,"設備費5")</f>
        <v>0</v>
      </c>
      <c r="M323" s="323"/>
      <c r="N323" s="263">
        <f t="shared" si="49"/>
        <v>0</v>
      </c>
      <c r="O323" s="164"/>
    </row>
    <row r="324" spans="1:15" ht="18.75" customHeight="1" x14ac:dyDescent="0.15">
      <c r="A324" s="94"/>
      <c r="B324" s="144"/>
      <c r="C324" s="184" t="s">
        <v>523</v>
      </c>
      <c r="D324" s="326" t="s">
        <v>606</v>
      </c>
      <c r="E324" s="186" t="s">
        <v>602</v>
      </c>
      <c r="F324" s="245"/>
      <c r="G324" s="177"/>
      <c r="H324" s="178"/>
      <c r="I324" s="148"/>
      <c r="J324" s="179">
        <f>SUMIFS(J276:J322,D276:D322,"工事費5")</f>
        <v>0</v>
      </c>
      <c r="K324" s="150"/>
      <c r="L324" s="180">
        <f>SUMIFS(L276:L322,D276:D322,"工事費5")</f>
        <v>0</v>
      </c>
      <c r="M324" s="181"/>
      <c r="N324" s="182">
        <f t="shared" si="49"/>
        <v>0</v>
      </c>
      <c r="O324" s="153"/>
    </row>
    <row r="325" spans="1:15" ht="18.75" customHeight="1" thickBot="1" x14ac:dyDescent="0.2">
      <c r="A325" s="94"/>
      <c r="B325" s="264"/>
      <c r="C325" s="285"/>
      <c r="D325" s="291" t="s">
        <v>607</v>
      </c>
      <c r="E325" s="287" t="s">
        <v>602</v>
      </c>
      <c r="F325" s="288"/>
      <c r="G325" s="289"/>
      <c r="H325" s="290"/>
      <c r="I325" s="265"/>
      <c r="J325" s="272">
        <f>J323+J324</f>
        <v>0</v>
      </c>
      <c r="K325" s="266"/>
      <c r="L325" s="273">
        <f>L323+L324</f>
        <v>0</v>
      </c>
      <c r="M325" s="267"/>
      <c r="N325" s="274">
        <f t="shared" si="49"/>
        <v>0</v>
      </c>
      <c r="O325" s="268"/>
    </row>
    <row r="326" spans="1:15" ht="18.75" customHeight="1" thickTop="1" x14ac:dyDescent="0.15">
      <c r="A326" s="94"/>
      <c r="B326" s="144"/>
      <c r="C326" s="2558" t="s">
        <v>612</v>
      </c>
      <c r="D326" s="2559"/>
      <c r="E326" s="2560"/>
      <c r="F326" s="246"/>
      <c r="G326" s="145"/>
      <c r="H326" s="146"/>
      <c r="I326" s="148"/>
      <c r="J326" s="148"/>
      <c r="K326" s="149"/>
      <c r="L326" s="150"/>
      <c r="M326" s="181"/>
      <c r="N326" s="152"/>
      <c r="O326" s="153"/>
    </row>
    <row r="327" spans="1:15" ht="18.75" customHeight="1" x14ac:dyDescent="0.15">
      <c r="A327" s="94"/>
      <c r="B327" s="144"/>
      <c r="C327" s="2561" t="s">
        <v>640</v>
      </c>
      <c r="D327" s="2562"/>
      <c r="E327" s="2563"/>
      <c r="F327" s="246"/>
      <c r="G327" s="145"/>
      <c r="H327" s="146"/>
      <c r="I327" s="147"/>
      <c r="J327" s="148"/>
      <c r="K327" s="149"/>
      <c r="L327" s="150"/>
      <c r="M327" s="181" t="str">
        <f t="shared" ref="M327:M335" si="50">IF(I327-K327=0,"",I327-K327)</f>
        <v/>
      </c>
      <c r="N327" s="152"/>
      <c r="O327" s="153"/>
    </row>
    <row r="328" spans="1:15" ht="18.75" customHeight="1" x14ac:dyDescent="0.15">
      <c r="A328" s="94"/>
      <c r="B328" s="144"/>
      <c r="C328" s="333"/>
      <c r="D328" s="324"/>
      <c r="E328" s="325"/>
      <c r="F328" s="246"/>
      <c r="G328" s="145"/>
      <c r="H328" s="146"/>
      <c r="I328" s="147"/>
      <c r="J328" s="148">
        <f t="shared" ref="J328:J335" si="51">ROUNDDOWN(H328*I328,0)</f>
        <v>0</v>
      </c>
      <c r="K328" s="149"/>
      <c r="L328" s="150">
        <f t="shared" ref="L328:L335" si="52">ROUNDDOWN(H328*K328,0)</f>
        <v>0</v>
      </c>
      <c r="M328" s="181" t="str">
        <f t="shared" si="50"/>
        <v/>
      </c>
      <c r="N328" s="152">
        <f t="shared" ref="N328:N338" si="53">J328-L328</f>
        <v>0</v>
      </c>
      <c r="O328" s="153"/>
    </row>
    <row r="329" spans="1:15" ht="18.75" customHeight="1" x14ac:dyDescent="0.15">
      <c r="A329" s="94"/>
      <c r="B329" s="144"/>
      <c r="C329" s="333"/>
      <c r="D329" s="324"/>
      <c r="E329" s="325"/>
      <c r="F329" s="246"/>
      <c r="G329" s="145"/>
      <c r="H329" s="146"/>
      <c r="I329" s="147"/>
      <c r="J329" s="148">
        <f t="shared" si="51"/>
        <v>0</v>
      </c>
      <c r="K329" s="149"/>
      <c r="L329" s="150">
        <f t="shared" si="52"/>
        <v>0</v>
      </c>
      <c r="M329" s="181" t="str">
        <f t="shared" si="50"/>
        <v/>
      </c>
      <c r="N329" s="152">
        <f t="shared" si="53"/>
        <v>0</v>
      </c>
      <c r="O329" s="153"/>
    </row>
    <row r="330" spans="1:15" ht="18.75" customHeight="1" x14ac:dyDescent="0.15">
      <c r="A330" s="94"/>
      <c r="B330" s="144"/>
      <c r="C330" s="333"/>
      <c r="D330" s="324"/>
      <c r="E330" s="325"/>
      <c r="F330" s="246"/>
      <c r="G330" s="145"/>
      <c r="H330" s="146"/>
      <c r="I330" s="147"/>
      <c r="J330" s="148">
        <f t="shared" si="51"/>
        <v>0</v>
      </c>
      <c r="K330" s="149"/>
      <c r="L330" s="150">
        <f t="shared" si="52"/>
        <v>0</v>
      </c>
      <c r="M330" s="181" t="str">
        <f t="shared" si="50"/>
        <v/>
      </c>
      <c r="N330" s="152">
        <f t="shared" si="53"/>
        <v>0</v>
      </c>
      <c r="O330" s="153"/>
    </row>
    <row r="331" spans="1:15" ht="18.75" customHeight="1" x14ac:dyDescent="0.15">
      <c r="A331" s="94"/>
      <c r="B331" s="144"/>
      <c r="C331" s="333"/>
      <c r="D331" s="324"/>
      <c r="E331" s="325"/>
      <c r="F331" s="246"/>
      <c r="G331" s="145"/>
      <c r="H331" s="146"/>
      <c r="I331" s="147"/>
      <c r="J331" s="148">
        <f t="shared" si="51"/>
        <v>0</v>
      </c>
      <c r="K331" s="149"/>
      <c r="L331" s="150">
        <f t="shared" si="52"/>
        <v>0</v>
      </c>
      <c r="M331" s="181" t="str">
        <f t="shared" si="50"/>
        <v/>
      </c>
      <c r="N331" s="152">
        <f t="shared" si="53"/>
        <v>0</v>
      </c>
      <c r="O331" s="153"/>
    </row>
    <row r="332" spans="1:15" ht="18.75" customHeight="1" x14ac:dyDescent="0.15">
      <c r="A332" s="94"/>
      <c r="B332" s="144"/>
      <c r="C332" s="333"/>
      <c r="D332" s="324"/>
      <c r="E332" s="325"/>
      <c r="F332" s="246"/>
      <c r="G332" s="145"/>
      <c r="H332" s="146"/>
      <c r="I332" s="147"/>
      <c r="J332" s="148">
        <f t="shared" si="51"/>
        <v>0</v>
      </c>
      <c r="K332" s="149"/>
      <c r="L332" s="150">
        <f t="shared" si="52"/>
        <v>0</v>
      </c>
      <c r="M332" s="181" t="str">
        <f t="shared" si="50"/>
        <v/>
      </c>
      <c r="N332" s="152">
        <f t="shared" si="53"/>
        <v>0</v>
      </c>
      <c r="O332" s="153"/>
    </row>
    <row r="333" spans="1:15" ht="18.75" customHeight="1" x14ac:dyDescent="0.15">
      <c r="A333" s="94"/>
      <c r="B333" s="144"/>
      <c r="C333" s="333"/>
      <c r="D333" s="324"/>
      <c r="E333" s="325"/>
      <c r="F333" s="246"/>
      <c r="G333" s="145"/>
      <c r="H333" s="146"/>
      <c r="I333" s="147"/>
      <c r="J333" s="148">
        <f t="shared" si="51"/>
        <v>0</v>
      </c>
      <c r="K333" s="149"/>
      <c r="L333" s="150">
        <f t="shared" si="52"/>
        <v>0</v>
      </c>
      <c r="M333" s="181" t="str">
        <f t="shared" si="50"/>
        <v/>
      </c>
      <c r="N333" s="152">
        <f t="shared" si="53"/>
        <v>0</v>
      </c>
      <c r="O333" s="153"/>
    </row>
    <row r="334" spans="1:15" ht="18.75" customHeight="1" x14ac:dyDescent="0.15">
      <c r="A334" s="94"/>
      <c r="B334" s="144"/>
      <c r="C334" s="333"/>
      <c r="D334" s="324"/>
      <c r="E334" s="325"/>
      <c r="F334" s="246"/>
      <c r="G334" s="145"/>
      <c r="H334" s="146"/>
      <c r="I334" s="147"/>
      <c r="J334" s="148">
        <f t="shared" si="51"/>
        <v>0</v>
      </c>
      <c r="K334" s="149"/>
      <c r="L334" s="150">
        <f t="shared" si="52"/>
        <v>0</v>
      </c>
      <c r="M334" s="181" t="str">
        <f t="shared" si="50"/>
        <v/>
      </c>
      <c r="N334" s="152">
        <f t="shared" si="53"/>
        <v>0</v>
      </c>
      <c r="O334" s="153"/>
    </row>
    <row r="335" spans="1:15" ht="18.75" customHeight="1" thickBot="1" x14ac:dyDescent="0.2">
      <c r="A335" s="94"/>
      <c r="B335" s="327"/>
      <c r="C335" s="276"/>
      <c r="D335" s="277"/>
      <c r="E335" s="278"/>
      <c r="F335" s="279"/>
      <c r="G335" s="280"/>
      <c r="H335" s="281"/>
      <c r="I335" s="282"/>
      <c r="J335" s="311">
        <f t="shared" si="51"/>
        <v>0</v>
      </c>
      <c r="K335" s="283"/>
      <c r="L335" s="313">
        <f t="shared" si="52"/>
        <v>0</v>
      </c>
      <c r="M335" s="315" t="str">
        <f t="shared" si="50"/>
        <v/>
      </c>
      <c r="N335" s="284">
        <f t="shared" si="53"/>
        <v>0</v>
      </c>
      <c r="O335" s="110"/>
    </row>
    <row r="336" spans="1:15" ht="18.75" customHeight="1" x14ac:dyDescent="0.15">
      <c r="A336" s="94"/>
      <c r="B336" s="154"/>
      <c r="C336" s="275" t="s">
        <v>641</v>
      </c>
      <c r="D336" s="258" t="s">
        <v>667</v>
      </c>
      <c r="E336" s="259" t="s">
        <v>605</v>
      </c>
      <c r="F336" s="260"/>
      <c r="G336" s="321"/>
      <c r="H336" s="322"/>
      <c r="I336" s="159"/>
      <c r="J336" s="261">
        <f>SUMIFS(J328:J335,B328:B335,"設備")</f>
        <v>0</v>
      </c>
      <c r="K336" s="161"/>
      <c r="L336" s="262">
        <f>SUMIFS(L328:L335,B328:B335,"設備")</f>
        <v>0</v>
      </c>
      <c r="M336" s="323"/>
      <c r="N336" s="263">
        <f t="shared" si="53"/>
        <v>0</v>
      </c>
      <c r="O336" s="164"/>
    </row>
    <row r="337" spans="1:15" ht="18.75" customHeight="1" x14ac:dyDescent="0.15">
      <c r="A337" s="94"/>
      <c r="B337" s="144"/>
      <c r="C337" s="275" t="s">
        <v>641</v>
      </c>
      <c r="D337" s="326" t="s">
        <v>668</v>
      </c>
      <c r="E337" s="186" t="s">
        <v>605</v>
      </c>
      <c r="F337" s="245"/>
      <c r="G337" s="177"/>
      <c r="H337" s="178"/>
      <c r="I337" s="148"/>
      <c r="J337" s="179">
        <f>SUMIFS(J328:J335,B328:B335,"工事")</f>
        <v>0</v>
      </c>
      <c r="K337" s="150"/>
      <c r="L337" s="180">
        <f>SUMIFS(L328:L335,B328:B335,"工事")</f>
        <v>0</v>
      </c>
      <c r="M337" s="181"/>
      <c r="N337" s="182">
        <f t="shared" si="53"/>
        <v>0</v>
      </c>
      <c r="O337" s="153"/>
    </row>
    <row r="338" spans="1:15" ht="18.75" customHeight="1" thickBot="1" x14ac:dyDescent="0.2">
      <c r="A338" s="94"/>
      <c r="B338" s="327"/>
      <c r="C338" s="306"/>
      <c r="D338" s="271" t="s">
        <v>641</v>
      </c>
      <c r="E338" s="328" t="s">
        <v>619</v>
      </c>
      <c r="F338" s="269"/>
      <c r="G338" s="309"/>
      <c r="H338" s="310"/>
      <c r="I338" s="311"/>
      <c r="J338" s="312">
        <f>J336+J337</f>
        <v>0</v>
      </c>
      <c r="K338" s="313"/>
      <c r="L338" s="314">
        <f>L336+L337</f>
        <v>0</v>
      </c>
      <c r="M338" s="315"/>
      <c r="N338" s="316">
        <f t="shared" si="53"/>
        <v>0</v>
      </c>
      <c r="O338" s="110"/>
    </row>
    <row r="339" spans="1:15" ht="18.75" customHeight="1" x14ac:dyDescent="0.15">
      <c r="A339" s="94"/>
      <c r="B339" s="144"/>
      <c r="C339" s="2550" t="s">
        <v>642</v>
      </c>
      <c r="D339" s="2551"/>
      <c r="E339" s="2552"/>
      <c r="F339" s="246"/>
      <c r="G339" s="145"/>
      <c r="H339" s="146"/>
      <c r="I339" s="147"/>
      <c r="J339" s="159"/>
      <c r="K339" s="329"/>
      <c r="L339" s="301"/>
      <c r="M339" s="323" t="str">
        <f t="shared" ref="M339:M347" si="54">IF(I339-K339=0,"",I339-K339)</f>
        <v/>
      </c>
      <c r="N339" s="163"/>
      <c r="O339" s="153"/>
    </row>
    <row r="340" spans="1:15" ht="18.75" customHeight="1" x14ac:dyDescent="0.15">
      <c r="A340" s="94"/>
      <c r="B340" s="144"/>
      <c r="C340" s="333"/>
      <c r="D340" s="543"/>
      <c r="E340" s="541"/>
      <c r="F340" s="246"/>
      <c r="G340" s="145"/>
      <c r="H340" s="146"/>
      <c r="I340" s="147"/>
      <c r="J340" s="148">
        <f t="shared" ref="J340:J347" si="55">ROUNDDOWN(H340*I340,0)</f>
        <v>0</v>
      </c>
      <c r="K340" s="149"/>
      <c r="L340" s="150">
        <f t="shared" ref="L340:L347" si="56">ROUNDDOWN(H340*K340,0)</f>
        <v>0</v>
      </c>
      <c r="M340" s="181" t="str">
        <f t="shared" si="54"/>
        <v/>
      </c>
      <c r="N340" s="152">
        <f t="shared" ref="N340:N346" si="57">J340-L340</f>
        <v>0</v>
      </c>
      <c r="O340" s="153"/>
    </row>
    <row r="341" spans="1:15" ht="18.75" customHeight="1" x14ac:dyDescent="0.15">
      <c r="A341" s="94"/>
      <c r="B341" s="144"/>
      <c r="C341" s="333"/>
      <c r="D341" s="324"/>
      <c r="E341" s="325"/>
      <c r="F341" s="246"/>
      <c r="G341" s="145"/>
      <c r="H341" s="146"/>
      <c r="I341" s="147"/>
      <c r="J341" s="148">
        <f t="shared" si="55"/>
        <v>0</v>
      </c>
      <c r="K341" s="149"/>
      <c r="L341" s="150">
        <f t="shared" si="56"/>
        <v>0</v>
      </c>
      <c r="M341" s="181" t="str">
        <f t="shared" si="54"/>
        <v/>
      </c>
      <c r="N341" s="152">
        <f t="shared" si="57"/>
        <v>0</v>
      </c>
      <c r="O341" s="153"/>
    </row>
    <row r="342" spans="1:15" ht="18.75" customHeight="1" x14ac:dyDescent="0.15">
      <c r="A342" s="94"/>
      <c r="B342" s="144"/>
      <c r="C342" s="333"/>
      <c r="D342" s="324"/>
      <c r="E342" s="325"/>
      <c r="F342" s="246"/>
      <c r="G342" s="145"/>
      <c r="H342" s="146"/>
      <c r="I342" s="147"/>
      <c r="J342" s="148">
        <f t="shared" si="55"/>
        <v>0</v>
      </c>
      <c r="K342" s="149"/>
      <c r="L342" s="150">
        <f t="shared" si="56"/>
        <v>0</v>
      </c>
      <c r="M342" s="181" t="str">
        <f t="shared" si="54"/>
        <v/>
      </c>
      <c r="N342" s="152">
        <f t="shared" si="57"/>
        <v>0</v>
      </c>
      <c r="O342" s="153"/>
    </row>
    <row r="343" spans="1:15" ht="18.75" customHeight="1" x14ac:dyDescent="0.15">
      <c r="A343" s="94"/>
      <c r="B343" s="144"/>
      <c r="C343" s="333"/>
      <c r="D343" s="324"/>
      <c r="E343" s="325"/>
      <c r="F343" s="246"/>
      <c r="G343" s="145"/>
      <c r="H343" s="146"/>
      <c r="I343" s="147"/>
      <c r="J343" s="148">
        <f t="shared" si="55"/>
        <v>0</v>
      </c>
      <c r="K343" s="149"/>
      <c r="L343" s="150">
        <f t="shared" si="56"/>
        <v>0</v>
      </c>
      <c r="M343" s="181" t="str">
        <f t="shared" si="54"/>
        <v/>
      </c>
      <c r="N343" s="152">
        <f t="shared" si="57"/>
        <v>0</v>
      </c>
      <c r="O343" s="153"/>
    </row>
    <row r="344" spans="1:15" ht="18.75" customHeight="1" x14ac:dyDescent="0.15">
      <c r="A344" s="94"/>
      <c r="B344" s="144"/>
      <c r="C344" s="333"/>
      <c r="D344" s="324"/>
      <c r="E344" s="325"/>
      <c r="F344" s="246"/>
      <c r="G344" s="145"/>
      <c r="H344" s="146"/>
      <c r="I344" s="147"/>
      <c r="J344" s="148">
        <f t="shared" si="55"/>
        <v>0</v>
      </c>
      <c r="K344" s="149"/>
      <c r="L344" s="150">
        <f t="shared" si="56"/>
        <v>0</v>
      </c>
      <c r="M344" s="181" t="str">
        <f t="shared" si="54"/>
        <v/>
      </c>
      <c r="N344" s="152">
        <f t="shared" si="57"/>
        <v>0</v>
      </c>
      <c r="O344" s="153"/>
    </row>
    <row r="345" spans="1:15" ht="18.75" customHeight="1" x14ac:dyDescent="0.15">
      <c r="A345" s="94"/>
      <c r="B345" s="144"/>
      <c r="C345" s="333"/>
      <c r="D345" s="324"/>
      <c r="E345" s="325"/>
      <c r="F345" s="246"/>
      <c r="G345" s="145"/>
      <c r="H345" s="146"/>
      <c r="I345" s="147"/>
      <c r="J345" s="148">
        <f t="shared" si="55"/>
        <v>0</v>
      </c>
      <c r="K345" s="149"/>
      <c r="L345" s="150">
        <f t="shared" si="56"/>
        <v>0</v>
      </c>
      <c r="M345" s="181" t="str">
        <f t="shared" si="54"/>
        <v/>
      </c>
      <c r="N345" s="152">
        <f t="shared" si="57"/>
        <v>0</v>
      </c>
      <c r="O345" s="153"/>
    </row>
    <row r="346" spans="1:15" ht="18.75" customHeight="1" x14ac:dyDescent="0.15">
      <c r="A346" s="94"/>
      <c r="B346" s="144"/>
      <c r="C346" s="333"/>
      <c r="D346" s="324"/>
      <c r="E346" s="325"/>
      <c r="F346" s="246"/>
      <c r="G346" s="145"/>
      <c r="H346" s="146"/>
      <c r="I346" s="147"/>
      <c r="J346" s="148">
        <f t="shared" si="55"/>
        <v>0</v>
      </c>
      <c r="K346" s="149"/>
      <c r="L346" s="150">
        <f t="shared" si="56"/>
        <v>0</v>
      </c>
      <c r="M346" s="181" t="str">
        <f t="shared" si="54"/>
        <v/>
      </c>
      <c r="N346" s="152">
        <f t="shared" si="57"/>
        <v>0</v>
      </c>
      <c r="O346" s="153"/>
    </row>
    <row r="347" spans="1:15" ht="18.75" customHeight="1" thickBot="1" x14ac:dyDescent="0.2">
      <c r="A347" s="94"/>
      <c r="B347" s="327"/>
      <c r="C347" s="276"/>
      <c r="D347" s="277"/>
      <c r="E347" s="278"/>
      <c r="F347" s="279"/>
      <c r="G347" s="280"/>
      <c r="H347" s="281"/>
      <c r="I347" s="282"/>
      <c r="J347" s="311">
        <f t="shared" si="55"/>
        <v>0</v>
      </c>
      <c r="K347" s="283"/>
      <c r="L347" s="313">
        <f t="shared" si="56"/>
        <v>0</v>
      </c>
      <c r="M347" s="315" t="str">
        <f t="shared" si="54"/>
        <v/>
      </c>
      <c r="N347" s="284">
        <f t="shared" ref="N347:N353" si="58">J347-L347</f>
        <v>0</v>
      </c>
      <c r="O347" s="110"/>
    </row>
    <row r="348" spans="1:15" ht="18.75" customHeight="1" x14ac:dyDescent="0.15">
      <c r="A348" s="94"/>
      <c r="B348" s="154"/>
      <c r="C348" s="275" t="s">
        <v>643</v>
      </c>
      <c r="D348" s="258" t="s">
        <v>667</v>
      </c>
      <c r="E348" s="259" t="s">
        <v>605</v>
      </c>
      <c r="F348" s="260"/>
      <c r="G348" s="321"/>
      <c r="H348" s="322"/>
      <c r="I348" s="159"/>
      <c r="J348" s="261">
        <f>SUMIFS(J340:J347,B340:B347,"設備")</f>
        <v>0</v>
      </c>
      <c r="K348" s="161"/>
      <c r="L348" s="262">
        <f>SUMIFS(L340:L347,B340:B347,"設備")</f>
        <v>0</v>
      </c>
      <c r="M348" s="323"/>
      <c r="N348" s="263">
        <f t="shared" si="58"/>
        <v>0</v>
      </c>
      <c r="O348" s="164"/>
    </row>
    <row r="349" spans="1:15" ht="18.75" customHeight="1" x14ac:dyDescent="0.15">
      <c r="A349" s="94"/>
      <c r="B349" s="144"/>
      <c r="C349" s="275" t="s">
        <v>643</v>
      </c>
      <c r="D349" s="326" t="s">
        <v>668</v>
      </c>
      <c r="E349" s="186" t="s">
        <v>605</v>
      </c>
      <c r="F349" s="245"/>
      <c r="G349" s="177"/>
      <c r="H349" s="178"/>
      <c r="I349" s="148"/>
      <c r="J349" s="179">
        <f>SUMIFS(J340:J347,B340:B347,"工事")</f>
        <v>0</v>
      </c>
      <c r="K349" s="150"/>
      <c r="L349" s="180">
        <f>SUMIFS(L340:L347,B340:B347,"工事")</f>
        <v>0</v>
      </c>
      <c r="M349" s="181"/>
      <c r="N349" s="182">
        <f t="shared" si="58"/>
        <v>0</v>
      </c>
      <c r="O349" s="153"/>
    </row>
    <row r="350" spans="1:15" ht="18.75" customHeight="1" thickBot="1" x14ac:dyDescent="0.2">
      <c r="A350" s="94"/>
      <c r="B350" s="264"/>
      <c r="C350" s="285"/>
      <c r="D350" s="286" t="s">
        <v>643</v>
      </c>
      <c r="E350" s="287" t="s">
        <v>619</v>
      </c>
      <c r="F350" s="288"/>
      <c r="G350" s="289"/>
      <c r="H350" s="290"/>
      <c r="I350" s="265"/>
      <c r="J350" s="272">
        <f>J348+J349</f>
        <v>0</v>
      </c>
      <c r="K350" s="266"/>
      <c r="L350" s="273">
        <f>L348+L349</f>
        <v>0</v>
      </c>
      <c r="M350" s="267"/>
      <c r="N350" s="274">
        <f t="shared" si="58"/>
        <v>0</v>
      </c>
      <c r="O350" s="268"/>
    </row>
    <row r="351" spans="1:15" ht="18.75" customHeight="1" thickTop="1" x14ac:dyDescent="0.15">
      <c r="A351" s="94"/>
      <c r="B351" s="154"/>
      <c r="C351" s="257" t="s">
        <v>523</v>
      </c>
      <c r="D351" s="258" t="s">
        <v>600</v>
      </c>
      <c r="E351" s="259" t="s">
        <v>602</v>
      </c>
      <c r="F351" s="260"/>
      <c r="G351" s="321"/>
      <c r="H351" s="322"/>
      <c r="I351" s="159"/>
      <c r="J351" s="261">
        <f>SUMIFS(J328:J350,D328:D350,"設備費6")</f>
        <v>0</v>
      </c>
      <c r="K351" s="161"/>
      <c r="L351" s="262">
        <f>SUMIFS(L328:L350,D328:D350,"設備費6")</f>
        <v>0</v>
      </c>
      <c r="M351" s="323"/>
      <c r="N351" s="263">
        <f t="shared" si="58"/>
        <v>0</v>
      </c>
      <c r="O351" s="164"/>
    </row>
    <row r="352" spans="1:15" ht="18.75" customHeight="1" x14ac:dyDescent="0.15">
      <c r="A352" s="94"/>
      <c r="B352" s="144"/>
      <c r="C352" s="184" t="s">
        <v>523</v>
      </c>
      <c r="D352" s="326" t="s">
        <v>606</v>
      </c>
      <c r="E352" s="186" t="s">
        <v>602</v>
      </c>
      <c r="F352" s="245"/>
      <c r="G352" s="177"/>
      <c r="H352" s="178"/>
      <c r="I352" s="148"/>
      <c r="J352" s="179">
        <f>SUMIFS(J328:J350,D328:D350,"工事費6")</f>
        <v>0</v>
      </c>
      <c r="K352" s="150"/>
      <c r="L352" s="180">
        <f>SUMIFS(L328:L350,D328:D350,"工事費6")</f>
        <v>0</v>
      </c>
      <c r="M352" s="181"/>
      <c r="N352" s="182">
        <f t="shared" si="58"/>
        <v>0</v>
      </c>
      <c r="O352" s="153"/>
    </row>
    <row r="353" spans="1:15" ht="18.75" customHeight="1" thickBot="1" x14ac:dyDescent="0.2">
      <c r="A353" s="94"/>
      <c r="B353" s="264"/>
      <c r="C353" s="285"/>
      <c r="D353" s="291" t="s">
        <v>607</v>
      </c>
      <c r="E353" s="287" t="s">
        <v>602</v>
      </c>
      <c r="F353" s="288"/>
      <c r="G353" s="289"/>
      <c r="H353" s="290"/>
      <c r="I353" s="265"/>
      <c r="J353" s="272">
        <f>J351+J352</f>
        <v>0</v>
      </c>
      <c r="K353" s="266"/>
      <c r="L353" s="273">
        <f>L351+L352</f>
        <v>0</v>
      </c>
      <c r="M353" s="267"/>
      <c r="N353" s="274">
        <f t="shared" si="58"/>
        <v>0</v>
      </c>
      <c r="O353" s="268"/>
    </row>
    <row r="354" spans="1:15" ht="18.75" customHeight="1" thickTop="1" x14ac:dyDescent="0.15">
      <c r="A354" s="94"/>
      <c r="B354" s="144"/>
      <c r="C354" s="2558" t="s">
        <v>613</v>
      </c>
      <c r="D354" s="2559"/>
      <c r="E354" s="2560"/>
      <c r="F354" s="246"/>
      <c r="G354" s="145"/>
      <c r="H354" s="146"/>
      <c r="I354" s="148"/>
      <c r="J354" s="148"/>
      <c r="K354" s="149"/>
      <c r="L354" s="150"/>
      <c r="M354" s="181"/>
      <c r="N354" s="152"/>
      <c r="O354" s="153"/>
    </row>
    <row r="355" spans="1:15" ht="18.75" customHeight="1" x14ac:dyDescent="0.15">
      <c r="A355" s="94"/>
      <c r="B355" s="144"/>
      <c r="C355" s="2561" t="s">
        <v>644</v>
      </c>
      <c r="D355" s="2562"/>
      <c r="E355" s="2563"/>
      <c r="F355" s="246"/>
      <c r="G355" s="145"/>
      <c r="H355" s="146"/>
      <c r="I355" s="147"/>
      <c r="J355" s="148"/>
      <c r="K355" s="149"/>
      <c r="L355" s="150"/>
      <c r="M355" s="181" t="str">
        <f t="shared" ref="M355:M363" si="59">IF(I355-K355=0,"",I355-K355)</f>
        <v/>
      </c>
      <c r="N355" s="152"/>
      <c r="O355" s="153"/>
    </row>
    <row r="356" spans="1:15" ht="18.75" customHeight="1" x14ac:dyDescent="0.15">
      <c r="A356" s="94"/>
      <c r="B356" s="144"/>
      <c r="C356" s="333"/>
      <c r="D356" s="324"/>
      <c r="E356" s="325"/>
      <c r="F356" s="246"/>
      <c r="G356" s="145"/>
      <c r="H356" s="146"/>
      <c r="I356" s="147"/>
      <c r="J356" s="148">
        <f t="shared" ref="J356:J363" si="60">ROUNDDOWN(H356*I356,0)</f>
        <v>0</v>
      </c>
      <c r="K356" s="149"/>
      <c r="L356" s="150">
        <f t="shared" ref="L356:L363" si="61">ROUNDDOWN(H356*K356,0)</f>
        <v>0</v>
      </c>
      <c r="M356" s="181" t="str">
        <f t="shared" si="59"/>
        <v/>
      </c>
      <c r="N356" s="152">
        <f>J356-L356</f>
        <v>0</v>
      </c>
      <c r="O356" s="153"/>
    </row>
    <row r="357" spans="1:15" ht="18.75" customHeight="1" x14ac:dyDescent="0.15">
      <c r="A357" s="94"/>
      <c r="B357" s="144"/>
      <c r="C357" s="333"/>
      <c r="D357" s="324"/>
      <c r="E357" s="325"/>
      <c r="F357" s="246"/>
      <c r="G357" s="145"/>
      <c r="H357" s="146"/>
      <c r="I357" s="147"/>
      <c r="J357" s="148">
        <f t="shared" si="60"/>
        <v>0</v>
      </c>
      <c r="K357" s="149"/>
      <c r="L357" s="150">
        <f t="shared" si="61"/>
        <v>0</v>
      </c>
      <c r="M357" s="181" t="str">
        <f t="shared" si="59"/>
        <v/>
      </c>
      <c r="N357" s="152">
        <f t="shared" ref="N357:N363" si="62">J357-L357</f>
        <v>0</v>
      </c>
      <c r="O357" s="153"/>
    </row>
    <row r="358" spans="1:15" ht="18.75" customHeight="1" x14ac:dyDescent="0.15">
      <c r="A358" s="94"/>
      <c r="B358" s="144"/>
      <c r="C358" s="333"/>
      <c r="D358" s="324"/>
      <c r="E358" s="325"/>
      <c r="F358" s="246"/>
      <c r="G358" s="145"/>
      <c r="H358" s="146"/>
      <c r="I358" s="147"/>
      <c r="J358" s="148">
        <f t="shared" si="60"/>
        <v>0</v>
      </c>
      <c r="K358" s="149"/>
      <c r="L358" s="150">
        <f t="shared" si="61"/>
        <v>0</v>
      </c>
      <c r="M358" s="181" t="str">
        <f t="shared" si="59"/>
        <v/>
      </c>
      <c r="N358" s="152">
        <f t="shared" si="62"/>
        <v>0</v>
      </c>
      <c r="O358" s="153"/>
    </row>
    <row r="359" spans="1:15" ht="18.75" customHeight="1" x14ac:dyDescent="0.15">
      <c r="A359" s="94"/>
      <c r="B359" s="144"/>
      <c r="C359" s="333"/>
      <c r="D359" s="324"/>
      <c r="E359" s="325"/>
      <c r="F359" s="246"/>
      <c r="G359" s="145"/>
      <c r="H359" s="146"/>
      <c r="I359" s="147"/>
      <c r="J359" s="148">
        <f t="shared" si="60"/>
        <v>0</v>
      </c>
      <c r="K359" s="149"/>
      <c r="L359" s="150">
        <f t="shared" si="61"/>
        <v>0</v>
      </c>
      <c r="M359" s="181" t="str">
        <f t="shared" si="59"/>
        <v/>
      </c>
      <c r="N359" s="152">
        <f t="shared" si="62"/>
        <v>0</v>
      </c>
      <c r="O359" s="153"/>
    </row>
    <row r="360" spans="1:15" ht="18.75" customHeight="1" x14ac:dyDescent="0.15">
      <c r="A360" s="94"/>
      <c r="B360" s="144"/>
      <c r="C360" s="333"/>
      <c r="D360" s="324"/>
      <c r="E360" s="325"/>
      <c r="F360" s="246"/>
      <c r="G360" s="145"/>
      <c r="H360" s="146"/>
      <c r="I360" s="147"/>
      <c r="J360" s="148">
        <f t="shared" si="60"/>
        <v>0</v>
      </c>
      <c r="K360" s="149"/>
      <c r="L360" s="150">
        <f t="shared" si="61"/>
        <v>0</v>
      </c>
      <c r="M360" s="181" t="str">
        <f t="shared" si="59"/>
        <v/>
      </c>
      <c r="N360" s="152">
        <f t="shared" si="62"/>
        <v>0</v>
      </c>
      <c r="O360" s="153"/>
    </row>
    <row r="361" spans="1:15" ht="18.75" customHeight="1" x14ac:dyDescent="0.15">
      <c r="A361" s="94"/>
      <c r="B361" s="144"/>
      <c r="C361" s="333"/>
      <c r="D361" s="324"/>
      <c r="E361" s="325"/>
      <c r="F361" s="246"/>
      <c r="G361" s="145"/>
      <c r="H361" s="146"/>
      <c r="I361" s="147"/>
      <c r="J361" s="148">
        <f t="shared" si="60"/>
        <v>0</v>
      </c>
      <c r="K361" s="149"/>
      <c r="L361" s="150">
        <f t="shared" si="61"/>
        <v>0</v>
      </c>
      <c r="M361" s="181" t="str">
        <f t="shared" si="59"/>
        <v/>
      </c>
      <c r="N361" s="152">
        <f t="shared" si="62"/>
        <v>0</v>
      </c>
      <c r="O361" s="153"/>
    </row>
    <row r="362" spans="1:15" ht="18.75" customHeight="1" x14ac:dyDescent="0.15">
      <c r="A362" s="94"/>
      <c r="B362" s="144"/>
      <c r="C362" s="333"/>
      <c r="D362" s="324"/>
      <c r="E362" s="325"/>
      <c r="F362" s="246"/>
      <c r="G362" s="145"/>
      <c r="H362" s="146"/>
      <c r="I362" s="147"/>
      <c r="J362" s="148">
        <f t="shared" si="60"/>
        <v>0</v>
      </c>
      <c r="K362" s="149"/>
      <c r="L362" s="150">
        <f t="shared" si="61"/>
        <v>0</v>
      </c>
      <c r="M362" s="181" t="str">
        <f t="shared" si="59"/>
        <v/>
      </c>
      <c r="N362" s="152">
        <f t="shared" si="62"/>
        <v>0</v>
      </c>
      <c r="O362" s="153"/>
    </row>
    <row r="363" spans="1:15" ht="18.75" customHeight="1" thickBot="1" x14ac:dyDescent="0.2">
      <c r="A363" s="94"/>
      <c r="B363" s="327"/>
      <c r="C363" s="276"/>
      <c r="D363" s="277"/>
      <c r="E363" s="278"/>
      <c r="F363" s="279"/>
      <c r="G363" s="280"/>
      <c r="H363" s="281"/>
      <c r="I363" s="282"/>
      <c r="J363" s="311">
        <f t="shared" si="60"/>
        <v>0</v>
      </c>
      <c r="K363" s="283"/>
      <c r="L363" s="313">
        <f t="shared" si="61"/>
        <v>0</v>
      </c>
      <c r="M363" s="315" t="str">
        <f t="shared" si="59"/>
        <v/>
      </c>
      <c r="N363" s="284">
        <f t="shared" si="62"/>
        <v>0</v>
      </c>
      <c r="O363" s="110"/>
    </row>
    <row r="364" spans="1:15" ht="18.75" customHeight="1" x14ac:dyDescent="0.15">
      <c r="A364" s="94"/>
      <c r="B364" s="154"/>
      <c r="C364" s="275" t="s">
        <v>645</v>
      </c>
      <c r="D364" s="258" t="s">
        <v>669</v>
      </c>
      <c r="E364" s="259" t="s">
        <v>605</v>
      </c>
      <c r="F364" s="260"/>
      <c r="G364" s="321"/>
      <c r="H364" s="322"/>
      <c r="I364" s="159"/>
      <c r="J364" s="261">
        <f>SUMIFS(J356:J363,B356:B363,"設備")</f>
        <v>0</v>
      </c>
      <c r="K364" s="161"/>
      <c r="L364" s="262">
        <f>SUMIFS(L356:L363,B356:B363,"設備")</f>
        <v>0</v>
      </c>
      <c r="M364" s="323"/>
      <c r="N364" s="263">
        <f>J364-L364</f>
        <v>0</v>
      </c>
      <c r="O364" s="164"/>
    </row>
    <row r="365" spans="1:15" ht="18.75" customHeight="1" x14ac:dyDescent="0.15">
      <c r="A365" s="94"/>
      <c r="B365" s="144"/>
      <c r="C365" s="275" t="s">
        <v>645</v>
      </c>
      <c r="D365" s="326" t="s">
        <v>670</v>
      </c>
      <c r="E365" s="186" t="s">
        <v>605</v>
      </c>
      <c r="F365" s="245"/>
      <c r="G365" s="177"/>
      <c r="H365" s="178"/>
      <c r="I365" s="148"/>
      <c r="J365" s="179">
        <f>SUMIFS(J356:J363,B356:B363,"工事")</f>
        <v>0</v>
      </c>
      <c r="K365" s="150"/>
      <c r="L365" s="180">
        <f>SUMIFS(L356:L363,B356:B363,"工事")</f>
        <v>0</v>
      </c>
      <c r="M365" s="181"/>
      <c r="N365" s="182">
        <f>J365-L365</f>
        <v>0</v>
      </c>
      <c r="O365" s="153"/>
    </row>
    <row r="366" spans="1:15" ht="18.75" customHeight="1" thickBot="1" x14ac:dyDescent="0.2">
      <c r="A366" s="94"/>
      <c r="B366" s="327"/>
      <c r="C366" s="306"/>
      <c r="D366" s="271" t="s">
        <v>645</v>
      </c>
      <c r="E366" s="328" t="s">
        <v>619</v>
      </c>
      <c r="F366" s="269"/>
      <c r="G366" s="309"/>
      <c r="H366" s="310"/>
      <c r="I366" s="311"/>
      <c r="J366" s="312">
        <f>J364+J365</f>
        <v>0</v>
      </c>
      <c r="K366" s="313"/>
      <c r="L366" s="314">
        <f>L364+L365</f>
        <v>0</v>
      </c>
      <c r="M366" s="315"/>
      <c r="N366" s="316">
        <f>J366-L366</f>
        <v>0</v>
      </c>
      <c r="O366" s="110"/>
    </row>
    <row r="367" spans="1:15" ht="18.75" customHeight="1" x14ac:dyDescent="0.15">
      <c r="A367" s="94"/>
      <c r="B367" s="144"/>
      <c r="C367" s="2550" t="s">
        <v>646</v>
      </c>
      <c r="D367" s="2551"/>
      <c r="E367" s="2552"/>
      <c r="F367" s="246"/>
      <c r="G367" s="145"/>
      <c r="H367" s="146"/>
      <c r="I367" s="147"/>
      <c r="J367" s="159"/>
      <c r="K367" s="329"/>
      <c r="L367" s="301"/>
      <c r="M367" s="323" t="str">
        <f t="shared" ref="M367:M375" si="63">IF(I367-K367=0,"",I367-K367)</f>
        <v/>
      </c>
      <c r="N367" s="163"/>
      <c r="O367" s="153"/>
    </row>
    <row r="368" spans="1:15" ht="18.75" customHeight="1" x14ac:dyDescent="0.15">
      <c r="A368" s="94"/>
      <c r="B368" s="144"/>
      <c r="C368" s="333"/>
      <c r="D368" s="543"/>
      <c r="E368" s="541"/>
      <c r="F368" s="246"/>
      <c r="G368" s="145"/>
      <c r="H368" s="146"/>
      <c r="I368" s="147"/>
      <c r="J368" s="148">
        <f t="shared" ref="J368:J375" si="64">ROUNDDOWN(H368*I368,0)</f>
        <v>0</v>
      </c>
      <c r="K368" s="149"/>
      <c r="L368" s="150">
        <f t="shared" ref="L368:L375" si="65">ROUNDDOWN(H368*K368,0)</f>
        <v>0</v>
      </c>
      <c r="M368" s="181" t="str">
        <f t="shared" si="63"/>
        <v/>
      </c>
      <c r="N368" s="152">
        <f t="shared" ref="N368:N374" si="66">J368-L368</f>
        <v>0</v>
      </c>
      <c r="O368" s="153"/>
    </row>
    <row r="369" spans="1:15" ht="18.75" customHeight="1" x14ac:dyDescent="0.15">
      <c r="A369" s="94"/>
      <c r="B369" s="144"/>
      <c r="C369" s="333"/>
      <c r="D369" s="324"/>
      <c r="E369" s="325"/>
      <c r="F369" s="246"/>
      <c r="G369" s="145"/>
      <c r="H369" s="146"/>
      <c r="I369" s="147"/>
      <c r="J369" s="148">
        <f t="shared" si="64"/>
        <v>0</v>
      </c>
      <c r="K369" s="149"/>
      <c r="L369" s="150">
        <f t="shared" si="65"/>
        <v>0</v>
      </c>
      <c r="M369" s="181" t="str">
        <f t="shared" si="63"/>
        <v/>
      </c>
      <c r="N369" s="152">
        <f t="shared" si="66"/>
        <v>0</v>
      </c>
      <c r="O369" s="153"/>
    </row>
    <row r="370" spans="1:15" ht="18.75" customHeight="1" x14ac:dyDescent="0.15">
      <c r="A370" s="94"/>
      <c r="B370" s="144"/>
      <c r="C370" s="333"/>
      <c r="D370" s="324"/>
      <c r="E370" s="325"/>
      <c r="F370" s="246"/>
      <c r="G370" s="145"/>
      <c r="H370" s="146"/>
      <c r="I370" s="147"/>
      <c r="J370" s="148">
        <f t="shared" si="64"/>
        <v>0</v>
      </c>
      <c r="K370" s="149"/>
      <c r="L370" s="150">
        <f t="shared" si="65"/>
        <v>0</v>
      </c>
      <c r="M370" s="181" t="str">
        <f t="shared" si="63"/>
        <v/>
      </c>
      <c r="N370" s="152">
        <f t="shared" si="66"/>
        <v>0</v>
      </c>
      <c r="O370" s="153"/>
    </row>
    <row r="371" spans="1:15" ht="18.75" customHeight="1" x14ac:dyDescent="0.15">
      <c r="A371" s="94"/>
      <c r="B371" s="144"/>
      <c r="C371" s="333"/>
      <c r="D371" s="324"/>
      <c r="E371" s="325"/>
      <c r="F371" s="246"/>
      <c r="G371" s="145"/>
      <c r="H371" s="146"/>
      <c r="I371" s="147"/>
      <c r="J371" s="148">
        <f t="shared" si="64"/>
        <v>0</v>
      </c>
      <c r="K371" s="149"/>
      <c r="L371" s="150">
        <f t="shared" si="65"/>
        <v>0</v>
      </c>
      <c r="M371" s="181" t="str">
        <f t="shared" si="63"/>
        <v/>
      </c>
      <c r="N371" s="152">
        <f t="shared" si="66"/>
        <v>0</v>
      </c>
      <c r="O371" s="153"/>
    </row>
    <row r="372" spans="1:15" ht="18.75" customHeight="1" x14ac:dyDescent="0.15">
      <c r="A372" s="94"/>
      <c r="B372" s="144"/>
      <c r="C372" s="333"/>
      <c r="D372" s="324"/>
      <c r="E372" s="325"/>
      <c r="F372" s="246"/>
      <c r="G372" s="145"/>
      <c r="H372" s="146"/>
      <c r="I372" s="147"/>
      <c r="J372" s="148">
        <f t="shared" si="64"/>
        <v>0</v>
      </c>
      <c r="K372" s="149"/>
      <c r="L372" s="150">
        <f t="shared" si="65"/>
        <v>0</v>
      </c>
      <c r="M372" s="181" t="str">
        <f t="shared" si="63"/>
        <v/>
      </c>
      <c r="N372" s="152">
        <f t="shared" si="66"/>
        <v>0</v>
      </c>
      <c r="O372" s="153"/>
    </row>
    <row r="373" spans="1:15" ht="18.75" customHeight="1" x14ac:dyDescent="0.15">
      <c r="A373" s="94"/>
      <c r="B373" s="144"/>
      <c r="C373" s="333"/>
      <c r="D373" s="324"/>
      <c r="E373" s="325"/>
      <c r="F373" s="246"/>
      <c r="G373" s="145"/>
      <c r="H373" s="146"/>
      <c r="I373" s="147"/>
      <c r="J373" s="148">
        <f t="shared" si="64"/>
        <v>0</v>
      </c>
      <c r="K373" s="149"/>
      <c r="L373" s="150">
        <f t="shared" si="65"/>
        <v>0</v>
      </c>
      <c r="M373" s="181" t="str">
        <f t="shared" si="63"/>
        <v/>
      </c>
      <c r="N373" s="152">
        <f t="shared" si="66"/>
        <v>0</v>
      </c>
      <c r="O373" s="153"/>
    </row>
    <row r="374" spans="1:15" ht="18.75" customHeight="1" x14ac:dyDescent="0.15">
      <c r="A374" s="94"/>
      <c r="B374" s="144"/>
      <c r="C374" s="333"/>
      <c r="D374" s="324"/>
      <c r="E374" s="325"/>
      <c r="F374" s="246"/>
      <c r="G374" s="145"/>
      <c r="H374" s="146"/>
      <c r="I374" s="147"/>
      <c r="J374" s="148">
        <f t="shared" si="64"/>
        <v>0</v>
      </c>
      <c r="K374" s="149"/>
      <c r="L374" s="150">
        <f t="shared" si="65"/>
        <v>0</v>
      </c>
      <c r="M374" s="181" t="str">
        <f t="shared" si="63"/>
        <v/>
      </c>
      <c r="N374" s="152">
        <f t="shared" si="66"/>
        <v>0</v>
      </c>
      <c r="O374" s="153"/>
    </row>
    <row r="375" spans="1:15" ht="18.75" customHeight="1" thickBot="1" x14ac:dyDescent="0.2">
      <c r="A375" s="94"/>
      <c r="B375" s="327"/>
      <c r="C375" s="276"/>
      <c r="D375" s="277"/>
      <c r="E375" s="278"/>
      <c r="F375" s="279"/>
      <c r="G375" s="280"/>
      <c r="H375" s="281"/>
      <c r="I375" s="282"/>
      <c r="J375" s="311">
        <f t="shared" si="64"/>
        <v>0</v>
      </c>
      <c r="K375" s="283"/>
      <c r="L375" s="313">
        <f t="shared" si="65"/>
        <v>0</v>
      </c>
      <c r="M375" s="315" t="str">
        <f t="shared" si="63"/>
        <v/>
      </c>
      <c r="N375" s="284">
        <f t="shared" ref="N375:N381" si="67">J375-L375</f>
        <v>0</v>
      </c>
      <c r="O375" s="110"/>
    </row>
    <row r="376" spans="1:15" ht="18.75" customHeight="1" x14ac:dyDescent="0.15">
      <c r="A376" s="94"/>
      <c r="B376" s="154"/>
      <c r="C376" s="275" t="s">
        <v>647</v>
      </c>
      <c r="D376" s="258" t="s">
        <v>669</v>
      </c>
      <c r="E376" s="259" t="s">
        <v>605</v>
      </c>
      <c r="F376" s="260"/>
      <c r="G376" s="321"/>
      <c r="H376" s="322"/>
      <c r="I376" s="159"/>
      <c r="J376" s="261">
        <f>SUMIFS(J368:J375,B368:B375,"設備")</f>
        <v>0</v>
      </c>
      <c r="K376" s="161"/>
      <c r="L376" s="262">
        <f>SUMIFS(L368:L375,B368:B375,"設備")</f>
        <v>0</v>
      </c>
      <c r="M376" s="323"/>
      <c r="N376" s="263">
        <f t="shared" si="67"/>
        <v>0</v>
      </c>
      <c r="O376" s="164"/>
    </row>
    <row r="377" spans="1:15" ht="18.75" customHeight="1" x14ac:dyDescent="0.15">
      <c r="A377" s="94"/>
      <c r="B377" s="144"/>
      <c r="C377" s="275" t="s">
        <v>647</v>
      </c>
      <c r="D377" s="326" t="s">
        <v>670</v>
      </c>
      <c r="E377" s="186" t="s">
        <v>605</v>
      </c>
      <c r="F377" s="245"/>
      <c r="G377" s="177"/>
      <c r="H377" s="178"/>
      <c r="I377" s="148"/>
      <c r="J377" s="179">
        <f>SUMIFS(J368:J375,B368:B375,"工事")</f>
        <v>0</v>
      </c>
      <c r="K377" s="150"/>
      <c r="L377" s="180">
        <f>SUMIFS(L368:L375,B368:B375,"工事")</f>
        <v>0</v>
      </c>
      <c r="M377" s="181"/>
      <c r="N377" s="182">
        <f t="shared" si="67"/>
        <v>0</v>
      </c>
      <c r="O377" s="153"/>
    </row>
    <row r="378" spans="1:15" ht="18.75" customHeight="1" thickBot="1" x14ac:dyDescent="0.2">
      <c r="A378" s="94"/>
      <c r="B378" s="264"/>
      <c r="C378" s="285"/>
      <c r="D378" s="286" t="s">
        <v>647</v>
      </c>
      <c r="E378" s="287" t="s">
        <v>619</v>
      </c>
      <c r="F378" s="288"/>
      <c r="G378" s="289"/>
      <c r="H378" s="290"/>
      <c r="I378" s="265"/>
      <c r="J378" s="272">
        <f>J376+J377</f>
        <v>0</v>
      </c>
      <c r="K378" s="266"/>
      <c r="L378" s="273">
        <f>L376+L377</f>
        <v>0</v>
      </c>
      <c r="M378" s="267"/>
      <c r="N378" s="274">
        <f t="shared" si="67"/>
        <v>0</v>
      </c>
      <c r="O378" s="268"/>
    </row>
    <row r="379" spans="1:15" ht="18.75" customHeight="1" thickTop="1" x14ac:dyDescent="0.15">
      <c r="A379" s="94"/>
      <c r="B379" s="154"/>
      <c r="C379" s="257" t="s">
        <v>523</v>
      </c>
      <c r="D379" s="258" t="s">
        <v>600</v>
      </c>
      <c r="E379" s="259" t="s">
        <v>602</v>
      </c>
      <c r="F379" s="260"/>
      <c r="G379" s="321"/>
      <c r="H379" s="322"/>
      <c r="I379" s="159"/>
      <c r="J379" s="261">
        <f>SUMIFS(J356:J378,D356:D378,"設備費7")</f>
        <v>0</v>
      </c>
      <c r="K379" s="161"/>
      <c r="L379" s="262">
        <f>SUMIFS(L356:L378,D356:D378,"設備費7")</f>
        <v>0</v>
      </c>
      <c r="M379" s="323"/>
      <c r="N379" s="263">
        <f t="shared" si="67"/>
        <v>0</v>
      </c>
      <c r="O379" s="164"/>
    </row>
    <row r="380" spans="1:15" ht="18.75" customHeight="1" x14ac:dyDescent="0.15">
      <c r="A380" s="94"/>
      <c r="B380" s="144"/>
      <c r="C380" s="184" t="s">
        <v>523</v>
      </c>
      <c r="D380" s="326" t="s">
        <v>606</v>
      </c>
      <c r="E380" s="186" t="s">
        <v>602</v>
      </c>
      <c r="F380" s="245"/>
      <c r="G380" s="177"/>
      <c r="H380" s="178"/>
      <c r="I380" s="148"/>
      <c r="J380" s="179">
        <f>SUMIFS(J356:J378,D356:D378,"工事費7")</f>
        <v>0</v>
      </c>
      <c r="K380" s="150"/>
      <c r="L380" s="180">
        <f>SUMIFS(L356:L378,D356:D378,"工事費7")</f>
        <v>0</v>
      </c>
      <c r="M380" s="181"/>
      <c r="N380" s="182">
        <f t="shared" si="67"/>
        <v>0</v>
      </c>
      <c r="O380" s="153"/>
    </row>
    <row r="381" spans="1:15" ht="18.75" customHeight="1" thickBot="1" x14ac:dyDescent="0.2">
      <c r="A381" s="94"/>
      <c r="B381" s="264"/>
      <c r="C381" s="285"/>
      <c r="D381" s="291" t="s">
        <v>607</v>
      </c>
      <c r="E381" s="287" t="s">
        <v>602</v>
      </c>
      <c r="F381" s="288"/>
      <c r="G381" s="289"/>
      <c r="H381" s="290"/>
      <c r="I381" s="265"/>
      <c r="J381" s="272">
        <f>J379+J380</f>
        <v>0</v>
      </c>
      <c r="K381" s="266"/>
      <c r="L381" s="273">
        <f>L379+L380</f>
        <v>0</v>
      </c>
      <c r="M381" s="267"/>
      <c r="N381" s="274">
        <f t="shared" si="67"/>
        <v>0</v>
      </c>
      <c r="O381" s="268"/>
    </row>
    <row r="382" spans="1:15" ht="18.75" customHeight="1" thickTop="1" x14ac:dyDescent="0.15">
      <c r="A382" s="94"/>
      <c r="B382" s="144"/>
      <c r="C382" s="2558" t="s">
        <v>614</v>
      </c>
      <c r="D382" s="2559"/>
      <c r="E382" s="2560"/>
      <c r="F382" s="246"/>
      <c r="G382" s="145"/>
      <c r="H382" s="146"/>
      <c r="I382" s="148"/>
      <c r="J382" s="148"/>
      <c r="K382" s="149"/>
      <c r="L382" s="150"/>
      <c r="M382" s="181"/>
      <c r="N382" s="152"/>
      <c r="O382" s="153"/>
    </row>
    <row r="383" spans="1:15" ht="18.75" customHeight="1" x14ac:dyDescent="0.15">
      <c r="A383" s="94"/>
      <c r="B383" s="144"/>
      <c r="C383" s="2561" t="s">
        <v>648</v>
      </c>
      <c r="D383" s="2562"/>
      <c r="E383" s="2563"/>
      <c r="F383" s="246"/>
      <c r="G383" s="145"/>
      <c r="H383" s="146"/>
      <c r="I383" s="147"/>
      <c r="J383" s="148"/>
      <c r="K383" s="149"/>
      <c r="L383" s="150"/>
      <c r="M383" s="181" t="str">
        <f t="shared" ref="M383:M391" si="68">IF(I383-K383=0,"",I383-K383)</f>
        <v/>
      </c>
      <c r="N383" s="152"/>
      <c r="O383" s="153"/>
    </row>
    <row r="384" spans="1:15" ht="18.75" customHeight="1" x14ac:dyDescent="0.15">
      <c r="A384" s="94"/>
      <c r="B384" s="144"/>
      <c r="C384" s="333"/>
      <c r="D384" s="324"/>
      <c r="E384" s="325"/>
      <c r="F384" s="246"/>
      <c r="G384" s="145"/>
      <c r="H384" s="146"/>
      <c r="I384" s="147"/>
      <c r="J384" s="148">
        <f t="shared" ref="J384:J391" si="69">ROUNDDOWN(H384*I384,0)</f>
        <v>0</v>
      </c>
      <c r="K384" s="149"/>
      <c r="L384" s="150">
        <f t="shared" ref="L384:L391" si="70">ROUNDDOWN(H384*K384,0)</f>
        <v>0</v>
      </c>
      <c r="M384" s="181" t="str">
        <f t="shared" si="68"/>
        <v/>
      </c>
      <c r="N384" s="152">
        <f>J384-L384</f>
        <v>0</v>
      </c>
      <c r="O384" s="153"/>
    </row>
    <row r="385" spans="1:15" ht="18.75" customHeight="1" x14ac:dyDescent="0.15">
      <c r="A385" s="94"/>
      <c r="B385" s="144"/>
      <c r="C385" s="333"/>
      <c r="D385" s="324"/>
      <c r="E385" s="325"/>
      <c r="F385" s="246"/>
      <c r="G385" s="145"/>
      <c r="H385" s="146"/>
      <c r="I385" s="147"/>
      <c r="J385" s="148">
        <f t="shared" si="69"/>
        <v>0</v>
      </c>
      <c r="K385" s="149"/>
      <c r="L385" s="150">
        <f t="shared" si="70"/>
        <v>0</v>
      </c>
      <c r="M385" s="181" t="str">
        <f t="shared" si="68"/>
        <v/>
      </c>
      <c r="N385" s="152">
        <f t="shared" ref="N385:N391" si="71">J385-L385</f>
        <v>0</v>
      </c>
      <c r="O385" s="153"/>
    </row>
    <row r="386" spans="1:15" ht="18.75" customHeight="1" x14ac:dyDescent="0.15">
      <c r="A386" s="94"/>
      <c r="B386" s="144"/>
      <c r="C386" s="333"/>
      <c r="D386" s="324"/>
      <c r="E386" s="325"/>
      <c r="F386" s="246"/>
      <c r="G386" s="145"/>
      <c r="H386" s="146"/>
      <c r="I386" s="147"/>
      <c r="J386" s="148">
        <f t="shared" si="69"/>
        <v>0</v>
      </c>
      <c r="K386" s="149"/>
      <c r="L386" s="150">
        <f t="shared" si="70"/>
        <v>0</v>
      </c>
      <c r="M386" s="181" t="str">
        <f t="shared" si="68"/>
        <v/>
      </c>
      <c r="N386" s="152">
        <f t="shared" si="71"/>
        <v>0</v>
      </c>
      <c r="O386" s="153"/>
    </row>
    <row r="387" spans="1:15" ht="18.75" customHeight="1" x14ac:dyDescent="0.15">
      <c r="A387" s="94"/>
      <c r="B387" s="144"/>
      <c r="C387" s="333"/>
      <c r="D387" s="324"/>
      <c r="E387" s="325"/>
      <c r="F387" s="246"/>
      <c r="G387" s="145"/>
      <c r="H387" s="146"/>
      <c r="I387" s="147"/>
      <c r="J387" s="148">
        <f t="shared" si="69"/>
        <v>0</v>
      </c>
      <c r="K387" s="149"/>
      <c r="L387" s="150">
        <f t="shared" si="70"/>
        <v>0</v>
      </c>
      <c r="M387" s="181" t="str">
        <f t="shared" si="68"/>
        <v/>
      </c>
      <c r="N387" s="152">
        <f t="shared" si="71"/>
        <v>0</v>
      </c>
      <c r="O387" s="153"/>
    </row>
    <row r="388" spans="1:15" ht="18.75" customHeight="1" x14ac:dyDescent="0.15">
      <c r="A388" s="94"/>
      <c r="B388" s="144"/>
      <c r="C388" s="333"/>
      <c r="D388" s="324"/>
      <c r="E388" s="325"/>
      <c r="F388" s="246"/>
      <c r="G388" s="145"/>
      <c r="H388" s="146"/>
      <c r="I388" s="147"/>
      <c r="J388" s="148">
        <f t="shared" si="69"/>
        <v>0</v>
      </c>
      <c r="K388" s="149"/>
      <c r="L388" s="150">
        <f t="shared" si="70"/>
        <v>0</v>
      </c>
      <c r="M388" s="181" t="str">
        <f t="shared" si="68"/>
        <v/>
      </c>
      <c r="N388" s="152">
        <f t="shared" si="71"/>
        <v>0</v>
      </c>
      <c r="O388" s="153"/>
    </row>
    <row r="389" spans="1:15" ht="18.75" customHeight="1" x14ac:dyDescent="0.15">
      <c r="A389" s="94"/>
      <c r="B389" s="144"/>
      <c r="C389" s="333"/>
      <c r="D389" s="324"/>
      <c r="E389" s="325"/>
      <c r="F389" s="246"/>
      <c r="G389" s="145"/>
      <c r="H389" s="146"/>
      <c r="I389" s="147"/>
      <c r="J389" s="148">
        <f t="shared" si="69"/>
        <v>0</v>
      </c>
      <c r="K389" s="149"/>
      <c r="L389" s="150">
        <f t="shared" si="70"/>
        <v>0</v>
      </c>
      <c r="M389" s="181" t="str">
        <f t="shared" si="68"/>
        <v/>
      </c>
      <c r="N389" s="152">
        <f t="shared" si="71"/>
        <v>0</v>
      </c>
      <c r="O389" s="153"/>
    </row>
    <row r="390" spans="1:15" ht="18.75" customHeight="1" x14ac:dyDescent="0.15">
      <c r="A390" s="94"/>
      <c r="B390" s="144"/>
      <c r="C390" s="333"/>
      <c r="D390" s="324"/>
      <c r="E390" s="325"/>
      <c r="F390" s="246"/>
      <c r="G390" s="145"/>
      <c r="H390" s="146"/>
      <c r="I390" s="147"/>
      <c r="J390" s="148">
        <f t="shared" si="69"/>
        <v>0</v>
      </c>
      <c r="K390" s="149"/>
      <c r="L390" s="150">
        <f t="shared" si="70"/>
        <v>0</v>
      </c>
      <c r="M390" s="181" t="str">
        <f t="shared" si="68"/>
        <v/>
      </c>
      <c r="N390" s="152">
        <f t="shared" si="71"/>
        <v>0</v>
      </c>
      <c r="O390" s="153"/>
    </row>
    <row r="391" spans="1:15" ht="18.75" customHeight="1" thickBot="1" x14ac:dyDescent="0.2">
      <c r="A391" s="94"/>
      <c r="B391" s="327"/>
      <c r="C391" s="276"/>
      <c r="D391" s="277"/>
      <c r="E391" s="278"/>
      <c r="F391" s="279"/>
      <c r="G391" s="280"/>
      <c r="H391" s="281"/>
      <c r="I391" s="282"/>
      <c r="J391" s="311">
        <f t="shared" si="69"/>
        <v>0</v>
      </c>
      <c r="K391" s="283"/>
      <c r="L391" s="313">
        <f t="shared" si="70"/>
        <v>0</v>
      </c>
      <c r="M391" s="315" t="str">
        <f t="shared" si="68"/>
        <v/>
      </c>
      <c r="N391" s="284">
        <f t="shared" si="71"/>
        <v>0</v>
      </c>
      <c r="O391" s="110"/>
    </row>
    <row r="392" spans="1:15" ht="18.75" customHeight="1" x14ac:dyDescent="0.15">
      <c r="A392" s="94"/>
      <c r="B392" s="154"/>
      <c r="C392" s="275" t="s">
        <v>649</v>
      </c>
      <c r="D392" s="258" t="s">
        <v>671</v>
      </c>
      <c r="E392" s="259" t="s">
        <v>605</v>
      </c>
      <c r="F392" s="260"/>
      <c r="G392" s="321"/>
      <c r="H392" s="322"/>
      <c r="I392" s="159"/>
      <c r="J392" s="261">
        <f>SUMIFS(J384:J391,B384:B391,"設備")</f>
        <v>0</v>
      </c>
      <c r="K392" s="161"/>
      <c r="L392" s="262">
        <f>SUMIFS(L384:L391,B384:B391,"設備")</f>
        <v>0</v>
      </c>
      <c r="M392" s="323"/>
      <c r="N392" s="263">
        <f>J392-L392</f>
        <v>0</v>
      </c>
      <c r="O392" s="164"/>
    </row>
    <row r="393" spans="1:15" ht="18.75" customHeight="1" x14ac:dyDescent="0.15">
      <c r="A393" s="94"/>
      <c r="B393" s="144"/>
      <c r="C393" s="275" t="s">
        <v>649</v>
      </c>
      <c r="D393" s="326" t="s">
        <v>672</v>
      </c>
      <c r="E393" s="186" t="s">
        <v>605</v>
      </c>
      <c r="F393" s="245"/>
      <c r="G393" s="177"/>
      <c r="H393" s="178"/>
      <c r="I393" s="148"/>
      <c r="J393" s="179">
        <f>SUMIFS(J384:J391,B384:B391,"工事")</f>
        <v>0</v>
      </c>
      <c r="K393" s="150"/>
      <c r="L393" s="180">
        <f>SUMIFS(L384:L391,B384:B391,"工事")</f>
        <v>0</v>
      </c>
      <c r="M393" s="181"/>
      <c r="N393" s="182">
        <f>J393-L393</f>
        <v>0</v>
      </c>
      <c r="O393" s="153"/>
    </row>
    <row r="394" spans="1:15" ht="18.75" customHeight="1" thickBot="1" x14ac:dyDescent="0.2">
      <c r="A394" s="94"/>
      <c r="B394" s="327"/>
      <c r="C394" s="306"/>
      <c r="D394" s="271" t="s">
        <v>649</v>
      </c>
      <c r="E394" s="328" t="s">
        <v>619</v>
      </c>
      <c r="F394" s="269"/>
      <c r="G394" s="309"/>
      <c r="H394" s="310"/>
      <c r="I394" s="311"/>
      <c r="J394" s="312">
        <f>J392+J393</f>
        <v>0</v>
      </c>
      <c r="K394" s="313"/>
      <c r="L394" s="314">
        <f>L392+L393</f>
        <v>0</v>
      </c>
      <c r="M394" s="315"/>
      <c r="N394" s="316">
        <f>J394-L394</f>
        <v>0</v>
      </c>
      <c r="O394" s="110"/>
    </row>
    <row r="395" spans="1:15" ht="18.75" customHeight="1" x14ac:dyDescent="0.15">
      <c r="A395" s="94"/>
      <c r="B395" s="144"/>
      <c r="C395" s="2550" t="s">
        <v>651</v>
      </c>
      <c r="D395" s="2551"/>
      <c r="E395" s="2552"/>
      <c r="F395" s="246"/>
      <c r="G395" s="145"/>
      <c r="H395" s="146"/>
      <c r="I395" s="147"/>
      <c r="J395" s="159"/>
      <c r="K395" s="329"/>
      <c r="L395" s="301"/>
      <c r="M395" s="323" t="str">
        <f t="shared" ref="M395:M403" si="72">IF(I395-K395=0,"",I395-K395)</f>
        <v/>
      </c>
      <c r="N395" s="163"/>
      <c r="O395" s="153"/>
    </row>
    <row r="396" spans="1:15" ht="18.75" customHeight="1" x14ac:dyDescent="0.15">
      <c r="A396" s="94"/>
      <c r="B396" s="144"/>
      <c r="C396" s="333"/>
      <c r="D396" s="543"/>
      <c r="E396" s="541"/>
      <c r="F396" s="246"/>
      <c r="G396" s="145"/>
      <c r="H396" s="146"/>
      <c r="I396" s="147"/>
      <c r="J396" s="148">
        <f t="shared" ref="J396:J403" si="73">ROUNDDOWN(H396*I396,0)</f>
        <v>0</v>
      </c>
      <c r="K396" s="149"/>
      <c r="L396" s="150">
        <f t="shared" ref="L396:L403" si="74">ROUNDDOWN(H396*K396,0)</f>
        <v>0</v>
      </c>
      <c r="M396" s="181" t="str">
        <f t="shared" si="72"/>
        <v/>
      </c>
      <c r="N396" s="152">
        <f>J396-L396</f>
        <v>0</v>
      </c>
      <c r="O396" s="153"/>
    </row>
    <row r="397" spans="1:15" ht="18.75" customHeight="1" x14ac:dyDescent="0.15">
      <c r="A397" s="94"/>
      <c r="B397" s="144"/>
      <c r="C397" s="333"/>
      <c r="D397" s="324"/>
      <c r="E397" s="325"/>
      <c r="F397" s="246"/>
      <c r="G397" s="145"/>
      <c r="H397" s="146"/>
      <c r="I397" s="147"/>
      <c r="J397" s="148">
        <f t="shared" si="73"/>
        <v>0</v>
      </c>
      <c r="K397" s="149"/>
      <c r="L397" s="150">
        <f t="shared" si="74"/>
        <v>0</v>
      </c>
      <c r="M397" s="181" t="str">
        <f t="shared" si="72"/>
        <v/>
      </c>
      <c r="N397" s="152">
        <f>J397-L397</f>
        <v>0</v>
      </c>
      <c r="O397" s="153"/>
    </row>
    <row r="398" spans="1:15" ht="18.75" customHeight="1" x14ac:dyDescent="0.15">
      <c r="A398" s="94"/>
      <c r="B398" s="144"/>
      <c r="C398" s="333"/>
      <c r="D398" s="324"/>
      <c r="E398" s="325"/>
      <c r="F398" s="246"/>
      <c r="G398" s="145"/>
      <c r="H398" s="146"/>
      <c r="I398" s="147"/>
      <c r="J398" s="148">
        <f t="shared" si="73"/>
        <v>0</v>
      </c>
      <c r="K398" s="149"/>
      <c r="L398" s="150">
        <f t="shared" si="74"/>
        <v>0</v>
      </c>
      <c r="M398" s="181" t="str">
        <f t="shared" si="72"/>
        <v/>
      </c>
      <c r="N398" s="152">
        <f t="shared" ref="N398:N409" si="75">J398-L398</f>
        <v>0</v>
      </c>
      <c r="O398" s="153"/>
    </row>
    <row r="399" spans="1:15" ht="18.75" customHeight="1" x14ac:dyDescent="0.15">
      <c r="A399" s="94"/>
      <c r="B399" s="144"/>
      <c r="C399" s="333"/>
      <c r="D399" s="324"/>
      <c r="E399" s="325"/>
      <c r="F399" s="246"/>
      <c r="G399" s="145"/>
      <c r="H399" s="146"/>
      <c r="I399" s="147"/>
      <c r="J399" s="148">
        <f t="shared" si="73"/>
        <v>0</v>
      </c>
      <c r="K399" s="149"/>
      <c r="L399" s="150">
        <f>ROUNDDOWN(H399*K399,0)</f>
        <v>0</v>
      </c>
      <c r="M399" s="181" t="str">
        <f t="shared" si="72"/>
        <v/>
      </c>
      <c r="N399" s="152">
        <f t="shared" si="75"/>
        <v>0</v>
      </c>
      <c r="O399" s="153"/>
    </row>
    <row r="400" spans="1:15" ht="18.75" customHeight="1" x14ac:dyDescent="0.15">
      <c r="A400" s="94"/>
      <c r="B400" s="144"/>
      <c r="C400" s="333"/>
      <c r="D400" s="324"/>
      <c r="E400" s="325"/>
      <c r="F400" s="246"/>
      <c r="G400" s="145"/>
      <c r="H400" s="146"/>
      <c r="I400" s="147"/>
      <c r="J400" s="148">
        <f t="shared" si="73"/>
        <v>0</v>
      </c>
      <c r="K400" s="149"/>
      <c r="L400" s="150">
        <f t="shared" si="74"/>
        <v>0</v>
      </c>
      <c r="M400" s="181" t="str">
        <f t="shared" si="72"/>
        <v/>
      </c>
      <c r="N400" s="152">
        <f t="shared" si="75"/>
        <v>0</v>
      </c>
      <c r="O400" s="153"/>
    </row>
    <row r="401" spans="1:15" ht="18.75" customHeight="1" x14ac:dyDescent="0.15">
      <c r="A401" s="94"/>
      <c r="B401" s="144"/>
      <c r="C401" s="333"/>
      <c r="D401" s="324"/>
      <c r="E401" s="325"/>
      <c r="F401" s="246"/>
      <c r="G401" s="145"/>
      <c r="H401" s="146"/>
      <c r="I401" s="147"/>
      <c r="J401" s="148">
        <f t="shared" si="73"/>
        <v>0</v>
      </c>
      <c r="K401" s="149"/>
      <c r="L401" s="150">
        <f t="shared" si="74"/>
        <v>0</v>
      </c>
      <c r="M401" s="181" t="str">
        <f t="shared" si="72"/>
        <v/>
      </c>
      <c r="N401" s="152">
        <f t="shared" si="75"/>
        <v>0</v>
      </c>
      <c r="O401" s="153"/>
    </row>
    <row r="402" spans="1:15" ht="18.75" customHeight="1" x14ac:dyDescent="0.15">
      <c r="A402" s="94"/>
      <c r="B402" s="144"/>
      <c r="C402" s="333"/>
      <c r="D402" s="324"/>
      <c r="E402" s="325"/>
      <c r="F402" s="246"/>
      <c r="G402" s="145"/>
      <c r="H402" s="146"/>
      <c r="I402" s="147"/>
      <c r="J402" s="148">
        <f t="shared" si="73"/>
        <v>0</v>
      </c>
      <c r="K402" s="149"/>
      <c r="L402" s="150">
        <f t="shared" si="74"/>
        <v>0</v>
      </c>
      <c r="M402" s="181" t="str">
        <f t="shared" si="72"/>
        <v/>
      </c>
      <c r="N402" s="152">
        <f t="shared" si="75"/>
        <v>0</v>
      </c>
      <c r="O402" s="153"/>
    </row>
    <row r="403" spans="1:15" ht="18.75" customHeight="1" thickBot="1" x14ac:dyDescent="0.2">
      <c r="A403" s="94"/>
      <c r="B403" s="327"/>
      <c r="C403" s="276"/>
      <c r="D403" s="277"/>
      <c r="E403" s="278"/>
      <c r="F403" s="279"/>
      <c r="G403" s="280"/>
      <c r="H403" s="281"/>
      <c r="I403" s="282"/>
      <c r="J403" s="311">
        <f t="shared" si="73"/>
        <v>0</v>
      </c>
      <c r="K403" s="283"/>
      <c r="L403" s="313">
        <f t="shared" si="74"/>
        <v>0</v>
      </c>
      <c r="M403" s="315" t="str">
        <f t="shared" si="72"/>
        <v/>
      </c>
      <c r="N403" s="284">
        <f t="shared" si="75"/>
        <v>0</v>
      </c>
      <c r="O403" s="110"/>
    </row>
    <row r="404" spans="1:15" ht="18.75" customHeight="1" x14ac:dyDescent="0.15">
      <c r="A404" s="94"/>
      <c r="B404" s="154"/>
      <c r="C404" s="275" t="s">
        <v>650</v>
      </c>
      <c r="D404" s="258" t="s">
        <v>671</v>
      </c>
      <c r="E404" s="259" t="s">
        <v>605</v>
      </c>
      <c r="F404" s="260"/>
      <c r="G404" s="321"/>
      <c r="H404" s="322"/>
      <c r="I404" s="159"/>
      <c r="J404" s="261">
        <f>SUMIFS(J396:J403,B396:B403,"設備")</f>
        <v>0</v>
      </c>
      <c r="K404" s="161"/>
      <c r="L404" s="262">
        <f>SUMIFS(L396:L403,B396:B403,"設備")</f>
        <v>0</v>
      </c>
      <c r="M404" s="323"/>
      <c r="N404" s="263">
        <f t="shared" si="75"/>
        <v>0</v>
      </c>
      <c r="O404" s="164"/>
    </row>
    <row r="405" spans="1:15" ht="18.75" customHeight="1" x14ac:dyDescent="0.15">
      <c r="A405" s="94"/>
      <c r="B405" s="144"/>
      <c r="C405" s="275" t="s">
        <v>650</v>
      </c>
      <c r="D405" s="326" t="s">
        <v>672</v>
      </c>
      <c r="E405" s="186" t="s">
        <v>605</v>
      </c>
      <c r="F405" s="245"/>
      <c r="G405" s="177"/>
      <c r="H405" s="178"/>
      <c r="I405" s="148"/>
      <c r="J405" s="179">
        <f>SUMIFS(J396:J403,B396:B403,"工事")</f>
        <v>0</v>
      </c>
      <c r="K405" s="150"/>
      <c r="L405" s="180">
        <f>SUMIFS(L396:L403,B396:B403,"工事")</f>
        <v>0</v>
      </c>
      <c r="M405" s="181"/>
      <c r="N405" s="182">
        <f t="shared" si="75"/>
        <v>0</v>
      </c>
      <c r="O405" s="153"/>
    </row>
    <row r="406" spans="1:15" ht="18.75" customHeight="1" thickBot="1" x14ac:dyDescent="0.2">
      <c r="A406" s="94"/>
      <c r="B406" s="264"/>
      <c r="C406" s="285"/>
      <c r="D406" s="286" t="s">
        <v>650</v>
      </c>
      <c r="E406" s="287" t="s">
        <v>619</v>
      </c>
      <c r="F406" s="288"/>
      <c r="G406" s="289"/>
      <c r="H406" s="290"/>
      <c r="I406" s="265"/>
      <c r="J406" s="272">
        <f>J404+J405</f>
        <v>0</v>
      </c>
      <c r="K406" s="266"/>
      <c r="L406" s="273">
        <f>L404+L405</f>
        <v>0</v>
      </c>
      <c r="M406" s="267"/>
      <c r="N406" s="274">
        <f t="shared" si="75"/>
        <v>0</v>
      </c>
      <c r="O406" s="268"/>
    </row>
    <row r="407" spans="1:15" ht="18.75" customHeight="1" thickTop="1" x14ac:dyDescent="0.15">
      <c r="A407" s="94"/>
      <c r="B407" s="154"/>
      <c r="C407" s="257" t="s">
        <v>523</v>
      </c>
      <c r="D407" s="258" t="s">
        <v>600</v>
      </c>
      <c r="E407" s="259" t="s">
        <v>602</v>
      </c>
      <c r="F407" s="260"/>
      <c r="G407" s="321"/>
      <c r="H407" s="322"/>
      <c r="I407" s="159"/>
      <c r="J407" s="261">
        <f>SUMIFS(J384:J406,D384:D406,"設備費8")</f>
        <v>0</v>
      </c>
      <c r="K407" s="161"/>
      <c r="L407" s="262">
        <f>SUMIFS(L384:L406,D384:D406,"設備費8")</f>
        <v>0</v>
      </c>
      <c r="M407" s="323"/>
      <c r="N407" s="263">
        <f t="shared" si="75"/>
        <v>0</v>
      </c>
      <c r="O407" s="164"/>
    </row>
    <row r="408" spans="1:15" ht="18.75" customHeight="1" x14ac:dyDescent="0.15">
      <c r="A408" s="94"/>
      <c r="B408" s="144"/>
      <c r="C408" s="184" t="s">
        <v>523</v>
      </c>
      <c r="D408" s="326" t="s">
        <v>606</v>
      </c>
      <c r="E408" s="186" t="s">
        <v>602</v>
      </c>
      <c r="F408" s="245"/>
      <c r="G408" s="177"/>
      <c r="H408" s="178"/>
      <c r="I408" s="148"/>
      <c r="J408" s="179">
        <f>SUMIFS(J384:J406,D384:D406,"工事費8")</f>
        <v>0</v>
      </c>
      <c r="K408" s="150"/>
      <c r="L408" s="180">
        <f>SUMIFS(L384:L406,D384:D406,"工事費8")</f>
        <v>0</v>
      </c>
      <c r="M408" s="181"/>
      <c r="N408" s="182">
        <f t="shared" si="75"/>
        <v>0</v>
      </c>
      <c r="O408" s="153"/>
    </row>
    <row r="409" spans="1:15" ht="18.75" customHeight="1" thickBot="1" x14ac:dyDescent="0.2">
      <c r="A409" s="94"/>
      <c r="B409" s="264"/>
      <c r="C409" s="285"/>
      <c r="D409" s="291" t="s">
        <v>607</v>
      </c>
      <c r="E409" s="287" t="s">
        <v>602</v>
      </c>
      <c r="F409" s="288"/>
      <c r="G409" s="289"/>
      <c r="H409" s="290"/>
      <c r="I409" s="265"/>
      <c r="J409" s="272">
        <f>J407+J408</f>
        <v>0</v>
      </c>
      <c r="K409" s="266"/>
      <c r="L409" s="273">
        <f>L407+L408</f>
        <v>0</v>
      </c>
      <c r="M409" s="267"/>
      <c r="N409" s="274">
        <f t="shared" si="75"/>
        <v>0</v>
      </c>
      <c r="O409" s="268"/>
    </row>
    <row r="410" spans="1:15" ht="18.75" customHeight="1" thickTop="1" x14ac:dyDescent="0.15"/>
  </sheetData>
  <sheetProtection formatCells="0" formatColumns="0" formatRows="0" insertColumns="0" insertRows="0" insertHyperlinks="0" deleteColumns="0" deleteRows="0" sort="0" autoFilter="0" pivotTables="0"/>
  <dataConsolidate link="1"/>
  <mergeCells count="59">
    <mergeCell ref="C382:E382"/>
    <mergeCell ref="C383:E383"/>
    <mergeCell ref="C395:E395"/>
    <mergeCell ref="C326:E326"/>
    <mergeCell ref="C327:E327"/>
    <mergeCell ref="C339:E339"/>
    <mergeCell ref="C354:E354"/>
    <mergeCell ref="C355:E355"/>
    <mergeCell ref="C367:E367"/>
    <mergeCell ref="C299:E299"/>
    <mergeCell ref="C118:E118"/>
    <mergeCell ref="C119:E119"/>
    <mergeCell ref="C143:E143"/>
    <mergeCell ref="C170:E170"/>
    <mergeCell ref="C171:E171"/>
    <mergeCell ref="C195:E195"/>
    <mergeCell ref="C222:E222"/>
    <mergeCell ref="C223:E223"/>
    <mergeCell ref="C247:E247"/>
    <mergeCell ref="C274:E274"/>
    <mergeCell ref="C275:E275"/>
    <mergeCell ref="C91:E91"/>
    <mergeCell ref="C48:E48"/>
    <mergeCell ref="C49:E49"/>
    <mergeCell ref="C50:E50"/>
    <mergeCell ref="C51:E51"/>
    <mergeCell ref="C52:E52"/>
    <mergeCell ref="C53:E53"/>
    <mergeCell ref="C54:E54"/>
    <mergeCell ref="B57:G57"/>
    <mergeCell ref="E65:G65"/>
    <mergeCell ref="C66:E66"/>
    <mergeCell ref="C67:E67"/>
    <mergeCell ref="C47:E47"/>
    <mergeCell ref="C26:E26"/>
    <mergeCell ref="C27:E27"/>
    <mergeCell ref="C28:E28"/>
    <mergeCell ref="C33:E33"/>
    <mergeCell ref="C34:E34"/>
    <mergeCell ref="C35:E35"/>
    <mergeCell ref="C36:E36"/>
    <mergeCell ref="C37:E37"/>
    <mergeCell ref="C38:E38"/>
    <mergeCell ref="C39:E39"/>
    <mergeCell ref="C40:E40"/>
    <mergeCell ref="C25:E25"/>
    <mergeCell ref="B14:B16"/>
    <mergeCell ref="G14:G16"/>
    <mergeCell ref="H14:N14"/>
    <mergeCell ref="H15:H16"/>
    <mergeCell ref="I15:J15"/>
    <mergeCell ref="K15:L15"/>
    <mergeCell ref="M15:N15"/>
    <mergeCell ref="B17:G17"/>
    <mergeCell ref="C21:E21"/>
    <mergeCell ref="C22:E22"/>
    <mergeCell ref="C23:E23"/>
    <mergeCell ref="C24:E24"/>
    <mergeCell ref="F14:F16"/>
  </mergeCells>
  <phoneticPr fontId="4"/>
  <dataValidations count="7">
    <dataValidation type="list" allowBlank="1" showInputMessage="1" sqref="G59:G62 G91:G111 G119:G139 G355:G363 G299:G319 G327:G335 G247:G267 G275:G295 G195:G215 G223:G243 G143:G163 G171:G191 G383:G391 G395:G403 G367:G375 G339:G347 G67:G87" xr:uid="{00000000-0002-0000-1000-000000000000}">
      <formula1>"式,台,個,本,ｍ,面,ヶ所"</formula1>
    </dataValidation>
    <dataValidation allowBlank="1" showInputMessage="1" sqref="G66 G18:G55 G326 G274 G222 G170 G118 G382 G354" xr:uid="{00000000-0002-0000-1000-000001000000}"/>
    <dataValidation type="list" allowBlank="1" showInputMessage="1" showErrorMessage="1" sqref="B120:B139 B91:B111 B356:B363 B328:B335 B299:B319 B276:B295 B247:B267 B224:B243 B195:B215 B172:B191 B143:B163 B384:B391 B395:B403 B367:B375 B339:B347 B68:B87" xr:uid="{00000000-0002-0000-1000-000002000000}">
      <formula1>"設備,工事"</formula1>
    </dataValidation>
    <dataValidation allowBlank="1" showInputMessage="1" showErrorMessage="1" promptTitle="▼-------------------------" prompt="１ページ目（集計）の_x000a_番号．名称と一致させてください。" sqref="C66:E66 C118:E118 C170:E170 C222:E222 C274:E274 C326:E326 C354:E354 C382:E382" xr:uid="{00000000-0002-0000-1000-000003000000}"/>
    <dataValidation type="list" allowBlank="1" showInputMessage="1" showErrorMessage="1" sqref="B59:B62" xr:uid="{F93777E0-F2A6-4650-88DD-09FEA53F0AC2}">
      <formula1>"設計"</formula1>
    </dataValidation>
    <dataValidation allowBlank="1" showErrorMessage="1" promptTitle="▼-------------------------" prompt="１ページ目（集計）の_x000a_番号．名称と一致させてください。" sqref="C396 E396 C368 E368 C340 E340 C300 E300 C248 E248 C196 E196 C144 E144 C92 E92" xr:uid="{97AC2B06-74AA-4D6C-ABCF-B47FB439F875}"/>
    <dataValidation allowBlank="1" showErrorMessage="1" sqref="E68" xr:uid="{255E05A4-856F-4F7E-AAEB-29538F86F815}"/>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2年目（&amp;"Arial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1FA9942-5E3B-4EB8-BEF6-878D48BCF2C6}">
          <x14:formula1>
            <xm:f>date1!$AI$3:$AI$35</xm:f>
          </x14:formula1>
          <xm:sqref>F68:F87 F92:F111 F120:F139 F144:F163 F172:F191 F196:F215 F224:F243 F248:F267 F276:F295 F300:F319 F328:F335 F340:F347 F356:F363 F368:F375 F384:F391 F396:F403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9" tint="0.59999389629810485"/>
  </sheetPr>
  <dimension ref="A1:AD410"/>
  <sheetViews>
    <sheetView showGridLines="0" view="pageBreakPreview" zoomScale="70" zoomScaleNormal="85" zoomScaleSheetLayoutView="70" workbookViewId="0">
      <pane ySplit="16" topLeftCell="A17" activePane="bottomLeft" state="frozen"/>
      <selection activeCell="I182" sqref="I182"/>
      <selection pane="bottomLeft"/>
    </sheetView>
  </sheetViews>
  <sheetFormatPr defaultColWidth="9" defaultRowHeight="18.75" customHeight="1" x14ac:dyDescent="0.15"/>
  <cols>
    <col min="1" max="1" width="2.75" style="22" customWidth="1"/>
    <col min="2" max="2" width="5" style="238" customWidth="1"/>
    <col min="3" max="3" width="27.5" style="22" customWidth="1"/>
    <col min="4" max="5" width="11.25" style="22" customWidth="1"/>
    <col min="6" max="6" width="9.25" style="237" customWidth="1"/>
    <col min="7" max="7" width="4.375" style="237" customWidth="1"/>
    <col min="8" max="8" width="7.5" style="239" customWidth="1"/>
    <col min="9" max="9" width="5" style="239" customWidth="1"/>
    <col min="10" max="10" width="12.625" style="240" customWidth="1"/>
    <col min="11" max="11" width="5" style="239" customWidth="1"/>
    <col min="12" max="12" width="12.625" style="240" customWidth="1"/>
    <col min="13" max="13" width="5" style="239" customWidth="1"/>
    <col min="14" max="14" width="12.625" style="240" customWidth="1"/>
    <col min="15" max="15" width="11.25" style="241" customWidth="1"/>
    <col min="16" max="17" width="9" style="939"/>
    <col min="18" max="20" width="13.875" style="939" customWidth="1"/>
    <col min="21" max="22" width="9" style="939"/>
    <col min="23" max="25" width="13.875" style="939" customWidth="1"/>
    <col min="26" max="26" width="9" style="939"/>
    <col min="27" max="27" width="14.25" style="939" customWidth="1"/>
    <col min="28" max="29" width="12.875" style="939" customWidth="1"/>
    <col min="30" max="30" width="9" style="939"/>
    <col min="31" max="16384" width="9" style="22"/>
  </cols>
  <sheetData>
    <row r="1" spans="1:15" s="939" customFormat="1" ht="18.75" customHeight="1" x14ac:dyDescent="0.15">
      <c r="B1" s="951" t="s">
        <v>590</v>
      </c>
      <c r="F1" s="952"/>
      <c r="G1" s="952"/>
      <c r="H1" s="953"/>
      <c r="I1" s="953"/>
      <c r="J1" s="954"/>
      <c r="K1" s="953"/>
      <c r="L1" s="954"/>
      <c r="M1" s="953"/>
      <c r="N1" s="954"/>
      <c r="O1" s="955"/>
    </row>
    <row r="2" spans="1:15" s="939" customFormat="1" ht="18.75" customHeight="1" x14ac:dyDescent="0.15">
      <c r="B2" s="956"/>
      <c r="C2" s="957" t="s">
        <v>1260</v>
      </c>
      <c r="F2" s="952"/>
      <c r="G2" s="952"/>
      <c r="H2" s="953"/>
      <c r="I2" s="953"/>
      <c r="J2" s="954"/>
      <c r="K2" s="953"/>
      <c r="L2" s="954"/>
      <c r="M2" s="953"/>
      <c r="N2" s="954"/>
      <c r="O2" s="955"/>
    </row>
    <row r="3" spans="1:15" s="939" customFormat="1" ht="18.75" customHeight="1" x14ac:dyDescent="0.15">
      <c r="B3" s="956"/>
      <c r="C3" s="957" t="s">
        <v>1546</v>
      </c>
      <c r="F3" s="952"/>
      <c r="G3" s="952"/>
      <c r="H3" s="953"/>
      <c r="I3" s="953"/>
      <c r="J3" s="954"/>
      <c r="K3" s="953"/>
      <c r="L3" s="954"/>
      <c r="M3" s="953"/>
      <c r="N3" s="954"/>
      <c r="O3" s="955"/>
    </row>
    <row r="4" spans="1:15" s="939" customFormat="1" ht="18.75" customHeight="1" x14ac:dyDescent="0.15">
      <c r="B4" s="956"/>
      <c r="C4" s="957" t="s">
        <v>1547</v>
      </c>
      <c r="F4" s="952"/>
      <c r="G4" s="952"/>
      <c r="H4" s="953"/>
      <c r="I4" s="953"/>
      <c r="J4" s="954"/>
      <c r="K4" s="953"/>
      <c r="L4" s="954"/>
      <c r="M4" s="953"/>
      <c r="N4" s="954"/>
      <c r="O4" s="955"/>
    </row>
    <row r="5" spans="1:15" s="939" customFormat="1" ht="18.75" customHeight="1" x14ac:dyDescent="0.15">
      <c r="B5" s="956"/>
      <c r="C5" s="957" t="s">
        <v>591</v>
      </c>
      <c r="F5" s="952"/>
      <c r="G5" s="952"/>
      <c r="H5" s="953"/>
      <c r="I5" s="953"/>
      <c r="J5" s="954"/>
      <c r="K5" s="953"/>
      <c r="L5" s="954"/>
      <c r="M5" s="953"/>
      <c r="N5" s="954"/>
      <c r="O5" s="955"/>
    </row>
    <row r="6" spans="1:15" s="939" customFormat="1" ht="18.75" customHeight="1" x14ac:dyDescent="0.15">
      <c r="B6" s="951"/>
      <c r="C6" s="1190" t="s">
        <v>1727</v>
      </c>
      <c r="F6" s="952"/>
      <c r="G6" s="952"/>
      <c r="H6" s="953"/>
      <c r="I6" s="953"/>
      <c r="J6" s="954"/>
      <c r="K6" s="953"/>
      <c r="L6" s="954"/>
      <c r="M6" s="953"/>
      <c r="N6" s="954"/>
      <c r="O6" s="955"/>
    </row>
    <row r="7" spans="1:15" s="1139" customFormat="1" ht="18.75" customHeight="1" x14ac:dyDescent="0.15">
      <c r="B7" s="1140"/>
      <c r="C7" s="1190" t="s">
        <v>1665</v>
      </c>
      <c r="F7" s="1141"/>
      <c r="G7" s="1141"/>
      <c r="H7" s="1142"/>
      <c r="I7" s="1142"/>
      <c r="J7" s="1143"/>
      <c r="K7" s="1142"/>
      <c r="L7" s="1143"/>
      <c r="M7" s="1142"/>
      <c r="N7" s="1143"/>
      <c r="O7" s="1144"/>
    </row>
    <row r="8" spans="1:15" s="939" customFormat="1" ht="18.75" customHeight="1" x14ac:dyDescent="0.15">
      <c r="B8" s="951" t="s">
        <v>592</v>
      </c>
      <c r="C8" s="958"/>
      <c r="F8" s="952"/>
      <c r="G8" s="952"/>
      <c r="H8" s="953"/>
      <c r="I8" s="953"/>
      <c r="J8" s="954"/>
      <c r="K8" s="953"/>
      <c r="L8" s="954"/>
      <c r="M8" s="953"/>
      <c r="N8" s="954"/>
      <c r="O8" s="955"/>
    </row>
    <row r="9" spans="1:15" s="939" customFormat="1" ht="18.75" customHeight="1" x14ac:dyDescent="0.15">
      <c r="B9" s="956"/>
      <c r="C9" s="957" t="s">
        <v>593</v>
      </c>
      <c r="F9" s="952"/>
      <c r="G9" s="952"/>
      <c r="H9" s="953"/>
      <c r="I9" s="953"/>
      <c r="J9" s="954"/>
      <c r="K9" s="953"/>
      <c r="L9" s="954"/>
      <c r="M9" s="953"/>
      <c r="N9" s="954"/>
      <c r="O9" s="955"/>
    </row>
    <row r="10" spans="1:15" s="939" customFormat="1" ht="18.75" customHeight="1" x14ac:dyDescent="0.15">
      <c r="C10" s="957" t="s">
        <v>991</v>
      </c>
      <c r="F10" s="952"/>
      <c r="G10" s="952"/>
      <c r="H10" s="953"/>
      <c r="I10" s="953"/>
      <c r="J10" s="954"/>
      <c r="K10" s="953"/>
      <c r="L10" s="954"/>
      <c r="M10" s="953"/>
      <c r="N10" s="954"/>
      <c r="O10" s="955"/>
    </row>
    <row r="11" spans="1:15" s="939" customFormat="1" ht="18.75" customHeight="1" x14ac:dyDescent="0.15">
      <c r="C11" s="957" t="s">
        <v>1264</v>
      </c>
      <c r="F11" s="952"/>
      <c r="G11" s="952"/>
      <c r="H11" s="953"/>
      <c r="I11" s="953"/>
      <c r="J11" s="954"/>
      <c r="K11" s="953"/>
      <c r="L11" s="954"/>
      <c r="M11" s="953"/>
      <c r="N11" s="954"/>
      <c r="O11" s="955"/>
    </row>
    <row r="12" spans="1:15" s="939" customFormat="1" ht="18.75" customHeight="1" x14ac:dyDescent="0.15">
      <c r="C12" s="957" t="s">
        <v>1131</v>
      </c>
      <c r="F12" s="952"/>
      <c r="G12" s="952"/>
      <c r="H12" s="953"/>
      <c r="I12" s="953"/>
      <c r="J12" s="954"/>
      <c r="K12" s="953"/>
      <c r="L12" s="954"/>
      <c r="M12" s="953"/>
      <c r="N12" s="954"/>
      <c r="O12" s="955"/>
    </row>
    <row r="13" spans="1:15" s="939" customFormat="1" ht="22.5" customHeight="1" thickBot="1" x14ac:dyDescent="0.25">
      <c r="B13" s="959" t="s">
        <v>746</v>
      </c>
      <c r="C13" s="960" t="s">
        <v>747</v>
      </c>
      <c r="D13" s="961"/>
      <c r="E13" s="961"/>
      <c r="F13" s="962"/>
      <c r="G13" s="962"/>
      <c r="H13" s="963"/>
      <c r="I13" s="963"/>
      <c r="J13" s="964"/>
      <c r="K13" s="963"/>
      <c r="L13" s="964"/>
      <c r="M13" s="963"/>
      <c r="N13" s="964"/>
      <c r="O13" s="965"/>
    </row>
    <row r="14" spans="1:15" ht="18.75" customHeight="1" x14ac:dyDescent="0.15">
      <c r="A14" s="94"/>
      <c r="B14" s="2523" t="s">
        <v>20</v>
      </c>
      <c r="C14" s="95" t="s">
        <v>473</v>
      </c>
      <c r="D14" s="96"/>
      <c r="E14" s="97"/>
      <c r="F14" s="2516" t="s">
        <v>1726</v>
      </c>
      <c r="G14" s="2526" t="s">
        <v>18</v>
      </c>
      <c r="H14" s="2535" t="s">
        <v>595</v>
      </c>
      <c r="I14" s="2536"/>
      <c r="J14" s="2536"/>
      <c r="K14" s="2536"/>
      <c r="L14" s="2536"/>
      <c r="M14" s="2536"/>
      <c r="N14" s="2537"/>
      <c r="O14" s="98" t="s">
        <v>0</v>
      </c>
    </row>
    <row r="15" spans="1:15" ht="18.75" customHeight="1" x14ac:dyDescent="0.15">
      <c r="A15" s="94"/>
      <c r="B15" s="2524"/>
      <c r="C15" s="99" t="s">
        <v>15</v>
      </c>
      <c r="D15" s="100" t="s">
        <v>21</v>
      </c>
      <c r="E15" s="101" t="s">
        <v>596</v>
      </c>
      <c r="F15" s="2548"/>
      <c r="G15" s="2527"/>
      <c r="H15" s="2538" t="s">
        <v>16</v>
      </c>
      <c r="I15" s="2540" t="s">
        <v>22</v>
      </c>
      <c r="J15" s="2540"/>
      <c r="K15" s="2541" t="s">
        <v>23</v>
      </c>
      <c r="L15" s="2542"/>
      <c r="M15" s="2543" t="s">
        <v>24</v>
      </c>
      <c r="N15" s="2544"/>
      <c r="O15" s="102"/>
    </row>
    <row r="16" spans="1:15" ht="18.75" customHeight="1" thickBot="1" x14ac:dyDescent="0.2">
      <c r="A16" s="94"/>
      <c r="B16" s="2525"/>
      <c r="C16" s="103"/>
      <c r="D16" s="104"/>
      <c r="E16" s="105"/>
      <c r="F16" s="2549"/>
      <c r="G16" s="2528"/>
      <c r="H16" s="2539"/>
      <c r="I16" s="106" t="s">
        <v>17</v>
      </c>
      <c r="J16" s="106" t="s">
        <v>12</v>
      </c>
      <c r="K16" s="107" t="s">
        <v>17</v>
      </c>
      <c r="L16" s="107" t="s">
        <v>12</v>
      </c>
      <c r="M16" s="108" t="s">
        <v>17</v>
      </c>
      <c r="N16" s="109" t="s">
        <v>12</v>
      </c>
      <c r="O16" s="110"/>
    </row>
    <row r="17" spans="1:25" ht="24.75" customHeight="1" thickBot="1" x14ac:dyDescent="0.2">
      <c r="A17" s="94"/>
      <c r="B17" s="2529" t="s">
        <v>25</v>
      </c>
      <c r="C17" s="2530"/>
      <c r="D17" s="2530"/>
      <c r="E17" s="2530"/>
      <c r="F17" s="2530"/>
      <c r="G17" s="2531"/>
      <c r="H17" s="111"/>
      <c r="I17" s="112"/>
      <c r="J17" s="112"/>
      <c r="K17" s="113"/>
      <c r="L17" s="113"/>
      <c r="M17" s="114"/>
      <c r="N17" s="115"/>
      <c r="O17" s="116"/>
      <c r="Q17" s="1174" t="s">
        <v>1728</v>
      </c>
      <c r="R17" s="1174"/>
      <c r="S17" s="1174"/>
      <c r="T17" s="1174"/>
      <c r="U17" s="1174"/>
      <c r="V17" s="1174" t="s">
        <v>1729</v>
      </c>
      <c r="W17" s="940"/>
      <c r="X17" s="940"/>
      <c r="Y17" s="940"/>
    </row>
    <row r="18" spans="1:25" ht="42" customHeight="1" thickTop="1" x14ac:dyDescent="0.15">
      <c r="A18" s="94"/>
      <c r="B18" s="117"/>
      <c r="C18" s="118" t="s">
        <v>597</v>
      </c>
      <c r="D18" s="119"/>
      <c r="E18" s="120" t="s">
        <v>11</v>
      </c>
      <c r="F18" s="243"/>
      <c r="G18" s="121" t="s">
        <v>19</v>
      </c>
      <c r="H18" s="122"/>
      <c r="I18" s="123"/>
      <c r="J18" s="123">
        <f>J63</f>
        <v>0</v>
      </c>
      <c r="K18" s="124"/>
      <c r="L18" s="124">
        <f>L63</f>
        <v>0</v>
      </c>
      <c r="M18" s="125"/>
      <c r="N18" s="126">
        <f>N63</f>
        <v>0</v>
      </c>
      <c r="O18" s="127"/>
      <c r="Q18" s="941" t="s">
        <v>1545</v>
      </c>
      <c r="R18" s="942" t="s">
        <v>1088</v>
      </c>
      <c r="S18" s="942" t="s">
        <v>1089</v>
      </c>
      <c r="T18" s="942" t="s">
        <v>1090</v>
      </c>
      <c r="U18" s="940"/>
      <c r="V18" s="941" t="s">
        <v>1545</v>
      </c>
      <c r="W18" s="942" t="s">
        <v>1088</v>
      </c>
      <c r="X18" s="942" t="s">
        <v>1089</v>
      </c>
      <c r="Y18" s="942" t="s">
        <v>1090</v>
      </c>
    </row>
    <row r="19" spans="1:25" ht="18.75" customHeight="1" thickBot="1" x14ac:dyDescent="0.2">
      <c r="A19" s="94"/>
      <c r="B19" s="128"/>
      <c r="C19" s="129"/>
      <c r="D19" s="130"/>
      <c r="E19" s="131"/>
      <c r="F19" s="244"/>
      <c r="G19" s="298"/>
      <c r="H19" s="132"/>
      <c r="I19" s="133"/>
      <c r="J19" s="134"/>
      <c r="K19" s="135"/>
      <c r="L19" s="136"/>
      <c r="M19" s="137"/>
      <c r="N19" s="138"/>
      <c r="O19" s="139"/>
      <c r="Q19" s="943" t="s">
        <v>512</v>
      </c>
      <c r="R19" s="1176">
        <f>SUMIFS('４-６．概略予算書（３年目）'!J65:J5999,'４-６．概略予算書（３年目）'!B65:B5999,"設備",'４-６．概略予算書（３年目）'!F65:F5999,"①")</f>
        <v>0</v>
      </c>
      <c r="S19" s="1176">
        <f>SUMIFS('４-６．概略予算書（３年目）'!L65:L5999,'４-６．概略予算書（３年目）'!B65:B5999,"設備",'４-６．概略予算書（３年目）'!F65:F5999,"①")</f>
        <v>0</v>
      </c>
      <c r="T19" s="1176">
        <f>SUMIFS('４-６．概略予算書（３年目）'!N65:N5999,'４-６．概略予算書（３年目）'!B65:B5999,"設備",'４-６．概略予算書（３年目）'!F65:F5999,"①")</f>
        <v>0</v>
      </c>
      <c r="U19" s="944"/>
      <c r="V19" s="943" t="s">
        <v>512</v>
      </c>
      <c r="W19" s="1176">
        <f>SUMIFS('４-６．概略予算書（３年目）'!J65:J5999,'４-６．概略予算書（３年目）'!B65:B5999,"工事",'４-６．概略予算書（３年目）'!F65:F5999,"①")</f>
        <v>0</v>
      </c>
      <c r="X19" s="1176">
        <f>SUMIFS('４-６．概略予算書（３年目）'!L65:L5999,'４-６．概略予算書（３年目）'!B65:B5999,"工事",'４-６．概略予算書（３年目）'!F65:F5999,"①")</f>
        <v>0</v>
      </c>
      <c r="Y19" s="1176">
        <f>SUMIFS('４-６．概略予算書（３年目）'!N65:N5999,'４-６．概略予算書（３年目）'!B65:B5999,"工事",'４-６．概略予算書（３年目）'!F65:F5999,"①")</f>
        <v>0</v>
      </c>
    </row>
    <row r="20" spans="1:25" ht="18.75" customHeight="1" thickTop="1" x14ac:dyDescent="0.15">
      <c r="A20" s="94"/>
      <c r="B20" s="117"/>
      <c r="C20" s="118" t="s">
        <v>26</v>
      </c>
      <c r="D20" s="119"/>
      <c r="E20" s="120"/>
      <c r="F20" s="243"/>
      <c r="G20" s="121"/>
      <c r="H20" s="140"/>
      <c r="I20" s="141"/>
      <c r="J20" s="141"/>
      <c r="K20" s="142"/>
      <c r="L20" s="142"/>
      <c r="M20" s="125"/>
      <c r="N20" s="143"/>
      <c r="O20" s="127"/>
      <c r="Q20" s="943" t="s">
        <v>513</v>
      </c>
      <c r="R20" s="1176">
        <f>SUMIFS('４-６．概略予算書（３年目）'!J65:J5999,'４-６．概略予算書（３年目）'!B65:B5999,"設備",'４-６．概略予算書（３年目）'!F65:F5999,"②")</f>
        <v>0</v>
      </c>
      <c r="S20" s="1176">
        <f>SUMIFS('４-６．概略予算書（３年目）'!L65:L5999,'４-６．概略予算書（３年目）'!B65:B5999,"設備",'４-６．概略予算書（３年目）'!F65:F5999,"②")</f>
        <v>0</v>
      </c>
      <c r="T20" s="1176">
        <f>SUMIFS('４-６．概略予算書（３年目）'!N65:N5999,'４-６．概略予算書（３年目）'!B65:B5999,"設備",'４-６．概略予算書（３年目）'!F65:F5999,"②")</f>
        <v>0</v>
      </c>
      <c r="U20" s="944"/>
      <c r="V20" s="943" t="s">
        <v>513</v>
      </c>
      <c r="W20" s="1176">
        <f>SUMIFS('４-６．概略予算書（３年目）'!J65:J5999,'４-６．概略予算書（３年目）'!B65:B5999,"工事",'４-６．概略予算書（３年目）'!F65:F5999,"②")</f>
        <v>0</v>
      </c>
      <c r="X20" s="1176">
        <f>SUMIFS('４-６．概略予算書（３年目）'!L65:L5999,'４-６．概略予算書（３年目）'!B65:B5999,"工事",'４-６．概略予算書（３年目）'!F65:F5999,"②")</f>
        <v>0</v>
      </c>
      <c r="Y20" s="1176">
        <f>SUMIFS('４-６．概略予算書（３年目）'!N65:N5999,'４-６．概略予算書（３年目）'!B65:B5999,"工事",'４-６．概略予算書（３年目）'!F65:F5999,"②")</f>
        <v>0</v>
      </c>
    </row>
    <row r="21" spans="1:25" ht="18.75" customHeight="1" x14ac:dyDescent="0.15">
      <c r="A21" s="94"/>
      <c r="B21" s="144"/>
      <c r="C21" s="2520" t="s">
        <v>31</v>
      </c>
      <c r="D21" s="2521"/>
      <c r="E21" s="2522"/>
      <c r="F21" s="245"/>
      <c r="G21" s="145" t="s">
        <v>598</v>
      </c>
      <c r="H21" s="146"/>
      <c r="I21" s="147"/>
      <c r="J21" s="148">
        <f>J115</f>
        <v>0</v>
      </c>
      <c r="K21" s="149"/>
      <c r="L21" s="150">
        <f>L115</f>
        <v>0</v>
      </c>
      <c r="M21" s="151"/>
      <c r="N21" s="152">
        <f>N115</f>
        <v>0</v>
      </c>
      <c r="O21" s="153"/>
      <c r="Q21" s="943" t="s">
        <v>1091</v>
      </c>
      <c r="R21" s="1176">
        <f>SUMIFS('４-６．概略予算書（３年目）'!J65:J5999,'４-６．概略予算書（３年目）'!B65:B5999,"設備",'４-６．概略予算書（３年目）'!F65:F5999,"③-1")</f>
        <v>0</v>
      </c>
      <c r="S21" s="1176">
        <f>SUMIFS('４-６．概略予算書（３年目）'!L65:L5999,'４-６．概略予算書（３年目）'!B65:B5999,"設備",'４-６．概略予算書（３年目）'!F65:F5999,"③-1")</f>
        <v>0</v>
      </c>
      <c r="T21" s="1176">
        <f>SUMIFS('４-６．概略予算書（３年目）'!N65:N5999,'４-６．概略予算書（３年目）'!B65:B5999,"設備",'４-６．概略予算書（３年目）'!F65:F5999,"③-1")</f>
        <v>0</v>
      </c>
      <c r="U21" s="944"/>
      <c r="V21" s="943" t="s">
        <v>1091</v>
      </c>
      <c r="W21" s="1176">
        <f>SUMIFS('４-６．概略予算書（３年目）'!J65:J5999,'４-６．概略予算書（３年目）'!B65:B5999,"工事",'４-６．概略予算書（３年目）'!F65:F5999,"③-1")</f>
        <v>0</v>
      </c>
      <c r="X21" s="1176">
        <f>SUMIFS('４-６．概略予算書（３年目）'!L65:L5999,'４-６．概略予算書（３年目）'!B65:B5999,"工事",'４-６．概略予算書（３年目）'!F65:F5999,"③-1")</f>
        <v>0</v>
      </c>
      <c r="Y21" s="1176">
        <f>SUMIFS('４-６．概略予算書（３年目）'!N65:N5999,'４-６．概略予算書（３年目）'!B65:B5999,"工事",'４-６．概略予算書（３年目）'!F65:F5999,"③-1")</f>
        <v>0</v>
      </c>
    </row>
    <row r="22" spans="1:25" ht="18.75" customHeight="1" x14ac:dyDescent="0.15">
      <c r="A22" s="94"/>
      <c r="B22" s="144"/>
      <c r="C22" s="2520" t="s">
        <v>599</v>
      </c>
      <c r="D22" s="2521"/>
      <c r="E22" s="2522"/>
      <c r="F22" s="245"/>
      <c r="G22" s="145" t="s">
        <v>598</v>
      </c>
      <c r="H22" s="146"/>
      <c r="I22" s="147"/>
      <c r="J22" s="148">
        <f>J167</f>
        <v>0</v>
      </c>
      <c r="K22" s="149"/>
      <c r="L22" s="150">
        <f>L167</f>
        <v>0</v>
      </c>
      <c r="M22" s="151"/>
      <c r="N22" s="152">
        <f>N167</f>
        <v>0</v>
      </c>
      <c r="O22" s="153"/>
      <c r="Q22" s="943" t="s">
        <v>1092</v>
      </c>
      <c r="R22" s="1176">
        <f>SUMIFS('４-６．概略予算書（３年目）'!J65:J5999,'４-６．概略予算書（３年目）'!B65:B5999,"設備",'４-６．概略予算書（３年目）'!F65:F5999,"③-2")</f>
        <v>0</v>
      </c>
      <c r="S22" s="1176">
        <f>SUMIFS('４-６．概略予算書（３年目）'!L65:L5999,'４-６．概略予算書（３年目）'!B65:B5999,"設備",'４-６．概略予算書（３年目）'!F65:F5999,"③-2")</f>
        <v>0</v>
      </c>
      <c r="T22" s="1176">
        <f>SUMIFS('４-６．概略予算書（３年目）'!N65:N5999,'４-６．概略予算書（３年目）'!B65:B5999,"設備",'４-６．概略予算書（３年目）'!F65:F5999,"③-2")</f>
        <v>0</v>
      </c>
      <c r="U22" s="944"/>
      <c r="V22" s="943" t="s">
        <v>1092</v>
      </c>
      <c r="W22" s="1176">
        <f>SUMIFS('４-６．概略予算書（３年目）'!J65:J5999,'４-６．概略予算書（３年目）'!B65:B5999,"工事",'４-６．概略予算書（３年目）'!F65:F5999,"③-2")</f>
        <v>0</v>
      </c>
      <c r="X22" s="1176">
        <f>SUMIFS('４-６．概略予算書（３年目）'!L65:L5999,'４-６．概略予算書（３年目）'!B65:B5999,"工事",'４-６．概略予算書（３年目）'!F65:F5999,"③-2")</f>
        <v>0</v>
      </c>
      <c r="Y22" s="1176">
        <f>SUMIFS('４-６．概略予算書（３年目）'!N65:N5999,'４-６．概略予算書（３年目）'!B65:B5999,"工事",'４-６．概略予算書（３年目）'!F65:F5999,"③-2")</f>
        <v>0</v>
      </c>
    </row>
    <row r="23" spans="1:25" ht="18.75" customHeight="1" x14ac:dyDescent="0.15">
      <c r="A23" s="94"/>
      <c r="B23" s="144"/>
      <c r="C23" s="2520" t="s">
        <v>32</v>
      </c>
      <c r="D23" s="2521"/>
      <c r="E23" s="2522"/>
      <c r="F23" s="245"/>
      <c r="G23" s="145" t="s">
        <v>598</v>
      </c>
      <c r="H23" s="146"/>
      <c r="I23" s="147"/>
      <c r="J23" s="148">
        <f>J219</f>
        <v>0</v>
      </c>
      <c r="K23" s="149"/>
      <c r="L23" s="150">
        <f>L219</f>
        <v>0</v>
      </c>
      <c r="M23" s="151"/>
      <c r="N23" s="152">
        <f>N219</f>
        <v>0</v>
      </c>
      <c r="O23" s="153"/>
      <c r="Q23" s="943" t="s">
        <v>1093</v>
      </c>
      <c r="R23" s="1176">
        <f>SUMIFS('４-６．概略予算書（３年目）'!J65:J5999,'４-６．概略予算書（３年目）'!B65:B5999,"設備",'４-６．概略予算書（３年目）'!F65:F5999,"③-3")</f>
        <v>0</v>
      </c>
      <c r="S23" s="1176">
        <f>SUMIFS('４-６．概略予算書（３年目）'!L65:L5999,'４-６．概略予算書（３年目）'!B65:B5999,"設備",'４-６．概略予算書（３年目）'!F65:F5999,"③-3")</f>
        <v>0</v>
      </c>
      <c r="T23" s="1176">
        <f>SUMIFS('４-６．概略予算書（３年目）'!N65:N5999,'４-６．概略予算書（３年目）'!B65:B5999,"設備",'４-６．概略予算書（３年目）'!F65:F5999,"③-3")</f>
        <v>0</v>
      </c>
      <c r="U23" s="944"/>
      <c r="V23" s="943" t="s">
        <v>1093</v>
      </c>
      <c r="W23" s="1176">
        <f>SUMIFS('４-６．概略予算書（３年目）'!J65:J5999,'４-６．概略予算書（３年目）'!B65:B5999,"工事",'４-６．概略予算書（３年目）'!F65:F5999,"③-3")</f>
        <v>0</v>
      </c>
      <c r="X23" s="1176">
        <f>SUMIFS('４-６．概略予算書（３年目）'!L65:L5999,'４-６．概略予算書（３年目）'!B65:B5999,"工事",'４-６．概略予算書（３年目）'!F65:F5999,"③-3")</f>
        <v>0</v>
      </c>
      <c r="Y23" s="1176">
        <f>SUMIFS('４-６．概略予算書（３年目）'!N65:N5999,'４-６．概略予算書（３年目）'!B65:B5999,"工事",'４-６．概略予算書（３年目）'!F65:F5999,"③-3")</f>
        <v>0</v>
      </c>
    </row>
    <row r="24" spans="1:25" ht="18.75" customHeight="1" x14ac:dyDescent="0.15">
      <c r="A24" s="94"/>
      <c r="B24" s="144"/>
      <c r="C24" s="2520" t="s">
        <v>33</v>
      </c>
      <c r="D24" s="2521"/>
      <c r="E24" s="2522"/>
      <c r="F24" s="245"/>
      <c r="G24" s="145" t="s">
        <v>598</v>
      </c>
      <c r="H24" s="146"/>
      <c r="I24" s="147"/>
      <c r="J24" s="148">
        <f>J271</f>
        <v>0</v>
      </c>
      <c r="K24" s="149"/>
      <c r="L24" s="150">
        <f>L271</f>
        <v>0</v>
      </c>
      <c r="M24" s="151"/>
      <c r="N24" s="152">
        <f>N271</f>
        <v>0</v>
      </c>
      <c r="O24" s="153"/>
      <c r="Q24" s="943" t="s">
        <v>1094</v>
      </c>
      <c r="R24" s="1176">
        <f>SUMIFS('４-６．概略予算書（３年目）'!J65:J5999,'４-６．概略予算書（３年目）'!B65:B5999,"設備",'４-６．概略予算書（３年目）'!F65:F5999,"③-4")</f>
        <v>0</v>
      </c>
      <c r="S24" s="1176">
        <f>SUMIFS('４-６．概略予算書（３年目）'!L65:L5999,'４-６．概略予算書（３年目）'!B65:B5999,"設備",'４-６．概略予算書（３年目）'!F65:F5999,"③-4")</f>
        <v>0</v>
      </c>
      <c r="T24" s="1176">
        <f>SUMIFS('４-６．概略予算書（３年目）'!N65:N5999,'４-６．概略予算書（３年目）'!B65:B5999,"設備",'４-６．概略予算書（３年目）'!F65:F5999,"③-4")</f>
        <v>0</v>
      </c>
      <c r="U24" s="944"/>
      <c r="V24" s="943" t="s">
        <v>1094</v>
      </c>
      <c r="W24" s="1176">
        <f>SUMIFS('４-６．概略予算書（３年目）'!J65:J5999,'４-６．概略予算書（３年目）'!B65:B5999,"工事",'４-６．概略予算書（３年目）'!F65:F5999,"③-4")</f>
        <v>0</v>
      </c>
      <c r="X24" s="1176">
        <f>SUMIFS('４-６．概略予算書（３年目）'!L65:L5999,'４-６．概略予算書（３年目）'!B65:B5999,"工事",'４-６．概略予算書（３年目）'!F65:F5999,"③-4")</f>
        <v>0</v>
      </c>
      <c r="Y24" s="1176">
        <f>SUMIFS('４-６．概略予算書（３年目）'!N65:N5999,'４-６．概略予算書（３年目）'!B65:B5999,"工事",'４-６．概略予算書（３年目）'!F65:F5999,"③-4")</f>
        <v>0</v>
      </c>
    </row>
    <row r="25" spans="1:25" ht="18.75" customHeight="1" x14ac:dyDescent="0.15">
      <c r="A25" s="94"/>
      <c r="B25" s="144"/>
      <c r="C25" s="2520" t="s">
        <v>34</v>
      </c>
      <c r="D25" s="2521"/>
      <c r="E25" s="2522"/>
      <c r="F25" s="245"/>
      <c r="G25" s="145" t="s">
        <v>598</v>
      </c>
      <c r="H25" s="146"/>
      <c r="I25" s="147"/>
      <c r="J25" s="148">
        <f>J323</f>
        <v>0</v>
      </c>
      <c r="K25" s="149"/>
      <c r="L25" s="150">
        <f>L323</f>
        <v>0</v>
      </c>
      <c r="M25" s="151"/>
      <c r="N25" s="152">
        <f>N323</f>
        <v>0</v>
      </c>
      <c r="O25" s="153"/>
      <c r="Q25" s="943" t="s">
        <v>1095</v>
      </c>
      <c r="R25" s="1176">
        <f>SUMIFS('４-６．概略予算書（３年目）'!J65:J5999,'４-６．概略予算書（３年目）'!B65:B5999,"設備",'４-６．概略予算書（３年目）'!F65:F5999,"④-1")</f>
        <v>0</v>
      </c>
      <c r="S25" s="1176">
        <f>SUMIFS('４-６．概略予算書（３年目）'!L65:L5999,'４-６．概略予算書（３年目）'!B65:B5999,"設備",'４-６．概略予算書（３年目）'!F65:F5999,"④-1")</f>
        <v>0</v>
      </c>
      <c r="T25" s="1176">
        <f>SUMIFS('４-６．概略予算書（３年目）'!N65:N5999,'４-６．概略予算書（３年目）'!B65:B5999,"設備",'４-６．概略予算書（３年目）'!F65:F5999,"④-1")</f>
        <v>0</v>
      </c>
      <c r="U25" s="944"/>
      <c r="V25" s="943" t="s">
        <v>1095</v>
      </c>
      <c r="W25" s="1176">
        <f>SUMIFS('４-６．概略予算書（３年目）'!J65:J5999,'４-６．概略予算書（３年目）'!B65:B5999,"工事",'４-６．概略予算書（３年目）'!F65:F5999,"④-1")</f>
        <v>0</v>
      </c>
      <c r="X25" s="1176">
        <f>SUMIFS('４-６．概略予算書（３年目）'!L65:L5999,'４-６．概略予算書（３年目）'!B65:B5999,"工事",'４-６．概略予算書（３年目）'!F65:F5999,"④-1")</f>
        <v>0</v>
      </c>
      <c r="Y25" s="1176">
        <f>SUMIFS('４-６．概略予算書（３年目）'!N65:N5999,'４-６．概略予算書（３年目）'!B65:B5999,"工事",'４-６．概略予算書（３年目）'!F65:F5999,"④-1")</f>
        <v>0</v>
      </c>
    </row>
    <row r="26" spans="1:25" ht="18.75" customHeight="1" x14ac:dyDescent="0.15">
      <c r="A26" s="94"/>
      <c r="B26" s="144"/>
      <c r="C26" s="2520" t="s">
        <v>35</v>
      </c>
      <c r="D26" s="2521"/>
      <c r="E26" s="2522"/>
      <c r="F26" s="245"/>
      <c r="G26" s="145" t="s">
        <v>598</v>
      </c>
      <c r="H26" s="146"/>
      <c r="I26" s="147"/>
      <c r="J26" s="148">
        <f>J351</f>
        <v>0</v>
      </c>
      <c r="K26" s="149"/>
      <c r="L26" s="150">
        <f>L351</f>
        <v>0</v>
      </c>
      <c r="M26" s="151"/>
      <c r="N26" s="152">
        <f>N351</f>
        <v>0</v>
      </c>
      <c r="O26" s="153"/>
      <c r="Q26" s="943" t="s">
        <v>1096</v>
      </c>
      <c r="R26" s="1176">
        <f>SUMIFS('４-６．概略予算書（３年目）'!J65:J5999,'４-６．概略予算書（３年目）'!B65:B5999,"設備",'４-６．概略予算書（３年目）'!F65:F5999,"④-2")</f>
        <v>0</v>
      </c>
      <c r="S26" s="1176">
        <f>SUMIFS('４-６．概略予算書（３年目）'!L65:L5999,'４-６．概略予算書（３年目）'!B65:B5999,"設備",'４-６．概略予算書（３年目）'!F65:F5999,"④-2")</f>
        <v>0</v>
      </c>
      <c r="T26" s="1176">
        <f>SUMIFS('４-６．概略予算書（３年目）'!N65:N5999,'４-６．概略予算書（３年目）'!B65:B5999,"設備",'４-６．概略予算書（３年目）'!F65:F5999,"④-2")</f>
        <v>0</v>
      </c>
      <c r="U26" s="944"/>
      <c r="V26" s="943" t="s">
        <v>1096</v>
      </c>
      <c r="W26" s="1176">
        <f>SUMIFS('４-６．概略予算書（３年目）'!J65:J5999,'４-６．概略予算書（３年目）'!B65:B5999,"工事",'４-６．概略予算書（３年目）'!F65:F5999,"④-2")</f>
        <v>0</v>
      </c>
      <c r="X26" s="1176">
        <f>SUMIFS('４-６．概略予算書（３年目）'!L65:L5999,'４-６．概略予算書（３年目）'!B65:B5999,"工事",'４-６．概略予算書（３年目）'!F65:F5999,"④-2")</f>
        <v>0</v>
      </c>
      <c r="Y26" s="1176">
        <f>SUMIFS('４-６．概略予算書（３年目）'!N65:N5999,'４-６．概略予算書（３年目）'!B65:B5999,"工事",'４-６．概略予算書（３年目）'!F65:F5999,"④-2")</f>
        <v>0</v>
      </c>
    </row>
    <row r="27" spans="1:25" ht="18.75" customHeight="1" x14ac:dyDescent="0.15">
      <c r="A27" s="94"/>
      <c r="B27" s="144"/>
      <c r="C27" s="2520" t="s">
        <v>36</v>
      </c>
      <c r="D27" s="2521"/>
      <c r="E27" s="2522"/>
      <c r="F27" s="245"/>
      <c r="G27" s="145" t="s">
        <v>598</v>
      </c>
      <c r="H27" s="146"/>
      <c r="I27" s="147"/>
      <c r="J27" s="148">
        <f>J379</f>
        <v>0</v>
      </c>
      <c r="K27" s="149"/>
      <c r="L27" s="150">
        <f>L379</f>
        <v>0</v>
      </c>
      <c r="M27" s="151"/>
      <c r="N27" s="152">
        <f>N379</f>
        <v>0</v>
      </c>
      <c r="O27" s="153"/>
      <c r="Q27" s="943" t="s">
        <v>1097</v>
      </c>
      <c r="R27" s="1176">
        <f>SUMIFS('４-６．概略予算書（３年目）'!J65:J5999,'４-６．概略予算書（３年目）'!B65:B5999,"設備",'４-６．概略予算書（３年目）'!F65:F5999,"④-3")</f>
        <v>0</v>
      </c>
      <c r="S27" s="1176">
        <f>SUMIFS('４-６．概略予算書（３年目）'!L65:L5999,'４-６．概略予算書（３年目）'!B65:B5999,"設備",'４-６．概略予算書（３年目）'!F65:F5999,"④-3")</f>
        <v>0</v>
      </c>
      <c r="T27" s="1176">
        <f>SUMIFS('４-６．概略予算書（３年目）'!N65:N5999,'４-６．概略予算書（３年目）'!B65:B5999,"設備",'４-６．概略予算書（３年目）'!F65:F5999,"④-3")</f>
        <v>0</v>
      </c>
      <c r="U27" s="944"/>
      <c r="V27" s="943" t="s">
        <v>1097</v>
      </c>
      <c r="W27" s="1176">
        <f>SUMIFS('４-６．概略予算書（３年目）'!J65:J5999,'４-６．概略予算書（３年目）'!B65:B5999,"工事",'４-６．概略予算書（３年目）'!F65:F5999,"④-3")</f>
        <v>0</v>
      </c>
      <c r="X27" s="1176">
        <f>SUMIFS('４-６．概略予算書（３年目）'!L65:L5999,'４-６．概略予算書（３年目）'!B65:B5999,"工事",'４-６．概略予算書（３年目）'!F65:F5999,"④-3")</f>
        <v>0</v>
      </c>
      <c r="Y27" s="1176">
        <f>SUMIFS('４-６．概略予算書（３年目）'!N65:N5999,'４-６．概略予算書（３年目）'!B65:B5999,"工事",'４-６．概略予算書（３年目）'!F65:F5999,"④-3")</f>
        <v>0</v>
      </c>
    </row>
    <row r="28" spans="1:25" ht="18.75" customHeight="1" x14ac:dyDescent="0.15">
      <c r="A28" s="94"/>
      <c r="B28" s="144"/>
      <c r="C28" s="2520" t="s">
        <v>37</v>
      </c>
      <c r="D28" s="2521"/>
      <c r="E28" s="2522"/>
      <c r="F28" s="245"/>
      <c r="G28" s="145" t="s">
        <v>598</v>
      </c>
      <c r="H28" s="146"/>
      <c r="I28" s="147"/>
      <c r="J28" s="148">
        <f>J407</f>
        <v>0</v>
      </c>
      <c r="K28" s="149"/>
      <c r="L28" s="150">
        <f>L407</f>
        <v>0</v>
      </c>
      <c r="M28" s="151"/>
      <c r="N28" s="152">
        <f>N407</f>
        <v>0</v>
      </c>
      <c r="O28" s="153"/>
      <c r="Q28" s="943" t="s">
        <v>514</v>
      </c>
      <c r="R28" s="1177">
        <f>SUMIFS('４-６．概略予算書（３年目）'!J65:J5999,'４-６．概略予算書（３年目）'!B65:B5999,"設備",'４-６．概略予算書（３年目）'!F65:F5999,"⑤")</f>
        <v>0</v>
      </c>
      <c r="S28" s="1177">
        <f>SUMIFS('４-６．概略予算書（３年目）'!L65:L5999,'４-６．概略予算書（３年目）'!B65:B5999,"設備",'４-６．概略予算書（３年目）'!F65:F5999,"⑤")</f>
        <v>0</v>
      </c>
      <c r="T28" s="1177">
        <f>SUMIFS('４-６．概略予算書（３年目）'!N65:N5999,'４-６．概略予算書（３年目）'!B65:B5999,"設備",'４-６．概略予算書（３年目）'!F65:F5999,"⑤")</f>
        <v>0</v>
      </c>
      <c r="U28" s="944"/>
      <c r="V28" s="943" t="s">
        <v>514</v>
      </c>
      <c r="W28" s="1177">
        <f>SUMIFS('４-６．概略予算書（３年目）'!J65:J5999,'４-６．概略予算書（３年目）'!B65:B5999,"工事",'４-６．概略予算書（３年目）'!F65:F5999,"⑤")</f>
        <v>0</v>
      </c>
      <c r="X28" s="1177">
        <f>SUMIFS('４-６．概略予算書（３年目）'!L65:L5999,'４-６．概略予算書（３年目）'!B65:B5999,"工事",'４-６．概略予算書（３年目）'!F65:F5999,"⑤")</f>
        <v>0</v>
      </c>
      <c r="Y28" s="1177">
        <f>SUMIFS('４-６．概略予算書（３年目）'!N65:N5999,'４-６．概略予算書（３年目）'!B65:B5999,"工事",'４-６．概略予算書（３年目）'!F65:F5999,"⑤")</f>
        <v>0</v>
      </c>
    </row>
    <row r="29" spans="1:25" ht="18.75" customHeight="1" thickBot="1" x14ac:dyDescent="0.2">
      <c r="A29" s="94"/>
      <c r="B29" s="154"/>
      <c r="C29" s="155"/>
      <c r="D29" s="155"/>
      <c r="E29" s="242"/>
      <c r="F29" s="256"/>
      <c r="G29" s="156"/>
      <c r="H29" s="157"/>
      <c r="I29" s="158"/>
      <c r="J29" s="159"/>
      <c r="K29" s="160"/>
      <c r="L29" s="161"/>
      <c r="M29" s="162"/>
      <c r="N29" s="163"/>
      <c r="O29" s="164"/>
      <c r="Q29" s="943" t="s">
        <v>515</v>
      </c>
      <c r="R29" s="1177">
        <f>SUMIFS('４-６．概略予算書（３年目）'!J65:J5999,'４-６．概略予算書（３年目）'!B65:B5999,"設備",'４-６．概略予算書（３年目）'!F65:F5999,"⑥")</f>
        <v>0</v>
      </c>
      <c r="S29" s="1177">
        <f>SUMIFS('４-６．概略予算書（３年目）'!L65:L5999,'４-６．概略予算書（３年目）'!B65:B5999,"設備",'４-６．概略予算書（３年目）'!F65:F5999,"⑥")</f>
        <v>0</v>
      </c>
      <c r="T29" s="1177">
        <f>SUMIFS('４-６．概略予算書（３年目）'!N65:N5999,'４-６．概略予算書（３年目）'!B65:B5999,"設備",'４-６．概略予算書（３年目）'!F65:F5999,"⑥")</f>
        <v>0</v>
      </c>
      <c r="U29" s="944"/>
      <c r="V29" s="943" t="s">
        <v>515</v>
      </c>
      <c r="W29" s="1177">
        <f>SUMIFS('４-６．概略予算書（３年目）'!J65:J5999,'４-６．概略予算書（３年目）'!B65:B5999,"工事",'４-６．概略予算書（３年目）'!F65:F5999,"⑥")</f>
        <v>0</v>
      </c>
      <c r="X29" s="1177">
        <f>SUMIFS('４-６．概略予算書（３年目）'!L65:L5999,'４-６．概略予算書（３年目）'!B65:B5999,"工事",'４-６．概略予算書（３年目）'!F65:F5999,"⑥")</f>
        <v>0</v>
      </c>
      <c r="Y29" s="1177">
        <f>SUMIFS('４-６．概略予算書（３年目）'!N65:N5999,'４-６．概略予算書（３年目）'!B65:B5999,"工事",'４-６．概略予算書（３年目）'!F65:F5999,"⑥")</f>
        <v>0</v>
      </c>
    </row>
    <row r="30" spans="1:25" ht="30" customHeight="1" thickTop="1" x14ac:dyDescent="0.15">
      <c r="A30" s="94"/>
      <c r="B30" s="117"/>
      <c r="C30" s="165"/>
      <c r="D30" s="165" t="s">
        <v>600</v>
      </c>
      <c r="E30" s="120" t="s">
        <v>11</v>
      </c>
      <c r="F30" s="243"/>
      <c r="G30" s="166"/>
      <c r="H30" s="167"/>
      <c r="I30" s="123"/>
      <c r="J30" s="123">
        <f>SUM(J21:J28)</f>
        <v>0</v>
      </c>
      <c r="K30" s="124"/>
      <c r="L30" s="124">
        <f>SUM(L21:L28)</f>
        <v>0</v>
      </c>
      <c r="M30" s="168"/>
      <c r="N30" s="126">
        <f>SUM(N21:N28)</f>
        <v>0</v>
      </c>
      <c r="O30" s="127"/>
      <c r="Q30" s="943" t="s">
        <v>516</v>
      </c>
      <c r="R30" s="1177">
        <f>SUMIFS('４-６．概略予算書（３年目）'!J65:J5999,'４-６．概略予算書（３年目）'!B65:B5999,"設備",'４-６．概略予算書（３年目）'!F65:F5999,"⑦")</f>
        <v>0</v>
      </c>
      <c r="S30" s="1177">
        <f>SUMIFS('４-６．概略予算書（３年目）'!L65:L5999,'４-６．概略予算書（３年目）'!B65:B5999,"設備",'４-６．概略予算書（３年目）'!F65:F5999,"⑦")</f>
        <v>0</v>
      </c>
      <c r="T30" s="1177">
        <f>SUMIFS('４-６．概略予算書（３年目）'!N65:N5999,'４-６．概略予算書（３年目）'!B65:B5999,"設備",'４-６．概略予算書（３年目）'!F65:F5999,"⑦")</f>
        <v>0</v>
      </c>
      <c r="U30" s="944"/>
      <c r="V30" s="943" t="s">
        <v>516</v>
      </c>
      <c r="W30" s="1177">
        <f>SUMIFS('４-６．概略予算書（３年目）'!J65:J5999,'４-６．概略予算書（３年目）'!B65:B5999,"工事",'４-６．概略予算書（３年目）'!F65:F5999,"⑦")</f>
        <v>0</v>
      </c>
      <c r="X30" s="1177">
        <f>SUMIFS('４-６．概略予算書（３年目）'!L65:L5999,'４-６．概略予算書（３年目）'!B65:B5999,"工事",'４-６．概略予算書（３年目）'!F65:F5999,"⑦")</f>
        <v>0</v>
      </c>
      <c r="Y30" s="1177">
        <f>SUMIFS('４-６．概略予算書（３年目）'!N65:N5999,'４-６．概略予算書（３年目）'!B65:B5999,"工事",'４-６．概略予算書（３年目）'!F65:F5999,"⑦")</f>
        <v>0</v>
      </c>
    </row>
    <row r="31" spans="1:25" ht="18.75" customHeight="1" thickBot="1" x14ac:dyDescent="0.2">
      <c r="A31" s="94"/>
      <c r="B31" s="128"/>
      <c r="C31" s="129"/>
      <c r="D31" s="130"/>
      <c r="E31" s="131"/>
      <c r="F31" s="244"/>
      <c r="G31" s="169"/>
      <c r="H31" s="170"/>
      <c r="I31" s="134"/>
      <c r="J31" s="134"/>
      <c r="K31" s="136"/>
      <c r="L31" s="136"/>
      <c r="M31" s="171"/>
      <c r="N31" s="138"/>
      <c r="O31" s="139"/>
      <c r="Q31" s="943" t="s">
        <v>517</v>
      </c>
      <c r="R31" s="1177">
        <f>SUMIFS('４-６．概略予算書（３年目）'!J65:J5999,'４-６．概略予算書（３年目）'!B65:B5999,"設備",'４-６．概略予算書（３年目）'!F65:F5999,"⑧")</f>
        <v>0</v>
      </c>
      <c r="S31" s="1177">
        <f>SUMIFS('４-６．概略予算書（３年目）'!L65:L5999,'４-６．概略予算書（３年目）'!B65:B5999,"設備",'４-６．概略予算書（３年目）'!F65:F5999,"⑧")</f>
        <v>0</v>
      </c>
      <c r="T31" s="1177">
        <f>SUMIFS('４-６．概略予算書（３年目）'!N65:N5999,'４-６．概略予算書（３年目）'!B65:B5999,"設備",'４-６．概略予算書（３年目）'!F65:F5999,"⑧")</f>
        <v>0</v>
      </c>
      <c r="U31" s="944"/>
      <c r="V31" s="943" t="s">
        <v>517</v>
      </c>
      <c r="W31" s="1177">
        <f>SUMIFS('４-６．概略予算書（３年目）'!J65:J5999,'４-６．概略予算書（３年目）'!B65:B5999,"工事",'４-６．概略予算書（３年目）'!F65:F5999,"⑧")</f>
        <v>0</v>
      </c>
      <c r="X31" s="1177">
        <f>SUMIFS('４-６．概略予算書（３年目）'!L65:L5999,'４-６．概略予算書（３年目）'!B65:B5999,"工事",'４-６．概略予算書（３年目）'!F65:F5999,"⑧")</f>
        <v>0</v>
      </c>
      <c r="Y31" s="1177">
        <f>SUMIFS('４-６．概略予算書（３年目）'!N65:N5999,'４-６．概略予算書（３年目）'!B65:B5999,"工事",'４-６．概略予算書（３年目）'!F65:F5999,"⑧")</f>
        <v>0</v>
      </c>
    </row>
    <row r="32" spans="1:25" ht="18.75" customHeight="1" thickTop="1" x14ac:dyDescent="0.15">
      <c r="A32" s="94"/>
      <c r="B32" s="117"/>
      <c r="C32" s="118" t="s">
        <v>27</v>
      </c>
      <c r="D32" s="119"/>
      <c r="E32" s="120"/>
      <c r="F32" s="243"/>
      <c r="G32" s="121"/>
      <c r="H32" s="167"/>
      <c r="I32" s="123"/>
      <c r="J32" s="123"/>
      <c r="K32" s="124"/>
      <c r="L32" s="124"/>
      <c r="M32" s="168"/>
      <c r="N32" s="126"/>
      <c r="O32" s="127"/>
      <c r="Q32" s="943" t="s">
        <v>518</v>
      </c>
      <c r="R32" s="1177">
        <f>SUMIFS('４-６．概略予算書（３年目）'!J65:J5999,'４-６．概略予算書（３年目）'!B65:B5999,"設備",'４-６．概略予算書（３年目）'!F65:F5999,"⑨")</f>
        <v>0</v>
      </c>
      <c r="S32" s="1177">
        <f>SUMIFS('４-６．概略予算書（３年目）'!L65:L5999,'４-６．概略予算書（３年目）'!B65:B5999,"設備",'４-６．概略予算書（３年目）'!F65:F5999,"⑨")</f>
        <v>0</v>
      </c>
      <c r="T32" s="1177">
        <f>SUMIFS('４-６．概略予算書（３年目）'!N65:N5999,'４-６．概略予算書（３年目）'!B65:B5999,"設備",'４-６．概略予算書（３年目）'!F65:F5999,"⑨")</f>
        <v>0</v>
      </c>
      <c r="U32" s="944"/>
      <c r="V32" s="943" t="s">
        <v>518</v>
      </c>
      <c r="W32" s="1177">
        <f>SUMIFS('４-６．概略予算書（３年目）'!J65:J5999,'４-６．概略予算書（３年目）'!B65:B5999,"工事",'４-６．概略予算書（３年目）'!F65:F5999,"⑨")</f>
        <v>0</v>
      </c>
      <c r="X32" s="1177">
        <f>SUMIFS('４-６．概略予算書（３年目）'!L65:L5999,'４-６．概略予算書（３年目）'!B65:B5999,"工事",'４-６．概略予算書（３年目）'!F65:F5999,"⑨")</f>
        <v>0</v>
      </c>
      <c r="Y32" s="1177">
        <f>SUMIFS('４-６．概略予算書（３年目）'!N65:N5999,'４-６．概略予算書（３年目）'!B65:B5999,"工事",'４-６．概略予算書（３年目）'!F65:F5999,"⑨")</f>
        <v>0</v>
      </c>
    </row>
    <row r="33" spans="1:30" ht="18.75" customHeight="1" x14ac:dyDescent="0.15">
      <c r="A33" s="94"/>
      <c r="B33" s="144"/>
      <c r="C33" s="2520" t="s">
        <v>31</v>
      </c>
      <c r="D33" s="2521"/>
      <c r="E33" s="2522"/>
      <c r="F33" s="245"/>
      <c r="G33" s="145" t="s">
        <v>598</v>
      </c>
      <c r="H33" s="172"/>
      <c r="I33" s="147"/>
      <c r="J33" s="148">
        <f>J116</f>
        <v>0</v>
      </c>
      <c r="K33" s="149"/>
      <c r="L33" s="150">
        <f>L116</f>
        <v>0</v>
      </c>
      <c r="M33" s="151"/>
      <c r="N33" s="152">
        <f>N116</f>
        <v>0</v>
      </c>
      <c r="O33" s="153"/>
      <c r="Q33" s="943" t="s">
        <v>1078</v>
      </c>
      <c r="R33" s="1177">
        <f>SUMIFS('４-６．概略予算書（３年目）'!J65:J5999,'４-６．概略予算書（３年目）'!B65:B5999,"設備",'４-６．概略予算書（３年目）'!F65:F5999,"⑩")</f>
        <v>0</v>
      </c>
      <c r="S33" s="1177">
        <f>SUMIFS('４-６．概略予算書（３年目）'!L65:L5999,'４-６．概略予算書（３年目）'!B65:B5999,"設備",'４-６．概略予算書（３年目）'!F65:F5999,"⑩")</f>
        <v>0</v>
      </c>
      <c r="T33" s="1177">
        <f>SUMIFS('４-６．概略予算書（３年目）'!N65:N5999,'４-６．概略予算書（３年目）'!B65:B5999,"設備",'４-６．概略予算書（３年目）'!F65:F5999,"⑩")</f>
        <v>0</v>
      </c>
      <c r="U33" s="940"/>
      <c r="V33" s="943" t="s">
        <v>1078</v>
      </c>
      <c r="W33" s="1177">
        <f>SUMIFS('４-６．概略予算書（３年目）'!J65:J5999,'４-６．概略予算書（３年目）'!B65:B5999,"工事",'４-６．概略予算書（３年目）'!F65:F5999,"⑩")</f>
        <v>0</v>
      </c>
      <c r="X33" s="1177">
        <f>SUMIFS('４-６．概略予算書（３年目）'!L65:L5999,'４-６．概略予算書（３年目）'!B65:B5999,"工事",'４-６．概略予算書（３年目）'!F65:F5999,"⑩")</f>
        <v>0</v>
      </c>
      <c r="Y33" s="1177">
        <f>SUMIFS('４-６．概略予算書（３年目）'!N65:N5999,'４-６．概略予算書（３年目）'!B65:B5999,"工事",'４-６．概略予算書（３年目）'!F65:F5999,"⑩")</f>
        <v>0</v>
      </c>
    </row>
    <row r="34" spans="1:30" ht="18.75" customHeight="1" x14ac:dyDescent="0.15">
      <c r="A34" s="94"/>
      <c r="B34" s="144"/>
      <c r="C34" s="2520" t="s">
        <v>30</v>
      </c>
      <c r="D34" s="2521"/>
      <c r="E34" s="2522"/>
      <c r="F34" s="245"/>
      <c r="G34" s="145" t="s">
        <v>598</v>
      </c>
      <c r="H34" s="172"/>
      <c r="I34" s="147"/>
      <c r="J34" s="148">
        <f>J168</f>
        <v>0</v>
      </c>
      <c r="K34" s="149"/>
      <c r="L34" s="150">
        <f>L168</f>
        <v>0</v>
      </c>
      <c r="M34" s="151"/>
      <c r="N34" s="152">
        <f>N168</f>
        <v>0</v>
      </c>
      <c r="O34" s="153"/>
      <c r="Q34" s="943" t="s">
        <v>1079</v>
      </c>
      <c r="R34" s="1177">
        <f>SUMIFS('４-６．概略予算書（３年目）'!J65:J5999,'４-６．概略予算書（３年目）'!B65:B5999,"設備",'４-６．概略予算書（３年目）'!F65:F5999,"⑪-1")</f>
        <v>0</v>
      </c>
      <c r="S34" s="1177">
        <f>SUMIFS('４-６．概略予算書（３年目）'!L65:L5999,'４-６．概略予算書（３年目）'!B65:B5999,"設備",'４-６．概略予算書（３年目）'!F65:F5999,"⑪-1")</f>
        <v>0</v>
      </c>
      <c r="T34" s="1177">
        <f>SUMIFS('４-６．概略予算書（３年目）'!N65:N5999,'４-６．概略予算書（３年目）'!B65:B5999,"設備",'４-６．概略予算書（３年目）'!F65:F5999,"⑪-1")</f>
        <v>0</v>
      </c>
      <c r="V34" s="943" t="s">
        <v>1079</v>
      </c>
      <c r="W34" s="1177">
        <f>SUMIFS('４-６．概略予算書（３年目）'!J65:J5999,'４-６．概略予算書（３年目）'!B65:B5999,"工事",'４-６．概略予算書（３年目）'!F65:F5999,"⑪-1")</f>
        <v>0</v>
      </c>
      <c r="X34" s="1177">
        <f>SUMIFS('４-６．概略予算書（３年目）'!L65:L5999,'４-６．概略予算書（３年目）'!B65:B5999,"工事",'４-６．概略予算書（３年目）'!F65:F5999,"⑪-1")</f>
        <v>0</v>
      </c>
      <c r="Y34" s="1177">
        <f>SUMIFS('４-６．概略予算書（３年目）'!N65:N5999,'４-６．概略予算書（３年目）'!B65:B5999,"工事",'４-６．概略予算書（３年目）'!F65:F5999,"⑪-1")</f>
        <v>0</v>
      </c>
    </row>
    <row r="35" spans="1:30" ht="18.75" customHeight="1" x14ac:dyDescent="0.15">
      <c r="A35" s="94"/>
      <c r="B35" s="144"/>
      <c r="C35" s="2520" t="s">
        <v>32</v>
      </c>
      <c r="D35" s="2521"/>
      <c r="E35" s="2522"/>
      <c r="F35" s="245"/>
      <c r="G35" s="145" t="s">
        <v>598</v>
      </c>
      <c r="H35" s="172"/>
      <c r="I35" s="147"/>
      <c r="J35" s="148">
        <f>J220</f>
        <v>0</v>
      </c>
      <c r="K35" s="149"/>
      <c r="L35" s="150">
        <f>L220</f>
        <v>0</v>
      </c>
      <c r="M35" s="151"/>
      <c r="N35" s="152">
        <f>N220</f>
        <v>0</v>
      </c>
      <c r="O35" s="153"/>
      <c r="Q35" s="943" t="s">
        <v>1080</v>
      </c>
      <c r="R35" s="1177">
        <f>SUMIFS('４-６．概略予算書（３年目）'!J65:J5999,'４-６．概略予算書（３年目）'!B65:B5999,"設備",'４-６．概略予算書（３年目）'!F65:F5999,"⑪-2")</f>
        <v>0</v>
      </c>
      <c r="S35" s="1177">
        <f>SUMIFS('４-６．概略予算書（３年目）'!L65:L5999,'４-６．概略予算書（３年目）'!B65:B5999,"設備",'４-６．概略予算書（３年目）'!F65:F5999,"⑪-2")</f>
        <v>0</v>
      </c>
      <c r="T35" s="1177">
        <f>SUMIFS('４-６．概略予算書（３年目）'!N65:N5999,'４-６．概略予算書（３年目）'!B65:B5999,"設備",'４-６．概略予算書（３年目）'!F65:F5999,"⑪-2")</f>
        <v>0</v>
      </c>
      <c r="V35" s="943" t="s">
        <v>1080</v>
      </c>
      <c r="W35" s="1177">
        <f>SUMIFS('４-６．概略予算書（３年目）'!J65:J5999,'４-６．概略予算書（３年目）'!B65:B5999,"工事",'４-６．概略予算書（３年目）'!F65:F5999,"⑪-2")</f>
        <v>0</v>
      </c>
      <c r="X35" s="1177">
        <f>SUMIFS('４-６．概略予算書（３年目）'!L65:L5999,'４-６．概略予算書（３年目）'!B65:B5999,"工事",'４-６．概略予算書（３年目）'!F65:F5999,"⑪-2")</f>
        <v>0</v>
      </c>
      <c r="Y35" s="1177">
        <f>SUMIFS('４-６．概略予算書（３年目）'!N65:N5999,'４-６．概略予算書（３年目）'!B65:B5999,"工事",'４-６．概略予算書（３年目）'!F65:F5999,"⑪-2")</f>
        <v>0</v>
      </c>
    </row>
    <row r="36" spans="1:30" ht="18.75" customHeight="1" x14ac:dyDescent="0.15">
      <c r="A36" s="94"/>
      <c r="B36" s="144"/>
      <c r="C36" s="2520" t="s">
        <v>33</v>
      </c>
      <c r="D36" s="2521"/>
      <c r="E36" s="2522"/>
      <c r="F36" s="245"/>
      <c r="G36" s="145" t="s">
        <v>598</v>
      </c>
      <c r="H36" s="172"/>
      <c r="I36" s="147"/>
      <c r="J36" s="148">
        <f>J272</f>
        <v>0</v>
      </c>
      <c r="K36" s="149"/>
      <c r="L36" s="150">
        <f>L272</f>
        <v>0</v>
      </c>
      <c r="M36" s="151"/>
      <c r="N36" s="152">
        <f>N272</f>
        <v>0</v>
      </c>
      <c r="O36" s="153"/>
      <c r="Q36" s="943" t="s">
        <v>1081</v>
      </c>
      <c r="R36" s="1177">
        <f>SUMIFS('４-６．概略予算書（３年目）'!J65:J5999,'４-６．概略予算書（３年目）'!B65:B5999,"設備",'４-６．概略予算書（３年目）'!F65:F5999,"⑪-3")</f>
        <v>0</v>
      </c>
      <c r="S36" s="1177">
        <f>SUMIFS('４-６．概略予算書（３年目）'!L65:L5999,'４-６．概略予算書（３年目）'!B65:B5999,"設備",'４-６．概略予算書（３年目）'!F65:F5999,"⑪-3")</f>
        <v>0</v>
      </c>
      <c r="T36" s="1177">
        <f>SUMIFS('４-６．概略予算書（３年目）'!N65:N5999,'４-６．概略予算書（３年目）'!B65:B5999,"設備",'４-６．概略予算書（３年目）'!F65:F5999,"⑪-3")</f>
        <v>0</v>
      </c>
      <c r="V36" s="943" t="s">
        <v>1081</v>
      </c>
      <c r="W36" s="1177">
        <f>SUMIFS('４-６．概略予算書（３年目）'!J65:J5999,'４-６．概略予算書（３年目）'!B65:B5999,"工事",'４-６．概略予算書（３年目）'!F65:F5999,"⑪-3")</f>
        <v>0</v>
      </c>
      <c r="X36" s="1177">
        <f>SUMIFS('４-６．概略予算書（３年目）'!L65:L5999,'４-６．概略予算書（３年目）'!B65:B5999,"工事",'４-６．概略予算書（３年目）'!F65:F5999,"⑪-3")</f>
        <v>0</v>
      </c>
      <c r="Y36" s="1177">
        <f>SUMIFS('４-６．概略予算書（３年目）'!N65:N5999,'４-６．概略予算書（３年目）'!B65:B5999,"工事",'４-６．概略予算書（３年目）'!F65:F5999,"⑪-3")</f>
        <v>0</v>
      </c>
    </row>
    <row r="37" spans="1:30" ht="18.75" customHeight="1" x14ac:dyDescent="0.15">
      <c r="A37" s="94"/>
      <c r="B37" s="144"/>
      <c r="C37" s="2520" t="s">
        <v>34</v>
      </c>
      <c r="D37" s="2521"/>
      <c r="E37" s="2522"/>
      <c r="F37" s="245"/>
      <c r="G37" s="145" t="s">
        <v>598</v>
      </c>
      <c r="H37" s="172"/>
      <c r="I37" s="147"/>
      <c r="J37" s="148">
        <f>J324</f>
        <v>0</v>
      </c>
      <c r="K37" s="149"/>
      <c r="L37" s="150">
        <f>L324</f>
        <v>0</v>
      </c>
      <c r="M37" s="151"/>
      <c r="N37" s="152">
        <f>N324</f>
        <v>0</v>
      </c>
      <c r="O37" s="153"/>
      <c r="Q37" s="943" t="s">
        <v>1082</v>
      </c>
      <c r="R37" s="1177">
        <f>SUMIFS('４-６．概略予算書（３年目）'!J65:J5999,'４-６．概略予算書（３年目）'!B65:B5999,"設備",'４-６．概略予算書（３年目）'!F65:F5999,"⑫-1")</f>
        <v>0</v>
      </c>
      <c r="S37" s="1177">
        <f>SUMIFS('４-６．概略予算書（３年目）'!L65:L5999,'４-６．概略予算書（３年目）'!B65:B5999,"設備",'４-６．概略予算書（３年目）'!F65:F5999,"⑫-1")</f>
        <v>0</v>
      </c>
      <c r="T37" s="1177">
        <f>SUMIFS('４-６．概略予算書（３年目）'!N65:N5999,'４-６．概略予算書（３年目）'!B65:B5999,"設備",'４-６．概略予算書（３年目）'!F65:F5999,"⑫-1")</f>
        <v>0</v>
      </c>
      <c r="V37" s="943" t="s">
        <v>1082</v>
      </c>
      <c r="W37" s="1177">
        <f>SUMIFS('４-６．概略予算書（３年目）'!J65:J5999,'４-６．概略予算書（３年目）'!B65:B5999,"工事",'４-６．概略予算書（３年目）'!F65:F5999,"⑫-1")</f>
        <v>0</v>
      </c>
      <c r="X37" s="1177">
        <f>SUMIFS('４-６．概略予算書（３年目）'!L65:L5999,'４-６．概略予算書（３年目）'!B65:B5999,"工事",'４-６．概略予算書（３年目）'!F65:F5999,"⑫-1")</f>
        <v>0</v>
      </c>
      <c r="Y37" s="1177">
        <f>SUMIFS('４-６．概略予算書（３年目）'!N65:N5999,'４-６．概略予算書（３年目）'!B65:B5999,"工事",'４-６．概略予算書（３年目）'!F65:F5999,"⑫-1")</f>
        <v>0</v>
      </c>
    </row>
    <row r="38" spans="1:30" ht="18.75" customHeight="1" x14ac:dyDescent="0.15">
      <c r="A38" s="94"/>
      <c r="B38" s="144"/>
      <c r="C38" s="2520" t="s">
        <v>35</v>
      </c>
      <c r="D38" s="2521"/>
      <c r="E38" s="2522"/>
      <c r="F38" s="245"/>
      <c r="G38" s="145" t="s">
        <v>598</v>
      </c>
      <c r="H38" s="172"/>
      <c r="I38" s="147"/>
      <c r="J38" s="148">
        <f>J352</f>
        <v>0</v>
      </c>
      <c r="K38" s="149"/>
      <c r="L38" s="150">
        <f>L352</f>
        <v>0</v>
      </c>
      <c r="M38" s="151"/>
      <c r="N38" s="152">
        <f>N352</f>
        <v>0</v>
      </c>
      <c r="O38" s="153"/>
      <c r="Q38" s="943" t="s">
        <v>1083</v>
      </c>
      <c r="R38" s="1177">
        <f>SUMIFS('４-６．概略予算書（３年目）'!J65:J5999,'４-６．概略予算書（３年目）'!B65:B5999,"設備",'４-６．概略予算書（３年目）'!F65:F5999,"⑫-2")</f>
        <v>0</v>
      </c>
      <c r="S38" s="1177">
        <f>SUMIFS('４-６．概略予算書（３年目）'!L65:L5999,'４-６．概略予算書（３年目）'!B65:B5999,"設備",'４-６．概略予算書（３年目）'!F65:F5999,"⑫-2")</f>
        <v>0</v>
      </c>
      <c r="T38" s="1177">
        <f>SUMIFS('４-６．概略予算書（３年目）'!N65:N5999,'４-６．概略予算書（３年目）'!B65:B5999,"設備",'４-６．概略予算書（３年目）'!F65:F5999,"⑫-2")</f>
        <v>0</v>
      </c>
      <c r="V38" s="943" t="s">
        <v>1083</v>
      </c>
      <c r="W38" s="1177">
        <f>SUMIFS('４-６．概略予算書（３年目）'!J65:J5999,'４-６．概略予算書（３年目）'!B65:B5999,"工事",'４-６．概略予算書（３年目）'!F65:F5999,"⑫-2")</f>
        <v>0</v>
      </c>
      <c r="X38" s="1177">
        <f>SUMIFS('４-６．概略予算書（３年目）'!L65:L5999,'４-６．概略予算書（３年目）'!B65:B5999,"工事",'４-６．概略予算書（３年目）'!F65:F5999,"⑫-2")</f>
        <v>0</v>
      </c>
      <c r="Y38" s="1177">
        <f>SUMIFS('４-６．概略予算書（３年目）'!N65:N5999,'４-６．概略予算書（３年目）'!B65:B5999,"工事",'４-６．概略予算書（３年目）'!F65:F5999,"⑫-2")</f>
        <v>0</v>
      </c>
    </row>
    <row r="39" spans="1:30" ht="18.75" customHeight="1" x14ac:dyDescent="0.15">
      <c r="A39" s="94"/>
      <c r="B39" s="144"/>
      <c r="C39" s="2520" t="s">
        <v>36</v>
      </c>
      <c r="D39" s="2521"/>
      <c r="E39" s="2522"/>
      <c r="F39" s="245"/>
      <c r="G39" s="145" t="s">
        <v>598</v>
      </c>
      <c r="H39" s="172"/>
      <c r="I39" s="147"/>
      <c r="J39" s="148">
        <f>J380</f>
        <v>0</v>
      </c>
      <c r="K39" s="149"/>
      <c r="L39" s="150">
        <f>L380</f>
        <v>0</v>
      </c>
      <c r="M39" s="151"/>
      <c r="N39" s="152">
        <f>N380</f>
        <v>0</v>
      </c>
      <c r="O39" s="153"/>
      <c r="Q39" s="943" t="s">
        <v>1084</v>
      </c>
      <c r="R39" s="1177">
        <f>SUMIFS('４-６．概略予算書（３年目）'!J65:J5999,'４-６．概略予算書（３年目）'!B65:B5999,"設備",'４-６．概略予算書（３年目）'!F65:F5999,"⑫-3")</f>
        <v>0</v>
      </c>
      <c r="S39" s="1177">
        <f>SUMIFS('４-６．概略予算書（３年目）'!L65:L5999,'４-６．概略予算書（３年目）'!B65:B5999,"設備",'４-６．概略予算書（３年目）'!F65:F5999,"⑫-3")</f>
        <v>0</v>
      </c>
      <c r="T39" s="1177">
        <f>SUMIFS('４-６．概略予算書（３年目）'!N65:N5999,'４-６．概略予算書（３年目）'!B65:B5999,"設備",'４-６．概略予算書（３年目）'!F65:F5999,"⑫-3")</f>
        <v>0</v>
      </c>
      <c r="V39" s="943" t="s">
        <v>1084</v>
      </c>
      <c r="W39" s="1177">
        <f>SUMIFS('４-６．概略予算書（３年目）'!J65:J5999,'４-６．概略予算書（３年目）'!B65:B5999,"工事",'４-６．概略予算書（３年目）'!F65:F5999,"⑫-3")</f>
        <v>0</v>
      </c>
      <c r="X39" s="1177">
        <f>SUMIFS('４-６．概略予算書（３年目）'!L65:L5999,'４-６．概略予算書（３年目）'!B65:B5999,"工事",'４-６．概略予算書（３年目）'!F65:F5999,"⑫-3")</f>
        <v>0</v>
      </c>
      <c r="Y39" s="1177">
        <f>SUMIFS('４-６．概略予算書（３年目）'!N65:N5999,'４-６．概略予算書（３年目）'!B65:B5999,"工事",'４-６．概略予算書（３年目）'!F65:F5999,"⑫-3")</f>
        <v>0</v>
      </c>
    </row>
    <row r="40" spans="1:30" ht="18.75" customHeight="1" x14ac:dyDescent="0.15">
      <c r="A40" s="94"/>
      <c r="B40" s="144"/>
      <c r="C40" s="2520" t="s">
        <v>37</v>
      </c>
      <c r="D40" s="2521"/>
      <c r="E40" s="2522"/>
      <c r="F40" s="245"/>
      <c r="G40" s="145" t="s">
        <v>598</v>
      </c>
      <c r="H40" s="172"/>
      <c r="I40" s="147"/>
      <c r="J40" s="148">
        <f>J408</f>
        <v>0</v>
      </c>
      <c r="K40" s="149"/>
      <c r="L40" s="150">
        <f>L408</f>
        <v>0</v>
      </c>
      <c r="M40" s="151"/>
      <c r="N40" s="152">
        <f>N408</f>
        <v>0</v>
      </c>
      <c r="O40" s="153"/>
      <c r="Q40" s="943" t="s">
        <v>1085</v>
      </c>
      <c r="R40" s="1177">
        <f>SUMIFS('４-６．概略予算書（３年目）'!J65:J5999,'４-６．概略予算書（３年目）'!B65:B5999,"設備",'４-６．概略予算書（３年目）'!F65:F5999,"⑬")</f>
        <v>0</v>
      </c>
      <c r="S40" s="1177">
        <f>SUMIFS('４-６．概略予算書（３年目）'!L65:L5999,'４-６．概略予算書（３年目）'!B65:B5999,"設備",'４-６．概略予算書（３年目）'!F65:F5999,"⑬")</f>
        <v>0</v>
      </c>
      <c r="T40" s="1177">
        <f>SUMIFS('４-６．概略予算書（３年目）'!N65:N5999,'４-６．概略予算書（３年目）'!B65:B5999,"設備",'４-６．概略予算書（３年目）'!F65:F5999,"⑬")</f>
        <v>0</v>
      </c>
      <c r="V40" s="943" t="s">
        <v>1085</v>
      </c>
      <c r="W40" s="1177">
        <f>SUMIFS('４-６．概略予算書（３年目）'!J65:J5999,'４-６．概略予算書（３年目）'!B65:B5999,"工事",'４-６．概略予算書（３年目）'!F65:F5999,"⑬")</f>
        <v>0</v>
      </c>
      <c r="X40" s="1177">
        <f>SUMIFS('４-６．概略予算書（３年目）'!L65:L5999,'４-６．概略予算書（３年目）'!B65:B5999,"工事",'４-６．概略予算書（３年目）'!F65:F5999,"⑬")</f>
        <v>0</v>
      </c>
      <c r="Y40" s="1177">
        <f>SUMIFS('４-６．概略予算書（３年目）'!N65:N5999,'４-６．概略予算書（３年目）'!B65:B5999,"工事",'４-６．概略予算書（３年目）'!F65:F5999,"⑬")</f>
        <v>0</v>
      </c>
    </row>
    <row r="41" spans="1:30" ht="18.75" customHeight="1" thickBot="1" x14ac:dyDescent="0.2">
      <c r="A41" s="94"/>
      <c r="B41" s="173"/>
      <c r="C41" s="174"/>
      <c r="D41" s="175"/>
      <c r="E41" s="176"/>
      <c r="F41" s="246"/>
      <c r="G41" s="177"/>
      <c r="H41" s="178"/>
      <c r="I41" s="148"/>
      <c r="J41" s="179"/>
      <c r="K41" s="150"/>
      <c r="L41" s="180"/>
      <c r="M41" s="181"/>
      <c r="N41" s="182"/>
      <c r="O41" s="153"/>
      <c r="Q41" s="943" t="s">
        <v>1086</v>
      </c>
      <c r="R41" s="1177">
        <f>SUMIFS('４-６．概略予算書（３年目）'!J65:J5999,'４-６．概略予算書（３年目）'!B65:B5999,"設備",'４-６．概略予算書（３年目）'!F65:F5999,"⑭")</f>
        <v>0</v>
      </c>
      <c r="S41" s="1177">
        <f>SUMIFS('４-６．概略予算書（３年目）'!L65:L5999,'４-６．概略予算書（３年目）'!B65:B5999,"設備",'４-６．概略予算書（３年目）'!F65:F5999,"⑭")</f>
        <v>0</v>
      </c>
      <c r="T41" s="1177">
        <f>SUMIFS('４-６．概略予算書（３年目）'!N65:N5999,'４-６．概略予算書（３年目）'!B65:B5999,"設備",'４-６．概略予算書（３年目）'!F65:F5999,"⑭")</f>
        <v>0</v>
      </c>
      <c r="V41" s="943" t="s">
        <v>1086</v>
      </c>
      <c r="W41" s="1177">
        <f>SUMIFS('４-６．概略予算書（３年目）'!J65:J5999,'４-６．概略予算書（３年目）'!B65:B5999,"工事",'４-６．概略予算書（３年目）'!F65:F5999,"⑭")</f>
        <v>0</v>
      </c>
      <c r="X41" s="1177">
        <f>SUMIFS('４-６．概略予算書（３年目）'!L65:L5999,'４-６．概略予算書（３年目）'!B65:B5999,"工事",'４-６．概略予算書（３年目）'!F65:F5999,"⑭")</f>
        <v>0</v>
      </c>
      <c r="Y41" s="1177">
        <f>SUMIFS('４-６．概略予算書（３年目）'!N65:N5999,'４-６．概略予算書（３年目）'!B65:B5999,"工事",'４-６．概略予算書（３年目）'!F65:F5999,"⑭")</f>
        <v>0</v>
      </c>
      <c r="AA41" s="946"/>
      <c r="AB41" s="945"/>
      <c r="AC41" s="945"/>
      <c r="AD41" s="945"/>
    </row>
    <row r="42" spans="1:30" ht="30" customHeight="1" thickTop="1" x14ac:dyDescent="0.15">
      <c r="A42" s="94"/>
      <c r="B42" s="117"/>
      <c r="C42" s="165"/>
      <c r="D42" s="165" t="s">
        <v>61</v>
      </c>
      <c r="E42" s="120" t="s">
        <v>11</v>
      </c>
      <c r="F42" s="243"/>
      <c r="G42" s="166"/>
      <c r="H42" s="167"/>
      <c r="I42" s="123"/>
      <c r="J42" s="123">
        <f>SUM(J33:J41)</f>
        <v>0</v>
      </c>
      <c r="K42" s="124"/>
      <c r="L42" s="124">
        <f>SUM(L33:L41)</f>
        <v>0</v>
      </c>
      <c r="M42" s="168"/>
      <c r="N42" s="126">
        <f>SUM(N33:N41)</f>
        <v>0</v>
      </c>
      <c r="O42" s="183"/>
      <c r="Q42" s="943" t="s">
        <v>1087</v>
      </c>
      <c r="R42" s="1177">
        <f>SUMIFS('４-６．概略予算書（３年目）'!J65:J5999,'４-６．概略予算書（３年目）'!B65:B5999,"設備",'４-６．概略予算書（３年目）'!F65:F5999,"⑮")</f>
        <v>0</v>
      </c>
      <c r="S42" s="1177">
        <f>SUMIFS('４-６．概略予算書（３年目）'!L65:L5999,'４-６．概略予算書（３年目）'!B65:B5999,"設備",'４-６．概略予算書（３年目）'!F65:F5999,"⑮")</f>
        <v>0</v>
      </c>
      <c r="T42" s="1177">
        <f>SUMIFS('４-６．概略予算書（３年目）'!N65:N5999,'４-６．概略予算書（３年目）'!B65:B5999,"設備",'４-６．概略予算書（３年目）'!F65:F5999,"⑮")</f>
        <v>0</v>
      </c>
      <c r="V42" s="943" t="s">
        <v>1087</v>
      </c>
      <c r="W42" s="1177">
        <f>SUMIFS('４-６．概略予算書（３年目）'!J65:J5999,'４-６．概略予算書（３年目）'!B65:B5999,"工事",'４-６．概略予算書（３年目）'!F65:F5999,"⑮")</f>
        <v>0</v>
      </c>
      <c r="X42" s="1177">
        <f>SUMIFS('４-６．概略予算書（３年目）'!L65:L5999,'４-６．概略予算書（３年目）'!B65:B5999,"工事",'４-６．概略予算書（３年目）'!F65:F5999,"⑮")</f>
        <v>0</v>
      </c>
      <c r="Y42" s="1177">
        <f>SUMIFS('４-６．概略予算書（３年目）'!N65:N5999,'４-６．概略予算書（３年目）'!B65:B5999,"工事",'４-６．概略予算書（３年目）'!F65:F5999,"⑮")</f>
        <v>0</v>
      </c>
      <c r="AA42" s="947"/>
      <c r="AB42" s="947"/>
      <c r="AC42" s="947"/>
      <c r="AD42" s="945"/>
    </row>
    <row r="43" spans="1:30" ht="18.75" customHeight="1" thickBot="1" x14ac:dyDescent="0.2">
      <c r="A43" s="94"/>
      <c r="B43" s="173"/>
      <c r="C43" s="184"/>
      <c r="D43" s="185"/>
      <c r="E43" s="186"/>
      <c r="F43" s="247"/>
      <c r="G43" s="187"/>
      <c r="H43" s="188"/>
      <c r="I43" s="179"/>
      <c r="J43" s="179"/>
      <c r="K43" s="180"/>
      <c r="L43" s="180"/>
      <c r="M43" s="189"/>
      <c r="N43" s="182"/>
      <c r="O43" s="190"/>
      <c r="Q43" s="943" t="s">
        <v>1471</v>
      </c>
      <c r="R43" s="1177">
        <f>SUMIFS('４-６．概略予算書（３年目）'!J65:J5999,'４-６．概略予算書（３年目）'!B65:B5999,"設備",'４-６．概略予算書（３年目）'!F65:F5999,"⑯")</f>
        <v>0</v>
      </c>
      <c r="S43" s="1177">
        <f>SUMIFS('４-６．概略予算書（３年目）'!L65:L5999,'４-６．概略予算書（３年目）'!B65:B5999,"設備",'４-６．概略予算書（３年目）'!F65:F5999,"⑯")</f>
        <v>0</v>
      </c>
      <c r="T43" s="1177">
        <f>SUMIFS('４-６．概略予算書（３年目）'!N65:N5999,'４-６．概略予算書（３年目）'!B65:B5999,"設備",'４-６．概略予算書（３年目）'!F65:F5999,"⑯")</f>
        <v>0</v>
      </c>
      <c r="V43" s="943" t="s">
        <v>1471</v>
      </c>
      <c r="W43" s="1177">
        <f>SUMIFS('４-６．概略予算書（３年目）'!J65:J6000,'４-６．概略予算書（３年目）'!B65:B6000,"工事",'４-６．概略予算書（３年目）'!F65:F6000,"⑯")</f>
        <v>0</v>
      </c>
      <c r="X43" s="1177">
        <f>SUMIFS('４-６．概略予算書（３年目）'!L65:L6000,'４-６．概略予算書（３年目）'!B65:B6000,"工事",'４-６．概略予算書（３年目）'!F65:F6000,"⑯")</f>
        <v>0</v>
      </c>
      <c r="Y43" s="1177">
        <f>SUMIFS('４-６．概略予算書（３年目）'!N65:N6000,'４-６．概略予算書（３年目）'!B65:B6000,"工事",'４-６．概略予算書（３年目）'!F65:F6000,"⑯")</f>
        <v>0</v>
      </c>
      <c r="AA43" s="948"/>
      <c r="AB43" s="948"/>
      <c r="AC43" s="948"/>
      <c r="AD43" s="945"/>
    </row>
    <row r="44" spans="1:30" ht="30" customHeight="1" thickTop="1" thickBot="1" x14ac:dyDescent="0.2">
      <c r="A44" s="94"/>
      <c r="B44" s="191"/>
      <c r="C44" s="192"/>
      <c r="D44" s="193"/>
      <c r="E44" s="194" t="s">
        <v>28</v>
      </c>
      <c r="F44" s="248"/>
      <c r="G44" s="195"/>
      <c r="H44" s="196"/>
      <c r="I44" s="197"/>
      <c r="J44" s="197">
        <f>SUM(J18,J30,J42)</f>
        <v>0</v>
      </c>
      <c r="K44" s="198"/>
      <c r="L44" s="198">
        <f>SUM(L18,L30,L42)</f>
        <v>0</v>
      </c>
      <c r="M44" s="199"/>
      <c r="N44" s="200">
        <f>SUM(N18,N30,N42)</f>
        <v>0</v>
      </c>
      <c r="O44" s="201"/>
      <c r="Q44" s="943" t="s">
        <v>1472</v>
      </c>
      <c r="R44" s="1177">
        <f>SUMIFS('４-６．概略予算書（３年目）'!J65:J5999,'４-６．概略予算書（３年目）'!B65:B5999,"設備",'４-６．概略予算書（３年目）'!F65:F5999,"⑰")</f>
        <v>0</v>
      </c>
      <c r="S44" s="1177">
        <f>SUMIFS('４-６．概略予算書（３年目）'!L65:L5999,'４-６．概略予算書（３年目）'!B65:B5999,"設備",'４-６．概略予算書（３年目）'!F65:F5999,"⑰")</f>
        <v>0</v>
      </c>
      <c r="T44" s="1177">
        <f>SUMIFS('４-６．概略予算書（３年目）'!N65:N5999,'４-６．概略予算書（３年目）'!B65:B5999,"設備",'４-６．概略予算書（３年目）'!F65:F5999,"⑰")</f>
        <v>0</v>
      </c>
      <c r="V44" s="943" t="s">
        <v>1472</v>
      </c>
      <c r="W44" s="1177">
        <f>SUMIFS('４-６．概略予算書（３年目）'!J65:J6000,'４-６．概略予算書（３年目）'!B65:B6000,"工事",'４-６．概略予算書（３年目）'!F65:F6000,"⑰")</f>
        <v>0</v>
      </c>
      <c r="X44" s="1177">
        <f>SUMIFS('４-６．概略予算書（３年目）'!L65:L6000,'４-６．概略予算書（３年目）'!B65:B6000,"工事",'４-６．概略予算書（３年目）'!F65:F6000,"⑰")</f>
        <v>0</v>
      </c>
      <c r="Y44" s="1177">
        <f>SUMIFS('４-６．概略予算書（３年目）'!N65:N6000,'４-６．概略予算書（３年目）'!B65:B6000,"工事",'４-６．概略予算書（３年目）'!F65:F6000,"⑰")</f>
        <v>0</v>
      </c>
    </row>
    <row r="45" spans="1:30" ht="8.25" customHeight="1" thickBot="1" x14ac:dyDescent="0.2">
      <c r="B45" s="202"/>
      <c r="C45" s="203"/>
      <c r="D45" s="203"/>
      <c r="E45" s="203"/>
      <c r="F45" s="202"/>
      <c r="G45" s="204"/>
      <c r="H45" s="137"/>
      <c r="I45" s="137"/>
      <c r="J45" s="137"/>
      <c r="K45" s="137"/>
      <c r="L45" s="137"/>
      <c r="M45" s="137"/>
      <c r="N45" s="137"/>
      <c r="O45" s="203"/>
      <c r="Q45" s="943" t="s">
        <v>1473</v>
      </c>
      <c r="R45" s="1177">
        <f>SUMIFS('４-６．概略予算書（３年目）'!J65:J5999,'４-６．概略予算書（３年目）'!B65:B5999,"設備",'４-６．概略予算書（３年目）'!F65:F5999,"⑱")</f>
        <v>0</v>
      </c>
      <c r="S45" s="1177">
        <f>SUMIFS('４-６．概略予算書（３年目）'!L65:L5999,'４-６．概略予算書（３年目）'!B65:B5999,"設備",'４-６．概略予算書（３年目）'!F65:F5999,"⑱")</f>
        <v>0</v>
      </c>
      <c r="T45" s="1177">
        <f>SUMIFS('４-６．概略予算書（３年目）'!N65:N5999,'４-６．概略予算書（３年目）'!B65:B5999,"設備",'４-６．概略予算書（３年目）'!F65:F5999,"⑱")</f>
        <v>0</v>
      </c>
      <c r="V45" s="943" t="s">
        <v>1473</v>
      </c>
      <c r="W45" s="1177">
        <f>SUMIFS('４-６．概略予算書（３年目）'!J65:J6000,'４-６．概略予算書（３年目）'!B65:B6000,"工事",'４-６．概略予算書（３年目）'!F65:F6000,"⑱")</f>
        <v>0</v>
      </c>
      <c r="X45" s="1177">
        <f>SUMIFS('４-６．概略予算書（３年目）'!L65:L6000,'４-６．概略予算書（３年目）'!B65:B6000,"工事",'４-６．概略予算書（３年目）'!F65:F6000,"⑱")</f>
        <v>0</v>
      </c>
      <c r="Y45" s="1177">
        <f>SUMIFS('４-６．概略予算書（３年目）'!N65:N6000,'４-６．概略予算書（３年目）'!B65:B6000,"工事",'４-６．概略予算書（３年目）'!F65:F6000,"⑱")</f>
        <v>0</v>
      </c>
    </row>
    <row r="46" spans="1:30" ht="18.75" customHeight="1" x14ac:dyDescent="0.15">
      <c r="A46" s="94"/>
      <c r="B46" s="205"/>
      <c r="C46" s="206" t="s">
        <v>1061</v>
      </c>
      <c r="D46" s="207"/>
      <c r="E46" s="208"/>
      <c r="F46" s="249"/>
      <c r="G46" s="209"/>
      <c r="H46" s="210"/>
      <c r="I46" s="211"/>
      <c r="J46" s="211"/>
      <c r="K46" s="211"/>
      <c r="L46" s="211"/>
      <c r="M46" s="211"/>
      <c r="N46" s="212"/>
      <c r="O46" s="213"/>
      <c r="Q46" s="943" t="s">
        <v>1474</v>
      </c>
      <c r="R46" s="1177">
        <f>SUMIFS('４-６．概略予算書（３年目）'!J65:J5999,'４-６．概略予算書（３年目）'!B65:B5999,"設備",'４-６．概略予算書（３年目）'!F65:F5999,"⑲")</f>
        <v>0</v>
      </c>
      <c r="S46" s="1177">
        <f>SUMIFS('４-６．概略予算書（３年目）'!L65:L5999,'４-６．概略予算書（３年目）'!B65:B5999,"設備",'４-６．概略予算書（３年目）'!F65:F5999,"⑲")</f>
        <v>0</v>
      </c>
      <c r="T46" s="1177">
        <f>SUMIFS('４-６．概略予算書（３年目）'!N65:N5999,'４-６．概略予算書（３年目）'!B65:B5999,"設備",'４-６．概略予算書（３年目）'!F65:F5999,"⑲")</f>
        <v>0</v>
      </c>
      <c r="V46" s="943" t="s">
        <v>1474</v>
      </c>
      <c r="W46" s="1177">
        <f>SUMIFS('４-６．概略予算書（３年目）'!J65:J6000,'４-６．概略予算書（３年目）'!B65:B6000,"工事",'４-６．概略予算書（３年目）'!F65:F6000,"⑲")</f>
        <v>0</v>
      </c>
      <c r="X46" s="1177">
        <f>SUMIFS('４-６．概略予算書（３年目）'!L65:L6000,'４-６．概略予算書（３年目）'!B65:B6000,"工事",'４-６．概略予算書（３年目）'!F65:F6000,"⑲")</f>
        <v>0</v>
      </c>
      <c r="Y46" s="1177">
        <f>SUMIFS('４-６．概略予算書（３年目）'!N65:N6000,'４-６．概略予算書（３年目）'!B65:B6000,"工事",'４-６．概略予算書（３年目）'!F65:F6000,"⑲")</f>
        <v>0</v>
      </c>
    </row>
    <row r="47" spans="1:30" ht="18.75" customHeight="1" x14ac:dyDescent="0.15">
      <c r="A47" s="94"/>
      <c r="B47" s="214"/>
      <c r="C47" s="2545" t="s">
        <v>31</v>
      </c>
      <c r="D47" s="2546"/>
      <c r="E47" s="2547"/>
      <c r="F47" s="250"/>
      <c r="G47" s="215" t="s">
        <v>19</v>
      </c>
      <c r="H47" s="216"/>
      <c r="I47" s="217"/>
      <c r="J47" s="218">
        <f t="shared" ref="J47:J54" si="0">SUM(J21,J33)</f>
        <v>0</v>
      </c>
      <c r="K47" s="217"/>
      <c r="L47" s="218">
        <f t="shared" ref="L47:L54" si="1">SUM(L21,L33)</f>
        <v>0</v>
      </c>
      <c r="M47" s="217"/>
      <c r="N47" s="219">
        <f t="shared" ref="N47:N54" si="2">SUM(N21,N33)</f>
        <v>0</v>
      </c>
      <c r="O47" s="220"/>
      <c r="Q47" s="943" t="s">
        <v>1475</v>
      </c>
      <c r="R47" s="1177">
        <f>SUMIFS('４-６．概略予算書（３年目）'!J65:J5999,'４-６．概略予算書（３年目）'!B65:B5999,"設備",'４-６．概略予算書（３年目）'!F65:F5999,"⑳")</f>
        <v>0</v>
      </c>
      <c r="S47" s="1177">
        <f>SUMIFS('４-６．概略予算書（３年目）'!L65:L5999,'４-６．概略予算書（３年目）'!B65:B5999,"設備",'４-６．概略予算書（３年目）'!F65:F5999,"⑳")</f>
        <v>0</v>
      </c>
      <c r="T47" s="1177">
        <f>SUMIFS('４-６．概略予算書（３年目）'!N65:N5999,'４-６．概略予算書（３年目）'!B65:B5999,"設備",'４-６．概略予算書（３年目）'!F65:F5999,"⑳")</f>
        <v>0</v>
      </c>
      <c r="V47" s="943" t="s">
        <v>1475</v>
      </c>
      <c r="W47" s="1177">
        <f>SUMIFS('４-６．概略予算書（３年目）'!J65:J6000,'４-６．概略予算書（３年目）'!B65:B6000,"工事",'４-６．概略予算書（３年目）'!F65:F6000,"⑳")</f>
        <v>0</v>
      </c>
      <c r="X47" s="1177">
        <f>SUMIFS('４-６．概略予算書（３年目）'!L65:L6000,'４-６．概略予算書（３年目）'!B65:B6000,"工事",'４-６．概略予算書（３年目）'!F65:F6000,"⑳")</f>
        <v>0</v>
      </c>
      <c r="Y47" s="1177">
        <f>SUMIFS('４-６．概略予算書（３年目）'!N65:N6000,'４-６．概略予算書（３年目）'!B65:B6000,"工事",'４-６．概略予算書（３年目）'!F65:F6000,"⑳")</f>
        <v>0</v>
      </c>
    </row>
    <row r="48" spans="1:30" ht="18.75" customHeight="1" x14ac:dyDescent="0.15">
      <c r="A48" s="94"/>
      <c r="B48" s="214"/>
      <c r="C48" s="2545" t="s">
        <v>30</v>
      </c>
      <c r="D48" s="2546"/>
      <c r="E48" s="2547"/>
      <c r="F48" s="250"/>
      <c r="G48" s="215" t="s">
        <v>19</v>
      </c>
      <c r="H48" s="216"/>
      <c r="I48" s="217"/>
      <c r="J48" s="218">
        <f t="shared" si="0"/>
        <v>0</v>
      </c>
      <c r="K48" s="217"/>
      <c r="L48" s="218">
        <f t="shared" si="1"/>
        <v>0</v>
      </c>
      <c r="M48" s="217"/>
      <c r="N48" s="219">
        <f t="shared" si="2"/>
        <v>0</v>
      </c>
      <c r="O48" s="220"/>
      <c r="Q48" s="943" t="s">
        <v>1476</v>
      </c>
      <c r="R48" s="1177">
        <f>SUMIFS('４-６．概略予算書（３年目）'!J65:J5999,'４-６．概略予算書（３年目）'!B65:B5999,"設備",'４-６．概略予算書（３年目）'!F65:F5999,"㉑")</f>
        <v>0</v>
      </c>
      <c r="S48" s="1177">
        <f>SUMIFS('４-６．概略予算書（３年目）'!L65:L5999,'４-６．概略予算書（３年目）'!B65:B5999,"設備",'４-６．概略予算書（３年目）'!F65:F5999,"㉑")</f>
        <v>0</v>
      </c>
      <c r="T48" s="1177">
        <f>SUMIFS('４-６．概略予算書（３年目）'!N65:N5999,'４-６．概略予算書（３年目）'!B65:B5999,"設備",'４-６．概略予算書（３年目）'!F65:F5999,"㉑")</f>
        <v>0</v>
      </c>
      <c r="V48" s="943" t="s">
        <v>1476</v>
      </c>
      <c r="W48" s="1177">
        <f>SUMIFS('４-６．概略予算書（３年目）'!J65:J6000,'４-６．概略予算書（３年目）'!B65:B6000,"工事",'４-６．概略予算書（３年目）'!F65:F6000,"㉑")</f>
        <v>0</v>
      </c>
      <c r="X48" s="1177">
        <f>SUMIFS('４-６．概略予算書（３年目）'!L65:L6000,'４-６．概略予算書（３年目）'!B65:B6000,"工事",'４-６．概略予算書（３年目）'!F65:F6000,"㉑")</f>
        <v>0</v>
      </c>
      <c r="Y48" s="1177">
        <f>SUMIFS('４-６．概略予算書（３年目）'!N65:N6000,'４-６．概略予算書（３年目）'!B65:B6000,"工事",'４-６．概略予算書（３年目）'!F65:F6000,"㉑")</f>
        <v>0</v>
      </c>
    </row>
    <row r="49" spans="1:29" ht="18.75" customHeight="1" x14ac:dyDescent="0.15">
      <c r="A49" s="94"/>
      <c r="B49" s="214"/>
      <c r="C49" s="2545" t="s">
        <v>32</v>
      </c>
      <c r="D49" s="2546"/>
      <c r="E49" s="2547"/>
      <c r="F49" s="250"/>
      <c r="G49" s="215" t="s">
        <v>19</v>
      </c>
      <c r="H49" s="216"/>
      <c r="I49" s="217"/>
      <c r="J49" s="218">
        <f t="shared" si="0"/>
        <v>0</v>
      </c>
      <c r="K49" s="217"/>
      <c r="L49" s="218">
        <f t="shared" si="1"/>
        <v>0</v>
      </c>
      <c r="M49" s="217"/>
      <c r="N49" s="219">
        <f t="shared" si="2"/>
        <v>0</v>
      </c>
      <c r="O49" s="220"/>
      <c r="Q49" s="943" t="s">
        <v>1477</v>
      </c>
      <c r="R49" s="1177">
        <f>SUMIFS('４-６．概略予算書（３年目）'!J65:J5999,'４-６．概略予算書（３年目）'!B65:B5999,"設備",'４-６．概略予算書（３年目）'!F65:F5999,"㉒")</f>
        <v>0</v>
      </c>
      <c r="S49" s="1177">
        <f>SUMIFS('４-６．概略予算書（３年目）'!L65:L5999,'４-６．概略予算書（３年目）'!B65:B5999,"設備",'４-６．概略予算書（３年目）'!F65:F5999,"㉒")</f>
        <v>0</v>
      </c>
      <c r="T49" s="1177">
        <f>SUMIFS('４-６．概略予算書（３年目）'!N65:N5999,'４-６．概略予算書（３年目）'!B65:B5999,"設備",'４-６．概略予算書（３年目）'!F65:F5999,"㉒")</f>
        <v>0</v>
      </c>
      <c r="V49" s="943" t="s">
        <v>1477</v>
      </c>
      <c r="W49" s="1177">
        <f>SUMIFS('４-６．概略予算書（３年目）'!J65:J6000,'４-６．概略予算書（３年目）'!B65:B6000,"工事",'４-６．概略予算書（３年目）'!F65:F6000,"㉒")</f>
        <v>0</v>
      </c>
      <c r="X49" s="1177">
        <f>SUMIFS('４-６．概略予算書（３年目）'!L65:L6000,'４-６．概略予算書（３年目）'!B65:B6000,"工事",'４-６．概略予算書（３年目）'!F65:F6000,"㉒")</f>
        <v>0</v>
      </c>
      <c r="Y49" s="1177">
        <f>SUMIFS('４-６．概略予算書（３年目）'!N65:N6000,'４-６．概略予算書（３年目）'!B65:B6000,"工事",'４-６．概略予算書（３年目）'!F65:F6000,"㉒")</f>
        <v>0</v>
      </c>
      <c r="AA49" s="1174" t="s">
        <v>1730</v>
      </c>
    </row>
    <row r="50" spans="1:29" ht="18.75" customHeight="1" thickBot="1" x14ac:dyDescent="0.2">
      <c r="A50" s="94"/>
      <c r="B50" s="214"/>
      <c r="C50" s="2545" t="s">
        <v>33</v>
      </c>
      <c r="D50" s="2546"/>
      <c r="E50" s="2547"/>
      <c r="F50" s="250"/>
      <c r="G50" s="215" t="s">
        <v>19</v>
      </c>
      <c r="H50" s="216"/>
      <c r="I50" s="217"/>
      <c r="J50" s="218">
        <f t="shared" si="0"/>
        <v>0</v>
      </c>
      <c r="K50" s="217"/>
      <c r="L50" s="218">
        <f t="shared" si="1"/>
        <v>0</v>
      </c>
      <c r="M50" s="217"/>
      <c r="N50" s="219">
        <f t="shared" si="2"/>
        <v>0</v>
      </c>
      <c r="O50" s="220"/>
      <c r="Q50" s="943" t="s">
        <v>1478</v>
      </c>
      <c r="R50" s="1177">
        <f>SUMIFS('４-６．概略予算書（３年目）'!J65:J5999,'４-６．概略予算書（３年目）'!B65:B5999,"設備",'４-６．概略予算書（３年目）'!F65:F5999,"㉓")</f>
        <v>0</v>
      </c>
      <c r="S50" s="1177">
        <f>SUMIFS('４-６．概略予算書（３年目）'!L65:L5999,'４-６．概略予算書（３年目）'!B65:B5999,"設備",'４-６．概略予算書（３年目）'!F65:F5999,"㉓")</f>
        <v>0</v>
      </c>
      <c r="T50" s="1177">
        <f>SUMIFS('４-６．概略予算書（３年目）'!N65:N5999,'４-６．概略予算書（３年目）'!B65:B5999,"設備",'４-６．概略予算書（３年目）'!F65:F5999,"㉓")</f>
        <v>0</v>
      </c>
      <c r="V50" s="943" t="s">
        <v>1478</v>
      </c>
      <c r="W50" s="1177">
        <f>SUMIFS('４-６．概略予算書（３年目）'!J65:J6000,'４-６．概略予算書（３年目）'!B65:B6000,"工事",'４-６．概略予算書（３年目）'!F65:F6000,"㉓")</f>
        <v>0</v>
      </c>
      <c r="X50" s="1177">
        <f>SUMIFS('４-６．概略予算書（３年目）'!L65:L6000,'４-６．概略予算書（３年目）'!B65:B6000,"工事",'４-６．概略予算書（３年目）'!F65:F6000,"㉓")</f>
        <v>0</v>
      </c>
      <c r="Y50" s="1177">
        <f>SUMIFS('４-６．概略予算書（３年目）'!N65:N6000,'４-６．概略予算書（３年目）'!B65:B6000,"工事",'４-６．概略予算書（３年目）'!F65:F6000,"㉓")</f>
        <v>0</v>
      </c>
      <c r="AA50" s="949" t="s">
        <v>159</v>
      </c>
      <c r="AB50" s="949" t="s">
        <v>160</v>
      </c>
      <c r="AC50" s="949" t="s">
        <v>656</v>
      </c>
    </row>
    <row r="51" spans="1:29" ht="18.75" customHeight="1" thickTop="1" x14ac:dyDescent="0.15">
      <c r="A51" s="94"/>
      <c r="B51" s="214"/>
      <c r="C51" s="2545" t="s">
        <v>34</v>
      </c>
      <c r="D51" s="2546"/>
      <c r="E51" s="2547"/>
      <c r="F51" s="250"/>
      <c r="G51" s="215" t="s">
        <v>19</v>
      </c>
      <c r="H51" s="216"/>
      <c r="I51" s="217"/>
      <c r="J51" s="218">
        <f t="shared" si="0"/>
        <v>0</v>
      </c>
      <c r="K51" s="217"/>
      <c r="L51" s="218">
        <f t="shared" si="1"/>
        <v>0</v>
      </c>
      <c r="M51" s="217"/>
      <c r="N51" s="219">
        <f t="shared" si="2"/>
        <v>0</v>
      </c>
      <c r="O51" s="220"/>
      <c r="Q51" s="950" t="s">
        <v>11</v>
      </c>
      <c r="R51" s="1178">
        <f>SUM(R19:R50)</f>
        <v>0</v>
      </c>
      <c r="S51" s="1178">
        <f>SUM(S19:S50)</f>
        <v>0</v>
      </c>
      <c r="T51" s="1178">
        <f>SUM(T19:T50)</f>
        <v>0</v>
      </c>
      <c r="V51" s="950" t="s">
        <v>11</v>
      </c>
      <c r="W51" s="1178">
        <f>SUM(W19:W50)</f>
        <v>0</v>
      </c>
      <c r="X51" s="1178">
        <f>SUM(X19:X50)</f>
        <v>0</v>
      </c>
      <c r="Y51" s="1178">
        <f>SUM(Y19:Y50)</f>
        <v>0</v>
      </c>
      <c r="AA51" s="1178">
        <f>SUM(R51,W51)</f>
        <v>0</v>
      </c>
      <c r="AB51" s="1178">
        <f>SUM(S51,X51)</f>
        <v>0</v>
      </c>
      <c r="AC51" s="1178">
        <f>SUM(T51,Y51)</f>
        <v>0</v>
      </c>
    </row>
    <row r="52" spans="1:29" ht="18.75" customHeight="1" x14ac:dyDescent="0.15">
      <c r="A52" s="94"/>
      <c r="B52" s="214"/>
      <c r="C52" s="2545" t="s">
        <v>35</v>
      </c>
      <c r="D52" s="2546"/>
      <c r="E52" s="2547"/>
      <c r="F52" s="250"/>
      <c r="G52" s="215" t="s">
        <v>19</v>
      </c>
      <c r="H52" s="216"/>
      <c r="I52" s="217"/>
      <c r="J52" s="218">
        <f t="shared" si="0"/>
        <v>0</v>
      </c>
      <c r="K52" s="217"/>
      <c r="L52" s="218">
        <f t="shared" si="1"/>
        <v>0</v>
      </c>
      <c r="M52" s="217"/>
      <c r="N52" s="219">
        <f t="shared" si="2"/>
        <v>0</v>
      </c>
      <c r="O52" s="220"/>
    </row>
    <row r="53" spans="1:29" ht="18.75" customHeight="1" x14ac:dyDescent="0.15">
      <c r="A53" s="94"/>
      <c r="B53" s="214"/>
      <c r="C53" s="2545" t="s">
        <v>36</v>
      </c>
      <c r="D53" s="2546"/>
      <c r="E53" s="2547"/>
      <c r="F53" s="250"/>
      <c r="G53" s="215" t="s">
        <v>19</v>
      </c>
      <c r="H53" s="216"/>
      <c r="I53" s="217"/>
      <c r="J53" s="218">
        <f t="shared" si="0"/>
        <v>0</v>
      </c>
      <c r="K53" s="217"/>
      <c r="L53" s="218">
        <f t="shared" si="1"/>
        <v>0</v>
      </c>
      <c r="M53" s="217"/>
      <c r="N53" s="219">
        <f t="shared" si="2"/>
        <v>0</v>
      </c>
      <c r="O53" s="220"/>
      <c r="Q53" s="940" t="s">
        <v>1592</v>
      </c>
      <c r="R53" s="1274"/>
      <c r="S53" s="1274"/>
      <c r="T53" s="1274"/>
      <c r="U53" s="940" t="s">
        <v>1593</v>
      </c>
      <c r="V53" s="1274"/>
      <c r="W53" s="1274"/>
    </row>
    <row r="54" spans="1:29" ht="18.75" customHeight="1" x14ac:dyDescent="0.15">
      <c r="A54" s="94"/>
      <c r="B54" s="214"/>
      <c r="C54" s="2545" t="s">
        <v>37</v>
      </c>
      <c r="D54" s="2546"/>
      <c r="E54" s="2547"/>
      <c r="F54" s="250"/>
      <c r="G54" s="215" t="s">
        <v>19</v>
      </c>
      <c r="H54" s="216"/>
      <c r="I54" s="217"/>
      <c r="J54" s="218">
        <f t="shared" si="0"/>
        <v>0</v>
      </c>
      <c r="K54" s="217"/>
      <c r="L54" s="218">
        <f t="shared" si="1"/>
        <v>0</v>
      </c>
      <c r="M54" s="217"/>
      <c r="N54" s="219">
        <f t="shared" si="2"/>
        <v>0</v>
      </c>
      <c r="O54" s="220"/>
      <c r="Q54" s="1275" t="s">
        <v>1088</v>
      </c>
      <c r="R54" s="949" t="s">
        <v>1089</v>
      </c>
      <c r="S54" s="949" t="s">
        <v>1090</v>
      </c>
      <c r="T54" s="1274"/>
      <c r="U54" s="1275" t="s">
        <v>1088</v>
      </c>
      <c r="V54" s="949" t="s">
        <v>1089</v>
      </c>
      <c r="W54" s="949" t="s">
        <v>1090</v>
      </c>
    </row>
    <row r="55" spans="1:29" ht="18.75" customHeight="1" thickBot="1" x14ac:dyDescent="0.2">
      <c r="A55" s="94"/>
      <c r="B55" s="221"/>
      <c r="C55" s="563"/>
      <c r="D55" s="222"/>
      <c r="E55" s="223"/>
      <c r="F55" s="251"/>
      <c r="G55" s="224"/>
      <c r="H55" s="225"/>
      <c r="I55" s="218"/>
      <c r="J55" s="226"/>
      <c r="K55" s="226"/>
      <c r="L55" s="226"/>
      <c r="M55" s="226"/>
      <c r="N55" s="227"/>
      <c r="O55" s="220"/>
      <c r="Q55" s="1176">
        <f>SUMIFS('４-５．概略予算書（２年目）'!J65:J5999,'４-５．概略予算書（２年目）'!B65:B5999,"設備",'４-５．概略予算書（２年目）'!F65:F5999,"ＢＥＭＳ")</f>
        <v>0</v>
      </c>
      <c r="R55" s="1176">
        <f>SUMIFS('４-５．概略予算書（２年目）'!L65:L5999,'４-５．概略予算書（２年目）'!B65:B5999,"設備",'４-５．概略予算書（２年目）'!F65:F5999,"ＢＥＭＳ")</f>
        <v>0</v>
      </c>
      <c r="S55" s="1176">
        <f>SUMIFS('４-５．概略予算書（２年目）'!N65:N5999,'４-５．概略予算書（２年目）'!B65:B5999,"設備",'４-５．概略予算書（２年目）'!F65:F5999,"ＢＥＭＳ")</f>
        <v>0</v>
      </c>
      <c r="T55" s="1274"/>
      <c r="U55" s="1176">
        <f>SUMIFS('４-５．概略予算書（２年目）'!J65:J5999,'４-５．概略予算書（２年目）'!B65:B5999,"工事",'４-５．概略予算書（２年目）'!F65:F5999,"ＢＥＭＳ")</f>
        <v>0</v>
      </c>
      <c r="V55" s="1176">
        <f>SUMIFS('４-５．概略予算書（２年目）'!L65:L5999,'４-５．概略予算書（２年目）'!B65:B5999,"工事",'４-５．概略予算書（２年目）'!F65:F5999,"ＢＥＭＳ")</f>
        <v>0</v>
      </c>
      <c r="W55" s="1176">
        <f>SUMIFS('４-５．概略予算書（２年目）'!N65:N5999,'４-５．概略予算書（２年目）'!B65:B5999,"工事",'４-５．概略予算書（２年目）'!F65:F5999,"ＢＥＭＳ")</f>
        <v>0</v>
      </c>
    </row>
    <row r="56" spans="1:29" ht="30" customHeight="1" thickTop="1" thickBot="1" x14ac:dyDescent="0.2">
      <c r="A56" s="94"/>
      <c r="B56" s="228"/>
      <c r="C56" s="229"/>
      <c r="D56" s="230" t="s">
        <v>29</v>
      </c>
      <c r="E56" s="231" t="s">
        <v>11</v>
      </c>
      <c r="F56" s="252"/>
      <c r="G56" s="232"/>
      <c r="H56" s="233"/>
      <c r="I56" s="234"/>
      <c r="J56" s="234">
        <f>SUM(J47:J55)</f>
        <v>0</v>
      </c>
      <c r="K56" s="234"/>
      <c r="L56" s="234">
        <f>SUM(L47:L55)</f>
        <v>0</v>
      </c>
      <c r="M56" s="234"/>
      <c r="N56" s="235">
        <f>SUM(N47:N55)</f>
        <v>0</v>
      </c>
      <c r="O56" s="236"/>
    </row>
    <row r="57" spans="1:29" ht="24.75" customHeight="1" x14ac:dyDescent="0.15">
      <c r="A57" s="94"/>
      <c r="B57" s="2553" t="s">
        <v>237</v>
      </c>
      <c r="C57" s="2554"/>
      <c r="D57" s="2554"/>
      <c r="E57" s="2554"/>
      <c r="F57" s="2554"/>
      <c r="G57" s="2555"/>
      <c r="H57" s="299"/>
      <c r="I57" s="300"/>
      <c r="J57" s="300"/>
      <c r="K57" s="301"/>
      <c r="L57" s="301"/>
      <c r="M57" s="302"/>
      <c r="N57" s="303"/>
      <c r="O57" s="304"/>
    </row>
    <row r="58" spans="1:29" ht="18.75" customHeight="1" x14ac:dyDescent="0.15">
      <c r="A58" s="94"/>
      <c r="B58" s="173"/>
      <c r="C58" s="305" t="s">
        <v>238</v>
      </c>
      <c r="D58" s="175"/>
      <c r="E58" s="176"/>
      <c r="F58" s="253"/>
      <c r="G58" s="177"/>
      <c r="H58" s="178"/>
      <c r="I58" s="148"/>
      <c r="J58" s="148"/>
      <c r="K58" s="150"/>
      <c r="L58" s="150"/>
      <c r="M58" s="181"/>
      <c r="N58" s="152"/>
      <c r="O58" s="153"/>
    </row>
    <row r="59" spans="1:29" ht="18.75" customHeight="1" x14ac:dyDescent="0.15">
      <c r="A59" s="94"/>
      <c r="B59" s="144" t="s">
        <v>440</v>
      </c>
      <c r="C59" s="330"/>
      <c r="D59" s="331"/>
      <c r="E59" s="332"/>
      <c r="F59" s="246"/>
      <c r="G59" s="145"/>
      <c r="H59" s="146"/>
      <c r="I59" s="147"/>
      <c r="J59" s="148">
        <f>ROUNDDOWN(H59*I59,0)</f>
        <v>0</v>
      </c>
      <c r="K59" s="149"/>
      <c r="L59" s="150">
        <f>ROUNDDOWN(H59*K59,0)</f>
        <v>0</v>
      </c>
      <c r="M59" s="181" t="str">
        <f>IF(I59-K59=0,"",I59-K59)</f>
        <v/>
      </c>
      <c r="N59" s="152">
        <f>J59-L59</f>
        <v>0</v>
      </c>
      <c r="O59" s="153"/>
    </row>
    <row r="60" spans="1:29" ht="18.75" customHeight="1" x14ac:dyDescent="0.15">
      <c r="A60" s="94"/>
      <c r="B60" s="144"/>
      <c r="C60" s="330"/>
      <c r="D60" s="331"/>
      <c r="E60" s="332"/>
      <c r="F60" s="246"/>
      <c r="G60" s="145"/>
      <c r="H60" s="146"/>
      <c r="I60" s="147"/>
      <c r="J60" s="148">
        <f>ROUNDDOWN(H60*I60,0)</f>
        <v>0</v>
      </c>
      <c r="K60" s="149"/>
      <c r="L60" s="150">
        <f>ROUNDDOWN(H60*K60,0)</f>
        <v>0</v>
      </c>
      <c r="M60" s="181" t="str">
        <f>IF(I60-K60=0,"",I60-K60)</f>
        <v/>
      </c>
      <c r="N60" s="152">
        <f>J60-L60</f>
        <v>0</v>
      </c>
      <c r="O60" s="153"/>
    </row>
    <row r="61" spans="1:29" ht="18.75" customHeight="1" x14ac:dyDescent="0.15">
      <c r="A61" s="94"/>
      <c r="B61" s="144"/>
      <c r="C61" s="330"/>
      <c r="D61" s="331"/>
      <c r="E61" s="332"/>
      <c r="F61" s="246"/>
      <c r="G61" s="145"/>
      <c r="H61" s="146"/>
      <c r="I61" s="147"/>
      <c r="J61" s="148">
        <f>ROUNDDOWN(H61*I61,0)</f>
        <v>0</v>
      </c>
      <c r="K61" s="149"/>
      <c r="L61" s="150">
        <f>ROUNDDOWN(H61*K61,0)</f>
        <v>0</v>
      </c>
      <c r="M61" s="181" t="str">
        <f>IF(I61-K61=0,"",I61-K61)</f>
        <v/>
      </c>
      <c r="N61" s="152">
        <f>J61-L61</f>
        <v>0</v>
      </c>
      <c r="O61" s="153"/>
    </row>
    <row r="62" spans="1:29" ht="18.75" customHeight="1" x14ac:dyDescent="0.15">
      <c r="A62" s="94"/>
      <c r="B62" s="144"/>
      <c r="C62" s="330"/>
      <c r="D62" s="331"/>
      <c r="E62" s="332"/>
      <c r="F62" s="246"/>
      <c r="G62" s="145"/>
      <c r="H62" s="146"/>
      <c r="I62" s="147"/>
      <c r="J62" s="148">
        <f>ROUNDDOWN(H62*I62,0)</f>
        <v>0</v>
      </c>
      <c r="K62" s="149"/>
      <c r="L62" s="150">
        <f>ROUNDDOWN(H62*K62,0)</f>
        <v>0</v>
      </c>
      <c r="M62" s="181" t="str">
        <f>IF(I62-K62=0,"",I62-K62)</f>
        <v/>
      </c>
      <c r="N62" s="152">
        <f>J62-L62</f>
        <v>0</v>
      </c>
      <c r="O62" s="153"/>
    </row>
    <row r="63" spans="1:29" ht="18.75" customHeight="1" thickBot="1" x14ac:dyDescent="0.2">
      <c r="A63" s="94"/>
      <c r="B63" s="334"/>
      <c r="C63" s="306"/>
      <c r="D63" s="307" t="s">
        <v>601</v>
      </c>
      <c r="E63" s="308" t="s">
        <v>602</v>
      </c>
      <c r="F63" s="254"/>
      <c r="G63" s="309"/>
      <c r="H63" s="310"/>
      <c r="I63" s="311"/>
      <c r="J63" s="312">
        <f>SUM(J59:J62)</f>
        <v>0</v>
      </c>
      <c r="K63" s="313"/>
      <c r="L63" s="314">
        <f>SUM(L59:L62)</f>
        <v>0</v>
      </c>
      <c r="M63" s="315"/>
      <c r="N63" s="316">
        <f>SUM(N59:N62)</f>
        <v>0</v>
      </c>
      <c r="O63" s="110"/>
    </row>
    <row r="64" spans="1:29" ht="18.75" customHeight="1" x14ac:dyDescent="0.15">
      <c r="A64" s="94"/>
      <c r="B64" s="317"/>
      <c r="C64" s="318"/>
      <c r="D64" s="319"/>
      <c r="E64" s="320"/>
      <c r="F64" s="255"/>
      <c r="G64" s="321"/>
      <c r="H64" s="322"/>
      <c r="I64" s="159"/>
      <c r="J64" s="159"/>
      <c r="K64" s="161"/>
      <c r="L64" s="161"/>
      <c r="M64" s="323"/>
      <c r="N64" s="163"/>
      <c r="O64" s="164"/>
    </row>
    <row r="65" spans="1:15" ht="18.75" customHeight="1" x14ac:dyDescent="0.15">
      <c r="A65" s="94"/>
      <c r="B65" s="173"/>
      <c r="C65" s="305" t="s">
        <v>603</v>
      </c>
      <c r="D65" s="185"/>
      <c r="E65" s="2556"/>
      <c r="F65" s="2556"/>
      <c r="G65" s="2557"/>
      <c r="H65" s="178"/>
      <c r="I65" s="148"/>
      <c r="J65" s="148"/>
      <c r="K65" s="150"/>
      <c r="L65" s="150"/>
      <c r="M65" s="181"/>
      <c r="N65" s="152"/>
      <c r="O65" s="153"/>
    </row>
    <row r="66" spans="1:15" ht="18.75" customHeight="1" x14ac:dyDescent="0.15">
      <c r="A66" s="94"/>
      <c r="B66" s="144"/>
      <c r="C66" s="2558" t="s">
        <v>604</v>
      </c>
      <c r="D66" s="2559"/>
      <c r="E66" s="2560"/>
      <c r="F66" s="246"/>
      <c r="G66" s="145"/>
      <c r="H66" s="146"/>
      <c r="I66" s="148"/>
      <c r="J66" s="148"/>
      <c r="K66" s="149"/>
      <c r="L66" s="150"/>
      <c r="M66" s="181"/>
      <c r="N66" s="152"/>
      <c r="O66" s="153"/>
    </row>
    <row r="67" spans="1:15" ht="18.75" customHeight="1" x14ac:dyDescent="0.15">
      <c r="A67" s="94"/>
      <c r="B67" s="144"/>
      <c r="C67" s="2561" t="s">
        <v>621</v>
      </c>
      <c r="D67" s="2562"/>
      <c r="E67" s="2563"/>
      <c r="F67" s="246"/>
      <c r="G67" s="145"/>
      <c r="H67" s="146"/>
      <c r="I67" s="147"/>
      <c r="J67" s="148"/>
      <c r="K67" s="149"/>
      <c r="L67" s="150"/>
      <c r="M67" s="181" t="str">
        <f t="shared" ref="M67:M111" si="3">IF(I67-K67=0,"",I67-K67)</f>
        <v/>
      </c>
      <c r="N67" s="152"/>
      <c r="O67" s="153"/>
    </row>
    <row r="68" spans="1:15" ht="18.75" customHeight="1" x14ac:dyDescent="0.15">
      <c r="A68" s="94"/>
      <c r="B68" s="144" t="s">
        <v>615</v>
      </c>
      <c r="C68" s="333"/>
      <c r="D68" s="324"/>
      <c r="E68" s="325"/>
      <c r="F68" s="246"/>
      <c r="G68" s="145"/>
      <c r="H68" s="146"/>
      <c r="I68" s="147"/>
      <c r="J68" s="148">
        <f t="shared" ref="J68:J87" si="4">ROUNDDOWN(H68*I68,0)</f>
        <v>0</v>
      </c>
      <c r="K68" s="149"/>
      <c r="L68" s="150">
        <f t="shared" ref="L68:L87" si="5">ROUNDDOWN(H68*K68,0)</f>
        <v>0</v>
      </c>
      <c r="M68" s="181" t="str">
        <f t="shared" si="3"/>
        <v/>
      </c>
      <c r="N68" s="152">
        <f>J68-L68</f>
        <v>0</v>
      </c>
      <c r="O68" s="153"/>
    </row>
    <row r="69" spans="1:15" ht="18.75" customHeight="1" x14ac:dyDescent="0.15">
      <c r="A69" s="94"/>
      <c r="B69" s="144"/>
      <c r="C69" s="333"/>
      <c r="D69" s="324"/>
      <c r="E69" s="325"/>
      <c r="F69" s="246"/>
      <c r="G69" s="145"/>
      <c r="H69" s="146"/>
      <c r="I69" s="147"/>
      <c r="J69" s="148">
        <f t="shared" si="4"/>
        <v>0</v>
      </c>
      <c r="K69" s="149"/>
      <c r="L69" s="150">
        <f t="shared" si="5"/>
        <v>0</v>
      </c>
      <c r="M69" s="181" t="str">
        <f t="shared" si="3"/>
        <v/>
      </c>
      <c r="N69" s="152">
        <f t="shared" ref="N69:N117" si="6">J69-L69</f>
        <v>0</v>
      </c>
      <c r="O69" s="153"/>
    </row>
    <row r="70" spans="1:15" ht="18.75" customHeight="1" x14ac:dyDescent="0.15">
      <c r="A70" s="94"/>
      <c r="B70" s="144"/>
      <c r="C70" s="333"/>
      <c r="D70" s="324"/>
      <c r="E70" s="325"/>
      <c r="F70" s="246"/>
      <c r="G70" s="145"/>
      <c r="H70" s="146"/>
      <c r="I70" s="147"/>
      <c r="J70" s="148">
        <f t="shared" si="4"/>
        <v>0</v>
      </c>
      <c r="K70" s="149"/>
      <c r="L70" s="150">
        <f t="shared" si="5"/>
        <v>0</v>
      </c>
      <c r="M70" s="181" t="str">
        <f t="shared" si="3"/>
        <v/>
      </c>
      <c r="N70" s="152">
        <f t="shared" si="6"/>
        <v>0</v>
      </c>
      <c r="O70" s="153"/>
    </row>
    <row r="71" spans="1:15" ht="18.75" customHeight="1" x14ac:dyDescent="0.15">
      <c r="A71" s="94"/>
      <c r="B71" s="144"/>
      <c r="C71" s="333"/>
      <c r="D71" s="324"/>
      <c r="E71" s="325"/>
      <c r="F71" s="246"/>
      <c r="G71" s="145"/>
      <c r="H71" s="146"/>
      <c r="I71" s="147"/>
      <c r="J71" s="148">
        <f t="shared" si="4"/>
        <v>0</v>
      </c>
      <c r="K71" s="149"/>
      <c r="L71" s="150">
        <f t="shared" si="5"/>
        <v>0</v>
      </c>
      <c r="M71" s="181" t="str">
        <f t="shared" si="3"/>
        <v/>
      </c>
      <c r="N71" s="152">
        <f t="shared" si="6"/>
        <v>0</v>
      </c>
      <c r="O71" s="153"/>
    </row>
    <row r="72" spans="1:15" ht="18.75" customHeight="1" x14ac:dyDescent="0.15">
      <c r="A72" s="94"/>
      <c r="B72" s="144"/>
      <c r="C72" s="333"/>
      <c r="D72" s="324"/>
      <c r="E72" s="325"/>
      <c r="F72" s="246"/>
      <c r="G72" s="145"/>
      <c r="H72" s="146"/>
      <c r="I72" s="147"/>
      <c r="J72" s="148">
        <f t="shared" si="4"/>
        <v>0</v>
      </c>
      <c r="K72" s="149"/>
      <c r="L72" s="150">
        <f t="shared" si="5"/>
        <v>0</v>
      </c>
      <c r="M72" s="181" t="str">
        <f t="shared" si="3"/>
        <v/>
      </c>
      <c r="N72" s="152">
        <f t="shared" si="6"/>
        <v>0</v>
      </c>
      <c r="O72" s="153"/>
    </row>
    <row r="73" spans="1:15" ht="18.75" customHeight="1" x14ac:dyDescent="0.15">
      <c r="A73" s="94"/>
      <c r="B73" s="144"/>
      <c r="C73" s="333"/>
      <c r="D73" s="324"/>
      <c r="E73" s="325"/>
      <c r="F73" s="246"/>
      <c r="G73" s="145"/>
      <c r="H73" s="146"/>
      <c r="I73" s="147"/>
      <c r="J73" s="148">
        <f t="shared" si="4"/>
        <v>0</v>
      </c>
      <c r="K73" s="149"/>
      <c r="L73" s="150">
        <f t="shared" si="5"/>
        <v>0</v>
      </c>
      <c r="M73" s="181" t="str">
        <f t="shared" si="3"/>
        <v/>
      </c>
      <c r="N73" s="152">
        <f t="shared" si="6"/>
        <v>0</v>
      </c>
      <c r="O73" s="153"/>
    </row>
    <row r="74" spans="1:15" ht="18.75" customHeight="1" x14ac:dyDescent="0.15">
      <c r="A74" s="94"/>
      <c r="B74" s="144"/>
      <c r="C74" s="333"/>
      <c r="D74" s="324"/>
      <c r="E74" s="325"/>
      <c r="F74" s="246"/>
      <c r="G74" s="145"/>
      <c r="H74" s="146"/>
      <c r="I74" s="147"/>
      <c r="J74" s="148">
        <f t="shared" si="4"/>
        <v>0</v>
      </c>
      <c r="K74" s="149"/>
      <c r="L74" s="150">
        <f t="shared" si="5"/>
        <v>0</v>
      </c>
      <c r="M74" s="181" t="str">
        <f t="shared" si="3"/>
        <v/>
      </c>
      <c r="N74" s="152">
        <f t="shared" si="6"/>
        <v>0</v>
      </c>
      <c r="O74" s="153"/>
    </row>
    <row r="75" spans="1:15" ht="18.75" customHeight="1" x14ac:dyDescent="0.15">
      <c r="A75" s="94"/>
      <c r="B75" s="144"/>
      <c r="C75" s="333"/>
      <c r="D75" s="324"/>
      <c r="E75" s="325"/>
      <c r="F75" s="246"/>
      <c r="G75" s="145"/>
      <c r="H75" s="146"/>
      <c r="I75" s="147"/>
      <c r="J75" s="148">
        <f t="shared" si="4"/>
        <v>0</v>
      </c>
      <c r="K75" s="149"/>
      <c r="L75" s="150">
        <f t="shared" si="5"/>
        <v>0</v>
      </c>
      <c r="M75" s="181" t="str">
        <f t="shared" si="3"/>
        <v/>
      </c>
      <c r="N75" s="152">
        <f t="shared" si="6"/>
        <v>0</v>
      </c>
      <c r="O75" s="153"/>
    </row>
    <row r="76" spans="1:15" ht="18.75" customHeight="1" x14ac:dyDescent="0.15">
      <c r="A76" s="94"/>
      <c r="B76" s="144"/>
      <c r="C76" s="333"/>
      <c r="D76" s="324"/>
      <c r="E76" s="325"/>
      <c r="F76" s="246"/>
      <c r="G76" s="145"/>
      <c r="H76" s="146"/>
      <c r="I76" s="147"/>
      <c r="J76" s="148">
        <f t="shared" si="4"/>
        <v>0</v>
      </c>
      <c r="K76" s="149"/>
      <c r="L76" s="150">
        <f t="shared" si="5"/>
        <v>0</v>
      </c>
      <c r="M76" s="181" t="str">
        <f t="shared" si="3"/>
        <v/>
      </c>
      <c r="N76" s="152">
        <f t="shared" si="6"/>
        <v>0</v>
      </c>
      <c r="O76" s="153"/>
    </row>
    <row r="77" spans="1:15" ht="18.75" customHeight="1" x14ac:dyDescent="0.15">
      <c r="A77" s="94"/>
      <c r="B77" s="144"/>
      <c r="C77" s="333"/>
      <c r="D77" s="324"/>
      <c r="E77" s="325"/>
      <c r="F77" s="246"/>
      <c r="G77" s="145"/>
      <c r="H77" s="146"/>
      <c r="I77" s="147"/>
      <c r="J77" s="148">
        <f t="shared" si="4"/>
        <v>0</v>
      </c>
      <c r="K77" s="149"/>
      <c r="L77" s="150">
        <f t="shared" si="5"/>
        <v>0</v>
      </c>
      <c r="M77" s="181" t="str">
        <f t="shared" si="3"/>
        <v/>
      </c>
      <c r="N77" s="152">
        <f t="shared" si="6"/>
        <v>0</v>
      </c>
      <c r="O77" s="153"/>
    </row>
    <row r="78" spans="1:15" ht="18.75" customHeight="1" x14ac:dyDescent="0.15">
      <c r="A78" s="94"/>
      <c r="B78" s="144"/>
      <c r="C78" s="333"/>
      <c r="D78" s="324"/>
      <c r="E78" s="325"/>
      <c r="F78" s="246"/>
      <c r="G78" s="145"/>
      <c r="H78" s="146"/>
      <c r="I78" s="147"/>
      <c r="J78" s="148">
        <f t="shared" si="4"/>
        <v>0</v>
      </c>
      <c r="K78" s="149"/>
      <c r="L78" s="150">
        <f t="shared" si="5"/>
        <v>0</v>
      </c>
      <c r="M78" s="181" t="str">
        <f t="shared" si="3"/>
        <v/>
      </c>
      <c r="N78" s="152">
        <f>J78-L78</f>
        <v>0</v>
      </c>
      <c r="O78" s="153"/>
    </row>
    <row r="79" spans="1:15" ht="18.75" customHeight="1" x14ac:dyDescent="0.15">
      <c r="A79" s="94"/>
      <c r="B79" s="144"/>
      <c r="C79" s="333"/>
      <c r="D79" s="324"/>
      <c r="E79" s="325"/>
      <c r="F79" s="246"/>
      <c r="G79" s="145"/>
      <c r="H79" s="146"/>
      <c r="I79" s="147"/>
      <c r="J79" s="148">
        <f t="shared" si="4"/>
        <v>0</v>
      </c>
      <c r="K79" s="149"/>
      <c r="L79" s="150">
        <f t="shared" si="5"/>
        <v>0</v>
      </c>
      <c r="M79" s="181" t="str">
        <f t="shared" si="3"/>
        <v/>
      </c>
      <c r="N79" s="152">
        <f>J79-L79</f>
        <v>0</v>
      </c>
      <c r="O79" s="153"/>
    </row>
    <row r="80" spans="1:15" ht="18.75" customHeight="1" x14ac:dyDescent="0.15">
      <c r="A80" s="94"/>
      <c r="B80" s="144"/>
      <c r="C80" s="333"/>
      <c r="D80" s="324"/>
      <c r="E80" s="325"/>
      <c r="F80" s="246"/>
      <c r="G80" s="145"/>
      <c r="H80" s="146"/>
      <c r="I80" s="147"/>
      <c r="J80" s="148">
        <f t="shared" si="4"/>
        <v>0</v>
      </c>
      <c r="K80" s="149"/>
      <c r="L80" s="150">
        <f t="shared" si="5"/>
        <v>0</v>
      </c>
      <c r="M80" s="181" t="str">
        <f t="shared" si="3"/>
        <v/>
      </c>
      <c r="N80" s="152">
        <f t="shared" si="6"/>
        <v>0</v>
      </c>
      <c r="O80" s="153"/>
    </row>
    <row r="81" spans="1:15" ht="18.75" customHeight="1" x14ac:dyDescent="0.15">
      <c r="A81" s="94"/>
      <c r="B81" s="144"/>
      <c r="C81" s="333"/>
      <c r="D81" s="324"/>
      <c r="E81" s="325"/>
      <c r="F81" s="246"/>
      <c r="G81" s="145"/>
      <c r="H81" s="146"/>
      <c r="I81" s="147"/>
      <c r="J81" s="148">
        <f t="shared" si="4"/>
        <v>0</v>
      </c>
      <c r="K81" s="149"/>
      <c r="L81" s="150">
        <f t="shared" si="5"/>
        <v>0</v>
      </c>
      <c r="M81" s="181" t="str">
        <f t="shared" si="3"/>
        <v/>
      </c>
      <c r="N81" s="152">
        <f t="shared" si="6"/>
        <v>0</v>
      </c>
      <c r="O81" s="153"/>
    </row>
    <row r="82" spans="1:15" ht="18.75" customHeight="1" x14ac:dyDescent="0.15">
      <c r="A82" s="94"/>
      <c r="B82" s="144"/>
      <c r="C82" s="333"/>
      <c r="D82" s="324"/>
      <c r="E82" s="325"/>
      <c r="F82" s="246"/>
      <c r="G82" s="145"/>
      <c r="H82" s="146"/>
      <c r="I82" s="147"/>
      <c r="J82" s="148">
        <f t="shared" si="4"/>
        <v>0</v>
      </c>
      <c r="K82" s="149"/>
      <c r="L82" s="150">
        <f t="shared" si="5"/>
        <v>0</v>
      </c>
      <c r="M82" s="181" t="str">
        <f t="shared" si="3"/>
        <v/>
      </c>
      <c r="N82" s="152">
        <f t="shared" si="6"/>
        <v>0</v>
      </c>
      <c r="O82" s="153"/>
    </row>
    <row r="83" spans="1:15" ht="18.75" customHeight="1" x14ac:dyDescent="0.15">
      <c r="A83" s="94"/>
      <c r="B83" s="144"/>
      <c r="C83" s="333"/>
      <c r="D83" s="324"/>
      <c r="E83" s="325"/>
      <c r="F83" s="246"/>
      <c r="G83" s="145"/>
      <c r="H83" s="146"/>
      <c r="I83" s="147"/>
      <c r="J83" s="148">
        <f t="shared" si="4"/>
        <v>0</v>
      </c>
      <c r="K83" s="149"/>
      <c r="L83" s="150">
        <f t="shared" si="5"/>
        <v>0</v>
      </c>
      <c r="M83" s="181" t="str">
        <f t="shared" si="3"/>
        <v/>
      </c>
      <c r="N83" s="152">
        <f>J83-L83</f>
        <v>0</v>
      </c>
      <c r="O83" s="153"/>
    </row>
    <row r="84" spans="1:15" ht="18.75" customHeight="1" x14ac:dyDescent="0.15">
      <c r="A84" s="94"/>
      <c r="B84" s="144"/>
      <c r="C84" s="333"/>
      <c r="D84" s="324"/>
      <c r="E84" s="325"/>
      <c r="F84" s="246"/>
      <c r="G84" s="145"/>
      <c r="H84" s="146"/>
      <c r="I84" s="147"/>
      <c r="J84" s="148">
        <f t="shared" si="4"/>
        <v>0</v>
      </c>
      <c r="K84" s="149"/>
      <c r="L84" s="150">
        <f t="shared" si="5"/>
        <v>0</v>
      </c>
      <c r="M84" s="181" t="str">
        <f t="shared" si="3"/>
        <v/>
      </c>
      <c r="N84" s="152">
        <f t="shared" si="6"/>
        <v>0</v>
      </c>
      <c r="O84" s="153"/>
    </row>
    <row r="85" spans="1:15" ht="18.75" customHeight="1" x14ac:dyDescent="0.15">
      <c r="A85" s="94"/>
      <c r="B85" s="144"/>
      <c r="C85" s="333"/>
      <c r="D85" s="324"/>
      <c r="E85" s="325"/>
      <c r="F85" s="246"/>
      <c r="G85" s="145"/>
      <c r="H85" s="146"/>
      <c r="I85" s="147"/>
      <c r="J85" s="148">
        <f t="shared" si="4"/>
        <v>0</v>
      </c>
      <c r="K85" s="149"/>
      <c r="L85" s="150">
        <f t="shared" si="5"/>
        <v>0</v>
      </c>
      <c r="M85" s="181" t="str">
        <f t="shared" si="3"/>
        <v/>
      </c>
      <c r="N85" s="152">
        <f t="shared" si="6"/>
        <v>0</v>
      </c>
      <c r="O85" s="153"/>
    </row>
    <row r="86" spans="1:15" ht="18.75" customHeight="1" x14ac:dyDescent="0.15">
      <c r="A86" s="94"/>
      <c r="B86" s="144"/>
      <c r="C86" s="333"/>
      <c r="D86" s="324"/>
      <c r="E86" s="325"/>
      <c r="F86" s="246"/>
      <c r="G86" s="145"/>
      <c r="H86" s="146"/>
      <c r="I86" s="147"/>
      <c r="J86" s="148">
        <f t="shared" si="4"/>
        <v>0</v>
      </c>
      <c r="K86" s="149"/>
      <c r="L86" s="150">
        <f t="shared" si="5"/>
        <v>0</v>
      </c>
      <c r="M86" s="181" t="str">
        <f t="shared" si="3"/>
        <v/>
      </c>
      <c r="N86" s="152">
        <f t="shared" si="6"/>
        <v>0</v>
      </c>
      <c r="O86" s="153"/>
    </row>
    <row r="87" spans="1:15" ht="18.75" customHeight="1" thickBot="1" x14ac:dyDescent="0.2">
      <c r="A87" s="94"/>
      <c r="B87" s="327"/>
      <c r="C87" s="276"/>
      <c r="D87" s="277"/>
      <c r="E87" s="278"/>
      <c r="F87" s="279"/>
      <c r="G87" s="280"/>
      <c r="H87" s="281"/>
      <c r="I87" s="282"/>
      <c r="J87" s="311">
        <f t="shared" si="4"/>
        <v>0</v>
      </c>
      <c r="K87" s="283"/>
      <c r="L87" s="313">
        <f t="shared" si="5"/>
        <v>0</v>
      </c>
      <c r="M87" s="315" t="str">
        <f t="shared" si="3"/>
        <v/>
      </c>
      <c r="N87" s="284">
        <f t="shared" si="6"/>
        <v>0</v>
      </c>
      <c r="O87" s="110"/>
    </row>
    <row r="88" spans="1:15" ht="18.75" customHeight="1" x14ac:dyDescent="0.15">
      <c r="A88" s="94"/>
      <c r="B88" s="154"/>
      <c r="C88" s="275" t="s">
        <v>623</v>
      </c>
      <c r="D88" s="258" t="s">
        <v>657</v>
      </c>
      <c r="E88" s="259" t="s">
        <v>605</v>
      </c>
      <c r="F88" s="260"/>
      <c r="G88" s="321"/>
      <c r="H88" s="322"/>
      <c r="I88" s="159"/>
      <c r="J88" s="261">
        <f>SUMIFS(J68:J87,B68:B87,"設備")</f>
        <v>0</v>
      </c>
      <c r="K88" s="161"/>
      <c r="L88" s="262">
        <f>SUMIFS(L68:L87,B68:B87,"設備")</f>
        <v>0</v>
      </c>
      <c r="M88" s="323"/>
      <c r="N88" s="263">
        <f>J88-L88</f>
        <v>0</v>
      </c>
      <c r="O88" s="164"/>
    </row>
    <row r="89" spans="1:15" ht="18.75" customHeight="1" x14ac:dyDescent="0.15">
      <c r="A89" s="94"/>
      <c r="B89" s="144"/>
      <c r="C89" s="270" t="s">
        <v>623</v>
      </c>
      <c r="D89" s="326" t="s">
        <v>658</v>
      </c>
      <c r="E89" s="186" t="s">
        <v>605</v>
      </c>
      <c r="F89" s="245"/>
      <c r="G89" s="177"/>
      <c r="H89" s="178"/>
      <c r="I89" s="148"/>
      <c r="J89" s="179">
        <f>SUMIFS(J68:J87,B68:B87,"工事")</f>
        <v>0</v>
      </c>
      <c r="K89" s="150"/>
      <c r="L89" s="180">
        <f>SUMIFS(L68:L87,B68:B87,"工事")</f>
        <v>0</v>
      </c>
      <c r="M89" s="181"/>
      <c r="N89" s="182">
        <f>J89-L89</f>
        <v>0</v>
      </c>
      <c r="O89" s="153"/>
    </row>
    <row r="90" spans="1:15" ht="18.75" customHeight="1" thickBot="1" x14ac:dyDescent="0.2">
      <c r="A90" s="94"/>
      <c r="B90" s="327"/>
      <c r="C90" s="306"/>
      <c r="D90" s="271" t="s">
        <v>623</v>
      </c>
      <c r="E90" s="328" t="s">
        <v>619</v>
      </c>
      <c r="F90" s="269"/>
      <c r="G90" s="309"/>
      <c r="H90" s="310"/>
      <c r="I90" s="311"/>
      <c r="J90" s="312">
        <f>J88+J89</f>
        <v>0</v>
      </c>
      <c r="K90" s="313"/>
      <c r="L90" s="314">
        <f>L88+L89</f>
        <v>0</v>
      </c>
      <c r="M90" s="315"/>
      <c r="N90" s="316">
        <f>J90-L90</f>
        <v>0</v>
      </c>
      <c r="O90" s="110"/>
    </row>
    <row r="91" spans="1:15" ht="18.75" customHeight="1" x14ac:dyDescent="0.15">
      <c r="A91" s="94"/>
      <c r="B91" s="144"/>
      <c r="C91" s="2550" t="s">
        <v>622</v>
      </c>
      <c r="D91" s="2551"/>
      <c r="E91" s="2552"/>
      <c r="F91" s="246"/>
      <c r="G91" s="145"/>
      <c r="H91" s="146"/>
      <c r="I91" s="147"/>
      <c r="J91" s="159"/>
      <c r="K91" s="329"/>
      <c r="L91" s="301"/>
      <c r="M91" s="323" t="str">
        <f t="shared" si="3"/>
        <v/>
      </c>
      <c r="N91" s="163"/>
      <c r="O91" s="153"/>
    </row>
    <row r="92" spans="1:15" ht="18.75" customHeight="1" x14ac:dyDescent="0.15">
      <c r="A92" s="94"/>
      <c r="B92" s="144"/>
      <c r="C92" s="333"/>
      <c r="D92" s="543"/>
      <c r="E92" s="541"/>
      <c r="F92" s="246"/>
      <c r="G92" s="145"/>
      <c r="H92" s="146"/>
      <c r="I92" s="147"/>
      <c r="J92" s="148">
        <f t="shared" ref="J92:J111" si="7">ROUNDDOWN(H92*I92,0)</f>
        <v>0</v>
      </c>
      <c r="K92" s="149"/>
      <c r="L92" s="150">
        <f t="shared" ref="L92:L111" si="8">ROUNDDOWN(H92*K92,0)</f>
        <v>0</v>
      </c>
      <c r="M92" s="181" t="str">
        <f t="shared" si="3"/>
        <v/>
      </c>
      <c r="N92" s="152">
        <f>J92-L92</f>
        <v>0</v>
      </c>
      <c r="O92" s="153"/>
    </row>
    <row r="93" spans="1:15" ht="18.75" customHeight="1" x14ac:dyDescent="0.15">
      <c r="A93" s="94"/>
      <c r="B93" s="144"/>
      <c r="C93" s="333"/>
      <c r="D93" s="324"/>
      <c r="E93" s="325"/>
      <c r="F93" s="246"/>
      <c r="G93" s="145"/>
      <c r="H93" s="146"/>
      <c r="I93" s="147"/>
      <c r="J93" s="148">
        <f t="shared" si="7"/>
        <v>0</v>
      </c>
      <c r="K93" s="149"/>
      <c r="L93" s="150">
        <f t="shared" si="8"/>
        <v>0</v>
      </c>
      <c r="M93" s="181" t="str">
        <f t="shared" si="3"/>
        <v/>
      </c>
      <c r="N93" s="152">
        <f>J93-L93</f>
        <v>0</v>
      </c>
      <c r="O93" s="153"/>
    </row>
    <row r="94" spans="1:15" ht="18.75" customHeight="1" x14ac:dyDescent="0.15">
      <c r="A94" s="94"/>
      <c r="B94" s="144"/>
      <c r="C94" s="333"/>
      <c r="D94" s="324"/>
      <c r="E94" s="325"/>
      <c r="F94" s="246"/>
      <c r="G94" s="145"/>
      <c r="H94" s="146"/>
      <c r="I94" s="147"/>
      <c r="J94" s="148">
        <f t="shared" si="7"/>
        <v>0</v>
      </c>
      <c r="K94" s="149"/>
      <c r="L94" s="150">
        <f t="shared" si="8"/>
        <v>0</v>
      </c>
      <c r="M94" s="181" t="str">
        <f t="shared" si="3"/>
        <v/>
      </c>
      <c r="N94" s="152">
        <f t="shared" si="6"/>
        <v>0</v>
      </c>
      <c r="O94" s="153"/>
    </row>
    <row r="95" spans="1:15" ht="18.75" customHeight="1" x14ac:dyDescent="0.15">
      <c r="A95" s="94"/>
      <c r="B95" s="144"/>
      <c r="C95" s="333"/>
      <c r="D95" s="324"/>
      <c r="E95" s="325"/>
      <c r="F95" s="246"/>
      <c r="G95" s="145"/>
      <c r="H95" s="146"/>
      <c r="I95" s="147"/>
      <c r="J95" s="148">
        <f t="shared" si="7"/>
        <v>0</v>
      </c>
      <c r="K95" s="149"/>
      <c r="L95" s="150">
        <f t="shared" si="8"/>
        <v>0</v>
      </c>
      <c r="M95" s="181" t="str">
        <f t="shared" si="3"/>
        <v/>
      </c>
      <c r="N95" s="152">
        <f t="shared" si="6"/>
        <v>0</v>
      </c>
      <c r="O95" s="153"/>
    </row>
    <row r="96" spans="1:15" ht="18.75" customHeight="1" x14ac:dyDescent="0.15">
      <c r="A96" s="94"/>
      <c r="B96" s="144"/>
      <c r="C96" s="333"/>
      <c r="D96" s="324"/>
      <c r="E96" s="325"/>
      <c r="F96" s="246"/>
      <c r="G96" s="145"/>
      <c r="H96" s="146"/>
      <c r="I96" s="147"/>
      <c r="J96" s="148">
        <f t="shared" si="7"/>
        <v>0</v>
      </c>
      <c r="K96" s="149"/>
      <c r="L96" s="150">
        <f t="shared" si="8"/>
        <v>0</v>
      </c>
      <c r="M96" s="181" t="str">
        <f t="shared" si="3"/>
        <v/>
      </c>
      <c r="N96" s="152">
        <f t="shared" si="6"/>
        <v>0</v>
      </c>
      <c r="O96" s="153"/>
    </row>
    <row r="97" spans="1:15" ht="18.75" customHeight="1" x14ac:dyDescent="0.15">
      <c r="A97" s="94"/>
      <c r="B97" s="144"/>
      <c r="C97" s="333"/>
      <c r="D97" s="324"/>
      <c r="E97" s="325"/>
      <c r="F97" s="246"/>
      <c r="G97" s="145"/>
      <c r="H97" s="146"/>
      <c r="I97" s="147"/>
      <c r="J97" s="148">
        <f t="shared" si="7"/>
        <v>0</v>
      </c>
      <c r="K97" s="149"/>
      <c r="L97" s="150">
        <f t="shared" si="8"/>
        <v>0</v>
      </c>
      <c r="M97" s="181" t="str">
        <f t="shared" si="3"/>
        <v/>
      </c>
      <c r="N97" s="152">
        <f t="shared" si="6"/>
        <v>0</v>
      </c>
      <c r="O97" s="153"/>
    </row>
    <row r="98" spans="1:15" ht="18.75" customHeight="1" x14ac:dyDescent="0.15">
      <c r="A98" s="94"/>
      <c r="B98" s="144"/>
      <c r="C98" s="333"/>
      <c r="D98" s="324"/>
      <c r="E98" s="325"/>
      <c r="F98" s="246"/>
      <c r="G98" s="145"/>
      <c r="H98" s="146"/>
      <c r="I98" s="147"/>
      <c r="J98" s="148">
        <f t="shared" si="7"/>
        <v>0</v>
      </c>
      <c r="K98" s="149"/>
      <c r="L98" s="150">
        <f t="shared" si="8"/>
        <v>0</v>
      </c>
      <c r="M98" s="181" t="str">
        <f t="shared" si="3"/>
        <v/>
      </c>
      <c r="N98" s="152">
        <f t="shared" si="6"/>
        <v>0</v>
      </c>
      <c r="O98" s="153"/>
    </row>
    <row r="99" spans="1:15" ht="18.75" customHeight="1" x14ac:dyDescent="0.15">
      <c r="A99" s="94"/>
      <c r="B99" s="144"/>
      <c r="C99" s="333"/>
      <c r="D99" s="324"/>
      <c r="E99" s="325"/>
      <c r="F99" s="246"/>
      <c r="G99" s="145"/>
      <c r="H99" s="146"/>
      <c r="I99" s="147"/>
      <c r="J99" s="148">
        <f t="shared" si="7"/>
        <v>0</v>
      </c>
      <c r="K99" s="149"/>
      <c r="L99" s="150">
        <f t="shared" si="8"/>
        <v>0</v>
      </c>
      <c r="M99" s="181" t="str">
        <f t="shared" si="3"/>
        <v/>
      </c>
      <c r="N99" s="152">
        <f t="shared" si="6"/>
        <v>0</v>
      </c>
      <c r="O99" s="153"/>
    </row>
    <row r="100" spans="1:15" ht="18.75" customHeight="1" x14ac:dyDescent="0.15">
      <c r="A100" s="94"/>
      <c r="B100" s="144"/>
      <c r="C100" s="333"/>
      <c r="D100" s="324"/>
      <c r="E100" s="325"/>
      <c r="F100" s="246"/>
      <c r="G100" s="145"/>
      <c r="H100" s="146"/>
      <c r="I100" s="147"/>
      <c r="J100" s="148">
        <f t="shared" si="7"/>
        <v>0</v>
      </c>
      <c r="K100" s="149"/>
      <c r="L100" s="150">
        <f t="shared" si="8"/>
        <v>0</v>
      </c>
      <c r="M100" s="181" t="str">
        <f t="shared" si="3"/>
        <v/>
      </c>
      <c r="N100" s="152">
        <f t="shared" si="6"/>
        <v>0</v>
      </c>
      <c r="O100" s="153"/>
    </row>
    <row r="101" spans="1:15" ht="18.75" customHeight="1" x14ac:dyDescent="0.15">
      <c r="A101" s="94"/>
      <c r="B101" s="144"/>
      <c r="C101" s="333"/>
      <c r="D101" s="324"/>
      <c r="E101" s="325"/>
      <c r="F101" s="246"/>
      <c r="G101" s="145"/>
      <c r="H101" s="146"/>
      <c r="I101" s="147"/>
      <c r="J101" s="148">
        <f t="shared" si="7"/>
        <v>0</v>
      </c>
      <c r="K101" s="149"/>
      <c r="L101" s="150">
        <f t="shared" si="8"/>
        <v>0</v>
      </c>
      <c r="M101" s="181" t="str">
        <f t="shared" si="3"/>
        <v/>
      </c>
      <c r="N101" s="152">
        <f t="shared" si="6"/>
        <v>0</v>
      </c>
      <c r="O101" s="153"/>
    </row>
    <row r="102" spans="1:15" ht="18.75" customHeight="1" x14ac:dyDescent="0.15">
      <c r="A102" s="94"/>
      <c r="B102" s="144"/>
      <c r="C102" s="333"/>
      <c r="D102" s="324"/>
      <c r="E102" s="325"/>
      <c r="F102" s="246"/>
      <c r="G102" s="145"/>
      <c r="H102" s="146"/>
      <c r="I102" s="147"/>
      <c r="J102" s="148">
        <f t="shared" si="7"/>
        <v>0</v>
      </c>
      <c r="K102" s="149"/>
      <c r="L102" s="150">
        <f t="shared" si="8"/>
        <v>0</v>
      </c>
      <c r="M102" s="181" t="str">
        <f t="shared" si="3"/>
        <v/>
      </c>
      <c r="N102" s="152">
        <f t="shared" si="6"/>
        <v>0</v>
      </c>
      <c r="O102" s="153"/>
    </row>
    <row r="103" spans="1:15" ht="18.75" customHeight="1" x14ac:dyDescent="0.15">
      <c r="A103" s="94"/>
      <c r="B103" s="144"/>
      <c r="C103" s="333"/>
      <c r="D103" s="324"/>
      <c r="E103" s="325"/>
      <c r="F103" s="246"/>
      <c r="G103" s="145"/>
      <c r="H103" s="146"/>
      <c r="I103" s="147"/>
      <c r="J103" s="148">
        <f t="shared" si="7"/>
        <v>0</v>
      </c>
      <c r="K103" s="149"/>
      <c r="L103" s="150">
        <f t="shared" si="8"/>
        <v>0</v>
      </c>
      <c r="M103" s="181" t="str">
        <f t="shared" si="3"/>
        <v/>
      </c>
      <c r="N103" s="152">
        <f t="shared" si="6"/>
        <v>0</v>
      </c>
      <c r="O103" s="153"/>
    </row>
    <row r="104" spans="1:15" ht="18.75" customHeight="1" x14ac:dyDescent="0.15">
      <c r="A104" s="94"/>
      <c r="B104" s="144"/>
      <c r="C104" s="333"/>
      <c r="D104" s="324"/>
      <c r="E104" s="325"/>
      <c r="F104" s="246"/>
      <c r="G104" s="145"/>
      <c r="H104" s="146"/>
      <c r="I104" s="147"/>
      <c r="J104" s="148">
        <f t="shared" si="7"/>
        <v>0</v>
      </c>
      <c r="K104" s="149"/>
      <c r="L104" s="150">
        <f t="shared" si="8"/>
        <v>0</v>
      </c>
      <c r="M104" s="181" t="str">
        <f t="shared" si="3"/>
        <v/>
      </c>
      <c r="N104" s="152">
        <f>J104-L104</f>
        <v>0</v>
      </c>
      <c r="O104" s="153"/>
    </row>
    <row r="105" spans="1:15" ht="18.75" customHeight="1" x14ac:dyDescent="0.15">
      <c r="A105" s="94"/>
      <c r="B105" s="144"/>
      <c r="C105" s="333"/>
      <c r="D105" s="324"/>
      <c r="E105" s="325"/>
      <c r="F105" s="246"/>
      <c r="G105" s="145"/>
      <c r="H105" s="146"/>
      <c r="I105" s="147"/>
      <c r="J105" s="148">
        <f t="shared" si="7"/>
        <v>0</v>
      </c>
      <c r="K105" s="149"/>
      <c r="L105" s="150">
        <f t="shared" si="8"/>
        <v>0</v>
      </c>
      <c r="M105" s="181" t="str">
        <f t="shared" si="3"/>
        <v/>
      </c>
      <c r="N105" s="152">
        <f>J105-L105</f>
        <v>0</v>
      </c>
      <c r="O105" s="153"/>
    </row>
    <row r="106" spans="1:15" ht="18.75" customHeight="1" x14ac:dyDescent="0.15">
      <c r="A106" s="94"/>
      <c r="B106" s="144"/>
      <c r="C106" s="333"/>
      <c r="D106" s="324"/>
      <c r="E106" s="325"/>
      <c r="F106" s="246"/>
      <c r="G106" s="145"/>
      <c r="H106" s="146"/>
      <c r="I106" s="147"/>
      <c r="J106" s="148">
        <f t="shared" si="7"/>
        <v>0</v>
      </c>
      <c r="K106" s="149"/>
      <c r="L106" s="150">
        <f t="shared" si="8"/>
        <v>0</v>
      </c>
      <c r="M106" s="181" t="str">
        <f t="shared" si="3"/>
        <v/>
      </c>
      <c r="N106" s="152">
        <f>J106-L106</f>
        <v>0</v>
      </c>
      <c r="O106" s="153"/>
    </row>
    <row r="107" spans="1:15" ht="18.75" customHeight="1" x14ac:dyDescent="0.15">
      <c r="A107" s="94"/>
      <c r="B107" s="144"/>
      <c r="C107" s="333"/>
      <c r="D107" s="324"/>
      <c r="E107" s="325"/>
      <c r="F107" s="246"/>
      <c r="G107" s="145"/>
      <c r="H107" s="146"/>
      <c r="I107" s="147"/>
      <c r="J107" s="148">
        <f t="shared" si="7"/>
        <v>0</v>
      </c>
      <c r="K107" s="149"/>
      <c r="L107" s="150">
        <f t="shared" si="8"/>
        <v>0</v>
      </c>
      <c r="M107" s="181" t="str">
        <f t="shared" si="3"/>
        <v/>
      </c>
      <c r="N107" s="152">
        <f t="shared" si="6"/>
        <v>0</v>
      </c>
      <c r="O107" s="153"/>
    </row>
    <row r="108" spans="1:15" ht="18.75" customHeight="1" x14ac:dyDescent="0.15">
      <c r="A108" s="94"/>
      <c r="B108" s="144"/>
      <c r="C108" s="333"/>
      <c r="D108" s="324"/>
      <c r="E108" s="325"/>
      <c r="F108" s="246"/>
      <c r="G108" s="145"/>
      <c r="H108" s="146"/>
      <c r="I108" s="147"/>
      <c r="J108" s="148">
        <f t="shared" si="7"/>
        <v>0</v>
      </c>
      <c r="K108" s="149"/>
      <c r="L108" s="150">
        <f t="shared" si="8"/>
        <v>0</v>
      </c>
      <c r="M108" s="181" t="str">
        <f t="shared" si="3"/>
        <v/>
      </c>
      <c r="N108" s="152">
        <f t="shared" si="6"/>
        <v>0</v>
      </c>
      <c r="O108" s="153"/>
    </row>
    <row r="109" spans="1:15" ht="18.75" customHeight="1" x14ac:dyDescent="0.15">
      <c r="A109" s="94"/>
      <c r="B109" s="144"/>
      <c r="C109" s="333"/>
      <c r="D109" s="324"/>
      <c r="E109" s="325"/>
      <c r="F109" s="246"/>
      <c r="G109" s="145"/>
      <c r="H109" s="146"/>
      <c r="I109" s="147"/>
      <c r="J109" s="148">
        <f t="shared" si="7"/>
        <v>0</v>
      </c>
      <c r="K109" s="149"/>
      <c r="L109" s="150">
        <f t="shared" si="8"/>
        <v>0</v>
      </c>
      <c r="M109" s="181" t="str">
        <f t="shared" si="3"/>
        <v/>
      </c>
      <c r="N109" s="152">
        <f t="shared" si="6"/>
        <v>0</v>
      </c>
      <c r="O109" s="153"/>
    </row>
    <row r="110" spans="1:15" ht="18.75" customHeight="1" x14ac:dyDescent="0.15">
      <c r="A110" s="94"/>
      <c r="B110" s="144"/>
      <c r="C110" s="333"/>
      <c r="D110" s="324"/>
      <c r="E110" s="325"/>
      <c r="F110" s="246"/>
      <c r="G110" s="145"/>
      <c r="H110" s="146"/>
      <c r="I110" s="147"/>
      <c r="J110" s="148">
        <f t="shared" si="7"/>
        <v>0</v>
      </c>
      <c r="K110" s="149"/>
      <c r="L110" s="150">
        <f t="shared" si="8"/>
        <v>0</v>
      </c>
      <c r="M110" s="181" t="str">
        <f t="shared" si="3"/>
        <v/>
      </c>
      <c r="N110" s="152">
        <f>J110-L110</f>
        <v>0</v>
      </c>
      <c r="O110" s="153"/>
    </row>
    <row r="111" spans="1:15" ht="18.75" customHeight="1" thickBot="1" x14ac:dyDescent="0.2">
      <c r="A111" s="94"/>
      <c r="B111" s="327"/>
      <c r="C111" s="276"/>
      <c r="D111" s="277"/>
      <c r="E111" s="278"/>
      <c r="F111" s="279"/>
      <c r="G111" s="280"/>
      <c r="H111" s="281"/>
      <c r="I111" s="282"/>
      <c r="J111" s="311">
        <f t="shared" si="7"/>
        <v>0</v>
      </c>
      <c r="K111" s="283"/>
      <c r="L111" s="313">
        <f t="shared" si="8"/>
        <v>0</v>
      </c>
      <c r="M111" s="315" t="str">
        <f t="shared" si="3"/>
        <v/>
      </c>
      <c r="N111" s="284">
        <f t="shared" si="6"/>
        <v>0</v>
      </c>
      <c r="O111" s="110"/>
    </row>
    <row r="112" spans="1:15" ht="18.75" customHeight="1" x14ac:dyDescent="0.15">
      <c r="A112" s="94"/>
      <c r="B112" s="154"/>
      <c r="C112" s="275" t="s">
        <v>620</v>
      </c>
      <c r="D112" s="258" t="s">
        <v>657</v>
      </c>
      <c r="E112" s="259" t="s">
        <v>605</v>
      </c>
      <c r="F112" s="260"/>
      <c r="G112" s="321"/>
      <c r="H112" s="322"/>
      <c r="I112" s="159"/>
      <c r="J112" s="261">
        <f>SUMIFS(J92:J111,B92:B111,"設備")</f>
        <v>0</v>
      </c>
      <c r="K112" s="161"/>
      <c r="L112" s="262">
        <f>SUMIFS(L92:L111,B92:B111,"設備")</f>
        <v>0</v>
      </c>
      <c r="M112" s="323"/>
      <c r="N112" s="263">
        <f t="shared" si="6"/>
        <v>0</v>
      </c>
      <c r="O112" s="164"/>
    </row>
    <row r="113" spans="1:15" ht="18.75" customHeight="1" x14ac:dyDescent="0.15">
      <c r="A113" s="94"/>
      <c r="B113" s="144"/>
      <c r="C113" s="270" t="s">
        <v>620</v>
      </c>
      <c r="D113" s="326" t="s">
        <v>658</v>
      </c>
      <c r="E113" s="186" t="s">
        <v>605</v>
      </c>
      <c r="F113" s="245"/>
      <c r="G113" s="177"/>
      <c r="H113" s="178"/>
      <c r="I113" s="148"/>
      <c r="J113" s="179">
        <f>SUMIFS(J92:J111,B92:B111,"工事")</f>
        <v>0</v>
      </c>
      <c r="K113" s="150"/>
      <c r="L113" s="180">
        <f>SUMIFS(L92:L111,B92:B111,"工事")</f>
        <v>0</v>
      </c>
      <c r="M113" s="181"/>
      <c r="N113" s="182">
        <f t="shared" si="6"/>
        <v>0</v>
      </c>
      <c r="O113" s="153"/>
    </row>
    <row r="114" spans="1:15" ht="18.75" customHeight="1" thickBot="1" x14ac:dyDescent="0.2">
      <c r="A114" s="94"/>
      <c r="B114" s="264"/>
      <c r="C114" s="285"/>
      <c r="D114" s="286" t="s">
        <v>620</v>
      </c>
      <c r="E114" s="287" t="s">
        <v>619</v>
      </c>
      <c r="F114" s="288"/>
      <c r="G114" s="289"/>
      <c r="H114" s="290"/>
      <c r="I114" s="265"/>
      <c r="J114" s="272">
        <f>J112+J113</f>
        <v>0</v>
      </c>
      <c r="K114" s="266"/>
      <c r="L114" s="273">
        <f>L112+L113</f>
        <v>0</v>
      </c>
      <c r="M114" s="267"/>
      <c r="N114" s="274">
        <f t="shared" si="6"/>
        <v>0</v>
      </c>
      <c r="O114" s="268"/>
    </row>
    <row r="115" spans="1:15" ht="18.75" customHeight="1" thickTop="1" x14ac:dyDescent="0.15">
      <c r="A115" s="94"/>
      <c r="B115" s="154"/>
      <c r="C115" s="257" t="s">
        <v>523</v>
      </c>
      <c r="D115" s="258" t="s">
        <v>600</v>
      </c>
      <c r="E115" s="259" t="s">
        <v>602</v>
      </c>
      <c r="F115" s="260"/>
      <c r="G115" s="321"/>
      <c r="H115" s="322"/>
      <c r="I115" s="159"/>
      <c r="J115" s="261">
        <f>SUMIFS(J68:J114,D68:D114,"設備費1")</f>
        <v>0</v>
      </c>
      <c r="K115" s="161"/>
      <c r="L115" s="262">
        <f>SUMIFS(L68:L114,D68:D114,"設備費1")</f>
        <v>0</v>
      </c>
      <c r="M115" s="323"/>
      <c r="N115" s="263">
        <f t="shared" si="6"/>
        <v>0</v>
      </c>
      <c r="O115" s="164"/>
    </row>
    <row r="116" spans="1:15" ht="18.75" customHeight="1" x14ac:dyDescent="0.15">
      <c r="A116" s="94"/>
      <c r="B116" s="144"/>
      <c r="C116" s="184" t="s">
        <v>523</v>
      </c>
      <c r="D116" s="326" t="s">
        <v>606</v>
      </c>
      <c r="E116" s="186" t="s">
        <v>602</v>
      </c>
      <c r="F116" s="245"/>
      <c r="G116" s="177"/>
      <c r="H116" s="178"/>
      <c r="I116" s="148"/>
      <c r="J116" s="179">
        <f>SUMIFS(J68:J114,D68:D114,"工事費1")</f>
        <v>0</v>
      </c>
      <c r="K116" s="150"/>
      <c r="L116" s="180">
        <f>SUMIFS(L68:L114,D68:D114,"工事費1")</f>
        <v>0</v>
      </c>
      <c r="M116" s="181"/>
      <c r="N116" s="182">
        <f t="shared" si="6"/>
        <v>0</v>
      </c>
      <c r="O116" s="153"/>
    </row>
    <row r="117" spans="1:15" ht="18.75" customHeight="1" thickBot="1" x14ac:dyDescent="0.2">
      <c r="A117" s="94"/>
      <c r="B117" s="264"/>
      <c r="C117" s="285"/>
      <c r="D117" s="291" t="s">
        <v>607</v>
      </c>
      <c r="E117" s="287" t="s">
        <v>602</v>
      </c>
      <c r="F117" s="288"/>
      <c r="G117" s="289"/>
      <c r="H117" s="290"/>
      <c r="I117" s="265"/>
      <c r="J117" s="272">
        <f>J115+J116</f>
        <v>0</v>
      </c>
      <c r="K117" s="266"/>
      <c r="L117" s="273">
        <f>L115+L116</f>
        <v>0</v>
      </c>
      <c r="M117" s="267"/>
      <c r="N117" s="274">
        <f t="shared" si="6"/>
        <v>0</v>
      </c>
      <c r="O117" s="268"/>
    </row>
    <row r="118" spans="1:15" ht="18.75" customHeight="1" thickTop="1" x14ac:dyDescent="0.15">
      <c r="A118" s="94"/>
      <c r="B118" s="144"/>
      <c r="C118" s="2558" t="s">
        <v>608</v>
      </c>
      <c r="D118" s="2559"/>
      <c r="E118" s="2560"/>
      <c r="F118" s="246"/>
      <c r="G118" s="145"/>
      <c r="H118" s="146"/>
      <c r="I118" s="148"/>
      <c r="J118" s="148"/>
      <c r="K118" s="149"/>
      <c r="L118" s="150"/>
      <c r="M118" s="181"/>
      <c r="N118" s="152"/>
      <c r="O118" s="153"/>
    </row>
    <row r="119" spans="1:15" ht="18.75" customHeight="1" x14ac:dyDescent="0.15">
      <c r="A119" s="94"/>
      <c r="B119" s="144"/>
      <c r="C119" s="2561" t="s">
        <v>627</v>
      </c>
      <c r="D119" s="2562"/>
      <c r="E119" s="2563"/>
      <c r="F119" s="246"/>
      <c r="G119" s="145"/>
      <c r="H119" s="146"/>
      <c r="I119" s="147"/>
      <c r="J119" s="148"/>
      <c r="K119" s="149"/>
      <c r="L119" s="150"/>
      <c r="M119" s="181" t="str">
        <f t="shared" ref="M119:M139" si="9">IF(I119-K119=0,"",I119-K119)</f>
        <v/>
      </c>
      <c r="N119" s="152"/>
      <c r="O119" s="153"/>
    </row>
    <row r="120" spans="1:15" ht="18.75" customHeight="1" x14ac:dyDescent="0.15">
      <c r="A120" s="94"/>
      <c r="B120" s="144"/>
      <c r="C120" s="333"/>
      <c r="D120" s="324"/>
      <c r="E120" s="325"/>
      <c r="F120" s="246"/>
      <c r="G120" s="145"/>
      <c r="H120" s="146"/>
      <c r="I120" s="147"/>
      <c r="J120" s="148">
        <f t="shared" ref="J120:J139" si="10">ROUNDDOWN(H120*I120,0)</f>
        <v>0</v>
      </c>
      <c r="K120" s="149"/>
      <c r="L120" s="150">
        <f t="shared" ref="L120:L139" si="11">ROUNDDOWN(H120*K120,0)</f>
        <v>0</v>
      </c>
      <c r="M120" s="181" t="str">
        <f t="shared" si="9"/>
        <v/>
      </c>
      <c r="N120" s="152">
        <f>J120-L120</f>
        <v>0</v>
      </c>
      <c r="O120" s="153"/>
    </row>
    <row r="121" spans="1:15" ht="18.75" customHeight="1" x14ac:dyDescent="0.15">
      <c r="A121" s="94"/>
      <c r="B121" s="144"/>
      <c r="C121" s="333"/>
      <c r="D121" s="324"/>
      <c r="E121" s="325"/>
      <c r="F121" s="246"/>
      <c r="G121" s="145"/>
      <c r="H121" s="146"/>
      <c r="I121" s="147"/>
      <c r="J121" s="148">
        <f t="shared" si="10"/>
        <v>0</v>
      </c>
      <c r="K121" s="149"/>
      <c r="L121" s="150">
        <f t="shared" si="11"/>
        <v>0</v>
      </c>
      <c r="M121" s="181" t="str">
        <f t="shared" si="9"/>
        <v/>
      </c>
      <c r="N121" s="152">
        <f t="shared" ref="N121:N134" si="12">J121-L121</f>
        <v>0</v>
      </c>
      <c r="O121" s="153"/>
    </row>
    <row r="122" spans="1:15" ht="18.75" customHeight="1" x14ac:dyDescent="0.15">
      <c r="A122" s="94"/>
      <c r="B122" s="144"/>
      <c r="C122" s="333"/>
      <c r="D122" s="324"/>
      <c r="E122" s="325"/>
      <c r="F122" s="246"/>
      <c r="G122" s="145"/>
      <c r="H122" s="146"/>
      <c r="I122" s="147"/>
      <c r="J122" s="148">
        <f t="shared" si="10"/>
        <v>0</v>
      </c>
      <c r="K122" s="149"/>
      <c r="L122" s="150">
        <f t="shared" si="11"/>
        <v>0</v>
      </c>
      <c r="M122" s="181" t="str">
        <f t="shared" si="9"/>
        <v/>
      </c>
      <c r="N122" s="152">
        <f t="shared" si="12"/>
        <v>0</v>
      </c>
      <c r="O122" s="153"/>
    </row>
    <row r="123" spans="1:15" ht="18.75" customHeight="1" x14ac:dyDescent="0.15">
      <c r="A123" s="94"/>
      <c r="B123" s="144"/>
      <c r="C123" s="333"/>
      <c r="D123" s="324"/>
      <c r="E123" s="325"/>
      <c r="F123" s="246"/>
      <c r="G123" s="145"/>
      <c r="H123" s="146"/>
      <c r="I123" s="147"/>
      <c r="J123" s="148">
        <f t="shared" si="10"/>
        <v>0</v>
      </c>
      <c r="K123" s="149"/>
      <c r="L123" s="150">
        <f t="shared" si="11"/>
        <v>0</v>
      </c>
      <c r="M123" s="181" t="str">
        <f t="shared" si="9"/>
        <v/>
      </c>
      <c r="N123" s="152">
        <f t="shared" si="12"/>
        <v>0</v>
      </c>
      <c r="O123" s="153"/>
    </row>
    <row r="124" spans="1:15" ht="18.75" customHeight="1" x14ac:dyDescent="0.15">
      <c r="A124" s="94"/>
      <c r="B124" s="144"/>
      <c r="C124" s="333"/>
      <c r="D124" s="324"/>
      <c r="E124" s="325"/>
      <c r="F124" s="246"/>
      <c r="G124" s="145"/>
      <c r="H124" s="146"/>
      <c r="I124" s="147"/>
      <c r="J124" s="148">
        <f t="shared" si="10"/>
        <v>0</v>
      </c>
      <c r="K124" s="149"/>
      <c r="L124" s="150">
        <f t="shared" si="11"/>
        <v>0</v>
      </c>
      <c r="M124" s="181" t="str">
        <f t="shared" si="9"/>
        <v/>
      </c>
      <c r="N124" s="152">
        <f t="shared" si="12"/>
        <v>0</v>
      </c>
      <c r="O124" s="153"/>
    </row>
    <row r="125" spans="1:15" ht="18.75" customHeight="1" x14ac:dyDescent="0.15">
      <c r="A125" s="94"/>
      <c r="B125" s="144"/>
      <c r="C125" s="333"/>
      <c r="D125" s="324"/>
      <c r="E125" s="325"/>
      <c r="F125" s="246"/>
      <c r="G125" s="145"/>
      <c r="H125" s="146"/>
      <c r="I125" s="147"/>
      <c r="J125" s="148">
        <f t="shared" si="10"/>
        <v>0</v>
      </c>
      <c r="K125" s="149"/>
      <c r="L125" s="150">
        <f t="shared" si="11"/>
        <v>0</v>
      </c>
      <c r="M125" s="181" t="str">
        <f t="shared" si="9"/>
        <v/>
      </c>
      <c r="N125" s="152">
        <f t="shared" si="12"/>
        <v>0</v>
      </c>
      <c r="O125" s="153"/>
    </row>
    <row r="126" spans="1:15" ht="18.75" customHeight="1" x14ac:dyDescent="0.15">
      <c r="A126" s="94"/>
      <c r="B126" s="144"/>
      <c r="C126" s="333"/>
      <c r="D126" s="324"/>
      <c r="E126" s="325"/>
      <c r="F126" s="246"/>
      <c r="G126" s="145"/>
      <c r="H126" s="146"/>
      <c r="I126" s="147"/>
      <c r="J126" s="148">
        <f t="shared" si="10"/>
        <v>0</v>
      </c>
      <c r="K126" s="149"/>
      <c r="L126" s="150">
        <f t="shared" si="11"/>
        <v>0</v>
      </c>
      <c r="M126" s="181" t="str">
        <f t="shared" si="9"/>
        <v/>
      </c>
      <c r="N126" s="152">
        <f t="shared" si="12"/>
        <v>0</v>
      </c>
      <c r="O126" s="153"/>
    </row>
    <row r="127" spans="1:15" ht="18.75" customHeight="1" x14ac:dyDescent="0.15">
      <c r="A127" s="94"/>
      <c r="B127" s="144"/>
      <c r="C127" s="333"/>
      <c r="D127" s="324"/>
      <c r="E127" s="325"/>
      <c r="F127" s="246"/>
      <c r="G127" s="145"/>
      <c r="H127" s="146"/>
      <c r="I127" s="147"/>
      <c r="J127" s="148">
        <f t="shared" si="10"/>
        <v>0</v>
      </c>
      <c r="K127" s="149"/>
      <c r="L127" s="150">
        <f t="shared" si="11"/>
        <v>0</v>
      </c>
      <c r="M127" s="181" t="str">
        <f t="shared" si="9"/>
        <v/>
      </c>
      <c r="N127" s="152">
        <f t="shared" si="12"/>
        <v>0</v>
      </c>
      <c r="O127" s="153"/>
    </row>
    <row r="128" spans="1:15" ht="18.75" customHeight="1" x14ac:dyDescent="0.15">
      <c r="A128" s="94"/>
      <c r="B128" s="144"/>
      <c r="C128" s="333"/>
      <c r="D128" s="324"/>
      <c r="E128" s="325"/>
      <c r="F128" s="246"/>
      <c r="G128" s="145"/>
      <c r="H128" s="146"/>
      <c r="I128" s="147"/>
      <c r="J128" s="148">
        <f t="shared" si="10"/>
        <v>0</v>
      </c>
      <c r="K128" s="149"/>
      <c r="L128" s="150">
        <f t="shared" si="11"/>
        <v>0</v>
      </c>
      <c r="M128" s="181" t="str">
        <f t="shared" si="9"/>
        <v/>
      </c>
      <c r="N128" s="152">
        <f t="shared" si="12"/>
        <v>0</v>
      </c>
      <c r="O128" s="153"/>
    </row>
    <row r="129" spans="1:15" ht="18.75" customHeight="1" x14ac:dyDescent="0.15">
      <c r="A129" s="94"/>
      <c r="B129" s="144"/>
      <c r="C129" s="333"/>
      <c r="D129" s="324"/>
      <c r="E129" s="325"/>
      <c r="F129" s="246"/>
      <c r="G129" s="145"/>
      <c r="H129" s="146"/>
      <c r="I129" s="147"/>
      <c r="J129" s="148">
        <f t="shared" si="10"/>
        <v>0</v>
      </c>
      <c r="K129" s="149"/>
      <c r="L129" s="150">
        <f t="shared" si="11"/>
        <v>0</v>
      </c>
      <c r="M129" s="181" t="str">
        <f t="shared" si="9"/>
        <v/>
      </c>
      <c r="N129" s="152">
        <f t="shared" si="12"/>
        <v>0</v>
      </c>
      <c r="O129" s="153"/>
    </row>
    <row r="130" spans="1:15" ht="18.75" customHeight="1" x14ac:dyDescent="0.15">
      <c r="A130" s="94"/>
      <c r="B130" s="144"/>
      <c r="C130" s="333"/>
      <c r="D130" s="324"/>
      <c r="E130" s="325"/>
      <c r="F130" s="246"/>
      <c r="G130" s="145"/>
      <c r="H130" s="146"/>
      <c r="I130" s="147"/>
      <c r="J130" s="148">
        <f t="shared" si="10"/>
        <v>0</v>
      </c>
      <c r="K130" s="149"/>
      <c r="L130" s="150">
        <f t="shared" si="11"/>
        <v>0</v>
      </c>
      <c r="M130" s="181" t="str">
        <f t="shared" si="9"/>
        <v/>
      </c>
      <c r="N130" s="152">
        <f>J130-L130</f>
        <v>0</v>
      </c>
      <c r="O130" s="153"/>
    </row>
    <row r="131" spans="1:15" ht="18.75" customHeight="1" x14ac:dyDescent="0.15">
      <c r="A131" s="94"/>
      <c r="B131" s="144"/>
      <c r="C131" s="333"/>
      <c r="D131" s="324"/>
      <c r="E131" s="325"/>
      <c r="F131" s="246"/>
      <c r="G131" s="145"/>
      <c r="H131" s="146"/>
      <c r="I131" s="147"/>
      <c r="J131" s="148">
        <f t="shared" si="10"/>
        <v>0</v>
      </c>
      <c r="K131" s="149"/>
      <c r="L131" s="150">
        <f t="shared" si="11"/>
        <v>0</v>
      </c>
      <c r="M131" s="181" t="str">
        <f t="shared" si="9"/>
        <v/>
      </c>
      <c r="N131" s="152">
        <f t="shared" si="12"/>
        <v>0</v>
      </c>
      <c r="O131" s="153"/>
    </row>
    <row r="132" spans="1:15" ht="18.75" customHeight="1" x14ac:dyDescent="0.15">
      <c r="A132" s="94"/>
      <c r="B132" s="144"/>
      <c r="C132" s="333"/>
      <c r="D132" s="324"/>
      <c r="E132" s="325"/>
      <c r="F132" s="246"/>
      <c r="G132" s="145"/>
      <c r="H132" s="146"/>
      <c r="I132" s="147"/>
      <c r="J132" s="148">
        <f t="shared" si="10"/>
        <v>0</v>
      </c>
      <c r="K132" s="149"/>
      <c r="L132" s="150">
        <f t="shared" si="11"/>
        <v>0</v>
      </c>
      <c r="M132" s="181" t="str">
        <f t="shared" si="9"/>
        <v/>
      </c>
      <c r="N132" s="152">
        <f t="shared" si="12"/>
        <v>0</v>
      </c>
      <c r="O132" s="153"/>
    </row>
    <row r="133" spans="1:15" ht="18.75" customHeight="1" x14ac:dyDescent="0.15">
      <c r="A133" s="94"/>
      <c r="B133" s="144"/>
      <c r="C133" s="333"/>
      <c r="D133" s="324"/>
      <c r="E133" s="325"/>
      <c r="F133" s="246"/>
      <c r="G133" s="145"/>
      <c r="H133" s="146"/>
      <c r="I133" s="147"/>
      <c r="J133" s="148">
        <f t="shared" si="10"/>
        <v>0</v>
      </c>
      <c r="K133" s="149"/>
      <c r="L133" s="150">
        <f t="shared" si="11"/>
        <v>0</v>
      </c>
      <c r="M133" s="181" t="str">
        <f t="shared" si="9"/>
        <v/>
      </c>
      <c r="N133" s="152">
        <f t="shared" si="12"/>
        <v>0</v>
      </c>
      <c r="O133" s="153"/>
    </row>
    <row r="134" spans="1:15" ht="18.75" customHeight="1" x14ac:dyDescent="0.15">
      <c r="A134" s="94"/>
      <c r="B134" s="144"/>
      <c r="C134" s="333"/>
      <c r="D134" s="324"/>
      <c r="E134" s="325"/>
      <c r="F134" s="246"/>
      <c r="G134" s="145"/>
      <c r="H134" s="146"/>
      <c r="I134" s="147"/>
      <c r="J134" s="148">
        <f t="shared" si="10"/>
        <v>0</v>
      </c>
      <c r="K134" s="149"/>
      <c r="L134" s="150">
        <f t="shared" si="11"/>
        <v>0</v>
      </c>
      <c r="M134" s="181" t="str">
        <f t="shared" si="9"/>
        <v/>
      </c>
      <c r="N134" s="152">
        <f t="shared" si="12"/>
        <v>0</v>
      </c>
      <c r="O134" s="153"/>
    </row>
    <row r="135" spans="1:15" ht="18.75" customHeight="1" x14ac:dyDescent="0.15">
      <c r="A135" s="94"/>
      <c r="B135" s="144"/>
      <c r="C135" s="333"/>
      <c r="D135" s="324"/>
      <c r="E135" s="325"/>
      <c r="F135" s="246"/>
      <c r="G135" s="145"/>
      <c r="H135" s="146"/>
      <c r="I135" s="147"/>
      <c r="J135" s="148">
        <f t="shared" si="10"/>
        <v>0</v>
      </c>
      <c r="K135" s="149"/>
      <c r="L135" s="150">
        <f t="shared" si="11"/>
        <v>0</v>
      </c>
      <c r="M135" s="181" t="str">
        <f t="shared" si="9"/>
        <v/>
      </c>
      <c r="N135" s="152">
        <f t="shared" ref="N135:N142" si="13">J135-L135</f>
        <v>0</v>
      </c>
      <c r="O135" s="153"/>
    </row>
    <row r="136" spans="1:15" ht="18.75" customHeight="1" x14ac:dyDescent="0.15">
      <c r="A136" s="94"/>
      <c r="B136" s="144"/>
      <c r="C136" s="333"/>
      <c r="D136" s="324"/>
      <c r="E136" s="325"/>
      <c r="F136" s="246"/>
      <c r="G136" s="145"/>
      <c r="H136" s="146"/>
      <c r="I136" s="147"/>
      <c r="J136" s="148">
        <f t="shared" si="10"/>
        <v>0</v>
      </c>
      <c r="K136" s="149"/>
      <c r="L136" s="150">
        <f t="shared" si="11"/>
        <v>0</v>
      </c>
      <c r="M136" s="181" t="str">
        <f t="shared" si="9"/>
        <v/>
      </c>
      <c r="N136" s="152">
        <f t="shared" si="13"/>
        <v>0</v>
      </c>
      <c r="O136" s="153"/>
    </row>
    <row r="137" spans="1:15" ht="18.75" customHeight="1" x14ac:dyDescent="0.15">
      <c r="A137" s="94"/>
      <c r="B137" s="144"/>
      <c r="C137" s="333"/>
      <c r="D137" s="324"/>
      <c r="E137" s="325"/>
      <c r="F137" s="246"/>
      <c r="G137" s="145"/>
      <c r="H137" s="146"/>
      <c r="I137" s="147"/>
      <c r="J137" s="148">
        <f t="shared" si="10"/>
        <v>0</v>
      </c>
      <c r="K137" s="149"/>
      <c r="L137" s="150">
        <f t="shared" si="11"/>
        <v>0</v>
      </c>
      <c r="M137" s="181" t="str">
        <f t="shared" si="9"/>
        <v/>
      </c>
      <c r="N137" s="152">
        <f t="shared" si="13"/>
        <v>0</v>
      </c>
      <c r="O137" s="153"/>
    </row>
    <row r="138" spans="1:15" ht="18.75" customHeight="1" x14ac:dyDescent="0.15">
      <c r="A138" s="94"/>
      <c r="B138" s="144"/>
      <c r="C138" s="333"/>
      <c r="D138" s="324"/>
      <c r="E138" s="325"/>
      <c r="F138" s="246"/>
      <c r="G138" s="145"/>
      <c r="H138" s="146"/>
      <c r="I138" s="147"/>
      <c r="J138" s="148">
        <f t="shared" si="10"/>
        <v>0</v>
      </c>
      <c r="K138" s="149"/>
      <c r="L138" s="150">
        <f t="shared" si="11"/>
        <v>0</v>
      </c>
      <c r="M138" s="181" t="str">
        <f t="shared" si="9"/>
        <v/>
      </c>
      <c r="N138" s="152">
        <f t="shared" si="13"/>
        <v>0</v>
      </c>
      <c r="O138" s="153"/>
    </row>
    <row r="139" spans="1:15" ht="18.75" customHeight="1" thickBot="1" x14ac:dyDescent="0.2">
      <c r="A139" s="94"/>
      <c r="B139" s="327"/>
      <c r="C139" s="276"/>
      <c r="D139" s="277"/>
      <c r="E139" s="278"/>
      <c r="F139" s="279"/>
      <c r="G139" s="280"/>
      <c r="H139" s="281"/>
      <c r="I139" s="282"/>
      <c r="J139" s="311">
        <f t="shared" si="10"/>
        <v>0</v>
      </c>
      <c r="K139" s="283"/>
      <c r="L139" s="313">
        <f t="shared" si="11"/>
        <v>0</v>
      </c>
      <c r="M139" s="315" t="str">
        <f t="shared" si="9"/>
        <v/>
      </c>
      <c r="N139" s="284">
        <f t="shared" si="13"/>
        <v>0</v>
      </c>
      <c r="O139" s="110"/>
    </row>
    <row r="140" spans="1:15" ht="18.75" customHeight="1" x14ac:dyDescent="0.15">
      <c r="A140" s="94"/>
      <c r="B140" s="154"/>
      <c r="C140" s="275" t="s">
        <v>625</v>
      </c>
      <c r="D140" s="258" t="s">
        <v>659</v>
      </c>
      <c r="E140" s="259" t="s">
        <v>605</v>
      </c>
      <c r="F140" s="260"/>
      <c r="G140" s="321"/>
      <c r="H140" s="322"/>
      <c r="I140" s="159"/>
      <c r="J140" s="261">
        <f>SUMIFS(J120:J139,B120:B139,"設備")</f>
        <v>0</v>
      </c>
      <c r="K140" s="161"/>
      <c r="L140" s="262">
        <f>SUMIFS(L120:L139,B120:B139,"設備")</f>
        <v>0</v>
      </c>
      <c r="M140" s="323"/>
      <c r="N140" s="263">
        <f t="shared" si="13"/>
        <v>0</v>
      </c>
      <c r="O140" s="164"/>
    </row>
    <row r="141" spans="1:15" ht="18.75" customHeight="1" x14ac:dyDescent="0.15">
      <c r="A141" s="94"/>
      <c r="B141" s="144"/>
      <c r="C141" s="275" t="s">
        <v>625</v>
      </c>
      <c r="D141" s="326" t="s">
        <v>660</v>
      </c>
      <c r="E141" s="186" t="s">
        <v>605</v>
      </c>
      <c r="F141" s="245"/>
      <c r="G141" s="177"/>
      <c r="H141" s="178"/>
      <c r="I141" s="148"/>
      <c r="J141" s="179">
        <f>SUMIFS(J120:J139,B120:B139,"工事")</f>
        <v>0</v>
      </c>
      <c r="K141" s="150"/>
      <c r="L141" s="180">
        <f>SUMIFS(L120:L139,B120:B139,"工事")</f>
        <v>0</v>
      </c>
      <c r="M141" s="181"/>
      <c r="N141" s="182">
        <f t="shared" si="13"/>
        <v>0</v>
      </c>
      <c r="O141" s="153"/>
    </row>
    <row r="142" spans="1:15" ht="18.75" customHeight="1" thickBot="1" x14ac:dyDescent="0.2">
      <c r="A142" s="94"/>
      <c r="B142" s="327"/>
      <c r="C142" s="306"/>
      <c r="D142" s="271" t="s">
        <v>625</v>
      </c>
      <c r="E142" s="328" t="s">
        <v>619</v>
      </c>
      <c r="F142" s="269"/>
      <c r="G142" s="309"/>
      <c r="H142" s="310"/>
      <c r="I142" s="311"/>
      <c r="J142" s="312">
        <f>J140+J141</f>
        <v>0</v>
      </c>
      <c r="K142" s="313"/>
      <c r="L142" s="314">
        <f>L140+L141</f>
        <v>0</v>
      </c>
      <c r="M142" s="315"/>
      <c r="N142" s="316">
        <f t="shared" si="13"/>
        <v>0</v>
      </c>
      <c r="O142" s="110"/>
    </row>
    <row r="143" spans="1:15" ht="18.75" customHeight="1" x14ac:dyDescent="0.15">
      <c r="A143" s="94"/>
      <c r="B143" s="144"/>
      <c r="C143" s="2550" t="s">
        <v>624</v>
      </c>
      <c r="D143" s="2551"/>
      <c r="E143" s="2552"/>
      <c r="F143" s="246"/>
      <c r="G143" s="145"/>
      <c r="H143" s="146"/>
      <c r="I143" s="147"/>
      <c r="J143" s="159"/>
      <c r="K143" s="329"/>
      <c r="L143" s="301"/>
      <c r="M143" s="323" t="str">
        <f t="shared" ref="M143:M163" si="14">IF(I143-K143=0,"",I143-K143)</f>
        <v/>
      </c>
      <c r="N143" s="163"/>
      <c r="O143" s="153"/>
    </row>
    <row r="144" spans="1:15" ht="18.75" customHeight="1" x14ac:dyDescent="0.15">
      <c r="A144" s="94"/>
      <c r="B144" s="144"/>
      <c r="C144" s="333"/>
      <c r="D144" s="543"/>
      <c r="E144" s="541"/>
      <c r="F144" s="246"/>
      <c r="G144" s="145"/>
      <c r="H144" s="146"/>
      <c r="I144" s="147"/>
      <c r="J144" s="148">
        <f t="shared" ref="J144:J163" si="15">ROUNDDOWN(H144*I144,0)</f>
        <v>0</v>
      </c>
      <c r="K144" s="149"/>
      <c r="L144" s="150">
        <f t="shared" ref="L144:L163" si="16">ROUNDDOWN(H144*K144,0)</f>
        <v>0</v>
      </c>
      <c r="M144" s="181" t="str">
        <f t="shared" si="14"/>
        <v/>
      </c>
      <c r="N144" s="152">
        <f>J144-L144</f>
        <v>0</v>
      </c>
      <c r="O144" s="153"/>
    </row>
    <row r="145" spans="1:15" ht="18.75" customHeight="1" x14ac:dyDescent="0.15">
      <c r="A145" s="94"/>
      <c r="B145" s="144"/>
      <c r="C145" s="333"/>
      <c r="D145" s="324"/>
      <c r="E145" s="325"/>
      <c r="F145" s="246"/>
      <c r="G145" s="145"/>
      <c r="H145" s="146"/>
      <c r="I145" s="147"/>
      <c r="J145" s="148">
        <f t="shared" si="15"/>
        <v>0</v>
      </c>
      <c r="K145" s="149"/>
      <c r="L145" s="150">
        <f t="shared" si="16"/>
        <v>0</v>
      </c>
      <c r="M145" s="181" t="str">
        <f t="shared" si="14"/>
        <v/>
      </c>
      <c r="N145" s="152">
        <f>J145-L145</f>
        <v>0</v>
      </c>
      <c r="O145" s="153"/>
    </row>
    <row r="146" spans="1:15" ht="18.75" customHeight="1" x14ac:dyDescent="0.15">
      <c r="A146" s="94"/>
      <c r="B146" s="144"/>
      <c r="C146" s="333"/>
      <c r="D146" s="324"/>
      <c r="E146" s="325"/>
      <c r="F146" s="246"/>
      <c r="G146" s="145"/>
      <c r="H146" s="146"/>
      <c r="I146" s="147"/>
      <c r="J146" s="148">
        <f t="shared" si="15"/>
        <v>0</v>
      </c>
      <c r="K146" s="149"/>
      <c r="L146" s="150">
        <f t="shared" si="16"/>
        <v>0</v>
      </c>
      <c r="M146" s="181" t="str">
        <f t="shared" si="14"/>
        <v/>
      </c>
      <c r="N146" s="152">
        <f t="shared" ref="N146:N155" si="17">J146-L146</f>
        <v>0</v>
      </c>
      <c r="O146" s="153"/>
    </row>
    <row r="147" spans="1:15" ht="18.75" customHeight="1" x14ac:dyDescent="0.15">
      <c r="A147" s="94"/>
      <c r="B147" s="144"/>
      <c r="C147" s="333"/>
      <c r="D147" s="324"/>
      <c r="E147" s="325"/>
      <c r="F147" s="246"/>
      <c r="G147" s="145"/>
      <c r="H147" s="146"/>
      <c r="I147" s="147"/>
      <c r="J147" s="148">
        <f t="shared" si="15"/>
        <v>0</v>
      </c>
      <c r="K147" s="149"/>
      <c r="L147" s="150">
        <f t="shared" si="16"/>
        <v>0</v>
      </c>
      <c r="M147" s="181" t="str">
        <f t="shared" si="14"/>
        <v/>
      </c>
      <c r="N147" s="152">
        <f t="shared" si="17"/>
        <v>0</v>
      </c>
      <c r="O147" s="153"/>
    </row>
    <row r="148" spans="1:15" ht="18.75" customHeight="1" x14ac:dyDescent="0.15">
      <c r="A148" s="94"/>
      <c r="B148" s="144"/>
      <c r="C148" s="333"/>
      <c r="D148" s="324"/>
      <c r="E148" s="325"/>
      <c r="F148" s="246"/>
      <c r="G148" s="145"/>
      <c r="H148" s="146"/>
      <c r="I148" s="147"/>
      <c r="J148" s="148">
        <f t="shared" si="15"/>
        <v>0</v>
      </c>
      <c r="K148" s="149"/>
      <c r="L148" s="150">
        <f t="shared" si="16"/>
        <v>0</v>
      </c>
      <c r="M148" s="181" t="str">
        <f t="shared" si="14"/>
        <v/>
      </c>
      <c r="N148" s="152">
        <f t="shared" si="17"/>
        <v>0</v>
      </c>
      <c r="O148" s="153"/>
    </row>
    <row r="149" spans="1:15" ht="18.75" customHeight="1" x14ac:dyDescent="0.15">
      <c r="A149" s="94"/>
      <c r="B149" s="144"/>
      <c r="C149" s="333"/>
      <c r="D149" s="324"/>
      <c r="E149" s="325"/>
      <c r="F149" s="246"/>
      <c r="G149" s="145"/>
      <c r="H149" s="146"/>
      <c r="I149" s="147"/>
      <c r="J149" s="148">
        <f t="shared" si="15"/>
        <v>0</v>
      </c>
      <c r="K149" s="149"/>
      <c r="L149" s="150">
        <f t="shared" si="16"/>
        <v>0</v>
      </c>
      <c r="M149" s="181" t="str">
        <f t="shared" si="14"/>
        <v/>
      </c>
      <c r="N149" s="152">
        <f t="shared" si="17"/>
        <v>0</v>
      </c>
      <c r="O149" s="153"/>
    </row>
    <row r="150" spans="1:15" ht="18.75" customHeight="1" x14ac:dyDescent="0.15">
      <c r="A150" s="94"/>
      <c r="B150" s="144"/>
      <c r="C150" s="333"/>
      <c r="D150" s="324"/>
      <c r="E150" s="325"/>
      <c r="F150" s="246"/>
      <c r="G150" s="145"/>
      <c r="H150" s="146"/>
      <c r="I150" s="147"/>
      <c r="J150" s="148">
        <f t="shared" si="15"/>
        <v>0</v>
      </c>
      <c r="K150" s="149"/>
      <c r="L150" s="150">
        <f t="shared" si="16"/>
        <v>0</v>
      </c>
      <c r="M150" s="181" t="str">
        <f t="shared" si="14"/>
        <v/>
      </c>
      <c r="N150" s="152">
        <f t="shared" si="17"/>
        <v>0</v>
      </c>
      <c r="O150" s="153"/>
    </row>
    <row r="151" spans="1:15" ht="18.75" customHeight="1" x14ac:dyDescent="0.15">
      <c r="A151" s="94"/>
      <c r="B151" s="144"/>
      <c r="C151" s="333"/>
      <c r="D151" s="324"/>
      <c r="E151" s="325"/>
      <c r="F151" s="246"/>
      <c r="G151" s="145"/>
      <c r="H151" s="146"/>
      <c r="I151" s="147"/>
      <c r="J151" s="148">
        <f t="shared" si="15"/>
        <v>0</v>
      </c>
      <c r="K151" s="149"/>
      <c r="L151" s="150">
        <f t="shared" si="16"/>
        <v>0</v>
      </c>
      <c r="M151" s="181" t="str">
        <f t="shared" si="14"/>
        <v/>
      </c>
      <c r="N151" s="152">
        <f t="shared" si="17"/>
        <v>0</v>
      </c>
      <c r="O151" s="153"/>
    </row>
    <row r="152" spans="1:15" ht="18.75" customHeight="1" x14ac:dyDescent="0.15">
      <c r="A152" s="94"/>
      <c r="B152" s="144"/>
      <c r="C152" s="333"/>
      <c r="D152" s="324"/>
      <c r="E152" s="325"/>
      <c r="F152" s="246"/>
      <c r="G152" s="145"/>
      <c r="H152" s="146"/>
      <c r="I152" s="147"/>
      <c r="J152" s="148">
        <f t="shared" si="15"/>
        <v>0</v>
      </c>
      <c r="K152" s="149"/>
      <c r="L152" s="150">
        <f t="shared" si="16"/>
        <v>0</v>
      </c>
      <c r="M152" s="181" t="str">
        <f t="shared" si="14"/>
        <v/>
      </c>
      <c r="N152" s="152">
        <f t="shared" si="17"/>
        <v>0</v>
      </c>
      <c r="O152" s="153"/>
    </row>
    <row r="153" spans="1:15" ht="18.75" customHeight="1" x14ac:dyDescent="0.15">
      <c r="A153" s="94"/>
      <c r="B153" s="144"/>
      <c r="C153" s="333"/>
      <c r="D153" s="324"/>
      <c r="E153" s="325"/>
      <c r="F153" s="246"/>
      <c r="G153" s="145"/>
      <c r="H153" s="146"/>
      <c r="I153" s="147"/>
      <c r="J153" s="148">
        <f t="shared" si="15"/>
        <v>0</v>
      </c>
      <c r="K153" s="149"/>
      <c r="L153" s="150">
        <f t="shared" si="16"/>
        <v>0</v>
      </c>
      <c r="M153" s="181" t="str">
        <f t="shared" si="14"/>
        <v/>
      </c>
      <c r="N153" s="152">
        <f t="shared" si="17"/>
        <v>0</v>
      </c>
      <c r="O153" s="153"/>
    </row>
    <row r="154" spans="1:15" ht="18.75" customHeight="1" x14ac:dyDescent="0.15">
      <c r="A154" s="94"/>
      <c r="B154" s="144"/>
      <c r="C154" s="333"/>
      <c r="D154" s="324"/>
      <c r="E154" s="325"/>
      <c r="F154" s="246"/>
      <c r="G154" s="145"/>
      <c r="H154" s="146"/>
      <c r="I154" s="147"/>
      <c r="J154" s="148">
        <f t="shared" si="15"/>
        <v>0</v>
      </c>
      <c r="K154" s="149"/>
      <c r="L154" s="150">
        <f t="shared" si="16"/>
        <v>0</v>
      </c>
      <c r="M154" s="181" t="str">
        <f t="shared" si="14"/>
        <v/>
      </c>
      <c r="N154" s="152">
        <f t="shared" si="17"/>
        <v>0</v>
      </c>
      <c r="O154" s="153"/>
    </row>
    <row r="155" spans="1:15" ht="18.75" customHeight="1" x14ac:dyDescent="0.15">
      <c r="A155" s="94"/>
      <c r="B155" s="144"/>
      <c r="C155" s="333"/>
      <c r="D155" s="324"/>
      <c r="E155" s="325"/>
      <c r="F155" s="246"/>
      <c r="G155" s="145"/>
      <c r="H155" s="146"/>
      <c r="I155" s="147"/>
      <c r="J155" s="148">
        <f t="shared" si="15"/>
        <v>0</v>
      </c>
      <c r="K155" s="149"/>
      <c r="L155" s="150">
        <f t="shared" si="16"/>
        <v>0</v>
      </c>
      <c r="M155" s="181" t="str">
        <f t="shared" si="14"/>
        <v/>
      </c>
      <c r="N155" s="152">
        <f t="shared" si="17"/>
        <v>0</v>
      </c>
      <c r="O155" s="153"/>
    </row>
    <row r="156" spans="1:15" ht="18.75" customHeight="1" x14ac:dyDescent="0.15">
      <c r="A156" s="94"/>
      <c r="B156" s="144"/>
      <c r="C156" s="333"/>
      <c r="D156" s="324"/>
      <c r="E156" s="325"/>
      <c r="F156" s="246"/>
      <c r="G156" s="145"/>
      <c r="H156" s="146"/>
      <c r="I156" s="147"/>
      <c r="J156" s="148">
        <f t="shared" si="15"/>
        <v>0</v>
      </c>
      <c r="K156" s="149"/>
      <c r="L156" s="150">
        <f t="shared" si="16"/>
        <v>0</v>
      </c>
      <c r="M156" s="181" t="str">
        <f t="shared" si="14"/>
        <v/>
      </c>
      <c r="N156" s="152">
        <f t="shared" ref="N156:N162" si="18">J156-L156</f>
        <v>0</v>
      </c>
      <c r="O156" s="153"/>
    </row>
    <row r="157" spans="1:15" ht="18.75" customHeight="1" x14ac:dyDescent="0.15">
      <c r="A157" s="94"/>
      <c r="B157" s="144"/>
      <c r="C157" s="333"/>
      <c r="D157" s="324"/>
      <c r="E157" s="325"/>
      <c r="F157" s="246"/>
      <c r="G157" s="145"/>
      <c r="H157" s="146"/>
      <c r="I157" s="147"/>
      <c r="J157" s="148">
        <f t="shared" si="15"/>
        <v>0</v>
      </c>
      <c r="K157" s="149"/>
      <c r="L157" s="150">
        <f t="shared" si="16"/>
        <v>0</v>
      </c>
      <c r="M157" s="181" t="str">
        <f t="shared" si="14"/>
        <v/>
      </c>
      <c r="N157" s="152">
        <f t="shared" si="18"/>
        <v>0</v>
      </c>
      <c r="O157" s="153"/>
    </row>
    <row r="158" spans="1:15" ht="18.75" customHeight="1" x14ac:dyDescent="0.15">
      <c r="A158" s="94"/>
      <c r="B158" s="144"/>
      <c r="C158" s="333"/>
      <c r="D158" s="324"/>
      <c r="E158" s="325"/>
      <c r="F158" s="246"/>
      <c r="G158" s="145"/>
      <c r="H158" s="146"/>
      <c r="I158" s="147"/>
      <c r="J158" s="148">
        <f t="shared" si="15"/>
        <v>0</v>
      </c>
      <c r="K158" s="149"/>
      <c r="L158" s="150">
        <f t="shared" si="16"/>
        <v>0</v>
      </c>
      <c r="M158" s="181" t="str">
        <f t="shared" si="14"/>
        <v/>
      </c>
      <c r="N158" s="152">
        <f t="shared" si="18"/>
        <v>0</v>
      </c>
      <c r="O158" s="153"/>
    </row>
    <row r="159" spans="1:15" ht="18.75" customHeight="1" x14ac:dyDescent="0.15">
      <c r="A159" s="94"/>
      <c r="B159" s="144"/>
      <c r="C159" s="333"/>
      <c r="D159" s="324"/>
      <c r="E159" s="325"/>
      <c r="F159" s="246"/>
      <c r="G159" s="145"/>
      <c r="H159" s="146"/>
      <c r="I159" s="147"/>
      <c r="J159" s="148">
        <f t="shared" si="15"/>
        <v>0</v>
      </c>
      <c r="K159" s="149"/>
      <c r="L159" s="150">
        <f t="shared" si="16"/>
        <v>0</v>
      </c>
      <c r="M159" s="181" t="str">
        <f t="shared" si="14"/>
        <v/>
      </c>
      <c r="N159" s="152">
        <f t="shared" si="18"/>
        <v>0</v>
      </c>
      <c r="O159" s="153"/>
    </row>
    <row r="160" spans="1:15" ht="18.75" customHeight="1" x14ac:dyDescent="0.15">
      <c r="A160" s="94"/>
      <c r="B160" s="144"/>
      <c r="C160" s="333"/>
      <c r="D160" s="324"/>
      <c r="E160" s="325"/>
      <c r="F160" s="246"/>
      <c r="G160" s="145"/>
      <c r="H160" s="146"/>
      <c r="I160" s="147"/>
      <c r="J160" s="148">
        <f t="shared" si="15"/>
        <v>0</v>
      </c>
      <c r="K160" s="149"/>
      <c r="L160" s="150">
        <f t="shared" si="16"/>
        <v>0</v>
      </c>
      <c r="M160" s="181" t="str">
        <f t="shared" si="14"/>
        <v/>
      </c>
      <c r="N160" s="152">
        <f t="shared" si="18"/>
        <v>0</v>
      </c>
      <c r="O160" s="153"/>
    </row>
    <row r="161" spans="1:15" ht="18.75" customHeight="1" x14ac:dyDescent="0.15">
      <c r="A161" s="94"/>
      <c r="B161" s="144"/>
      <c r="C161" s="333"/>
      <c r="D161" s="324"/>
      <c r="E161" s="325"/>
      <c r="F161" s="246"/>
      <c r="G161" s="145"/>
      <c r="H161" s="146"/>
      <c r="I161" s="147"/>
      <c r="J161" s="148">
        <f t="shared" si="15"/>
        <v>0</v>
      </c>
      <c r="K161" s="149"/>
      <c r="L161" s="150">
        <f t="shared" si="16"/>
        <v>0</v>
      </c>
      <c r="M161" s="181" t="str">
        <f t="shared" si="14"/>
        <v/>
      </c>
      <c r="N161" s="152">
        <f t="shared" si="18"/>
        <v>0</v>
      </c>
      <c r="O161" s="153"/>
    </row>
    <row r="162" spans="1:15" ht="18.75" customHeight="1" x14ac:dyDescent="0.15">
      <c r="A162" s="94"/>
      <c r="B162" s="144"/>
      <c r="C162" s="333"/>
      <c r="D162" s="324"/>
      <c r="E162" s="325"/>
      <c r="F162" s="246"/>
      <c r="G162" s="145"/>
      <c r="H162" s="146"/>
      <c r="I162" s="147"/>
      <c r="J162" s="148">
        <f t="shared" si="15"/>
        <v>0</v>
      </c>
      <c r="K162" s="149"/>
      <c r="L162" s="150">
        <f t="shared" si="16"/>
        <v>0</v>
      </c>
      <c r="M162" s="181" t="str">
        <f t="shared" si="14"/>
        <v/>
      </c>
      <c r="N162" s="152">
        <f t="shared" si="18"/>
        <v>0</v>
      </c>
      <c r="O162" s="153"/>
    </row>
    <row r="163" spans="1:15" ht="18.75" customHeight="1" thickBot="1" x14ac:dyDescent="0.2">
      <c r="A163" s="94"/>
      <c r="B163" s="327"/>
      <c r="C163" s="276"/>
      <c r="D163" s="277"/>
      <c r="E163" s="278"/>
      <c r="F163" s="279"/>
      <c r="G163" s="280"/>
      <c r="H163" s="281"/>
      <c r="I163" s="282"/>
      <c r="J163" s="311">
        <f t="shared" si="15"/>
        <v>0</v>
      </c>
      <c r="K163" s="283"/>
      <c r="L163" s="313">
        <f t="shared" si="16"/>
        <v>0</v>
      </c>
      <c r="M163" s="315" t="str">
        <f t="shared" si="14"/>
        <v/>
      </c>
      <c r="N163" s="284">
        <f t="shared" ref="N163:N169" si="19">J163-L163</f>
        <v>0</v>
      </c>
      <c r="O163" s="110"/>
    </row>
    <row r="164" spans="1:15" ht="18.75" customHeight="1" x14ac:dyDescent="0.15">
      <c r="A164" s="94"/>
      <c r="B164" s="154"/>
      <c r="C164" s="275" t="s">
        <v>626</v>
      </c>
      <c r="D164" s="258" t="s">
        <v>659</v>
      </c>
      <c r="E164" s="259" t="s">
        <v>605</v>
      </c>
      <c r="F164" s="260"/>
      <c r="G164" s="321"/>
      <c r="H164" s="322"/>
      <c r="I164" s="159"/>
      <c r="J164" s="261">
        <f>SUMIFS(J144:J163,B144:B163,"設備")</f>
        <v>0</v>
      </c>
      <c r="K164" s="161"/>
      <c r="L164" s="262">
        <f>SUMIFS(L144:L163,B144:B163,"設備")</f>
        <v>0</v>
      </c>
      <c r="M164" s="323"/>
      <c r="N164" s="263">
        <f t="shared" si="19"/>
        <v>0</v>
      </c>
      <c r="O164" s="164"/>
    </row>
    <row r="165" spans="1:15" ht="18.75" customHeight="1" x14ac:dyDescent="0.15">
      <c r="A165" s="94"/>
      <c r="B165" s="144"/>
      <c r="C165" s="270" t="s">
        <v>626</v>
      </c>
      <c r="D165" s="326" t="s">
        <v>660</v>
      </c>
      <c r="E165" s="186" t="s">
        <v>605</v>
      </c>
      <c r="F165" s="245"/>
      <c r="G165" s="177"/>
      <c r="H165" s="178"/>
      <c r="I165" s="148"/>
      <c r="J165" s="179">
        <f>SUMIFS(J144:J163,B144:B163,"工事")</f>
        <v>0</v>
      </c>
      <c r="K165" s="150"/>
      <c r="L165" s="180">
        <f>SUMIFS(L144:L163,B144:B163,"工事")</f>
        <v>0</v>
      </c>
      <c r="M165" s="181"/>
      <c r="N165" s="182">
        <f t="shared" si="19"/>
        <v>0</v>
      </c>
      <c r="O165" s="153"/>
    </row>
    <row r="166" spans="1:15" ht="18.75" customHeight="1" thickBot="1" x14ac:dyDescent="0.2">
      <c r="A166" s="94"/>
      <c r="B166" s="264"/>
      <c r="C166" s="285"/>
      <c r="D166" s="286" t="s">
        <v>626</v>
      </c>
      <c r="E166" s="287" t="s">
        <v>619</v>
      </c>
      <c r="F166" s="288"/>
      <c r="G166" s="289"/>
      <c r="H166" s="290"/>
      <c r="I166" s="265"/>
      <c r="J166" s="272">
        <f>J164+J165</f>
        <v>0</v>
      </c>
      <c r="K166" s="266"/>
      <c r="L166" s="273">
        <f>L164+L165</f>
        <v>0</v>
      </c>
      <c r="M166" s="267"/>
      <c r="N166" s="274">
        <f t="shared" si="19"/>
        <v>0</v>
      </c>
      <c r="O166" s="268"/>
    </row>
    <row r="167" spans="1:15" ht="18.75" customHeight="1" thickTop="1" x14ac:dyDescent="0.15">
      <c r="A167" s="94"/>
      <c r="B167" s="154"/>
      <c r="C167" s="257" t="s">
        <v>523</v>
      </c>
      <c r="D167" s="258" t="s">
        <v>600</v>
      </c>
      <c r="E167" s="259" t="s">
        <v>602</v>
      </c>
      <c r="F167" s="260"/>
      <c r="G167" s="321"/>
      <c r="H167" s="322"/>
      <c r="I167" s="159"/>
      <c r="J167" s="261">
        <f>SUMIFS(J120:J166,D120:D166,"設備費2")</f>
        <v>0</v>
      </c>
      <c r="K167" s="161"/>
      <c r="L167" s="262">
        <f>SUMIFS(L120:L166,D120:D166,"設備費2")</f>
        <v>0</v>
      </c>
      <c r="M167" s="323"/>
      <c r="N167" s="263">
        <f t="shared" si="19"/>
        <v>0</v>
      </c>
      <c r="O167" s="164"/>
    </row>
    <row r="168" spans="1:15" ht="18.75" customHeight="1" x14ac:dyDescent="0.15">
      <c r="A168" s="94"/>
      <c r="B168" s="144"/>
      <c r="C168" s="184" t="s">
        <v>523</v>
      </c>
      <c r="D168" s="326" t="s">
        <v>606</v>
      </c>
      <c r="E168" s="186" t="s">
        <v>602</v>
      </c>
      <c r="F168" s="245"/>
      <c r="G168" s="177"/>
      <c r="H168" s="178"/>
      <c r="I168" s="148"/>
      <c r="J168" s="179">
        <f>SUMIFS(J120:J166,D120:D166,"工事費2")</f>
        <v>0</v>
      </c>
      <c r="K168" s="150"/>
      <c r="L168" s="180">
        <f>SUMIFS(L120:L166,D120:D166,"工事費2")</f>
        <v>0</v>
      </c>
      <c r="M168" s="181"/>
      <c r="N168" s="182">
        <f t="shared" si="19"/>
        <v>0</v>
      </c>
      <c r="O168" s="153"/>
    </row>
    <row r="169" spans="1:15" ht="18.75" customHeight="1" thickBot="1" x14ac:dyDescent="0.2">
      <c r="A169" s="94"/>
      <c r="B169" s="264"/>
      <c r="C169" s="285"/>
      <c r="D169" s="291" t="s">
        <v>607</v>
      </c>
      <c r="E169" s="287" t="s">
        <v>602</v>
      </c>
      <c r="F169" s="288"/>
      <c r="G169" s="289"/>
      <c r="H169" s="290"/>
      <c r="I169" s="265"/>
      <c r="J169" s="272">
        <f>J167+J168</f>
        <v>0</v>
      </c>
      <c r="K169" s="266"/>
      <c r="L169" s="273">
        <f>L167+L168</f>
        <v>0</v>
      </c>
      <c r="M169" s="267"/>
      <c r="N169" s="274">
        <f t="shared" si="19"/>
        <v>0</v>
      </c>
      <c r="O169" s="268"/>
    </row>
    <row r="170" spans="1:15" ht="18.75" customHeight="1" thickTop="1" x14ac:dyDescent="0.15">
      <c r="A170" s="94"/>
      <c r="B170" s="144"/>
      <c r="C170" s="2558" t="s">
        <v>609</v>
      </c>
      <c r="D170" s="2559"/>
      <c r="E170" s="2560"/>
      <c r="F170" s="246"/>
      <c r="G170" s="145"/>
      <c r="H170" s="146"/>
      <c r="I170" s="148"/>
      <c r="J170" s="148"/>
      <c r="K170" s="149"/>
      <c r="L170" s="150"/>
      <c r="M170" s="181"/>
      <c r="N170" s="152"/>
      <c r="O170" s="153"/>
    </row>
    <row r="171" spans="1:15" ht="18.75" customHeight="1" x14ac:dyDescent="0.15">
      <c r="A171" s="94"/>
      <c r="B171" s="144"/>
      <c r="C171" s="2561" t="s">
        <v>628</v>
      </c>
      <c r="D171" s="2562"/>
      <c r="E171" s="2563"/>
      <c r="F171" s="246"/>
      <c r="G171" s="145"/>
      <c r="H171" s="146"/>
      <c r="I171" s="147"/>
      <c r="J171" s="148"/>
      <c r="K171" s="149"/>
      <c r="L171" s="150"/>
      <c r="M171" s="181" t="str">
        <f t="shared" ref="M171:M191" si="20">IF(I171-K171=0,"",I171-K171)</f>
        <v/>
      </c>
      <c r="N171" s="152"/>
      <c r="O171" s="153"/>
    </row>
    <row r="172" spans="1:15" ht="18.75" customHeight="1" x14ac:dyDescent="0.15">
      <c r="A172" s="94"/>
      <c r="B172" s="144"/>
      <c r="C172" s="333"/>
      <c r="D172" s="324"/>
      <c r="E172" s="325"/>
      <c r="F172" s="246"/>
      <c r="G172" s="145"/>
      <c r="H172" s="146"/>
      <c r="I172" s="147"/>
      <c r="J172" s="148">
        <f t="shared" ref="J172:J191" si="21">ROUNDDOWN(H172*I172,0)</f>
        <v>0</v>
      </c>
      <c r="K172" s="149"/>
      <c r="L172" s="150">
        <f t="shared" ref="L172:L191" si="22">ROUNDDOWN(H172*K172,0)</f>
        <v>0</v>
      </c>
      <c r="M172" s="181" t="str">
        <f t="shared" si="20"/>
        <v/>
      </c>
      <c r="N172" s="152">
        <f>J172-L172</f>
        <v>0</v>
      </c>
      <c r="O172" s="153"/>
    </row>
    <row r="173" spans="1:15" ht="18.75" customHeight="1" x14ac:dyDescent="0.15">
      <c r="A173" s="94"/>
      <c r="B173" s="144"/>
      <c r="C173" s="333"/>
      <c r="D173" s="324"/>
      <c r="E173" s="325"/>
      <c r="F173" s="246"/>
      <c r="G173" s="145"/>
      <c r="H173" s="146"/>
      <c r="I173" s="147"/>
      <c r="J173" s="148">
        <f t="shared" si="21"/>
        <v>0</v>
      </c>
      <c r="K173" s="149"/>
      <c r="L173" s="150">
        <f t="shared" si="22"/>
        <v>0</v>
      </c>
      <c r="M173" s="181" t="str">
        <f t="shared" si="20"/>
        <v/>
      </c>
      <c r="N173" s="152">
        <f t="shared" ref="N173:N186" si="23">J173-L173</f>
        <v>0</v>
      </c>
      <c r="O173" s="153"/>
    </row>
    <row r="174" spans="1:15" ht="18.75" customHeight="1" x14ac:dyDescent="0.15">
      <c r="A174" s="94"/>
      <c r="B174" s="144"/>
      <c r="C174" s="333"/>
      <c r="D174" s="324"/>
      <c r="E174" s="325"/>
      <c r="F174" s="246"/>
      <c r="G174" s="145"/>
      <c r="H174" s="146"/>
      <c r="I174" s="147"/>
      <c r="J174" s="148">
        <f t="shared" si="21"/>
        <v>0</v>
      </c>
      <c r="K174" s="149"/>
      <c r="L174" s="150">
        <f t="shared" si="22"/>
        <v>0</v>
      </c>
      <c r="M174" s="181" t="str">
        <f t="shared" si="20"/>
        <v/>
      </c>
      <c r="N174" s="152">
        <f t="shared" si="23"/>
        <v>0</v>
      </c>
      <c r="O174" s="153"/>
    </row>
    <row r="175" spans="1:15" ht="18.75" customHeight="1" x14ac:dyDescent="0.15">
      <c r="A175" s="94"/>
      <c r="B175" s="144"/>
      <c r="C175" s="333"/>
      <c r="D175" s="324"/>
      <c r="E175" s="325"/>
      <c r="F175" s="246"/>
      <c r="G175" s="145"/>
      <c r="H175" s="146"/>
      <c r="I175" s="147"/>
      <c r="J175" s="148">
        <f t="shared" si="21"/>
        <v>0</v>
      </c>
      <c r="K175" s="149"/>
      <c r="L175" s="150">
        <f t="shared" si="22"/>
        <v>0</v>
      </c>
      <c r="M175" s="181" t="str">
        <f t="shared" si="20"/>
        <v/>
      </c>
      <c r="N175" s="152">
        <f t="shared" si="23"/>
        <v>0</v>
      </c>
      <c r="O175" s="153"/>
    </row>
    <row r="176" spans="1:15" ht="18.75" customHeight="1" x14ac:dyDescent="0.15">
      <c r="A176" s="94"/>
      <c r="B176" s="144"/>
      <c r="C176" s="333"/>
      <c r="D176" s="324"/>
      <c r="E176" s="325"/>
      <c r="F176" s="246"/>
      <c r="G176" s="145"/>
      <c r="H176" s="146"/>
      <c r="I176" s="147"/>
      <c r="J176" s="148">
        <f t="shared" si="21"/>
        <v>0</v>
      </c>
      <c r="K176" s="149"/>
      <c r="L176" s="150">
        <f t="shared" si="22"/>
        <v>0</v>
      </c>
      <c r="M176" s="181" t="str">
        <f t="shared" si="20"/>
        <v/>
      </c>
      <c r="N176" s="152">
        <f t="shared" si="23"/>
        <v>0</v>
      </c>
      <c r="O176" s="153"/>
    </row>
    <row r="177" spans="1:15" ht="18.75" customHeight="1" x14ac:dyDescent="0.15">
      <c r="A177" s="94"/>
      <c r="B177" s="144"/>
      <c r="C177" s="333"/>
      <c r="D177" s="324"/>
      <c r="E177" s="325"/>
      <c r="F177" s="246"/>
      <c r="G177" s="145"/>
      <c r="H177" s="146"/>
      <c r="I177" s="147"/>
      <c r="J177" s="148">
        <f t="shared" si="21"/>
        <v>0</v>
      </c>
      <c r="K177" s="149"/>
      <c r="L177" s="150">
        <f t="shared" si="22"/>
        <v>0</v>
      </c>
      <c r="M177" s="181" t="str">
        <f t="shared" si="20"/>
        <v/>
      </c>
      <c r="N177" s="152">
        <f t="shared" si="23"/>
        <v>0</v>
      </c>
      <c r="O177" s="153"/>
    </row>
    <row r="178" spans="1:15" ht="18.75" customHeight="1" x14ac:dyDescent="0.15">
      <c r="A178" s="94"/>
      <c r="B178" s="144"/>
      <c r="C178" s="333"/>
      <c r="D178" s="324"/>
      <c r="E178" s="325"/>
      <c r="F178" s="246"/>
      <c r="G178" s="145"/>
      <c r="H178" s="146"/>
      <c r="I178" s="147"/>
      <c r="J178" s="148">
        <f t="shared" si="21"/>
        <v>0</v>
      </c>
      <c r="K178" s="149"/>
      <c r="L178" s="150">
        <f t="shared" si="22"/>
        <v>0</v>
      </c>
      <c r="M178" s="181" t="str">
        <f t="shared" si="20"/>
        <v/>
      </c>
      <c r="N178" s="152">
        <f t="shared" si="23"/>
        <v>0</v>
      </c>
      <c r="O178" s="153"/>
    </row>
    <row r="179" spans="1:15" ht="18.75" customHeight="1" x14ac:dyDescent="0.15">
      <c r="A179" s="94"/>
      <c r="B179" s="144"/>
      <c r="C179" s="333"/>
      <c r="D179" s="324"/>
      <c r="E179" s="325"/>
      <c r="F179" s="246"/>
      <c r="G179" s="145"/>
      <c r="H179" s="146"/>
      <c r="I179" s="147"/>
      <c r="J179" s="148">
        <f t="shared" si="21"/>
        <v>0</v>
      </c>
      <c r="K179" s="149"/>
      <c r="L179" s="150">
        <f t="shared" si="22"/>
        <v>0</v>
      </c>
      <c r="M179" s="181" t="str">
        <f t="shared" si="20"/>
        <v/>
      </c>
      <c r="N179" s="152">
        <f t="shared" si="23"/>
        <v>0</v>
      </c>
      <c r="O179" s="153"/>
    </row>
    <row r="180" spans="1:15" ht="18.75" customHeight="1" x14ac:dyDescent="0.15">
      <c r="A180" s="94"/>
      <c r="B180" s="144"/>
      <c r="C180" s="333"/>
      <c r="D180" s="324"/>
      <c r="E180" s="325"/>
      <c r="F180" s="246"/>
      <c r="G180" s="145"/>
      <c r="H180" s="146"/>
      <c r="I180" s="147"/>
      <c r="J180" s="148">
        <f t="shared" si="21"/>
        <v>0</v>
      </c>
      <c r="K180" s="149"/>
      <c r="L180" s="150">
        <f t="shared" si="22"/>
        <v>0</v>
      </c>
      <c r="M180" s="181" t="str">
        <f t="shared" si="20"/>
        <v/>
      </c>
      <c r="N180" s="152">
        <f t="shared" si="23"/>
        <v>0</v>
      </c>
      <c r="O180" s="153"/>
    </row>
    <row r="181" spans="1:15" ht="18.75" customHeight="1" x14ac:dyDescent="0.15">
      <c r="A181" s="94"/>
      <c r="B181" s="144"/>
      <c r="C181" s="333"/>
      <c r="D181" s="324"/>
      <c r="E181" s="325"/>
      <c r="F181" s="246"/>
      <c r="G181" s="145"/>
      <c r="H181" s="146"/>
      <c r="I181" s="147"/>
      <c r="J181" s="148">
        <f t="shared" si="21"/>
        <v>0</v>
      </c>
      <c r="K181" s="149"/>
      <c r="L181" s="150">
        <f t="shared" si="22"/>
        <v>0</v>
      </c>
      <c r="M181" s="181" t="str">
        <f t="shared" si="20"/>
        <v/>
      </c>
      <c r="N181" s="152">
        <f t="shared" si="23"/>
        <v>0</v>
      </c>
      <c r="O181" s="153"/>
    </row>
    <row r="182" spans="1:15" ht="18.75" customHeight="1" x14ac:dyDescent="0.15">
      <c r="A182" s="94"/>
      <c r="B182" s="144"/>
      <c r="C182" s="333"/>
      <c r="D182" s="324"/>
      <c r="E182" s="325"/>
      <c r="F182" s="246"/>
      <c r="G182" s="145"/>
      <c r="H182" s="146"/>
      <c r="I182" s="147"/>
      <c r="J182" s="148">
        <f t="shared" si="21"/>
        <v>0</v>
      </c>
      <c r="K182" s="149"/>
      <c r="L182" s="150">
        <f t="shared" si="22"/>
        <v>0</v>
      </c>
      <c r="M182" s="181" t="str">
        <f t="shared" si="20"/>
        <v/>
      </c>
      <c r="N182" s="152">
        <f t="shared" si="23"/>
        <v>0</v>
      </c>
      <c r="O182" s="153"/>
    </row>
    <row r="183" spans="1:15" ht="18.75" customHeight="1" x14ac:dyDescent="0.15">
      <c r="A183" s="94"/>
      <c r="B183" s="144"/>
      <c r="C183" s="333"/>
      <c r="D183" s="324"/>
      <c r="E183" s="325"/>
      <c r="F183" s="246"/>
      <c r="G183" s="145"/>
      <c r="H183" s="146"/>
      <c r="I183" s="147"/>
      <c r="J183" s="148">
        <f t="shared" si="21"/>
        <v>0</v>
      </c>
      <c r="K183" s="149"/>
      <c r="L183" s="150">
        <f t="shared" si="22"/>
        <v>0</v>
      </c>
      <c r="M183" s="181" t="str">
        <f t="shared" si="20"/>
        <v/>
      </c>
      <c r="N183" s="152">
        <f t="shared" si="23"/>
        <v>0</v>
      </c>
      <c r="O183" s="153"/>
    </row>
    <row r="184" spans="1:15" ht="18.75" customHeight="1" x14ac:dyDescent="0.15">
      <c r="A184" s="94"/>
      <c r="B184" s="144"/>
      <c r="C184" s="333"/>
      <c r="D184" s="324"/>
      <c r="E184" s="325"/>
      <c r="F184" s="246"/>
      <c r="G184" s="145"/>
      <c r="H184" s="146"/>
      <c r="I184" s="147"/>
      <c r="J184" s="148">
        <f t="shared" si="21"/>
        <v>0</v>
      </c>
      <c r="K184" s="149"/>
      <c r="L184" s="150">
        <f t="shared" si="22"/>
        <v>0</v>
      </c>
      <c r="M184" s="181" t="str">
        <f t="shared" si="20"/>
        <v/>
      </c>
      <c r="N184" s="152">
        <f t="shared" si="23"/>
        <v>0</v>
      </c>
      <c r="O184" s="153"/>
    </row>
    <row r="185" spans="1:15" ht="18.75" customHeight="1" x14ac:dyDescent="0.15">
      <c r="A185" s="94"/>
      <c r="B185" s="144"/>
      <c r="C185" s="333"/>
      <c r="D185" s="324"/>
      <c r="E185" s="325"/>
      <c r="F185" s="246"/>
      <c r="G185" s="145"/>
      <c r="H185" s="146"/>
      <c r="I185" s="147"/>
      <c r="J185" s="148">
        <f t="shared" si="21"/>
        <v>0</v>
      </c>
      <c r="K185" s="149"/>
      <c r="L185" s="150">
        <f t="shared" si="22"/>
        <v>0</v>
      </c>
      <c r="M185" s="181" t="str">
        <f t="shared" si="20"/>
        <v/>
      </c>
      <c r="N185" s="152">
        <f t="shared" si="23"/>
        <v>0</v>
      </c>
      <c r="O185" s="153"/>
    </row>
    <row r="186" spans="1:15" ht="18.75" customHeight="1" x14ac:dyDescent="0.15">
      <c r="A186" s="94"/>
      <c r="B186" s="144"/>
      <c r="C186" s="333"/>
      <c r="D186" s="324"/>
      <c r="E186" s="325"/>
      <c r="F186" s="246"/>
      <c r="G186" s="145"/>
      <c r="H186" s="146"/>
      <c r="I186" s="147"/>
      <c r="J186" s="148">
        <f t="shared" si="21"/>
        <v>0</v>
      </c>
      <c r="K186" s="149"/>
      <c r="L186" s="150">
        <f t="shared" si="22"/>
        <v>0</v>
      </c>
      <c r="M186" s="181" t="str">
        <f t="shared" si="20"/>
        <v/>
      </c>
      <c r="N186" s="152">
        <f t="shared" si="23"/>
        <v>0</v>
      </c>
      <c r="O186" s="153"/>
    </row>
    <row r="187" spans="1:15" ht="18.75" customHeight="1" x14ac:dyDescent="0.15">
      <c r="A187" s="94"/>
      <c r="B187" s="144"/>
      <c r="C187" s="333"/>
      <c r="D187" s="324"/>
      <c r="E187" s="325"/>
      <c r="F187" s="246"/>
      <c r="G187" s="145"/>
      <c r="H187" s="146"/>
      <c r="I187" s="147"/>
      <c r="J187" s="148">
        <f t="shared" si="21"/>
        <v>0</v>
      </c>
      <c r="K187" s="149"/>
      <c r="L187" s="150">
        <f t="shared" si="22"/>
        <v>0</v>
      </c>
      <c r="M187" s="181" t="str">
        <f t="shared" si="20"/>
        <v/>
      </c>
      <c r="N187" s="152">
        <f t="shared" ref="N187:N194" si="24">J187-L187</f>
        <v>0</v>
      </c>
      <c r="O187" s="153"/>
    </row>
    <row r="188" spans="1:15" ht="18.75" customHeight="1" x14ac:dyDescent="0.15">
      <c r="A188" s="94"/>
      <c r="B188" s="144"/>
      <c r="C188" s="333"/>
      <c r="D188" s="324"/>
      <c r="E188" s="325"/>
      <c r="F188" s="246"/>
      <c r="G188" s="145"/>
      <c r="H188" s="146"/>
      <c r="I188" s="147"/>
      <c r="J188" s="148">
        <f t="shared" si="21"/>
        <v>0</v>
      </c>
      <c r="K188" s="149"/>
      <c r="L188" s="150">
        <f t="shared" si="22"/>
        <v>0</v>
      </c>
      <c r="M188" s="181" t="str">
        <f t="shared" si="20"/>
        <v/>
      </c>
      <c r="N188" s="152">
        <f t="shared" si="24"/>
        <v>0</v>
      </c>
      <c r="O188" s="153"/>
    </row>
    <row r="189" spans="1:15" ht="18.75" customHeight="1" x14ac:dyDescent="0.15">
      <c r="A189" s="94"/>
      <c r="B189" s="144"/>
      <c r="C189" s="333"/>
      <c r="D189" s="324"/>
      <c r="E189" s="325"/>
      <c r="F189" s="246"/>
      <c r="G189" s="145"/>
      <c r="H189" s="146"/>
      <c r="I189" s="147"/>
      <c r="J189" s="148">
        <f t="shared" si="21"/>
        <v>0</v>
      </c>
      <c r="K189" s="149"/>
      <c r="L189" s="150">
        <f t="shared" si="22"/>
        <v>0</v>
      </c>
      <c r="M189" s="181" t="str">
        <f t="shared" si="20"/>
        <v/>
      </c>
      <c r="N189" s="152">
        <f t="shared" si="24"/>
        <v>0</v>
      </c>
      <c r="O189" s="153"/>
    </row>
    <row r="190" spans="1:15" ht="18.75" customHeight="1" x14ac:dyDescent="0.15">
      <c r="A190" s="94"/>
      <c r="B190" s="144"/>
      <c r="C190" s="333"/>
      <c r="D190" s="324"/>
      <c r="E190" s="325"/>
      <c r="F190" s="246"/>
      <c r="G190" s="145"/>
      <c r="H190" s="146"/>
      <c r="I190" s="147"/>
      <c r="J190" s="148">
        <f t="shared" si="21"/>
        <v>0</v>
      </c>
      <c r="K190" s="149"/>
      <c r="L190" s="150">
        <f t="shared" si="22"/>
        <v>0</v>
      </c>
      <c r="M190" s="181" t="str">
        <f t="shared" si="20"/>
        <v/>
      </c>
      <c r="N190" s="152">
        <f t="shared" si="24"/>
        <v>0</v>
      </c>
      <c r="O190" s="153"/>
    </row>
    <row r="191" spans="1:15" ht="18.75" customHeight="1" thickBot="1" x14ac:dyDescent="0.2">
      <c r="A191" s="94"/>
      <c r="B191" s="327"/>
      <c r="C191" s="276"/>
      <c r="D191" s="277"/>
      <c r="E191" s="278"/>
      <c r="F191" s="279"/>
      <c r="G191" s="280"/>
      <c r="H191" s="281"/>
      <c r="I191" s="282"/>
      <c r="J191" s="311">
        <f t="shared" si="21"/>
        <v>0</v>
      </c>
      <c r="K191" s="283"/>
      <c r="L191" s="313">
        <f t="shared" si="22"/>
        <v>0</v>
      </c>
      <c r="M191" s="315" t="str">
        <f t="shared" si="20"/>
        <v/>
      </c>
      <c r="N191" s="284">
        <f t="shared" si="24"/>
        <v>0</v>
      </c>
      <c r="O191" s="110"/>
    </row>
    <row r="192" spans="1:15" ht="18.75" customHeight="1" x14ac:dyDescent="0.15">
      <c r="A192" s="94"/>
      <c r="B192" s="154"/>
      <c r="C192" s="275" t="s">
        <v>629</v>
      </c>
      <c r="D192" s="258" t="s">
        <v>661</v>
      </c>
      <c r="E192" s="259" t="s">
        <v>605</v>
      </c>
      <c r="F192" s="260"/>
      <c r="G192" s="321"/>
      <c r="H192" s="322"/>
      <c r="I192" s="159"/>
      <c r="J192" s="261">
        <f>SUMIFS(J172:J191,B172:B191,"設備")</f>
        <v>0</v>
      </c>
      <c r="K192" s="161"/>
      <c r="L192" s="262">
        <f>SUMIFS(L172:L191,B172:B191,"設備")</f>
        <v>0</v>
      </c>
      <c r="M192" s="323"/>
      <c r="N192" s="263">
        <f t="shared" si="24"/>
        <v>0</v>
      </c>
      <c r="O192" s="164"/>
    </row>
    <row r="193" spans="1:15" ht="18.75" customHeight="1" x14ac:dyDescent="0.15">
      <c r="A193" s="94"/>
      <c r="B193" s="144"/>
      <c r="C193" s="275" t="s">
        <v>629</v>
      </c>
      <c r="D193" s="326" t="s">
        <v>662</v>
      </c>
      <c r="E193" s="186" t="s">
        <v>605</v>
      </c>
      <c r="F193" s="245"/>
      <c r="G193" s="177"/>
      <c r="H193" s="178"/>
      <c r="I193" s="148"/>
      <c r="J193" s="179">
        <f>SUMIFS(J172:J191,B172:B191,"工事")</f>
        <v>0</v>
      </c>
      <c r="K193" s="150"/>
      <c r="L193" s="180">
        <f>SUMIFS(L172:L191,B172:B191,"工事")</f>
        <v>0</v>
      </c>
      <c r="M193" s="181"/>
      <c r="N193" s="182">
        <f t="shared" si="24"/>
        <v>0</v>
      </c>
      <c r="O193" s="153"/>
    </row>
    <row r="194" spans="1:15" ht="18.75" customHeight="1" thickBot="1" x14ac:dyDescent="0.2">
      <c r="A194" s="94"/>
      <c r="B194" s="327"/>
      <c r="C194" s="306"/>
      <c r="D194" s="271" t="s">
        <v>629</v>
      </c>
      <c r="E194" s="328" t="s">
        <v>619</v>
      </c>
      <c r="F194" s="269"/>
      <c r="G194" s="309"/>
      <c r="H194" s="310"/>
      <c r="I194" s="311"/>
      <c r="J194" s="312">
        <f>J192+J193</f>
        <v>0</v>
      </c>
      <c r="K194" s="313"/>
      <c r="L194" s="314">
        <f>L192+L193</f>
        <v>0</v>
      </c>
      <c r="M194" s="315"/>
      <c r="N194" s="316">
        <f t="shared" si="24"/>
        <v>0</v>
      </c>
      <c r="O194" s="110"/>
    </row>
    <row r="195" spans="1:15" ht="18.75" customHeight="1" x14ac:dyDescent="0.15">
      <c r="A195" s="94"/>
      <c r="B195" s="144"/>
      <c r="C195" s="2550" t="s">
        <v>630</v>
      </c>
      <c r="D195" s="2551"/>
      <c r="E195" s="2552"/>
      <c r="F195" s="246"/>
      <c r="G195" s="145"/>
      <c r="H195" s="146"/>
      <c r="I195" s="147"/>
      <c r="J195" s="159"/>
      <c r="K195" s="329"/>
      <c r="L195" s="301"/>
      <c r="M195" s="323" t="str">
        <f t="shared" ref="M195:M215" si="25">IF(I195-K195=0,"",I195-K195)</f>
        <v/>
      </c>
      <c r="N195" s="163"/>
      <c r="O195" s="153"/>
    </row>
    <row r="196" spans="1:15" ht="18.75" customHeight="1" x14ac:dyDescent="0.15">
      <c r="A196" s="94"/>
      <c r="B196" s="144"/>
      <c r="C196" s="333"/>
      <c r="D196" s="543"/>
      <c r="E196" s="541"/>
      <c r="F196" s="246"/>
      <c r="G196" s="145"/>
      <c r="H196" s="146"/>
      <c r="I196" s="147"/>
      <c r="J196" s="148">
        <f t="shared" ref="J196:J215" si="26">ROUNDDOWN(H196*I196,0)</f>
        <v>0</v>
      </c>
      <c r="K196" s="149"/>
      <c r="L196" s="150">
        <f t="shared" ref="L196:L215" si="27">ROUNDDOWN(H196*K196,0)</f>
        <v>0</v>
      </c>
      <c r="M196" s="181" t="str">
        <f t="shared" si="25"/>
        <v/>
      </c>
      <c r="N196" s="152">
        <f>J196-L196</f>
        <v>0</v>
      </c>
      <c r="O196" s="153"/>
    </row>
    <row r="197" spans="1:15" ht="18.75" customHeight="1" x14ac:dyDescent="0.15">
      <c r="A197" s="94"/>
      <c r="B197" s="144"/>
      <c r="C197" s="333"/>
      <c r="D197" s="324"/>
      <c r="E197" s="325"/>
      <c r="F197" s="246"/>
      <c r="G197" s="145"/>
      <c r="H197" s="146"/>
      <c r="I197" s="147"/>
      <c r="J197" s="148">
        <f t="shared" si="26"/>
        <v>0</v>
      </c>
      <c r="K197" s="149"/>
      <c r="L197" s="150">
        <f t="shared" si="27"/>
        <v>0</v>
      </c>
      <c r="M197" s="181" t="str">
        <f t="shared" si="25"/>
        <v/>
      </c>
      <c r="N197" s="152">
        <f>J197-L197</f>
        <v>0</v>
      </c>
      <c r="O197" s="153"/>
    </row>
    <row r="198" spans="1:15" ht="18.75" customHeight="1" x14ac:dyDescent="0.15">
      <c r="A198" s="94"/>
      <c r="B198" s="144"/>
      <c r="C198" s="333"/>
      <c r="D198" s="324"/>
      <c r="E198" s="325"/>
      <c r="F198" s="246"/>
      <c r="G198" s="145"/>
      <c r="H198" s="146"/>
      <c r="I198" s="147"/>
      <c r="J198" s="148">
        <f t="shared" si="26"/>
        <v>0</v>
      </c>
      <c r="K198" s="149"/>
      <c r="L198" s="150">
        <f t="shared" si="27"/>
        <v>0</v>
      </c>
      <c r="M198" s="181" t="str">
        <f t="shared" si="25"/>
        <v/>
      </c>
      <c r="N198" s="152">
        <f t="shared" ref="N198:N207" si="28">J198-L198</f>
        <v>0</v>
      </c>
      <c r="O198" s="153"/>
    </row>
    <row r="199" spans="1:15" ht="18.75" customHeight="1" x14ac:dyDescent="0.15">
      <c r="A199" s="94"/>
      <c r="B199" s="144"/>
      <c r="C199" s="333"/>
      <c r="D199" s="324"/>
      <c r="E199" s="325"/>
      <c r="F199" s="246"/>
      <c r="G199" s="145"/>
      <c r="H199" s="146"/>
      <c r="I199" s="147"/>
      <c r="J199" s="148">
        <f t="shared" si="26"/>
        <v>0</v>
      </c>
      <c r="K199" s="149"/>
      <c r="L199" s="150">
        <f t="shared" si="27"/>
        <v>0</v>
      </c>
      <c r="M199" s="181" t="str">
        <f t="shared" si="25"/>
        <v/>
      </c>
      <c r="N199" s="152">
        <f t="shared" si="28"/>
        <v>0</v>
      </c>
      <c r="O199" s="153"/>
    </row>
    <row r="200" spans="1:15" ht="18.75" customHeight="1" x14ac:dyDescent="0.15">
      <c r="A200" s="94"/>
      <c r="B200" s="144"/>
      <c r="C200" s="333"/>
      <c r="D200" s="324"/>
      <c r="E200" s="325"/>
      <c r="F200" s="246"/>
      <c r="G200" s="145"/>
      <c r="H200" s="146"/>
      <c r="I200" s="147"/>
      <c r="J200" s="148">
        <f t="shared" si="26"/>
        <v>0</v>
      </c>
      <c r="K200" s="149"/>
      <c r="L200" s="150">
        <f t="shared" si="27"/>
        <v>0</v>
      </c>
      <c r="M200" s="181" t="str">
        <f t="shared" si="25"/>
        <v/>
      </c>
      <c r="N200" s="152">
        <f t="shared" si="28"/>
        <v>0</v>
      </c>
      <c r="O200" s="153"/>
    </row>
    <row r="201" spans="1:15" ht="18.75" customHeight="1" x14ac:dyDescent="0.15">
      <c r="A201" s="94"/>
      <c r="B201" s="144"/>
      <c r="C201" s="333"/>
      <c r="D201" s="324"/>
      <c r="E201" s="325"/>
      <c r="F201" s="246"/>
      <c r="G201" s="145"/>
      <c r="H201" s="146"/>
      <c r="I201" s="147"/>
      <c r="J201" s="148">
        <f t="shared" si="26"/>
        <v>0</v>
      </c>
      <c r="K201" s="149"/>
      <c r="L201" s="150">
        <f t="shared" si="27"/>
        <v>0</v>
      </c>
      <c r="M201" s="181" t="str">
        <f t="shared" si="25"/>
        <v/>
      </c>
      <c r="N201" s="152">
        <f t="shared" si="28"/>
        <v>0</v>
      </c>
      <c r="O201" s="153"/>
    </row>
    <row r="202" spans="1:15" ht="18.75" customHeight="1" x14ac:dyDescent="0.15">
      <c r="A202" s="94"/>
      <c r="B202" s="144"/>
      <c r="C202" s="333"/>
      <c r="D202" s="324"/>
      <c r="E202" s="325"/>
      <c r="F202" s="246"/>
      <c r="G202" s="145"/>
      <c r="H202" s="146"/>
      <c r="I202" s="147"/>
      <c r="J202" s="148">
        <f t="shared" si="26"/>
        <v>0</v>
      </c>
      <c r="K202" s="149"/>
      <c r="L202" s="150">
        <f t="shared" si="27"/>
        <v>0</v>
      </c>
      <c r="M202" s="181" t="str">
        <f t="shared" si="25"/>
        <v/>
      </c>
      <c r="N202" s="152">
        <f t="shared" si="28"/>
        <v>0</v>
      </c>
      <c r="O202" s="153"/>
    </row>
    <row r="203" spans="1:15" ht="18.75" customHeight="1" x14ac:dyDescent="0.15">
      <c r="A203" s="94"/>
      <c r="B203" s="144"/>
      <c r="C203" s="333"/>
      <c r="D203" s="324"/>
      <c r="E203" s="325"/>
      <c r="F203" s="246"/>
      <c r="G203" s="145"/>
      <c r="H203" s="146"/>
      <c r="I203" s="147"/>
      <c r="J203" s="148">
        <f t="shared" si="26"/>
        <v>0</v>
      </c>
      <c r="K203" s="149"/>
      <c r="L203" s="150">
        <f t="shared" si="27"/>
        <v>0</v>
      </c>
      <c r="M203" s="181" t="str">
        <f t="shared" si="25"/>
        <v/>
      </c>
      <c r="N203" s="152">
        <f t="shared" si="28"/>
        <v>0</v>
      </c>
      <c r="O203" s="153"/>
    </row>
    <row r="204" spans="1:15" ht="18.75" customHeight="1" x14ac:dyDescent="0.15">
      <c r="A204" s="94"/>
      <c r="B204" s="144"/>
      <c r="C204" s="333"/>
      <c r="D204" s="324"/>
      <c r="E204" s="325"/>
      <c r="F204" s="246"/>
      <c r="G204" s="145"/>
      <c r="H204" s="146"/>
      <c r="I204" s="147"/>
      <c r="J204" s="148">
        <f t="shared" si="26"/>
        <v>0</v>
      </c>
      <c r="K204" s="149"/>
      <c r="L204" s="150">
        <f t="shared" si="27"/>
        <v>0</v>
      </c>
      <c r="M204" s="181" t="str">
        <f t="shared" si="25"/>
        <v/>
      </c>
      <c r="N204" s="152">
        <f t="shared" si="28"/>
        <v>0</v>
      </c>
      <c r="O204" s="153"/>
    </row>
    <row r="205" spans="1:15" ht="18.75" customHeight="1" x14ac:dyDescent="0.15">
      <c r="A205" s="94"/>
      <c r="B205" s="144"/>
      <c r="C205" s="333"/>
      <c r="D205" s="324"/>
      <c r="E205" s="325"/>
      <c r="F205" s="246"/>
      <c r="G205" s="145"/>
      <c r="H205" s="146"/>
      <c r="I205" s="147"/>
      <c r="J205" s="148">
        <f t="shared" si="26"/>
        <v>0</v>
      </c>
      <c r="K205" s="149"/>
      <c r="L205" s="150">
        <f t="shared" si="27"/>
        <v>0</v>
      </c>
      <c r="M205" s="181" t="str">
        <f t="shared" si="25"/>
        <v/>
      </c>
      <c r="N205" s="152">
        <f t="shared" si="28"/>
        <v>0</v>
      </c>
      <c r="O205" s="153"/>
    </row>
    <row r="206" spans="1:15" ht="18.75" customHeight="1" x14ac:dyDescent="0.15">
      <c r="A206" s="94"/>
      <c r="B206" s="144"/>
      <c r="C206" s="333"/>
      <c r="D206" s="324"/>
      <c r="E206" s="325"/>
      <c r="F206" s="246"/>
      <c r="G206" s="145"/>
      <c r="H206" s="146"/>
      <c r="I206" s="147"/>
      <c r="J206" s="148">
        <f t="shared" si="26"/>
        <v>0</v>
      </c>
      <c r="K206" s="149"/>
      <c r="L206" s="150">
        <f t="shared" si="27"/>
        <v>0</v>
      </c>
      <c r="M206" s="181" t="str">
        <f t="shared" si="25"/>
        <v/>
      </c>
      <c r="N206" s="152">
        <f t="shared" si="28"/>
        <v>0</v>
      </c>
      <c r="O206" s="153"/>
    </row>
    <row r="207" spans="1:15" ht="18.75" customHeight="1" x14ac:dyDescent="0.15">
      <c r="A207" s="94"/>
      <c r="B207" s="144"/>
      <c r="C207" s="333"/>
      <c r="D207" s="324"/>
      <c r="E207" s="325"/>
      <c r="F207" s="246"/>
      <c r="G207" s="145"/>
      <c r="H207" s="146"/>
      <c r="I207" s="147"/>
      <c r="J207" s="148">
        <f t="shared" si="26"/>
        <v>0</v>
      </c>
      <c r="K207" s="149"/>
      <c r="L207" s="150">
        <f t="shared" si="27"/>
        <v>0</v>
      </c>
      <c r="M207" s="181" t="str">
        <f t="shared" si="25"/>
        <v/>
      </c>
      <c r="N207" s="152">
        <f t="shared" si="28"/>
        <v>0</v>
      </c>
      <c r="O207" s="153"/>
    </row>
    <row r="208" spans="1:15" ht="18.75" customHeight="1" x14ac:dyDescent="0.15">
      <c r="A208" s="94"/>
      <c r="B208" s="144"/>
      <c r="C208" s="333"/>
      <c r="D208" s="324"/>
      <c r="E208" s="325"/>
      <c r="F208" s="246"/>
      <c r="G208" s="145"/>
      <c r="H208" s="146"/>
      <c r="I208" s="147"/>
      <c r="J208" s="148">
        <f t="shared" si="26"/>
        <v>0</v>
      </c>
      <c r="K208" s="149"/>
      <c r="L208" s="150">
        <f t="shared" si="27"/>
        <v>0</v>
      </c>
      <c r="M208" s="181" t="str">
        <f t="shared" si="25"/>
        <v/>
      </c>
      <c r="N208" s="152">
        <f t="shared" ref="N208:N214" si="29">J208-L208</f>
        <v>0</v>
      </c>
      <c r="O208" s="153"/>
    </row>
    <row r="209" spans="1:15" ht="18.75" customHeight="1" x14ac:dyDescent="0.15">
      <c r="A209" s="94"/>
      <c r="B209" s="144"/>
      <c r="C209" s="333"/>
      <c r="D209" s="324"/>
      <c r="E209" s="325"/>
      <c r="F209" s="246"/>
      <c r="G209" s="145"/>
      <c r="H209" s="146"/>
      <c r="I209" s="147"/>
      <c r="J209" s="148">
        <f t="shared" si="26"/>
        <v>0</v>
      </c>
      <c r="K209" s="149"/>
      <c r="L209" s="150">
        <f t="shared" si="27"/>
        <v>0</v>
      </c>
      <c r="M209" s="181" t="str">
        <f t="shared" si="25"/>
        <v/>
      </c>
      <c r="N209" s="152">
        <f t="shared" si="29"/>
        <v>0</v>
      </c>
      <c r="O209" s="153"/>
    </row>
    <row r="210" spans="1:15" ht="18.75" customHeight="1" x14ac:dyDescent="0.15">
      <c r="A210" s="94"/>
      <c r="B210" s="144"/>
      <c r="C210" s="333"/>
      <c r="D210" s="324"/>
      <c r="E210" s="325"/>
      <c r="F210" s="246"/>
      <c r="G210" s="145"/>
      <c r="H210" s="146"/>
      <c r="I210" s="147"/>
      <c r="J210" s="148">
        <f t="shared" si="26"/>
        <v>0</v>
      </c>
      <c r="K210" s="149"/>
      <c r="L210" s="150">
        <f t="shared" si="27"/>
        <v>0</v>
      </c>
      <c r="M210" s="181" t="str">
        <f t="shared" si="25"/>
        <v/>
      </c>
      <c r="N210" s="152">
        <f t="shared" si="29"/>
        <v>0</v>
      </c>
      <c r="O210" s="153"/>
    </row>
    <row r="211" spans="1:15" ht="18.75" customHeight="1" x14ac:dyDescent="0.15">
      <c r="A211" s="94"/>
      <c r="B211" s="144"/>
      <c r="C211" s="333"/>
      <c r="D211" s="324"/>
      <c r="E211" s="325"/>
      <c r="F211" s="246"/>
      <c r="G211" s="145"/>
      <c r="H211" s="146"/>
      <c r="I211" s="147"/>
      <c r="J211" s="148">
        <f t="shared" si="26"/>
        <v>0</v>
      </c>
      <c r="K211" s="149"/>
      <c r="L211" s="150">
        <f t="shared" si="27"/>
        <v>0</v>
      </c>
      <c r="M211" s="181" t="str">
        <f t="shared" si="25"/>
        <v/>
      </c>
      <c r="N211" s="152">
        <f t="shared" si="29"/>
        <v>0</v>
      </c>
      <c r="O211" s="153"/>
    </row>
    <row r="212" spans="1:15" ht="18.75" customHeight="1" x14ac:dyDescent="0.15">
      <c r="A212" s="94"/>
      <c r="B212" s="144"/>
      <c r="C212" s="333"/>
      <c r="D212" s="324"/>
      <c r="E212" s="325"/>
      <c r="F212" s="246"/>
      <c r="G212" s="145"/>
      <c r="H212" s="146"/>
      <c r="I212" s="147"/>
      <c r="J212" s="148">
        <f t="shared" si="26"/>
        <v>0</v>
      </c>
      <c r="K212" s="149"/>
      <c r="L212" s="150">
        <f t="shared" si="27"/>
        <v>0</v>
      </c>
      <c r="M212" s="181" t="str">
        <f t="shared" si="25"/>
        <v/>
      </c>
      <c r="N212" s="152">
        <f t="shared" si="29"/>
        <v>0</v>
      </c>
      <c r="O212" s="153"/>
    </row>
    <row r="213" spans="1:15" ht="18.75" customHeight="1" x14ac:dyDescent="0.15">
      <c r="A213" s="94"/>
      <c r="B213" s="144"/>
      <c r="C213" s="333"/>
      <c r="D213" s="324"/>
      <c r="E213" s="325"/>
      <c r="F213" s="246"/>
      <c r="G213" s="145"/>
      <c r="H213" s="146"/>
      <c r="I213" s="147"/>
      <c r="J213" s="148">
        <f t="shared" si="26"/>
        <v>0</v>
      </c>
      <c r="K213" s="149"/>
      <c r="L213" s="150">
        <f t="shared" si="27"/>
        <v>0</v>
      </c>
      <c r="M213" s="181" t="str">
        <f t="shared" si="25"/>
        <v/>
      </c>
      <c r="N213" s="152">
        <f t="shared" si="29"/>
        <v>0</v>
      </c>
      <c r="O213" s="153"/>
    </row>
    <row r="214" spans="1:15" ht="18.75" customHeight="1" x14ac:dyDescent="0.15">
      <c r="A214" s="94"/>
      <c r="B214" s="144"/>
      <c r="C214" s="333"/>
      <c r="D214" s="324"/>
      <c r="E214" s="325"/>
      <c r="F214" s="246"/>
      <c r="G214" s="145"/>
      <c r="H214" s="146"/>
      <c r="I214" s="147"/>
      <c r="J214" s="148">
        <f t="shared" si="26"/>
        <v>0</v>
      </c>
      <c r="K214" s="149"/>
      <c r="L214" s="150">
        <f t="shared" si="27"/>
        <v>0</v>
      </c>
      <c r="M214" s="181" t="str">
        <f t="shared" si="25"/>
        <v/>
      </c>
      <c r="N214" s="152">
        <f t="shared" si="29"/>
        <v>0</v>
      </c>
      <c r="O214" s="153"/>
    </row>
    <row r="215" spans="1:15" ht="18.75" customHeight="1" thickBot="1" x14ac:dyDescent="0.2">
      <c r="A215" s="94"/>
      <c r="B215" s="327"/>
      <c r="C215" s="276"/>
      <c r="D215" s="277"/>
      <c r="E215" s="278"/>
      <c r="F215" s="279"/>
      <c r="G215" s="280"/>
      <c r="H215" s="281"/>
      <c r="I215" s="282"/>
      <c r="J215" s="311">
        <f t="shared" si="26"/>
        <v>0</v>
      </c>
      <c r="K215" s="283"/>
      <c r="L215" s="313">
        <f t="shared" si="27"/>
        <v>0</v>
      </c>
      <c r="M215" s="315" t="str">
        <f t="shared" si="25"/>
        <v/>
      </c>
      <c r="N215" s="284">
        <f t="shared" ref="N215:N221" si="30">J215-L215</f>
        <v>0</v>
      </c>
      <c r="O215" s="110"/>
    </row>
    <row r="216" spans="1:15" ht="18.75" customHeight="1" x14ac:dyDescent="0.15">
      <c r="A216" s="94"/>
      <c r="B216" s="154"/>
      <c r="C216" s="275" t="s">
        <v>631</v>
      </c>
      <c r="D216" s="258" t="s">
        <v>661</v>
      </c>
      <c r="E216" s="259" t="s">
        <v>605</v>
      </c>
      <c r="F216" s="260"/>
      <c r="G216" s="321"/>
      <c r="H216" s="322"/>
      <c r="I216" s="159"/>
      <c r="J216" s="261">
        <f>SUMIFS(J196:J215,B196:B215,"設備")</f>
        <v>0</v>
      </c>
      <c r="K216" s="161"/>
      <c r="L216" s="262">
        <f>SUMIFS(L196:L215,B196:B215,"設備")</f>
        <v>0</v>
      </c>
      <c r="M216" s="323"/>
      <c r="N216" s="263">
        <f t="shared" si="30"/>
        <v>0</v>
      </c>
      <c r="O216" s="164"/>
    </row>
    <row r="217" spans="1:15" ht="18.75" customHeight="1" x14ac:dyDescent="0.15">
      <c r="A217" s="94"/>
      <c r="B217" s="144"/>
      <c r="C217" s="270" t="s">
        <v>631</v>
      </c>
      <c r="D217" s="326" t="s">
        <v>662</v>
      </c>
      <c r="E217" s="186" t="s">
        <v>605</v>
      </c>
      <c r="F217" s="245"/>
      <c r="G217" s="177"/>
      <c r="H217" s="178"/>
      <c r="I217" s="148"/>
      <c r="J217" s="179">
        <f>SUMIFS(J196:J215,B196:B215,"工事")</f>
        <v>0</v>
      </c>
      <c r="K217" s="150"/>
      <c r="L217" s="180">
        <f>SUMIFS(L196:L215,B196:B215,"工事")</f>
        <v>0</v>
      </c>
      <c r="M217" s="181"/>
      <c r="N217" s="182">
        <f t="shared" si="30"/>
        <v>0</v>
      </c>
      <c r="O217" s="153"/>
    </row>
    <row r="218" spans="1:15" ht="18.75" customHeight="1" thickBot="1" x14ac:dyDescent="0.2">
      <c r="A218" s="94"/>
      <c r="B218" s="264"/>
      <c r="C218" s="285"/>
      <c r="D218" s="286" t="s">
        <v>631</v>
      </c>
      <c r="E218" s="287" t="s">
        <v>619</v>
      </c>
      <c r="F218" s="288"/>
      <c r="G218" s="289"/>
      <c r="H218" s="290"/>
      <c r="I218" s="265"/>
      <c r="J218" s="272">
        <f>J216+J217</f>
        <v>0</v>
      </c>
      <c r="K218" s="266"/>
      <c r="L218" s="273">
        <f>L216+L217</f>
        <v>0</v>
      </c>
      <c r="M218" s="267"/>
      <c r="N218" s="274">
        <f t="shared" si="30"/>
        <v>0</v>
      </c>
      <c r="O218" s="268"/>
    </row>
    <row r="219" spans="1:15" ht="18.75" customHeight="1" thickTop="1" x14ac:dyDescent="0.15">
      <c r="A219" s="94"/>
      <c r="B219" s="154"/>
      <c r="C219" s="257" t="s">
        <v>523</v>
      </c>
      <c r="D219" s="258" t="s">
        <v>600</v>
      </c>
      <c r="E219" s="259" t="s">
        <v>602</v>
      </c>
      <c r="F219" s="260"/>
      <c r="G219" s="321"/>
      <c r="H219" s="322"/>
      <c r="I219" s="159"/>
      <c r="J219" s="261">
        <f>SUMIFS(J172:J218,D172:D218,"設備費3")</f>
        <v>0</v>
      </c>
      <c r="K219" s="161"/>
      <c r="L219" s="262">
        <f>SUMIFS(L172:L218,D172:D218,"設備費3")</f>
        <v>0</v>
      </c>
      <c r="M219" s="323"/>
      <c r="N219" s="263">
        <f t="shared" si="30"/>
        <v>0</v>
      </c>
      <c r="O219" s="164"/>
    </row>
    <row r="220" spans="1:15" ht="18.75" customHeight="1" x14ac:dyDescent="0.15">
      <c r="A220" s="94"/>
      <c r="B220" s="144"/>
      <c r="C220" s="184" t="s">
        <v>523</v>
      </c>
      <c r="D220" s="326" t="s">
        <v>606</v>
      </c>
      <c r="E220" s="186" t="s">
        <v>602</v>
      </c>
      <c r="F220" s="245"/>
      <c r="G220" s="177"/>
      <c r="H220" s="178"/>
      <c r="I220" s="148"/>
      <c r="J220" s="179">
        <f>SUMIFS(J172:J218,D172:D218,"工事費3")</f>
        <v>0</v>
      </c>
      <c r="K220" s="150"/>
      <c r="L220" s="180">
        <f>SUMIFS(L172:L218,D172:D218,"工事費3")</f>
        <v>0</v>
      </c>
      <c r="M220" s="181"/>
      <c r="N220" s="182">
        <f t="shared" si="30"/>
        <v>0</v>
      </c>
      <c r="O220" s="153"/>
    </row>
    <row r="221" spans="1:15" ht="18.75" customHeight="1" thickBot="1" x14ac:dyDescent="0.2">
      <c r="A221" s="94"/>
      <c r="B221" s="264"/>
      <c r="C221" s="285"/>
      <c r="D221" s="291" t="s">
        <v>607</v>
      </c>
      <c r="E221" s="287" t="s">
        <v>602</v>
      </c>
      <c r="F221" s="288"/>
      <c r="G221" s="289"/>
      <c r="H221" s="290"/>
      <c r="I221" s="265"/>
      <c r="J221" s="272">
        <f>J219+J220</f>
        <v>0</v>
      </c>
      <c r="K221" s="266"/>
      <c r="L221" s="273">
        <f>L219+L220</f>
        <v>0</v>
      </c>
      <c r="M221" s="267"/>
      <c r="N221" s="274">
        <f t="shared" si="30"/>
        <v>0</v>
      </c>
      <c r="O221" s="268"/>
    </row>
    <row r="222" spans="1:15" ht="18.75" customHeight="1" thickTop="1" x14ac:dyDescent="0.15">
      <c r="A222" s="94"/>
      <c r="B222" s="144"/>
      <c r="C222" s="2558" t="s">
        <v>610</v>
      </c>
      <c r="D222" s="2559"/>
      <c r="E222" s="2560"/>
      <c r="F222" s="246"/>
      <c r="G222" s="145"/>
      <c r="H222" s="146"/>
      <c r="I222" s="148"/>
      <c r="J222" s="148"/>
      <c r="K222" s="149"/>
      <c r="L222" s="150"/>
      <c r="M222" s="181"/>
      <c r="N222" s="152"/>
      <c r="O222" s="153"/>
    </row>
    <row r="223" spans="1:15" ht="18.75" customHeight="1" x14ac:dyDescent="0.15">
      <c r="A223" s="94"/>
      <c r="B223" s="144"/>
      <c r="C223" s="2561" t="s">
        <v>632</v>
      </c>
      <c r="D223" s="2562"/>
      <c r="E223" s="2563"/>
      <c r="F223" s="246"/>
      <c r="G223" s="145"/>
      <c r="H223" s="146"/>
      <c r="I223" s="147"/>
      <c r="J223" s="148"/>
      <c r="K223" s="149"/>
      <c r="L223" s="150"/>
      <c r="M223" s="181" t="str">
        <f t="shared" ref="M223:M243" si="31">IF(I223-K223=0,"",I223-K223)</f>
        <v/>
      </c>
      <c r="N223" s="152"/>
      <c r="O223" s="153"/>
    </row>
    <row r="224" spans="1:15" ht="18.75" customHeight="1" x14ac:dyDescent="0.15">
      <c r="A224" s="94"/>
      <c r="B224" s="144"/>
      <c r="C224" s="333"/>
      <c r="D224" s="324"/>
      <c r="E224" s="325"/>
      <c r="F224" s="246"/>
      <c r="G224" s="145"/>
      <c r="H224" s="146"/>
      <c r="I224" s="147"/>
      <c r="J224" s="148">
        <f t="shared" ref="J224:J243" si="32">ROUNDDOWN(H224*I224,0)</f>
        <v>0</v>
      </c>
      <c r="K224" s="149"/>
      <c r="L224" s="150">
        <f t="shared" ref="L224:L243" si="33">ROUNDDOWN(H224*K224,0)</f>
        <v>0</v>
      </c>
      <c r="M224" s="181" t="str">
        <f t="shared" si="31"/>
        <v/>
      </c>
      <c r="N224" s="152">
        <f>J224-L224</f>
        <v>0</v>
      </c>
      <c r="O224" s="153"/>
    </row>
    <row r="225" spans="1:15" ht="18.75" customHeight="1" x14ac:dyDescent="0.15">
      <c r="A225" s="94"/>
      <c r="B225" s="144"/>
      <c r="C225" s="333"/>
      <c r="D225" s="324"/>
      <c r="E225" s="325"/>
      <c r="F225" s="246"/>
      <c r="G225" s="145"/>
      <c r="H225" s="146"/>
      <c r="I225" s="147"/>
      <c r="J225" s="148">
        <f t="shared" si="32"/>
        <v>0</v>
      </c>
      <c r="K225" s="149"/>
      <c r="L225" s="150">
        <f t="shared" si="33"/>
        <v>0</v>
      </c>
      <c r="M225" s="181" t="str">
        <f t="shared" si="31"/>
        <v/>
      </c>
      <c r="N225" s="152">
        <f t="shared" ref="N225:N238" si="34">J225-L225</f>
        <v>0</v>
      </c>
      <c r="O225" s="153"/>
    </row>
    <row r="226" spans="1:15" ht="18.75" customHeight="1" x14ac:dyDescent="0.15">
      <c r="A226" s="94"/>
      <c r="B226" s="144"/>
      <c r="C226" s="333"/>
      <c r="D226" s="324"/>
      <c r="E226" s="325"/>
      <c r="F226" s="246"/>
      <c r="G226" s="145"/>
      <c r="H226" s="146"/>
      <c r="I226" s="147"/>
      <c r="J226" s="148">
        <f t="shared" si="32"/>
        <v>0</v>
      </c>
      <c r="K226" s="149"/>
      <c r="L226" s="150">
        <f t="shared" si="33"/>
        <v>0</v>
      </c>
      <c r="M226" s="181" t="str">
        <f t="shared" si="31"/>
        <v/>
      </c>
      <c r="N226" s="152">
        <f t="shared" si="34"/>
        <v>0</v>
      </c>
      <c r="O226" s="153"/>
    </row>
    <row r="227" spans="1:15" ht="18.75" customHeight="1" x14ac:dyDescent="0.15">
      <c r="A227" s="94"/>
      <c r="B227" s="144"/>
      <c r="C227" s="333"/>
      <c r="D227" s="324"/>
      <c r="E227" s="325"/>
      <c r="F227" s="246"/>
      <c r="G227" s="145"/>
      <c r="H227" s="146"/>
      <c r="I227" s="147"/>
      <c r="J227" s="148">
        <f t="shared" si="32"/>
        <v>0</v>
      </c>
      <c r="K227" s="149"/>
      <c r="L227" s="150">
        <f t="shared" si="33"/>
        <v>0</v>
      </c>
      <c r="M227" s="181" t="str">
        <f t="shared" si="31"/>
        <v/>
      </c>
      <c r="N227" s="152">
        <f t="shared" si="34"/>
        <v>0</v>
      </c>
      <c r="O227" s="153"/>
    </row>
    <row r="228" spans="1:15" ht="18.75" customHeight="1" x14ac:dyDescent="0.15">
      <c r="A228" s="94"/>
      <c r="B228" s="144"/>
      <c r="C228" s="333"/>
      <c r="D228" s="324"/>
      <c r="E228" s="325"/>
      <c r="F228" s="246"/>
      <c r="G228" s="145"/>
      <c r="H228" s="146"/>
      <c r="I228" s="147"/>
      <c r="J228" s="148">
        <f t="shared" si="32"/>
        <v>0</v>
      </c>
      <c r="K228" s="149"/>
      <c r="L228" s="150">
        <f t="shared" si="33"/>
        <v>0</v>
      </c>
      <c r="M228" s="181" t="str">
        <f t="shared" si="31"/>
        <v/>
      </c>
      <c r="N228" s="152">
        <f t="shared" si="34"/>
        <v>0</v>
      </c>
      <c r="O228" s="153"/>
    </row>
    <row r="229" spans="1:15" ht="18.75" customHeight="1" x14ac:dyDescent="0.15">
      <c r="A229" s="94"/>
      <c r="B229" s="144"/>
      <c r="C229" s="333"/>
      <c r="D229" s="324"/>
      <c r="E229" s="325"/>
      <c r="F229" s="246"/>
      <c r="G229" s="145"/>
      <c r="H229" s="146"/>
      <c r="I229" s="147"/>
      <c r="J229" s="148">
        <f t="shared" si="32"/>
        <v>0</v>
      </c>
      <c r="K229" s="149"/>
      <c r="L229" s="150">
        <f t="shared" si="33"/>
        <v>0</v>
      </c>
      <c r="M229" s="181" t="str">
        <f t="shared" si="31"/>
        <v/>
      </c>
      <c r="N229" s="152">
        <f t="shared" si="34"/>
        <v>0</v>
      </c>
      <c r="O229" s="153"/>
    </row>
    <row r="230" spans="1:15" ht="18.75" customHeight="1" x14ac:dyDescent="0.15">
      <c r="A230" s="94"/>
      <c r="B230" s="144"/>
      <c r="C230" s="333"/>
      <c r="D230" s="324"/>
      <c r="E230" s="325"/>
      <c r="F230" s="246"/>
      <c r="G230" s="145"/>
      <c r="H230" s="146"/>
      <c r="I230" s="147"/>
      <c r="J230" s="148">
        <f t="shared" si="32"/>
        <v>0</v>
      </c>
      <c r="K230" s="149"/>
      <c r="L230" s="150">
        <f t="shared" si="33"/>
        <v>0</v>
      </c>
      <c r="M230" s="181" t="str">
        <f t="shared" si="31"/>
        <v/>
      </c>
      <c r="N230" s="152">
        <f t="shared" si="34"/>
        <v>0</v>
      </c>
      <c r="O230" s="153"/>
    </row>
    <row r="231" spans="1:15" ht="18.75" customHeight="1" x14ac:dyDescent="0.15">
      <c r="A231" s="94"/>
      <c r="B231" s="144"/>
      <c r="C231" s="333"/>
      <c r="D231" s="324"/>
      <c r="E231" s="325"/>
      <c r="F231" s="246"/>
      <c r="G231" s="145"/>
      <c r="H231" s="146"/>
      <c r="I231" s="147"/>
      <c r="J231" s="148">
        <f t="shared" si="32"/>
        <v>0</v>
      </c>
      <c r="K231" s="149"/>
      <c r="L231" s="150">
        <f t="shared" si="33"/>
        <v>0</v>
      </c>
      <c r="M231" s="181" t="str">
        <f t="shared" si="31"/>
        <v/>
      </c>
      <c r="N231" s="152">
        <f t="shared" si="34"/>
        <v>0</v>
      </c>
      <c r="O231" s="153"/>
    </row>
    <row r="232" spans="1:15" ht="18.75" customHeight="1" x14ac:dyDescent="0.15">
      <c r="A232" s="94"/>
      <c r="B232" s="144"/>
      <c r="C232" s="333"/>
      <c r="D232" s="324"/>
      <c r="E232" s="325"/>
      <c r="F232" s="246"/>
      <c r="G232" s="145"/>
      <c r="H232" s="146"/>
      <c r="I232" s="147"/>
      <c r="J232" s="148">
        <f t="shared" si="32"/>
        <v>0</v>
      </c>
      <c r="K232" s="149"/>
      <c r="L232" s="150">
        <f t="shared" si="33"/>
        <v>0</v>
      </c>
      <c r="M232" s="181" t="str">
        <f t="shared" si="31"/>
        <v/>
      </c>
      <c r="N232" s="152">
        <f t="shared" si="34"/>
        <v>0</v>
      </c>
      <c r="O232" s="153"/>
    </row>
    <row r="233" spans="1:15" ht="18.75" customHeight="1" x14ac:dyDescent="0.15">
      <c r="A233" s="94"/>
      <c r="B233" s="144"/>
      <c r="C233" s="333"/>
      <c r="D233" s="324"/>
      <c r="E233" s="325"/>
      <c r="F233" s="246"/>
      <c r="G233" s="145"/>
      <c r="H233" s="146"/>
      <c r="I233" s="147"/>
      <c r="J233" s="148">
        <f t="shared" si="32"/>
        <v>0</v>
      </c>
      <c r="K233" s="149"/>
      <c r="L233" s="150">
        <f t="shared" si="33"/>
        <v>0</v>
      </c>
      <c r="M233" s="181" t="str">
        <f t="shared" si="31"/>
        <v/>
      </c>
      <c r="N233" s="152">
        <f t="shared" si="34"/>
        <v>0</v>
      </c>
      <c r="O233" s="153"/>
    </row>
    <row r="234" spans="1:15" ht="18.75" customHeight="1" x14ac:dyDescent="0.15">
      <c r="A234" s="94"/>
      <c r="B234" s="144"/>
      <c r="C234" s="333"/>
      <c r="D234" s="324"/>
      <c r="E234" s="325"/>
      <c r="F234" s="246"/>
      <c r="G234" s="145"/>
      <c r="H234" s="146"/>
      <c r="I234" s="147"/>
      <c r="J234" s="148">
        <f t="shared" si="32"/>
        <v>0</v>
      </c>
      <c r="K234" s="149"/>
      <c r="L234" s="150">
        <f t="shared" si="33"/>
        <v>0</v>
      </c>
      <c r="M234" s="181" t="str">
        <f t="shared" si="31"/>
        <v/>
      </c>
      <c r="N234" s="152">
        <f t="shared" si="34"/>
        <v>0</v>
      </c>
      <c r="O234" s="153"/>
    </row>
    <row r="235" spans="1:15" ht="18.75" customHeight="1" x14ac:dyDescent="0.15">
      <c r="A235" s="94"/>
      <c r="B235" s="144"/>
      <c r="C235" s="333"/>
      <c r="D235" s="324"/>
      <c r="E235" s="325"/>
      <c r="F235" s="246"/>
      <c r="G235" s="145"/>
      <c r="H235" s="146"/>
      <c r="I235" s="147"/>
      <c r="J235" s="148">
        <f t="shared" si="32"/>
        <v>0</v>
      </c>
      <c r="K235" s="149"/>
      <c r="L235" s="150">
        <f t="shared" si="33"/>
        <v>0</v>
      </c>
      <c r="M235" s="181" t="str">
        <f t="shared" si="31"/>
        <v/>
      </c>
      <c r="N235" s="152">
        <f t="shared" si="34"/>
        <v>0</v>
      </c>
      <c r="O235" s="153"/>
    </row>
    <row r="236" spans="1:15" ht="18.75" customHeight="1" x14ac:dyDescent="0.15">
      <c r="A236" s="94"/>
      <c r="B236" s="144"/>
      <c r="C236" s="333"/>
      <c r="D236" s="324"/>
      <c r="E236" s="325"/>
      <c r="F236" s="246"/>
      <c r="G236" s="145"/>
      <c r="H236" s="146"/>
      <c r="I236" s="147"/>
      <c r="J236" s="148">
        <f t="shared" si="32"/>
        <v>0</v>
      </c>
      <c r="K236" s="149"/>
      <c r="L236" s="150">
        <f t="shared" si="33"/>
        <v>0</v>
      </c>
      <c r="M236" s="181" t="str">
        <f t="shared" si="31"/>
        <v/>
      </c>
      <c r="N236" s="152">
        <f t="shared" si="34"/>
        <v>0</v>
      </c>
      <c r="O236" s="153"/>
    </row>
    <row r="237" spans="1:15" ht="18.75" customHeight="1" x14ac:dyDescent="0.15">
      <c r="A237" s="94"/>
      <c r="B237" s="144"/>
      <c r="C237" s="333"/>
      <c r="D237" s="324"/>
      <c r="E237" s="325"/>
      <c r="F237" s="246"/>
      <c r="G237" s="145"/>
      <c r="H237" s="146"/>
      <c r="I237" s="147"/>
      <c r="J237" s="148">
        <f t="shared" si="32"/>
        <v>0</v>
      </c>
      <c r="K237" s="149"/>
      <c r="L237" s="150">
        <f t="shared" si="33"/>
        <v>0</v>
      </c>
      <c r="M237" s="181" t="str">
        <f t="shared" si="31"/>
        <v/>
      </c>
      <c r="N237" s="152">
        <f t="shared" si="34"/>
        <v>0</v>
      </c>
      <c r="O237" s="153"/>
    </row>
    <row r="238" spans="1:15" ht="18.75" customHeight="1" x14ac:dyDescent="0.15">
      <c r="A238" s="94"/>
      <c r="B238" s="144"/>
      <c r="C238" s="333"/>
      <c r="D238" s="324"/>
      <c r="E238" s="325"/>
      <c r="F238" s="246"/>
      <c r="G238" s="145"/>
      <c r="H238" s="146"/>
      <c r="I238" s="147"/>
      <c r="J238" s="148">
        <f t="shared" si="32"/>
        <v>0</v>
      </c>
      <c r="K238" s="149"/>
      <c r="L238" s="150">
        <f t="shared" si="33"/>
        <v>0</v>
      </c>
      <c r="M238" s="181" t="str">
        <f t="shared" si="31"/>
        <v/>
      </c>
      <c r="N238" s="152">
        <f t="shared" si="34"/>
        <v>0</v>
      </c>
      <c r="O238" s="153"/>
    </row>
    <row r="239" spans="1:15" ht="18.75" customHeight="1" x14ac:dyDescent="0.15">
      <c r="A239" s="94"/>
      <c r="B239" s="144"/>
      <c r="C239" s="333"/>
      <c r="D239" s="324"/>
      <c r="E239" s="325"/>
      <c r="F239" s="246"/>
      <c r="G239" s="145"/>
      <c r="H239" s="146"/>
      <c r="I239" s="147"/>
      <c r="J239" s="148">
        <f t="shared" si="32"/>
        <v>0</v>
      </c>
      <c r="K239" s="149"/>
      <c r="L239" s="150">
        <f t="shared" si="33"/>
        <v>0</v>
      </c>
      <c r="M239" s="181" t="str">
        <f t="shared" si="31"/>
        <v/>
      </c>
      <c r="N239" s="152">
        <f t="shared" ref="N239:N246" si="35">J239-L239</f>
        <v>0</v>
      </c>
      <c r="O239" s="153"/>
    </row>
    <row r="240" spans="1:15" ht="18.75" customHeight="1" x14ac:dyDescent="0.15">
      <c r="A240" s="94"/>
      <c r="B240" s="144"/>
      <c r="C240" s="333"/>
      <c r="D240" s="324"/>
      <c r="E240" s="325"/>
      <c r="F240" s="246"/>
      <c r="G240" s="145"/>
      <c r="H240" s="146"/>
      <c r="I240" s="147"/>
      <c r="J240" s="148">
        <f t="shared" si="32"/>
        <v>0</v>
      </c>
      <c r="K240" s="149"/>
      <c r="L240" s="150">
        <f t="shared" si="33"/>
        <v>0</v>
      </c>
      <c r="M240" s="181" t="str">
        <f t="shared" si="31"/>
        <v/>
      </c>
      <c r="N240" s="152">
        <f t="shared" si="35"/>
        <v>0</v>
      </c>
      <c r="O240" s="153"/>
    </row>
    <row r="241" spans="1:15" ht="18.75" customHeight="1" x14ac:dyDescent="0.15">
      <c r="A241" s="94"/>
      <c r="B241" s="144"/>
      <c r="C241" s="333"/>
      <c r="D241" s="324"/>
      <c r="E241" s="325"/>
      <c r="F241" s="246"/>
      <c r="G241" s="145"/>
      <c r="H241" s="146"/>
      <c r="I241" s="147"/>
      <c r="J241" s="148">
        <f t="shared" si="32"/>
        <v>0</v>
      </c>
      <c r="K241" s="149"/>
      <c r="L241" s="150">
        <f t="shared" si="33"/>
        <v>0</v>
      </c>
      <c r="M241" s="181" t="str">
        <f t="shared" si="31"/>
        <v/>
      </c>
      <c r="N241" s="152">
        <f t="shared" si="35"/>
        <v>0</v>
      </c>
      <c r="O241" s="153"/>
    </row>
    <row r="242" spans="1:15" ht="18.75" customHeight="1" x14ac:dyDescent="0.15">
      <c r="A242" s="94"/>
      <c r="B242" s="144"/>
      <c r="C242" s="333"/>
      <c r="D242" s="324"/>
      <c r="E242" s="325"/>
      <c r="F242" s="246"/>
      <c r="G242" s="145"/>
      <c r="H242" s="146"/>
      <c r="I242" s="147"/>
      <c r="J242" s="148">
        <f t="shared" si="32"/>
        <v>0</v>
      </c>
      <c r="K242" s="149"/>
      <c r="L242" s="150">
        <f t="shared" si="33"/>
        <v>0</v>
      </c>
      <c r="M242" s="181" t="str">
        <f t="shared" si="31"/>
        <v/>
      </c>
      <c r="N242" s="152">
        <f t="shared" si="35"/>
        <v>0</v>
      </c>
      <c r="O242" s="153"/>
    </row>
    <row r="243" spans="1:15" ht="18.75" customHeight="1" thickBot="1" x14ac:dyDescent="0.2">
      <c r="A243" s="94"/>
      <c r="B243" s="327"/>
      <c r="C243" s="276"/>
      <c r="D243" s="277"/>
      <c r="E243" s="278"/>
      <c r="F243" s="279"/>
      <c r="G243" s="280"/>
      <c r="H243" s="281"/>
      <c r="I243" s="282"/>
      <c r="J243" s="311">
        <f t="shared" si="32"/>
        <v>0</v>
      </c>
      <c r="K243" s="283"/>
      <c r="L243" s="313">
        <f t="shared" si="33"/>
        <v>0</v>
      </c>
      <c r="M243" s="315" t="str">
        <f t="shared" si="31"/>
        <v/>
      </c>
      <c r="N243" s="284">
        <f t="shared" si="35"/>
        <v>0</v>
      </c>
      <c r="O243" s="110"/>
    </row>
    <row r="244" spans="1:15" ht="18.75" customHeight="1" x14ac:dyDescent="0.15">
      <c r="A244" s="94"/>
      <c r="B244" s="154"/>
      <c r="C244" s="275" t="s">
        <v>633</v>
      </c>
      <c r="D244" s="258" t="s">
        <v>663</v>
      </c>
      <c r="E244" s="259" t="s">
        <v>605</v>
      </c>
      <c r="F244" s="260"/>
      <c r="G244" s="321"/>
      <c r="H244" s="322"/>
      <c r="I244" s="159"/>
      <c r="J244" s="261">
        <f>SUMIFS(J224:J243,B224:B243,"設備")</f>
        <v>0</v>
      </c>
      <c r="K244" s="161"/>
      <c r="L244" s="262">
        <f>SUMIFS(L224:L243,B224:B243,"設備")</f>
        <v>0</v>
      </c>
      <c r="M244" s="323"/>
      <c r="N244" s="263">
        <f t="shared" si="35"/>
        <v>0</v>
      </c>
      <c r="O244" s="164"/>
    </row>
    <row r="245" spans="1:15" ht="18.75" customHeight="1" x14ac:dyDescent="0.15">
      <c r="A245" s="94"/>
      <c r="B245" s="144"/>
      <c r="C245" s="275" t="s">
        <v>633</v>
      </c>
      <c r="D245" s="326" t="s">
        <v>664</v>
      </c>
      <c r="E245" s="186" t="s">
        <v>605</v>
      </c>
      <c r="F245" s="245"/>
      <c r="G245" s="177"/>
      <c r="H245" s="178"/>
      <c r="I245" s="148"/>
      <c r="J245" s="179">
        <f>SUMIFS(J224:J243,B224:B243,"工事")</f>
        <v>0</v>
      </c>
      <c r="K245" s="150"/>
      <c r="L245" s="180">
        <f>SUMIFS(L224:L243,B224:B243,"工事")</f>
        <v>0</v>
      </c>
      <c r="M245" s="181"/>
      <c r="N245" s="182">
        <f t="shared" si="35"/>
        <v>0</v>
      </c>
      <c r="O245" s="153"/>
    </row>
    <row r="246" spans="1:15" ht="18.75" customHeight="1" thickBot="1" x14ac:dyDescent="0.2">
      <c r="A246" s="94"/>
      <c r="B246" s="327"/>
      <c r="C246" s="306"/>
      <c r="D246" s="271" t="s">
        <v>633</v>
      </c>
      <c r="E246" s="328" t="s">
        <v>619</v>
      </c>
      <c r="F246" s="269"/>
      <c r="G246" s="309"/>
      <c r="H246" s="310"/>
      <c r="I246" s="311"/>
      <c r="J246" s="312">
        <f>J244+J245</f>
        <v>0</v>
      </c>
      <c r="K246" s="313"/>
      <c r="L246" s="314">
        <f>L244+L245</f>
        <v>0</v>
      </c>
      <c r="M246" s="315"/>
      <c r="N246" s="316">
        <f t="shared" si="35"/>
        <v>0</v>
      </c>
      <c r="O246" s="110"/>
    </row>
    <row r="247" spans="1:15" ht="18.75" customHeight="1" x14ac:dyDescent="0.15">
      <c r="A247" s="94"/>
      <c r="B247" s="144"/>
      <c r="C247" s="2550" t="s">
        <v>634</v>
      </c>
      <c r="D247" s="2551"/>
      <c r="E247" s="2552"/>
      <c r="F247" s="246"/>
      <c r="G247" s="145"/>
      <c r="H247" s="146"/>
      <c r="I247" s="147"/>
      <c r="J247" s="159"/>
      <c r="K247" s="329"/>
      <c r="L247" s="301"/>
      <c r="M247" s="323" t="str">
        <f t="shared" ref="M247:M267" si="36">IF(I247-K247=0,"",I247-K247)</f>
        <v/>
      </c>
      <c r="N247" s="163"/>
      <c r="O247" s="153"/>
    </row>
    <row r="248" spans="1:15" ht="18.75" customHeight="1" x14ac:dyDescent="0.15">
      <c r="A248" s="94"/>
      <c r="B248" s="144"/>
      <c r="C248" s="333"/>
      <c r="D248" s="543"/>
      <c r="E248" s="541"/>
      <c r="F248" s="246"/>
      <c r="G248" s="145"/>
      <c r="H248" s="146"/>
      <c r="I248" s="147"/>
      <c r="J248" s="148">
        <f t="shared" ref="J248:J267" si="37">ROUNDDOWN(H248*I248,0)</f>
        <v>0</v>
      </c>
      <c r="K248" s="149"/>
      <c r="L248" s="150">
        <f t="shared" ref="L248:L267" si="38">ROUNDDOWN(H248*K248,0)</f>
        <v>0</v>
      </c>
      <c r="M248" s="181" t="str">
        <f t="shared" si="36"/>
        <v/>
      </c>
      <c r="N248" s="152">
        <f>J248-L248</f>
        <v>0</v>
      </c>
      <c r="O248" s="153"/>
    </row>
    <row r="249" spans="1:15" ht="18.75" customHeight="1" x14ac:dyDescent="0.15">
      <c r="A249" s="94"/>
      <c r="B249" s="144"/>
      <c r="C249" s="333"/>
      <c r="D249" s="324"/>
      <c r="E249" s="325"/>
      <c r="F249" s="246"/>
      <c r="G249" s="145"/>
      <c r="H249" s="146"/>
      <c r="I249" s="147"/>
      <c r="J249" s="148">
        <f t="shared" si="37"/>
        <v>0</v>
      </c>
      <c r="K249" s="149"/>
      <c r="L249" s="150">
        <f t="shared" si="38"/>
        <v>0</v>
      </c>
      <c r="M249" s="181" t="str">
        <f t="shared" si="36"/>
        <v/>
      </c>
      <c r="N249" s="152">
        <f>J249-L249</f>
        <v>0</v>
      </c>
      <c r="O249" s="153"/>
    </row>
    <row r="250" spans="1:15" ht="18.75" customHeight="1" x14ac:dyDescent="0.15">
      <c r="A250" s="94"/>
      <c r="B250" s="144"/>
      <c r="C250" s="333"/>
      <c r="D250" s="324"/>
      <c r="E250" s="325"/>
      <c r="F250" s="246"/>
      <c r="G250" s="145"/>
      <c r="H250" s="146"/>
      <c r="I250" s="147"/>
      <c r="J250" s="148">
        <f t="shared" si="37"/>
        <v>0</v>
      </c>
      <c r="K250" s="149"/>
      <c r="L250" s="150">
        <f t="shared" si="38"/>
        <v>0</v>
      </c>
      <c r="M250" s="181" t="str">
        <f t="shared" si="36"/>
        <v/>
      </c>
      <c r="N250" s="152">
        <f t="shared" ref="N250:N258" si="39">J250-L250</f>
        <v>0</v>
      </c>
      <c r="O250" s="153"/>
    </row>
    <row r="251" spans="1:15" ht="18.75" customHeight="1" x14ac:dyDescent="0.15">
      <c r="A251" s="94"/>
      <c r="B251" s="144"/>
      <c r="C251" s="333"/>
      <c r="D251" s="324"/>
      <c r="E251" s="325"/>
      <c r="F251" s="246"/>
      <c r="G251" s="145"/>
      <c r="H251" s="146"/>
      <c r="I251" s="147"/>
      <c r="J251" s="148">
        <f t="shared" si="37"/>
        <v>0</v>
      </c>
      <c r="K251" s="149"/>
      <c r="L251" s="150">
        <f t="shared" si="38"/>
        <v>0</v>
      </c>
      <c r="M251" s="181" t="str">
        <f t="shared" si="36"/>
        <v/>
      </c>
      <c r="N251" s="152">
        <f t="shared" si="39"/>
        <v>0</v>
      </c>
      <c r="O251" s="153"/>
    </row>
    <row r="252" spans="1:15" ht="18.75" customHeight="1" x14ac:dyDescent="0.15">
      <c r="A252" s="94"/>
      <c r="B252" s="144"/>
      <c r="C252" s="333"/>
      <c r="D252" s="324"/>
      <c r="E252" s="325"/>
      <c r="F252" s="246"/>
      <c r="G252" s="145"/>
      <c r="H252" s="146"/>
      <c r="I252" s="147"/>
      <c r="J252" s="148">
        <f t="shared" si="37"/>
        <v>0</v>
      </c>
      <c r="K252" s="149"/>
      <c r="L252" s="150">
        <f t="shared" si="38"/>
        <v>0</v>
      </c>
      <c r="M252" s="181" t="str">
        <f t="shared" si="36"/>
        <v/>
      </c>
      <c r="N252" s="152">
        <f t="shared" si="39"/>
        <v>0</v>
      </c>
      <c r="O252" s="153"/>
    </row>
    <row r="253" spans="1:15" ht="18.75" customHeight="1" x14ac:dyDescent="0.15">
      <c r="A253" s="94"/>
      <c r="B253" s="144"/>
      <c r="C253" s="333"/>
      <c r="D253" s="324"/>
      <c r="E253" s="325"/>
      <c r="F253" s="246"/>
      <c r="G253" s="145"/>
      <c r="H253" s="146"/>
      <c r="I253" s="147"/>
      <c r="J253" s="148">
        <f t="shared" si="37"/>
        <v>0</v>
      </c>
      <c r="K253" s="149"/>
      <c r="L253" s="150">
        <f t="shared" si="38"/>
        <v>0</v>
      </c>
      <c r="M253" s="181" t="str">
        <f t="shared" si="36"/>
        <v/>
      </c>
      <c r="N253" s="152">
        <f t="shared" si="39"/>
        <v>0</v>
      </c>
      <c r="O253" s="153"/>
    </row>
    <row r="254" spans="1:15" ht="18.75" customHeight="1" x14ac:dyDescent="0.15">
      <c r="A254" s="94"/>
      <c r="B254" s="144"/>
      <c r="C254" s="333"/>
      <c r="D254" s="324"/>
      <c r="E254" s="325"/>
      <c r="F254" s="246"/>
      <c r="G254" s="145"/>
      <c r="H254" s="146"/>
      <c r="I254" s="147"/>
      <c r="J254" s="148">
        <f t="shared" si="37"/>
        <v>0</v>
      </c>
      <c r="K254" s="149"/>
      <c r="L254" s="150">
        <f t="shared" si="38"/>
        <v>0</v>
      </c>
      <c r="M254" s="181" t="str">
        <f t="shared" si="36"/>
        <v/>
      </c>
      <c r="N254" s="152">
        <f t="shared" si="39"/>
        <v>0</v>
      </c>
      <c r="O254" s="153"/>
    </row>
    <row r="255" spans="1:15" ht="18.75" customHeight="1" x14ac:dyDescent="0.15">
      <c r="A255" s="94"/>
      <c r="B255" s="144"/>
      <c r="C255" s="333"/>
      <c r="D255" s="324"/>
      <c r="E255" s="325"/>
      <c r="F255" s="246"/>
      <c r="G255" s="145"/>
      <c r="H255" s="146"/>
      <c r="I255" s="147"/>
      <c r="J255" s="148">
        <f t="shared" si="37"/>
        <v>0</v>
      </c>
      <c r="K255" s="149"/>
      <c r="L255" s="150">
        <f t="shared" si="38"/>
        <v>0</v>
      </c>
      <c r="M255" s="181" t="str">
        <f t="shared" si="36"/>
        <v/>
      </c>
      <c r="N255" s="152">
        <f t="shared" si="39"/>
        <v>0</v>
      </c>
      <c r="O255" s="153"/>
    </row>
    <row r="256" spans="1:15" ht="18.75" customHeight="1" x14ac:dyDescent="0.15">
      <c r="A256" s="94"/>
      <c r="B256" s="144"/>
      <c r="C256" s="333"/>
      <c r="D256" s="324"/>
      <c r="E256" s="325"/>
      <c r="F256" s="246"/>
      <c r="G256" s="145"/>
      <c r="H256" s="146"/>
      <c r="I256" s="147"/>
      <c r="J256" s="148">
        <f t="shared" si="37"/>
        <v>0</v>
      </c>
      <c r="K256" s="149"/>
      <c r="L256" s="150">
        <f t="shared" si="38"/>
        <v>0</v>
      </c>
      <c r="M256" s="181" t="str">
        <f t="shared" si="36"/>
        <v/>
      </c>
      <c r="N256" s="152">
        <f t="shared" si="39"/>
        <v>0</v>
      </c>
      <c r="O256" s="153"/>
    </row>
    <row r="257" spans="1:15" ht="18.75" customHeight="1" x14ac:dyDescent="0.15">
      <c r="A257" s="94"/>
      <c r="B257" s="144"/>
      <c r="C257" s="333"/>
      <c r="D257" s="324"/>
      <c r="E257" s="325"/>
      <c r="F257" s="246"/>
      <c r="G257" s="145"/>
      <c r="H257" s="146"/>
      <c r="I257" s="147"/>
      <c r="J257" s="148">
        <f t="shared" si="37"/>
        <v>0</v>
      </c>
      <c r="K257" s="149"/>
      <c r="L257" s="150">
        <f t="shared" si="38"/>
        <v>0</v>
      </c>
      <c r="M257" s="181" t="str">
        <f t="shared" si="36"/>
        <v/>
      </c>
      <c r="N257" s="152">
        <f t="shared" si="39"/>
        <v>0</v>
      </c>
      <c r="O257" s="153"/>
    </row>
    <row r="258" spans="1:15" ht="18.75" customHeight="1" x14ac:dyDescent="0.15">
      <c r="A258" s="94"/>
      <c r="B258" s="144"/>
      <c r="C258" s="333"/>
      <c r="D258" s="324"/>
      <c r="E258" s="325"/>
      <c r="F258" s="246"/>
      <c r="G258" s="145"/>
      <c r="H258" s="146"/>
      <c r="I258" s="147"/>
      <c r="J258" s="148">
        <f t="shared" si="37"/>
        <v>0</v>
      </c>
      <c r="K258" s="149"/>
      <c r="L258" s="150">
        <f t="shared" si="38"/>
        <v>0</v>
      </c>
      <c r="M258" s="181" t="str">
        <f t="shared" si="36"/>
        <v/>
      </c>
      <c r="N258" s="152">
        <f t="shared" si="39"/>
        <v>0</v>
      </c>
      <c r="O258" s="153"/>
    </row>
    <row r="259" spans="1:15" ht="18.75" customHeight="1" x14ac:dyDescent="0.15">
      <c r="A259" s="94"/>
      <c r="B259" s="144"/>
      <c r="C259" s="333"/>
      <c r="D259" s="324"/>
      <c r="E259" s="325"/>
      <c r="F259" s="246"/>
      <c r="G259" s="145"/>
      <c r="H259" s="146"/>
      <c r="I259" s="147"/>
      <c r="J259" s="148">
        <f t="shared" si="37"/>
        <v>0</v>
      </c>
      <c r="K259" s="149"/>
      <c r="L259" s="150">
        <f t="shared" si="38"/>
        <v>0</v>
      </c>
      <c r="M259" s="181" t="str">
        <f t="shared" si="36"/>
        <v/>
      </c>
      <c r="N259" s="152">
        <f t="shared" ref="N259:N266" si="40">J259-L259</f>
        <v>0</v>
      </c>
      <c r="O259" s="153"/>
    </row>
    <row r="260" spans="1:15" ht="18.75" customHeight="1" x14ac:dyDescent="0.15">
      <c r="A260" s="94"/>
      <c r="B260" s="144"/>
      <c r="C260" s="333"/>
      <c r="D260" s="324"/>
      <c r="E260" s="325"/>
      <c r="F260" s="246"/>
      <c r="G260" s="145"/>
      <c r="H260" s="146"/>
      <c r="I260" s="147"/>
      <c r="J260" s="148">
        <f t="shared" si="37"/>
        <v>0</v>
      </c>
      <c r="K260" s="149"/>
      <c r="L260" s="150">
        <f t="shared" si="38"/>
        <v>0</v>
      </c>
      <c r="M260" s="181" t="str">
        <f t="shared" si="36"/>
        <v/>
      </c>
      <c r="N260" s="152">
        <f t="shared" si="40"/>
        <v>0</v>
      </c>
      <c r="O260" s="153"/>
    </row>
    <row r="261" spans="1:15" ht="18.75" customHeight="1" x14ac:dyDescent="0.15">
      <c r="A261" s="94"/>
      <c r="B261" s="144"/>
      <c r="C261" s="333"/>
      <c r="D261" s="324"/>
      <c r="E261" s="325"/>
      <c r="F261" s="246"/>
      <c r="G261" s="145"/>
      <c r="H261" s="146"/>
      <c r="I261" s="147"/>
      <c r="J261" s="148">
        <f t="shared" si="37"/>
        <v>0</v>
      </c>
      <c r="K261" s="149"/>
      <c r="L261" s="150">
        <f t="shared" si="38"/>
        <v>0</v>
      </c>
      <c r="M261" s="181" t="str">
        <f t="shared" si="36"/>
        <v/>
      </c>
      <c r="N261" s="152">
        <f t="shared" si="40"/>
        <v>0</v>
      </c>
      <c r="O261" s="153"/>
    </row>
    <row r="262" spans="1:15" ht="18.75" customHeight="1" x14ac:dyDescent="0.15">
      <c r="A262" s="94"/>
      <c r="B262" s="144"/>
      <c r="C262" s="333"/>
      <c r="D262" s="324"/>
      <c r="E262" s="325"/>
      <c r="F262" s="246"/>
      <c r="G262" s="145"/>
      <c r="H262" s="146"/>
      <c r="I262" s="147"/>
      <c r="J262" s="148">
        <f t="shared" si="37"/>
        <v>0</v>
      </c>
      <c r="K262" s="149"/>
      <c r="L262" s="150">
        <f t="shared" si="38"/>
        <v>0</v>
      </c>
      <c r="M262" s="181" t="str">
        <f t="shared" si="36"/>
        <v/>
      </c>
      <c r="N262" s="152">
        <f t="shared" si="40"/>
        <v>0</v>
      </c>
      <c r="O262" s="153"/>
    </row>
    <row r="263" spans="1:15" ht="18.75" customHeight="1" x14ac:dyDescent="0.15">
      <c r="A263" s="94"/>
      <c r="B263" s="144"/>
      <c r="C263" s="333"/>
      <c r="D263" s="324"/>
      <c r="E263" s="325"/>
      <c r="F263" s="246"/>
      <c r="G263" s="145"/>
      <c r="H263" s="146"/>
      <c r="I263" s="147"/>
      <c r="J263" s="148">
        <f t="shared" si="37"/>
        <v>0</v>
      </c>
      <c r="K263" s="149"/>
      <c r="L263" s="150">
        <f t="shared" si="38"/>
        <v>0</v>
      </c>
      <c r="M263" s="181" t="str">
        <f t="shared" si="36"/>
        <v/>
      </c>
      <c r="N263" s="152">
        <f t="shared" si="40"/>
        <v>0</v>
      </c>
      <c r="O263" s="153"/>
    </row>
    <row r="264" spans="1:15" ht="18.75" customHeight="1" x14ac:dyDescent="0.15">
      <c r="A264" s="94"/>
      <c r="B264" s="144"/>
      <c r="C264" s="333"/>
      <c r="D264" s="324"/>
      <c r="E264" s="325"/>
      <c r="F264" s="246"/>
      <c r="G264" s="145"/>
      <c r="H264" s="146"/>
      <c r="I264" s="147"/>
      <c r="J264" s="148">
        <f t="shared" si="37"/>
        <v>0</v>
      </c>
      <c r="K264" s="149"/>
      <c r="L264" s="150">
        <f t="shared" si="38"/>
        <v>0</v>
      </c>
      <c r="M264" s="181" t="str">
        <f t="shared" si="36"/>
        <v/>
      </c>
      <c r="N264" s="152">
        <f t="shared" si="40"/>
        <v>0</v>
      </c>
      <c r="O264" s="153"/>
    </row>
    <row r="265" spans="1:15" ht="18.75" customHeight="1" x14ac:dyDescent="0.15">
      <c r="A265" s="94"/>
      <c r="B265" s="144"/>
      <c r="C265" s="333"/>
      <c r="D265" s="324"/>
      <c r="E265" s="325"/>
      <c r="F265" s="246"/>
      <c r="G265" s="145"/>
      <c r="H265" s="146"/>
      <c r="I265" s="147"/>
      <c r="J265" s="148">
        <f t="shared" si="37"/>
        <v>0</v>
      </c>
      <c r="K265" s="149"/>
      <c r="L265" s="150">
        <f t="shared" si="38"/>
        <v>0</v>
      </c>
      <c r="M265" s="181" t="str">
        <f t="shared" si="36"/>
        <v/>
      </c>
      <c r="N265" s="152">
        <f t="shared" si="40"/>
        <v>0</v>
      </c>
      <c r="O265" s="153"/>
    </row>
    <row r="266" spans="1:15" ht="18.75" customHeight="1" x14ac:dyDescent="0.15">
      <c r="A266" s="94"/>
      <c r="B266" s="144"/>
      <c r="C266" s="333"/>
      <c r="D266" s="324"/>
      <c r="E266" s="325"/>
      <c r="F266" s="246"/>
      <c r="G266" s="145"/>
      <c r="H266" s="146"/>
      <c r="I266" s="147"/>
      <c r="J266" s="148">
        <f t="shared" si="37"/>
        <v>0</v>
      </c>
      <c r="K266" s="149"/>
      <c r="L266" s="150">
        <f t="shared" si="38"/>
        <v>0</v>
      </c>
      <c r="M266" s="181" t="str">
        <f t="shared" si="36"/>
        <v/>
      </c>
      <c r="N266" s="152">
        <f t="shared" si="40"/>
        <v>0</v>
      </c>
      <c r="O266" s="153"/>
    </row>
    <row r="267" spans="1:15" ht="18.75" customHeight="1" thickBot="1" x14ac:dyDescent="0.2">
      <c r="A267" s="94"/>
      <c r="B267" s="327"/>
      <c r="C267" s="276"/>
      <c r="D267" s="277"/>
      <c r="E267" s="278"/>
      <c r="F267" s="279"/>
      <c r="G267" s="280"/>
      <c r="H267" s="281"/>
      <c r="I267" s="282"/>
      <c r="J267" s="311">
        <f t="shared" si="37"/>
        <v>0</v>
      </c>
      <c r="K267" s="283"/>
      <c r="L267" s="313">
        <f t="shared" si="38"/>
        <v>0</v>
      </c>
      <c r="M267" s="315" t="str">
        <f t="shared" si="36"/>
        <v/>
      </c>
      <c r="N267" s="284">
        <f t="shared" ref="N267:N273" si="41">J267-L267</f>
        <v>0</v>
      </c>
      <c r="O267" s="110"/>
    </row>
    <row r="268" spans="1:15" ht="18.75" customHeight="1" x14ac:dyDescent="0.15">
      <c r="A268" s="94"/>
      <c r="B268" s="154"/>
      <c r="C268" s="275" t="s">
        <v>635</v>
      </c>
      <c r="D268" s="258" t="s">
        <v>663</v>
      </c>
      <c r="E268" s="259" t="s">
        <v>605</v>
      </c>
      <c r="F268" s="260"/>
      <c r="G268" s="321"/>
      <c r="H268" s="322"/>
      <c r="I268" s="159"/>
      <c r="J268" s="261">
        <f>SUMIFS(J248:J267,B248:B267,"設備")</f>
        <v>0</v>
      </c>
      <c r="K268" s="161"/>
      <c r="L268" s="262">
        <f>SUMIFS(L248:L267,B248:B267,"設備")</f>
        <v>0</v>
      </c>
      <c r="M268" s="323"/>
      <c r="N268" s="263">
        <f t="shared" si="41"/>
        <v>0</v>
      </c>
      <c r="O268" s="164"/>
    </row>
    <row r="269" spans="1:15" ht="18.75" customHeight="1" x14ac:dyDescent="0.15">
      <c r="A269" s="94"/>
      <c r="B269" s="144"/>
      <c r="C269" s="270" t="s">
        <v>635</v>
      </c>
      <c r="D269" s="326" t="s">
        <v>664</v>
      </c>
      <c r="E269" s="186" t="s">
        <v>605</v>
      </c>
      <c r="F269" s="245"/>
      <c r="G269" s="177"/>
      <c r="H269" s="178"/>
      <c r="I269" s="148"/>
      <c r="J269" s="179">
        <f>SUMIFS(J248:J267,B248:B267,"工事")</f>
        <v>0</v>
      </c>
      <c r="K269" s="150"/>
      <c r="L269" s="180">
        <f>SUMIFS(L248:L267,B248:B267,"工事")</f>
        <v>0</v>
      </c>
      <c r="M269" s="181"/>
      <c r="N269" s="182">
        <f t="shared" si="41"/>
        <v>0</v>
      </c>
      <c r="O269" s="153"/>
    </row>
    <row r="270" spans="1:15" ht="18.75" customHeight="1" thickBot="1" x14ac:dyDescent="0.2">
      <c r="A270" s="94"/>
      <c r="B270" s="264"/>
      <c r="C270" s="285"/>
      <c r="D270" s="286" t="s">
        <v>635</v>
      </c>
      <c r="E270" s="287" t="s">
        <v>619</v>
      </c>
      <c r="F270" s="288"/>
      <c r="G270" s="289"/>
      <c r="H270" s="290"/>
      <c r="I270" s="265"/>
      <c r="J270" s="272">
        <f>J268+J269</f>
        <v>0</v>
      </c>
      <c r="K270" s="266"/>
      <c r="L270" s="273">
        <f>L268+L269</f>
        <v>0</v>
      </c>
      <c r="M270" s="267"/>
      <c r="N270" s="274">
        <f t="shared" si="41"/>
        <v>0</v>
      </c>
      <c r="O270" s="268"/>
    </row>
    <row r="271" spans="1:15" ht="18.75" customHeight="1" thickTop="1" x14ac:dyDescent="0.15">
      <c r="A271" s="94"/>
      <c r="B271" s="154"/>
      <c r="C271" s="257" t="s">
        <v>523</v>
      </c>
      <c r="D271" s="258" t="s">
        <v>600</v>
      </c>
      <c r="E271" s="259" t="s">
        <v>602</v>
      </c>
      <c r="F271" s="260"/>
      <c r="G271" s="321"/>
      <c r="H271" s="322"/>
      <c r="I271" s="159"/>
      <c r="J271" s="261">
        <f>SUMIFS(J224:J270,D224:D270,"設備費4")</f>
        <v>0</v>
      </c>
      <c r="K271" s="161"/>
      <c r="L271" s="262">
        <f>SUMIFS(L224:L270,D224:D270,"設備費4")</f>
        <v>0</v>
      </c>
      <c r="M271" s="323"/>
      <c r="N271" s="263">
        <f t="shared" si="41"/>
        <v>0</v>
      </c>
      <c r="O271" s="164"/>
    </row>
    <row r="272" spans="1:15" ht="18.75" customHeight="1" x14ac:dyDescent="0.15">
      <c r="A272" s="94"/>
      <c r="B272" s="144"/>
      <c r="C272" s="184" t="s">
        <v>523</v>
      </c>
      <c r="D272" s="326" t="s">
        <v>606</v>
      </c>
      <c r="E272" s="186" t="s">
        <v>602</v>
      </c>
      <c r="F272" s="245"/>
      <c r="G272" s="177"/>
      <c r="H272" s="178"/>
      <c r="I272" s="148"/>
      <c r="J272" s="179">
        <f>SUMIFS(J224:J270,D224:D270,"工事費4")</f>
        <v>0</v>
      </c>
      <c r="K272" s="150"/>
      <c r="L272" s="180">
        <f>SUMIFS(L224:L270,D224:D270,"工事費4")</f>
        <v>0</v>
      </c>
      <c r="M272" s="181"/>
      <c r="N272" s="182">
        <f t="shared" si="41"/>
        <v>0</v>
      </c>
      <c r="O272" s="153"/>
    </row>
    <row r="273" spans="1:15" ht="18.75" customHeight="1" thickBot="1" x14ac:dyDescent="0.2">
      <c r="A273" s="94"/>
      <c r="B273" s="264"/>
      <c r="C273" s="285"/>
      <c r="D273" s="291" t="s">
        <v>607</v>
      </c>
      <c r="E273" s="287" t="s">
        <v>602</v>
      </c>
      <c r="F273" s="288"/>
      <c r="G273" s="289"/>
      <c r="H273" s="290"/>
      <c r="I273" s="265"/>
      <c r="J273" s="272">
        <f>J271+J272</f>
        <v>0</v>
      </c>
      <c r="K273" s="266"/>
      <c r="L273" s="273">
        <f>L271+L272</f>
        <v>0</v>
      </c>
      <c r="M273" s="267"/>
      <c r="N273" s="274">
        <f t="shared" si="41"/>
        <v>0</v>
      </c>
      <c r="O273" s="268"/>
    </row>
    <row r="274" spans="1:15" ht="18.75" customHeight="1" thickTop="1" x14ac:dyDescent="0.15">
      <c r="A274" s="94"/>
      <c r="B274" s="144"/>
      <c r="C274" s="2558" t="s">
        <v>611</v>
      </c>
      <c r="D274" s="2559"/>
      <c r="E274" s="2560"/>
      <c r="F274" s="246"/>
      <c r="G274" s="145"/>
      <c r="H274" s="146"/>
      <c r="I274" s="148"/>
      <c r="J274" s="148"/>
      <c r="K274" s="149"/>
      <c r="L274" s="150"/>
      <c r="M274" s="181"/>
      <c r="N274" s="152"/>
      <c r="O274" s="153"/>
    </row>
    <row r="275" spans="1:15" ht="18.75" customHeight="1" x14ac:dyDescent="0.15">
      <c r="A275" s="94"/>
      <c r="B275" s="144"/>
      <c r="C275" s="2561" t="s">
        <v>636</v>
      </c>
      <c r="D275" s="2562"/>
      <c r="E275" s="2563"/>
      <c r="F275" s="246"/>
      <c r="G275" s="145"/>
      <c r="H275" s="146"/>
      <c r="I275" s="147"/>
      <c r="J275" s="148"/>
      <c r="K275" s="149"/>
      <c r="L275" s="150"/>
      <c r="M275" s="181" t="str">
        <f t="shared" ref="M275:M295" si="42">IF(I275-K275=0,"",I275-K275)</f>
        <v/>
      </c>
      <c r="N275" s="152"/>
      <c r="O275" s="153"/>
    </row>
    <row r="276" spans="1:15" ht="18.75" customHeight="1" x14ac:dyDescent="0.15">
      <c r="A276" s="94"/>
      <c r="B276" s="144"/>
      <c r="C276" s="333"/>
      <c r="D276" s="324"/>
      <c r="E276" s="325"/>
      <c r="F276" s="246"/>
      <c r="G276" s="145"/>
      <c r="H276" s="146"/>
      <c r="I276" s="147"/>
      <c r="J276" s="148">
        <f t="shared" ref="J276:J295" si="43">ROUNDDOWN(H276*I276,0)</f>
        <v>0</v>
      </c>
      <c r="K276" s="149"/>
      <c r="L276" s="150">
        <f t="shared" ref="L276:L295" si="44">ROUNDDOWN(H276*K276,0)</f>
        <v>0</v>
      </c>
      <c r="M276" s="181" t="str">
        <f t="shared" si="42"/>
        <v/>
      </c>
      <c r="N276" s="152">
        <f>J276-L276</f>
        <v>0</v>
      </c>
      <c r="O276" s="153"/>
    </row>
    <row r="277" spans="1:15" ht="18.75" customHeight="1" x14ac:dyDescent="0.15">
      <c r="A277" s="94"/>
      <c r="B277" s="144"/>
      <c r="C277" s="333"/>
      <c r="D277" s="324"/>
      <c r="E277" s="325"/>
      <c r="F277" s="246"/>
      <c r="G277" s="145"/>
      <c r="H277" s="146"/>
      <c r="I277" s="147"/>
      <c r="J277" s="148">
        <f t="shared" si="43"/>
        <v>0</v>
      </c>
      <c r="K277" s="149"/>
      <c r="L277" s="150">
        <f t="shared" si="44"/>
        <v>0</v>
      </c>
      <c r="M277" s="181" t="str">
        <f t="shared" si="42"/>
        <v/>
      </c>
      <c r="N277" s="152">
        <f t="shared" ref="N277:N290" si="45">J277-L277</f>
        <v>0</v>
      </c>
      <c r="O277" s="153"/>
    </row>
    <row r="278" spans="1:15" ht="18.75" customHeight="1" x14ac:dyDescent="0.15">
      <c r="A278" s="94"/>
      <c r="B278" s="144"/>
      <c r="C278" s="333"/>
      <c r="D278" s="324"/>
      <c r="E278" s="325"/>
      <c r="F278" s="246"/>
      <c r="G278" s="145"/>
      <c r="H278" s="146"/>
      <c r="I278" s="147"/>
      <c r="J278" s="148">
        <f t="shared" si="43"/>
        <v>0</v>
      </c>
      <c r="K278" s="149"/>
      <c r="L278" s="150">
        <f t="shared" si="44"/>
        <v>0</v>
      </c>
      <c r="M278" s="181" t="str">
        <f t="shared" si="42"/>
        <v/>
      </c>
      <c r="N278" s="152">
        <f t="shared" si="45"/>
        <v>0</v>
      </c>
      <c r="O278" s="153"/>
    </row>
    <row r="279" spans="1:15" ht="18.75" customHeight="1" x14ac:dyDescent="0.15">
      <c r="A279" s="94"/>
      <c r="B279" s="144"/>
      <c r="C279" s="333"/>
      <c r="D279" s="324"/>
      <c r="E279" s="325"/>
      <c r="F279" s="246"/>
      <c r="G279" s="145"/>
      <c r="H279" s="146"/>
      <c r="I279" s="147"/>
      <c r="J279" s="148">
        <f t="shared" si="43"/>
        <v>0</v>
      </c>
      <c r="K279" s="149"/>
      <c r="L279" s="150">
        <f t="shared" si="44"/>
        <v>0</v>
      </c>
      <c r="M279" s="181" t="str">
        <f t="shared" si="42"/>
        <v/>
      </c>
      <c r="N279" s="152">
        <f t="shared" si="45"/>
        <v>0</v>
      </c>
      <c r="O279" s="153"/>
    </row>
    <row r="280" spans="1:15" ht="18.75" customHeight="1" x14ac:dyDescent="0.15">
      <c r="A280" s="94"/>
      <c r="B280" s="144"/>
      <c r="C280" s="333"/>
      <c r="D280" s="324"/>
      <c r="E280" s="325"/>
      <c r="F280" s="246"/>
      <c r="G280" s="145"/>
      <c r="H280" s="146"/>
      <c r="I280" s="147"/>
      <c r="J280" s="148">
        <f t="shared" si="43"/>
        <v>0</v>
      </c>
      <c r="K280" s="149"/>
      <c r="L280" s="150">
        <f t="shared" si="44"/>
        <v>0</v>
      </c>
      <c r="M280" s="181" t="str">
        <f t="shared" si="42"/>
        <v/>
      </c>
      <c r="N280" s="152">
        <f t="shared" si="45"/>
        <v>0</v>
      </c>
      <c r="O280" s="153"/>
    </row>
    <row r="281" spans="1:15" ht="18.75" customHeight="1" x14ac:dyDescent="0.15">
      <c r="A281" s="94"/>
      <c r="B281" s="144"/>
      <c r="C281" s="333"/>
      <c r="D281" s="324"/>
      <c r="E281" s="325"/>
      <c r="F281" s="246"/>
      <c r="G281" s="145"/>
      <c r="H281" s="146"/>
      <c r="I281" s="147"/>
      <c r="J281" s="148">
        <f t="shared" si="43"/>
        <v>0</v>
      </c>
      <c r="K281" s="149"/>
      <c r="L281" s="150">
        <f t="shared" si="44"/>
        <v>0</v>
      </c>
      <c r="M281" s="181" t="str">
        <f t="shared" si="42"/>
        <v/>
      </c>
      <c r="N281" s="152">
        <f t="shared" si="45"/>
        <v>0</v>
      </c>
      <c r="O281" s="153"/>
    </row>
    <row r="282" spans="1:15" ht="18.75" customHeight="1" x14ac:dyDescent="0.15">
      <c r="A282" s="94"/>
      <c r="B282" s="144"/>
      <c r="C282" s="333"/>
      <c r="D282" s="324"/>
      <c r="E282" s="325"/>
      <c r="F282" s="246"/>
      <c r="G282" s="145"/>
      <c r="H282" s="146"/>
      <c r="I282" s="147"/>
      <c r="J282" s="148">
        <f t="shared" si="43"/>
        <v>0</v>
      </c>
      <c r="K282" s="149"/>
      <c r="L282" s="150">
        <f t="shared" si="44"/>
        <v>0</v>
      </c>
      <c r="M282" s="181" t="str">
        <f t="shared" si="42"/>
        <v/>
      </c>
      <c r="N282" s="152">
        <f t="shared" si="45"/>
        <v>0</v>
      </c>
      <c r="O282" s="153"/>
    </row>
    <row r="283" spans="1:15" ht="18.75" customHeight="1" x14ac:dyDescent="0.15">
      <c r="A283" s="94"/>
      <c r="B283" s="144"/>
      <c r="C283" s="333"/>
      <c r="D283" s="324"/>
      <c r="E283" s="325"/>
      <c r="F283" s="246"/>
      <c r="G283" s="145"/>
      <c r="H283" s="146"/>
      <c r="I283" s="147"/>
      <c r="J283" s="148">
        <f t="shared" si="43"/>
        <v>0</v>
      </c>
      <c r="K283" s="149"/>
      <c r="L283" s="150">
        <f t="shared" si="44"/>
        <v>0</v>
      </c>
      <c r="M283" s="181" t="str">
        <f t="shared" si="42"/>
        <v/>
      </c>
      <c r="N283" s="152">
        <f t="shared" si="45"/>
        <v>0</v>
      </c>
      <c r="O283" s="153"/>
    </row>
    <row r="284" spans="1:15" ht="18.75" customHeight="1" x14ac:dyDescent="0.15">
      <c r="A284" s="94"/>
      <c r="B284" s="144"/>
      <c r="C284" s="333"/>
      <c r="D284" s="324"/>
      <c r="E284" s="325"/>
      <c r="F284" s="246"/>
      <c r="G284" s="145"/>
      <c r="H284" s="146"/>
      <c r="I284" s="147"/>
      <c r="J284" s="148">
        <f t="shared" si="43"/>
        <v>0</v>
      </c>
      <c r="K284" s="149"/>
      <c r="L284" s="150">
        <f t="shared" si="44"/>
        <v>0</v>
      </c>
      <c r="M284" s="181" t="str">
        <f t="shared" si="42"/>
        <v/>
      </c>
      <c r="N284" s="152">
        <f t="shared" si="45"/>
        <v>0</v>
      </c>
      <c r="O284" s="153"/>
    </row>
    <row r="285" spans="1:15" ht="18.75" customHeight="1" x14ac:dyDescent="0.15">
      <c r="A285" s="94"/>
      <c r="B285" s="144"/>
      <c r="C285" s="333"/>
      <c r="D285" s="324"/>
      <c r="E285" s="325"/>
      <c r="F285" s="246"/>
      <c r="G285" s="145"/>
      <c r="H285" s="146"/>
      <c r="I285" s="147"/>
      <c r="J285" s="148">
        <f t="shared" si="43"/>
        <v>0</v>
      </c>
      <c r="K285" s="149"/>
      <c r="L285" s="150">
        <f t="shared" si="44"/>
        <v>0</v>
      </c>
      <c r="M285" s="181" t="str">
        <f t="shared" si="42"/>
        <v/>
      </c>
      <c r="N285" s="152">
        <f t="shared" si="45"/>
        <v>0</v>
      </c>
      <c r="O285" s="153"/>
    </row>
    <row r="286" spans="1:15" ht="18.75" customHeight="1" x14ac:dyDescent="0.15">
      <c r="A286" s="94"/>
      <c r="B286" s="144"/>
      <c r="C286" s="333"/>
      <c r="D286" s="324"/>
      <c r="E286" s="325"/>
      <c r="F286" s="246"/>
      <c r="G286" s="145"/>
      <c r="H286" s="146"/>
      <c r="I286" s="147"/>
      <c r="J286" s="148">
        <f t="shared" si="43"/>
        <v>0</v>
      </c>
      <c r="K286" s="149"/>
      <c r="L286" s="150">
        <f t="shared" si="44"/>
        <v>0</v>
      </c>
      <c r="M286" s="181" t="str">
        <f t="shared" si="42"/>
        <v/>
      </c>
      <c r="N286" s="152">
        <f t="shared" si="45"/>
        <v>0</v>
      </c>
      <c r="O286" s="153"/>
    </row>
    <row r="287" spans="1:15" ht="18.75" customHeight="1" x14ac:dyDescent="0.15">
      <c r="A287" s="94"/>
      <c r="B287" s="144"/>
      <c r="C287" s="333"/>
      <c r="D287" s="324"/>
      <c r="E287" s="325"/>
      <c r="F287" s="246"/>
      <c r="G287" s="145"/>
      <c r="H287" s="146"/>
      <c r="I287" s="147"/>
      <c r="J287" s="148">
        <f t="shared" si="43"/>
        <v>0</v>
      </c>
      <c r="K287" s="149"/>
      <c r="L287" s="150">
        <f t="shared" si="44"/>
        <v>0</v>
      </c>
      <c r="M287" s="181" t="str">
        <f t="shared" si="42"/>
        <v/>
      </c>
      <c r="N287" s="152">
        <f t="shared" si="45"/>
        <v>0</v>
      </c>
      <c r="O287" s="153"/>
    </row>
    <row r="288" spans="1:15" ht="18.75" customHeight="1" x14ac:dyDescent="0.15">
      <c r="A288" s="94"/>
      <c r="B288" s="144"/>
      <c r="C288" s="333"/>
      <c r="D288" s="324"/>
      <c r="E288" s="325"/>
      <c r="F288" s="246"/>
      <c r="G288" s="145"/>
      <c r="H288" s="146"/>
      <c r="I288" s="147"/>
      <c r="J288" s="148">
        <f t="shared" si="43"/>
        <v>0</v>
      </c>
      <c r="K288" s="149"/>
      <c r="L288" s="150">
        <f t="shared" si="44"/>
        <v>0</v>
      </c>
      <c r="M288" s="181" t="str">
        <f t="shared" si="42"/>
        <v/>
      </c>
      <c r="N288" s="152">
        <f t="shared" si="45"/>
        <v>0</v>
      </c>
      <c r="O288" s="153"/>
    </row>
    <row r="289" spans="1:15" ht="18.75" customHeight="1" x14ac:dyDescent="0.15">
      <c r="A289" s="94"/>
      <c r="B289" s="144"/>
      <c r="C289" s="333"/>
      <c r="D289" s="324"/>
      <c r="E289" s="325"/>
      <c r="F289" s="246"/>
      <c r="G289" s="145"/>
      <c r="H289" s="146"/>
      <c r="I289" s="147"/>
      <c r="J289" s="148">
        <f t="shared" si="43"/>
        <v>0</v>
      </c>
      <c r="K289" s="149"/>
      <c r="L289" s="150">
        <f t="shared" si="44"/>
        <v>0</v>
      </c>
      <c r="M289" s="181" t="str">
        <f t="shared" si="42"/>
        <v/>
      </c>
      <c r="N289" s="152">
        <f t="shared" si="45"/>
        <v>0</v>
      </c>
      <c r="O289" s="153"/>
    </row>
    <row r="290" spans="1:15" ht="18.75" customHeight="1" x14ac:dyDescent="0.15">
      <c r="A290" s="94"/>
      <c r="B290" s="144"/>
      <c r="C290" s="333"/>
      <c r="D290" s="324"/>
      <c r="E290" s="325"/>
      <c r="F290" s="246"/>
      <c r="G290" s="145"/>
      <c r="H290" s="146"/>
      <c r="I290" s="147"/>
      <c r="J290" s="148">
        <f t="shared" si="43"/>
        <v>0</v>
      </c>
      <c r="K290" s="149"/>
      <c r="L290" s="150">
        <f t="shared" si="44"/>
        <v>0</v>
      </c>
      <c r="M290" s="181" t="str">
        <f t="shared" si="42"/>
        <v/>
      </c>
      <c r="N290" s="152">
        <f t="shared" si="45"/>
        <v>0</v>
      </c>
      <c r="O290" s="153"/>
    </row>
    <row r="291" spans="1:15" ht="18.75" customHeight="1" x14ac:dyDescent="0.15">
      <c r="A291" s="94"/>
      <c r="B291" s="144"/>
      <c r="C291" s="333"/>
      <c r="D291" s="324"/>
      <c r="E291" s="325"/>
      <c r="F291" s="246"/>
      <c r="G291" s="145"/>
      <c r="H291" s="146"/>
      <c r="I291" s="147"/>
      <c r="J291" s="148">
        <f t="shared" si="43"/>
        <v>0</v>
      </c>
      <c r="K291" s="149"/>
      <c r="L291" s="150">
        <f t="shared" si="44"/>
        <v>0</v>
      </c>
      <c r="M291" s="181" t="str">
        <f t="shared" si="42"/>
        <v/>
      </c>
      <c r="N291" s="152">
        <f t="shared" ref="N291:N298" si="46">J291-L291</f>
        <v>0</v>
      </c>
      <c r="O291" s="153"/>
    </row>
    <row r="292" spans="1:15" ht="18.75" customHeight="1" x14ac:dyDescent="0.15">
      <c r="A292" s="94"/>
      <c r="B292" s="144"/>
      <c r="C292" s="333"/>
      <c r="D292" s="324"/>
      <c r="E292" s="325"/>
      <c r="F292" s="246"/>
      <c r="G292" s="145"/>
      <c r="H292" s="146"/>
      <c r="I292" s="147"/>
      <c r="J292" s="148">
        <f t="shared" si="43"/>
        <v>0</v>
      </c>
      <c r="K292" s="149"/>
      <c r="L292" s="150">
        <f t="shared" si="44"/>
        <v>0</v>
      </c>
      <c r="M292" s="181" t="str">
        <f t="shared" si="42"/>
        <v/>
      </c>
      <c r="N292" s="152">
        <f t="shared" si="46"/>
        <v>0</v>
      </c>
      <c r="O292" s="153"/>
    </row>
    <row r="293" spans="1:15" ht="18.75" customHeight="1" x14ac:dyDescent="0.15">
      <c r="A293" s="94"/>
      <c r="B293" s="144"/>
      <c r="C293" s="333"/>
      <c r="D293" s="324"/>
      <c r="E293" s="325"/>
      <c r="F293" s="246"/>
      <c r="G293" s="145"/>
      <c r="H293" s="146"/>
      <c r="I293" s="147"/>
      <c r="J293" s="148">
        <f t="shared" si="43"/>
        <v>0</v>
      </c>
      <c r="K293" s="149"/>
      <c r="L293" s="150">
        <f t="shared" si="44"/>
        <v>0</v>
      </c>
      <c r="M293" s="181" t="str">
        <f t="shared" si="42"/>
        <v/>
      </c>
      <c r="N293" s="152">
        <f t="shared" si="46"/>
        <v>0</v>
      </c>
      <c r="O293" s="153"/>
    </row>
    <row r="294" spans="1:15" ht="18.75" customHeight="1" x14ac:dyDescent="0.15">
      <c r="A294" s="94"/>
      <c r="B294" s="144"/>
      <c r="C294" s="333"/>
      <c r="D294" s="324"/>
      <c r="E294" s="325"/>
      <c r="F294" s="246"/>
      <c r="G294" s="145"/>
      <c r="H294" s="146"/>
      <c r="I294" s="147"/>
      <c r="J294" s="148">
        <f t="shared" si="43"/>
        <v>0</v>
      </c>
      <c r="K294" s="149"/>
      <c r="L294" s="150">
        <f t="shared" si="44"/>
        <v>0</v>
      </c>
      <c r="M294" s="181" t="str">
        <f t="shared" si="42"/>
        <v/>
      </c>
      <c r="N294" s="152">
        <f t="shared" si="46"/>
        <v>0</v>
      </c>
      <c r="O294" s="153"/>
    </row>
    <row r="295" spans="1:15" ht="18.75" customHeight="1" thickBot="1" x14ac:dyDescent="0.2">
      <c r="A295" s="94"/>
      <c r="B295" s="327"/>
      <c r="C295" s="276"/>
      <c r="D295" s="277"/>
      <c r="E295" s="278"/>
      <c r="F295" s="279"/>
      <c r="G295" s="280"/>
      <c r="H295" s="281"/>
      <c r="I295" s="282"/>
      <c r="J295" s="311">
        <f t="shared" si="43"/>
        <v>0</v>
      </c>
      <c r="K295" s="283"/>
      <c r="L295" s="313">
        <f t="shared" si="44"/>
        <v>0</v>
      </c>
      <c r="M295" s="315" t="str">
        <f t="shared" si="42"/>
        <v/>
      </c>
      <c r="N295" s="284">
        <f t="shared" si="46"/>
        <v>0</v>
      </c>
      <c r="O295" s="110"/>
    </row>
    <row r="296" spans="1:15" ht="18.75" customHeight="1" x14ac:dyDescent="0.15">
      <c r="A296" s="94"/>
      <c r="B296" s="154"/>
      <c r="C296" s="275" t="s">
        <v>637</v>
      </c>
      <c r="D296" s="258" t="s">
        <v>665</v>
      </c>
      <c r="E296" s="259" t="s">
        <v>605</v>
      </c>
      <c r="F296" s="260"/>
      <c r="G296" s="321"/>
      <c r="H296" s="322"/>
      <c r="I296" s="159"/>
      <c r="J296" s="261">
        <f>SUMIFS(J276:J295,B276:B295,"設備")</f>
        <v>0</v>
      </c>
      <c r="K296" s="161"/>
      <c r="L296" s="262">
        <f>SUMIFS(L276:L295,B276:B295,"設備")</f>
        <v>0</v>
      </c>
      <c r="M296" s="323"/>
      <c r="N296" s="263">
        <f t="shared" si="46"/>
        <v>0</v>
      </c>
      <c r="O296" s="164"/>
    </row>
    <row r="297" spans="1:15" ht="18.75" customHeight="1" x14ac:dyDescent="0.15">
      <c r="A297" s="94"/>
      <c r="B297" s="144"/>
      <c r="C297" s="275" t="s">
        <v>637</v>
      </c>
      <c r="D297" s="326" t="s">
        <v>666</v>
      </c>
      <c r="E297" s="186" t="s">
        <v>605</v>
      </c>
      <c r="F297" s="245"/>
      <c r="G297" s="177"/>
      <c r="H297" s="178"/>
      <c r="I297" s="148"/>
      <c r="J297" s="179">
        <f>SUMIFS(J276:J295,B276:B295,"工事")</f>
        <v>0</v>
      </c>
      <c r="K297" s="150"/>
      <c r="L297" s="180">
        <f>SUMIFS(L276:L295,B276:B295,"工事")</f>
        <v>0</v>
      </c>
      <c r="M297" s="181"/>
      <c r="N297" s="182">
        <f t="shared" si="46"/>
        <v>0</v>
      </c>
      <c r="O297" s="153"/>
    </row>
    <row r="298" spans="1:15" ht="18.75" customHeight="1" thickBot="1" x14ac:dyDescent="0.2">
      <c r="A298" s="94"/>
      <c r="B298" s="327"/>
      <c r="C298" s="306"/>
      <c r="D298" s="271" t="s">
        <v>637</v>
      </c>
      <c r="E298" s="328" t="s">
        <v>619</v>
      </c>
      <c r="F298" s="269"/>
      <c r="G298" s="309"/>
      <c r="H298" s="310"/>
      <c r="I298" s="311"/>
      <c r="J298" s="312">
        <f>J296+J297</f>
        <v>0</v>
      </c>
      <c r="K298" s="313"/>
      <c r="L298" s="314">
        <f>L296+L297</f>
        <v>0</v>
      </c>
      <c r="M298" s="315"/>
      <c r="N298" s="316">
        <f t="shared" si="46"/>
        <v>0</v>
      </c>
      <c r="O298" s="110"/>
    </row>
    <row r="299" spans="1:15" ht="18.75" customHeight="1" x14ac:dyDescent="0.15">
      <c r="A299" s="94"/>
      <c r="B299" s="144"/>
      <c r="C299" s="2550" t="s">
        <v>638</v>
      </c>
      <c r="D299" s="2551"/>
      <c r="E299" s="2552"/>
      <c r="F299" s="246"/>
      <c r="G299" s="145"/>
      <c r="H299" s="146"/>
      <c r="I299" s="147"/>
      <c r="J299" s="159"/>
      <c r="K299" s="329"/>
      <c r="L299" s="301"/>
      <c r="M299" s="323" t="str">
        <f t="shared" ref="M299:M319" si="47">IF(I299-K299=0,"",I299-K299)</f>
        <v/>
      </c>
      <c r="N299" s="163"/>
      <c r="O299" s="153"/>
    </row>
    <row r="300" spans="1:15" ht="18.75" customHeight="1" x14ac:dyDescent="0.15">
      <c r="A300" s="94"/>
      <c r="B300" s="144"/>
      <c r="C300" s="333"/>
      <c r="D300" s="543"/>
      <c r="E300" s="541"/>
      <c r="F300" s="246"/>
      <c r="G300" s="145"/>
      <c r="H300" s="146"/>
      <c r="I300" s="147"/>
      <c r="J300" s="148">
        <f t="shared" ref="J300:J319" si="48">ROUNDDOWN(H300*I300,0)</f>
        <v>0</v>
      </c>
      <c r="K300" s="149"/>
      <c r="L300" s="150">
        <f t="shared" ref="L300:L319" si="49">ROUNDDOWN(H300*K300,0)</f>
        <v>0</v>
      </c>
      <c r="M300" s="181" t="str">
        <f t="shared" si="47"/>
        <v/>
      </c>
      <c r="N300" s="152">
        <f>J300-L300</f>
        <v>0</v>
      </c>
      <c r="O300" s="153"/>
    </row>
    <row r="301" spans="1:15" ht="18.75" customHeight="1" x14ac:dyDescent="0.15">
      <c r="A301" s="94"/>
      <c r="B301" s="144"/>
      <c r="C301" s="333"/>
      <c r="D301" s="324"/>
      <c r="E301" s="325"/>
      <c r="F301" s="246"/>
      <c r="G301" s="145"/>
      <c r="H301" s="146"/>
      <c r="I301" s="147"/>
      <c r="J301" s="148">
        <f t="shared" si="48"/>
        <v>0</v>
      </c>
      <c r="K301" s="149"/>
      <c r="L301" s="150">
        <f t="shared" si="49"/>
        <v>0</v>
      </c>
      <c r="M301" s="181" t="str">
        <f t="shared" si="47"/>
        <v/>
      </c>
      <c r="N301" s="152">
        <f>J301-L301</f>
        <v>0</v>
      </c>
      <c r="O301" s="153"/>
    </row>
    <row r="302" spans="1:15" ht="18.75" customHeight="1" x14ac:dyDescent="0.15">
      <c r="A302" s="94"/>
      <c r="B302" s="144"/>
      <c r="C302" s="333"/>
      <c r="D302" s="324"/>
      <c r="E302" s="325"/>
      <c r="F302" s="246"/>
      <c r="G302" s="145"/>
      <c r="H302" s="146"/>
      <c r="I302" s="147"/>
      <c r="J302" s="148">
        <f t="shared" si="48"/>
        <v>0</v>
      </c>
      <c r="K302" s="149"/>
      <c r="L302" s="150">
        <f t="shared" si="49"/>
        <v>0</v>
      </c>
      <c r="M302" s="181" t="str">
        <f t="shared" si="47"/>
        <v/>
      </c>
      <c r="N302" s="152">
        <f t="shared" ref="N302:N311" si="50">J302-L302</f>
        <v>0</v>
      </c>
      <c r="O302" s="153"/>
    </row>
    <row r="303" spans="1:15" ht="18.75" customHeight="1" x14ac:dyDescent="0.15">
      <c r="A303" s="94"/>
      <c r="B303" s="144"/>
      <c r="C303" s="333"/>
      <c r="D303" s="324"/>
      <c r="E303" s="325"/>
      <c r="F303" s="246"/>
      <c r="G303" s="145"/>
      <c r="H303" s="146"/>
      <c r="I303" s="147"/>
      <c r="J303" s="148">
        <f t="shared" si="48"/>
        <v>0</v>
      </c>
      <c r="K303" s="149"/>
      <c r="L303" s="150">
        <f t="shared" si="49"/>
        <v>0</v>
      </c>
      <c r="M303" s="181" t="str">
        <f t="shared" si="47"/>
        <v/>
      </c>
      <c r="N303" s="152">
        <f t="shared" si="50"/>
        <v>0</v>
      </c>
      <c r="O303" s="153"/>
    </row>
    <row r="304" spans="1:15" ht="18.75" customHeight="1" x14ac:dyDescent="0.15">
      <c r="A304" s="94"/>
      <c r="B304" s="144"/>
      <c r="C304" s="333"/>
      <c r="D304" s="324"/>
      <c r="E304" s="325"/>
      <c r="F304" s="246"/>
      <c r="G304" s="145"/>
      <c r="H304" s="146"/>
      <c r="I304" s="147"/>
      <c r="J304" s="148">
        <f t="shared" si="48"/>
        <v>0</v>
      </c>
      <c r="K304" s="149"/>
      <c r="L304" s="150">
        <f t="shared" si="49"/>
        <v>0</v>
      </c>
      <c r="M304" s="181" t="str">
        <f t="shared" si="47"/>
        <v/>
      </c>
      <c r="N304" s="152">
        <f t="shared" si="50"/>
        <v>0</v>
      </c>
      <c r="O304" s="153"/>
    </row>
    <row r="305" spans="1:15" ht="18.75" customHeight="1" x14ac:dyDescent="0.15">
      <c r="A305" s="94"/>
      <c r="B305" s="144"/>
      <c r="C305" s="333"/>
      <c r="D305" s="324"/>
      <c r="E305" s="325"/>
      <c r="F305" s="246"/>
      <c r="G305" s="145"/>
      <c r="H305" s="146"/>
      <c r="I305" s="147"/>
      <c r="J305" s="148">
        <f t="shared" si="48"/>
        <v>0</v>
      </c>
      <c r="K305" s="149"/>
      <c r="L305" s="150">
        <f t="shared" si="49"/>
        <v>0</v>
      </c>
      <c r="M305" s="181" t="str">
        <f t="shared" si="47"/>
        <v/>
      </c>
      <c r="N305" s="152">
        <f t="shared" si="50"/>
        <v>0</v>
      </c>
      <c r="O305" s="153"/>
    </row>
    <row r="306" spans="1:15" ht="18.75" customHeight="1" x14ac:dyDescent="0.15">
      <c r="A306" s="94"/>
      <c r="B306" s="144"/>
      <c r="C306" s="333"/>
      <c r="D306" s="324"/>
      <c r="E306" s="325"/>
      <c r="F306" s="246"/>
      <c r="G306" s="145"/>
      <c r="H306" s="146"/>
      <c r="I306" s="147"/>
      <c r="J306" s="148">
        <f t="shared" si="48"/>
        <v>0</v>
      </c>
      <c r="K306" s="149"/>
      <c r="L306" s="150">
        <f t="shared" si="49"/>
        <v>0</v>
      </c>
      <c r="M306" s="181" t="str">
        <f t="shared" si="47"/>
        <v/>
      </c>
      <c r="N306" s="152">
        <f t="shared" si="50"/>
        <v>0</v>
      </c>
      <c r="O306" s="153"/>
    </row>
    <row r="307" spans="1:15" ht="18.75" customHeight="1" x14ac:dyDescent="0.15">
      <c r="A307" s="94"/>
      <c r="B307" s="144"/>
      <c r="C307" s="333"/>
      <c r="D307" s="324"/>
      <c r="E307" s="325"/>
      <c r="F307" s="246"/>
      <c r="G307" s="145"/>
      <c r="H307" s="146"/>
      <c r="I307" s="147"/>
      <c r="J307" s="148">
        <f t="shared" si="48"/>
        <v>0</v>
      </c>
      <c r="K307" s="149"/>
      <c r="L307" s="150">
        <f t="shared" si="49"/>
        <v>0</v>
      </c>
      <c r="M307" s="181" t="str">
        <f t="shared" si="47"/>
        <v/>
      </c>
      <c r="N307" s="152">
        <f t="shared" si="50"/>
        <v>0</v>
      </c>
      <c r="O307" s="153"/>
    </row>
    <row r="308" spans="1:15" ht="18.75" customHeight="1" x14ac:dyDescent="0.15">
      <c r="A308" s="94"/>
      <c r="B308" s="144"/>
      <c r="C308" s="333"/>
      <c r="D308" s="324"/>
      <c r="E308" s="325"/>
      <c r="F308" s="246"/>
      <c r="G308" s="145"/>
      <c r="H308" s="146"/>
      <c r="I308" s="147"/>
      <c r="J308" s="148">
        <f t="shared" si="48"/>
        <v>0</v>
      </c>
      <c r="K308" s="149"/>
      <c r="L308" s="150">
        <f t="shared" si="49"/>
        <v>0</v>
      </c>
      <c r="M308" s="181" t="str">
        <f t="shared" si="47"/>
        <v/>
      </c>
      <c r="N308" s="152">
        <f t="shared" si="50"/>
        <v>0</v>
      </c>
      <c r="O308" s="153"/>
    </row>
    <row r="309" spans="1:15" ht="18.75" customHeight="1" x14ac:dyDescent="0.15">
      <c r="A309" s="94"/>
      <c r="B309" s="144"/>
      <c r="C309" s="333"/>
      <c r="D309" s="324"/>
      <c r="E309" s="325"/>
      <c r="F309" s="246"/>
      <c r="G309" s="145"/>
      <c r="H309" s="146"/>
      <c r="I309" s="147"/>
      <c r="J309" s="148">
        <f t="shared" si="48"/>
        <v>0</v>
      </c>
      <c r="K309" s="149"/>
      <c r="L309" s="150">
        <f t="shared" si="49"/>
        <v>0</v>
      </c>
      <c r="M309" s="181" t="str">
        <f t="shared" si="47"/>
        <v/>
      </c>
      <c r="N309" s="152">
        <f t="shared" si="50"/>
        <v>0</v>
      </c>
      <c r="O309" s="153"/>
    </row>
    <row r="310" spans="1:15" ht="18.75" customHeight="1" x14ac:dyDescent="0.15">
      <c r="A310" s="94"/>
      <c r="B310" s="144"/>
      <c r="C310" s="333"/>
      <c r="D310" s="324"/>
      <c r="E310" s="325"/>
      <c r="F310" s="246"/>
      <c r="G310" s="145"/>
      <c r="H310" s="146"/>
      <c r="I310" s="147"/>
      <c r="J310" s="148">
        <f t="shared" si="48"/>
        <v>0</v>
      </c>
      <c r="K310" s="149"/>
      <c r="L310" s="150">
        <f t="shared" si="49"/>
        <v>0</v>
      </c>
      <c r="M310" s="181" t="str">
        <f t="shared" si="47"/>
        <v/>
      </c>
      <c r="N310" s="152">
        <f t="shared" si="50"/>
        <v>0</v>
      </c>
      <c r="O310" s="153"/>
    </row>
    <row r="311" spans="1:15" ht="18.75" customHeight="1" x14ac:dyDescent="0.15">
      <c r="A311" s="94"/>
      <c r="B311" s="144"/>
      <c r="C311" s="333"/>
      <c r="D311" s="324"/>
      <c r="E311" s="325"/>
      <c r="F311" s="246"/>
      <c r="G311" s="145"/>
      <c r="H311" s="146"/>
      <c r="I311" s="147"/>
      <c r="J311" s="148">
        <f t="shared" si="48"/>
        <v>0</v>
      </c>
      <c r="K311" s="149"/>
      <c r="L311" s="150">
        <f t="shared" si="49"/>
        <v>0</v>
      </c>
      <c r="M311" s="181" t="str">
        <f t="shared" si="47"/>
        <v/>
      </c>
      <c r="N311" s="152">
        <f t="shared" si="50"/>
        <v>0</v>
      </c>
      <c r="O311" s="153"/>
    </row>
    <row r="312" spans="1:15" ht="18.75" customHeight="1" x14ac:dyDescent="0.15">
      <c r="A312" s="94"/>
      <c r="B312" s="144"/>
      <c r="C312" s="333"/>
      <c r="D312" s="324"/>
      <c r="E312" s="325"/>
      <c r="F312" s="246"/>
      <c r="G312" s="145"/>
      <c r="H312" s="146"/>
      <c r="I312" s="147"/>
      <c r="J312" s="148">
        <f t="shared" si="48"/>
        <v>0</v>
      </c>
      <c r="K312" s="149"/>
      <c r="L312" s="150">
        <f t="shared" si="49"/>
        <v>0</v>
      </c>
      <c r="M312" s="181" t="str">
        <f t="shared" si="47"/>
        <v/>
      </c>
      <c r="N312" s="152">
        <f t="shared" ref="N312:N318" si="51">J312-L312</f>
        <v>0</v>
      </c>
      <c r="O312" s="153"/>
    </row>
    <row r="313" spans="1:15" ht="18.75" customHeight="1" x14ac:dyDescent="0.15">
      <c r="A313" s="94"/>
      <c r="B313" s="144"/>
      <c r="C313" s="333"/>
      <c r="D313" s="324"/>
      <c r="E313" s="325"/>
      <c r="F313" s="246"/>
      <c r="G313" s="145"/>
      <c r="H313" s="146"/>
      <c r="I313" s="147"/>
      <c r="J313" s="148">
        <f t="shared" si="48"/>
        <v>0</v>
      </c>
      <c r="K313" s="149"/>
      <c r="L313" s="150">
        <f t="shared" si="49"/>
        <v>0</v>
      </c>
      <c r="M313" s="181" t="str">
        <f t="shared" si="47"/>
        <v/>
      </c>
      <c r="N313" s="152">
        <f t="shared" si="51"/>
        <v>0</v>
      </c>
      <c r="O313" s="153"/>
    </row>
    <row r="314" spans="1:15" ht="18.75" customHeight="1" x14ac:dyDescent="0.15">
      <c r="A314" s="94"/>
      <c r="B314" s="144"/>
      <c r="C314" s="333"/>
      <c r="D314" s="324"/>
      <c r="E314" s="325"/>
      <c r="F314" s="246"/>
      <c r="G314" s="145"/>
      <c r="H314" s="146"/>
      <c r="I314" s="147"/>
      <c r="J314" s="148">
        <f t="shared" si="48"/>
        <v>0</v>
      </c>
      <c r="K314" s="149"/>
      <c r="L314" s="150">
        <f t="shared" si="49"/>
        <v>0</v>
      </c>
      <c r="M314" s="181" t="str">
        <f t="shared" si="47"/>
        <v/>
      </c>
      <c r="N314" s="152">
        <f t="shared" si="51"/>
        <v>0</v>
      </c>
      <c r="O314" s="153"/>
    </row>
    <row r="315" spans="1:15" ht="18.75" customHeight="1" x14ac:dyDescent="0.15">
      <c r="A315" s="94"/>
      <c r="B315" s="144"/>
      <c r="C315" s="333"/>
      <c r="D315" s="324"/>
      <c r="E315" s="325"/>
      <c r="F315" s="246"/>
      <c r="G315" s="145"/>
      <c r="H315" s="146"/>
      <c r="I315" s="147"/>
      <c r="J315" s="148">
        <f t="shared" si="48"/>
        <v>0</v>
      </c>
      <c r="K315" s="149"/>
      <c r="L315" s="150">
        <f t="shared" si="49"/>
        <v>0</v>
      </c>
      <c r="M315" s="181" t="str">
        <f t="shared" si="47"/>
        <v/>
      </c>
      <c r="N315" s="152">
        <f t="shared" si="51"/>
        <v>0</v>
      </c>
      <c r="O315" s="153"/>
    </row>
    <row r="316" spans="1:15" ht="18.75" customHeight="1" x14ac:dyDescent="0.15">
      <c r="A316" s="94"/>
      <c r="B316" s="144"/>
      <c r="C316" s="333"/>
      <c r="D316" s="324"/>
      <c r="E316" s="325"/>
      <c r="F316" s="246"/>
      <c r="G316" s="145"/>
      <c r="H316" s="146"/>
      <c r="I316" s="147"/>
      <c r="J316" s="148">
        <f t="shared" si="48"/>
        <v>0</v>
      </c>
      <c r="K316" s="149"/>
      <c r="L316" s="150">
        <f t="shared" si="49"/>
        <v>0</v>
      </c>
      <c r="M316" s="181" t="str">
        <f t="shared" si="47"/>
        <v/>
      </c>
      <c r="N316" s="152">
        <f t="shared" si="51"/>
        <v>0</v>
      </c>
      <c r="O316" s="153"/>
    </row>
    <row r="317" spans="1:15" ht="18.75" customHeight="1" x14ac:dyDescent="0.15">
      <c r="A317" s="94"/>
      <c r="B317" s="144"/>
      <c r="C317" s="333"/>
      <c r="D317" s="324"/>
      <c r="E317" s="325"/>
      <c r="F317" s="246"/>
      <c r="G317" s="145"/>
      <c r="H317" s="146"/>
      <c r="I317" s="147"/>
      <c r="J317" s="148">
        <f t="shared" si="48"/>
        <v>0</v>
      </c>
      <c r="K317" s="149"/>
      <c r="L317" s="150">
        <f t="shared" si="49"/>
        <v>0</v>
      </c>
      <c r="M317" s="181" t="str">
        <f t="shared" si="47"/>
        <v/>
      </c>
      <c r="N317" s="152">
        <f t="shared" si="51"/>
        <v>0</v>
      </c>
      <c r="O317" s="153"/>
    </row>
    <row r="318" spans="1:15" ht="18.75" customHeight="1" x14ac:dyDescent="0.15">
      <c r="A318" s="94"/>
      <c r="B318" s="144"/>
      <c r="C318" s="333"/>
      <c r="D318" s="324"/>
      <c r="E318" s="325"/>
      <c r="F318" s="246"/>
      <c r="G318" s="145"/>
      <c r="H318" s="146"/>
      <c r="I318" s="147"/>
      <c r="J318" s="148">
        <f t="shared" si="48"/>
        <v>0</v>
      </c>
      <c r="K318" s="149"/>
      <c r="L318" s="150">
        <f t="shared" si="49"/>
        <v>0</v>
      </c>
      <c r="M318" s="181" t="str">
        <f t="shared" si="47"/>
        <v/>
      </c>
      <c r="N318" s="152">
        <f t="shared" si="51"/>
        <v>0</v>
      </c>
      <c r="O318" s="153"/>
    </row>
    <row r="319" spans="1:15" ht="18.75" customHeight="1" thickBot="1" x14ac:dyDescent="0.2">
      <c r="A319" s="94"/>
      <c r="B319" s="327"/>
      <c r="C319" s="276"/>
      <c r="D319" s="277"/>
      <c r="E319" s="278"/>
      <c r="F319" s="279"/>
      <c r="G319" s="280"/>
      <c r="H319" s="281"/>
      <c r="I319" s="282"/>
      <c r="J319" s="311">
        <f t="shared" si="48"/>
        <v>0</v>
      </c>
      <c r="K319" s="283"/>
      <c r="L319" s="313">
        <f t="shared" si="49"/>
        <v>0</v>
      </c>
      <c r="M319" s="315" t="str">
        <f t="shared" si="47"/>
        <v/>
      </c>
      <c r="N319" s="284">
        <f t="shared" ref="N319:N325" si="52">J319-L319</f>
        <v>0</v>
      </c>
      <c r="O319" s="110"/>
    </row>
    <row r="320" spans="1:15" ht="18.75" customHeight="1" x14ac:dyDescent="0.15">
      <c r="A320" s="94"/>
      <c r="B320" s="154"/>
      <c r="C320" s="275" t="s">
        <v>639</v>
      </c>
      <c r="D320" s="258" t="s">
        <v>665</v>
      </c>
      <c r="E320" s="259" t="s">
        <v>605</v>
      </c>
      <c r="F320" s="260"/>
      <c r="G320" s="321"/>
      <c r="H320" s="322"/>
      <c r="I320" s="159"/>
      <c r="J320" s="261">
        <f>SUMIFS(J300:J319,B300:B319,"設備")</f>
        <v>0</v>
      </c>
      <c r="K320" s="161"/>
      <c r="L320" s="262">
        <f>SUMIFS(L300:L319,B300:B319,"設備")</f>
        <v>0</v>
      </c>
      <c r="M320" s="323"/>
      <c r="N320" s="263">
        <f t="shared" si="52"/>
        <v>0</v>
      </c>
      <c r="O320" s="164"/>
    </row>
    <row r="321" spans="1:15" ht="18.75" customHeight="1" x14ac:dyDescent="0.15">
      <c r="A321" s="94"/>
      <c r="B321" s="144"/>
      <c r="C321" s="275" t="s">
        <v>639</v>
      </c>
      <c r="D321" s="326" t="s">
        <v>666</v>
      </c>
      <c r="E321" s="186" t="s">
        <v>605</v>
      </c>
      <c r="F321" s="245"/>
      <c r="G321" s="177"/>
      <c r="H321" s="178"/>
      <c r="I321" s="148"/>
      <c r="J321" s="179">
        <f>SUMIFS(J300:J319,B300:B319,"工事")</f>
        <v>0</v>
      </c>
      <c r="K321" s="150"/>
      <c r="L321" s="180">
        <f>SUMIFS(L300:L319,B300:B319,"工事")</f>
        <v>0</v>
      </c>
      <c r="M321" s="181"/>
      <c r="N321" s="182">
        <f t="shared" si="52"/>
        <v>0</v>
      </c>
      <c r="O321" s="153"/>
    </row>
    <row r="322" spans="1:15" ht="18.75" customHeight="1" thickBot="1" x14ac:dyDescent="0.2">
      <c r="A322" s="94"/>
      <c r="B322" s="264"/>
      <c r="C322" s="285"/>
      <c r="D322" s="286" t="s">
        <v>639</v>
      </c>
      <c r="E322" s="287" t="s">
        <v>619</v>
      </c>
      <c r="F322" s="288"/>
      <c r="G322" s="289"/>
      <c r="H322" s="290"/>
      <c r="I322" s="265"/>
      <c r="J322" s="272">
        <f>J320+J321</f>
        <v>0</v>
      </c>
      <c r="K322" s="266"/>
      <c r="L322" s="273">
        <f>L320+L321</f>
        <v>0</v>
      </c>
      <c r="M322" s="267"/>
      <c r="N322" s="274">
        <f t="shared" si="52"/>
        <v>0</v>
      </c>
      <c r="O322" s="268"/>
    </row>
    <row r="323" spans="1:15" ht="18.75" customHeight="1" thickTop="1" x14ac:dyDescent="0.15">
      <c r="A323" s="94"/>
      <c r="B323" s="154"/>
      <c r="C323" s="257" t="s">
        <v>523</v>
      </c>
      <c r="D323" s="258" t="s">
        <v>600</v>
      </c>
      <c r="E323" s="259" t="s">
        <v>602</v>
      </c>
      <c r="F323" s="260"/>
      <c r="G323" s="321"/>
      <c r="H323" s="322"/>
      <c r="I323" s="159"/>
      <c r="J323" s="261">
        <f>SUMIFS(J276:J322,D276:D322,"設備費5")</f>
        <v>0</v>
      </c>
      <c r="K323" s="161"/>
      <c r="L323" s="262">
        <f>SUMIFS(L276:L322,D276:D322,"設備費5")</f>
        <v>0</v>
      </c>
      <c r="M323" s="323"/>
      <c r="N323" s="263">
        <f t="shared" si="52"/>
        <v>0</v>
      </c>
      <c r="O323" s="164"/>
    </row>
    <row r="324" spans="1:15" ht="18.75" customHeight="1" x14ac:dyDescent="0.15">
      <c r="A324" s="94"/>
      <c r="B324" s="144"/>
      <c r="C324" s="184" t="s">
        <v>523</v>
      </c>
      <c r="D324" s="326" t="s">
        <v>606</v>
      </c>
      <c r="E324" s="186" t="s">
        <v>602</v>
      </c>
      <c r="F324" s="245"/>
      <c r="G324" s="177"/>
      <c r="H324" s="178"/>
      <c r="I324" s="148"/>
      <c r="J324" s="179">
        <f>SUMIFS(J276:J322,D276:D322,"工事費5")</f>
        <v>0</v>
      </c>
      <c r="K324" s="150"/>
      <c r="L324" s="180">
        <f>SUMIFS(L276:L322,D276:D322,"工事費5")</f>
        <v>0</v>
      </c>
      <c r="M324" s="181"/>
      <c r="N324" s="182">
        <f t="shared" si="52"/>
        <v>0</v>
      </c>
      <c r="O324" s="153"/>
    </row>
    <row r="325" spans="1:15" ht="18.75" customHeight="1" thickBot="1" x14ac:dyDescent="0.2">
      <c r="A325" s="94"/>
      <c r="B325" s="264"/>
      <c r="C325" s="285"/>
      <c r="D325" s="291" t="s">
        <v>607</v>
      </c>
      <c r="E325" s="287" t="s">
        <v>602</v>
      </c>
      <c r="F325" s="288"/>
      <c r="G325" s="289"/>
      <c r="H325" s="290"/>
      <c r="I325" s="265"/>
      <c r="J325" s="272">
        <f>J323+J324</f>
        <v>0</v>
      </c>
      <c r="K325" s="266"/>
      <c r="L325" s="273">
        <f>L323+L324</f>
        <v>0</v>
      </c>
      <c r="M325" s="267"/>
      <c r="N325" s="274">
        <f t="shared" si="52"/>
        <v>0</v>
      </c>
      <c r="O325" s="268"/>
    </row>
    <row r="326" spans="1:15" ht="18.75" customHeight="1" thickTop="1" x14ac:dyDescent="0.15">
      <c r="A326" s="94"/>
      <c r="B326" s="144"/>
      <c r="C326" s="2558" t="s">
        <v>612</v>
      </c>
      <c r="D326" s="2559"/>
      <c r="E326" s="2560"/>
      <c r="F326" s="246"/>
      <c r="G326" s="145"/>
      <c r="H326" s="146"/>
      <c r="I326" s="148"/>
      <c r="J326" s="148"/>
      <c r="K326" s="149"/>
      <c r="L326" s="150"/>
      <c r="M326" s="181"/>
      <c r="N326" s="152"/>
      <c r="O326" s="153"/>
    </row>
    <row r="327" spans="1:15" ht="18.75" customHeight="1" x14ac:dyDescent="0.15">
      <c r="A327" s="94"/>
      <c r="B327" s="144"/>
      <c r="C327" s="2561" t="s">
        <v>640</v>
      </c>
      <c r="D327" s="2562"/>
      <c r="E327" s="2563"/>
      <c r="F327" s="246"/>
      <c r="G327" s="145"/>
      <c r="H327" s="146"/>
      <c r="I327" s="147"/>
      <c r="J327" s="148"/>
      <c r="K327" s="149"/>
      <c r="L327" s="150"/>
      <c r="M327" s="181" t="str">
        <f t="shared" ref="M327:M335" si="53">IF(I327-K327=0,"",I327-K327)</f>
        <v/>
      </c>
      <c r="N327" s="152"/>
      <c r="O327" s="153"/>
    </row>
    <row r="328" spans="1:15" ht="18.75" customHeight="1" x14ac:dyDescent="0.15">
      <c r="A328" s="94"/>
      <c r="B328" s="144"/>
      <c r="C328" s="333"/>
      <c r="D328" s="324"/>
      <c r="E328" s="325"/>
      <c r="F328" s="246"/>
      <c r="G328" s="145"/>
      <c r="H328" s="146"/>
      <c r="I328" s="147"/>
      <c r="J328" s="148">
        <f t="shared" ref="J328:J335" si="54">ROUNDDOWN(H328*I328,0)</f>
        <v>0</v>
      </c>
      <c r="K328" s="149"/>
      <c r="L328" s="150">
        <f t="shared" ref="L328:L335" si="55">ROUNDDOWN(H328*K328,0)</f>
        <v>0</v>
      </c>
      <c r="M328" s="181" t="str">
        <f t="shared" si="53"/>
        <v/>
      </c>
      <c r="N328" s="152">
        <f t="shared" ref="N328:N338" si="56">J328-L328</f>
        <v>0</v>
      </c>
      <c r="O328" s="153"/>
    </row>
    <row r="329" spans="1:15" ht="18.75" customHeight="1" x14ac:dyDescent="0.15">
      <c r="A329" s="94"/>
      <c r="B329" s="144"/>
      <c r="C329" s="333"/>
      <c r="D329" s="324"/>
      <c r="E329" s="325"/>
      <c r="F329" s="246"/>
      <c r="G329" s="145"/>
      <c r="H329" s="146"/>
      <c r="I329" s="147"/>
      <c r="J329" s="148">
        <f t="shared" si="54"/>
        <v>0</v>
      </c>
      <c r="K329" s="149"/>
      <c r="L329" s="150">
        <f t="shared" si="55"/>
        <v>0</v>
      </c>
      <c r="M329" s="181" t="str">
        <f t="shared" si="53"/>
        <v/>
      </c>
      <c r="N329" s="152">
        <f t="shared" si="56"/>
        <v>0</v>
      </c>
      <c r="O329" s="153"/>
    </row>
    <row r="330" spans="1:15" ht="18.75" customHeight="1" x14ac:dyDescent="0.15">
      <c r="A330" s="94"/>
      <c r="B330" s="144"/>
      <c r="C330" s="333"/>
      <c r="D330" s="324"/>
      <c r="E330" s="325"/>
      <c r="F330" s="246"/>
      <c r="G330" s="145"/>
      <c r="H330" s="146"/>
      <c r="I330" s="147"/>
      <c r="J330" s="148">
        <f t="shared" si="54"/>
        <v>0</v>
      </c>
      <c r="K330" s="149"/>
      <c r="L330" s="150">
        <f t="shared" si="55"/>
        <v>0</v>
      </c>
      <c r="M330" s="181" t="str">
        <f t="shared" si="53"/>
        <v/>
      </c>
      <c r="N330" s="152">
        <f t="shared" si="56"/>
        <v>0</v>
      </c>
      <c r="O330" s="153"/>
    </row>
    <row r="331" spans="1:15" ht="18.75" customHeight="1" x14ac:dyDescent="0.15">
      <c r="A331" s="94"/>
      <c r="B331" s="144"/>
      <c r="C331" s="333"/>
      <c r="D331" s="324"/>
      <c r="E331" s="325"/>
      <c r="F331" s="246"/>
      <c r="G331" s="145"/>
      <c r="H331" s="146"/>
      <c r="I331" s="147"/>
      <c r="J331" s="148">
        <f t="shared" si="54"/>
        <v>0</v>
      </c>
      <c r="K331" s="149"/>
      <c r="L331" s="150">
        <f t="shared" si="55"/>
        <v>0</v>
      </c>
      <c r="M331" s="181" t="str">
        <f t="shared" si="53"/>
        <v/>
      </c>
      <c r="N331" s="152">
        <f t="shared" si="56"/>
        <v>0</v>
      </c>
      <c r="O331" s="153"/>
    </row>
    <row r="332" spans="1:15" ht="18.75" customHeight="1" x14ac:dyDescent="0.15">
      <c r="A332" s="94"/>
      <c r="B332" s="144"/>
      <c r="C332" s="333"/>
      <c r="D332" s="324"/>
      <c r="E332" s="325"/>
      <c r="F332" s="246"/>
      <c r="G332" s="145"/>
      <c r="H332" s="146"/>
      <c r="I332" s="147"/>
      <c r="J332" s="148">
        <f t="shared" si="54"/>
        <v>0</v>
      </c>
      <c r="K332" s="149"/>
      <c r="L332" s="150">
        <f t="shared" si="55"/>
        <v>0</v>
      </c>
      <c r="M332" s="181" t="str">
        <f t="shared" si="53"/>
        <v/>
      </c>
      <c r="N332" s="152">
        <f t="shared" si="56"/>
        <v>0</v>
      </c>
      <c r="O332" s="153"/>
    </row>
    <row r="333" spans="1:15" ht="18.75" customHeight="1" x14ac:dyDescent="0.15">
      <c r="A333" s="94"/>
      <c r="B333" s="144"/>
      <c r="C333" s="333"/>
      <c r="D333" s="324"/>
      <c r="E333" s="325"/>
      <c r="F333" s="246"/>
      <c r="G333" s="145"/>
      <c r="H333" s="146"/>
      <c r="I333" s="147"/>
      <c r="J333" s="148">
        <f t="shared" si="54"/>
        <v>0</v>
      </c>
      <c r="K333" s="149"/>
      <c r="L333" s="150">
        <f t="shared" si="55"/>
        <v>0</v>
      </c>
      <c r="M333" s="181" t="str">
        <f t="shared" si="53"/>
        <v/>
      </c>
      <c r="N333" s="152">
        <f t="shared" si="56"/>
        <v>0</v>
      </c>
      <c r="O333" s="153"/>
    </row>
    <row r="334" spans="1:15" ht="18.75" customHeight="1" x14ac:dyDescent="0.15">
      <c r="A334" s="94"/>
      <c r="B334" s="144"/>
      <c r="C334" s="333"/>
      <c r="D334" s="324"/>
      <c r="E334" s="325"/>
      <c r="F334" s="246"/>
      <c r="G334" s="145"/>
      <c r="H334" s="146"/>
      <c r="I334" s="147"/>
      <c r="J334" s="148">
        <f t="shared" si="54"/>
        <v>0</v>
      </c>
      <c r="K334" s="149"/>
      <c r="L334" s="150">
        <f t="shared" si="55"/>
        <v>0</v>
      </c>
      <c r="M334" s="181" t="str">
        <f t="shared" si="53"/>
        <v/>
      </c>
      <c r="N334" s="152">
        <f t="shared" si="56"/>
        <v>0</v>
      </c>
      <c r="O334" s="153"/>
    </row>
    <row r="335" spans="1:15" ht="18.75" customHeight="1" thickBot="1" x14ac:dyDescent="0.2">
      <c r="A335" s="94"/>
      <c r="B335" s="327"/>
      <c r="C335" s="276"/>
      <c r="D335" s="277"/>
      <c r="E335" s="278"/>
      <c r="F335" s="279"/>
      <c r="G335" s="280"/>
      <c r="H335" s="281"/>
      <c r="I335" s="282"/>
      <c r="J335" s="311">
        <f t="shared" si="54"/>
        <v>0</v>
      </c>
      <c r="K335" s="283"/>
      <c r="L335" s="313">
        <f t="shared" si="55"/>
        <v>0</v>
      </c>
      <c r="M335" s="315" t="str">
        <f t="shared" si="53"/>
        <v/>
      </c>
      <c r="N335" s="284">
        <f t="shared" si="56"/>
        <v>0</v>
      </c>
      <c r="O335" s="110"/>
    </row>
    <row r="336" spans="1:15" ht="18.75" customHeight="1" x14ac:dyDescent="0.15">
      <c r="A336" s="94"/>
      <c r="B336" s="154"/>
      <c r="C336" s="275" t="s">
        <v>641</v>
      </c>
      <c r="D336" s="258" t="s">
        <v>667</v>
      </c>
      <c r="E336" s="259" t="s">
        <v>605</v>
      </c>
      <c r="F336" s="260"/>
      <c r="G336" s="321"/>
      <c r="H336" s="322"/>
      <c r="I336" s="159"/>
      <c r="J336" s="261">
        <f>SUMIFS(J328:J335,B328:B335,"設備")</f>
        <v>0</v>
      </c>
      <c r="K336" s="161"/>
      <c r="L336" s="262">
        <f>SUMIFS(L328:L335,B328:B335,"設備")</f>
        <v>0</v>
      </c>
      <c r="M336" s="323"/>
      <c r="N336" s="263">
        <f t="shared" si="56"/>
        <v>0</v>
      </c>
      <c r="O336" s="164"/>
    </row>
    <row r="337" spans="1:15" ht="18.75" customHeight="1" x14ac:dyDescent="0.15">
      <c r="A337" s="94"/>
      <c r="B337" s="144"/>
      <c r="C337" s="275" t="s">
        <v>641</v>
      </c>
      <c r="D337" s="326" t="s">
        <v>668</v>
      </c>
      <c r="E337" s="186" t="s">
        <v>605</v>
      </c>
      <c r="F337" s="245"/>
      <c r="G337" s="177"/>
      <c r="H337" s="178"/>
      <c r="I337" s="148"/>
      <c r="J337" s="179">
        <f>SUMIFS(J328:J335,B328:B335,"工事")</f>
        <v>0</v>
      </c>
      <c r="K337" s="150"/>
      <c r="L337" s="180">
        <f>SUMIFS(L328:L335,B328:B335,"工事")</f>
        <v>0</v>
      </c>
      <c r="M337" s="181"/>
      <c r="N337" s="182">
        <f t="shared" si="56"/>
        <v>0</v>
      </c>
      <c r="O337" s="153"/>
    </row>
    <row r="338" spans="1:15" ht="18.75" customHeight="1" thickBot="1" x14ac:dyDescent="0.2">
      <c r="A338" s="94"/>
      <c r="B338" s="327"/>
      <c r="C338" s="306"/>
      <c r="D338" s="271" t="s">
        <v>641</v>
      </c>
      <c r="E338" s="328" t="s">
        <v>619</v>
      </c>
      <c r="F338" s="269"/>
      <c r="G338" s="309"/>
      <c r="H338" s="310"/>
      <c r="I338" s="311"/>
      <c r="J338" s="312">
        <f>J336+J337</f>
        <v>0</v>
      </c>
      <c r="K338" s="313"/>
      <c r="L338" s="314">
        <f>L336+L337</f>
        <v>0</v>
      </c>
      <c r="M338" s="315"/>
      <c r="N338" s="316">
        <f t="shared" si="56"/>
        <v>0</v>
      </c>
      <c r="O338" s="110"/>
    </row>
    <row r="339" spans="1:15" ht="18.75" customHeight="1" x14ac:dyDescent="0.15">
      <c r="A339" s="94"/>
      <c r="B339" s="144"/>
      <c r="C339" s="2550" t="s">
        <v>642</v>
      </c>
      <c r="D339" s="2551"/>
      <c r="E339" s="2552"/>
      <c r="F339" s="246"/>
      <c r="G339" s="145"/>
      <c r="H339" s="146"/>
      <c r="I339" s="147"/>
      <c r="J339" s="159"/>
      <c r="K339" s="329"/>
      <c r="L339" s="301"/>
      <c r="M339" s="323" t="str">
        <f t="shared" ref="M339:M347" si="57">IF(I339-K339=0,"",I339-K339)</f>
        <v/>
      </c>
      <c r="N339" s="163"/>
      <c r="O339" s="153"/>
    </row>
    <row r="340" spans="1:15" ht="18.75" customHeight="1" x14ac:dyDescent="0.15">
      <c r="A340" s="94"/>
      <c r="B340" s="144"/>
      <c r="C340" s="333"/>
      <c r="D340" s="324"/>
      <c r="E340" s="325"/>
      <c r="F340" s="246"/>
      <c r="G340" s="145"/>
      <c r="H340" s="146"/>
      <c r="I340" s="147"/>
      <c r="J340" s="148">
        <f t="shared" ref="J340:J347" si="58">ROUNDDOWN(H340*I340,0)</f>
        <v>0</v>
      </c>
      <c r="K340" s="149"/>
      <c r="L340" s="150">
        <f t="shared" ref="L340:L347" si="59">ROUNDDOWN(H340*K340,0)</f>
        <v>0</v>
      </c>
      <c r="M340" s="181" t="str">
        <f t="shared" si="57"/>
        <v/>
      </c>
      <c r="N340" s="152">
        <f t="shared" ref="N340:N346" si="60">J340-L340</f>
        <v>0</v>
      </c>
      <c r="O340" s="153"/>
    </row>
    <row r="341" spans="1:15" ht="18.75" customHeight="1" x14ac:dyDescent="0.15">
      <c r="A341" s="94"/>
      <c r="B341" s="144"/>
      <c r="C341" s="333"/>
      <c r="D341" s="324"/>
      <c r="E341" s="325"/>
      <c r="F341" s="246"/>
      <c r="G341" s="145"/>
      <c r="H341" s="146"/>
      <c r="I341" s="147"/>
      <c r="J341" s="148">
        <f t="shared" si="58"/>
        <v>0</v>
      </c>
      <c r="K341" s="149"/>
      <c r="L341" s="150">
        <f t="shared" si="59"/>
        <v>0</v>
      </c>
      <c r="M341" s="181" t="str">
        <f t="shared" si="57"/>
        <v/>
      </c>
      <c r="N341" s="152">
        <f t="shared" si="60"/>
        <v>0</v>
      </c>
      <c r="O341" s="153"/>
    </row>
    <row r="342" spans="1:15" ht="18.75" customHeight="1" x14ac:dyDescent="0.15">
      <c r="A342" s="94"/>
      <c r="B342" s="144"/>
      <c r="C342" s="333"/>
      <c r="D342" s="324"/>
      <c r="E342" s="325"/>
      <c r="F342" s="246"/>
      <c r="G342" s="145"/>
      <c r="H342" s="146"/>
      <c r="I342" s="147"/>
      <c r="J342" s="148">
        <f t="shared" si="58"/>
        <v>0</v>
      </c>
      <c r="K342" s="149"/>
      <c r="L342" s="150">
        <f t="shared" si="59"/>
        <v>0</v>
      </c>
      <c r="M342" s="181" t="str">
        <f t="shared" si="57"/>
        <v/>
      </c>
      <c r="N342" s="152">
        <f t="shared" si="60"/>
        <v>0</v>
      </c>
      <c r="O342" s="153"/>
    </row>
    <row r="343" spans="1:15" ht="18.75" customHeight="1" x14ac:dyDescent="0.15">
      <c r="A343" s="94"/>
      <c r="B343" s="144"/>
      <c r="C343" s="333"/>
      <c r="D343" s="324"/>
      <c r="E343" s="325"/>
      <c r="F343" s="246"/>
      <c r="G343" s="145"/>
      <c r="H343" s="146"/>
      <c r="I343" s="147"/>
      <c r="J343" s="148">
        <f t="shared" si="58"/>
        <v>0</v>
      </c>
      <c r="K343" s="149"/>
      <c r="L343" s="150">
        <f t="shared" si="59"/>
        <v>0</v>
      </c>
      <c r="M343" s="181" t="str">
        <f t="shared" si="57"/>
        <v/>
      </c>
      <c r="N343" s="152">
        <f t="shared" si="60"/>
        <v>0</v>
      </c>
      <c r="O343" s="153"/>
    </row>
    <row r="344" spans="1:15" ht="18.75" customHeight="1" x14ac:dyDescent="0.15">
      <c r="A344" s="94"/>
      <c r="B344" s="144"/>
      <c r="C344" s="333"/>
      <c r="D344" s="324"/>
      <c r="E344" s="325"/>
      <c r="F344" s="246"/>
      <c r="G344" s="145"/>
      <c r="H344" s="146"/>
      <c r="I344" s="147"/>
      <c r="J344" s="148">
        <f t="shared" si="58"/>
        <v>0</v>
      </c>
      <c r="K344" s="149"/>
      <c r="L344" s="150">
        <f t="shared" si="59"/>
        <v>0</v>
      </c>
      <c r="M344" s="181" t="str">
        <f t="shared" si="57"/>
        <v/>
      </c>
      <c r="N344" s="152">
        <f t="shared" si="60"/>
        <v>0</v>
      </c>
      <c r="O344" s="153"/>
    </row>
    <row r="345" spans="1:15" ht="18.75" customHeight="1" x14ac:dyDescent="0.15">
      <c r="A345" s="94"/>
      <c r="B345" s="144"/>
      <c r="C345" s="333"/>
      <c r="D345" s="324"/>
      <c r="E345" s="325"/>
      <c r="F345" s="246"/>
      <c r="G345" s="145"/>
      <c r="H345" s="146"/>
      <c r="I345" s="147"/>
      <c r="J345" s="148">
        <f t="shared" si="58"/>
        <v>0</v>
      </c>
      <c r="K345" s="149"/>
      <c r="L345" s="150">
        <f t="shared" si="59"/>
        <v>0</v>
      </c>
      <c r="M345" s="181" t="str">
        <f t="shared" si="57"/>
        <v/>
      </c>
      <c r="N345" s="152">
        <f t="shared" si="60"/>
        <v>0</v>
      </c>
      <c r="O345" s="153"/>
    </row>
    <row r="346" spans="1:15" ht="18.75" customHeight="1" x14ac:dyDescent="0.15">
      <c r="A346" s="94"/>
      <c r="B346" s="144"/>
      <c r="C346" s="333"/>
      <c r="D346" s="324"/>
      <c r="E346" s="325"/>
      <c r="F346" s="246"/>
      <c r="G346" s="145"/>
      <c r="H346" s="146"/>
      <c r="I346" s="147"/>
      <c r="J346" s="148">
        <f t="shared" si="58"/>
        <v>0</v>
      </c>
      <c r="K346" s="149"/>
      <c r="L346" s="150">
        <f t="shared" si="59"/>
        <v>0</v>
      </c>
      <c r="M346" s="181" t="str">
        <f t="shared" si="57"/>
        <v/>
      </c>
      <c r="N346" s="152">
        <f t="shared" si="60"/>
        <v>0</v>
      </c>
      <c r="O346" s="153"/>
    </row>
    <row r="347" spans="1:15" ht="18.75" customHeight="1" thickBot="1" x14ac:dyDescent="0.2">
      <c r="A347" s="94"/>
      <c r="B347" s="327"/>
      <c r="C347" s="276"/>
      <c r="D347" s="277"/>
      <c r="E347" s="278"/>
      <c r="F347" s="279"/>
      <c r="G347" s="280"/>
      <c r="H347" s="281"/>
      <c r="I347" s="282"/>
      <c r="J347" s="311">
        <f t="shared" si="58"/>
        <v>0</v>
      </c>
      <c r="K347" s="283"/>
      <c r="L347" s="313">
        <f t="shared" si="59"/>
        <v>0</v>
      </c>
      <c r="M347" s="315" t="str">
        <f t="shared" si="57"/>
        <v/>
      </c>
      <c r="N347" s="284">
        <f t="shared" ref="N347:N353" si="61">J347-L347</f>
        <v>0</v>
      </c>
      <c r="O347" s="110"/>
    </row>
    <row r="348" spans="1:15" ht="18.75" customHeight="1" x14ac:dyDescent="0.15">
      <c r="A348" s="94"/>
      <c r="B348" s="154"/>
      <c r="C348" s="275" t="s">
        <v>643</v>
      </c>
      <c r="D348" s="258" t="s">
        <v>667</v>
      </c>
      <c r="E348" s="259" t="s">
        <v>605</v>
      </c>
      <c r="F348" s="260"/>
      <c r="G348" s="321"/>
      <c r="H348" s="322"/>
      <c r="I348" s="159"/>
      <c r="J348" s="261">
        <f>SUMIFS(J340:J347,B340:B347,"設備")</f>
        <v>0</v>
      </c>
      <c r="K348" s="161"/>
      <c r="L348" s="262">
        <f>SUMIFS(L340:L347,B340:B347,"設備")</f>
        <v>0</v>
      </c>
      <c r="M348" s="323"/>
      <c r="N348" s="263">
        <f t="shared" si="61"/>
        <v>0</v>
      </c>
      <c r="O348" s="164"/>
    </row>
    <row r="349" spans="1:15" ht="18.75" customHeight="1" x14ac:dyDescent="0.15">
      <c r="A349" s="94"/>
      <c r="B349" s="144"/>
      <c r="C349" s="275" t="s">
        <v>643</v>
      </c>
      <c r="D349" s="326" t="s">
        <v>668</v>
      </c>
      <c r="E349" s="186" t="s">
        <v>605</v>
      </c>
      <c r="F349" s="245"/>
      <c r="G349" s="177"/>
      <c r="H349" s="178"/>
      <c r="I349" s="148"/>
      <c r="J349" s="179">
        <f>SUMIFS(J340:J347,B340:B347,"工事")</f>
        <v>0</v>
      </c>
      <c r="K349" s="150"/>
      <c r="L349" s="180">
        <f>SUMIFS(L340:L347,B340:B347,"工事")</f>
        <v>0</v>
      </c>
      <c r="M349" s="181"/>
      <c r="N349" s="182">
        <f t="shared" si="61"/>
        <v>0</v>
      </c>
      <c r="O349" s="153"/>
    </row>
    <row r="350" spans="1:15" ht="18.75" customHeight="1" thickBot="1" x14ac:dyDescent="0.2">
      <c r="A350" s="94"/>
      <c r="B350" s="264"/>
      <c r="C350" s="285"/>
      <c r="D350" s="286" t="s">
        <v>643</v>
      </c>
      <c r="E350" s="287" t="s">
        <v>619</v>
      </c>
      <c r="F350" s="288"/>
      <c r="G350" s="289"/>
      <c r="H350" s="290"/>
      <c r="I350" s="265"/>
      <c r="J350" s="272">
        <f>J348+J349</f>
        <v>0</v>
      </c>
      <c r="K350" s="266"/>
      <c r="L350" s="273">
        <f>L348+L349</f>
        <v>0</v>
      </c>
      <c r="M350" s="267"/>
      <c r="N350" s="274">
        <f t="shared" si="61"/>
        <v>0</v>
      </c>
      <c r="O350" s="268"/>
    </row>
    <row r="351" spans="1:15" ht="18.75" customHeight="1" thickTop="1" x14ac:dyDescent="0.15">
      <c r="A351" s="94"/>
      <c r="B351" s="154"/>
      <c r="C351" s="257" t="s">
        <v>523</v>
      </c>
      <c r="D351" s="258" t="s">
        <v>600</v>
      </c>
      <c r="E351" s="259" t="s">
        <v>602</v>
      </c>
      <c r="F351" s="260"/>
      <c r="G351" s="321"/>
      <c r="H351" s="322"/>
      <c r="I351" s="159"/>
      <c r="J351" s="261">
        <f>SUMIFS(J328:J350,D328:D350,"設備費6")</f>
        <v>0</v>
      </c>
      <c r="K351" s="161"/>
      <c r="L351" s="262">
        <f>SUMIFS(L328:L350,D328:D350,"設備費6")</f>
        <v>0</v>
      </c>
      <c r="M351" s="323"/>
      <c r="N351" s="263">
        <f t="shared" si="61"/>
        <v>0</v>
      </c>
      <c r="O351" s="164"/>
    </row>
    <row r="352" spans="1:15" ht="18.75" customHeight="1" x14ac:dyDescent="0.15">
      <c r="A352" s="94"/>
      <c r="B352" s="144"/>
      <c r="C352" s="184" t="s">
        <v>523</v>
      </c>
      <c r="D352" s="326" t="s">
        <v>606</v>
      </c>
      <c r="E352" s="186" t="s">
        <v>602</v>
      </c>
      <c r="F352" s="245"/>
      <c r="G352" s="177"/>
      <c r="H352" s="178"/>
      <c r="I352" s="148"/>
      <c r="J352" s="179">
        <f>SUMIFS(J328:J350,D328:D350,"工事費6")</f>
        <v>0</v>
      </c>
      <c r="K352" s="150"/>
      <c r="L352" s="180">
        <f>SUMIFS(L328:L350,D328:D350,"工事費6")</f>
        <v>0</v>
      </c>
      <c r="M352" s="181"/>
      <c r="N352" s="182">
        <f t="shared" si="61"/>
        <v>0</v>
      </c>
      <c r="O352" s="153"/>
    </row>
    <row r="353" spans="1:15" ht="18.75" customHeight="1" thickBot="1" x14ac:dyDescent="0.2">
      <c r="A353" s="94"/>
      <c r="B353" s="264"/>
      <c r="C353" s="285"/>
      <c r="D353" s="291" t="s">
        <v>607</v>
      </c>
      <c r="E353" s="287" t="s">
        <v>602</v>
      </c>
      <c r="F353" s="288"/>
      <c r="G353" s="289"/>
      <c r="H353" s="290"/>
      <c r="I353" s="265"/>
      <c r="J353" s="272">
        <f>J351+J352</f>
        <v>0</v>
      </c>
      <c r="K353" s="266"/>
      <c r="L353" s="273">
        <f>L351+L352</f>
        <v>0</v>
      </c>
      <c r="M353" s="267"/>
      <c r="N353" s="274">
        <f t="shared" si="61"/>
        <v>0</v>
      </c>
      <c r="O353" s="268"/>
    </row>
    <row r="354" spans="1:15" ht="18.75" customHeight="1" thickTop="1" x14ac:dyDescent="0.15">
      <c r="A354" s="94"/>
      <c r="B354" s="144"/>
      <c r="C354" s="2558" t="s">
        <v>613</v>
      </c>
      <c r="D354" s="2559"/>
      <c r="E354" s="2560"/>
      <c r="F354" s="246"/>
      <c r="G354" s="145"/>
      <c r="H354" s="146"/>
      <c r="I354" s="148"/>
      <c r="J354" s="148"/>
      <c r="K354" s="149"/>
      <c r="L354" s="150"/>
      <c r="M354" s="181"/>
      <c r="N354" s="152"/>
      <c r="O354" s="153"/>
    </row>
    <row r="355" spans="1:15" ht="18.75" customHeight="1" x14ac:dyDescent="0.15">
      <c r="A355" s="94"/>
      <c r="B355" s="144"/>
      <c r="C355" s="2561" t="s">
        <v>644</v>
      </c>
      <c r="D355" s="2562"/>
      <c r="E355" s="2563"/>
      <c r="F355" s="246"/>
      <c r="G355" s="145"/>
      <c r="H355" s="146"/>
      <c r="I355" s="147"/>
      <c r="J355" s="148"/>
      <c r="K355" s="149"/>
      <c r="L355" s="150"/>
      <c r="M355" s="181" t="str">
        <f t="shared" ref="M355:M363" si="62">IF(I355-K355=0,"",I355-K355)</f>
        <v/>
      </c>
      <c r="N355" s="152"/>
      <c r="O355" s="153"/>
    </row>
    <row r="356" spans="1:15" ht="18.75" customHeight="1" x14ac:dyDescent="0.15">
      <c r="A356" s="94"/>
      <c r="B356" s="144"/>
      <c r="C356" s="333"/>
      <c r="D356" s="324"/>
      <c r="E356" s="325"/>
      <c r="F356" s="246"/>
      <c r="G356" s="145"/>
      <c r="H356" s="146"/>
      <c r="I356" s="147"/>
      <c r="J356" s="148">
        <f t="shared" ref="J356:J363" si="63">ROUNDDOWN(H356*I356,0)</f>
        <v>0</v>
      </c>
      <c r="K356" s="149"/>
      <c r="L356" s="150">
        <f t="shared" ref="L356:L363" si="64">ROUNDDOWN(H356*K356,0)</f>
        <v>0</v>
      </c>
      <c r="M356" s="181" t="str">
        <f t="shared" si="62"/>
        <v/>
      </c>
      <c r="N356" s="152">
        <f>J356-L356</f>
        <v>0</v>
      </c>
      <c r="O356" s="153"/>
    </row>
    <row r="357" spans="1:15" ht="18.75" customHeight="1" x14ac:dyDescent="0.15">
      <c r="A357" s="94"/>
      <c r="B357" s="144"/>
      <c r="C357" s="333"/>
      <c r="D357" s="324"/>
      <c r="E357" s="325"/>
      <c r="F357" s="246"/>
      <c r="G357" s="145"/>
      <c r="H357" s="146"/>
      <c r="I357" s="147"/>
      <c r="J357" s="148">
        <f t="shared" si="63"/>
        <v>0</v>
      </c>
      <c r="K357" s="149"/>
      <c r="L357" s="150">
        <f t="shared" si="64"/>
        <v>0</v>
      </c>
      <c r="M357" s="181" t="str">
        <f t="shared" si="62"/>
        <v/>
      </c>
      <c r="N357" s="152">
        <f t="shared" ref="N357:N363" si="65">J357-L357</f>
        <v>0</v>
      </c>
      <c r="O357" s="153"/>
    </row>
    <row r="358" spans="1:15" ht="18.75" customHeight="1" x14ac:dyDescent="0.15">
      <c r="A358" s="94"/>
      <c r="B358" s="144"/>
      <c r="C358" s="333"/>
      <c r="D358" s="324"/>
      <c r="E358" s="325"/>
      <c r="F358" s="246"/>
      <c r="G358" s="145"/>
      <c r="H358" s="146"/>
      <c r="I358" s="147"/>
      <c r="J358" s="148">
        <f t="shared" si="63"/>
        <v>0</v>
      </c>
      <c r="K358" s="149"/>
      <c r="L358" s="150">
        <f t="shared" si="64"/>
        <v>0</v>
      </c>
      <c r="M358" s="181" t="str">
        <f t="shared" si="62"/>
        <v/>
      </c>
      <c r="N358" s="152">
        <f t="shared" si="65"/>
        <v>0</v>
      </c>
      <c r="O358" s="153"/>
    </row>
    <row r="359" spans="1:15" ht="18.75" customHeight="1" x14ac:dyDescent="0.15">
      <c r="A359" s="94"/>
      <c r="B359" s="144"/>
      <c r="C359" s="333"/>
      <c r="D359" s="324"/>
      <c r="E359" s="325"/>
      <c r="F359" s="246"/>
      <c r="G359" s="145"/>
      <c r="H359" s="146"/>
      <c r="I359" s="147"/>
      <c r="J359" s="148">
        <f t="shared" si="63"/>
        <v>0</v>
      </c>
      <c r="K359" s="149"/>
      <c r="L359" s="150">
        <f t="shared" si="64"/>
        <v>0</v>
      </c>
      <c r="M359" s="181" t="str">
        <f t="shared" si="62"/>
        <v/>
      </c>
      <c r="N359" s="152">
        <f t="shared" si="65"/>
        <v>0</v>
      </c>
      <c r="O359" s="153"/>
    </row>
    <row r="360" spans="1:15" ht="18.75" customHeight="1" x14ac:dyDescent="0.15">
      <c r="A360" s="94"/>
      <c r="B360" s="144"/>
      <c r="C360" s="333"/>
      <c r="D360" s="324"/>
      <c r="E360" s="325"/>
      <c r="F360" s="246"/>
      <c r="G360" s="145"/>
      <c r="H360" s="146"/>
      <c r="I360" s="147"/>
      <c r="J360" s="148">
        <f t="shared" si="63"/>
        <v>0</v>
      </c>
      <c r="K360" s="149"/>
      <c r="L360" s="150">
        <f t="shared" si="64"/>
        <v>0</v>
      </c>
      <c r="M360" s="181" t="str">
        <f t="shared" si="62"/>
        <v/>
      </c>
      <c r="N360" s="152">
        <f t="shared" si="65"/>
        <v>0</v>
      </c>
      <c r="O360" s="153"/>
    </row>
    <row r="361" spans="1:15" ht="18.75" customHeight="1" x14ac:dyDescent="0.15">
      <c r="A361" s="94"/>
      <c r="B361" s="144"/>
      <c r="C361" s="333"/>
      <c r="D361" s="324"/>
      <c r="E361" s="325"/>
      <c r="F361" s="246"/>
      <c r="G361" s="145"/>
      <c r="H361" s="146"/>
      <c r="I361" s="147"/>
      <c r="J361" s="148">
        <f t="shared" si="63"/>
        <v>0</v>
      </c>
      <c r="K361" s="149"/>
      <c r="L361" s="150">
        <f t="shared" si="64"/>
        <v>0</v>
      </c>
      <c r="M361" s="181" t="str">
        <f t="shared" si="62"/>
        <v/>
      </c>
      <c r="N361" s="152">
        <f t="shared" si="65"/>
        <v>0</v>
      </c>
      <c r="O361" s="153"/>
    </row>
    <row r="362" spans="1:15" ht="18.75" customHeight="1" x14ac:dyDescent="0.15">
      <c r="A362" s="94"/>
      <c r="B362" s="144"/>
      <c r="C362" s="333"/>
      <c r="D362" s="324"/>
      <c r="E362" s="325"/>
      <c r="F362" s="246"/>
      <c r="G362" s="145"/>
      <c r="H362" s="146"/>
      <c r="I362" s="147"/>
      <c r="J362" s="148">
        <f t="shared" si="63"/>
        <v>0</v>
      </c>
      <c r="K362" s="149"/>
      <c r="L362" s="150">
        <f t="shared" si="64"/>
        <v>0</v>
      </c>
      <c r="M362" s="181" t="str">
        <f t="shared" si="62"/>
        <v/>
      </c>
      <c r="N362" s="152">
        <f t="shared" si="65"/>
        <v>0</v>
      </c>
      <c r="O362" s="153"/>
    </row>
    <row r="363" spans="1:15" ht="18.75" customHeight="1" thickBot="1" x14ac:dyDescent="0.2">
      <c r="A363" s="94"/>
      <c r="B363" s="327"/>
      <c r="C363" s="276"/>
      <c r="D363" s="277"/>
      <c r="E363" s="278"/>
      <c r="F363" s="279"/>
      <c r="G363" s="280"/>
      <c r="H363" s="281"/>
      <c r="I363" s="282"/>
      <c r="J363" s="311">
        <f t="shared" si="63"/>
        <v>0</v>
      </c>
      <c r="K363" s="283"/>
      <c r="L363" s="313">
        <f t="shared" si="64"/>
        <v>0</v>
      </c>
      <c r="M363" s="315" t="str">
        <f t="shared" si="62"/>
        <v/>
      </c>
      <c r="N363" s="284">
        <f t="shared" si="65"/>
        <v>0</v>
      </c>
      <c r="O363" s="110"/>
    </row>
    <row r="364" spans="1:15" ht="18.75" customHeight="1" x14ac:dyDescent="0.15">
      <c r="A364" s="94"/>
      <c r="B364" s="154"/>
      <c r="C364" s="275" t="s">
        <v>645</v>
      </c>
      <c r="D364" s="258" t="s">
        <v>669</v>
      </c>
      <c r="E364" s="259" t="s">
        <v>605</v>
      </c>
      <c r="F364" s="260"/>
      <c r="G364" s="321"/>
      <c r="H364" s="322"/>
      <c r="I364" s="159"/>
      <c r="J364" s="261">
        <f>SUMIFS(J356:J363,B356:B363,"設備")</f>
        <v>0</v>
      </c>
      <c r="K364" s="161"/>
      <c r="L364" s="262">
        <f>SUMIFS(L356:L363,B356:B363,"設備")</f>
        <v>0</v>
      </c>
      <c r="M364" s="323"/>
      <c r="N364" s="263">
        <f>J364-L364</f>
        <v>0</v>
      </c>
      <c r="O364" s="164"/>
    </row>
    <row r="365" spans="1:15" ht="18.75" customHeight="1" x14ac:dyDescent="0.15">
      <c r="A365" s="94"/>
      <c r="B365" s="144"/>
      <c r="C365" s="275" t="s">
        <v>645</v>
      </c>
      <c r="D365" s="326" t="s">
        <v>670</v>
      </c>
      <c r="E365" s="186" t="s">
        <v>605</v>
      </c>
      <c r="F365" s="245"/>
      <c r="G365" s="177"/>
      <c r="H365" s="178"/>
      <c r="I365" s="148"/>
      <c r="J365" s="179">
        <f>SUMIFS(J356:J363,B356:B363,"工事")</f>
        <v>0</v>
      </c>
      <c r="K365" s="150"/>
      <c r="L365" s="180">
        <f>SUMIFS(L356:L363,B356:B363,"工事")</f>
        <v>0</v>
      </c>
      <c r="M365" s="181"/>
      <c r="N365" s="182">
        <f>J365-L365</f>
        <v>0</v>
      </c>
      <c r="O365" s="153"/>
    </row>
    <row r="366" spans="1:15" ht="18.75" customHeight="1" thickBot="1" x14ac:dyDescent="0.2">
      <c r="A366" s="94"/>
      <c r="B366" s="327"/>
      <c r="C366" s="306"/>
      <c r="D366" s="271" t="s">
        <v>645</v>
      </c>
      <c r="E366" s="328" t="s">
        <v>619</v>
      </c>
      <c r="F366" s="269"/>
      <c r="G366" s="309"/>
      <c r="H366" s="310"/>
      <c r="I366" s="311"/>
      <c r="J366" s="312">
        <f>J364+J365</f>
        <v>0</v>
      </c>
      <c r="K366" s="313"/>
      <c r="L366" s="314">
        <f>L364+L365</f>
        <v>0</v>
      </c>
      <c r="M366" s="315"/>
      <c r="N366" s="316">
        <f>J366-L366</f>
        <v>0</v>
      </c>
      <c r="O366" s="110"/>
    </row>
    <row r="367" spans="1:15" ht="18.75" customHeight="1" x14ac:dyDescent="0.15">
      <c r="A367" s="94"/>
      <c r="B367" s="144"/>
      <c r="C367" s="2550" t="s">
        <v>646</v>
      </c>
      <c r="D367" s="2551"/>
      <c r="E367" s="2552"/>
      <c r="F367" s="246"/>
      <c r="G367" s="145"/>
      <c r="H367" s="146"/>
      <c r="I367" s="147"/>
      <c r="J367" s="159"/>
      <c r="K367" s="329"/>
      <c r="L367" s="301"/>
      <c r="M367" s="323" t="str">
        <f t="shared" ref="M367:M375" si="66">IF(I367-K367=0,"",I367-K367)</f>
        <v/>
      </c>
      <c r="N367" s="163"/>
      <c r="O367" s="153"/>
    </row>
    <row r="368" spans="1:15" ht="18.75" customHeight="1" x14ac:dyDescent="0.15">
      <c r="A368" s="94"/>
      <c r="B368" s="144"/>
      <c r="C368" s="333"/>
      <c r="D368" s="543"/>
      <c r="E368" s="541"/>
      <c r="F368" s="246"/>
      <c r="G368" s="145"/>
      <c r="H368" s="146"/>
      <c r="I368" s="147"/>
      <c r="J368" s="148">
        <f t="shared" ref="J368:J375" si="67">ROUNDDOWN(H368*I368,0)</f>
        <v>0</v>
      </c>
      <c r="K368" s="149"/>
      <c r="L368" s="150">
        <f t="shared" ref="L368:L375" si="68">ROUNDDOWN(H368*K368,0)</f>
        <v>0</v>
      </c>
      <c r="M368" s="181" t="str">
        <f t="shared" si="66"/>
        <v/>
      </c>
      <c r="N368" s="152">
        <f t="shared" ref="N368:N374" si="69">J368-L368</f>
        <v>0</v>
      </c>
      <c r="O368" s="153"/>
    </row>
    <row r="369" spans="1:15" ht="18.75" customHeight="1" x14ac:dyDescent="0.15">
      <c r="A369" s="94"/>
      <c r="B369" s="144"/>
      <c r="C369" s="333"/>
      <c r="D369" s="324"/>
      <c r="E369" s="325"/>
      <c r="F369" s="246"/>
      <c r="G369" s="145"/>
      <c r="H369" s="146"/>
      <c r="I369" s="147"/>
      <c r="J369" s="148">
        <f t="shared" si="67"/>
        <v>0</v>
      </c>
      <c r="K369" s="149"/>
      <c r="L369" s="150">
        <f t="shared" si="68"/>
        <v>0</v>
      </c>
      <c r="M369" s="181" t="str">
        <f t="shared" si="66"/>
        <v/>
      </c>
      <c r="N369" s="152">
        <f t="shared" si="69"/>
        <v>0</v>
      </c>
      <c r="O369" s="153"/>
    </row>
    <row r="370" spans="1:15" ht="18.75" customHeight="1" x14ac:dyDescent="0.15">
      <c r="A370" s="94"/>
      <c r="B370" s="144"/>
      <c r="C370" s="333"/>
      <c r="D370" s="324"/>
      <c r="E370" s="325"/>
      <c r="F370" s="246"/>
      <c r="G370" s="145"/>
      <c r="H370" s="146"/>
      <c r="I370" s="147"/>
      <c r="J370" s="148">
        <f t="shared" si="67"/>
        <v>0</v>
      </c>
      <c r="K370" s="149"/>
      <c r="L370" s="150">
        <f t="shared" si="68"/>
        <v>0</v>
      </c>
      <c r="M370" s="181" t="str">
        <f t="shared" si="66"/>
        <v/>
      </c>
      <c r="N370" s="152">
        <f t="shared" si="69"/>
        <v>0</v>
      </c>
      <c r="O370" s="153"/>
    </row>
    <row r="371" spans="1:15" ht="18.75" customHeight="1" x14ac:dyDescent="0.15">
      <c r="A371" s="94"/>
      <c r="B371" s="144"/>
      <c r="C371" s="333"/>
      <c r="D371" s="324"/>
      <c r="E371" s="325"/>
      <c r="F371" s="246"/>
      <c r="G371" s="145"/>
      <c r="H371" s="146"/>
      <c r="I371" s="147"/>
      <c r="J371" s="148">
        <f t="shared" si="67"/>
        <v>0</v>
      </c>
      <c r="K371" s="149"/>
      <c r="L371" s="150">
        <f t="shared" si="68"/>
        <v>0</v>
      </c>
      <c r="M371" s="181" t="str">
        <f t="shared" si="66"/>
        <v/>
      </c>
      <c r="N371" s="152">
        <f t="shared" si="69"/>
        <v>0</v>
      </c>
      <c r="O371" s="153"/>
    </row>
    <row r="372" spans="1:15" ht="18.75" customHeight="1" x14ac:dyDescent="0.15">
      <c r="A372" s="94"/>
      <c r="B372" s="144"/>
      <c r="C372" s="333"/>
      <c r="D372" s="324"/>
      <c r="E372" s="325"/>
      <c r="F372" s="246"/>
      <c r="G372" s="145"/>
      <c r="H372" s="146"/>
      <c r="I372" s="147"/>
      <c r="J372" s="148">
        <f t="shared" si="67"/>
        <v>0</v>
      </c>
      <c r="K372" s="149"/>
      <c r="L372" s="150">
        <f t="shared" si="68"/>
        <v>0</v>
      </c>
      <c r="M372" s="181" t="str">
        <f t="shared" si="66"/>
        <v/>
      </c>
      <c r="N372" s="152">
        <f t="shared" si="69"/>
        <v>0</v>
      </c>
      <c r="O372" s="153"/>
    </row>
    <row r="373" spans="1:15" ht="18.75" customHeight="1" x14ac:dyDescent="0.15">
      <c r="A373" s="94"/>
      <c r="B373" s="144"/>
      <c r="C373" s="333"/>
      <c r="D373" s="324"/>
      <c r="E373" s="325"/>
      <c r="F373" s="246"/>
      <c r="G373" s="145"/>
      <c r="H373" s="146"/>
      <c r="I373" s="147"/>
      <c r="J373" s="148">
        <f t="shared" si="67"/>
        <v>0</v>
      </c>
      <c r="K373" s="149"/>
      <c r="L373" s="150">
        <f t="shared" si="68"/>
        <v>0</v>
      </c>
      <c r="M373" s="181" t="str">
        <f t="shared" si="66"/>
        <v/>
      </c>
      <c r="N373" s="152">
        <f t="shared" si="69"/>
        <v>0</v>
      </c>
      <c r="O373" s="153"/>
    </row>
    <row r="374" spans="1:15" ht="18.75" customHeight="1" x14ac:dyDescent="0.15">
      <c r="A374" s="94"/>
      <c r="B374" s="144"/>
      <c r="C374" s="333"/>
      <c r="D374" s="324"/>
      <c r="E374" s="325"/>
      <c r="F374" s="246"/>
      <c r="G374" s="145"/>
      <c r="H374" s="146"/>
      <c r="I374" s="147"/>
      <c r="J374" s="148">
        <f t="shared" si="67"/>
        <v>0</v>
      </c>
      <c r="K374" s="149"/>
      <c r="L374" s="150">
        <f t="shared" si="68"/>
        <v>0</v>
      </c>
      <c r="M374" s="181" t="str">
        <f t="shared" si="66"/>
        <v/>
      </c>
      <c r="N374" s="152">
        <f t="shared" si="69"/>
        <v>0</v>
      </c>
      <c r="O374" s="153"/>
    </row>
    <row r="375" spans="1:15" ht="18.75" customHeight="1" thickBot="1" x14ac:dyDescent="0.2">
      <c r="A375" s="94"/>
      <c r="B375" s="327"/>
      <c r="C375" s="276"/>
      <c r="D375" s="277"/>
      <c r="E375" s="278"/>
      <c r="F375" s="279"/>
      <c r="G375" s="280"/>
      <c r="H375" s="281"/>
      <c r="I375" s="282"/>
      <c r="J375" s="311">
        <f t="shared" si="67"/>
        <v>0</v>
      </c>
      <c r="K375" s="283"/>
      <c r="L375" s="313">
        <f t="shared" si="68"/>
        <v>0</v>
      </c>
      <c r="M375" s="315" t="str">
        <f t="shared" si="66"/>
        <v/>
      </c>
      <c r="N375" s="284">
        <f t="shared" ref="N375:N381" si="70">J375-L375</f>
        <v>0</v>
      </c>
      <c r="O375" s="110"/>
    </row>
    <row r="376" spans="1:15" ht="18.75" customHeight="1" x14ac:dyDescent="0.15">
      <c r="A376" s="94"/>
      <c r="B376" s="154"/>
      <c r="C376" s="275" t="s">
        <v>647</v>
      </c>
      <c r="D376" s="258" t="s">
        <v>669</v>
      </c>
      <c r="E376" s="259" t="s">
        <v>605</v>
      </c>
      <c r="F376" s="260"/>
      <c r="G376" s="321"/>
      <c r="H376" s="322"/>
      <c r="I376" s="159"/>
      <c r="J376" s="261">
        <f>SUMIFS(J368:J375,B368:B375,"設備")</f>
        <v>0</v>
      </c>
      <c r="K376" s="161"/>
      <c r="L376" s="262">
        <f>SUMIFS(L368:L375,B368:B375,"設備")</f>
        <v>0</v>
      </c>
      <c r="M376" s="323"/>
      <c r="N376" s="263">
        <f t="shared" si="70"/>
        <v>0</v>
      </c>
      <c r="O376" s="164"/>
    </row>
    <row r="377" spans="1:15" ht="18.75" customHeight="1" x14ac:dyDescent="0.15">
      <c r="A377" s="94"/>
      <c r="B377" s="144"/>
      <c r="C377" s="275" t="s">
        <v>647</v>
      </c>
      <c r="D377" s="326" t="s">
        <v>670</v>
      </c>
      <c r="E377" s="186" t="s">
        <v>605</v>
      </c>
      <c r="F377" s="245"/>
      <c r="G377" s="177"/>
      <c r="H377" s="178"/>
      <c r="I377" s="148"/>
      <c r="J377" s="179">
        <f>SUMIFS(J368:J375,B368:B375,"工事")</f>
        <v>0</v>
      </c>
      <c r="K377" s="150"/>
      <c r="L377" s="180">
        <f>SUMIFS(L368:L375,B368:B375,"工事")</f>
        <v>0</v>
      </c>
      <c r="M377" s="181"/>
      <c r="N377" s="182">
        <f t="shared" si="70"/>
        <v>0</v>
      </c>
      <c r="O377" s="153"/>
    </row>
    <row r="378" spans="1:15" ht="18.75" customHeight="1" thickBot="1" x14ac:dyDescent="0.2">
      <c r="A378" s="94"/>
      <c r="B378" s="264"/>
      <c r="C378" s="285"/>
      <c r="D378" s="286" t="s">
        <v>647</v>
      </c>
      <c r="E378" s="287" t="s">
        <v>619</v>
      </c>
      <c r="F378" s="288"/>
      <c r="G378" s="289"/>
      <c r="H378" s="290"/>
      <c r="I378" s="265"/>
      <c r="J378" s="272">
        <f>J376+J377</f>
        <v>0</v>
      </c>
      <c r="K378" s="266"/>
      <c r="L378" s="273">
        <f>L376+L377</f>
        <v>0</v>
      </c>
      <c r="M378" s="267"/>
      <c r="N378" s="274">
        <f t="shared" si="70"/>
        <v>0</v>
      </c>
      <c r="O378" s="268"/>
    </row>
    <row r="379" spans="1:15" ht="18.75" customHeight="1" thickTop="1" x14ac:dyDescent="0.15">
      <c r="A379" s="94"/>
      <c r="B379" s="154"/>
      <c r="C379" s="257" t="s">
        <v>523</v>
      </c>
      <c r="D379" s="258" t="s">
        <v>600</v>
      </c>
      <c r="E379" s="259" t="s">
        <v>602</v>
      </c>
      <c r="F379" s="260"/>
      <c r="G379" s="321"/>
      <c r="H379" s="322"/>
      <c r="I379" s="159"/>
      <c r="J379" s="261">
        <f>SUMIFS(J356:J378,D356:D378,"設備費7")</f>
        <v>0</v>
      </c>
      <c r="K379" s="161"/>
      <c r="L379" s="262">
        <f>SUMIFS(L356:L378,D356:D378,"設備費7")</f>
        <v>0</v>
      </c>
      <c r="M379" s="323"/>
      <c r="N379" s="263">
        <f t="shared" si="70"/>
        <v>0</v>
      </c>
      <c r="O379" s="164"/>
    </row>
    <row r="380" spans="1:15" ht="18.75" customHeight="1" x14ac:dyDescent="0.15">
      <c r="A380" s="94"/>
      <c r="B380" s="144"/>
      <c r="C380" s="184" t="s">
        <v>523</v>
      </c>
      <c r="D380" s="326" t="s">
        <v>606</v>
      </c>
      <c r="E380" s="186" t="s">
        <v>602</v>
      </c>
      <c r="F380" s="245"/>
      <c r="G380" s="177"/>
      <c r="H380" s="178"/>
      <c r="I380" s="148"/>
      <c r="J380" s="179">
        <f>SUMIFS(J356:J378,D356:D378,"工事費7")</f>
        <v>0</v>
      </c>
      <c r="K380" s="150"/>
      <c r="L380" s="180">
        <f>SUMIFS(L356:L378,D356:D378,"工事費7")</f>
        <v>0</v>
      </c>
      <c r="M380" s="181"/>
      <c r="N380" s="182">
        <f t="shared" si="70"/>
        <v>0</v>
      </c>
      <c r="O380" s="153"/>
    </row>
    <row r="381" spans="1:15" ht="18.75" customHeight="1" thickBot="1" x14ac:dyDescent="0.2">
      <c r="A381" s="94"/>
      <c r="B381" s="264"/>
      <c r="C381" s="285"/>
      <c r="D381" s="291" t="s">
        <v>607</v>
      </c>
      <c r="E381" s="287" t="s">
        <v>602</v>
      </c>
      <c r="F381" s="288"/>
      <c r="G381" s="289"/>
      <c r="H381" s="290"/>
      <c r="I381" s="265"/>
      <c r="J381" s="272">
        <f>J379+J380</f>
        <v>0</v>
      </c>
      <c r="K381" s="266"/>
      <c r="L381" s="273">
        <f>L379+L380</f>
        <v>0</v>
      </c>
      <c r="M381" s="267"/>
      <c r="N381" s="274">
        <f t="shared" si="70"/>
        <v>0</v>
      </c>
      <c r="O381" s="268"/>
    </row>
    <row r="382" spans="1:15" ht="18.75" customHeight="1" thickTop="1" x14ac:dyDescent="0.15">
      <c r="A382" s="94"/>
      <c r="B382" s="144"/>
      <c r="C382" s="2558" t="s">
        <v>614</v>
      </c>
      <c r="D382" s="2559"/>
      <c r="E382" s="2560"/>
      <c r="F382" s="246"/>
      <c r="G382" s="145"/>
      <c r="H382" s="146"/>
      <c r="I382" s="148"/>
      <c r="J382" s="148"/>
      <c r="K382" s="149"/>
      <c r="L382" s="150"/>
      <c r="M382" s="181"/>
      <c r="N382" s="152"/>
      <c r="O382" s="153"/>
    </row>
    <row r="383" spans="1:15" ht="18.75" customHeight="1" x14ac:dyDescent="0.15">
      <c r="A383" s="94"/>
      <c r="B383" s="144"/>
      <c r="C383" s="2561" t="s">
        <v>648</v>
      </c>
      <c r="D383" s="2562"/>
      <c r="E383" s="2563"/>
      <c r="F383" s="246"/>
      <c r="G383" s="145"/>
      <c r="H383" s="146"/>
      <c r="I383" s="147"/>
      <c r="J383" s="148"/>
      <c r="K383" s="149"/>
      <c r="L383" s="150"/>
      <c r="M383" s="181" t="str">
        <f t="shared" ref="M383:M391" si="71">IF(I383-K383=0,"",I383-K383)</f>
        <v/>
      </c>
      <c r="N383" s="152"/>
      <c r="O383" s="153"/>
    </row>
    <row r="384" spans="1:15" ht="18.75" customHeight="1" x14ac:dyDescent="0.15">
      <c r="A384" s="94"/>
      <c r="B384" s="144"/>
      <c r="C384" s="333"/>
      <c r="D384" s="324"/>
      <c r="E384" s="325"/>
      <c r="F384" s="246"/>
      <c r="G384" s="145"/>
      <c r="H384" s="146"/>
      <c r="I384" s="147"/>
      <c r="J384" s="148">
        <f t="shared" ref="J384:J391" si="72">ROUNDDOWN(H384*I384,0)</f>
        <v>0</v>
      </c>
      <c r="K384" s="149"/>
      <c r="L384" s="150">
        <f t="shared" ref="L384:L391" si="73">ROUNDDOWN(H384*K384,0)</f>
        <v>0</v>
      </c>
      <c r="M384" s="181" t="str">
        <f t="shared" si="71"/>
        <v/>
      </c>
      <c r="N384" s="152">
        <f>J384-L384</f>
        <v>0</v>
      </c>
      <c r="O384" s="153"/>
    </row>
    <row r="385" spans="1:15" ht="18.75" customHeight="1" x14ac:dyDescent="0.15">
      <c r="A385" s="94"/>
      <c r="B385" s="144"/>
      <c r="C385" s="333"/>
      <c r="D385" s="324"/>
      <c r="E385" s="325"/>
      <c r="F385" s="246"/>
      <c r="G385" s="145"/>
      <c r="H385" s="146"/>
      <c r="I385" s="147"/>
      <c r="J385" s="148">
        <f t="shared" si="72"/>
        <v>0</v>
      </c>
      <c r="K385" s="149"/>
      <c r="L385" s="150">
        <f t="shared" si="73"/>
        <v>0</v>
      </c>
      <c r="M385" s="181" t="str">
        <f t="shared" si="71"/>
        <v/>
      </c>
      <c r="N385" s="152">
        <f t="shared" ref="N385:N391" si="74">J385-L385</f>
        <v>0</v>
      </c>
      <c r="O385" s="153"/>
    </row>
    <row r="386" spans="1:15" ht="18.75" customHeight="1" x14ac:dyDescent="0.15">
      <c r="A386" s="94"/>
      <c r="B386" s="144"/>
      <c r="C386" s="333"/>
      <c r="D386" s="324"/>
      <c r="E386" s="325"/>
      <c r="F386" s="246"/>
      <c r="G386" s="145"/>
      <c r="H386" s="146"/>
      <c r="I386" s="147"/>
      <c r="J386" s="148">
        <f t="shared" si="72"/>
        <v>0</v>
      </c>
      <c r="K386" s="149"/>
      <c r="L386" s="150">
        <f t="shared" si="73"/>
        <v>0</v>
      </c>
      <c r="M386" s="181" t="str">
        <f t="shared" si="71"/>
        <v/>
      </c>
      <c r="N386" s="152">
        <f t="shared" si="74"/>
        <v>0</v>
      </c>
      <c r="O386" s="153"/>
    </row>
    <row r="387" spans="1:15" ht="18.75" customHeight="1" x14ac:dyDescent="0.15">
      <c r="A387" s="94"/>
      <c r="B387" s="144"/>
      <c r="C387" s="333"/>
      <c r="D387" s="324"/>
      <c r="E387" s="325"/>
      <c r="F387" s="246"/>
      <c r="G387" s="145"/>
      <c r="H387" s="146"/>
      <c r="I387" s="147"/>
      <c r="J387" s="148">
        <f t="shared" si="72"/>
        <v>0</v>
      </c>
      <c r="K387" s="149"/>
      <c r="L387" s="150">
        <f t="shared" si="73"/>
        <v>0</v>
      </c>
      <c r="M387" s="181" t="str">
        <f t="shared" si="71"/>
        <v/>
      </c>
      <c r="N387" s="152">
        <f t="shared" si="74"/>
        <v>0</v>
      </c>
      <c r="O387" s="153"/>
    </row>
    <row r="388" spans="1:15" ht="18.75" customHeight="1" x14ac:dyDescent="0.15">
      <c r="A388" s="94"/>
      <c r="B388" s="144"/>
      <c r="C388" s="333"/>
      <c r="D388" s="324"/>
      <c r="E388" s="325"/>
      <c r="F388" s="246"/>
      <c r="G388" s="145"/>
      <c r="H388" s="146"/>
      <c r="I388" s="147"/>
      <c r="J388" s="148">
        <f t="shared" si="72"/>
        <v>0</v>
      </c>
      <c r="K388" s="149"/>
      <c r="L388" s="150">
        <f t="shared" si="73"/>
        <v>0</v>
      </c>
      <c r="M388" s="181" t="str">
        <f t="shared" si="71"/>
        <v/>
      </c>
      <c r="N388" s="152">
        <f t="shared" si="74"/>
        <v>0</v>
      </c>
      <c r="O388" s="153"/>
    </row>
    <row r="389" spans="1:15" ht="18.75" customHeight="1" x14ac:dyDescent="0.15">
      <c r="A389" s="94"/>
      <c r="B389" s="144"/>
      <c r="C389" s="333"/>
      <c r="D389" s="324"/>
      <c r="E389" s="325"/>
      <c r="F389" s="246"/>
      <c r="G389" s="145"/>
      <c r="H389" s="146"/>
      <c r="I389" s="147"/>
      <c r="J389" s="148">
        <f t="shared" si="72"/>
        <v>0</v>
      </c>
      <c r="K389" s="149"/>
      <c r="L389" s="150">
        <f t="shared" si="73"/>
        <v>0</v>
      </c>
      <c r="M389" s="181" t="str">
        <f t="shared" si="71"/>
        <v/>
      </c>
      <c r="N389" s="152">
        <f t="shared" si="74"/>
        <v>0</v>
      </c>
      <c r="O389" s="153"/>
    </row>
    <row r="390" spans="1:15" ht="18.75" customHeight="1" x14ac:dyDescent="0.15">
      <c r="A390" s="94"/>
      <c r="B390" s="144"/>
      <c r="C390" s="333"/>
      <c r="D390" s="324"/>
      <c r="E390" s="325"/>
      <c r="F390" s="246"/>
      <c r="G390" s="145"/>
      <c r="H390" s="146"/>
      <c r="I390" s="147"/>
      <c r="J390" s="148">
        <f t="shared" si="72"/>
        <v>0</v>
      </c>
      <c r="K390" s="149"/>
      <c r="L390" s="150">
        <f t="shared" si="73"/>
        <v>0</v>
      </c>
      <c r="M390" s="181" t="str">
        <f t="shared" si="71"/>
        <v/>
      </c>
      <c r="N390" s="152">
        <f t="shared" si="74"/>
        <v>0</v>
      </c>
      <c r="O390" s="153"/>
    </row>
    <row r="391" spans="1:15" ht="18.75" customHeight="1" thickBot="1" x14ac:dyDescent="0.2">
      <c r="A391" s="94"/>
      <c r="B391" s="327"/>
      <c r="C391" s="276"/>
      <c r="D391" s="277"/>
      <c r="E391" s="278"/>
      <c r="F391" s="279"/>
      <c r="G391" s="280"/>
      <c r="H391" s="281"/>
      <c r="I391" s="282"/>
      <c r="J391" s="311">
        <f t="shared" si="72"/>
        <v>0</v>
      </c>
      <c r="K391" s="283"/>
      <c r="L391" s="313">
        <f t="shared" si="73"/>
        <v>0</v>
      </c>
      <c r="M391" s="315" t="str">
        <f t="shared" si="71"/>
        <v/>
      </c>
      <c r="N391" s="284">
        <f t="shared" si="74"/>
        <v>0</v>
      </c>
      <c r="O391" s="110"/>
    </row>
    <row r="392" spans="1:15" ht="18.75" customHeight="1" x14ac:dyDescent="0.15">
      <c r="A392" s="94"/>
      <c r="B392" s="154"/>
      <c r="C392" s="275" t="s">
        <v>649</v>
      </c>
      <c r="D392" s="258" t="s">
        <v>671</v>
      </c>
      <c r="E392" s="259" t="s">
        <v>605</v>
      </c>
      <c r="F392" s="260"/>
      <c r="G392" s="321"/>
      <c r="H392" s="322"/>
      <c r="I392" s="159"/>
      <c r="J392" s="261">
        <f>SUMIFS(J384:J391,B384:B391,"設備")</f>
        <v>0</v>
      </c>
      <c r="K392" s="161"/>
      <c r="L392" s="262">
        <f>SUMIFS(L384:L391,B384:B391,"設備")</f>
        <v>0</v>
      </c>
      <c r="M392" s="323"/>
      <c r="N392" s="263">
        <f>J392-L392</f>
        <v>0</v>
      </c>
      <c r="O392" s="164"/>
    </row>
    <row r="393" spans="1:15" ht="18.75" customHeight="1" x14ac:dyDescent="0.15">
      <c r="A393" s="94"/>
      <c r="B393" s="144"/>
      <c r="C393" s="275" t="s">
        <v>649</v>
      </c>
      <c r="D393" s="326" t="s">
        <v>672</v>
      </c>
      <c r="E393" s="186" t="s">
        <v>605</v>
      </c>
      <c r="F393" s="245"/>
      <c r="G393" s="177"/>
      <c r="H393" s="178"/>
      <c r="I393" s="148"/>
      <c r="J393" s="179">
        <f>SUMIFS(J384:J391,B384:B391,"工事")</f>
        <v>0</v>
      </c>
      <c r="K393" s="150"/>
      <c r="L393" s="180">
        <f>SUMIFS(L384:L391,B384:B391,"工事")</f>
        <v>0</v>
      </c>
      <c r="M393" s="181"/>
      <c r="N393" s="182">
        <f>J393-L393</f>
        <v>0</v>
      </c>
      <c r="O393" s="153"/>
    </row>
    <row r="394" spans="1:15" ht="18.75" customHeight="1" thickBot="1" x14ac:dyDescent="0.2">
      <c r="A394" s="94"/>
      <c r="B394" s="327"/>
      <c r="C394" s="306"/>
      <c r="D394" s="271" t="s">
        <v>649</v>
      </c>
      <c r="E394" s="328" t="s">
        <v>619</v>
      </c>
      <c r="F394" s="269"/>
      <c r="G394" s="309"/>
      <c r="H394" s="310"/>
      <c r="I394" s="311"/>
      <c r="J394" s="312">
        <f>J392+J393</f>
        <v>0</v>
      </c>
      <c r="K394" s="313"/>
      <c r="L394" s="314">
        <f>L392+L393</f>
        <v>0</v>
      </c>
      <c r="M394" s="315"/>
      <c r="N394" s="316">
        <f>J394-L394</f>
        <v>0</v>
      </c>
      <c r="O394" s="110"/>
    </row>
    <row r="395" spans="1:15" ht="18.75" customHeight="1" x14ac:dyDescent="0.15">
      <c r="A395" s="94"/>
      <c r="B395" s="144"/>
      <c r="C395" s="2550" t="s">
        <v>651</v>
      </c>
      <c r="D395" s="2551"/>
      <c r="E395" s="2552"/>
      <c r="F395" s="246"/>
      <c r="G395" s="145"/>
      <c r="H395" s="146"/>
      <c r="I395" s="147"/>
      <c r="J395" s="159"/>
      <c r="K395" s="329"/>
      <c r="L395" s="301"/>
      <c r="M395" s="323" t="str">
        <f t="shared" ref="M395:M403" si="75">IF(I395-K395=0,"",I395-K395)</f>
        <v/>
      </c>
      <c r="N395" s="163"/>
      <c r="O395" s="153"/>
    </row>
    <row r="396" spans="1:15" ht="18.75" customHeight="1" x14ac:dyDescent="0.15">
      <c r="A396" s="94"/>
      <c r="B396" s="144"/>
      <c r="C396" s="333"/>
      <c r="D396" s="543"/>
      <c r="E396" s="541"/>
      <c r="F396" s="246"/>
      <c r="G396" s="145"/>
      <c r="H396" s="146"/>
      <c r="I396" s="147"/>
      <c r="J396" s="148">
        <f>ROUNDDOWN(H396*I396,0)</f>
        <v>0</v>
      </c>
      <c r="K396" s="149"/>
      <c r="L396" s="150">
        <f t="shared" ref="L396:L403" si="76">ROUNDDOWN(H396*K396,0)</f>
        <v>0</v>
      </c>
      <c r="M396" s="181" t="str">
        <f t="shared" si="75"/>
        <v/>
      </c>
      <c r="N396" s="152">
        <f>J396-L396</f>
        <v>0</v>
      </c>
      <c r="O396" s="153"/>
    </row>
    <row r="397" spans="1:15" ht="18.75" customHeight="1" x14ac:dyDescent="0.15">
      <c r="A397" s="94"/>
      <c r="B397" s="144"/>
      <c r="C397" s="333"/>
      <c r="D397" s="324"/>
      <c r="E397" s="325"/>
      <c r="F397" s="246"/>
      <c r="G397" s="145"/>
      <c r="H397" s="146"/>
      <c r="I397" s="147"/>
      <c r="J397" s="148">
        <f t="shared" ref="J397:J403" si="77">ROUNDDOWN(H397*I397,0)</f>
        <v>0</v>
      </c>
      <c r="K397" s="149"/>
      <c r="L397" s="150">
        <f t="shared" si="76"/>
        <v>0</v>
      </c>
      <c r="M397" s="181" t="str">
        <f t="shared" si="75"/>
        <v/>
      </c>
      <c r="N397" s="152">
        <f>J397-L397</f>
        <v>0</v>
      </c>
      <c r="O397" s="153"/>
    </row>
    <row r="398" spans="1:15" ht="18.75" customHeight="1" x14ac:dyDescent="0.15">
      <c r="A398" s="94"/>
      <c r="B398" s="144"/>
      <c r="C398" s="333"/>
      <c r="D398" s="324"/>
      <c r="E398" s="325"/>
      <c r="F398" s="246"/>
      <c r="G398" s="145"/>
      <c r="H398" s="146"/>
      <c r="I398" s="147"/>
      <c r="J398" s="148">
        <f t="shared" si="77"/>
        <v>0</v>
      </c>
      <c r="K398" s="149"/>
      <c r="L398" s="150">
        <f t="shared" si="76"/>
        <v>0</v>
      </c>
      <c r="M398" s="181" t="str">
        <f t="shared" si="75"/>
        <v/>
      </c>
      <c r="N398" s="152">
        <f t="shared" ref="N398:N409" si="78">J398-L398</f>
        <v>0</v>
      </c>
      <c r="O398" s="153"/>
    </row>
    <row r="399" spans="1:15" ht="18.75" customHeight="1" x14ac:dyDescent="0.15">
      <c r="A399" s="94"/>
      <c r="B399" s="144"/>
      <c r="C399" s="333"/>
      <c r="D399" s="324"/>
      <c r="E399" s="325"/>
      <c r="F399" s="246"/>
      <c r="G399" s="145"/>
      <c r="H399" s="146"/>
      <c r="I399" s="147"/>
      <c r="J399" s="148">
        <f t="shared" si="77"/>
        <v>0</v>
      </c>
      <c r="K399" s="149"/>
      <c r="L399" s="150">
        <f t="shared" si="76"/>
        <v>0</v>
      </c>
      <c r="M399" s="181" t="str">
        <f t="shared" si="75"/>
        <v/>
      </c>
      <c r="N399" s="152">
        <f t="shared" si="78"/>
        <v>0</v>
      </c>
      <c r="O399" s="153"/>
    </row>
    <row r="400" spans="1:15" ht="18.75" customHeight="1" x14ac:dyDescent="0.15">
      <c r="A400" s="94"/>
      <c r="B400" s="144"/>
      <c r="C400" s="333"/>
      <c r="D400" s="324"/>
      <c r="E400" s="325"/>
      <c r="F400" s="246"/>
      <c r="G400" s="145"/>
      <c r="H400" s="146"/>
      <c r="I400" s="147"/>
      <c r="J400" s="148">
        <f t="shared" si="77"/>
        <v>0</v>
      </c>
      <c r="K400" s="149"/>
      <c r="L400" s="150">
        <f>ROUNDDOWN(H400*K400,0)</f>
        <v>0</v>
      </c>
      <c r="M400" s="181" t="str">
        <f t="shared" si="75"/>
        <v/>
      </c>
      <c r="N400" s="152">
        <f t="shared" si="78"/>
        <v>0</v>
      </c>
      <c r="O400" s="153"/>
    </row>
    <row r="401" spans="1:15" ht="18.75" customHeight="1" x14ac:dyDescent="0.15">
      <c r="A401" s="94"/>
      <c r="B401" s="144"/>
      <c r="C401" s="333"/>
      <c r="D401" s="324"/>
      <c r="E401" s="325"/>
      <c r="F401" s="246"/>
      <c r="G401" s="145"/>
      <c r="H401" s="146"/>
      <c r="I401" s="147"/>
      <c r="J401" s="148">
        <f t="shared" si="77"/>
        <v>0</v>
      </c>
      <c r="K401" s="149"/>
      <c r="L401" s="150">
        <f t="shared" si="76"/>
        <v>0</v>
      </c>
      <c r="M401" s="181" t="str">
        <f t="shared" si="75"/>
        <v/>
      </c>
      <c r="N401" s="152">
        <f t="shared" si="78"/>
        <v>0</v>
      </c>
      <c r="O401" s="153"/>
    </row>
    <row r="402" spans="1:15" ht="18.75" customHeight="1" x14ac:dyDescent="0.15">
      <c r="A402" s="94"/>
      <c r="B402" s="144"/>
      <c r="C402" s="333"/>
      <c r="D402" s="324"/>
      <c r="E402" s="325"/>
      <c r="F402" s="246"/>
      <c r="G402" s="145"/>
      <c r="H402" s="146"/>
      <c r="I402" s="147"/>
      <c r="J402" s="148">
        <f t="shared" si="77"/>
        <v>0</v>
      </c>
      <c r="K402" s="149"/>
      <c r="L402" s="150">
        <f t="shared" si="76"/>
        <v>0</v>
      </c>
      <c r="M402" s="181" t="str">
        <f t="shared" si="75"/>
        <v/>
      </c>
      <c r="N402" s="152">
        <f t="shared" si="78"/>
        <v>0</v>
      </c>
      <c r="O402" s="153"/>
    </row>
    <row r="403" spans="1:15" ht="18.75" customHeight="1" thickBot="1" x14ac:dyDescent="0.2">
      <c r="A403" s="94"/>
      <c r="B403" s="327"/>
      <c r="C403" s="276"/>
      <c r="D403" s="277"/>
      <c r="E403" s="278"/>
      <c r="F403" s="279"/>
      <c r="G403" s="280"/>
      <c r="H403" s="281"/>
      <c r="I403" s="282"/>
      <c r="J403" s="311">
        <f t="shared" si="77"/>
        <v>0</v>
      </c>
      <c r="K403" s="283"/>
      <c r="L403" s="313">
        <f t="shared" si="76"/>
        <v>0</v>
      </c>
      <c r="M403" s="315" t="str">
        <f t="shared" si="75"/>
        <v/>
      </c>
      <c r="N403" s="284">
        <f t="shared" si="78"/>
        <v>0</v>
      </c>
      <c r="O403" s="110"/>
    </row>
    <row r="404" spans="1:15" ht="18.75" customHeight="1" x14ac:dyDescent="0.15">
      <c r="A404" s="94"/>
      <c r="B404" s="154"/>
      <c r="C404" s="275" t="s">
        <v>650</v>
      </c>
      <c r="D404" s="258" t="s">
        <v>671</v>
      </c>
      <c r="E404" s="259" t="s">
        <v>605</v>
      </c>
      <c r="F404" s="260"/>
      <c r="G404" s="321"/>
      <c r="H404" s="322"/>
      <c r="I404" s="159"/>
      <c r="J404" s="261">
        <f>SUMIFS(J396:J403,B396:B403,"設備")</f>
        <v>0</v>
      </c>
      <c r="K404" s="161"/>
      <c r="L404" s="262">
        <f>SUMIFS(L396:L403,B396:B403,"設備")</f>
        <v>0</v>
      </c>
      <c r="M404" s="323"/>
      <c r="N404" s="263">
        <f t="shared" si="78"/>
        <v>0</v>
      </c>
      <c r="O404" s="164"/>
    </row>
    <row r="405" spans="1:15" ht="18.75" customHeight="1" x14ac:dyDescent="0.15">
      <c r="A405" s="94"/>
      <c r="B405" s="144"/>
      <c r="C405" s="275" t="s">
        <v>650</v>
      </c>
      <c r="D405" s="326" t="s">
        <v>672</v>
      </c>
      <c r="E405" s="186" t="s">
        <v>605</v>
      </c>
      <c r="F405" s="245"/>
      <c r="G405" s="177"/>
      <c r="H405" s="178"/>
      <c r="I405" s="148"/>
      <c r="J405" s="179">
        <f>SUMIFS(J396:J403,B396:B403,"工事")</f>
        <v>0</v>
      </c>
      <c r="K405" s="150"/>
      <c r="L405" s="180">
        <f>SUMIFS(L396:L403,B396:B403,"工事")</f>
        <v>0</v>
      </c>
      <c r="M405" s="181"/>
      <c r="N405" s="182">
        <f t="shared" si="78"/>
        <v>0</v>
      </c>
      <c r="O405" s="153"/>
    </row>
    <row r="406" spans="1:15" ht="18.75" customHeight="1" thickBot="1" x14ac:dyDescent="0.2">
      <c r="A406" s="94"/>
      <c r="B406" s="264"/>
      <c r="C406" s="285"/>
      <c r="D406" s="286" t="s">
        <v>650</v>
      </c>
      <c r="E406" s="287" t="s">
        <v>619</v>
      </c>
      <c r="F406" s="288"/>
      <c r="G406" s="289"/>
      <c r="H406" s="290"/>
      <c r="I406" s="265"/>
      <c r="J406" s="272">
        <f>J404+J405</f>
        <v>0</v>
      </c>
      <c r="K406" s="266"/>
      <c r="L406" s="273">
        <f>L404+L405</f>
        <v>0</v>
      </c>
      <c r="M406" s="267"/>
      <c r="N406" s="274">
        <f t="shared" si="78"/>
        <v>0</v>
      </c>
      <c r="O406" s="268"/>
    </row>
    <row r="407" spans="1:15" ht="18.75" customHeight="1" thickTop="1" x14ac:dyDescent="0.15">
      <c r="A407" s="94"/>
      <c r="B407" s="154"/>
      <c r="C407" s="257" t="s">
        <v>523</v>
      </c>
      <c r="D407" s="258" t="s">
        <v>600</v>
      </c>
      <c r="E407" s="259" t="s">
        <v>602</v>
      </c>
      <c r="F407" s="260"/>
      <c r="G407" s="321"/>
      <c r="H407" s="322"/>
      <c r="I407" s="159"/>
      <c r="J407" s="261">
        <f>SUMIFS(J384:J406,D384:D406,"設備費8")</f>
        <v>0</v>
      </c>
      <c r="K407" s="161"/>
      <c r="L407" s="262">
        <f>SUMIFS(L384:L406,D384:D406,"設備費8")</f>
        <v>0</v>
      </c>
      <c r="M407" s="323"/>
      <c r="N407" s="263">
        <f t="shared" si="78"/>
        <v>0</v>
      </c>
      <c r="O407" s="164"/>
    </row>
    <row r="408" spans="1:15" ht="18.75" customHeight="1" x14ac:dyDescent="0.15">
      <c r="A408" s="94"/>
      <c r="B408" s="144"/>
      <c r="C408" s="184" t="s">
        <v>523</v>
      </c>
      <c r="D408" s="326" t="s">
        <v>606</v>
      </c>
      <c r="E408" s="186" t="s">
        <v>602</v>
      </c>
      <c r="F408" s="245"/>
      <c r="G408" s="177"/>
      <c r="H408" s="178"/>
      <c r="I408" s="148"/>
      <c r="J408" s="179">
        <f>SUMIFS(J384:J406,D384:D406,"工事費8")</f>
        <v>0</v>
      </c>
      <c r="K408" s="150"/>
      <c r="L408" s="180">
        <f>SUMIFS(L384:L406,D384:D406,"工事費8")</f>
        <v>0</v>
      </c>
      <c r="M408" s="181"/>
      <c r="N408" s="182">
        <f t="shared" si="78"/>
        <v>0</v>
      </c>
      <c r="O408" s="153"/>
    </row>
    <row r="409" spans="1:15" ht="18.75" customHeight="1" thickBot="1" x14ac:dyDescent="0.2">
      <c r="A409" s="94"/>
      <c r="B409" s="264"/>
      <c r="C409" s="285"/>
      <c r="D409" s="291" t="s">
        <v>607</v>
      </c>
      <c r="E409" s="287" t="s">
        <v>602</v>
      </c>
      <c r="F409" s="288"/>
      <c r="G409" s="289"/>
      <c r="H409" s="290"/>
      <c r="I409" s="265"/>
      <c r="J409" s="272">
        <f>J407+J408</f>
        <v>0</v>
      </c>
      <c r="K409" s="266"/>
      <c r="L409" s="273">
        <f>L407+L408</f>
        <v>0</v>
      </c>
      <c r="M409" s="267"/>
      <c r="N409" s="274">
        <f t="shared" si="78"/>
        <v>0</v>
      </c>
      <c r="O409" s="268"/>
    </row>
    <row r="410" spans="1:15" ht="18.75" customHeight="1" thickTop="1" x14ac:dyDescent="0.15"/>
  </sheetData>
  <dataConsolidate link="1"/>
  <mergeCells count="59">
    <mergeCell ref="C382:E382"/>
    <mergeCell ref="C383:E383"/>
    <mergeCell ref="C395:E395"/>
    <mergeCell ref="C326:E326"/>
    <mergeCell ref="C327:E327"/>
    <mergeCell ref="C339:E339"/>
    <mergeCell ref="C354:E354"/>
    <mergeCell ref="C355:E355"/>
    <mergeCell ref="C367:E367"/>
    <mergeCell ref="C299:E299"/>
    <mergeCell ref="C118:E118"/>
    <mergeCell ref="C119:E119"/>
    <mergeCell ref="C143:E143"/>
    <mergeCell ref="C170:E170"/>
    <mergeCell ref="C171:E171"/>
    <mergeCell ref="C195:E195"/>
    <mergeCell ref="C222:E222"/>
    <mergeCell ref="C223:E223"/>
    <mergeCell ref="C247:E247"/>
    <mergeCell ref="C274:E274"/>
    <mergeCell ref="C275:E275"/>
    <mergeCell ref="C91:E91"/>
    <mergeCell ref="C48:E48"/>
    <mergeCell ref="C49:E49"/>
    <mergeCell ref="C50:E50"/>
    <mergeCell ref="C51:E51"/>
    <mergeCell ref="C52:E52"/>
    <mergeCell ref="C53:E53"/>
    <mergeCell ref="C54:E54"/>
    <mergeCell ref="B57:G57"/>
    <mergeCell ref="E65:G65"/>
    <mergeCell ref="C66:E66"/>
    <mergeCell ref="C67:E67"/>
    <mergeCell ref="C47:E47"/>
    <mergeCell ref="C26:E26"/>
    <mergeCell ref="C27:E27"/>
    <mergeCell ref="C28:E28"/>
    <mergeCell ref="C33:E33"/>
    <mergeCell ref="C34:E34"/>
    <mergeCell ref="C35:E35"/>
    <mergeCell ref="C36:E36"/>
    <mergeCell ref="C37:E37"/>
    <mergeCell ref="C38:E38"/>
    <mergeCell ref="C39:E39"/>
    <mergeCell ref="C40:E40"/>
    <mergeCell ref="C25:E25"/>
    <mergeCell ref="B14:B16"/>
    <mergeCell ref="G14:G16"/>
    <mergeCell ref="H14:N14"/>
    <mergeCell ref="H15:H16"/>
    <mergeCell ref="I15:J15"/>
    <mergeCell ref="K15:L15"/>
    <mergeCell ref="M15:N15"/>
    <mergeCell ref="B17:G17"/>
    <mergeCell ref="C21:E21"/>
    <mergeCell ref="C22:E22"/>
    <mergeCell ref="C23:E23"/>
    <mergeCell ref="C24:E24"/>
    <mergeCell ref="F14:F16"/>
  </mergeCells>
  <phoneticPr fontId="4"/>
  <dataValidations count="6">
    <dataValidation allowBlank="1" showInputMessage="1" showErrorMessage="1" promptTitle="▼-------------------------" prompt="１ページ目（集計）の_x000a_番号．名称と一致させてください。" sqref="C66:E66 C118:E118 C170:E170 C222:E222 C274:E274 C326:E326 C354:E354 C382:E382" xr:uid="{00000000-0002-0000-1100-000000000000}"/>
    <dataValidation type="list" allowBlank="1" showInputMessage="1" showErrorMessage="1" sqref="B120:B139 B91:B111 B356:B363 B328:B335 B299:B319 B276:B295 B247:B267 B224:B243 B195:B215 B172:B191 B143:B163 B384:B391 B395:B403 B367:B375 B339:B347 B68:B87" xr:uid="{00000000-0002-0000-1100-000001000000}">
      <formula1>"設備,工事"</formula1>
    </dataValidation>
    <dataValidation allowBlank="1" showInputMessage="1" sqref="G66 G18:G55 G326 G274 G222 G170 G118 G382 G354" xr:uid="{00000000-0002-0000-1100-000002000000}"/>
    <dataValidation type="list" allowBlank="1" showInputMessage="1" sqref="G59:G62 G91:G111 G119:G139 G355:G363 G299:G319 G327:G335 G247:G267 G275:G295 G195:G215 G223:G243 G143:G163 G171:G191 G383:G391 G395:G403 G367:G375 G339:G347 G67:G87" xr:uid="{00000000-0002-0000-1100-000003000000}">
      <formula1>"式,台,個,本,ｍ,面,ヶ所"</formula1>
    </dataValidation>
    <dataValidation type="list" allowBlank="1" showInputMessage="1" showErrorMessage="1" sqref="B59:B62" xr:uid="{76961413-8485-4310-BA58-103FB964D1D3}">
      <formula1>"設計"</formula1>
    </dataValidation>
    <dataValidation allowBlank="1" showErrorMessage="1" promptTitle="▼-------------------------" prompt="１ページ目（集計）の_x000a_番号．名称と一致させてください。" sqref="C92 E92 C144 E144 C196 E196 C248 E248 C300 E300 C340 E340 C368 E368 C396 E396 C68 E68" xr:uid="{BE286955-B1AF-44B0-B2C3-F01D2CD02C86}"/>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3年目（&amp;"Arial Unicode MS,標準"&amp;P&amp;"HGPｺﾞｼｯｸM,ﾒﾃﾞｨｳﾑ"/&amp;"Arial Unicode MS,標準"&amp;N&amp;"HGPｺﾞｼｯｸM,ﾒﾃﾞｨｳﾑ"）</oddHeader>
  </headerFooter>
  <rowBreaks count="1" manualBreakCount="1">
    <brk id="56"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15CEAE8-269D-45B1-823A-EBB278539120}">
          <x14:formula1>
            <xm:f>date1!$AI$3:$AI$35</xm:f>
          </x14:formula1>
          <xm:sqref>F68:F87 F92:F111 F120:F139 F144:F163 F172:F191 F196:F215 F224:F243 F248:F267 F276:F295 F300:F319 F328:F335 F340:F347 F356:F363 F368:F375 F384:F391 F396:F403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107"/>
  <sheetViews>
    <sheetView topLeftCell="AK1" zoomScaleNormal="100" workbookViewId="0"/>
  </sheetViews>
  <sheetFormatPr defaultColWidth="9" defaultRowHeight="14.25" outlineLevelCol="1" x14ac:dyDescent="0.25"/>
  <cols>
    <col min="1" max="1" width="1.875" style="1204" hidden="1" customWidth="1" outlineLevel="1"/>
    <col min="2" max="4" width="12.5" style="1204" hidden="1" customWidth="1" outlineLevel="1"/>
    <col min="5" max="5" width="17.5" style="1204" hidden="1" customWidth="1" outlineLevel="1"/>
    <col min="6" max="13" width="12.5" style="1204" hidden="1" customWidth="1" outlineLevel="1"/>
    <col min="14" max="14" width="15.25" style="1204" hidden="1" customWidth="1" outlineLevel="1"/>
    <col min="15" max="16" width="12.5" style="1204" hidden="1" customWidth="1" outlineLevel="1"/>
    <col min="17" max="18" width="13.625" style="1204" hidden="1" customWidth="1" outlineLevel="1"/>
    <col min="19" max="20" width="11.375" style="1204" hidden="1" customWidth="1" outlineLevel="1"/>
    <col min="21" max="22" width="9" style="1204" hidden="1" customWidth="1" outlineLevel="1"/>
    <col min="23" max="23" width="9.25" style="1204" hidden="1" customWidth="1" outlineLevel="1"/>
    <col min="24" max="24" width="9" style="1204" hidden="1" customWidth="1" outlineLevel="1"/>
    <col min="25" max="26" width="9.25" style="1204" hidden="1" customWidth="1" outlineLevel="1"/>
    <col min="27" max="27" width="43" style="1204" hidden="1" customWidth="1" outlineLevel="1"/>
    <col min="28" max="28" width="12.5" style="1204" hidden="1" customWidth="1" outlineLevel="1"/>
    <col min="29" max="29" width="3.875" style="1204" hidden="1" customWidth="1" outlineLevel="1"/>
    <col min="30" max="33" width="12.5" style="1204" hidden="1" customWidth="1" outlineLevel="1"/>
    <col min="34" max="34" width="4" style="1204" hidden="1" customWidth="1" outlineLevel="1"/>
    <col min="35" max="35" width="12.5" style="1204" hidden="1" customWidth="1" outlineLevel="1"/>
    <col min="36" max="36" width="11.5" style="1204" hidden="1" customWidth="1" outlineLevel="1"/>
    <col min="37" max="37" width="9" style="1204" collapsed="1"/>
    <col min="38" max="38" width="11.625" style="1204" customWidth="1"/>
    <col min="39" max="39" width="11" style="1204" customWidth="1"/>
    <col min="40" max="16384" width="9" style="1204"/>
  </cols>
  <sheetData>
    <row r="1" spans="2:35" ht="18.75" customHeight="1" x14ac:dyDescent="0.25">
      <c r="B1" s="1295" t="s">
        <v>775</v>
      </c>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7"/>
      <c r="AC1" s="1203"/>
      <c r="AD1" s="1298" t="s">
        <v>776</v>
      </c>
      <c r="AE1" s="1298"/>
      <c r="AF1" s="1298"/>
      <c r="AG1" s="1298"/>
      <c r="AH1" s="1203"/>
      <c r="AI1" s="357" t="s">
        <v>959</v>
      </c>
    </row>
    <row r="2" spans="2:35" s="1203" customFormat="1" ht="26.25" customHeight="1" x14ac:dyDescent="0.15">
      <c r="B2" s="357" t="s">
        <v>371</v>
      </c>
      <c r="C2" s="1205" t="s">
        <v>1481</v>
      </c>
      <c r="D2" s="357" t="s">
        <v>328</v>
      </c>
      <c r="E2" s="348" t="s">
        <v>528</v>
      </c>
      <c r="F2" s="357" t="s">
        <v>408</v>
      </c>
      <c r="G2" s="348" t="s">
        <v>68</v>
      </c>
      <c r="H2" s="348" t="s">
        <v>320</v>
      </c>
      <c r="I2" s="348" t="s">
        <v>423</v>
      </c>
      <c r="J2" s="348" t="s">
        <v>1635</v>
      </c>
      <c r="K2" s="348" t="s">
        <v>436</v>
      </c>
      <c r="L2" s="348" t="s">
        <v>439</v>
      </c>
      <c r="M2" s="357" t="s">
        <v>551</v>
      </c>
      <c r="N2" s="348" t="s">
        <v>414</v>
      </c>
      <c r="O2" s="1206" t="s">
        <v>772</v>
      </c>
      <c r="P2" s="1207" t="s">
        <v>773</v>
      </c>
      <c r="Q2" s="348" t="s">
        <v>537</v>
      </c>
      <c r="R2" s="348" t="s">
        <v>554</v>
      </c>
      <c r="S2" s="348" t="s">
        <v>543</v>
      </c>
      <c r="T2" s="1292" t="s">
        <v>557</v>
      </c>
      <c r="U2" s="1293"/>
      <c r="V2" s="1293"/>
      <c r="W2" s="1293"/>
      <c r="X2" s="1293"/>
      <c r="Y2" s="1293"/>
      <c r="Z2" s="1294"/>
      <c r="AA2" s="357" t="s">
        <v>748</v>
      </c>
      <c r="AB2" s="348" t="s">
        <v>386</v>
      </c>
      <c r="AC2" s="1208"/>
      <c r="AD2" s="348" t="s">
        <v>777</v>
      </c>
      <c r="AE2" s="1206" t="s">
        <v>887</v>
      </c>
      <c r="AF2" s="348" t="s">
        <v>885</v>
      </c>
      <c r="AG2" s="348" t="s">
        <v>886</v>
      </c>
      <c r="AH2" s="343"/>
      <c r="AI2" s="348" t="s">
        <v>960</v>
      </c>
    </row>
    <row r="3" spans="2:35" s="1217" customFormat="1" x14ac:dyDescent="0.25">
      <c r="B3" s="782" t="s">
        <v>1098</v>
      </c>
      <c r="C3" s="1209">
        <v>46412</v>
      </c>
      <c r="D3" s="781" t="s">
        <v>254</v>
      </c>
      <c r="E3" s="781" t="s">
        <v>71</v>
      </c>
      <c r="F3" s="1210" t="s">
        <v>365</v>
      </c>
      <c r="G3" s="1211" t="s">
        <v>529</v>
      </c>
      <c r="H3" s="782" t="s">
        <v>322</v>
      </c>
      <c r="I3" s="781" t="s">
        <v>349</v>
      </c>
      <c r="J3" s="782" t="s">
        <v>1636</v>
      </c>
      <c r="K3" s="781" t="s">
        <v>437</v>
      </c>
      <c r="L3" s="781" t="s">
        <v>427</v>
      </c>
      <c r="M3" s="1210" t="s">
        <v>552</v>
      </c>
      <c r="N3" s="781" t="s">
        <v>1328</v>
      </c>
      <c r="O3" s="781" t="s">
        <v>461</v>
      </c>
      <c r="P3" s="781" t="s">
        <v>461</v>
      </c>
      <c r="Q3" s="346" t="s">
        <v>1441</v>
      </c>
      <c r="R3" s="347" t="s">
        <v>556</v>
      </c>
      <c r="S3" s="347" t="s">
        <v>545</v>
      </c>
      <c r="T3" s="377" t="s">
        <v>545</v>
      </c>
      <c r="U3" s="1212" t="s">
        <v>546</v>
      </c>
      <c r="V3" s="1212" t="s">
        <v>547</v>
      </c>
      <c r="W3" s="1213" t="s">
        <v>548</v>
      </c>
      <c r="X3" s="1212" t="s">
        <v>549</v>
      </c>
      <c r="Y3" s="1212" t="s">
        <v>550</v>
      </c>
      <c r="Z3" s="1212" t="s">
        <v>1552</v>
      </c>
      <c r="AA3" s="1214" t="s">
        <v>771</v>
      </c>
      <c r="AB3" s="781" t="s">
        <v>850</v>
      </c>
      <c r="AC3" s="1215"/>
      <c r="AD3" s="782">
        <v>5</v>
      </c>
      <c r="AE3" s="1216" t="s">
        <v>778</v>
      </c>
      <c r="AF3" s="1216" t="s">
        <v>888</v>
      </c>
      <c r="AG3" s="782" t="s">
        <v>1669</v>
      </c>
      <c r="AI3" s="782" t="s">
        <v>961</v>
      </c>
    </row>
    <row r="4" spans="2:35" s="1217" customFormat="1" x14ac:dyDescent="0.25">
      <c r="B4" s="782" t="s">
        <v>1503</v>
      </c>
      <c r="C4" s="1209">
        <v>46777</v>
      </c>
      <c r="D4" s="782" t="s">
        <v>255</v>
      </c>
      <c r="E4" s="782" t="s">
        <v>742</v>
      </c>
      <c r="F4" s="1216" t="s">
        <v>366</v>
      </c>
      <c r="G4" s="1218" t="s">
        <v>530</v>
      </c>
      <c r="H4" s="782" t="s">
        <v>321</v>
      </c>
      <c r="I4" s="782" t="s">
        <v>450</v>
      </c>
      <c r="J4" s="782" t="s">
        <v>1637</v>
      </c>
      <c r="K4" s="782" t="s">
        <v>438</v>
      </c>
      <c r="L4" s="782" t="s">
        <v>428</v>
      </c>
      <c r="M4" s="1216" t="s">
        <v>553</v>
      </c>
      <c r="N4" s="782" t="s">
        <v>1329</v>
      </c>
      <c r="O4" s="782" t="s">
        <v>323</v>
      </c>
      <c r="P4" s="782" t="s">
        <v>467</v>
      </c>
      <c r="Q4" s="1219" t="s">
        <v>774</v>
      </c>
      <c r="R4" s="782" t="s">
        <v>555</v>
      </c>
      <c r="S4" s="782" t="s">
        <v>546</v>
      </c>
      <c r="T4" s="378" t="s">
        <v>558</v>
      </c>
      <c r="U4" s="1220" t="s">
        <v>559</v>
      </c>
      <c r="V4" s="1220" t="s">
        <v>561</v>
      </c>
      <c r="W4" s="1220" t="s">
        <v>564</v>
      </c>
      <c r="X4" s="1220" t="s">
        <v>566</v>
      </c>
      <c r="Y4" s="1220" t="s">
        <v>574</v>
      </c>
      <c r="Z4" s="1220" t="s">
        <v>1553</v>
      </c>
      <c r="AA4" s="781" t="s">
        <v>1324</v>
      </c>
      <c r="AB4" s="782" t="s">
        <v>851</v>
      </c>
      <c r="AD4" s="782">
        <v>10</v>
      </c>
      <c r="AF4" s="1216" t="s">
        <v>889</v>
      </c>
      <c r="AG4" s="782" t="s">
        <v>1668</v>
      </c>
      <c r="AI4" s="782" t="s">
        <v>962</v>
      </c>
    </row>
    <row r="5" spans="2:35" s="1217" customFormat="1" x14ac:dyDescent="0.25">
      <c r="B5" s="782" t="s">
        <v>1504</v>
      </c>
      <c r="C5" s="1209">
        <v>47143</v>
      </c>
      <c r="D5" s="782" t="s">
        <v>256</v>
      </c>
      <c r="E5" s="782" t="s">
        <v>743</v>
      </c>
      <c r="F5" s="1216" t="s">
        <v>367</v>
      </c>
      <c r="G5" s="1218" t="s">
        <v>531</v>
      </c>
      <c r="H5" s="782" t="s">
        <v>352</v>
      </c>
      <c r="J5" s="782" t="s">
        <v>1638</v>
      </c>
      <c r="N5" s="782" t="s">
        <v>1330</v>
      </c>
      <c r="O5" s="782" t="s">
        <v>462</v>
      </c>
      <c r="P5" s="782" t="s">
        <v>468</v>
      </c>
      <c r="Q5" s="1221"/>
      <c r="R5" s="1222"/>
      <c r="S5" s="782" t="s">
        <v>547</v>
      </c>
      <c r="T5" s="1221"/>
      <c r="U5" s="1221" t="s">
        <v>560</v>
      </c>
      <c r="V5" s="1220" t="s">
        <v>562</v>
      </c>
      <c r="W5" s="1223" t="s">
        <v>565</v>
      </c>
      <c r="X5" s="1220" t="s">
        <v>567</v>
      </c>
      <c r="Y5" s="1220" t="s">
        <v>575</v>
      </c>
      <c r="Z5" s="1224"/>
      <c r="AA5" s="782" t="s">
        <v>1325</v>
      </c>
      <c r="AB5" s="782" t="s">
        <v>852</v>
      </c>
      <c r="AD5" s="782">
        <v>30</v>
      </c>
      <c r="AG5" s="782" t="s">
        <v>1667</v>
      </c>
      <c r="AI5" s="782" t="s">
        <v>1065</v>
      </c>
    </row>
    <row r="6" spans="2:35" s="1217" customFormat="1" x14ac:dyDescent="0.25">
      <c r="D6" s="782" t="s">
        <v>257</v>
      </c>
      <c r="E6" s="782" t="s">
        <v>744</v>
      </c>
      <c r="F6" s="1216" t="s">
        <v>368</v>
      </c>
      <c r="G6" s="1218" t="s">
        <v>532</v>
      </c>
      <c r="J6" s="782" t="s">
        <v>321</v>
      </c>
      <c r="N6" s="782" t="s">
        <v>1331</v>
      </c>
      <c r="O6" s="782" t="s">
        <v>463</v>
      </c>
      <c r="P6" s="782" t="s">
        <v>469</v>
      </c>
      <c r="S6" s="782" t="s">
        <v>548</v>
      </c>
      <c r="T6" s="1215"/>
      <c r="U6" s="1222"/>
      <c r="V6" s="1223" t="s">
        <v>563</v>
      </c>
      <c r="W6" s="1223"/>
      <c r="X6" s="1216" t="s">
        <v>568</v>
      </c>
      <c r="Y6" s="1223" t="s">
        <v>576</v>
      </c>
      <c r="Z6" s="1224"/>
      <c r="AA6" s="782" t="s">
        <v>1326</v>
      </c>
      <c r="AB6" s="1221"/>
      <c r="AD6" s="1225"/>
      <c r="AI6" s="782" t="s">
        <v>1066</v>
      </c>
    </row>
    <row r="7" spans="2:35" s="1217" customFormat="1" x14ac:dyDescent="0.25">
      <c r="D7" s="782" t="s">
        <v>258</v>
      </c>
      <c r="F7" s="1216" t="s">
        <v>426</v>
      </c>
      <c r="G7" s="1218" t="s">
        <v>533</v>
      </c>
      <c r="N7" s="782" t="s">
        <v>1332</v>
      </c>
      <c r="O7" s="782" t="s">
        <v>464</v>
      </c>
      <c r="P7" s="782" t="s">
        <v>470</v>
      </c>
      <c r="S7" s="782" t="s">
        <v>549</v>
      </c>
      <c r="T7" s="1215"/>
      <c r="V7" s="1223"/>
      <c r="X7" s="1216" t="s">
        <v>569</v>
      </c>
      <c r="Y7" s="1221"/>
      <c r="Z7" s="1224"/>
      <c r="AA7" s="783" t="s">
        <v>1327</v>
      </c>
      <c r="AD7" s="1225"/>
      <c r="AI7" s="782" t="s">
        <v>1067</v>
      </c>
    </row>
    <row r="8" spans="2:35" s="1217" customFormat="1" x14ac:dyDescent="0.25">
      <c r="D8" s="782" t="s">
        <v>259</v>
      </c>
      <c r="G8" s="1218" t="s">
        <v>534</v>
      </c>
      <c r="M8" s="1224"/>
      <c r="N8" s="782" t="s">
        <v>1333</v>
      </c>
      <c r="O8" s="782" t="s">
        <v>465</v>
      </c>
      <c r="P8" s="1226" t="s">
        <v>471</v>
      </c>
      <c r="S8" s="782" t="s">
        <v>550</v>
      </c>
      <c r="T8" s="1215"/>
      <c r="X8" s="1216" t="s">
        <v>570</v>
      </c>
      <c r="Y8" s="1215"/>
      <c r="Z8" s="1224"/>
      <c r="AA8" s="782" t="s">
        <v>883</v>
      </c>
      <c r="AD8" s="1225"/>
      <c r="AI8" s="782" t="s">
        <v>1068</v>
      </c>
    </row>
    <row r="9" spans="2:35" s="1217" customFormat="1" x14ac:dyDescent="0.25">
      <c r="D9" s="782" t="s">
        <v>260</v>
      </c>
      <c r="G9" s="1218" t="s">
        <v>535</v>
      </c>
      <c r="O9" s="782" t="s">
        <v>466</v>
      </c>
      <c r="P9" s="782" t="s">
        <v>472</v>
      </c>
      <c r="S9" s="782" t="s">
        <v>1552</v>
      </c>
      <c r="X9" s="1216" t="s">
        <v>571</v>
      </c>
      <c r="Y9" s="1215"/>
      <c r="Z9" s="1224"/>
      <c r="AA9" s="1227" t="s">
        <v>770</v>
      </c>
      <c r="AI9" s="782" t="s">
        <v>1069</v>
      </c>
    </row>
    <row r="10" spans="2:35" s="1217" customFormat="1" x14ac:dyDescent="0.25">
      <c r="D10" s="782" t="s">
        <v>261</v>
      </c>
      <c r="G10" s="1218" t="s">
        <v>536</v>
      </c>
      <c r="X10" s="1216" t="s">
        <v>572</v>
      </c>
      <c r="Y10" s="1215"/>
      <c r="AA10" s="782" t="s">
        <v>63</v>
      </c>
      <c r="AI10" s="782" t="s">
        <v>1070</v>
      </c>
    </row>
    <row r="11" spans="2:35" s="1217" customFormat="1" x14ac:dyDescent="0.25">
      <c r="D11" s="782" t="s">
        <v>262</v>
      </c>
      <c r="X11" s="1221" t="s">
        <v>573</v>
      </c>
      <c r="Y11" s="1215"/>
      <c r="AA11" s="782" t="s">
        <v>884</v>
      </c>
      <c r="AI11" s="782" t="s">
        <v>1071</v>
      </c>
    </row>
    <row r="12" spans="2:35" s="1217" customFormat="1" x14ac:dyDescent="0.25">
      <c r="D12" s="782" t="s">
        <v>263</v>
      </c>
      <c r="AA12" s="1223"/>
      <c r="AI12" s="782" t="s">
        <v>689</v>
      </c>
    </row>
    <row r="13" spans="2:35" s="1217" customFormat="1" x14ac:dyDescent="0.25">
      <c r="D13" s="1228" t="s">
        <v>264</v>
      </c>
      <c r="AI13" s="1228" t="s">
        <v>691</v>
      </c>
    </row>
    <row r="14" spans="2:35" s="1217" customFormat="1" x14ac:dyDescent="0.25">
      <c r="D14" s="1228" t="s">
        <v>265</v>
      </c>
      <c r="AI14" s="1228" t="s">
        <v>692</v>
      </c>
    </row>
    <row r="15" spans="2:35" s="1217" customFormat="1" x14ac:dyDescent="0.25">
      <c r="D15" s="782" t="s">
        <v>266</v>
      </c>
      <c r="AI15" s="782" t="s">
        <v>693</v>
      </c>
    </row>
    <row r="16" spans="2:35" s="1217" customFormat="1" x14ac:dyDescent="0.25">
      <c r="D16" s="782" t="s">
        <v>267</v>
      </c>
      <c r="AI16" s="782" t="s">
        <v>694</v>
      </c>
    </row>
    <row r="17" spans="4:35" s="1217" customFormat="1" x14ac:dyDescent="0.25">
      <c r="D17" s="782" t="s">
        <v>268</v>
      </c>
      <c r="AI17" s="782" t="s">
        <v>695</v>
      </c>
    </row>
    <row r="18" spans="4:35" s="1217" customFormat="1" x14ac:dyDescent="0.25">
      <c r="D18" s="782" t="s">
        <v>269</v>
      </c>
      <c r="AI18" s="782" t="s">
        <v>1072</v>
      </c>
    </row>
    <row r="19" spans="4:35" s="1217" customFormat="1" x14ac:dyDescent="0.25">
      <c r="D19" s="782" t="s">
        <v>270</v>
      </c>
      <c r="AI19" s="782" t="s">
        <v>1073</v>
      </c>
    </row>
    <row r="20" spans="4:35" s="1217" customFormat="1" x14ac:dyDescent="0.25">
      <c r="D20" s="782" t="s">
        <v>271</v>
      </c>
      <c r="AI20" s="782" t="s">
        <v>1074</v>
      </c>
    </row>
    <row r="21" spans="4:35" s="1217" customFormat="1" x14ac:dyDescent="0.25">
      <c r="D21" s="782" t="s">
        <v>272</v>
      </c>
      <c r="AI21" s="782" t="s">
        <v>1075</v>
      </c>
    </row>
    <row r="22" spans="4:35" s="1217" customFormat="1" x14ac:dyDescent="0.25">
      <c r="D22" s="782" t="s">
        <v>273</v>
      </c>
      <c r="AI22" s="782" t="s">
        <v>1076</v>
      </c>
    </row>
    <row r="23" spans="4:35" s="1217" customFormat="1" x14ac:dyDescent="0.25">
      <c r="D23" s="782" t="s">
        <v>274</v>
      </c>
      <c r="T23" s="343"/>
      <c r="AI23" s="782" t="s">
        <v>1077</v>
      </c>
    </row>
    <row r="24" spans="4:35" s="1217" customFormat="1" x14ac:dyDescent="0.25">
      <c r="D24" s="782" t="s">
        <v>275</v>
      </c>
      <c r="T24" s="1204"/>
      <c r="AI24" s="782" t="s">
        <v>867</v>
      </c>
    </row>
    <row r="25" spans="4:35" s="1217" customFormat="1" x14ac:dyDescent="0.25">
      <c r="D25" s="782" t="s">
        <v>276</v>
      </c>
      <c r="T25" s="1204"/>
      <c r="AI25" s="782" t="s">
        <v>868</v>
      </c>
    </row>
    <row r="26" spans="4:35" s="1217" customFormat="1" x14ac:dyDescent="0.25">
      <c r="D26" s="782" t="s">
        <v>277</v>
      </c>
      <c r="T26" s="1204"/>
      <c r="AI26" s="782" t="s">
        <v>869</v>
      </c>
    </row>
    <row r="27" spans="4:35" s="1217" customFormat="1" x14ac:dyDescent="0.25">
      <c r="D27" s="782" t="s">
        <v>278</v>
      </c>
      <c r="T27" s="1204"/>
      <c r="AI27" s="782" t="s">
        <v>1471</v>
      </c>
    </row>
    <row r="28" spans="4:35" s="1217" customFormat="1" x14ac:dyDescent="0.25">
      <c r="D28" s="782" t="s">
        <v>279</v>
      </c>
      <c r="T28" s="1204"/>
      <c r="AI28" s="782" t="s">
        <v>1472</v>
      </c>
    </row>
    <row r="29" spans="4:35" s="1217" customFormat="1" x14ac:dyDescent="0.25">
      <c r="D29" s="782" t="s">
        <v>280</v>
      </c>
      <c r="T29" s="1204"/>
      <c r="AI29" s="782" t="s">
        <v>1473</v>
      </c>
    </row>
    <row r="30" spans="4:35" s="1217" customFormat="1" x14ac:dyDescent="0.25">
      <c r="D30" s="782" t="s">
        <v>281</v>
      </c>
      <c r="T30" s="1204"/>
      <c r="AI30" s="782" t="s">
        <v>1474</v>
      </c>
    </row>
    <row r="31" spans="4:35" s="1217" customFormat="1" x14ac:dyDescent="0.25">
      <c r="D31" s="782" t="s">
        <v>282</v>
      </c>
      <c r="AI31" s="782" t="s">
        <v>1475</v>
      </c>
    </row>
    <row r="32" spans="4:35" s="1217" customFormat="1" x14ac:dyDescent="0.25">
      <c r="D32" s="782" t="s">
        <v>283</v>
      </c>
      <c r="AI32" s="782" t="s">
        <v>1476</v>
      </c>
    </row>
    <row r="33" spans="4:35" s="1217" customFormat="1" x14ac:dyDescent="0.25">
      <c r="D33" s="782" t="s">
        <v>284</v>
      </c>
      <c r="AI33" s="782" t="s">
        <v>1477</v>
      </c>
    </row>
    <row r="34" spans="4:35" s="1217" customFormat="1" x14ac:dyDescent="0.25">
      <c r="D34" s="782" t="s">
        <v>285</v>
      </c>
      <c r="AI34" s="782" t="s">
        <v>1478</v>
      </c>
    </row>
    <row r="35" spans="4:35" s="1217" customFormat="1" x14ac:dyDescent="0.25">
      <c r="D35" s="782" t="s">
        <v>286</v>
      </c>
      <c r="AI35" s="782" t="s">
        <v>1594</v>
      </c>
    </row>
    <row r="36" spans="4:35" s="1217" customFormat="1" x14ac:dyDescent="0.25">
      <c r="D36" s="782" t="s">
        <v>287</v>
      </c>
      <c r="AI36" s="1225"/>
    </row>
    <row r="37" spans="4:35" s="1217" customFormat="1" x14ac:dyDescent="0.25">
      <c r="D37" s="782" t="s">
        <v>288</v>
      </c>
      <c r="AI37" s="1225"/>
    </row>
    <row r="38" spans="4:35" s="1217" customFormat="1" x14ac:dyDescent="0.25">
      <c r="D38" s="782" t="s">
        <v>289</v>
      </c>
      <c r="AI38" s="1225"/>
    </row>
    <row r="39" spans="4:35" s="1217" customFormat="1" x14ac:dyDescent="0.25">
      <c r="D39" s="782" t="s">
        <v>290</v>
      </c>
      <c r="AI39" s="1225"/>
    </row>
    <row r="40" spans="4:35" s="1217" customFormat="1" x14ac:dyDescent="0.25">
      <c r="D40" s="782" t="s">
        <v>291</v>
      </c>
    </row>
    <row r="41" spans="4:35" s="1217" customFormat="1" x14ac:dyDescent="0.25">
      <c r="D41" s="782" t="s">
        <v>292</v>
      </c>
    </row>
    <row r="42" spans="4:35" s="1217" customFormat="1" x14ac:dyDescent="0.25">
      <c r="D42" s="782" t="s">
        <v>293</v>
      </c>
    </row>
    <row r="43" spans="4:35" s="1217" customFormat="1" x14ac:dyDescent="0.25">
      <c r="D43" s="782" t="s">
        <v>294</v>
      </c>
    </row>
    <row r="44" spans="4:35" s="1217" customFormat="1" x14ac:dyDescent="0.25">
      <c r="D44" s="782" t="s">
        <v>295</v>
      </c>
    </row>
    <row r="45" spans="4:35" s="1217" customFormat="1" x14ac:dyDescent="0.25">
      <c r="D45" s="782" t="s">
        <v>296</v>
      </c>
    </row>
    <row r="46" spans="4:35" s="1217" customFormat="1" x14ac:dyDescent="0.25">
      <c r="D46" s="782" t="s">
        <v>297</v>
      </c>
    </row>
    <row r="47" spans="4:35" s="1217" customFormat="1" x14ac:dyDescent="0.25">
      <c r="D47" s="782" t="s">
        <v>298</v>
      </c>
    </row>
    <row r="48" spans="4:35" s="1217" customFormat="1" x14ac:dyDescent="0.25">
      <c r="D48" s="782" t="s">
        <v>299</v>
      </c>
      <c r="Z48" s="1204"/>
    </row>
    <row r="49" spans="4:36" s="1217" customFormat="1" x14ac:dyDescent="0.25">
      <c r="D49" s="782" t="s">
        <v>300</v>
      </c>
      <c r="E49" s="1204"/>
      <c r="Z49" s="1204"/>
    </row>
    <row r="50" spans="4:36" x14ac:dyDescent="0.25">
      <c r="AA50" s="1217"/>
      <c r="AJ50" s="1217"/>
    </row>
    <row r="51" spans="4:36" x14ac:dyDescent="0.25">
      <c r="AA51" s="1217"/>
      <c r="AJ51" s="1217"/>
    </row>
    <row r="54" spans="4:36" ht="14.25" customHeight="1" x14ac:dyDescent="0.25">
      <c r="I54" s="344"/>
    </row>
    <row r="55" spans="4:36" ht="14.25" customHeight="1" x14ac:dyDescent="0.25">
      <c r="I55" s="345"/>
    </row>
    <row r="56" spans="4:36" ht="14.25" customHeight="1" x14ac:dyDescent="0.25">
      <c r="I56" s="344"/>
    </row>
    <row r="57" spans="4:36" ht="14.25" customHeight="1" x14ac:dyDescent="0.25">
      <c r="I57" s="344"/>
    </row>
    <row r="58" spans="4:36" ht="14.25" customHeight="1" x14ac:dyDescent="0.25">
      <c r="I58" s="344"/>
    </row>
    <row r="59" spans="4:36" ht="14.25" customHeight="1" x14ac:dyDescent="0.25">
      <c r="I59" s="344"/>
      <c r="O59" s="345"/>
      <c r="P59" s="345"/>
    </row>
    <row r="60" spans="4:36" ht="14.25" customHeight="1" x14ac:dyDescent="0.25">
      <c r="I60" s="344"/>
      <c r="O60" s="345"/>
      <c r="P60" s="345"/>
    </row>
    <row r="61" spans="4:36" ht="14.25" customHeight="1" x14ac:dyDescent="0.25">
      <c r="I61" s="344"/>
      <c r="O61" s="345"/>
      <c r="P61" s="345"/>
    </row>
    <row r="62" spans="4:36" ht="14.25" customHeight="1" x14ac:dyDescent="0.25">
      <c r="I62" s="345"/>
      <c r="O62" s="345"/>
      <c r="P62" s="345"/>
    </row>
    <row r="63" spans="4:36" ht="14.25" customHeight="1" x14ac:dyDescent="0.25">
      <c r="G63" s="1229"/>
      <c r="H63" s="1229"/>
      <c r="I63" s="1230"/>
      <c r="O63" s="1229"/>
      <c r="P63" s="1229"/>
    </row>
    <row r="64" spans="4:36" ht="14.25" customHeight="1" x14ac:dyDescent="0.25">
      <c r="G64" s="1229"/>
      <c r="H64" s="1229"/>
      <c r="I64" s="1230"/>
      <c r="O64" s="1229"/>
      <c r="P64" s="1229"/>
    </row>
    <row r="65" spans="9:9" ht="14.25" customHeight="1" x14ac:dyDescent="0.25">
      <c r="I65" s="1230"/>
    </row>
    <row r="66" spans="9:9" ht="14.25" customHeight="1" x14ac:dyDescent="0.25">
      <c r="I66" s="1230"/>
    </row>
    <row r="67" spans="9:9" ht="14.25" customHeight="1" x14ac:dyDescent="0.25">
      <c r="I67" s="1230"/>
    </row>
    <row r="68" spans="9:9" ht="14.25" customHeight="1" x14ac:dyDescent="0.25"/>
    <row r="69" spans="9:9" ht="14.25" customHeight="1" x14ac:dyDescent="0.25"/>
    <row r="70" spans="9:9" ht="14.25" customHeight="1" x14ac:dyDescent="0.25"/>
    <row r="71" spans="9:9" ht="14.25" customHeight="1" x14ac:dyDescent="0.25"/>
    <row r="72" spans="9:9" ht="14.25" customHeight="1" x14ac:dyDescent="0.25"/>
    <row r="73" spans="9:9" ht="14.25" customHeight="1" x14ac:dyDescent="0.25"/>
    <row r="74" spans="9:9" ht="14.25" customHeight="1" x14ac:dyDescent="0.25"/>
    <row r="75" spans="9:9" ht="14.25" customHeight="1" x14ac:dyDescent="0.25"/>
    <row r="76" spans="9:9" ht="14.25" customHeight="1" x14ac:dyDescent="0.25"/>
    <row r="77" spans="9:9" ht="14.25" customHeight="1" x14ac:dyDescent="0.25"/>
    <row r="78" spans="9:9" ht="14.25" customHeight="1" x14ac:dyDescent="0.25"/>
    <row r="79" spans="9:9" ht="14.25" customHeight="1" x14ac:dyDescent="0.25"/>
    <row r="80" spans="9:9"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sheetData>
  <sheetProtection algorithmName="SHA-512" hashValue="sL0PKPkDA56W8M0Bj8U57EWlBXIaaIMJ6vAxh9DW7Ll3iK5NIN+i4nNjrVzD1clg2uOtE4m6OMnRQMSUb7RVYA==" saltValue="ST8wZ+6APp4lDOuPunhvuQ==" spinCount="100000" sheet="1" selectLockedCells="1" selectUnlockedCells="1"/>
  <mergeCells count="3">
    <mergeCell ref="T2:Z2"/>
    <mergeCell ref="B1:AB1"/>
    <mergeCell ref="AD1:AG1"/>
  </mergeCells>
  <phoneticPr fontId="4"/>
  <conditionalFormatting sqref="I55:I59 Z57:Z60 O59:Y62">
    <cfRule type="expression" priority="127" stopIfTrue="1">
      <formula>CELL("protect", I55)=1</formula>
    </cfRule>
  </conditionalFormatting>
  <conditionalFormatting sqref="AA60:AA63">
    <cfRule type="expression" priority="146" stopIfTrue="1">
      <formula>CELL("protect", AA60)=1</formula>
    </cfRule>
  </conditionalFormatting>
  <dataValidations count="1">
    <dataValidation type="list" allowBlank="1" showInputMessage="1" showErrorMessage="1" sqref="E67:E86 E91:E110 E119:E138 E143:E162 E171:E190 E195:E214 E223:E242 E247:E266 E275:E294 E299:E318 E327:E334 E339:E346 E355:E362 E367:E374 E383:E390 E395:E402" xr:uid="{DCEC12F3-5F51-4F6E-B906-7DB0C542280E}">
      <formula1>$AI$3:$AI$26</formula1>
    </dataValidation>
  </dataValidations>
  <pageMargins left="0.7" right="0.7" top="0.75" bottom="0.75" header="0.3" footer="0.3"/>
  <pageSetup paperSize="9" scale="67" orientation="landscape" r:id="rId1"/>
  <drawing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FB2"/>
    <pageSetUpPr fitToPage="1"/>
  </sheetPr>
  <dimension ref="A1:AV420"/>
  <sheetViews>
    <sheetView showGridLines="0" tabSelected="1" view="pageBreakPreview" zoomScale="80" zoomScaleNormal="85" zoomScaleSheetLayoutView="80" workbookViewId="0">
      <pane ySplit="5" topLeftCell="A6" activePane="bottomLeft" state="frozenSplit"/>
      <selection activeCell="G38" sqref="G38"/>
      <selection pane="bottomLeft"/>
    </sheetView>
  </sheetViews>
  <sheetFormatPr defaultColWidth="9.375" defaultRowHeight="15" customHeight="1" x14ac:dyDescent="0.15"/>
  <cols>
    <col min="1" max="1" width="1.875" style="471" customWidth="1"/>
    <col min="2" max="2" width="1.25" style="471" customWidth="1"/>
    <col min="3" max="3" width="0.625" style="471" customWidth="1"/>
    <col min="4" max="4" width="1.25" style="471" customWidth="1"/>
    <col min="5" max="5" width="11.875" style="472" customWidth="1"/>
    <col min="6" max="6" width="0.375" style="472" customWidth="1"/>
    <col min="7" max="7" width="0.5" style="472" customWidth="1"/>
    <col min="8" max="8" width="17.125" style="473" customWidth="1"/>
    <col min="9" max="9" width="21" style="473" customWidth="1"/>
    <col min="10" max="10" width="1.875" style="471" customWidth="1"/>
    <col min="11" max="11" width="33.75" style="474" customWidth="1"/>
    <col min="12" max="14" width="0.625" style="471" customWidth="1"/>
    <col min="15" max="15" width="63.25" style="475" customWidth="1"/>
    <col min="16" max="16" width="0.625" style="471" customWidth="1"/>
    <col min="17" max="17" width="4" style="471" customWidth="1"/>
    <col min="18" max="18" width="1.375" style="471" customWidth="1"/>
    <col min="19" max="19" width="1.25" style="859" customWidth="1"/>
    <col min="20" max="20" width="3.125" style="860" customWidth="1"/>
    <col min="21" max="48" width="9.375" style="859"/>
    <col min="49" max="16384" width="9.375" style="471"/>
  </cols>
  <sheetData>
    <row r="1" spans="1:27" ht="7.5" customHeight="1" x14ac:dyDescent="0.15">
      <c r="A1" s="999"/>
    </row>
    <row r="2" spans="1:27" ht="15" customHeight="1" x14ac:dyDescent="0.15">
      <c r="B2" s="1370" t="s">
        <v>1561</v>
      </c>
      <c r="C2" s="1370"/>
      <c r="D2" s="1370"/>
      <c r="E2" s="1370"/>
      <c r="F2" s="1370"/>
      <c r="G2" s="1370"/>
      <c r="H2" s="1370"/>
      <c r="I2" s="1370"/>
      <c r="J2" s="1370"/>
      <c r="K2" s="1370"/>
      <c r="L2" s="1370"/>
      <c r="M2" s="1370"/>
      <c r="N2" s="1370"/>
      <c r="O2" s="1371"/>
      <c r="P2" s="1371"/>
      <c r="Q2" s="1371"/>
      <c r="T2" s="1299"/>
      <c r="U2" s="1299"/>
      <c r="V2" s="1299"/>
      <c r="W2" s="1299"/>
      <c r="X2" s="1299"/>
      <c r="Y2" s="1299"/>
      <c r="Z2" s="1299"/>
      <c r="AA2" s="1299"/>
    </row>
    <row r="3" spans="1:27" ht="7.5" customHeight="1" thickBot="1" x14ac:dyDescent="0.2">
      <c r="B3" s="476"/>
      <c r="C3" s="477"/>
      <c r="D3" s="477"/>
      <c r="E3" s="478"/>
      <c r="F3" s="479"/>
      <c r="G3" s="479"/>
      <c r="H3" s="480"/>
      <c r="I3" s="480"/>
      <c r="J3" s="477"/>
      <c r="K3" s="481"/>
      <c r="L3" s="477"/>
      <c r="M3" s="477"/>
      <c r="N3" s="477"/>
      <c r="O3" s="482"/>
      <c r="P3" s="477"/>
      <c r="Q3" s="483"/>
      <c r="T3" s="737"/>
      <c r="U3" s="735"/>
      <c r="V3" s="735"/>
      <c r="W3" s="735"/>
      <c r="X3" s="735"/>
      <c r="Y3" s="735"/>
      <c r="Z3" s="735"/>
      <c r="AA3" s="735"/>
    </row>
    <row r="4" spans="1:27" ht="26.25" customHeight="1" thickBot="1" x14ac:dyDescent="0.2">
      <c r="B4" s="484"/>
      <c r="C4" s="1372"/>
      <c r="D4" s="1372"/>
      <c r="E4" s="1372" t="str">
        <f>IF($K$8="","",$K$8)</f>
        <v/>
      </c>
      <c r="F4" s="1372"/>
      <c r="G4" s="1372"/>
      <c r="H4" s="1372"/>
      <c r="I4" s="1372"/>
      <c r="J4" s="1372"/>
      <c r="K4" s="1372"/>
      <c r="L4" s="1372"/>
      <c r="M4" s="1372"/>
      <c r="N4" s="1372"/>
      <c r="O4" s="1375" t="s">
        <v>1562</v>
      </c>
      <c r="P4" s="1376"/>
      <c r="Q4" s="485"/>
      <c r="T4" s="1231" t="s">
        <v>1732</v>
      </c>
    </row>
    <row r="5" spans="1:27" ht="5.25" customHeight="1" x14ac:dyDescent="0.15">
      <c r="B5" s="484"/>
      <c r="Q5" s="485"/>
    </row>
    <row r="6" spans="1:27" ht="18.75" customHeight="1" x14ac:dyDescent="0.15">
      <c r="B6" s="484"/>
      <c r="C6" s="486"/>
      <c r="D6" s="1320" t="s">
        <v>412</v>
      </c>
      <c r="E6" s="1320"/>
      <c r="F6" s="1320"/>
      <c r="G6" s="1320"/>
      <c r="H6" s="1320"/>
      <c r="I6" s="1320"/>
      <c r="J6" s="1320"/>
      <c r="K6" s="1320"/>
      <c r="L6" s="1320"/>
      <c r="M6" s="487"/>
      <c r="N6" s="488"/>
      <c r="O6" s="1319" t="s">
        <v>334</v>
      </c>
      <c r="P6" s="1319"/>
      <c r="Q6" s="485"/>
      <c r="T6" s="1378" t="s">
        <v>1497</v>
      </c>
      <c r="U6" s="1378"/>
      <c r="V6" s="1378"/>
      <c r="W6" s="1378"/>
      <c r="X6" s="1378"/>
      <c r="Y6" s="1378"/>
      <c r="Z6" s="1378"/>
    </row>
    <row r="7" spans="1:27" ht="5.25" customHeight="1" x14ac:dyDescent="0.15">
      <c r="B7" s="484"/>
      <c r="D7" s="487"/>
      <c r="E7" s="487"/>
      <c r="F7" s="487"/>
      <c r="G7" s="487"/>
      <c r="H7" s="489"/>
      <c r="I7" s="489"/>
      <c r="J7" s="487"/>
      <c r="K7" s="490"/>
      <c r="L7" s="487"/>
      <c r="M7" s="487"/>
      <c r="N7" s="487"/>
      <c r="P7" s="491"/>
      <c r="Q7" s="485"/>
      <c r="T7" s="1378"/>
      <c r="U7" s="1378"/>
      <c r="V7" s="1378"/>
      <c r="W7" s="1378"/>
      <c r="X7" s="1378"/>
      <c r="Y7" s="1378"/>
      <c r="Z7" s="1378"/>
    </row>
    <row r="8" spans="1:27" ht="33.75" customHeight="1" x14ac:dyDescent="0.15">
      <c r="B8" s="484"/>
      <c r="C8" s="472"/>
      <c r="D8" s="1326" t="s">
        <v>319</v>
      </c>
      <c r="E8" s="1326"/>
      <c r="F8" s="887"/>
      <c r="G8" s="1333"/>
      <c r="H8" s="1363" t="s">
        <v>344</v>
      </c>
      <c r="I8" s="1363"/>
      <c r="K8" s="798"/>
      <c r="O8" s="889" t="s">
        <v>1099</v>
      </c>
      <c r="Q8" s="485"/>
      <c r="T8" s="1378"/>
      <c r="U8" s="1378"/>
      <c r="V8" s="1378"/>
      <c r="W8" s="1378"/>
      <c r="X8" s="1378"/>
      <c r="Y8" s="1378"/>
      <c r="Z8" s="1378"/>
    </row>
    <row r="9" spans="1:27" ht="21" customHeight="1" x14ac:dyDescent="0.15">
      <c r="B9" s="484"/>
      <c r="C9" s="472"/>
      <c r="D9" s="1326"/>
      <c r="E9" s="1326"/>
      <c r="F9" s="887"/>
      <c r="G9" s="1333"/>
      <c r="H9" s="1316" t="s">
        <v>371</v>
      </c>
      <c r="I9" s="1316"/>
      <c r="K9" s="752"/>
      <c r="O9" s="889" t="s">
        <v>332</v>
      </c>
      <c r="Q9" s="485"/>
      <c r="T9" s="1378"/>
      <c r="U9" s="1378"/>
      <c r="V9" s="1378"/>
      <c r="W9" s="1378"/>
      <c r="X9" s="1378"/>
      <c r="Y9" s="1378"/>
      <c r="Z9" s="1378"/>
    </row>
    <row r="10" spans="1:27" ht="21" customHeight="1" x14ac:dyDescent="0.15">
      <c r="B10" s="484"/>
      <c r="C10" s="472"/>
      <c r="D10" s="1326"/>
      <c r="E10" s="1326"/>
      <c r="F10" s="887"/>
      <c r="G10" s="1333"/>
      <c r="H10" s="1316" t="s">
        <v>232</v>
      </c>
      <c r="I10" s="1316"/>
      <c r="K10" s="750"/>
      <c r="O10" s="890" t="s">
        <v>1111</v>
      </c>
      <c r="Q10" s="485"/>
      <c r="T10" s="861"/>
      <c r="U10" s="862"/>
      <c r="V10" s="862"/>
      <c r="W10" s="862"/>
      <c r="X10" s="862"/>
      <c r="Y10" s="862"/>
    </row>
    <row r="11" spans="1:27" ht="21" customHeight="1" x14ac:dyDescent="0.15">
      <c r="B11" s="484"/>
      <c r="C11" s="472"/>
      <c r="D11" s="1326"/>
      <c r="E11" s="1326"/>
      <c r="F11" s="887"/>
      <c r="G11" s="888"/>
      <c r="H11" s="1377" t="s">
        <v>1481</v>
      </c>
      <c r="I11" s="1377"/>
      <c r="K11" s="750"/>
      <c r="O11" s="966" t="str">
        <f>IF(K9="単年度",TEXT(date1!C3,"yyyy年m月d日")&amp;"以前の日付を入力",IF(K9="２年度事業",TEXT(date1!C4,"yyyy年m月d日")&amp;"以前の日付を入力",IF(K9="３年度事業",TEXT(date1!C5,"yyyy年m月d日")&amp;"以前の日付を入力","")))</f>
        <v/>
      </c>
      <c r="Q11" s="485"/>
      <c r="T11" s="863"/>
      <c r="U11" s="862"/>
      <c r="V11" s="862"/>
      <c r="W11" s="862"/>
      <c r="X11" s="862"/>
      <c r="Y11" s="862"/>
    </row>
    <row r="12" spans="1:27" ht="18.75" customHeight="1" x14ac:dyDescent="0.15">
      <c r="B12" s="484"/>
      <c r="O12" s="743"/>
      <c r="Q12" s="485"/>
    </row>
    <row r="13" spans="1:27" ht="18.75" customHeight="1" x14ac:dyDescent="0.15">
      <c r="B13" s="484"/>
      <c r="C13" s="486"/>
      <c r="D13" s="1320" t="s">
        <v>413</v>
      </c>
      <c r="E13" s="1320"/>
      <c r="F13" s="1320"/>
      <c r="G13" s="1320"/>
      <c r="H13" s="1320"/>
      <c r="I13" s="1320"/>
      <c r="J13" s="1320"/>
      <c r="K13" s="1320"/>
      <c r="L13" s="1320"/>
      <c r="M13" s="487"/>
      <c r="N13" s="488"/>
      <c r="O13" s="1319" t="s">
        <v>345</v>
      </c>
      <c r="P13" s="1319"/>
      <c r="Q13" s="485"/>
      <c r="T13" s="864"/>
    </row>
    <row r="14" spans="1:27" ht="5.25" customHeight="1" x14ac:dyDescent="0.15">
      <c r="B14" s="484"/>
      <c r="D14" s="487"/>
      <c r="E14" s="487"/>
      <c r="F14" s="487"/>
      <c r="G14" s="487"/>
      <c r="H14" s="489"/>
      <c r="I14" s="489"/>
      <c r="J14" s="487"/>
      <c r="K14" s="490"/>
      <c r="L14" s="487"/>
      <c r="M14" s="487"/>
      <c r="N14" s="487"/>
      <c r="P14" s="491"/>
      <c r="Q14" s="485"/>
      <c r="T14" s="864"/>
    </row>
    <row r="15" spans="1:27" ht="21" customHeight="1" x14ac:dyDescent="0.15">
      <c r="B15" s="484"/>
      <c r="C15" s="472"/>
      <c r="D15" s="1326" t="s">
        <v>234</v>
      </c>
      <c r="E15" s="1326"/>
      <c r="F15" s="1312"/>
      <c r="G15" s="891"/>
      <c r="H15" s="1315" t="s">
        <v>374</v>
      </c>
      <c r="I15" s="1373"/>
      <c r="K15" s="73"/>
      <c r="O15" s="889" t="s">
        <v>333</v>
      </c>
      <c r="Q15" s="485"/>
      <c r="T15" s="864"/>
    </row>
    <row r="16" spans="1:27" ht="21" customHeight="1" x14ac:dyDescent="0.15">
      <c r="B16" s="484"/>
      <c r="C16" s="472"/>
      <c r="D16" s="1326"/>
      <c r="E16" s="1326"/>
      <c r="F16" s="1312"/>
      <c r="G16" s="891"/>
      <c r="H16" s="1316" t="s">
        <v>373</v>
      </c>
      <c r="I16" s="1357"/>
      <c r="K16" s="73"/>
      <c r="O16" s="889"/>
      <c r="Q16" s="485"/>
      <c r="S16" s="865"/>
      <c r="T16" s="866" t="s">
        <v>375</v>
      </c>
    </row>
    <row r="17" spans="2:48" ht="21" customHeight="1" x14ac:dyDescent="0.15">
      <c r="B17" s="484"/>
      <c r="C17" s="472"/>
      <c r="D17" s="1326"/>
      <c r="E17" s="1326"/>
      <c r="F17" s="1312"/>
      <c r="G17" s="891"/>
      <c r="H17" s="1357" t="s">
        <v>324</v>
      </c>
      <c r="I17" s="1379"/>
      <c r="K17" s="753"/>
      <c r="O17" s="890" t="s">
        <v>325</v>
      </c>
      <c r="Q17" s="485"/>
      <c r="S17" s="865"/>
      <c r="T17" s="866"/>
    </row>
    <row r="18" spans="2:48" ht="21" customHeight="1" x14ac:dyDescent="0.15">
      <c r="B18" s="484"/>
      <c r="C18" s="472"/>
      <c r="D18" s="1326"/>
      <c r="E18" s="1326"/>
      <c r="F18" s="1312"/>
      <c r="G18" s="891"/>
      <c r="H18" s="1313" t="s">
        <v>376</v>
      </c>
      <c r="I18" s="892" t="s">
        <v>338</v>
      </c>
      <c r="K18" s="753"/>
      <c r="O18" s="890" t="s">
        <v>995</v>
      </c>
      <c r="Q18" s="485"/>
      <c r="S18" s="865"/>
      <c r="T18" s="866" t="s">
        <v>375</v>
      </c>
    </row>
    <row r="19" spans="2:48" ht="21" customHeight="1" x14ac:dyDescent="0.15">
      <c r="B19" s="484"/>
      <c r="D19" s="1326"/>
      <c r="E19" s="1326"/>
      <c r="F19" s="1312"/>
      <c r="G19" s="891"/>
      <c r="H19" s="1314"/>
      <c r="I19" s="893" t="s">
        <v>377</v>
      </c>
      <c r="K19" s="753"/>
      <c r="O19" s="890" t="s">
        <v>333</v>
      </c>
      <c r="Q19" s="485"/>
      <c r="S19" s="865"/>
      <c r="T19" s="866"/>
    </row>
    <row r="20" spans="2:48" ht="21" customHeight="1" x14ac:dyDescent="0.15">
      <c r="B20" s="484"/>
      <c r="D20" s="1326"/>
      <c r="E20" s="1326"/>
      <c r="F20" s="1312"/>
      <c r="G20" s="891"/>
      <c r="H20" s="1314"/>
      <c r="I20" s="893" t="s">
        <v>378</v>
      </c>
      <c r="K20" s="753"/>
      <c r="O20" s="890" t="s">
        <v>382</v>
      </c>
      <c r="Q20" s="485"/>
      <c r="S20" s="865"/>
      <c r="T20" s="866"/>
    </row>
    <row r="21" spans="2:48" ht="21" customHeight="1" x14ac:dyDescent="0.15">
      <c r="B21" s="484"/>
      <c r="D21" s="1326"/>
      <c r="E21" s="1326"/>
      <c r="F21" s="1312"/>
      <c r="G21" s="891"/>
      <c r="H21" s="1314"/>
      <c r="I21" s="893" t="s">
        <v>379</v>
      </c>
      <c r="K21" s="753"/>
      <c r="O21" s="890" t="s">
        <v>383</v>
      </c>
      <c r="Q21" s="485"/>
      <c r="S21" s="865"/>
      <c r="T21" s="866" t="s">
        <v>375</v>
      </c>
    </row>
    <row r="22" spans="2:48" ht="21" customHeight="1" x14ac:dyDescent="0.15">
      <c r="B22" s="484"/>
      <c r="D22" s="1326"/>
      <c r="E22" s="1326"/>
      <c r="F22" s="1312"/>
      <c r="G22" s="891"/>
      <c r="H22" s="1315"/>
      <c r="I22" s="893" t="s">
        <v>380</v>
      </c>
      <c r="K22" s="753"/>
      <c r="O22" s="890" t="s">
        <v>383</v>
      </c>
      <c r="Q22" s="485"/>
      <c r="S22" s="865"/>
      <c r="T22" s="866" t="s">
        <v>372</v>
      </c>
    </row>
    <row r="23" spans="2:48" ht="21" customHeight="1" x14ac:dyDescent="0.15">
      <c r="B23" s="484"/>
      <c r="D23" s="1326"/>
      <c r="E23" s="1326"/>
      <c r="F23" s="1312"/>
      <c r="G23" s="891"/>
      <c r="H23" s="1357" t="s">
        <v>326</v>
      </c>
      <c r="I23" s="893" t="s">
        <v>327</v>
      </c>
      <c r="K23" s="753"/>
      <c r="O23" s="890" t="s">
        <v>331</v>
      </c>
      <c r="Q23" s="485"/>
      <c r="S23" s="865"/>
      <c r="T23" s="866"/>
    </row>
    <row r="24" spans="2:48" ht="21" customHeight="1" x14ac:dyDescent="0.15">
      <c r="B24" s="484"/>
      <c r="D24" s="1326"/>
      <c r="E24" s="1326"/>
      <c r="F24" s="1312"/>
      <c r="G24" s="891"/>
      <c r="H24" s="1357"/>
      <c r="I24" s="893" t="s">
        <v>328</v>
      </c>
      <c r="K24" s="73"/>
      <c r="O24" s="890" t="s">
        <v>332</v>
      </c>
      <c r="Q24" s="485"/>
      <c r="S24" s="865"/>
      <c r="T24" s="866"/>
    </row>
    <row r="25" spans="2:48" ht="21" customHeight="1" x14ac:dyDescent="0.15">
      <c r="B25" s="484"/>
      <c r="D25" s="1326"/>
      <c r="E25" s="1326"/>
      <c r="F25" s="1312"/>
      <c r="G25" s="891"/>
      <c r="H25" s="1357"/>
      <c r="I25" s="893" t="s">
        <v>329</v>
      </c>
      <c r="K25" s="73"/>
      <c r="O25" s="890" t="s">
        <v>1334</v>
      </c>
      <c r="Q25" s="485"/>
      <c r="S25" s="865"/>
      <c r="T25" s="866" t="s">
        <v>372</v>
      </c>
    </row>
    <row r="26" spans="2:48" ht="21" customHeight="1" x14ac:dyDescent="0.15">
      <c r="B26" s="484"/>
      <c r="D26" s="1326"/>
      <c r="E26" s="1326"/>
      <c r="F26" s="1312"/>
      <c r="G26" s="891"/>
      <c r="H26" s="1357"/>
      <c r="I26" s="893" t="s">
        <v>1232</v>
      </c>
      <c r="K26" s="753"/>
      <c r="O26" s="890" t="s">
        <v>1335</v>
      </c>
      <c r="Q26" s="485"/>
      <c r="S26" s="865"/>
      <c r="T26" s="866" t="s">
        <v>372</v>
      </c>
    </row>
    <row r="27" spans="2:48" s="493" customFormat="1" ht="21" customHeight="1" x14ac:dyDescent="0.15">
      <c r="B27" s="492"/>
      <c r="D27" s="1326"/>
      <c r="E27" s="1326"/>
      <c r="F27" s="1312"/>
      <c r="G27" s="891"/>
      <c r="H27" s="1357"/>
      <c r="I27" s="893" t="s">
        <v>330</v>
      </c>
      <c r="K27" s="799"/>
      <c r="O27" s="890" t="s">
        <v>353</v>
      </c>
      <c r="Q27" s="494"/>
      <c r="S27" s="865"/>
      <c r="T27" s="866" t="s">
        <v>375</v>
      </c>
      <c r="U27" s="867"/>
      <c r="V27" s="867"/>
      <c r="W27" s="867"/>
      <c r="X27" s="867"/>
      <c r="Y27" s="867"/>
      <c r="Z27" s="867"/>
      <c r="AA27" s="867"/>
      <c r="AB27" s="867"/>
      <c r="AC27" s="867"/>
      <c r="AD27" s="867"/>
      <c r="AE27" s="867"/>
      <c r="AF27" s="867"/>
      <c r="AG27" s="867"/>
      <c r="AH27" s="867"/>
      <c r="AI27" s="867"/>
      <c r="AJ27" s="867"/>
      <c r="AK27" s="867"/>
      <c r="AL27" s="867"/>
      <c r="AM27" s="867"/>
      <c r="AN27" s="867"/>
      <c r="AO27" s="867"/>
      <c r="AP27" s="867"/>
      <c r="AQ27" s="867"/>
      <c r="AR27" s="867"/>
      <c r="AS27" s="867"/>
      <c r="AT27" s="867"/>
      <c r="AU27" s="867"/>
      <c r="AV27" s="867"/>
    </row>
    <row r="28" spans="2:48" s="493" customFormat="1" ht="21" customHeight="1" x14ac:dyDescent="0.15">
      <c r="B28" s="1161">
        <v>0</v>
      </c>
      <c r="D28" s="1326"/>
      <c r="E28" s="1326"/>
      <c r="F28" s="1312"/>
      <c r="G28" s="891"/>
      <c r="H28" s="1357" t="s">
        <v>337</v>
      </c>
      <c r="I28" s="893" t="s">
        <v>335</v>
      </c>
      <c r="K28" s="55"/>
      <c r="O28" s="890" t="s">
        <v>1233</v>
      </c>
      <c r="Q28" s="494"/>
      <c r="S28" s="867"/>
      <c r="T28" s="868" t="s">
        <v>890</v>
      </c>
      <c r="U28" s="867"/>
      <c r="V28" s="867"/>
      <c r="W28" s="867"/>
      <c r="X28" s="867"/>
      <c r="Y28" s="867"/>
      <c r="Z28" s="867"/>
      <c r="AA28" s="867"/>
      <c r="AB28" s="867"/>
      <c r="AC28" s="867"/>
      <c r="AD28" s="867"/>
      <c r="AE28" s="867"/>
      <c r="AF28" s="867"/>
      <c r="AG28" s="867"/>
      <c r="AH28" s="867"/>
      <c r="AI28" s="867"/>
      <c r="AJ28" s="867"/>
      <c r="AK28" s="867"/>
      <c r="AL28" s="867"/>
      <c r="AM28" s="867"/>
      <c r="AN28" s="867"/>
      <c r="AO28" s="867"/>
      <c r="AP28" s="867"/>
      <c r="AQ28" s="867"/>
      <c r="AR28" s="867"/>
      <c r="AS28" s="867"/>
      <c r="AT28" s="867"/>
      <c r="AU28" s="867"/>
      <c r="AV28" s="867"/>
    </row>
    <row r="29" spans="2:48" s="493" customFormat="1" ht="21" customHeight="1" x14ac:dyDescent="0.15">
      <c r="B29" s="492"/>
      <c r="D29" s="1326"/>
      <c r="E29" s="1326"/>
      <c r="F29" s="1312"/>
      <c r="G29" s="891"/>
      <c r="H29" s="1357"/>
      <c r="I29" s="893" t="s">
        <v>336</v>
      </c>
      <c r="K29" s="799"/>
      <c r="O29" s="890" t="s">
        <v>354</v>
      </c>
      <c r="Q29" s="494"/>
      <c r="S29" s="867"/>
      <c r="T29" s="866"/>
      <c r="U29" s="867"/>
      <c r="V29" s="867"/>
      <c r="W29" s="867"/>
      <c r="X29" s="867"/>
      <c r="Y29" s="867"/>
      <c r="Z29" s="867"/>
      <c r="AA29" s="867"/>
      <c r="AB29" s="867"/>
      <c r="AC29" s="867"/>
      <c r="AD29" s="867"/>
      <c r="AE29" s="867"/>
      <c r="AF29" s="867"/>
      <c r="AG29" s="867"/>
      <c r="AH29" s="867"/>
      <c r="AI29" s="867"/>
      <c r="AJ29" s="867"/>
      <c r="AK29" s="867"/>
      <c r="AL29" s="867"/>
      <c r="AM29" s="867"/>
      <c r="AN29" s="867"/>
      <c r="AO29" s="867"/>
      <c r="AP29" s="867"/>
      <c r="AQ29" s="867"/>
      <c r="AR29" s="867"/>
      <c r="AS29" s="867"/>
      <c r="AT29" s="867"/>
      <c r="AU29" s="867"/>
      <c r="AV29" s="867"/>
    </row>
    <row r="30" spans="2:48" s="493" customFormat="1" ht="21" customHeight="1" x14ac:dyDescent="0.15">
      <c r="B30" s="492"/>
      <c r="D30" s="1326"/>
      <c r="E30" s="1326"/>
      <c r="F30" s="1312"/>
      <c r="G30" s="891"/>
      <c r="H30" s="1357"/>
      <c r="I30" s="893" t="s">
        <v>338</v>
      </c>
      <c r="K30" s="799"/>
      <c r="O30" s="890" t="s">
        <v>996</v>
      </c>
      <c r="Q30" s="494"/>
      <c r="S30" s="867"/>
      <c r="T30" s="866"/>
      <c r="U30" s="867"/>
      <c r="V30" s="867"/>
      <c r="W30" s="867"/>
      <c r="X30" s="867"/>
      <c r="Y30" s="867"/>
      <c r="Z30" s="867"/>
      <c r="AA30" s="867"/>
      <c r="AB30" s="867"/>
      <c r="AC30" s="867"/>
      <c r="AD30" s="867"/>
      <c r="AE30" s="867"/>
      <c r="AF30" s="867"/>
      <c r="AG30" s="867"/>
      <c r="AH30" s="867"/>
      <c r="AI30" s="867"/>
      <c r="AJ30" s="867"/>
      <c r="AK30" s="867"/>
      <c r="AL30" s="867"/>
      <c r="AM30" s="867"/>
      <c r="AN30" s="867"/>
      <c r="AO30" s="867"/>
      <c r="AP30" s="867"/>
      <c r="AQ30" s="867"/>
      <c r="AR30" s="867"/>
      <c r="AS30" s="867"/>
      <c r="AT30" s="867"/>
      <c r="AU30" s="867"/>
      <c r="AV30" s="867"/>
    </row>
    <row r="31" spans="2:48" s="493" customFormat="1" ht="21" customHeight="1" x14ac:dyDescent="0.15">
      <c r="B31" s="492"/>
      <c r="D31" s="1326"/>
      <c r="E31" s="1326"/>
      <c r="F31" s="1312"/>
      <c r="G31" s="891"/>
      <c r="H31" s="1357"/>
      <c r="I31" s="893" t="s">
        <v>377</v>
      </c>
      <c r="K31" s="799"/>
      <c r="O31" s="890" t="s">
        <v>333</v>
      </c>
      <c r="Q31" s="494"/>
      <c r="S31" s="867"/>
      <c r="T31" s="866"/>
      <c r="U31" s="867"/>
      <c r="V31" s="867"/>
      <c r="W31" s="867"/>
      <c r="X31" s="867"/>
      <c r="Y31" s="867"/>
      <c r="Z31" s="867"/>
      <c r="AA31" s="867"/>
      <c r="AB31" s="867"/>
      <c r="AC31" s="867"/>
      <c r="AD31" s="867"/>
      <c r="AE31" s="867"/>
      <c r="AF31" s="867"/>
      <c r="AG31" s="867"/>
      <c r="AH31" s="867"/>
      <c r="AI31" s="867"/>
      <c r="AJ31" s="867"/>
      <c r="AK31" s="867"/>
      <c r="AL31" s="867"/>
      <c r="AM31" s="867"/>
      <c r="AN31" s="867"/>
      <c r="AO31" s="867"/>
      <c r="AP31" s="867"/>
      <c r="AQ31" s="867"/>
      <c r="AR31" s="867"/>
      <c r="AS31" s="867"/>
      <c r="AT31" s="867"/>
      <c r="AU31" s="867"/>
      <c r="AV31" s="867"/>
    </row>
    <row r="32" spans="2:48" s="493" customFormat="1" ht="21" customHeight="1" x14ac:dyDescent="0.15">
      <c r="B32" s="492"/>
      <c r="D32" s="1326"/>
      <c r="E32" s="1326"/>
      <c r="F32" s="1312"/>
      <c r="G32" s="891"/>
      <c r="H32" s="1357"/>
      <c r="I32" s="893" t="s">
        <v>378</v>
      </c>
      <c r="K32" s="799"/>
      <c r="O32" s="890" t="s">
        <v>382</v>
      </c>
      <c r="Q32" s="494"/>
      <c r="S32" s="867"/>
      <c r="T32" s="866"/>
      <c r="U32" s="867"/>
      <c r="V32" s="867"/>
      <c r="W32" s="867"/>
      <c r="X32" s="867"/>
      <c r="Y32" s="867"/>
      <c r="Z32" s="867"/>
      <c r="AA32" s="867"/>
      <c r="AB32" s="867"/>
      <c r="AC32" s="867"/>
      <c r="AD32" s="867"/>
      <c r="AE32" s="867"/>
      <c r="AF32" s="867"/>
      <c r="AG32" s="867"/>
      <c r="AH32" s="867"/>
      <c r="AI32" s="867"/>
      <c r="AJ32" s="867"/>
      <c r="AK32" s="867"/>
      <c r="AL32" s="867"/>
      <c r="AM32" s="867"/>
      <c r="AN32" s="867"/>
      <c r="AO32" s="867"/>
      <c r="AP32" s="867"/>
      <c r="AQ32" s="867"/>
      <c r="AR32" s="867"/>
      <c r="AS32" s="867"/>
      <c r="AT32" s="867"/>
      <c r="AU32" s="867"/>
      <c r="AV32" s="867"/>
    </row>
    <row r="33" spans="2:48" s="493" customFormat="1" ht="21" customHeight="1" x14ac:dyDescent="0.15">
      <c r="B33" s="492"/>
      <c r="D33" s="1326"/>
      <c r="E33" s="1326"/>
      <c r="F33" s="1312"/>
      <c r="G33" s="891"/>
      <c r="H33" s="1357"/>
      <c r="I33" s="893" t="s">
        <v>379</v>
      </c>
      <c r="K33" s="799"/>
      <c r="O33" s="890" t="s">
        <v>383</v>
      </c>
      <c r="Q33" s="494"/>
      <c r="S33" s="867"/>
      <c r="T33" s="866"/>
      <c r="U33" s="867"/>
      <c r="V33" s="867"/>
      <c r="W33" s="867"/>
      <c r="X33" s="867"/>
      <c r="Y33" s="867"/>
      <c r="Z33" s="867"/>
      <c r="AA33" s="867"/>
      <c r="AB33" s="867"/>
      <c r="AC33" s="867"/>
      <c r="AD33" s="867"/>
      <c r="AE33" s="867"/>
      <c r="AF33" s="867"/>
      <c r="AG33" s="867"/>
      <c r="AH33" s="867"/>
      <c r="AI33" s="867"/>
      <c r="AJ33" s="867"/>
      <c r="AK33" s="867"/>
      <c r="AL33" s="867"/>
      <c r="AM33" s="867"/>
      <c r="AN33" s="867"/>
      <c r="AO33" s="867"/>
      <c r="AP33" s="867"/>
      <c r="AQ33" s="867"/>
      <c r="AR33" s="867"/>
      <c r="AS33" s="867"/>
      <c r="AT33" s="867"/>
      <c r="AU33" s="867"/>
      <c r="AV33" s="867"/>
    </row>
    <row r="34" spans="2:48" s="493" customFormat="1" ht="21" customHeight="1" x14ac:dyDescent="0.15">
      <c r="B34" s="492"/>
      <c r="D34" s="1326"/>
      <c r="E34" s="1326"/>
      <c r="F34" s="1312"/>
      <c r="G34" s="891"/>
      <c r="H34" s="1357"/>
      <c r="I34" s="893" t="s">
        <v>380</v>
      </c>
      <c r="K34" s="799"/>
      <c r="O34" s="890" t="s">
        <v>383</v>
      </c>
      <c r="Q34" s="494"/>
      <c r="S34" s="867"/>
      <c r="T34" s="866"/>
      <c r="U34" s="867"/>
      <c r="V34" s="867"/>
      <c r="W34" s="867"/>
      <c r="X34" s="867"/>
      <c r="Y34" s="867"/>
      <c r="Z34" s="867"/>
      <c r="AA34" s="867"/>
      <c r="AB34" s="867"/>
      <c r="AC34" s="867"/>
      <c r="AD34" s="867"/>
      <c r="AE34" s="867"/>
      <c r="AF34" s="867"/>
      <c r="AG34" s="867"/>
      <c r="AH34" s="867"/>
      <c r="AI34" s="867"/>
      <c r="AJ34" s="867"/>
      <c r="AK34" s="867"/>
      <c r="AL34" s="867"/>
      <c r="AM34" s="867"/>
      <c r="AN34" s="867"/>
      <c r="AO34" s="867"/>
      <c r="AP34" s="867"/>
      <c r="AQ34" s="867"/>
      <c r="AR34" s="867"/>
      <c r="AS34" s="867"/>
      <c r="AT34" s="867"/>
      <c r="AU34" s="867"/>
      <c r="AV34" s="867"/>
    </row>
    <row r="35" spans="2:48" s="493" customFormat="1" ht="21" customHeight="1" x14ac:dyDescent="0.15">
      <c r="B35" s="492"/>
      <c r="D35" s="1326"/>
      <c r="E35" s="1326"/>
      <c r="F35" s="1312"/>
      <c r="G35" s="891"/>
      <c r="H35" s="1348" t="s">
        <v>339</v>
      </c>
      <c r="I35" s="893" t="s">
        <v>327</v>
      </c>
      <c r="K35" s="753"/>
      <c r="O35" s="890" t="str">
        <f>O23</f>
        <v>7桁半角数字を「-（ハイフン）」なしで入力</v>
      </c>
      <c r="Q35" s="494"/>
      <c r="S35" s="867"/>
      <c r="T35" s="866"/>
      <c r="U35" s="867"/>
      <c r="V35" s="867"/>
      <c r="W35" s="867"/>
      <c r="X35" s="867"/>
      <c r="Y35" s="867"/>
      <c r="Z35" s="867"/>
      <c r="AA35" s="867"/>
      <c r="AB35" s="867"/>
      <c r="AC35" s="867"/>
      <c r="AD35" s="867"/>
      <c r="AE35" s="867"/>
      <c r="AF35" s="867"/>
      <c r="AG35" s="867"/>
      <c r="AH35" s="867"/>
      <c r="AI35" s="867"/>
      <c r="AJ35" s="867"/>
      <c r="AK35" s="867"/>
      <c r="AL35" s="867"/>
      <c r="AM35" s="867"/>
      <c r="AN35" s="867"/>
      <c r="AO35" s="867"/>
      <c r="AP35" s="867"/>
      <c r="AQ35" s="867"/>
      <c r="AR35" s="867"/>
      <c r="AS35" s="867"/>
      <c r="AT35" s="867"/>
      <c r="AU35" s="867"/>
      <c r="AV35" s="867"/>
    </row>
    <row r="36" spans="2:48" s="493" customFormat="1" ht="21" customHeight="1" x14ac:dyDescent="0.15">
      <c r="B36" s="492"/>
      <c r="D36" s="1326"/>
      <c r="E36" s="1326"/>
      <c r="F36" s="1312"/>
      <c r="G36" s="891"/>
      <c r="H36" s="1314"/>
      <c r="I36" s="893" t="s">
        <v>328</v>
      </c>
      <c r="K36" s="73"/>
      <c r="O36" s="890" t="s">
        <v>332</v>
      </c>
      <c r="Q36" s="494"/>
      <c r="S36" s="867"/>
      <c r="T36" s="866"/>
      <c r="U36" s="867"/>
      <c r="V36" s="867"/>
      <c r="W36" s="867"/>
      <c r="X36" s="867"/>
      <c r="Y36" s="867"/>
      <c r="Z36" s="867"/>
      <c r="AA36" s="867"/>
      <c r="AB36" s="867"/>
      <c r="AC36" s="867"/>
      <c r="AD36" s="867"/>
      <c r="AE36" s="867"/>
      <c r="AF36" s="867"/>
      <c r="AG36" s="867"/>
      <c r="AH36" s="867"/>
      <c r="AI36" s="867"/>
      <c r="AJ36" s="867"/>
      <c r="AK36" s="867"/>
      <c r="AL36" s="867"/>
      <c r="AM36" s="867"/>
      <c r="AN36" s="867"/>
      <c r="AO36" s="867"/>
      <c r="AP36" s="867"/>
      <c r="AQ36" s="867"/>
      <c r="AR36" s="867"/>
      <c r="AS36" s="867"/>
      <c r="AT36" s="867"/>
      <c r="AU36" s="867"/>
      <c r="AV36" s="867"/>
    </row>
    <row r="37" spans="2:48" s="493" customFormat="1" ht="21" customHeight="1" x14ac:dyDescent="0.15">
      <c r="B37" s="492"/>
      <c r="D37" s="1326"/>
      <c r="E37" s="1326"/>
      <c r="F37" s="1312"/>
      <c r="G37" s="891"/>
      <c r="H37" s="1314"/>
      <c r="I37" s="893" t="s">
        <v>329</v>
      </c>
      <c r="K37" s="73"/>
      <c r="O37" s="890" t="s">
        <v>1334</v>
      </c>
      <c r="Q37" s="494"/>
      <c r="S37" s="867"/>
      <c r="T37" s="866"/>
      <c r="U37" s="867"/>
      <c r="V37" s="867"/>
      <c r="W37" s="867"/>
      <c r="X37" s="867"/>
      <c r="Y37" s="867"/>
      <c r="Z37" s="867"/>
      <c r="AA37" s="867"/>
      <c r="AB37" s="867"/>
      <c r="AC37" s="867"/>
      <c r="AD37" s="867"/>
      <c r="AE37" s="867"/>
      <c r="AF37" s="867"/>
      <c r="AG37" s="867"/>
      <c r="AH37" s="867"/>
      <c r="AI37" s="867"/>
      <c r="AJ37" s="867"/>
      <c r="AK37" s="867"/>
      <c r="AL37" s="867"/>
      <c r="AM37" s="867"/>
      <c r="AN37" s="867"/>
      <c r="AO37" s="867"/>
      <c r="AP37" s="867"/>
      <c r="AQ37" s="867"/>
      <c r="AR37" s="867"/>
      <c r="AS37" s="867"/>
      <c r="AT37" s="867"/>
      <c r="AU37" s="867"/>
      <c r="AV37" s="867"/>
    </row>
    <row r="38" spans="2:48" s="493" customFormat="1" ht="21" customHeight="1" x14ac:dyDescent="0.15">
      <c r="B38" s="492"/>
      <c r="D38" s="1326"/>
      <c r="E38" s="1326"/>
      <c r="F38" s="1312"/>
      <c r="G38" s="891"/>
      <c r="H38" s="1314"/>
      <c r="I38" s="893" t="s">
        <v>1232</v>
      </c>
      <c r="K38" s="753"/>
      <c r="O38" s="890" t="s">
        <v>1335</v>
      </c>
      <c r="Q38" s="494"/>
      <c r="S38" s="867"/>
      <c r="T38" s="866"/>
      <c r="U38" s="867"/>
      <c r="V38" s="867"/>
      <c r="W38" s="867"/>
      <c r="X38" s="867"/>
      <c r="Y38" s="867"/>
      <c r="Z38" s="867"/>
      <c r="AA38" s="867"/>
      <c r="AB38" s="867"/>
      <c r="AC38" s="867"/>
      <c r="AD38" s="867"/>
      <c r="AE38" s="867"/>
      <c r="AF38" s="867"/>
      <c r="AG38" s="867"/>
      <c r="AH38" s="867"/>
      <c r="AI38" s="867"/>
      <c r="AJ38" s="867"/>
      <c r="AK38" s="867"/>
      <c r="AL38" s="867"/>
      <c r="AM38" s="867"/>
      <c r="AN38" s="867"/>
      <c r="AO38" s="867"/>
      <c r="AP38" s="867"/>
      <c r="AQ38" s="867"/>
      <c r="AR38" s="867"/>
      <c r="AS38" s="867"/>
      <c r="AT38" s="867"/>
      <c r="AU38" s="867"/>
      <c r="AV38" s="867"/>
    </row>
    <row r="39" spans="2:48" s="493" customFormat="1" ht="21" customHeight="1" x14ac:dyDescent="0.15">
      <c r="B39" s="492"/>
      <c r="D39" s="1326"/>
      <c r="E39" s="1326"/>
      <c r="F39" s="1312"/>
      <c r="G39" s="891"/>
      <c r="H39" s="1315"/>
      <c r="I39" s="893" t="s">
        <v>330</v>
      </c>
      <c r="K39" s="799"/>
      <c r="O39" s="890" t="s">
        <v>353</v>
      </c>
      <c r="Q39" s="494"/>
      <c r="S39" s="867"/>
      <c r="T39" s="866"/>
      <c r="U39" s="867"/>
      <c r="V39" s="867"/>
      <c r="W39" s="867"/>
      <c r="X39" s="867"/>
      <c r="Y39" s="867"/>
      <c r="Z39" s="867"/>
      <c r="AA39" s="867"/>
      <c r="AB39" s="867"/>
      <c r="AC39" s="867"/>
      <c r="AD39" s="867"/>
      <c r="AE39" s="867"/>
      <c r="AF39" s="867"/>
      <c r="AG39" s="867"/>
      <c r="AH39" s="867"/>
      <c r="AI39" s="867"/>
      <c r="AJ39" s="867"/>
      <c r="AK39" s="867"/>
      <c r="AL39" s="867"/>
      <c r="AM39" s="867"/>
      <c r="AN39" s="867"/>
      <c r="AO39" s="867"/>
      <c r="AP39" s="867"/>
      <c r="AQ39" s="867"/>
      <c r="AR39" s="867"/>
      <c r="AS39" s="867"/>
      <c r="AT39" s="867"/>
      <c r="AU39" s="867"/>
      <c r="AV39" s="867"/>
    </row>
    <row r="40" spans="2:48" s="493" customFormat="1" ht="21" customHeight="1" x14ac:dyDescent="0.15">
      <c r="B40" s="492"/>
      <c r="D40" s="1326"/>
      <c r="E40" s="1326"/>
      <c r="F40" s="1312"/>
      <c r="G40" s="891"/>
      <c r="H40" s="1348" t="s">
        <v>343</v>
      </c>
      <c r="I40" s="893" t="s">
        <v>340</v>
      </c>
      <c r="K40" s="800"/>
      <c r="O40" s="890" t="s">
        <v>1234</v>
      </c>
      <c r="Q40" s="494"/>
      <c r="S40" s="867"/>
      <c r="T40" s="869"/>
      <c r="U40" s="867"/>
      <c r="V40" s="867"/>
      <c r="W40" s="867"/>
      <c r="X40" s="867"/>
      <c r="Y40" s="867"/>
      <c r="Z40" s="867"/>
      <c r="AA40" s="867"/>
      <c r="AB40" s="867"/>
      <c r="AC40" s="867"/>
      <c r="AD40" s="867"/>
      <c r="AE40" s="867"/>
      <c r="AF40" s="867"/>
      <c r="AG40" s="867"/>
      <c r="AH40" s="867"/>
      <c r="AI40" s="867"/>
      <c r="AJ40" s="867"/>
      <c r="AK40" s="867"/>
      <c r="AL40" s="867"/>
      <c r="AM40" s="867"/>
      <c r="AN40" s="867"/>
      <c r="AO40" s="867"/>
      <c r="AP40" s="867"/>
      <c r="AQ40" s="867"/>
      <c r="AR40" s="867"/>
      <c r="AS40" s="867"/>
      <c r="AT40" s="867"/>
      <c r="AU40" s="867"/>
      <c r="AV40" s="867"/>
    </row>
    <row r="41" spans="2:48" s="493" customFormat="1" ht="21" customHeight="1" x14ac:dyDescent="0.15">
      <c r="B41" s="492"/>
      <c r="D41" s="1326"/>
      <c r="E41" s="1326"/>
      <c r="F41" s="1312"/>
      <c r="G41" s="891"/>
      <c r="H41" s="1314"/>
      <c r="I41" s="893" t="s">
        <v>341</v>
      </c>
      <c r="K41" s="800"/>
      <c r="O41" s="890" t="s">
        <v>479</v>
      </c>
      <c r="Q41" s="494"/>
      <c r="S41" s="867"/>
      <c r="T41" s="869"/>
      <c r="U41" s="867"/>
      <c r="V41" s="867"/>
      <c r="W41" s="867"/>
      <c r="X41" s="867"/>
      <c r="Y41" s="867"/>
      <c r="Z41" s="867"/>
      <c r="AA41" s="867"/>
      <c r="AB41" s="867"/>
      <c r="AC41" s="867"/>
      <c r="AD41" s="867"/>
      <c r="AE41" s="867"/>
      <c r="AF41" s="867"/>
      <c r="AG41" s="867"/>
      <c r="AH41" s="867"/>
      <c r="AI41" s="867"/>
      <c r="AJ41" s="867"/>
      <c r="AK41" s="867"/>
      <c r="AL41" s="867"/>
      <c r="AM41" s="867"/>
      <c r="AN41" s="867"/>
      <c r="AO41" s="867"/>
      <c r="AP41" s="867"/>
      <c r="AQ41" s="867"/>
      <c r="AR41" s="867"/>
      <c r="AS41" s="867"/>
      <c r="AT41" s="867"/>
      <c r="AU41" s="867"/>
      <c r="AV41" s="867"/>
    </row>
    <row r="42" spans="2:48" s="493" customFormat="1" ht="21" customHeight="1" x14ac:dyDescent="0.15">
      <c r="B42" s="492"/>
      <c r="D42" s="1326"/>
      <c r="E42" s="1326"/>
      <c r="F42" s="1312"/>
      <c r="G42" s="891"/>
      <c r="H42" s="1315"/>
      <c r="I42" s="893" t="s">
        <v>342</v>
      </c>
      <c r="K42" s="799"/>
      <c r="O42" s="898" t="s">
        <v>350</v>
      </c>
      <c r="Q42" s="494"/>
      <c r="S42" s="867"/>
      <c r="T42" s="870"/>
      <c r="U42" s="867"/>
      <c r="V42" s="867"/>
      <c r="W42" s="867"/>
      <c r="X42" s="867"/>
      <c r="Y42" s="867"/>
      <c r="Z42" s="867"/>
      <c r="AA42" s="867"/>
      <c r="AB42" s="867"/>
      <c r="AC42" s="867"/>
      <c r="AD42" s="867"/>
      <c r="AE42" s="867"/>
      <c r="AF42" s="867"/>
      <c r="AG42" s="867"/>
      <c r="AH42" s="867"/>
      <c r="AI42" s="867"/>
      <c r="AJ42" s="867"/>
      <c r="AK42" s="867"/>
      <c r="AL42" s="867"/>
      <c r="AM42" s="867"/>
      <c r="AN42" s="867"/>
      <c r="AO42" s="867"/>
      <c r="AP42" s="867"/>
      <c r="AQ42" s="867"/>
      <c r="AR42" s="867"/>
      <c r="AS42" s="867"/>
      <c r="AT42" s="867"/>
      <c r="AU42" s="867"/>
      <c r="AV42" s="867"/>
    </row>
    <row r="43" spans="2:48" s="493" customFormat="1" ht="21" customHeight="1" x14ac:dyDescent="0.15">
      <c r="B43" s="492"/>
      <c r="D43" s="1326"/>
      <c r="E43" s="1326"/>
      <c r="F43" s="894"/>
      <c r="G43" s="895"/>
      <c r="H43" s="1317" t="s">
        <v>1671</v>
      </c>
      <c r="I43" s="1196" t="s">
        <v>1147</v>
      </c>
      <c r="J43" s="583"/>
      <c r="K43" s="73"/>
      <c r="L43" s="583"/>
      <c r="M43" s="583"/>
      <c r="N43" s="583"/>
      <c r="O43" s="1191" t="s">
        <v>332</v>
      </c>
      <c r="Q43" s="494"/>
      <c r="S43" s="867"/>
      <c r="T43" s="866"/>
      <c r="U43" s="867"/>
      <c r="V43" s="867"/>
      <c r="W43" s="867"/>
      <c r="X43" s="867"/>
      <c r="Y43" s="867"/>
      <c r="Z43" s="867"/>
      <c r="AA43" s="867"/>
      <c r="AB43" s="867"/>
      <c r="AC43" s="867"/>
      <c r="AD43" s="867"/>
      <c r="AE43" s="867"/>
      <c r="AF43" s="867"/>
      <c r="AG43" s="867"/>
      <c r="AH43" s="867"/>
      <c r="AI43" s="867"/>
      <c r="AJ43" s="867"/>
      <c r="AK43" s="867"/>
      <c r="AL43" s="867"/>
      <c r="AM43" s="867"/>
      <c r="AN43" s="867"/>
      <c r="AO43" s="867"/>
      <c r="AP43" s="867"/>
      <c r="AQ43" s="867"/>
      <c r="AR43" s="867"/>
      <c r="AS43" s="867"/>
      <c r="AT43" s="867"/>
      <c r="AU43" s="867"/>
      <c r="AV43" s="867"/>
    </row>
    <row r="44" spans="2:48" s="493" customFormat="1" ht="71.25" customHeight="1" x14ac:dyDescent="0.15">
      <c r="B44" s="492"/>
      <c r="D44" s="1326"/>
      <c r="E44" s="1326"/>
      <c r="F44" s="894"/>
      <c r="G44" s="895"/>
      <c r="H44" s="1328"/>
      <c r="I44" s="1194" t="s">
        <v>1217</v>
      </c>
      <c r="J44" s="583"/>
      <c r="K44" s="738"/>
      <c r="L44" s="583"/>
      <c r="M44" s="583"/>
      <c r="N44" s="583"/>
      <c r="O44" s="1191" t="str">
        <f>IF(K43="なし","入力不要","認定日又は認定予定時期を入力　（例｜●●●●年●月認定予定)")</f>
        <v>認定日又は認定予定時期を入力　（例｜●●●●年●月認定予定)</v>
      </c>
      <c r="Q44" s="494"/>
      <c r="S44" s="867"/>
      <c r="T44" s="866"/>
      <c r="U44" s="867"/>
      <c r="V44" s="867"/>
      <c r="W44" s="867"/>
      <c r="X44" s="867"/>
      <c r="Y44" s="867"/>
      <c r="Z44" s="867"/>
      <c r="AA44" s="867"/>
      <c r="AB44" s="867"/>
      <c r="AC44" s="867"/>
      <c r="AD44" s="867"/>
      <c r="AE44" s="867"/>
      <c r="AF44" s="867"/>
      <c r="AG44" s="867"/>
      <c r="AH44" s="867"/>
      <c r="AI44" s="867"/>
      <c r="AJ44" s="867"/>
      <c r="AK44" s="867"/>
      <c r="AL44" s="867"/>
      <c r="AM44" s="867"/>
      <c r="AN44" s="867"/>
      <c r="AO44" s="867"/>
      <c r="AP44" s="867"/>
      <c r="AQ44" s="867"/>
      <c r="AR44" s="867"/>
      <c r="AS44" s="867"/>
      <c r="AT44" s="867"/>
      <c r="AU44" s="867"/>
      <c r="AV44" s="867"/>
    </row>
    <row r="45" spans="2:48" s="493" customFormat="1" ht="21" customHeight="1" x14ac:dyDescent="0.15">
      <c r="B45" s="492"/>
      <c r="D45" s="1326"/>
      <c r="E45" s="1326"/>
      <c r="F45" s="894"/>
      <c r="G45" s="895"/>
      <c r="H45" s="1317" t="s">
        <v>1672</v>
      </c>
      <c r="I45" s="1192" t="s">
        <v>1181</v>
      </c>
      <c r="J45" s="583"/>
      <c r="K45" s="73"/>
      <c r="L45" s="583"/>
      <c r="M45" s="583"/>
      <c r="N45" s="583"/>
      <c r="O45" s="1191" t="s">
        <v>332</v>
      </c>
      <c r="Q45" s="494"/>
      <c r="S45" s="867"/>
      <c r="T45" s="866"/>
      <c r="U45" s="867"/>
      <c r="V45" s="867"/>
      <c r="W45" s="867"/>
      <c r="X45" s="867"/>
      <c r="Y45" s="867"/>
      <c r="Z45" s="867"/>
      <c r="AA45" s="867"/>
      <c r="AB45" s="867"/>
      <c r="AC45" s="867"/>
      <c r="AD45" s="867"/>
      <c r="AE45" s="867"/>
      <c r="AF45" s="867"/>
      <c r="AG45" s="867"/>
      <c r="AH45" s="867"/>
      <c r="AI45" s="867"/>
      <c r="AJ45" s="867"/>
      <c r="AK45" s="867"/>
      <c r="AL45" s="867"/>
      <c r="AM45" s="867"/>
      <c r="AN45" s="867"/>
      <c r="AO45" s="867"/>
      <c r="AP45" s="867"/>
      <c r="AQ45" s="867"/>
      <c r="AR45" s="867"/>
      <c r="AS45" s="867"/>
      <c r="AT45" s="867"/>
      <c r="AU45" s="867"/>
      <c r="AV45" s="867"/>
    </row>
    <row r="46" spans="2:48" s="493" customFormat="1" ht="81.75" customHeight="1" thickBot="1" x14ac:dyDescent="0.2">
      <c r="B46" s="492"/>
      <c r="D46" s="1341"/>
      <c r="E46" s="1341"/>
      <c r="F46" s="894"/>
      <c r="G46" s="895"/>
      <c r="H46" s="1318"/>
      <c r="I46" s="897" t="s">
        <v>1182</v>
      </c>
      <c r="J46" s="583"/>
      <c r="K46" s="738"/>
      <c r="L46" s="583"/>
      <c r="M46" s="583"/>
      <c r="N46" s="583"/>
      <c r="O46" s="1191" t="str">
        <f>IF(K45="なし","入力不要","宣言日付又は予定時期を入力　（例｜●●●●年●月登録予定)")</f>
        <v>宣言日付又は予定時期を入力　（例｜●●●●年●月登録予定)</v>
      </c>
      <c r="Q46" s="494"/>
      <c r="S46" s="867"/>
      <c r="T46" s="866"/>
      <c r="U46" s="867"/>
      <c r="V46" s="867"/>
      <c r="W46" s="867"/>
      <c r="X46" s="867"/>
      <c r="Y46" s="867"/>
      <c r="Z46" s="867"/>
      <c r="AA46" s="867"/>
      <c r="AB46" s="867"/>
      <c r="AC46" s="867"/>
      <c r="AD46" s="867"/>
      <c r="AE46" s="867"/>
      <c r="AF46" s="867"/>
      <c r="AG46" s="867"/>
      <c r="AH46" s="867"/>
      <c r="AI46" s="867"/>
      <c r="AJ46" s="867"/>
      <c r="AK46" s="867"/>
      <c r="AL46" s="867"/>
      <c r="AM46" s="867"/>
      <c r="AN46" s="867"/>
      <c r="AO46" s="867"/>
      <c r="AP46" s="867"/>
      <c r="AQ46" s="867"/>
      <c r="AR46" s="867"/>
      <c r="AS46" s="867"/>
      <c r="AT46" s="867"/>
      <c r="AU46" s="867"/>
      <c r="AV46" s="867"/>
    </row>
    <row r="47" spans="2:48" s="493" customFormat="1" ht="7.5" customHeight="1" thickTop="1" x14ac:dyDescent="0.15">
      <c r="B47" s="492"/>
      <c r="C47" s="1324"/>
      <c r="D47" s="1324"/>
      <c r="E47" s="1324"/>
      <c r="F47" s="1324"/>
      <c r="G47" s="1324"/>
      <c r="H47" s="1324"/>
      <c r="I47" s="1324"/>
      <c r="J47" s="1324"/>
      <c r="K47" s="1324"/>
      <c r="L47" s="1324"/>
      <c r="M47" s="1324"/>
      <c r="N47" s="1324"/>
      <c r="O47" s="1324"/>
      <c r="P47" s="1324"/>
      <c r="Q47" s="494"/>
      <c r="S47" s="867"/>
      <c r="T47" s="866"/>
      <c r="U47" s="867"/>
      <c r="V47" s="867"/>
      <c r="W47" s="867"/>
      <c r="X47" s="867"/>
      <c r="Y47" s="867"/>
      <c r="Z47" s="867"/>
      <c r="AA47" s="867"/>
      <c r="AB47" s="867"/>
      <c r="AC47" s="867"/>
      <c r="AD47" s="867"/>
      <c r="AE47" s="867"/>
      <c r="AF47" s="867"/>
      <c r="AG47" s="867"/>
      <c r="AH47" s="867"/>
      <c r="AI47" s="867"/>
      <c r="AJ47" s="867"/>
      <c r="AK47" s="867"/>
      <c r="AL47" s="867"/>
      <c r="AM47" s="867"/>
      <c r="AN47" s="867"/>
      <c r="AO47" s="867"/>
      <c r="AP47" s="867"/>
      <c r="AQ47" s="867"/>
      <c r="AR47" s="867"/>
      <c r="AS47" s="867"/>
      <c r="AT47" s="867"/>
      <c r="AU47" s="867"/>
      <c r="AV47" s="867"/>
    </row>
    <row r="48" spans="2:48" s="493" customFormat="1" ht="7.5" customHeight="1" x14ac:dyDescent="0.15">
      <c r="B48" s="492"/>
      <c r="E48" s="495"/>
      <c r="F48" s="495"/>
      <c r="G48" s="495"/>
      <c r="H48" s="496"/>
      <c r="I48" s="497"/>
      <c r="K48" s="498"/>
      <c r="O48" s="475"/>
      <c r="Q48" s="494"/>
      <c r="S48" s="867"/>
      <c r="T48" s="866"/>
      <c r="U48" s="867"/>
      <c r="V48" s="867"/>
      <c r="W48" s="867"/>
      <c r="X48" s="867"/>
      <c r="Y48" s="867"/>
      <c r="Z48" s="867"/>
      <c r="AA48" s="867"/>
      <c r="AB48" s="867"/>
      <c r="AC48" s="867"/>
      <c r="AD48" s="867"/>
      <c r="AE48" s="867"/>
      <c r="AF48" s="867"/>
      <c r="AG48" s="867"/>
      <c r="AH48" s="867"/>
      <c r="AI48" s="867"/>
      <c r="AJ48" s="867"/>
      <c r="AK48" s="867"/>
      <c r="AL48" s="867"/>
      <c r="AM48" s="867"/>
      <c r="AN48" s="867"/>
      <c r="AO48" s="867"/>
      <c r="AP48" s="867"/>
      <c r="AQ48" s="867"/>
      <c r="AR48" s="867"/>
      <c r="AS48" s="867"/>
      <c r="AT48" s="867"/>
      <c r="AU48" s="867"/>
      <c r="AV48" s="867"/>
    </row>
    <row r="49" spans="2:48" s="500" customFormat="1" ht="22.5" customHeight="1" x14ac:dyDescent="0.15">
      <c r="B49" s="499" t="b">
        <v>0</v>
      </c>
      <c r="D49" s="1374" t="s">
        <v>1220</v>
      </c>
      <c r="E49" s="1374"/>
      <c r="F49" s="1374"/>
      <c r="G49" s="1374"/>
      <c r="H49" s="1374"/>
      <c r="I49" s="1374"/>
      <c r="J49" s="1374"/>
      <c r="K49" s="1374"/>
      <c r="L49" s="1374"/>
      <c r="M49" s="1374"/>
      <c r="N49" s="1374"/>
      <c r="O49" s="1374"/>
      <c r="Q49" s="501"/>
      <c r="S49" s="865"/>
      <c r="T49" s="866"/>
      <c r="U49" s="865"/>
      <c r="V49" s="865"/>
      <c r="W49" s="865"/>
      <c r="X49" s="865"/>
      <c r="Y49" s="865"/>
      <c r="Z49" s="865"/>
      <c r="AA49" s="865"/>
      <c r="AB49" s="865"/>
      <c r="AC49" s="865"/>
      <c r="AD49" s="865"/>
      <c r="AE49" s="865"/>
      <c r="AF49" s="865"/>
      <c r="AG49" s="865"/>
      <c r="AH49" s="865"/>
      <c r="AI49" s="865"/>
      <c r="AJ49" s="865"/>
      <c r="AK49" s="865"/>
      <c r="AL49" s="865"/>
      <c r="AM49" s="865"/>
      <c r="AN49" s="865"/>
      <c r="AO49" s="865"/>
      <c r="AP49" s="865"/>
      <c r="AQ49" s="865"/>
      <c r="AR49" s="865"/>
      <c r="AS49" s="865"/>
      <c r="AT49" s="865"/>
      <c r="AU49" s="865"/>
      <c r="AV49" s="865"/>
    </row>
    <row r="50" spans="2:48" ht="21" customHeight="1" x14ac:dyDescent="0.15">
      <c r="B50" s="484"/>
      <c r="C50" s="472"/>
      <c r="D50" s="1326" t="s">
        <v>387</v>
      </c>
      <c r="E50" s="1326"/>
      <c r="F50" s="1312"/>
      <c r="G50" s="1333"/>
      <c r="H50" s="1304" t="s">
        <v>374</v>
      </c>
      <c r="I50" s="1309"/>
      <c r="J50" s="744"/>
      <c r="K50" s="699"/>
      <c r="L50" s="744"/>
      <c r="M50" s="744"/>
      <c r="N50" s="744"/>
      <c r="O50" s="889" t="s">
        <v>333</v>
      </c>
      <c r="Q50" s="485"/>
      <c r="T50" s="866"/>
    </row>
    <row r="51" spans="2:48" ht="21" customHeight="1" x14ac:dyDescent="0.15">
      <c r="B51" s="484"/>
      <c r="C51" s="472"/>
      <c r="D51" s="1326"/>
      <c r="E51" s="1326"/>
      <c r="F51" s="1312"/>
      <c r="G51" s="1333"/>
      <c r="H51" s="1305" t="s">
        <v>373</v>
      </c>
      <c r="I51" s="1306"/>
      <c r="J51" s="744"/>
      <c r="K51" s="699"/>
      <c r="L51" s="744"/>
      <c r="M51" s="744"/>
      <c r="N51" s="744"/>
      <c r="O51" s="889"/>
      <c r="Q51" s="485"/>
      <c r="T51" s="866" t="s">
        <v>375</v>
      </c>
    </row>
    <row r="52" spans="2:48" ht="21" customHeight="1" x14ac:dyDescent="0.15">
      <c r="B52" s="484"/>
      <c r="C52" s="472"/>
      <c r="D52" s="1326"/>
      <c r="E52" s="1326"/>
      <c r="F52" s="1312"/>
      <c r="G52" s="1333"/>
      <c r="H52" s="1306" t="s">
        <v>324</v>
      </c>
      <c r="I52" s="1327"/>
      <c r="J52" s="744"/>
      <c r="K52" s="745"/>
      <c r="L52" s="744"/>
      <c r="M52" s="744"/>
      <c r="N52" s="744"/>
      <c r="O52" s="890" t="s">
        <v>325</v>
      </c>
      <c r="Q52" s="485"/>
      <c r="T52" s="866"/>
    </row>
    <row r="53" spans="2:48" ht="21" customHeight="1" x14ac:dyDescent="0.15">
      <c r="B53" s="484"/>
      <c r="C53" s="472"/>
      <c r="D53" s="1326"/>
      <c r="E53" s="1326"/>
      <c r="F53" s="1312"/>
      <c r="G53" s="1333"/>
      <c r="H53" s="1302" t="s">
        <v>376</v>
      </c>
      <c r="I53" s="893" t="s">
        <v>14</v>
      </c>
      <c r="J53" s="744"/>
      <c r="K53" s="745"/>
      <c r="L53" s="744"/>
      <c r="M53" s="744"/>
      <c r="N53" s="744"/>
      <c r="O53" s="890" t="s">
        <v>997</v>
      </c>
      <c r="Q53" s="485"/>
      <c r="S53" s="865"/>
      <c r="T53" s="866" t="s">
        <v>375</v>
      </c>
    </row>
    <row r="54" spans="2:48" ht="21" customHeight="1" x14ac:dyDescent="0.15">
      <c r="B54" s="484"/>
      <c r="D54" s="1326"/>
      <c r="E54" s="1326"/>
      <c r="F54" s="1312"/>
      <c r="G54" s="1333"/>
      <c r="H54" s="1303"/>
      <c r="I54" s="893" t="s">
        <v>377</v>
      </c>
      <c r="J54" s="744"/>
      <c r="K54" s="745"/>
      <c r="L54" s="744"/>
      <c r="M54" s="744"/>
      <c r="N54" s="744"/>
      <c r="O54" s="890" t="s">
        <v>333</v>
      </c>
      <c r="Q54" s="485"/>
      <c r="S54" s="865"/>
      <c r="T54" s="866"/>
    </row>
    <row r="55" spans="2:48" ht="21" customHeight="1" x14ac:dyDescent="0.15">
      <c r="B55" s="484"/>
      <c r="D55" s="1326"/>
      <c r="E55" s="1326"/>
      <c r="F55" s="1312"/>
      <c r="G55" s="1333"/>
      <c r="H55" s="1303"/>
      <c r="I55" s="893" t="s">
        <v>378</v>
      </c>
      <c r="J55" s="744"/>
      <c r="K55" s="745"/>
      <c r="L55" s="744"/>
      <c r="M55" s="744"/>
      <c r="N55" s="744"/>
      <c r="O55" s="890" t="s">
        <v>382</v>
      </c>
      <c r="Q55" s="485"/>
      <c r="S55" s="865"/>
      <c r="T55" s="866"/>
    </row>
    <row r="56" spans="2:48" ht="21" customHeight="1" x14ac:dyDescent="0.15">
      <c r="B56" s="484"/>
      <c r="D56" s="1326"/>
      <c r="E56" s="1326"/>
      <c r="F56" s="1312"/>
      <c r="G56" s="1333"/>
      <c r="H56" s="1303"/>
      <c r="I56" s="893" t="s">
        <v>181</v>
      </c>
      <c r="J56" s="744"/>
      <c r="K56" s="745"/>
      <c r="L56" s="744"/>
      <c r="M56" s="744"/>
      <c r="N56" s="744"/>
      <c r="O56" s="890" t="s">
        <v>383</v>
      </c>
      <c r="Q56" s="485"/>
      <c r="S56" s="865"/>
      <c r="T56" s="866" t="s">
        <v>375</v>
      </c>
    </row>
    <row r="57" spans="2:48" ht="21" customHeight="1" x14ac:dyDescent="0.15">
      <c r="B57" s="484"/>
      <c r="D57" s="1326"/>
      <c r="E57" s="1326"/>
      <c r="F57" s="1312"/>
      <c r="G57" s="1333"/>
      <c r="H57" s="1304"/>
      <c r="I57" s="893" t="s">
        <v>182</v>
      </c>
      <c r="J57" s="744"/>
      <c r="K57" s="745"/>
      <c r="L57" s="744"/>
      <c r="M57" s="744"/>
      <c r="N57" s="744"/>
      <c r="O57" s="890" t="s">
        <v>383</v>
      </c>
      <c r="Q57" s="485"/>
      <c r="S57" s="865"/>
      <c r="T57" s="866" t="s">
        <v>372</v>
      </c>
    </row>
    <row r="58" spans="2:48" ht="21" customHeight="1" x14ac:dyDescent="0.15">
      <c r="B58" s="484"/>
      <c r="D58" s="1326"/>
      <c r="E58" s="1326"/>
      <c r="F58" s="1312"/>
      <c r="G58" s="1333"/>
      <c r="H58" s="1306" t="s">
        <v>326</v>
      </c>
      <c r="I58" s="893" t="s">
        <v>327</v>
      </c>
      <c r="J58" s="744"/>
      <c r="K58" s="745"/>
      <c r="L58" s="744"/>
      <c r="M58" s="744"/>
      <c r="N58" s="744"/>
      <c r="O58" s="890" t="s">
        <v>331</v>
      </c>
      <c r="Q58" s="485"/>
      <c r="T58" s="866"/>
    </row>
    <row r="59" spans="2:48" ht="21" customHeight="1" x14ac:dyDescent="0.15">
      <c r="B59" s="484"/>
      <c r="D59" s="1326"/>
      <c r="E59" s="1326"/>
      <c r="F59" s="1312"/>
      <c r="G59" s="1333"/>
      <c r="H59" s="1306"/>
      <c r="I59" s="893" t="s">
        <v>328</v>
      </c>
      <c r="J59" s="744"/>
      <c r="K59" s="699"/>
      <c r="L59" s="744"/>
      <c r="M59" s="744"/>
      <c r="N59" s="744"/>
      <c r="O59" s="890" t="s">
        <v>332</v>
      </c>
      <c r="Q59" s="485"/>
      <c r="T59" s="866"/>
    </row>
    <row r="60" spans="2:48" ht="21" customHeight="1" x14ac:dyDescent="0.15">
      <c r="B60" s="484"/>
      <c r="D60" s="1326"/>
      <c r="E60" s="1326"/>
      <c r="F60" s="1312"/>
      <c r="G60" s="1333"/>
      <c r="H60" s="1306"/>
      <c r="I60" s="893" t="s">
        <v>329</v>
      </c>
      <c r="J60" s="744"/>
      <c r="K60" s="699"/>
      <c r="L60" s="744"/>
      <c r="M60" s="744"/>
      <c r="N60" s="744"/>
      <c r="O60" s="890" t="s">
        <v>1334</v>
      </c>
      <c r="Q60" s="485"/>
      <c r="T60" s="866" t="s">
        <v>372</v>
      </c>
    </row>
    <row r="61" spans="2:48" ht="21" customHeight="1" x14ac:dyDescent="0.15">
      <c r="B61" s="484"/>
      <c r="D61" s="1326"/>
      <c r="E61" s="1326"/>
      <c r="F61" s="1312"/>
      <c r="G61" s="1333"/>
      <c r="H61" s="1306"/>
      <c r="I61" s="893" t="s">
        <v>1232</v>
      </c>
      <c r="J61" s="744"/>
      <c r="K61" s="745"/>
      <c r="L61" s="744"/>
      <c r="M61" s="744"/>
      <c r="N61" s="744"/>
      <c r="O61" s="890" t="s">
        <v>1335</v>
      </c>
      <c r="Q61" s="485"/>
      <c r="T61" s="866" t="s">
        <v>372</v>
      </c>
    </row>
    <row r="62" spans="2:48" s="493" customFormat="1" ht="21" customHeight="1" x14ac:dyDescent="0.15">
      <c r="B62" s="492"/>
      <c r="D62" s="1326"/>
      <c r="E62" s="1326"/>
      <c r="F62" s="1312"/>
      <c r="G62" s="1333"/>
      <c r="H62" s="1306"/>
      <c r="I62" s="893" t="s">
        <v>330</v>
      </c>
      <c r="J62" s="583"/>
      <c r="K62" s="746"/>
      <c r="L62" s="583"/>
      <c r="M62" s="583"/>
      <c r="N62" s="583"/>
      <c r="O62" s="890" t="s">
        <v>353</v>
      </c>
      <c r="Q62" s="494"/>
      <c r="S62" s="867"/>
      <c r="T62" s="866" t="s">
        <v>372</v>
      </c>
      <c r="U62" s="867"/>
      <c r="V62" s="867"/>
      <c r="W62" s="867"/>
      <c r="X62" s="867"/>
      <c r="Y62" s="867"/>
      <c r="Z62" s="867"/>
      <c r="AA62" s="867"/>
      <c r="AB62" s="867"/>
      <c r="AC62" s="867"/>
      <c r="AD62" s="867"/>
      <c r="AE62" s="867"/>
      <c r="AF62" s="867"/>
      <c r="AG62" s="867"/>
      <c r="AH62" s="867"/>
      <c r="AI62" s="867"/>
      <c r="AJ62" s="867"/>
      <c r="AK62" s="867"/>
      <c r="AL62" s="867"/>
      <c r="AM62" s="867"/>
      <c r="AN62" s="867"/>
      <c r="AO62" s="867"/>
      <c r="AP62" s="867"/>
      <c r="AQ62" s="867"/>
      <c r="AR62" s="867"/>
      <c r="AS62" s="867"/>
      <c r="AT62" s="867"/>
      <c r="AU62" s="867"/>
      <c r="AV62" s="867"/>
    </row>
    <row r="63" spans="2:48" s="493" customFormat="1" ht="21" customHeight="1" x14ac:dyDescent="0.15">
      <c r="B63" s="492"/>
      <c r="D63" s="1326"/>
      <c r="E63" s="1326"/>
      <c r="F63" s="1312"/>
      <c r="G63" s="1333"/>
      <c r="H63" s="1306" t="s">
        <v>337</v>
      </c>
      <c r="I63" s="893" t="s">
        <v>335</v>
      </c>
      <c r="J63" s="583"/>
      <c r="K63" s="747"/>
      <c r="L63" s="583"/>
      <c r="M63" s="583"/>
      <c r="N63" s="583"/>
      <c r="O63" s="890" t="s">
        <v>1233</v>
      </c>
      <c r="Q63" s="494"/>
      <c r="S63" s="867"/>
      <c r="T63" s="868" t="s">
        <v>890</v>
      </c>
      <c r="U63" s="867"/>
      <c r="V63" s="867"/>
      <c r="W63" s="867"/>
      <c r="X63" s="867"/>
      <c r="Y63" s="867"/>
      <c r="Z63" s="867"/>
      <c r="AA63" s="867"/>
      <c r="AB63" s="867"/>
      <c r="AC63" s="867"/>
      <c r="AD63" s="867"/>
      <c r="AE63" s="867"/>
      <c r="AF63" s="867"/>
      <c r="AG63" s="867"/>
      <c r="AH63" s="867"/>
      <c r="AI63" s="867"/>
      <c r="AJ63" s="867"/>
      <c r="AK63" s="867"/>
      <c r="AL63" s="867"/>
      <c r="AM63" s="867"/>
      <c r="AN63" s="867"/>
      <c r="AO63" s="867"/>
      <c r="AP63" s="867"/>
      <c r="AQ63" s="867"/>
      <c r="AR63" s="867"/>
      <c r="AS63" s="867"/>
      <c r="AT63" s="867"/>
      <c r="AU63" s="867"/>
      <c r="AV63" s="867"/>
    </row>
    <row r="64" spans="2:48" s="493" customFormat="1" ht="21" customHeight="1" x14ac:dyDescent="0.15">
      <c r="B64" s="492"/>
      <c r="D64" s="1326"/>
      <c r="E64" s="1326"/>
      <c r="F64" s="1312"/>
      <c r="G64" s="1333"/>
      <c r="H64" s="1306"/>
      <c r="I64" s="893" t="s">
        <v>336</v>
      </c>
      <c r="J64" s="583"/>
      <c r="K64" s="746"/>
      <c r="L64" s="583"/>
      <c r="M64" s="583"/>
      <c r="N64" s="583"/>
      <c r="O64" s="890" t="s">
        <v>354</v>
      </c>
      <c r="Q64" s="494"/>
      <c r="S64" s="867"/>
      <c r="T64" s="866"/>
      <c r="U64" s="867"/>
      <c r="V64" s="867"/>
      <c r="W64" s="867"/>
      <c r="X64" s="867"/>
      <c r="Y64" s="867"/>
      <c r="Z64" s="867"/>
      <c r="AA64" s="867"/>
      <c r="AB64" s="867"/>
      <c r="AC64" s="867"/>
      <c r="AD64" s="867"/>
      <c r="AE64" s="867"/>
      <c r="AF64" s="867"/>
      <c r="AG64" s="867"/>
      <c r="AH64" s="867"/>
      <c r="AI64" s="867"/>
      <c r="AJ64" s="867"/>
      <c r="AK64" s="867"/>
      <c r="AL64" s="867"/>
      <c r="AM64" s="867"/>
      <c r="AN64" s="867"/>
      <c r="AO64" s="867"/>
      <c r="AP64" s="867"/>
      <c r="AQ64" s="867"/>
      <c r="AR64" s="867"/>
      <c r="AS64" s="867"/>
      <c r="AT64" s="867"/>
      <c r="AU64" s="867"/>
      <c r="AV64" s="867"/>
    </row>
    <row r="65" spans="2:48" s="493" customFormat="1" ht="21" customHeight="1" x14ac:dyDescent="0.15">
      <c r="B65" s="492"/>
      <c r="D65" s="1326"/>
      <c r="E65" s="1326"/>
      <c r="F65" s="1312"/>
      <c r="G65" s="1333"/>
      <c r="H65" s="1306"/>
      <c r="I65" s="893" t="s">
        <v>338</v>
      </c>
      <c r="J65" s="583"/>
      <c r="K65" s="746"/>
      <c r="L65" s="583"/>
      <c r="M65" s="583"/>
      <c r="N65" s="583"/>
      <c r="O65" s="890" t="s">
        <v>996</v>
      </c>
      <c r="Q65" s="494"/>
      <c r="S65" s="867"/>
      <c r="T65" s="866"/>
      <c r="U65" s="867"/>
      <c r="V65" s="867"/>
      <c r="W65" s="867"/>
      <c r="X65" s="867"/>
      <c r="Y65" s="867"/>
      <c r="Z65" s="867"/>
      <c r="AA65" s="867"/>
      <c r="AB65" s="867"/>
      <c r="AC65" s="867"/>
      <c r="AD65" s="867"/>
      <c r="AE65" s="867"/>
      <c r="AF65" s="867"/>
      <c r="AG65" s="867"/>
      <c r="AH65" s="867"/>
      <c r="AI65" s="867"/>
      <c r="AJ65" s="867"/>
      <c r="AK65" s="867"/>
      <c r="AL65" s="867"/>
      <c r="AM65" s="867"/>
      <c r="AN65" s="867"/>
      <c r="AO65" s="867"/>
      <c r="AP65" s="867"/>
      <c r="AQ65" s="867"/>
      <c r="AR65" s="867"/>
      <c r="AS65" s="867"/>
      <c r="AT65" s="867"/>
      <c r="AU65" s="867"/>
      <c r="AV65" s="867"/>
    </row>
    <row r="66" spans="2:48" s="493" customFormat="1" ht="21" customHeight="1" x14ac:dyDescent="0.15">
      <c r="B66" s="492"/>
      <c r="D66" s="1326"/>
      <c r="E66" s="1326"/>
      <c r="F66" s="1312"/>
      <c r="G66" s="1333"/>
      <c r="H66" s="1306"/>
      <c r="I66" s="893" t="s">
        <v>377</v>
      </c>
      <c r="J66" s="583"/>
      <c r="K66" s="746"/>
      <c r="L66" s="583"/>
      <c r="M66" s="583"/>
      <c r="N66" s="583"/>
      <c r="O66" s="890" t="s">
        <v>333</v>
      </c>
      <c r="Q66" s="494"/>
      <c r="S66" s="867"/>
      <c r="T66" s="866"/>
      <c r="U66" s="867"/>
      <c r="V66" s="867"/>
      <c r="W66" s="867"/>
      <c r="X66" s="867"/>
      <c r="Y66" s="867"/>
      <c r="Z66" s="867"/>
      <c r="AA66" s="867"/>
      <c r="AB66" s="867"/>
      <c r="AC66" s="867"/>
      <c r="AD66" s="867"/>
      <c r="AE66" s="867"/>
      <c r="AF66" s="867"/>
      <c r="AG66" s="867"/>
      <c r="AH66" s="867"/>
      <c r="AI66" s="867"/>
      <c r="AJ66" s="867"/>
      <c r="AK66" s="867"/>
      <c r="AL66" s="867"/>
      <c r="AM66" s="867"/>
      <c r="AN66" s="867"/>
      <c r="AO66" s="867"/>
      <c r="AP66" s="867"/>
      <c r="AQ66" s="867"/>
      <c r="AR66" s="867"/>
      <c r="AS66" s="867"/>
      <c r="AT66" s="867"/>
      <c r="AU66" s="867"/>
      <c r="AV66" s="867"/>
    </row>
    <row r="67" spans="2:48" s="493" customFormat="1" ht="21" customHeight="1" x14ac:dyDescent="0.15">
      <c r="B67" s="492"/>
      <c r="D67" s="1326"/>
      <c r="E67" s="1326"/>
      <c r="F67" s="1312"/>
      <c r="G67" s="1333"/>
      <c r="H67" s="1306"/>
      <c r="I67" s="893" t="s">
        <v>378</v>
      </c>
      <c r="J67" s="583"/>
      <c r="K67" s="746"/>
      <c r="L67" s="583"/>
      <c r="M67" s="583"/>
      <c r="N67" s="583"/>
      <c r="O67" s="890" t="s">
        <v>382</v>
      </c>
      <c r="Q67" s="494"/>
      <c r="S67" s="867"/>
      <c r="T67" s="866"/>
      <c r="U67" s="867"/>
      <c r="V67" s="867"/>
      <c r="W67" s="867"/>
      <c r="X67" s="867"/>
      <c r="Y67" s="867"/>
      <c r="Z67" s="867"/>
      <c r="AA67" s="867"/>
      <c r="AB67" s="867"/>
      <c r="AC67" s="867"/>
      <c r="AD67" s="867"/>
      <c r="AE67" s="867"/>
      <c r="AF67" s="867"/>
      <c r="AG67" s="867"/>
      <c r="AH67" s="867"/>
      <c r="AI67" s="867"/>
      <c r="AJ67" s="867"/>
      <c r="AK67" s="867"/>
      <c r="AL67" s="867"/>
      <c r="AM67" s="867"/>
      <c r="AN67" s="867"/>
      <c r="AO67" s="867"/>
      <c r="AP67" s="867"/>
      <c r="AQ67" s="867"/>
      <c r="AR67" s="867"/>
      <c r="AS67" s="867"/>
      <c r="AT67" s="867"/>
      <c r="AU67" s="867"/>
      <c r="AV67" s="867"/>
    </row>
    <row r="68" spans="2:48" s="493" customFormat="1" ht="21" customHeight="1" x14ac:dyDescent="0.15">
      <c r="B68" s="492"/>
      <c r="D68" s="1326"/>
      <c r="E68" s="1326"/>
      <c r="F68" s="1312"/>
      <c r="G68" s="1333"/>
      <c r="H68" s="1306"/>
      <c r="I68" s="893" t="s">
        <v>181</v>
      </c>
      <c r="J68" s="583"/>
      <c r="K68" s="746"/>
      <c r="L68" s="583"/>
      <c r="M68" s="583"/>
      <c r="N68" s="583"/>
      <c r="O68" s="890" t="s">
        <v>383</v>
      </c>
      <c r="Q68" s="494"/>
      <c r="S68" s="867"/>
      <c r="T68" s="866"/>
      <c r="U68" s="867"/>
      <c r="V68" s="867"/>
      <c r="W68" s="867"/>
      <c r="X68" s="867"/>
      <c r="Y68" s="867"/>
      <c r="Z68" s="867"/>
      <c r="AA68" s="867"/>
      <c r="AB68" s="867"/>
      <c r="AC68" s="867"/>
      <c r="AD68" s="867"/>
      <c r="AE68" s="867"/>
      <c r="AF68" s="867"/>
      <c r="AG68" s="867"/>
      <c r="AH68" s="867"/>
      <c r="AI68" s="867"/>
      <c r="AJ68" s="867"/>
      <c r="AK68" s="867"/>
      <c r="AL68" s="867"/>
      <c r="AM68" s="867"/>
      <c r="AN68" s="867"/>
      <c r="AO68" s="867"/>
      <c r="AP68" s="867"/>
      <c r="AQ68" s="867"/>
      <c r="AR68" s="867"/>
      <c r="AS68" s="867"/>
      <c r="AT68" s="867"/>
      <c r="AU68" s="867"/>
      <c r="AV68" s="867"/>
    </row>
    <row r="69" spans="2:48" s="493" customFormat="1" ht="21" customHeight="1" x14ac:dyDescent="0.15">
      <c r="B69" s="492"/>
      <c r="D69" s="1326"/>
      <c r="E69" s="1326"/>
      <c r="F69" s="1312"/>
      <c r="G69" s="1333"/>
      <c r="H69" s="1306"/>
      <c r="I69" s="893" t="s">
        <v>182</v>
      </c>
      <c r="J69" s="583"/>
      <c r="K69" s="746"/>
      <c r="L69" s="583"/>
      <c r="M69" s="583"/>
      <c r="N69" s="583"/>
      <c r="O69" s="890" t="s">
        <v>383</v>
      </c>
      <c r="Q69" s="494"/>
      <c r="S69" s="867"/>
      <c r="T69" s="866"/>
      <c r="U69" s="867"/>
      <c r="V69" s="867"/>
      <c r="W69" s="867"/>
      <c r="X69" s="867"/>
      <c r="Y69" s="867"/>
      <c r="Z69" s="867"/>
      <c r="AA69" s="867"/>
      <c r="AB69" s="867"/>
      <c r="AC69" s="867"/>
      <c r="AD69" s="867"/>
      <c r="AE69" s="867"/>
      <c r="AF69" s="867"/>
      <c r="AG69" s="867"/>
      <c r="AH69" s="867"/>
      <c r="AI69" s="867"/>
      <c r="AJ69" s="867"/>
      <c r="AK69" s="867"/>
      <c r="AL69" s="867"/>
      <c r="AM69" s="867"/>
      <c r="AN69" s="867"/>
      <c r="AO69" s="867"/>
      <c r="AP69" s="867"/>
      <c r="AQ69" s="867"/>
      <c r="AR69" s="867"/>
      <c r="AS69" s="867"/>
      <c r="AT69" s="867"/>
      <c r="AU69" s="867"/>
      <c r="AV69" s="867"/>
    </row>
    <row r="70" spans="2:48" s="493" customFormat="1" ht="21" customHeight="1" x14ac:dyDescent="0.15">
      <c r="B70" s="492"/>
      <c r="D70" s="1326"/>
      <c r="E70" s="1326"/>
      <c r="F70" s="1312"/>
      <c r="G70" s="1333"/>
      <c r="H70" s="1317" t="s">
        <v>339</v>
      </c>
      <c r="I70" s="893" t="s">
        <v>327</v>
      </c>
      <c r="J70" s="583"/>
      <c r="K70" s="745"/>
      <c r="L70" s="583"/>
      <c r="M70" s="583"/>
      <c r="N70" s="583"/>
      <c r="O70" s="890" t="str">
        <f>O58</f>
        <v>7桁半角数字を「-（ハイフン）」なしで入力</v>
      </c>
      <c r="Q70" s="494"/>
      <c r="S70" s="867"/>
      <c r="T70" s="866"/>
      <c r="U70" s="867"/>
      <c r="V70" s="867"/>
      <c r="W70" s="867"/>
      <c r="X70" s="867"/>
      <c r="Y70" s="867"/>
      <c r="Z70" s="867"/>
      <c r="AA70" s="867"/>
      <c r="AB70" s="867"/>
      <c r="AC70" s="867"/>
      <c r="AD70" s="867"/>
      <c r="AE70" s="867"/>
      <c r="AF70" s="867"/>
      <c r="AG70" s="867"/>
      <c r="AH70" s="867"/>
      <c r="AI70" s="867"/>
      <c r="AJ70" s="867"/>
      <c r="AK70" s="867"/>
      <c r="AL70" s="867"/>
      <c r="AM70" s="867"/>
      <c r="AN70" s="867"/>
      <c r="AO70" s="867"/>
      <c r="AP70" s="867"/>
      <c r="AQ70" s="867"/>
      <c r="AR70" s="867"/>
      <c r="AS70" s="867"/>
      <c r="AT70" s="867"/>
      <c r="AU70" s="867"/>
      <c r="AV70" s="867"/>
    </row>
    <row r="71" spans="2:48" s="493" customFormat="1" ht="21" customHeight="1" x14ac:dyDescent="0.15">
      <c r="B71" s="492"/>
      <c r="D71" s="1326"/>
      <c r="E71" s="1326"/>
      <c r="F71" s="1312"/>
      <c r="G71" s="1333"/>
      <c r="H71" s="1303"/>
      <c r="I71" s="893" t="s">
        <v>328</v>
      </c>
      <c r="J71" s="583"/>
      <c r="K71" s="699"/>
      <c r="L71" s="583"/>
      <c r="M71" s="583"/>
      <c r="N71" s="583"/>
      <c r="O71" s="890" t="s">
        <v>332</v>
      </c>
      <c r="Q71" s="494"/>
      <c r="S71" s="867"/>
      <c r="T71" s="866"/>
      <c r="U71" s="867"/>
      <c r="V71" s="867"/>
      <c r="W71" s="867"/>
      <c r="X71" s="867"/>
      <c r="Y71" s="867"/>
      <c r="Z71" s="867"/>
      <c r="AA71" s="867"/>
      <c r="AB71" s="867"/>
      <c r="AC71" s="867"/>
      <c r="AD71" s="867"/>
      <c r="AE71" s="867"/>
      <c r="AF71" s="867"/>
      <c r="AG71" s="867"/>
      <c r="AH71" s="867"/>
      <c r="AI71" s="867"/>
      <c r="AJ71" s="867"/>
      <c r="AK71" s="867"/>
      <c r="AL71" s="867"/>
      <c r="AM71" s="867"/>
      <c r="AN71" s="867"/>
      <c r="AO71" s="867"/>
      <c r="AP71" s="867"/>
      <c r="AQ71" s="867"/>
      <c r="AR71" s="867"/>
      <c r="AS71" s="867"/>
      <c r="AT71" s="867"/>
      <c r="AU71" s="867"/>
      <c r="AV71" s="867"/>
    </row>
    <row r="72" spans="2:48" s="493" customFormat="1" ht="21" customHeight="1" x14ac:dyDescent="0.15">
      <c r="B72" s="492"/>
      <c r="D72" s="1326"/>
      <c r="E72" s="1326"/>
      <c r="F72" s="1312"/>
      <c r="G72" s="1333"/>
      <c r="H72" s="1303"/>
      <c r="I72" s="893" t="s">
        <v>329</v>
      </c>
      <c r="J72" s="583"/>
      <c r="K72" s="699"/>
      <c r="L72" s="583"/>
      <c r="M72" s="583"/>
      <c r="N72" s="583"/>
      <c r="O72" s="890" t="s">
        <v>1334</v>
      </c>
      <c r="Q72" s="494"/>
      <c r="S72" s="867"/>
      <c r="T72" s="866"/>
      <c r="U72" s="867"/>
      <c r="V72" s="867"/>
      <c r="W72" s="867"/>
      <c r="X72" s="867"/>
      <c r="Y72" s="867"/>
      <c r="Z72" s="867"/>
      <c r="AA72" s="867"/>
      <c r="AB72" s="867"/>
      <c r="AC72" s="867"/>
      <c r="AD72" s="867"/>
      <c r="AE72" s="867"/>
      <c r="AF72" s="867"/>
      <c r="AG72" s="867"/>
      <c r="AH72" s="867"/>
      <c r="AI72" s="867"/>
      <c r="AJ72" s="867"/>
      <c r="AK72" s="867"/>
      <c r="AL72" s="867"/>
      <c r="AM72" s="867"/>
      <c r="AN72" s="867"/>
      <c r="AO72" s="867"/>
      <c r="AP72" s="867"/>
      <c r="AQ72" s="867"/>
      <c r="AR72" s="867"/>
      <c r="AS72" s="867"/>
      <c r="AT72" s="867"/>
      <c r="AU72" s="867"/>
      <c r="AV72" s="867"/>
    </row>
    <row r="73" spans="2:48" s="493" customFormat="1" ht="21" customHeight="1" x14ac:dyDescent="0.15">
      <c r="B73" s="492"/>
      <c r="D73" s="1326"/>
      <c r="E73" s="1326"/>
      <c r="F73" s="1312"/>
      <c r="G73" s="1333"/>
      <c r="H73" s="1303"/>
      <c r="I73" s="893" t="s">
        <v>1232</v>
      </c>
      <c r="J73" s="583"/>
      <c r="K73" s="745"/>
      <c r="L73" s="583"/>
      <c r="M73" s="583"/>
      <c r="N73" s="583"/>
      <c r="O73" s="890" t="s">
        <v>1335</v>
      </c>
      <c r="Q73" s="494"/>
      <c r="S73" s="867"/>
      <c r="T73" s="866"/>
      <c r="U73" s="867"/>
      <c r="V73" s="867"/>
      <c r="W73" s="867"/>
      <c r="X73" s="867"/>
      <c r="Y73" s="867"/>
      <c r="Z73" s="867"/>
      <c r="AA73" s="867"/>
      <c r="AB73" s="867"/>
      <c r="AC73" s="867"/>
      <c r="AD73" s="867"/>
      <c r="AE73" s="867"/>
      <c r="AF73" s="867"/>
      <c r="AG73" s="867"/>
      <c r="AH73" s="867"/>
      <c r="AI73" s="867"/>
      <c r="AJ73" s="867"/>
      <c r="AK73" s="867"/>
      <c r="AL73" s="867"/>
      <c r="AM73" s="867"/>
      <c r="AN73" s="867"/>
      <c r="AO73" s="867"/>
      <c r="AP73" s="867"/>
      <c r="AQ73" s="867"/>
      <c r="AR73" s="867"/>
      <c r="AS73" s="867"/>
      <c r="AT73" s="867"/>
      <c r="AU73" s="867"/>
      <c r="AV73" s="867"/>
    </row>
    <row r="74" spans="2:48" s="493" customFormat="1" ht="21" customHeight="1" x14ac:dyDescent="0.15">
      <c r="B74" s="492"/>
      <c r="D74" s="1326"/>
      <c r="E74" s="1326"/>
      <c r="F74" s="1312"/>
      <c r="G74" s="1333"/>
      <c r="H74" s="1304"/>
      <c r="I74" s="893" t="s">
        <v>330</v>
      </c>
      <c r="J74" s="583"/>
      <c r="K74" s="746"/>
      <c r="L74" s="583"/>
      <c r="M74" s="583"/>
      <c r="N74" s="583"/>
      <c r="O74" s="890" t="s">
        <v>353</v>
      </c>
      <c r="Q74" s="494"/>
      <c r="S74" s="867"/>
      <c r="T74" s="866"/>
      <c r="U74" s="867"/>
      <c r="V74" s="867"/>
      <c r="W74" s="867"/>
      <c r="X74" s="867"/>
      <c r="Y74" s="867"/>
      <c r="Z74" s="867"/>
      <c r="AA74" s="867"/>
      <c r="AB74" s="867"/>
      <c r="AC74" s="867"/>
      <c r="AD74" s="867"/>
      <c r="AE74" s="867"/>
      <c r="AF74" s="867"/>
      <c r="AG74" s="867"/>
      <c r="AH74" s="867"/>
      <c r="AI74" s="867"/>
      <c r="AJ74" s="867"/>
      <c r="AK74" s="867"/>
      <c r="AL74" s="867"/>
      <c r="AM74" s="867"/>
      <c r="AN74" s="867"/>
      <c r="AO74" s="867"/>
      <c r="AP74" s="867"/>
      <c r="AQ74" s="867"/>
      <c r="AR74" s="867"/>
      <c r="AS74" s="867"/>
      <c r="AT74" s="867"/>
      <c r="AU74" s="867"/>
      <c r="AV74" s="867"/>
    </row>
    <row r="75" spans="2:48" s="493" customFormat="1" ht="21" customHeight="1" x14ac:dyDescent="0.15">
      <c r="B75" s="492"/>
      <c r="D75" s="1326"/>
      <c r="E75" s="1326"/>
      <c r="F75" s="1312"/>
      <c r="G75" s="1333"/>
      <c r="H75" s="1317" t="s">
        <v>343</v>
      </c>
      <c r="I75" s="893" t="s">
        <v>340</v>
      </c>
      <c r="J75" s="583"/>
      <c r="K75" s="748"/>
      <c r="L75" s="583"/>
      <c r="M75" s="583"/>
      <c r="N75" s="583"/>
      <c r="O75" s="890" t="s">
        <v>1234</v>
      </c>
      <c r="Q75" s="494"/>
      <c r="S75" s="867"/>
      <c r="T75" s="866"/>
      <c r="U75" s="867"/>
      <c r="V75" s="867"/>
      <c r="W75" s="867"/>
      <c r="X75" s="867"/>
      <c r="Y75" s="867"/>
      <c r="Z75" s="867"/>
      <c r="AA75" s="867"/>
      <c r="AB75" s="867"/>
      <c r="AC75" s="867"/>
      <c r="AD75" s="867"/>
      <c r="AE75" s="867"/>
      <c r="AF75" s="867"/>
      <c r="AG75" s="867"/>
      <c r="AH75" s="867"/>
      <c r="AI75" s="867"/>
      <c r="AJ75" s="867"/>
      <c r="AK75" s="867"/>
      <c r="AL75" s="867"/>
      <c r="AM75" s="867"/>
      <c r="AN75" s="867"/>
      <c r="AO75" s="867"/>
      <c r="AP75" s="867"/>
      <c r="AQ75" s="867"/>
      <c r="AR75" s="867"/>
      <c r="AS75" s="867"/>
      <c r="AT75" s="867"/>
      <c r="AU75" s="867"/>
      <c r="AV75" s="867"/>
    </row>
    <row r="76" spans="2:48" s="493" customFormat="1" ht="21" customHeight="1" x14ac:dyDescent="0.15">
      <c r="B76" s="492"/>
      <c r="D76" s="1326"/>
      <c r="E76" s="1326"/>
      <c r="F76" s="1312"/>
      <c r="G76" s="1333"/>
      <c r="H76" s="1303"/>
      <c r="I76" s="893" t="s">
        <v>341</v>
      </c>
      <c r="J76" s="583"/>
      <c r="K76" s="748"/>
      <c r="L76" s="583"/>
      <c r="M76" s="583"/>
      <c r="N76" s="583"/>
      <c r="O76" s="890" t="s">
        <v>479</v>
      </c>
      <c r="Q76" s="494"/>
      <c r="S76" s="867"/>
      <c r="T76" s="866"/>
      <c r="U76" s="867"/>
      <c r="V76" s="867"/>
      <c r="W76" s="867"/>
      <c r="X76" s="867"/>
      <c r="Y76" s="867"/>
      <c r="Z76" s="867"/>
      <c r="AA76" s="867"/>
      <c r="AB76" s="867"/>
      <c r="AC76" s="867"/>
      <c r="AD76" s="867"/>
      <c r="AE76" s="867"/>
      <c r="AF76" s="867"/>
      <c r="AG76" s="867"/>
      <c r="AH76" s="867"/>
      <c r="AI76" s="867"/>
      <c r="AJ76" s="867"/>
      <c r="AK76" s="867"/>
      <c r="AL76" s="867"/>
      <c r="AM76" s="867"/>
      <c r="AN76" s="867"/>
      <c r="AO76" s="867"/>
      <c r="AP76" s="867"/>
      <c r="AQ76" s="867"/>
      <c r="AR76" s="867"/>
      <c r="AS76" s="867"/>
      <c r="AT76" s="867"/>
      <c r="AU76" s="867"/>
      <c r="AV76" s="867"/>
    </row>
    <row r="77" spans="2:48" s="493" customFormat="1" ht="21" customHeight="1" x14ac:dyDescent="0.15">
      <c r="B77" s="492"/>
      <c r="D77" s="1326"/>
      <c r="E77" s="1326"/>
      <c r="F77" s="1312"/>
      <c r="G77" s="1333"/>
      <c r="H77" s="1304"/>
      <c r="I77" s="893" t="s">
        <v>342</v>
      </c>
      <c r="J77" s="583"/>
      <c r="K77" s="746"/>
      <c r="L77" s="583"/>
      <c r="M77" s="583"/>
      <c r="N77" s="583"/>
      <c r="O77" s="898" t="s">
        <v>350</v>
      </c>
      <c r="Q77" s="494"/>
      <c r="S77" s="867"/>
      <c r="T77" s="866"/>
      <c r="U77" s="867"/>
      <c r="V77" s="867"/>
      <c r="W77" s="867"/>
      <c r="X77" s="867"/>
      <c r="Y77" s="867"/>
      <c r="Z77" s="867"/>
      <c r="AA77" s="867"/>
      <c r="AB77" s="867"/>
      <c r="AC77" s="867"/>
      <c r="AD77" s="867"/>
      <c r="AE77" s="867"/>
      <c r="AF77" s="867"/>
      <c r="AG77" s="867"/>
      <c r="AH77" s="867"/>
      <c r="AI77" s="867"/>
      <c r="AJ77" s="867"/>
      <c r="AK77" s="867"/>
      <c r="AL77" s="867"/>
      <c r="AM77" s="867"/>
      <c r="AN77" s="867"/>
      <c r="AO77" s="867"/>
      <c r="AP77" s="867"/>
      <c r="AQ77" s="867"/>
      <c r="AR77" s="867"/>
      <c r="AS77" s="867"/>
      <c r="AT77" s="867"/>
      <c r="AU77" s="867"/>
      <c r="AV77" s="867"/>
    </row>
    <row r="78" spans="2:48" s="493" customFormat="1" ht="21" customHeight="1" x14ac:dyDescent="0.15">
      <c r="B78" s="492"/>
      <c r="D78" s="1326"/>
      <c r="E78" s="1326"/>
      <c r="F78" s="894"/>
      <c r="G78" s="895"/>
      <c r="H78" s="1317" t="s">
        <v>1671</v>
      </c>
      <c r="I78" s="1192" t="s">
        <v>1148</v>
      </c>
      <c r="J78" s="583"/>
      <c r="K78" s="699"/>
      <c r="L78" s="583"/>
      <c r="M78" s="583"/>
      <c r="N78" s="583"/>
      <c r="O78" s="1191" t="s">
        <v>332</v>
      </c>
      <c r="Q78" s="494"/>
      <c r="S78" s="867"/>
      <c r="T78" s="866"/>
      <c r="U78" s="867"/>
      <c r="V78" s="867"/>
      <c r="W78" s="867"/>
      <c r="X78" s="867"/>
      <c r="Y78" s="867"/>
      <c r="Z78" s="867"/>
      <c r="AA78" s="867"/>
      <c r="AB78" s="867"/>
      <c r="AC78" s="867"/>
      <c r="AD78" s="867"/>
      <c r="AE78" s="867"/>
      <c r="AF78" s="867"/>
      <c r="AG78" s="867"/>
      <c r="AH78" s="867"/>
      <c r="AI78" s="867"/>
      <c r="AJ78" s="867"/>
      <c r="AK78" s="867"/>
      <c r="AL78" s="867"/>
      <c r="AM78" s="867"/>
      <c r="AN78" s="867"/>
      <c r="AO78" s="867"/>
      <c r="AP78" s="867"/>
      <c r="AQ78" s="867"/>
      <c r="AR78" s="867"/>
      <c r="AS78" s="867"/>
      <c r="AT78" s="867"/>
      <c r="AU78" s="867"/>
      <c r="AV78" s="867"/>
    </row>
    <row r="79" spans="2:48" s="493" customFormat="1" ht="71.25" customHeight="1" x14ac:dyDescent="0.15">
      <c r="B79" s="492"/>
      <c r="D79" s="1326"/>
      <c r="E79" s="1326"/>
      <c r="F79" s="894"/>
      <c r="G79" s="895"/>
      <c r="H79" s="1328"/>
      <c r="I79" s="899" t="s">
        <v>1217</v>
      </c>
      <c r="J79" s="583"/>
      <c r="K79" s="700"/>
      <c r="L79" s="583"/>
      <c r="M79" s="583"/>
      <c r="N79" s="583"/>
      <c r="O79" s="1191" t="str">
        <f>IF(K78="なし","入力不要","認定日又は認定予定時期を入力　（例｜●●●●年●月認定予定)")</f>
        <v>認定日又は認定予定時期を入力　（例｜●●●●年●月認定予定)</v>
      </c>
      <c r="Q79" s="494"/>
      <c r="S79" s="867"/>
      <c r="T79" s="866"/>
      <c r="U79" s="867"/>
      <c r="V79" s="867"/>
      <c r="W79" s="867"/>
      <c r="X79" s="867"/>
      <c r="Y79" s="867"/>
      <c r="Z79" s="867"/>
      <c r="AA79" s="867"/>
      <c r="AB79" s="867"/>
      <c r="AC79" s="867"/>
      <c r="AD79" s="867"/>
      <c r="AE79" s="867"/>
      <c r="AF79" s="867"/>
      <c r="AG79" s="867"/>
      <c r="AH79" s="867"/>
      <c r="AI79" s="867"/>
      <c r="AJ79" s="867"/>
      <c r="AK79" s="867"/>
      <c r="AL79" s="867"/>
      <c r="AM79" s="867"/>
      <c r="AN79" s="867"/>
      <c r="AO79" s="867"/>
      <c r="AP79" s="867"/>
      <c r="AQ79" s="867"/>
      <c r="AR79" s="867"/>
      <c r="AS79" s="867"/>
      <c r="AT79" s="867"/>
      <c r="AU79" s="867"/>
      <c r="AV79" s="867"/>
    </row>
    <row r="80" spans="2:48" s="493" customFormat="1" ht="21" customHeight="1" x14ac:dyDescent="0.15">
      <c r="B80" s="492"/>
      <c r="D80" s="1326"/>
      <c r="E80" s="1326"/>
      <c r="F80" s="894"/>
      <c r="G80" s="895"/>
      <c r="H80" s="1317" t="s">
        <v>1672</v>
      </c>
      <c r="I80" s="1196" t="s">
        <v>1181</v>
      </c>
      <c r="J80" s="583"/>
      <c r="K80" s="699"/>
      <c r="L80" s="583"/>
      <c r="M80" s="583"/>
      <c r="N80" s="583"/>
      <c r="O80" s="1191" t="s">
        <v>332</v>
      </c>
      <c r="Q80" s="494"/>
      <c r="S80" s="867"/>
      <c r="T80" s="866"/>
      <c r="U80" s="867"/>
      <c r="V80" s="867"/>
      <c r="W80" s="867"/>
      <c r="X80" s="867"/>
      <c r="Y80" s="867"/>
      <c r="Z80" s="867"/>
      <c r="AA80" s="867"/>
      <c r="AB80" s="867"/>
      <c r="AC80" s="867"/>
      <c r="AD80" s="867"/>
      <c r="AE80" s="867"/>
      <c r="AF80" s="867"/>
      <c r="AG80" s="867"/>
      <c r="AH80" s="867"/>
      <c r="AI80" s="867"/>
      <c r="AJ80" s="867"/>
      <c r="AK80" s="867"/>
      <c r="AL80" s="867"/>
      <c r="AM80" s="867"/>
      <c r="AN80" s="867"/>
      <c r="AO80" s="867"/>
      <c r="AP80" s="867"/>
      <c r="AQ80" s="867"/>
      <c r="AR80" s="867"/>
      <c r="AS80" s="867"/>
      <c r="AT80" s="867"/>
      <c r="AU80" s="867"/>
      <c r="AV80" s="867"/>
    </row>
    <row r="81" spans="2:48" s="493" customFormat="1" ht="81.75" customHeight="1" thickBot="1" x14ac:dyDescent="0.2">
      <c r="B81" s="492"/>
      <c r="D81" s="1326"/>
      <c r="E81" s="1326"/>
      <c r="F81" s="894"/>
      <c r="G81" s="895"/>
      <c r="H81" s="1318"/>
      <c r="I81" s="897" t="s">
        <v>1182</v>
      </c>
      <c r="J81" s="583"/>
      <c r="K81" s="700"/>
      <c r="L81" s="583"/>
      <c r="M81" s="583"/>
      <c r="N81" s="583"/>
      <c r="O81" s="1191" t="str">
        <f>IF(K80="なし","入力不要","宣言日付又は予定時期を入力　（例｜●●●●年●月登録予定)")</f>
        <v>宣言日付又は予定時期を入力　（例｜●●●●年●月登録予定)</v>
      </c>
      <c r="Q81" s="494"/>
      <c r="S81" s="867"/>
      <c r="T81" s="866"/>
      <c r="U81" s="867"/>
      <c r="V81" s="867"/>
      <c r="W81" s="867"/>
      <c r="X81" s="867"/>
      <c r="Y81" s="867"/>
      <c r="Z81" s="867"/>
      <c r="AA81" s="867"/>
      <c r="AB81" s="867"/>
      <c r="AC81" s="867"/>
      <c r="AD81" s="867"/>
      <c r="AE81" s="867"/>
      <c r="AF81" s="867"/>
      <c r="AG81" s="867"/>
      <c r="AH81" s="867"/>
      <c r="AI81" s="867"/>
      <c r="AJ81" s="867"/>
      <c r="AK81" s="867"/>
      <c r="AL81" s="867"/>
      <c r="AM81" s="867"/>
      <c r="AN81" s="867"/>
      <c r="AO81" s="867"/>
      <c r="AP81" s="867"/>
      <c r="AQ81" s="867"/>
      <c r="AR81" s="867"/>
      <c r="AS81" s="867"/>
      <c r="AT81" s="867"/>
      <c r="AU81" s="867"/>
      <c r="AV81" s="867"/>
    </row>
    <row r="82" spans="2:48" s="493" customFormat="1" ht="7.5" customHeight="1" thickTop="1" x14ac:dyDescent="0.15">
      <c r="B82" s="492"/>
      <c r="C82" s="1324"/>
      <c r="D82" s="1324"/>
      <c r="E82" s="1324"/>
      <c r="F82" s="1324"/>
      <c r="G82" s="1324"/>
      <c r="H82" s="1324"/>
      <c r="I82" s="1324"/>
      <c r="J82" s="1324"/>
      <c r="K82" s="1324"/>
      <c r="L82" s="1324"/>
      <c r="M82" s="1324"/>
      <c r="N82" s="1324"/>
      <c r="O82" s="1324"/>
      <c r="P82" s="1324"/>
      <c r="Q82" s="494"/>
      <c r="S82" s="867"/>
      <c r="T82" s="866"/>
      <c r="U82" s="867"/>
      <c r="V82" s="867"/>
      <c r="W82" s="867"/>
      <c r="X82" s="867"/>
      <c r="Y82" s="867"/>
      <c r="Z82" s="867"/>
      <c r="AA82" s="867"/>
      <c r="AB82" s="867"/>
      <c r="AC82" s="867"/>
      <c r="AD82" s="867"/>
      <c r="AE82" s="867"/>
      <c r="AF82" s="867"/>
      <c r="AG82" s="867"/>
      <c r="AH82" s="867"/>
      <c r="AI82" s="867"/>
      <c r="AJ82" s="867"/>
      <c r="AK82" s="867"/>
      <c r="AL82" s="867"/>
      <c r="AM82" s="867"/>
      <c r="AN82" s="867"/>
      <c r="AO82" s="867"/>
      <c r="AP82" s="867"/>
      <c r="AQ82" s="867"/>
      <c r="AR82" s="867"/>
      <c r="AS82" s="867"/>
      <c r="AT82" s="867"/>
      <c r="AU82" s="867"/>
      <c r="AV82" s="867"/>
    </row>
    <row r="83" spans="2:48" s="493" customFormat="1" ht="7.5" customHeight="1" x14ac:dyDescent="0.15">
      <c r="B83" s="492"/>
      <c r="E83" s="495"/>
      <c r="F83" s="495"/>
      <c r="G83" s="495"/>
      <c r="H83" s="496"/>
      <c r="I83" s="497"/>
      <c r="K83" s="498"/>
      <c r="O83" s="475"/>
      <c r="Q83" s="494"/>
      <c r="S83" s="867"/>
      <c r="T83" s="866"/>
      <c r="U83" s="867"/>
      <c r="V83" s="867"/>
      <c r="W83" s="867"/>
      <c r="X83" s="867"/>
      <c r="Y83" s="867"/>
      <c r="Z83" s="867"/>
      <c r="AA83" s="867"/>
      <c r="AB83" s="867"/>
      <c r="AC83" s="867"/>
      <c r="AD83" s="867"/>
      <c r="AE83" s="867"/>
      <c r="AF83" s="867"/>
      <c r="AG83" s="867"/>
      <c r="AH83" s="867"/>
      <c r="AI83" s="867"/>
      <c r="AJ83" s="867"/>
      <c r="AK83" s="867"/>
      <c r="AL83" s="867"/>
      <c r="AM83" s="867"/>
      <c r="AN83" s="867"/>
      <c r="AO83" s="867"/>
      <c r="AP83" s="867"/>
      <c r="AQ83" s="867"/>
      <c r="AR83" s="867"/>
      <c r="AS83" s="867"/>
      <c r="AT83" s="867"/>
      <c r="AU83" s="867"/>
      <c r="AV83" s="867"/>
    </row>
    <row r="84" spans="2:48" s="493" customFormat="1" ht="22.5" customHeight="1" x14ac:dyDescent="0.15">
      <c r="B84" s="492" t="b">
        <v>0</v>
      </c>
      <c r="D84" s="1374" t="s">
        <v>1221</v>
      </c>
      <c r="E84" s="1374"/>
      <c r="F84" s="1374"/>
      <c r="G84" s="1374"/>
      <c r="H84" s="1374"/>
      <c r="I84" s="1374"/>
      <c r="J84" s="1374"/>
      <c r="K84" s="1374"/>
      <c r="L84" s="1374"/>
      <c r="M84" s="1374"/>
      <c r="N84" s="1374"/>
      <c r="O84" s="1374"/>
      <c r="Q84" s="494"/>
      <c r="S84" s="867"/>
      <c r="T84" s="866"/>
      <c r="U84" s="867"/>
      <c r="V84" s="867"/>
      <c r="W84" s="867"/>
      <c r="X84" s="867"/>
      <c r="Y84" s="867"/>
      <c r="Z84" s="867"/>
      <c r="AA84" s="867"/>
      <c r="AB84" s="867"/>
      <c r="AC84" s="867"/>
      <c r="AD84" s="867"/>
      <c r="AE84" s="867"/>
      <c r="AF84" s="867"/>
      <c r="AG84" s="867"/>
      <c r="AH84" s="867"/>
      <c r="AI84" s="867"/>
      <c r="AJ84" s="867"/>
      <c r="AK84" s="867"/>
      <c r="AL84" s="867"/>
      <c r="AM84" s="867"/>
      <c r="AN84" s="867"/>
      <c r="AO84" s="867"/>
      <c r="AP84" s="867"/>
      <c r="AQ84" s="867"/>
      <c r="AR84" s="867"/>
      <c r="AS84" s="867"/>
      <c r="AT84" s="867"/>
      <c r="AU84" s="867"/>
      <c r="AV84" s="867"/>
    </row>
    <row r="85" spans="2:48" ht="21" customHeight="1" x14ac:dyDescent="0.15">
      <c r="B85" s="484"/>
      <c r="C85" s="472"/>
      <c r="D85" s="1326" t="s">
        <v>388</v>
      </c>
      <c r="E85" s="1326"/>
      <c r="F85" s="1312"/>
      <c r="G85" s="1333"/>
      <c r="H85" s="1304" t="s">
        <v>374</v>
      </c>
      <c r="I85" s="1309"/>
      <c r="J85" s="744"/>
      <c r="K85" s="699"/>
      <c r="L85" s="744"/>
      <c r="M85" s="744"/>
      <c r="N85" s="744"/>
      <c r="O85" s="889" t="s">
        <v>333</v>
      </c>
      <c r="Q85" s="485"/>
      <c r="T85" s="866"/>
    </row>
    <row r="86" spans="2:48" ht="21" customHeight="1" x14ac:dyDescent="0.15">
      <c r="B86" s="484"/>
      <c r="C86" s="472"/>
      <c r="D86" s="1326"/>
      <c r="E86" s="1326"/>
      <c r="F86" s="1312"/>
      <c r="G86" s="1333"/>
      <c r="H86" s="1305" t="s">
        <v>373</v>
      </c>
      <c r="I86" s="1306"/>
      <c r="J86" s="744"/>
      <c r="K86" s="699"/>
      <c r="L86" s="744"/>
      <c r="M86" s="744"/>
      <c r="N86" s="744"/>
      <c r="O86" s="889"/>
      <c r="Q86" s="485"/>
      <c r="T86" s="866" t="s">
        <v>375</v>
      </c>
    </row>
    <row r="87" spans="2:48" ht="21" customHeight="1" x14ac:dyDescent="0.15">
      <c r="B87" s="484"/>
      <c r="C87" s="472"/>
      <c r="D87" s="1326"/>
      <c r="E87" s="1326"/>
      <c r="F87" s="1312"/>
      <c r="G87" s="1333"/>
      <c r="H87" s="1306" t="s">
        <v>324</v>
      </c>
      <c r="I87" s="1327"/>
      <c r="J87" s="744"/>
      <c r="K87" s="745"/>
      <c r="L87" s="744"/>
      <c r="M87" s="744"/>
      <c r="N87" s="744"/>
      <c r="O87" s="890" t="s">
        <v>325</v>
      </c>
      <c r="Q87" s="485"/>
      <c r="T87" s="866"/>
    </row>
    <row r="88" spans="2:48" ht="21" customHeight="1" x14ac:dyDescent="0.15">
      <c r="B88" s="484"/>
      <c r="C88" s="472"/>
      <c r="D88" s="1326"/>
      <c r="E88" s="1326"/>
      <c r="F88" s="1312"/>
      <c r="G88" s="1333"/>
      <c r="H88" s="1302" t="s">
        <v>376</v>
      </c>
      <c r="I88" s="893" t="s">
        <v>14</v>
      </c>
      <c r="J88" s="744"/>
      <c r="K88" s="745"/>
      <c r="L88" s="744"/>
      <c r="M88" s="744"/>
      <c r="N88" s="744"/>
      <c r="O88" s="890" t="s">
        <v>997</v>
      </c>
      <c r="Q88" s="485"/>
      <c r="S88" s="865"/>
      <c r="T88" s="866" t="s">
        <v>375</v>
      </c>
    </row>
    <row r="89" spans="2:48" ht="21" customHeight="1" x14ac:dyDescent="0.15">
      <c r="B89" s="484"/>
      <c r="D89" s="1326"/>
      <c r="E89" s="1326"/>
      <c r="F89" s="1312"/>
      <c r="G89" s="1333"/>
      <c r="H89" s="1303"/>
      <c r="I89" s="893" t="s">
        <v>377</v>
      </c>
      <c r="J89" s="744"/>
      <c r="K89" s="745"/>
      <c r="L89" s="744"/>
      <c r="M89" s="744"/>
      <c r="N89" s="744"/>
      <c r="O89" s="890" t="s">
        <v>333</v>
      </c>
      <c r="Q89" s="485"/>
      <c r="S89" s="865"/>
      <c r="T89" s="866"/>
    </row>
    <row r="90" spans="2:48" ht="21" customHeight="1" x14ac:dyDescent="0.15">
      <c r="B90" s="484"/>
      <c r="D90" s="1326"/>
      <c r="E90" s="1326"/>
      <c r="F90" s="1312"/>
      <c r="G90" s="1333"/>
      <c r="H90" s="1303"/>
      <c r="I90" s="893" t="s">
        <v>378</v>
      </c>
      <c r="J90" s="744"/>
      <c r="K90" s="745"/>
      <c r="L90" s="744"/>
      <c r="M90" s="744"/>
      <c r="N90" s="744"/>
      <c r="O90" s="890" t="s">
        <v>382</v>
      </c>
      <c r="Q90" s="485"/>
      <c r="S90" s="865"/>
      <c r="T90" s="866"/>
    </row>
    <row r="91" spans="2:48" ht="21" customHeight="1" x14ac:dyDescent="0.15">
      <c r="B91" s="484"/>
      <c r="D91" s="1326"/>
      <c r="E91" s="1326"/>
      <c r="F91" s="1312"/>
      <c r="G91" s="1333"/>
      <c r="H91" s="1303"/>
      <c r="I91" s="893" t="s">
        <v>181</v>
      </c>
      <c r="J91" s="744"/>
      <c r="K91" s="745"/>
      <c r="L91" s="744"/>
      <c r="M91" s="744"/>
      <c r="N91" s="744"/>
      <c r="O91" s="890" t="s">
        <v>383</v>
      </c>
      <c r="Q91" s="485"/>
      <c r="S91" s="865"/>
      <c r="T91" s="866" t="s">
        <v>375</v>
      </c>
    </row>
    <row r="92" spans="2:48" ht="21" customHeight="1" x14ac:dyDescent="0.15">
      <c r="B92" s="484"/>
      <c r="D92" s="1326"/>
      <c r="E92" s="1326"/>
      <c r="F92" s="1312"/>
      <c r="G92" s="1333"/>
      <c r="H92" s="1304"/>
      <c r="I92" s="893" t="s">
        <v>182</v>
      </c>
      <c r="J92" s="744"/>
      <c r="K92" s="745"/>
      <c r="L92" s="744"/>
      <c r="M92" s="744"/>
      <c r="N92" s="744"/>
      <c r="O92" s="890" t="s">
        <v>383</v>
      </c>
      <c r="Q92" s="485"/>
      <c r="S92" s="865"/>
      <c r="T92" s="866" t="s">
        <v>372</v>
      </c>
    </row>
    <row r="93" spans="2:48" ht="21" customHeight="1" x14ac:dyDescent="0.15">
      <c r="B93" s="484"/>
      <c r="D93" s="1326"/>
      <c r="E93" s="1326"/>
      <c r="F93" s="1312"/>
      <c r="G93" s="1333"/>
      <c r="H93" s="1306" t="s">
        <v>326</v>
      </c>
      <c r="I93" s="893" t="s">
        <v>327</v>
      </c>
      <c r="J93" s="744"/>
      <c r="K93" s="745"/>
      <c r="L93" s="744"/>
      <c r="M93" s="744"/>
      <c r="N93" s="744"/>
      <c r="O93" s="890" t="s">
        <v>331</v>
      </c>
      <c r="Q93" s="485"/>
      <c r="T93" s="866"/>
    </row>
    <row r="94" spans="2:48" ht="21" customHeight="1" x14ac:dyDescent="0.15">
      <c r="B94" s="484"/>
      <c r="D94" s="1326"/>
      <c r="E94" s="1326"/>
      <c r="F94" s="1312"/>
      <c r="G94" s="1333"/>
      <c r="H94" s="1306"/>
      <c r="I94" s="893" t="s">
        <v>328</v>
      </c>
      <c r="J94" s="744"/>
      <c r="K94" s="699"/>
      <c r="L94" s="744"/>
      <c r="M94" s="744"/>
      <c r="N94" s="744"/>
      <c r="O94" s="890" t="s">
        <v>332</v>
      </c>
      <c r="Q94" s="485"/>
      <c r="T94" s="866"/>
    </row>
    <row r="95" spans="2:48" ht="21" customHeight="1" x14ac:dyDescent="0.15">
      <c r="B95" s="484"/>
      <c r="D95" s="1326"/>
      <c r="E95" s="1326"/>
      <c r="F95" s="1312"/>
      <c r="G95" s="1333"/>
      <c r="H95" s="1306"/>
      <c r="I95" s="893" t="s">
        <v>329</v>
      </c>
      <c r="J95" s="744"/>
      <c r="K95" s="699"/>
      <c r="L95" s="744"/>
      <c r="M95" s="744"/>
      <c r="N95" s="744"/>
      <c r="O95" s="890" t="s">
        <v>1334</v>
      </c>
      <c r="Q95" s="485"/>
      <c r="T95" s="866" t="s">
        <v>372</v>
      </c>
    </row>
    <row r="96" spans="2:48" ht="21" customHeight="1" x14ac:dyDescent="0.15">
      <c r="B96" s="484"/>
      <c r="D96" s="1326"/>
      <c r="E96" s="1326"/>
      <c r="F96" s="1312"/>
      <c r="G96" s="1333"/>
      <c r="H96" s="1306"/>
      <c r="I96" s="893" t="s">
        <v>1232</v>
      </c>
      <c r="J96" s="744"/>
      <c r="K96" s="745"/>
      <c r="L96" s="744"/>
      <c r="M96" s="744"/>
      <c r="N96" s="744"/>
      <c r="O96" s="890" t="s">
        <v>1335</v>
      </c>
      <c r="Q96" s="485"/>
      <c r="T96" s="866" t="s">
        <v>372</v>
      </c>
    </row>
    <row r="97" spans="2:48" s="493" customFormat="1" ht="21" customHeight="1" x14ac:dyDescent="0.15">
      <c r="B97" s="492"/>
      <c r="D97" s="1326"/>
      <c r="E97" s="1326"/>
      <c r="F97" s="1312"/>
      <c r="G97" s="1333"/>
      <c r="H97" s="1306"/>
      <c r="I97" s="893" t="s">
        <v>330</v>
      </c>
      <c r="J97" s="583"/>
      <c r="K97" s="746"/>
      <c r="L97" s="583"/>
      <c r="M97" s="583"/>
      <c r="N97" s="583"/>
      <c r="O97" s="890" t="s">
        <v>353</v>
      </c>
      <c r="Q97" s="494"/>
      <c r="S97" s="867"/>
      <c r="T97" s="866" t="s">
        <v>372</v>
      </c>
      <c r="U97" s="867"/>
      <c r="V97" s="867"/>
      <c r="W97" s="867"/>
      <c r="X97" s="867"/>
      <c r="Y97" s="867"/>
      <c r="Z97" s="867"/>
      <c r="AA97" s="867"/>
      <c r="AB97" s="867"/>
      <c r="AC97" s="867"/>
      <c r="AD97" s="867"/>
      <c r="AE97" s="867"/>
      <c r="AF97" s="867"/>
      <c r="AG97" s="867"/>
      <c r="AH97" s="867"/>
      <c r="AI97" s="867"/>
      <c r="AJ97" s="867"/>
      <c r="AK97" s="867"/>
      <c r="AL97" s="867"/>
      <c r="AM97" s="867"/>
      <c r="AN97" s="867"/>
      <c r="AO97" s="867"/>
      <c r="AP97" s="867"/>
      <c r="AQ97" s="867"/>
      <c r="AR97" s="867"/>
      <c r="AS97" s="867"/>
      <c r="AT97" s="867"/>
      <c r="AU97" s="867"/>
      <c r="AV97" s="867"/>
    </row>
    <row r="98" spans="2:48" s="493" customFormat="1" ht="21" customHeight="1" x14ac:dyDescent="0.15">
      <c r="B98" s="492"/>
      <c r="D98" s="1326"/>
      <c r="E98" s="1326"/>
      <c r="F98" s="1312"/>
      <c r="G98" s="1333"/>
      <c r="H98" s="1306" t="s">
        <v>337</v>
      </c>
      <c r="I98" s="893" t="s">
        <v>335</v>
      </c>
      <c r="J98" s="583"/>
      <c r="K98" s="747"/>
      <c r="L98" s="583"/>
      <c r="M98" s="583"/>
      <c r="N98" s="583"/>
      <c r="O98" s="890" t="s">
        <v>1233</v>
      </c>
      <c r="Q98" s="494"/>
      <c r="S98" s="867"/>
      <c r="T98" s="868" t="s">
        <v>890</v>
      </c>
      <c r="U98" s="867"/>
      <c r="V98" s="867"/>
      <c r="W98" s="867"/>
      <c r="X98" s="867"/>
      <c r="Y98" s="867"/>
      <c r="Z98" s="867"/>
      <c r="AA98" s="867"/>
      <c r="AB98" s="867"/>
      <c r="AC98" s="867"/>
      <c r="AD98" s="867"/>
      <c r="AE98" s="867"/>
      <c r="AF98" s="867"/>
      <c r="AG98" s="867"/>
      <c r="AH98" s="867"/>
      <c r="AI98" s="867"/>
      <c r="AJ98" s="867"/>
      <c r="AK98" s="867"/>
      <c r="AL98" s="867"/>
      <c r="AM98" s="867"/>
      <c r="AN98" s="867"/>
      <c r="AO98" s="867"/>
      <c r="AP98" s="867"/>
      <c r="AQ98" s="867"/>
      <c r="AR98" s="867"/>
      <c r="AS98" s="867"/>
      <c r="AT98" s="867"/>
      <c r="AU98" s="867"/>
      <c r="AV98" s="867"/>
    </row>
    <row r="99" spans="2:48" s="493" customFormat="1" ht="21" customHeight="1" x14ac:dyDescent="0.15">
      <c r="B99" s="492"/>
      <c r="D99" s="1326"/>
      <c r="E99" s="1326"/>
      <c r="F99" s="1312"/>
      <c r="G99" s="1333"/>
      <c r="H99" s="1306"/>
      <c r="I99" s="893" t="s">
        <v>336</v>
      </c>
      <c r="J99" s="583"/>
      <c r="K99" s="746"/>
      <c r="L99" s="583"/>
      <c r="M99" s="583"/>
      <c r="N99" s="583"/>
      <c r="O99" s="890" t="s">
        <v>354</v>
      </c>
      <c r="Q99" s="494"/>
      <c r="S99" s="867"/>
      <c r="T99" s="866"/>
      <c r="U99" s="867"/>
      <c r="V99" s="867"/>
      <c r="W99" s="867"/>
      <c r="X99" s="867"/>
      <c r="Y99" s="867"/>
      <c r="Z99" s="867"/>
      <c r="AA99" s="867"/>
      <c r="AB99" s="867"/>
      <c r="AC99" s="867"/>
      <c r="AD99" s="867"/>
      <c r="AE99" s="867"/>
      <c r="AF99" s="867"/>
      <c r="AG99" s="867"/>
      <c r="AH99" s="867"/>
      <c r="AI99" s="867"/>
      <c r="AJ99" s="867"/>
      <c r="AK99" s="867"/>
      <c r="AL99" s="867"/>
      <c r="AM99" s="867"/>
      <c r="AN99" s="867"/>
      <c r="AO99" s="867"/>
      <c r="AP99" s="867"/>
      <c r="AQ99" s="867"/>
      <c r="AR99" s="867"/>
      <c r="AS99" s="867"/>
      <c r="AT99" s="867"/>
      <c r="AU99" s="867"/>
      <c r="AV99" s="867"/>
    </row>
    <row r="100" spans="2:48" s="493" customFormat="1" ht="21" customHeight="1" x14ac:dyDescent="0.15">
      <c r="B100" s="492"/>
      <c r="D100" s="1326"/>
      <c r="E100" s="1326"/>
      <c r="F100" s="1312"/>
      <c r="G100" s="1333"/>
      <c r="H100" s="1306"/>
      <c r="I100" s="893" t="s">
        <v>338</v>
      </c>
      <c r="J100" s="583"/>
      <c r="K100" s="746"/>
      <c r="L100" s="583"/>
      <c r="M100" s="583"/>
      <c r="N100" s="583"/>
      <c r="O100" s="890" t="s">
        <v>996</v>
      </c>
      <c r="Q100" s="494"/>
      <c r="S100" s="867"/>
      <c r="T100" s="866"/>
      <c r="U100" s="867"/>
      <c r="V100" s="867"/>
      <c r="W100" s="867"/>
      <c r="X100" s="867"/>
      <c r="Y100" s="867"/>
      <c r="Z100" s="867"/>
      <c r="AA100" s="867"/>
      <c r="AB100" s="867"/>
      <c r="AC100" s="867"/>
      <c r="AD100" s="867"/>
      <c r="AE100" s="867"/>
      <c r="AF100" s="867"/>
      <c r="AG100" s="867"/>
      <c r="AH100" s="867"/>
      <c r="AI100" s="867"/>
      <c r="AJ100" s="867"/>
      <c r="AK100" s="867"/>
      <c r="AL100" s="867"/>
      <c r="AM100" s="867"/>
      <c r="AN100" s="867"/>
      <c r="AO100" s="867"/>
      <c r="AP100" s="867"/>
      <c r="AQ100" s="867"/>
      <c r="AR100" s="867"/>
      <c r="AS100" s="867"/>
      <c r="AT100" s="867"/>
      <c r="AU100" s="867"/>
      <c r="AV100" s="867"/>
    </row>
    <row r="101" spans="2:48" s="493" customFormat="1" ht="21" customHeight="1" x14ac:dyDescent="0.15">
      <c r="B101" s="492"/>
      <c r="D101" s="1326"/>
      <c r="E101" s="1326"/>
      <c r="F101" s="1312"/>
      <c r="G101" s="1333"/>
      <c r="H101" s="1306"/>
      <c r="I101" s="893" t="s">
        <v>377</v>
      </c>
      <c r="J101" s="583"/>
      <c r="K101" s="746"/>
      <c r="L101" s="583"/>
      <c r="M101" s="583"/>
      <c r="N101" s="583"/>
      <c r="O101" s="890" t="s">
        <v>333</v>
      </c>
      <c r="Q101" s="494"/>
      <c r="S101" s="867"/>
      <c r="T101" s="866"/>
      <c r="U101" s="867"/>
      <c r="V101" s="867"/>
      <c r="W101" s="867"/>
      <c r="X101" s="867"/>
      <c r="Y101" s="867"/>
      <c r="Z101" s="867"/>
      <c r="AA101" s="867"/>
      <c r="AB101" s="867"/>
      <c r="AC101" s="867"/>
      <c r="AD101" s="867"/>
      <c r="AE101" s="867"/>
      <c r="AF101" s="867"/>
      <c r="AG101" s="867"/>
      <c r="AH101" s="867"/>
      <c r="AI101" s="867"/>
      <c r="AJ101" s="867"/>
      <c r="AK101" s="867"/>
      <c r="AL101" s="867"/>
      <c r="AM101" s="867"/>
      <c r="AN101" s="867"/>
      <c r="AO101" s="867"/>
      <c r="AP101" s="867"/>
      <c r="AQ101" s="867"/>
      <c r="AR101" s="867"/>
      <c r="AS101" s="867"/>
      <c r="AT101" s="867"/>
      <c r="AU101" s="867"/>
      <c r="AV101" s="867"/>
    </row>
    <row r="102" spans="2:48" s="493" customFormat="1" ht="21" customHeight="1" x14ac:dyDescent="0.15">
      <c r="B102" s="492"/>
      <c r="D102" s="1326"/>
      <c r="E102" s="1326"/>
      <c r="F102" s="1312"/>
      <c r="G102" s="1333"/>
      <c r="H102" s="1306"/>
      <c r="I102" s="893" t="s">
        <v>378</v>
      </c>
      <c r="J102" s="583"/>
      <c r="K102" s="746"/>
      <c r="L102" s="583"/>
      <c r="M102" s="583"/>
      <c r="N102" s="583"/>
      <c r="O102" s="890" t="s">
        <v>382</v>
      </c>
      <c r="Q102" s="494"/>
      <c r="S102" s="867"/>
      <c r="T102" s="866"/>
      <c r="U102" s="867"/>
      <c r="V102" s="867"/>
      <c r="W102" s="867"/>
      <c r="X102" s="867"/>
      <c r="Y102" s="867"/>
      <c r="Z102" s="867"/>
      <c r="AA102" s="867"/>
      <c r="AB102" s="867"/>
      <c r="AC102" s="867"/>
      <c r="AD102" s="867"/>
      <c r="AE102" s="867"/>
      <c r="AF102" s="867"/>
      <c r="AG102" s="867"/>
      <c r="AH102" s="867"/>
      <c r="AI102" s="867"/>
      <c r="AJ102" s="867"/>
      <c r="AK102" s="867"/>
      <c r="AL102" s="867"/>
      <c r="AM102" s="867"/>
      <c r="AN102" s="867"/>
      <c r="AO102" s="867"/>
      <c r="AP102" s="867"/>
      <c r="AQ102" s="867"/>
      <c r="AR102" s="867"/>
      <c r="AS102" s="867"/>
      <c r="AT102" s="867"/>
      <c r="AU102" s="867"/>
      <c r="AV102" s="867"/>
    </row>
    <row r="103" spans="2:48" s="493" customFormat="1" ht="21" customHeight="1" x14ac:dyDescent="0.15">
      <c r="B103" s="492"/>
      <c r="D103" s="1326"/>
      <c r="E103" s="1326"/>
      <c r="F103" s="1312"/>
      <c r="G103" s="1333"/>
      <c r="H103" s="1306"/>
      <c r="I103" s="893" t="s">
        <v>181</v>
      </c>
      <c r="J103" s="583"/>
      <c r="K103" s="746"/>
      <c r="L103" s="583"/>
      <c r="M103" s="583"/>
      <c r="N103" s="583"/>
      <c r="O103" s="890" t="s">
        <v>383</v>
      </c>
      <c r="Q103" s="494"/>
      <c r="S103" s="867"/>
      <c r="T103" s="866"/>
      <c r="U103" s="867"/>
      <c r="V103" s="867"/>
      <c r="W103" s="867"/>
      <c r="X103" s="867"/>
      <c r="Y103" s="867"/>
      <c r="Z103" s="867"/>
      <c r="AA103" s="867"/>
      <c r="AB103" s="867"/>
      <c r="AC103" s="867"/>
      <c r="AD103" s="867"/>
      <c r="AE103" s="867"/>
      <c r="AF103" s="867"/>
      <c r="AG103" s="867"/>
      <c r="AH103" s="867"/>
      <c r="AI103" s="867"/>
      <c r="AJ103" s="867"/>
      <c r="AK103" s="867"/>
      <c r="AL103" s="867"/>
      <c r="AM103" s="867"/>
      <c r="AN103" s="867"/>
      <c r="AO103" s="867"/>
      <c r="AP103" s="867"/>
      <c r="AQ103" s="867"/>
      <c r="AR103" s="867"/>
      <c r="AS103" s="867"/>
      <c r="AT103" s="867"/>
      <c r="AU103" s="867"/>
      <c r="AV103" s="867"/>
    </row>
    <row r="104" spans="2:48" s="493" customFormat="1" ht="21" customHeight="1" x14ac:dyDescent="0.15">
      <c r="B104" s="492"/>
      <c r="D104" s="1326"/>
      <c r="E104" s="1326"/>
      <c r="F104" s="1312"/>
      <c r="G104" s="1333"/>
      <c r="H104" s="1306"/>
      <c r="I104" s="893" t="s">
        <v>182</v>
      </c>
      <c r="J104" s="583"/>
      <c r="K104" s="746"/>
      <c r="L104" s="583"/>
      <c r="M104" s="583"/>
      <c r="N104" s="583"/>
      <c r="O104" s="890" t="s">
        <v>383</v>
      </c>
      <c r="Q104" s="494"/>
      <c r="S104" s="867"/>
      <c r="T104" s="866"/>
      <c r="U104" s="867"/>
      <c r="V104" s="867"/>
      <c r="W104" s="867"/>
      <c r="X104" s="867"/>
      <c r="Y104" s="867"/>
      <c r="Z104" s="867"/>
      <c r="AA104" s="867"/>
      <c r="AB104" s="867"/>
      <c r="AC104" s="867"/>
      <c r="AD104" s="867"/>
      <c r="AE104" s="867"/>
      <c r="AF104" s="867"/>
      <c r="AG104" s="867"/>
      <c r="AH104" s="867"/>
      <c r="AI104" s="867"/>
      <c r="AJ104" s="867"/>
      <c r="AK104" s="867"/>
      <c r="AL104" s="867"/>
      <c r="AM104" s="867"/>
      <c r="AN104" s="867"/>
      <c r="AO104" s="867"/>
      <c r="AP104" s="867"/>
      <c r="AQ104" s="867"/>
      <c r="AR104" s="867"/>
      <c r="AS104" s="867"/>
      <c r="AT104" s="867"/>
      <c r="AU104" s="867"/>
      <c r="AV104" s="867"/>
    </row>
    <row r="105" spans="2:48" s="493" customFormat="1" ht="21" customHeight="1" x14ac:dyDescent="0.15">
      <c r="B105" s="492"/>
      <c r="D105" s="1326"/>
      <c r="E105" s="1326"/>
      <c r="F105" s="1312"/>
      <c r="G105" s="1333"/>
      <c r="H105" s="1317" t="s">
        <v>339</v>
      </c>
      <c r="I105" s="893" t="s">
        <v>327</v>
      </c>
      <c r="J105" s="583"/>
      <c r="K105" s="745"/>
      <c r="L105" s="583"/>
      <c r="M105" s="583"/>
      <c r="N105" s="583"/>
      <c r="O105" s="890" t="str">
        <f>O93</f>
        <v>7桁半角数字を「-（ハイフン）」なしで入力</v>
      </c>
      <c r="Q105" s="494"/>
      <c r="S105" s="867"/>
      <c r="T105" s="866"/>
      <c r="U105" s="867"/>
      <c r="V105" s="867"/>
      <c r="W105" s="867"/>
      <c r="X105" s="867"/>
      <c r="Y105" s="867"/>
      <c r="Z105" s="867"/>
      <c r="AA105" s="867"/>
      <c r="AB105" s="867"/>
      <c r="AC105" s="867"/>
      <c r="AD105" s="867"/>
      <c r="AE105" s="867"/>
      <c r="AF105" s="867"/>
      <c r="AG105" s="867"/>
      <c r="AH105" s="867"/>
      <c r="AI105" s="867"/>
      <c r="AJ105" s="867"/>
      <c r="AK105" s="867"/>
      <c r="AL105" s="867"/>
      <c r="AM105" s="867"/>
      <c r="AN105" s="867"/>
      <c r="AO105" s="867"/>
      <c r="AP105" s="867"/>
      <c r="AQ105" s="867"/>
      <c r="AR105" s="867"/>
      <c r="AS105" s="867"/>
      <c r="AT105" s="867"/>
      <c r="AU105" s="867"/>
      <c r="AV105" s="867"/>
    </row>
    <row r="106" spans="2:48" s="493" customFormat="1" ht="21" customHeight="1" x14ac:dyDescent="0.15">
      <c r="B106" s="492"/>
      <c r="D106" s="1326"/>
      <c r="E106" s="1326"/>
      <c r="F106" s="1312"/>
      <c r="G106" s="1333"/>
      <c r="H106" s="1303"/>
      <c r="I106" s="893" t="s">
        <v>328</v>
      </c>
      <c r="J106" s="583"/>
      <c r="K106" s="699"/>
      <c r="L106" s="583"/>
      <c r="M106" s="583"/>
      <c r="N106" s="583"/>
      <c r="O106" s="890" t="s">
        <v>332</v>
      </c>
      <c r="Q106" s="494"/>
      <c r="S106" s="867"/>
      <c r="T106" s="866"/>
      <c r="U106" s="867"/>
      <c r="V106" s="867"/>
      <c r="W106" s="867"/>
      <c r="X106" s="867"/>
      <c r="Y106" s="867"/>
      <c r="Z106" s="867"/>
      <c r="AA106" s="867"/>
      <c r="AB106" s="867"/>
      <c r="AC106" s="867"/>
      <c r="AD106" s="867"/>
      <c r="AE106" s="867"/>
      <c r="AF106" s="867"/>
      <c r="AG106" s="867"/>
      <c r="AH106" s="867"/>
      <c r="AI106" s="867"/>
      <c r="AJ106" s="867"/>
      <c r="AK106" s="867"/>
      <c r="AL106" s="867"/>
      <c r="AM106" s="867"/>
      <c r="AN106" s="867"/>
      <c r="AO106" s="867"/>
      <c r="AP106" s="867"/>
      <c r="AQ106" s="867"/>
      <c r="AR106" s="867"/>
      <c r="AS106" s="867"/>
      <c r="AT106" s="867"/>
      <c r="AU106" s="867"/>
      <c r="AV106" s="867"/>
    </row>
    <row r="107" spans="2:48" s="493" customFormat="1" ht="21" customHeight="1" x14ac:dyDescent="0.15">
      <c r="B107" s="492"/>
      <c r="D107" s="1326"/>
      <c r="E107" s="1326"/>
      <c r="F107" s="1312"/>
      <c r="G107" s="1333"/>
      <c r="H107" s="1303"/>
      <c r="I107" s="893" t="s">
        <v>329</v>
      </c>
      <c r="J107" s="583"/>
      <c r="K107" s="699"/>
      <c r="L107" s="583"/>
      <c r="M107" s="583"/>
      <c r="N107" s="583"/>
      <c r="O107" s="890" t="s">
        <v>1334</v>
      </c>
      <c r="Q107" s="494"/>
      <c r="S107" s="867"/>
      <c r="T107" s="866"/>
      <c r="U107" s="867"/>
      <c r="V107" s="867"/>
      <c r="W107" s="867"/>
      <c r="X107" s="867"/>
      <c r="Y107" s="867"/>
      <c r="Z107" s="867"/>
      <c r="AA107" s="867"/>
      <c r="AB107" s="867"/>
      <c r="AC107" s="867"/>
      <c r="AD107" s="867"/>
      <c r="AE107" s="867"/>
      <c r="AF107" s="867"/>
      <c r="AG107" s="867"/>
      <c r="AH107" s="867"/>
      <c r="AI107" s="867"/>
      <c r="AJ107" s="867"/>
      <c r="AK107" s="867"/>
      <c r="AL107" s="867"/>
      <c r="AM107" s="867"/>
      <c r="AN107" s="867"/>
      <c r="AO107" s="867"/>
      <c r="AP107" s="867"/>
      <c r="AQ107" s="867"/>
      <c r="AR107" s="867"/>
      <c r="AS107" s="867"/>
      <c r="AT107" s="867"/>
      <c r="AU107" s="867"/>
      <c r="AV107" s="867"/>
    </row>
    <row r="108" spans="2:48" s="493" customFormat="1" ht="21" customHeight="1" x14ac:dyDescent="0.15">
      <c r="B108" s="492"/>
      <c r="D108" s="1326"/>
      <c r="E108" s="1326"/>
      <c r="F108" s="1312"/>
      <c r="G108" s="1333"/>
      <c r="H108" s="1303"/>
      <c r="I108" s="893" t="s">
        <v>1232</v>
      </c>
      <c r="J108" s="583"/>
      <c r="K108" s="745"/>
      <c r="L108" s="583"/>
      <c r="M108" s="583"/>
      <c r="N108" s="583"/>
      <c r="O108" s="890" t="s">
        <v>1335</v>
      </c>
      <c r="Q108" s="494"/>
      <c r="S108" s="867"/>
      <c r="T108" s="866"/>
      <c r="U108" s="867"/>
      <c r="V108" s="867"/>
      <c r="W108" s="867"/>
      <c r="X108" s="867"/>
      <c r="Y108" s="867"/>
      <c r="Z108" s="867"/>
      <c r="AA108" s="867"/>
      <c r="AB108" s="867"/>
      <c r="AC108" s="867"/>
      <c r="AD108" s="867"/>
      <c r="AE108" s="867"/>
      <c r="AF108" s="867"/>
      <c r="AG108" s="867"/>
      <c r="AH108" s="867"/>
      <c r="AI108" s="867"/>
      <c r="AJ108" s="867"/>
      <c r="AK108" s="867"/>
      <c r="AL108" s="867"/>
      <c r="AM108" s="867"/>
      <c r="AN108" s="867"/>
      <c r="AO108" s="867"/>
      <c r="AP108" s="867"/>
      <c r="AQ108" s="867"/>
      <c r="AR108" s="867"/>
      <c r="AS108" s="867"/>
      <c r="AT108" s="867"/>
      <c r="AU108" s="867"/>
      <c r="AV108" s="867"/>
    </row>
    <row r="109" spans="2:48" s="493" customFormat="1" ht="21" customHeight="1" x14ac:dyDescent="0.15">
      <c r="B109" s="492"/>
      <c r="D109" s="1326"/>
      <c r="E109" s="1326"/>
      <c r="F109" s="1312"/>
      <c r="G109" s="1333"/>
      <c r="H109" s="1304"/>
      <c r="I109" s="893" t="s">
        <v>330</v>
      </c>
      <c r="J109" s="583"/>
      <c r="K109" s="746"/>
      <c r="L109" s="583"/>
      <c r="M109" s="583"/>
      <c r="N109" s="583"/>
      <c r="O109" s="890" t="s">
        <v>353</v>
      </c>
      <c r="Q109" s="494"/>
      <c r="S109" s="867"/>
      <c r="T109" s="866"/>
      <c r="U109" s="867"/>
      <c r="V109" s="867"/>
      <c r="W109" s="867"/>
      <c r="X109" s="867"/>
      <c r="Y109" s="867"/>
      <c r="Z109" s="867"/>
      <c r="AA109" s="867"/>
      <c r="AB109" s="867"/>
      <c r="AC109" s="867"/>
      <c r="AD109" s="867"/>
      <c r="AE109" s="867"/>
      <c r="AF109" s="867"/>
      <c r="AG109" s="867"/>
      <c r="AH109" s="867"/>
      <c r="AI109" s="867"/>
      <c r="AJ109" s="867"/>
      <c r="AK109" s="867"/>
      <c r="AL109" s="867"/>
      <c r="AM109" s="867"/>
      <c r="AN109" s="867"/>
      <c r="AO109" s="867"/>
      <c r="AP109" s="867"/>
      <c r="AQ109" s="867"/>
      <c r="AR109" s="867"/>
      <c r="AS109" s="867"/>
      <c r="AT109" s="867"/>
      <c r="AU109" s="867"/>
      <c r="AV109" s="867"/>
    </row>
    <row r="110" spans="2:48" s="493" customFormat="1" ht="21" customHeight="1" x14ac:dyDescent="0.15">
      <c r="B110" s="492"/>
      <c r="D110" s="1326"/>
      <c r="E110" s="1326"/>
      <c r="F110" s="1312"/>
      <c r="G110" s="1333"/>
      <c r="H110" s="1317" t="s">
        <v>343</v>
      </c>
      <c r="I110" s="893" t="s">
        <v>340</v>
      </c>
      <c r="J110" s="583"/>
      <c r="K110" s="746"/>
      <c r="L110" s="583"/>
      <c r="M110" s="583"/>
      <c r="N110" s="583"/>
      <c r="O110" s="890" t="s">
        <v>1234</v>
      </c>
      <c r="Q110" s="494"/>
      <c r="S110" s="867"/>
      <c r="T110" s="866"/>
      <c r="U110" s="867"/>
      <c r="V110" s="867"/>
      <c r="W110" s="867"/>
      <c r="X110" s="867"/>
      <c r="Y110" s="867"/>
      <c r="Z110" s="867"/>
      <c r="AA110" s="867"/>
      <c r="AB110" s="867"/>
      <c r="AC110" s="867"/>
      <c r="AD110" s="867"/>
      <c r="AE110" s="867"/>
      <c r="AF110" s="867"/>
      <c r="AG110" s="867"/>
      <c r="AH110" s="867"/>
      <c r="AI110" s="867"/>
      <c r="AJ110" s="867"/>
      <c r="AK110" s="867"/>
      <c r="AL110" s="867"/>
      <c r="AM110" s="867"/>
      <c r="AN110" s="867"/>
      <c r="AO110" s="867"/>
      <c r="AP110" s="867"/>
      <c r="AQ110" s="867"/>
      <c r="AR110" s="867"/>
      <c r="AS110" s="867"/>
      <c r="AT110" s="867"/>
      <c r="AU110" s="867"/>
      <c r="AV110" s="867"/>
    </row>
    <row r="111" spans="2:48" s="493" customFormat="1" ht="21" customHeight="1" x14ac:dyDescent="0.15">
      <c r="B111" s="492"/>
      <c r="D111" s="1326"/>
      <c r="E111" s="1326"/>
      <c r="F111" s="1312"/>
      <c r="G111" s="1333"/>
      <c r="H111" s="1303"/>
      <c r="I111" s="893" t="s">
        <v>341</v>
      </c>
      <c r="J111" s="583"/>
      <c r="K111" s="746"/>
      <c r="L111" s="583"/>
      <c r="M111" s="583"/>
      <c r="N111" s="583"/>
      <c r="O111" s="890" t="s">
        <v>479</v>
      </c>
      <c r="Q111" s="494"/>
      <c r="S111" s="867"/>
      <c r="T111" s="866"/>
      <c r="U111" s="867"/>
      <c r="V111" s="867"/>
      <c r="W111" s="867"/>
      <c r="X111" s="867"/>
      <c r="Y111" s="867"/>
      <c r="Z111" s="867"/>
      <c r="AA111" s="867"/>
      <c r="AB111" s="867"/>
      <c r="AC111" s="867"/>
      <c r="AD111" s="867"/>
      <c r="AE111" s="867"/>
      <c r="AF111" s="867"/>
      <c r="AG111" s="867"/>
      <c r="AH111" s="867"/>
      <c r="AI111" s="867"/>
      <c r="AJ111" s="867"/>
      <c r="AK111" s="867"/>
      <c r="AL111" s="867"/>
      <c r="AM111" s="867"/>
      <c r="AN111" s="867"/>
      <c r="AO111" s="867"/>
      <c r="AP111" s="867"/>
      <c r="AQ111" s="867"/>
      <c r="AR111" s="867"/>
      <c r="AS111" s="867"/>
      <c r="AT111" s="867"/>
      <c r="AU111" s="867"/>
      <c r="AV111" s="867"/>
    </row>
    <row r="112" spans="2:48" s="493" customFormat="1" ht="21" customHeight="1" x14ac:dyDescent="0.15">
      <c r="B112" s="492"/>
      <c r="D112" s="1326"/>
      <c r="E112" s="1326"/>
      <c r="F112" s="1312"/>
      <c r="G112" s="1333"/>
      <c r="H112" s="1303"/>
      <c r="I112" s="893" t="s">
        <v>342</v>
      </c>
      <c r="J112" s="583"/>
      <c r="K112" s="746"/>
      <c r="L112" s="583"/>
      <c r="M112" s="583"/>
      <c r="N112" s="583"/>
      <c r="O112" s="898" t="s">
        <v>350</v>
      </c>
      <c r="Q112" s="494"/>
      <c r="S112" s="867"/>
      <c r="T112" s="866"/>
      <c r="U112" s="867"/>
      <c r="V112" s="867"/>
      <c r="W112" s="867"/>
      <c r="X112" s="867"/>
      <c r="Y112" s="867"/>
      <c r="Z112" s="867"/>
      <c r="AA112" s="867"/>
      <c r="AB112" s="867"/>
      <c r="AC112" s="867"/>
      <c r="AD112" s="867"/>
      <c r="AE112" s="867"/>
      <c r="AF112" s="867"/>
      <c r="AG112" s="867"/>
      <c r="AH112" s="867"/>
      <c r="AI112" s="867"/>
      <c r="AJ112" s="867"/>
      <c r="AK112" s="867"/>
      <c r="AL112" s="867"/>
      <c r="AM112" s="867"/>
      <c r="AN112" s="867"/>
      <c r="AO112" s="867"/>
      <c r="AP112" s="867"/>
      <c r="AQ112" s="867"/>
      <c r="AR112" s="867"/>
      <c r="AS112" s="867"/>
      <c r="AT112" s="867"/>
      <c r="AU112" s="867"/>
      <c r="AV112" s="867"/>
    </row>
    <row r="113" spans="2:48" s="493" customFormat="1" ht="21" customHeight="1" x14ac:dyDescent="0.15">
      <c r="B113" s="492"/>
      <c r="D113" s="1326"/>
      <c r="E113" s="1326"/>
      <c r="F113" s="894"/>
      <c r="G113" s="895"/>
      <c r="H113" s="1317" t="s">
        <v>1671</v>
      </c>
      <c r="I113" s="1192" t="s">
        <v>1148</v>
      </c>
      <c r="J113" s="583"/>
      <c r="K113" s="699"/>
      <c r="L113" s="583"/>
      <c r="M113" s="583"/>
      <c r="N113" s="583"/>
      <c r="O113" s="1191" t="s">
        <v>332</v>
      </c>
      <c r="Q113" s="494"/>
      <c r="S113" s="867"/>
      <c r="T113" s="866"/>
      <c r="U113" s="867"/>
      <c r="V113" s="867"/>
      <c r="W113" s="867"/>
      <c r="X113" s="867"/>
      <c r="Y113" s="867"/>
      <c r="Z113" s="867"/>
      <c r="AA113" s="867"/>
      <c r="AB113" s="867"/>
      <c r="AC113" s="867"/>
      <c r="AD113" s="867"/>
      <c r="AE113" s="867"/>
      <c r="AF113" s="867"/>
      <c r="AG113" s="867"/>
      <c r="AH113" s="867"/>
      <c r="AI113" s="867"/>
      <c r="AJ113" s="867"/>
      <c r="AK113" s="867"/>
      <c r="AL113" s="867"/>
      <c r="AM113" s="867"/>
      <c r="AN113" s="867"/>
      <c r="AO113" s="867"/>
      <c r="AP113" s="867"/>
      <c r="AQ113" s="867"/>
      <c r="AR113" s="867"/>
      <c r="AS113" s="867"/>
      <c r="AT113" s="867"/>
      <c r="AU113" s="867"/>
      <c r="AV113" s="867"/>
    </row>
    <row r="114" spans="2:48" s="493" customFormat="1" ht="71.25" customHeight="1" x14ac:dyDescent="0.15">
      <c r="B114" s="492"/>
      <c r="D114" s="1326"/>
      <c r="E114" s="1326"/>
      <c r="F114" s="894"/>
      <c r="G114" s="895"/>
      <c r="H114" s="1328"/>
      <c r="I114" s="899" t="s">
        <v>1217</v>
      </c>
      <c r="J114" s="583"/>
      <c r="K114" s="700"/>
      <c r="L114" s="583"/>
      <c r="M114" s="583"/>
      <c r="N114" s="583"/>
      <c r="O114" s="1191" t="str">
        <f>IF(K113="なし","入力不要","認定日又は認定予定時期を入力　（例｜●●●●年●月認定予定)")</f>
        <v>認定日又は認定予定時期を入力　（例｜●●●●年●月認定予定)</v>
      </c>
      <c r="Q114" s="494"/>
      <c r="S114" s="867"/>
      <c r="T114" s="866"/>
      <c r="U114" s="867"/>
      <c r="V114" s="867"/>
      <c r="W114" s="867"/>
      <c r="X114" s="867"/>
      <c r="Y114" s="867"/>
      <c r="Z114" s="867"/>
      <c r="AA114" s="867"/>
      <c r="AB114" s="867"/>
      <c r="AC114" s="867"/>
      <c r="AD114" s="867"/>
      <c r="AE114" s="867"/>
      <c r="AF114" s="867"/>
      <c r="AG114" s="867"/>
      <c r="AH114" s="867"/>
      <c r="AI114" s="867"/>
      <c r="AJ114" s="867"/>
      <c r="AK114" s="867"/>
      <c r="AL114" s="867"/>
      <c r="AM114" s="867"/>
      <c r="AN114" s="867"/>
      <c r="AO114" s="867"/>
      <c r="AP114" s="867"/>
      <c r="AQ114" s="867"/>
      <c r="AR114" s="867"/>
      <c r="AS114" s="867"/>
      <c r="AT114" s="867"/>
      <c r="AU114" s="867"/>
      <c r="AV114" s="867"/>
    </row>
    <row r="115" spans="2:48" s="493" customFormat="1" ht="21" customHeight="1" x14ac:dyDescent="0.15">
      <c r="B115" s="492"/>
      <c r="D115" s="1326"/>
      <c r="E115" s="1326"/>
      <c r="F115" s="894"/>
      <c r="G115" s="895"/>
      <c r="H115" s="1317" t="s">
        <v>1672</v>
      </c>
      <c r="I115" s="1196" t="s">
        <v>1181</v>
      </c>
      <c r="J115" s="583"/>
      <c r="K115" s="699"/>
      <c r="L115" s="583"/>
      <c r="M115" s="583"/>
      <c r="N115" s="583"/>
      <c r="O115" s="1191" t="s">
        <v>332</v>
      </c>
      <c r="Q115" s="494"/>
      <c r="S115" s="867"/>
      <c r="T115" s="866"/>
      <c r="U115" s="867"/>
      <c r="V115" s="867"/>
      <c r="W115" s="867"/>
      <c r="X115" s="867"/>
      <c r="Y115" s="867"/>
      <c r="Z115" s="867"/>
      <c r="AA115" s="867"/>
      <c r="AB115" s="867"/>
      <c r="AC115" s="867"/>
      <c r="AD115" s="867"/>
      <c r="AE115" s="867"/>
      <c r="AF115" s="867"/>
      <c r="AG115" s="867"/>
      <c r="AH115" s="867"/>
      <c r="AI115" s="867"/>
      <c r="AJ115" s="867"/>
      <c r="AK115" s="867"/>
      <c r="AL115" s="867"/>
      <c r="AM115" s="867"/>
      <c r="AN115" s="867"/>
      <c r="AO115" s="867"/>
      <c r="AP115" s="867"/>
      <c r="AQ115" s="867"/>
      <c r="AR115" s="867"/>
      <c r="AS115" s="867"/>
      <c r="AT115" s="867"/>
      <c r="AU115" s="867"/>
      <c r="AV115" s="867"/>
    </row>
    <row r="116" spans="2:48" s="493" customFormat="1" ht="81.75" customHeight="1" thickBot="1" x14ac:dyDescent="0.2">
      <c r="B116" s="492"/>
      <c r="D116" s="1326"/>
      <c r="E116" s="1326"/>
      <c r="F116" s="894"/>
      <c r="G116" s="895"/>
      <c r="H116" s="1318"/>
      <c r="I116" s="897" t="s">
        <v>1182</v>
      </c>
      <c r="J116" s="583"/>
      <c r="K116" s="700"/>
      <c r="L116" s="583"/>
      <c r="M116" s="583"/>
      <c r="N116" s="583"/>
      <c r="O116" s="1191" t="str">
        <f>IF(K115="なし","入力不要","宣言日付又は予定時期を入力　（例｜●●●●年●月登録予定)")</f>
        <v>宣言日付又は予定時期を入力　（例｜●●●●年●月登録予定)</v>
      </c>
      <c r="Q116" s="494"/>
      <c r="S116" s="867"/>
      <c r="T116" s="866"/>
      <c r="U116" s="867"/>
      <c r="V116" s="867"/>
      <c r="W116" s="867"/>
      <c r="X116" s="867"/>
      <c r="Y116" s="867"/>
      <c r="Z116" s="867"/>
      <c r="AA116" s="867"/>
      <c r="AB116" s="867"/>
      <c r="AC116" s="867"/>
      <c r="AD116" s="867"/>
      <c r="AE116" s="867"/>
      <c r="AF116" s="867"/>
      <c r="AG116" s="867"/>
      <c r="AH116" s="867"/>
      <c r="AI116" s="867"/>
      <c r="AJ116" s="867"/>
      <c r="AK116" s="867"/>
      <c r="AL116" s="867"/>
      <c r="AM116" s="867"/>
      <c r="AN116" s="867"/>
      <c r="AO116" s="867"/>
      <c r="AP116" s="867"/>
      <c r="AQ116" s="867"/>
      <c r="AR116" s="867"/>
      <c r="AS116" s="867"/>
      <c r="AT116" s="867"/>
      <c r="AU116" s="867"/>
      <c r="AV116" s="867"/>
    </row>
    <row r="117" spans="2:48" s="493" customFormat="1" ht="7.5" customHeight="1" thickTop="1" x14ac:dyDescent="0.15">
      <c r="B117" s="492"/>
      <c r="C117" s="1324"/>
      <c r="D117" s="1324"/>
      <c r="E117" s="1324"/>
      <c r="F117" s="1324"/>
      <c r="G117" s="1324"/>
      <c r="H117" s="1324"/>
      <c r="I117" s="1324"/>
      <c r="J117" s="1324"/>
      <c r="K117" s="1324"/>
      <c r="L117" s="1324"/>
      <c r="M117" s="1324"/>
      <c r="N117" s="1324"/>
      <c r="O117" s="1324"/>
      <c r="P117" s="1324"/>
      <c r="Q117" s="494"/>
      <c r="S117" s="867"/>
      <c r="T117" s="866"/>
      <c r="U117" s="867"/>
      <c r="V117" s="867"/>
      <c r="W117" s="867"/>
      <c r="X117" s="867"/>
      <c r="Y117" s="867"/>
      <c r="Z117" s="867"/>
      <c r="AA117" s="867"/>
      <c r="AB117" s="867"/>
      <c r="AC117" s="867"/>
      <c r="AD117" s="867"/>
      <c r="AE117" s="867"/>
      <c r="AF117" s="867"/>
      <c r="AG117" s="867"/>
      <c r="AH117" s="867"/>
      <c r="AI117" s="867"/>
      <c r="AJ117" s="867"/>
      <c r="AK117" s="867"/>
      <c r="AL117" s="867"/>
      <c r="AM117" s="867"/>
      <c r="AN117" s="867"/>
      <c r="AO117" s="867"/>
      <c r="AP117" s="867"/>
      <c r="AQ117" s="867"/>
      <c r="AR117" s="867"/>
      <c r="AS117" s="867"/>
      <c r="AT117" s="867"/>
      <c r="AU117" s="867"/>
      <c r="AV117" s="867"/>
    </row>
    <row r="118" spans="2:48" s="493" customFormat="1" ht="7.5" customHeight="1" x14ac:dyDescent="0.15">
      <c r="B118" s="492"/>
      <c r="D118" s="502"/>
      <c r="E118" s="503"/>
      <c r="F118" s="503"/>
      <c r="G118" s="503"/>
      <c r="H118" s="503"/>
      <c r="I118" s="503"/>
      <c r="J118" s="503"/>
      <c r="K118" s="503"/>
      <c r="L118" s="503"/>
      <c r="M118" s="503"/>
      <c r="N118" s="503"/>
      <c r="O118" s="503"/>
      <c r="Q118" s="494"/>
      <c r="S118" s="867"/>
      <c r="T118" s="866"/>
      <c r="U118" s="867"/>
      <c r="V118" s="867"/>
      <c r="W118" s="867"/>
      <c r="X118" s="867"/>
      <c r="Y118" s="867"/>
      <c r="Z118" s="867"/>
      <c r="AA118" s="867"/>
      <c r="AB118" s="867"/>
      <c r="AC118" s="867"/>
      <c r="AD118" s="867"/>
      <c r="AE118" s="867"/>
      <c r="AF118" s="867"/>
      <c r="AG118" s="867"/>
      <c r="AH118" s="867"/>
      <c r="AI118" s="867"/>
      <c r="AJ118" s="867"/>
      <c r="AK118" s="867"/>
      <c r="AL118" s="867"/>
      <c r="AM118" s="867"/>
      <c r="AN118" s="867"/>
      <c r="AO118" s="867"/>
      <c r="AP118" s="867"/>
      <c r="AQ118" s="867"/>
      <c r="AR118" s="867"/>
      <c r="AS118" s="867"/>
      <c r="AT118" s="867"/>
      <c r="AU118" s="867"/>
      <c r="AV118" s="867"/>
    </row>
    <row r="119" spans="2:48" s="493" customFormat="1" ht="23.25" customHeight="1" x14ac:dyDescent="0.15">
      <c r="B119" s="492" t="b">
        <v>0</v>
      </c>
      <c r="D119" s="1332" t="s">
        <v>1222</v>
      </c>
      <c r="E119" s="1332"/>
      <c r="F119" s="1332"/>
      <c r="G119" s="1332"/>
      <c r="H119" s="1332"/>
      <c r="I119" s="1332"/>
      <c r="J119" s="1332"/>
      <c r="K119" s="1332"/>
      <c r="L119" s="1332"/>
      <c r="M119" s="1332"/>
      <c r="N119" s="1332"/>
      <c r="O119" s="1332"/>
      <c r="Q119" s="494"/>
      <c r="S119" s="867"/>
      <c r="T119" s="866"/>
      <c r="U119" s="867"/>
      <c r="V119" s="867"/>
      <c r="W119" s="867"/>
      <c r="X119" s="867"/>
      <c r="Y119" s="867"/>
      <c r="Z119" s="867"/>
      <c r="AA119" s="867"/>
      <c r="AB119" s="867"/>
      <c r="AC119" s="867"/>
      <c r="AD119" s="867"/>
      <c r="AE119" s="867"/>
      <c r="AF119" s="867"/>
      <c r="AG119" s="867"/>
      <c r="AH119" s="867"/>
      <c r="AI119" s="867"/>
      <c r="AJ119" s="867"/>
      <c r="AK119" s="867"/>
      <c r="AL119" s="867"/>
      <c r="AM119" s="867"/>
      <c r="AN119" s="867"/>
      <c r="AO119" s="867"/>
      <c r="AP119" s="867"/>
      <c r="AQ119" s="867"/>
      <c r="AR119" s="867"/>
      <c r="AS119" s="867"/>
      <c r="AT119" s="867"/>
      <c r="AU119" s="867"/>
      <c r="AV119" s="867"/>
    </row>
    <row r="120" spans="2:48" ht="21" customHeight="1" x14ac:dyDescent="0.15">
      <c r="B120" s="484"/>
      <c r="C120" s="472"/>
      <c r="D120" s="1326" t="s">
        <v>1001</v>
      </c>
      <c r="E120" s="1326"/>
      <c r="F120" s="1312"/>
      <c r="G120" s="1333"/>
      <c r="H120" s="1304" t="s">
        <v>374</v>
      </c>
      <c r="I120" s="1309"/>
      <c r="J120" s="744"/>
      <c r="K120" s="699"/>
      <c r="L120" s="744"/>
      <c r="M120" s="744"/>
      <c r="N120" s="744"/>
      <c r="O120" s="889" t="s">
        <v>333</v>
      </c>
      <c r="Q120" s="485"/>
      <c r="T120" s="864"/>
    </row>
    <row r="121" spans="2:48" ht="21" customHeight="1" x14ac:dyDescent="0.15">
      <c r="B121" s="484"/>
      <c r="C121" s="472"/>
      <c r="D121" s="1326"/>
      <c r="E121" s="1326"/>
      <c r="F121" s="1312"/>
      <c r="G121" s="1333"/>
      <c r="H121" s="1305" t="s">
        <v>373</v>
      </c>
      <c r="I121" s="1306"/>
      <c r="J121" s="744"/>
      <c r="K121" s="699"/>
      <c r="L121" s="744"/>
      <c r="M121" s="744"/>
      <c r="N121" s="744"/>
      <c r="O121" s="889"/>
      <c r="Q121" s="485"/>
      <c r="S121" s="865"/>
      <c r="T121" s="866" t="s">
        <v>372</v>
      </c>
    </row>
    <row r="122" spans="2:48" ht="21" customHeight="1" x14ac:dyDescent="0.15">
      <c r="B122" s="484"/>
      <c r="C122" s="472"/>
      <c r="D122" s="1326"/>
      <c r="E122" s="1326"/>
      <c r="F122" s="1312"/>
      <c r="G122" s="1333"/>
      <c r="H122" s="1306" t="s">
        <v>324</v>
      </c>
      <c r="I122" s="1327"/>
      <c r="J122" s="744"/>
      <c r="K122" s="745"/>
      <c r="L122" s="744"/>
      <c r="M122" s="744"/>
      <c r="N122" s="744"/>
      <c r="O122" s="890" t="s">
        <v>325</v>
      </c>
      <c r="Q122" s="485"/>
      <c r="S122" s="865"/>
      <c r="T122" s="866"/>
    </row>
    <row r="123" spans="2:48" ht="21" customHeight="1" x14ac:dyDescent="0.15">
      <c r="B123" s="484"/>
      <c r="C123" s="472"/>
      <c r="D123" s="1326"/>
      <c r="E123" s="1326"/>
      <c r="F123" s="1312"/>
      <c r="G123" s="1333"/>
      <c r="H123" s="1302" t="s">
        <v>376</v>
      </c>
      <c r="I123" s="893" t="s">
        <v>14</v>
      </c>
      <c r="J123" s="744"/>
      <c r="K123" s="745"/>
      <c r="L123" s="744"/>
      <c r="M123" s="744"/>
      <c r="N123" s="744"/>
      <c r="O123" s="890" t="s">
        <v>995</v>
      </c>
      <c r="Q123" s="485"/>
      <c r="S123" s="865"/>
      <c r="T123" s="866" t="s">
        <v>372</v>
      </c>
    </row>
    <row r="124" spans="2:48" ht="21" customHeight="1" x14ac:dyDescent="0.15">
      <c r="B124" s="484"/>
      <c r="D124" s="1326"/>
      <c r="E124" s="1326"/>
      <c r="F124" s="1312"/>
      <c r="G124" s="1333"/>
      <c r="H124" s="1303"/>
      <c r="I124" s="893" t="s">
        <v>377</v>
      </c>
      <c r="J124" s="744"/>
      <c r="K124" s="745"/>
      <c r="L124" s="744"/>
      <c r="M124" s="744"/>
      <c r="N124" s="744"/>
      <c r="O124" s="890" t="s">
        <v>333</v>
      </c>
      <c r="Q124" s="485"/>
      <c r="S124" s="865"/>
      <c r="T124" s="866"/>
    </row>
    <row r="125" spans="2:48" ht="21" customHeight="1" x14ac:dyDescent="0.15">
      <c r="B125" s="484"/>
      <c r="D125" s="1326"/>
      <c r="E125" s="1326"/>
      <c r="F125" s="1312"/>
      <c r="G125" s="1333"/>
      <c r="H125" s="1303"/>
      <c r="I125" s="893" t="s">
        <v>378</v>
      </c>
      <c r="J125" s="744"/>
      <c r="K125" s="745"/>
      <c r="L125" s="744"/>
      <c r="M125" s="744"/>
      <c r="N125" s="744"/>
      <c r="O125" s="890" t="s">
        <v>382</v>
      </c>
      <c r="Q125" s="485"/>
      <c r="S125" s="865"/>
      <c r="T125" s="866"/>
    </row>
    <row r="126" spans="2:48" ht="21" customHeight="1" x14ac:dyDescent="0.15">
      <c r="B126" s="484"/>
      <c r="D126" s="1326"/>
      <c r="E126" s="1326"/>
      <c r="F126" s="1312"/>
      <c r="G126" s="1333"/>
      <c r="H126" s="1303"/>
      <c r="I126" s="893" t="s">
        <v>181</v>
      </c>
      <c r="J126" s="744"/>
      <c r="K126" s="745"/>
      <c r="L126" s="744"/>
      <c r="M126" s="744"/>
      <c r="N126" s="744"/>
      <c r="O126" s="890" t="s">
        <v>351</v>
      </c>
      <c r="Q126" s="485"/>
      <c r="S126" s="865"/>
      <c r="T126" s="866" t="s">
        <v>372</v>
      </c>
    </row>
    <row r="127" spans="2:48" ht="21" customHeight="1" x14ac:dyDescent="0.15">
      <c r="B127" s="484"/>
      <c r="D127" s="1326"/>
      <c r="E127" s="1326"/>
      <c r="F127" s="1312"/>
      <c r="G127" s="1333"/>
      <c r="H127" s="1304"/>
      <c r="I127" s="893" t="s">
        <v>182</v>
      </c>
      <c r="J127" s="744"/>
      <c r="K127" s="745"/>
      <c r="L127" s="744"/>
      <c r="M127" s="744"/>
      <c r="N127" s="744"/>
      <c r="O127" s="890" t="s">
        <v>351</v>
      </c>
      <c r="Q127" s="485"/>
      <c r="S127" s="865"/>
      <c r="T127" s="866" t="s">
        <v>372</v>
      </c>
    </row>
    <row r="128" spans="2:48" ht="21" customHeight="1" x14ac:dyDescent="0.15">
      <c r="B128" s="484"/>
      <c r="D128" s="1326"/>
      <c r="E128" s="1326"/>
      <c r="F128" s="1312"/>
      <c r="G128" s="1333"/>
      <c r="H128" s="1306" t="s">
        <v>326</v>
      </c>
      <c r="I128" s="893" t="s">
        <v>327</v>
      </c>
      <c r="J128" s="744"/>
      <c r="K128" s="745"/>
      <c r="L128" s="744"/>
      <c r="M128" s="744"/>
      <c r="N128" s="744"/>
      <c r="O128" s="890" t="s">
        <v>331</v>
      </c>
      <c r="Q128" s="485"/>
      <c r="S128" s="865"/>
      <c r="T128" s="866"/>
    </row>
    <row r="129" spans="2:48" ht="21" customHeight="1" x14ac:dyDescent="0.15">
      <c r="B129" s="484"/>
      <c r="D129" s="1326"/>
      <c r="E129" s="1326"/>
      <c r="F129" s="1312"/>
      <c r="G129" s="1333"/>
      <c r="H129" s="1306"/>
      <c r="I129" s="893" t="s">
        <v>183</v>
      </c>
      <c r="J129" s="744"/>
      <c r="K129" s="699"/>
      <c r="L129" s="744"/>
      <c r="M129" s="744"/>
      <c r="N129" s="744"/>
      <c r="O129" s="890" t="s">
        <v>332</v>
      </c>
      <c r="Q129" s="485"/>
      <c r="S129" s="865"/>
      <c r="T129" s="866"/>
    </row>
    <row r="130" spans="2:48" ht="21" customHeight="1" x14ac:dyDescent="0.15">
      <c r="B130" s="484"/>
      <c r="D130" s="1326"/>
      <c r="E130" s="1326"/>
      <c r="F130" s="1312"/>
      <c r="G130" s="1333"/>
      <c r="H130" s="1306"/>
      <c r="I130" s="893" t="s">
        <v>184</v>
      </c>
      <c r="J130" s="744"/>
      <c r="K130" s="699"/>
      <c r="L130" s="744"/>
      <c r="M130" s="744"/>
      <c r="N130" s="744"/>
      <c r="O130" s="890" t="s">
        <v>1334</v>
      </c>
      <c r="Q130" s="485"/>
      <c r="S130" s="865"/>
      <c r="T130" s="866" t="s">
        <v>372</v>
      </c>
    </row>
    <row r="131" spans="2:48" ht="21" customHeight="1" x14ac:dyDescent="0.15">
      <c r="B131" s="484"/>
      <c r="D131" s="1326"/>
      <c r="E131" s="1326"/>
      <c r="F131" s="1312"/>
      <c r="G131" s="1333"/>
      <c r="H131" s="1306"/>
      <c r="I131" s="893" t="s">
        <v>1232</v>
      </c>
      <c r="J131" s="744"/>
      <c r="K131" s="745"/>
      <c r="L131" s="744"/>
      <c r="M131" s="744"/>
      <c r="N131" s="744"/>
      <c r="O131" s="890" t="s">
        <v>1335</v>
      </c>
      <c r="Q131" s="485"/>
      <c r="S131" s="865"/>
      <c r="T131" s="866" t="s">
        <v>372</v>
      </c>
    </row>
    <row r="132" spans="2:48" s="493" customFormat="1" ht="21" customHeight="1" x14ac:dyDescent="0.15">
      <c r="B132" s="492"/>
      <c r="D132" s="1326"/>
      <c r="E132" s="1326"/>
      <c r="F132" s="1312"/>
      <c r="G132" s="1333"/>
      <c r="H132" s="1306"/>
      <c r="I132" s="893" t="s">
        <v>330</v>
      </c>
      <c r="J132" s="583"/>
      <c r="K132" s="746"/>
      <c r="L132" s="583"/>
      <c r="M132" s="583"/>
      <c r="N132" s="583"/>
      <c r="O132" s="890" t="s">
        <v>353</v>
      </c>
      <c r="Q132" s="494"/>
      <c r="S132" s="865"/>
      <c r="T132" s="866" t="s">
        <v>372</v>
      </c>
      <c r="U132" s="867"/>
      <c r="V132" s="867"/>
      <c r="W132" s="867"/>
      <c r="X132" s="867"/>
      <c r="Y132" s="867"/>
      <c r="Z132" s="867"/>
      <c r="AA132" s="867"/>
      <c r="AB132" s="867"/>
      <c r="AC132" s="867"/>
      <c r="AD132" s="867"/>
      <c r="AE132" s="867"/>
      <c r="AF132" s="867"/>
      <c r="AG132" s="867"/>
      <c r="AH132" s="867"/>
      <c r="AI132" s="867"/>
      <c r="AJ132" s="867"/>
      <c r="AK132" s="867"/>
      <c r="AL132" s="867"/>
      <c r="AM132" s="867"/>
      <c r="AN132" s="867"/>
      <c r="AO132" s="867"/>
      <c r="AP132" s="867"/>
      <c r="AQ132" s="867"/>
      <c r="AR132" s="867"/>
      <c r="AS132" s="867"/>
      <c r="AT132" s="867"/>
      <c r="AU132" s="867"/>
      <c r="AV132" s="867"/>
    </row>
    <row r="133" spans="2:48" s="493" customFormat="1" ht="21" customHeight="1" x14ac:dyDescent="0.15">
      <c r="B133" s="492">
        <v>0</v>
      </c>
      <c r="D133" s="1326"/>
      <c r="E133" s="1326"/>
      <c r="F133" s="1312"/>
      <c r="G133" s="1333"/>
      <c r="H133" s="1306" t="s">
        <v>337</v>
      </c>
      <c r="I133" s="893" t="s">
        <v>202</v>
      </c>
      <c r="J133" s="583"/>
      <c r="K133" s="747"/>
      <c r="L133" s="583"/>
      <c r="M133" s="583"/>
      <c r="N133" s="583"/>
      <c r="O133" s="890" t="s">
        <v>1233</v>
      </c>
      <c r="Q133" s="494"/>
      <c r="S133" s="867"/>
      <c r="T133" s="868" t="s">
        <v>890</v>
      </c>
      <c r="U133" s="867"/>
      <c r="V133" s="867"/>
      <c r="W133" s="867"/>
      <c r="X133" s="867"/>
      <c r="Y133" s="867"/>
      <c r="Z133" s="867"/>
      <c r="AA133" s="867"/>
      <c r="AB133" s="867"/>
      <c r="AC133" s="867"/>
      <c r="AD133" s="867"/>
      <c r="AE133" s="867"/>
      <c r="AF133" s="867"/>
      <c r="AG133" s="867"/>
      <c r="AH133" s="867"/>
      <c r="AI133" s="867"/>
      <c r="AJ133" s="867"/>
      <c r="AK133" s="867"/>
      <c r="AL133" s="867"/>
      <c r="AM133" s="867"/>
      <c r="AN133" s="867"/>
      <c r="AO133" s="867"/>
      <c r="AP133" s="867"/>
      <c r="AQ133" s="867"/>
      <c r="AR133" s="867"/>
      <c r="AS133" s="867"/>
      <c r="AT133" s="867"/>
      <c r="AU133" s="867"/>
      <c r="AV133" s="867"/>
    </row>
    <row r="134" spans="2:48" s="493" customFormat="1" ht="21" customHeight="1" x14ac:dyDescent="0.15">
      <c r="B134" s="492"/>
      <c r="D134" s="1326"/>
      <c r="E134" s="1326"/>
      <c r="F134" s="1312"/>
      <c r="G134" s="1333"/>
      <c r="H134" s="1306"/>
      <c r="I134" s="893" t="s">
        <v>177</v>
      </c>
      <c r="J134" s="583"/>
      <c r="K134" s="746"/>
      <c r="L134" s="583"/>
      <c r="M134" s="583"/>
      <c r="N134" s="583"/>
      <c r="O134" s="890" t="s">
        <v>354</v>
      </c>
      <c r="Q134" s="494"/>
      <c r="S134" s="867"/>
      <c r="T134" s="866"/>
      <c r="U134" s="867"/>
      <c r="V134" s="867"/>
      <c r="W134" s="867"/>
      <c r="X134" s="867"/>
      <c r="Y134" s="867"/>
      <c r="Z134" s="867"/>
      <c r="AA134" s="867"/>
      <c r="AB134" s="867"/>
      <c r="AC134" s="867"/>
      <c r="AD134" s="867"/>
      <c r="AE134" s="867"/>
      <c r="AF134" s="867"/>
      <c r="AG134" s="867"/>
      <c r="AH134" s="867"/>
      <c r="AI134" s="867"/>
      <c r="AJ134" s="867"/>
      <c r="AK134" s="867"/>
      <c r="AL134" s="867"/>
      <c r="AM134" s="867"/>
      <c r="AN134" s="867"/>
      <c r="AO134" s="867"/>
      <c r="AP134" s="867"/>
      <c r="AQ134" s="867"/>
      <c r="AR134" s="867"/>
      <c r="AS134" s="867"/>
      <c r="AT134" s="867"/>
      <c r="AU134" s="867"/>
      <c r="AV134" s="867"/>
    </row>
    <row r="135" spans="2:48" s="493" customFormat="1" ht="21" customHeight="1" x14ac:dyDescent="0.15">
      <c r="B135" s="492"/>
      <c r="D135" s="1326"/>
      <c r="E135" s="1326"/>
      <c r="F135" s="1312"/>
      <c r="G135" s="1333"/>
      <c r="H135" s="1306"/>
      <c r="I135" s="893" t="s">
        <v>14</v>
      </c>
      <c r="J135" s="583"/>
      <c r="K135" s="746"/>
      <c r="L135" s="583"/>
      <c r="M135" s="583"/>
      <c r="N135" s="583"/>
      <c r="O135" s="890" t="s">
        <v>996</v>
      </c>
      <c r="Q135" s="494"/>
      <c r="S135" s="867"/>
      <c r="T135" s="866"/>
      <c r="U135" s="867"/>
      <c r="V135" s="867"/>
      <c r="W135" s="867"/>
      <c r="X135" s="867"/>
      <c r="Y135" s="867"/>
      <c r="Z135" s="867"/>
      <c r="AA135" s="867"/>
      <c r="AB135" s="867"/>
      <c r="AC135" s="867"/>
      <c r="AD135" s="867"/>
      <c r="AE135" s="867"/>
      <c r="AF135" s="867"/>
      <c r="AG135" s="867"/>
      <c r="AH135" s="867"/>
      <c r="AI135" s="867"/>
      <c r="AJ135" s="867"/>
      <c r="AK135" s="867"/>
      <c r="AL135" s="867"/>
      <c r="AM135" s="867"/>
      <c r="AN135" s="867"/>
      <c r="AO135" s="867"/>
      <c r="AP135" s="867"/>
      <c r="AQ135" s="867"/>
      <c r="AR135" s="867"/>
      <c r="AS135" s="867"/>
      <c r="AT135" s="867"/>
      <c r="AU135" s="867"/>
      <c r="AV135" s="867"/>
    </row>
    <row r="136" spans="2:48" s="493" customFormat="1" ht="21" customHeight="1" x14ac:dyDescent="0.15">
      <c r="B136" s="492"/>
      <c r="D136" s="1326"/>
      <c r="E136" s="1326"/>
      <c r="F136" s="1312"/>
      <c r="G136" s="1333"/>
      <c r="H136" s="1306"/>
      <c r="I136" s="893" t="s">
        <v>377</v>
      </c>
      <c r="J136" s="583"/>
      <c r="K136" s="746"/>
      <c r="L136" s="583"/>
      <c r="M136" s="583"/>
      <c r="N136" s="583"/>
      <c r="O136" s="890" t="s">
        <v>333</v>
      </c>
      <c r="Q136" s="494"/>
      <c r="S136" s="867"/>
      <c r="T136" s="866"/>
      <c r="U136" s="867"/>
      <c r="V136" s="867"/>
      <c r="W136" s="867"/>
      <c r="X136" s="867"/>
      <c r="Y136" s="867"/>
      <c r="Z136" s="867"/>
      <c r="AA136" s="867"/>
      <c r="AB136" s="867"/>
      <c r="AC136" s="867"/>
      <c r="AD136" s="867"/>
      <c r="AE136" s="867"/>
      <c r="AF136" s="867"/>
      <c r="AG136" s="867"/>
      <c r="AH136" s="867"/>
      <c r="AI136" s="867"/>
      <c r="AJ136" s="867"/>
      <c r="AK136" s="867"/>
      <c r="AL136" s="867"/>
      <c r="AM136" s="867"/>
      <c r="AN136" s="867"/>
      <c r="AO136" s="867"/>
      <c r="AP136" s="867"/>
      <c r="AQ136" s="867"/>
      <c r="AR136" s="867"/>
      <c r="AS136" s="867"/>
      <c r="AT136" s="867"/>
      <c r="AU136" s="867"/>
      <c r="AV136" s="867"/>
    </row>
    <row r="137" spans="2:48" s="493" customFormat="1" ht="21" customHeight="1" x14ac:dyDescent="0.15">
      <c r="B137" s="492"/>
      <c r="D137" s="1326"/>
      <c r="E137" s="1326"/>
      <c r="F137" s="1312"/>
      <c r="G137" s="1333"/>
      <c r="H137" s="1306"/>
      <c r="I137" s="893" t="s">
        <v>378</v>
      </c>
      <c r="J137" s="583"/>
      <c r="K137" s="746"/>
      <c r="L137" s="583"/>
      <c r="M137" s="583"/>
      <c r="N137" s="583"/>
      <c r="O137" s="890" t="s">
        <v>382</v>
      </c>
      <c r="Q137" s="494"/>
      <c r="S137" s="867"/>
      <c r="T137" s="866"/>
      <c r="U137" s="867"/>
      <c r="V137" s="867"/>
      <c r="W137" s="867"/>
      <c r="X137" s="867"/>
      <c r="Y137" s="867"/>
      <c r="Z137" s="867"/>
      <c r="AA137" s="867"/>
      <c r="AB137" s="867"/>
      <c r="AC137" s="867"/>
      <c r="AD137" s="867"/>
      <c r="AE137" s="867"/>
      <c r="AF137" s="867"/>
      <c r="AG137" s="867"/>
      <c r="AH137" s="867"/>
      <c r="AI137" s="867"/>
      <c r="AJ137" s="867"/>
      <c r="AK137" s="867"/>
      <c r="AL137" s="867"/>
      <c r="AM137" s="867"/>
      <c r="AN137" s="867"/>
      <c r="AO137" s="867"/>
      <c r="AP137" s="867"/>
      <c r="AQ137" s="867"/>
      <c r="AR137" s="867"/>
      <c r="AS137" s="867"/>
      <c r="AT137" s="867"/>
      <c r="AU137" s="867"/>
      <c r="AV137" s="867"/>
    </row>
    <row r="138" spans="2:48" s="493" customFormat="1" ht="21" customHeight="1" x14ac:dyDescent="0.15">
      <c r="B138" s="492"/>
      <c r="D138" s="1326"/>
      <c r="E138" s="1326"/>
      <c r="F138" s="1312"/>
      <c r="G138" s="1333"/>
      <c r="H138" s="1306"/>
      <c r="I138" s="893" t="s">
        <v>181</v>
      </c>
      <c r="J138" s="583"/>
      <c r="K138" s="746"/>
      <c r="L138" s="583"/>
      <c r="M138" s="583"/>
      <c r="N138" s="583"/>
      <c r="O138" s="890" t="s">
        <v>351</v>
      </c>
      <c r="Q138" s="494"/>
      <c r="S138" s="867"/>
      <c r="T138" s="866"/>
      <c r="U138" s="867"/>
      <c r="V138" s="867"/>
      <c r="W138" s="867"/>
      <c r="X138" s="867"/>
      <c r="Y138" s="867"/>
      <c r="Z138" s="867"/>
      <c r="AA138" s="867"/>
      <c r="AB138" s="867"/>
      <c r="AC138" s="867"/>
      <c r="AD138" s="867"/>
      <c r="AE138" s="867"/>
      <c r="AF138" s="867"/>
      <c r="AG138" s="867"/>
      <c r="AH138" s="867"/>
      <c r="AI138" s="867"/>
      <c r="AJ138" s="867"/>
      <c r="AK138" s="867"/>
      <c r="AL138" s="867"/>
      <c r="AM138" s="867"/>
      <c r="AN138" s="867"/>
      <c r="AO138" s="867"/>
      <c r="AP138" s="867"/>
      <c r="AQ138" s="867"/>
      <c r="AR138" s="867"/>
      <c r="AS138" s="867"/>
      <c r="AT138" s="867"/>
      <c r="AU138" s="867"/>
      <c r="AV138" s="867"/>
    </row>
    <row r="139" spans="2:48" s="493" customFormat="1" ht="21" customHeight="1" x14ac:dyDescent="0.15">
      <c r="B139" s="492"/>
      <c r="D139" s="1326"/>
      <c r="E139" s="1326"/>
      <c r="F139" s="1312"/>
      <c r="G139" s="1333"/>
      <c r="H139" s="1306"/>
      <c r="I139" s="893" t="s">
        <v>182</v>
      </c>
      <c r="J139" s="583"/>
      <c r="K139" s="746"/>
      <c r="L139" s="583"/>
      <c r="M139" s="583"/>
      <c r="N139" s="583"/>
      <c r="O139" s="890" t="s">
        <v>351</v>
      </c>
      <c r="Q139" s="494"/>
      <c r="S139" s="867"/>
      <c r="T139" s="866"/>
      <c r="U139" s="867"/>
      <c r="V139" s="867"/>
      <c r="W139" s="867"/>
      <c r="X139" s="867"/>
      <c r="Y139" s="867"/>
      <c r="Z139" s="867"/>
      <c r="AA139" s="867"/>
      <c r="AB139" s="867"/>
      <c r="AC139" s="867"/>
      <c r="AD139" s="867"/>
      <c r="AE139" s="867"/>
      <c r="AF139" s="867"/>
      <c r="AG139" s="867"/>
      <c r="AH139" s="867"/>
      <c r="AI139" s="867"/>
      <c r="AJ139" s="867"/>
      <c r="AK139" s="867"/>
      <c r="AL139" s="867"/>
      <c r="AM139" s="867"/>
      <c r="AN139" s="867"/>
      <c r="AO139" s="867"/>
      <c r="AP139" s="867"/>
      <c r="AQ139" s="867"/>
      <c r="AR139" s="867"/>
      <c r="AS139" s="867"/>
      <c r="AT139" s="867"/>
      <c r="AU139" s="867"/>
      <c r="AV139" s="867"/>
    </row>
    <row r="140" spans="2:48" s="493" customFormat="1" ht="21" customHeight="1" x14ac:dyDescent="0.15">
      <c r="B140" s="492"/>
      <c r="D140" s="1326"/>
      <c r="E140" s="1326"/>
      <c r="F140" s="1312"/>
      <c r="G140" s="1333"/>
      <c r="H140" s="1317" t="s">
        <v>339</v>
      </c>
      <c r="I140" s="893" t="s">
        <v>327</v>
      </c>
      <c r="J140" s="583"/>
      <c r="K140" s="745"/>
      <c r="L140" s="583"/>
      <c r="M140" s="583"/>
      <c r="N140" s="583"/>
      <c r="O140" s="890" t="str">
        <f>O128</f>
        <v>7桁半角数字を「-（ハイフン）」なしで入力</v>
      </c>
      <c r="Q140" s="494"/>
      <c r="S140" s="867"/>
      <c r="T140" s="866"/>
      <c r="U140" s="867"/>
      <c r="V140" s="867"/>
      <c r="W140" s="867"/>
      <c r="X140" s="867"/>
      <c r="Y140" s="867"/>
      <c r="Z140" s="867"/>
      <c r="AA140" s="867"/>
      <c r="AB140" s="867"/>
      <c r="AC140" s="867"/>
      <c r="AD140" s="867"/>
      <c r="AE140" s="867"/>
      <c r="AF140" s="867"/>
      <c r="AG140" s="867"/>
      <c r="AH140" s="867"/>
      <c r="AI140" s="867"/>
      <c r="AJ140" s="867"/>
      <c r="AK140" s="867"/>
      <c r="AL140" s="867"/>
      <c r="AM140" s="867"/>
      <c r="AN140" s="867"/>
      <c r="AO140" s="867"/>
      <c r="AP140" s="867"/>
      <c r="AQ140" s="867"/>
      <c r="AR140" s="867"/>
      <c r="AS140" s="867"/>
      <c r="AT140" s="867"/>
      <c r="AU140" s="867"/>
      <c r="AV140" s="867"/>
    </row>
    <row r="141" spans="2:48" s="493" customFormat="1" ht="21" customHeight="1" x14ac:dyDescent="0.15">
      <c r="B141" s="492"/>
      <c r="D141" s="1326"/>
      <c r="E141" s="1326"/>
      <c r="F141" s="1312"/>
      <c r="G141" s="1333"/>
      <c r="H141" s="1303"/>
      <c r="I141" s="893" t="s">
        <v>183</v>
      </c>
      <c r="J141" s="583"/>
      <c r="K141" s="699"/>
      <c r="L141" s="583"/>
      <c r="M141" s="583"/>
      <c r="N141" s="583"/>
      <c r="O141" s="890" t="s">
        <v>332</v>
      </c>
      <c r="Q141" s="494"/>
      <c r="S141" s="867"/>
      <c r="T141" s="866"/>
      <c r="U141" s="867"/>
      <c r="V141" s="867"/>
      <c r="W141" s="867"/>
      <c r="X141" s="867"/>
      <c r="Y141" s="867"/>
      <c r="Z141" s="867"/>
      <c r="AA141" s="867"/>
      <c r="AB141" s="867"/>
      <c r="AC141" s="867"/>
      <c r="AD141" s="867"/>
      <c r="AE141" s="867"/>
      <c r="AF141" s="867"/>
      <c r="AG141" s="867"/>
      <c r="AH141" s="867"/>
      <c r="AI141" s="867"/>
      <c r="AJ141" s="867"/>
      <c r="AK141" s="867"/>
      <c r="AL141" s="867"/>
      <c r="AM141" s="867"/>
      <c r="AN141" s="867"/>
      <c r="AO141" s="867"/>
      <c r="AP141" s="867"/>
      <c r="AQ141" s="867"/>
      <c r="AR141" s="867"/>
      <c r="AS141" s="867"/>
      <c r="AT141" s="867"/>
      <c r="AU141" s="867"/>
      <c r="AV141" s="867"/>
    </row>
    <row r="142" spans="2:48" s="493" customFormat="1" ht="21" customHeight="1" x14ac:dyDescent="0.15">
      <c r="B142" s="492"/>
      <c r="D142" s="1326"/>
      <c r="E142" s="1326"/>
      <c r="F142" s="1312"/>
      <c r="G142" s="1333"/>
      <c r="H142" s="1303"/>
      <c r="I142" s="893" t="s">
        <v>184</v>
      </c>
      <c r="J142" s="583"/>
      <c r="K142" s="699"/>
      <c r="L142" s="583"/>
      <c r="M142" s="583"/>
      <c r="N142" s="583"/>
      <c r="O142" s="890" t="s">
        <v>1334</v>
      </c>
      <c r="Q142" s="494"/>
      <c r="S142" s="867"/>
      <c r="T142" s="866"/>
      <c r="U142" s="867"/>
      <c r="V142" s="867"/>
      <c r="W142" s="867"/>
      <c r="X142" s="867"/>
      <c r="Y142" s="867"/>
      <c r="Z142" s="867"/>
      <c r="AA142" s="867"/>
      <c r="AB142" s="867"/>
      <c r="AC142" s="867"/>
      <c r="AD142" s="867"/>
      <c r="AE142" s="867"/>
      <c r="AF142" s="867"/>
      <c r="AG142" s="867"/>
      <c r="AH142" s="867"/>
      <c r="AI142" s="867"/>
      <c r="AJ142" s="867"/>
      <c r="AK142" s="867"/>
      <c r="AL142" s="867"/>
      <c r="AM142" s="867"/>
      <c r="AN142" s="867"/>
      <c r="AO142" s="867"/>
      <c r="AP142" s="867"/>
      <c r="AQ142" s="867"/>
      <c r="AR142" s="867"/>
      <c r="AS142" s="867"/>
      <c r="AT142" s="867"/>
      <c r="AU142" s="867"/>
      <c r="AV142" s="867"/>
    </row>
    <row r="143" spans="2:48" s="493" customFormat="1" ht="21" customHeight="1" x14ac:dyDescent="0.15">
      <c r="B143" s="492"/>
      <c r="D143" s="1326"/>
      <c r="E143" s="1326"/>
      <c r="F143" s="1312"/>
      <c r="G143" s="1333"/>
      <c r="H143" s="1303"/>
      <c r="I143" s="893" t="s">
        <v>1232</v>
      </c>
      <c r="J143" s="583"/>
      <c r="K143" s="745"/>
      <c r="L143" s="583"/>
      <c r="M143" s="583"/>
      <c r="N143" s="583"/>
      <c r="O143" s="890" t="s">
        <v>1335</v>
      </c>
      <c r="Q143" s="494"/>
      <c r="S143" s="867"/>
      <c r="T143" s="866"/>
      <c r="U143" s="867"/>
      <c r="V143" s="867"/>
      <c r="W143" s="867"/>
      <c r="X143" s="867"/>
      <c r="Y143" s="867"/>
      <c r="Z143" s="867"/>
      <c r="AA143" s="867"/>
      <c r="AB143" s="867"/>
      <c r="AC143" s="867"/>
      <c r="AD143" s="867"/>
      <c r="AE143" s="867"/>
      <c r="AF143" s="867"/>
      <c r="AG143" s="867"/>
      <c r="AH143" s="867"/>
      <c r="AI143" s="867"/>
      <c r="AJ143" s="867"/>
      <c r="AK143" s="867"/>
      <c r="AL143" s="867"/>
      <c r="AM143" s="867"/>
      <c r="AN143" s="867"/>
      <c r="AO143" s="867"/>
      <c r="AP143" s="867"/>
      <c r="AQ143" s="867"/>
      <c r="AR143" s="867"/>
      <c r="AS143" s="867"/>
      <c r="AT143" s="867"/>
      <c r="AU143" s="867"/>
      <c r="AV143" s="867"/>
    </row>
    <row r="144" spans="2:48" s="493" customFormat="1" ht="21" customHeight="1" x14ac:dyDescent="0.15">
      <c r="B144" s="492"/>
      <c r="D144" s="1326"/>
      <c r="E144" s="1326"/>
      <c r="F144" s="1312"/>
      <c r="G144" s="1333"/>
      <c r="H144" s="1304"/>
      <c r="I144" s="893" t="s">
        <v>330</v>
      </c>
      <c r="J144" s="583"/>
      <c r="K144" s="746"/>
      <c r="L144" s="583"/>
      <c r="M144" s="583"/>
      <c r="N144" s="583"/>
      <c r="O144" s="890" t="s">
        <v>353</v>
      </c>
      <c r="Q144" s="494"/>
      <c r="S144" s="867"/>
      <c r="T144" s="866"/>
      <c r="U144" s="867"/>
      <c r="V144" s="867"/>
      <c r="W144" s="867"/>
      <c r="X144" s="867"/>
      <c r="Y144" s="867"/>
      <c r="Z144" s="867"/>
      <c r="AA144" s="867"/>
      <c r="AB144" s="867"/>
      <c r="AC144" s="867"/>
      <c r="AD144" s="867"/>
      <c r="AE144" s="867"/>
      <c r="AF144" s="867"/>
      <c r="AG144" s="867"/>
      <c r="AH144" s="867"/>
      <c r="AI144" s="867"/>
      <c r="AJ144" s="867"/>
      <c r="AK144" s="867"/>
      <c r="AL144" s="867"/>
      <c r="AM144" s="867"/>
      <c r="AN144" s="867"/>
      <c r="AO144" s="867"/>
      <c r="AP144" s="867"/>
      <c r="AQ144" s="867"/>
      <c r="AR144" s="867"/>
      <c r="AS144" s="867"/>
      <c r="AT144" s="867"/>
      <c r="AU144" s="867"/>
      <c r="AV144" s="867"/>
    </row>
    <row r="145" spans="2:48" s="493" customFormat="1" ht="21" customHeight="1" x14ac:dyDescent="0.15">
      <c r="B145" s="492"/>
      <c r="D145" s="1326"/>
      <c r="E145" s="1326"/>
      <c r="F145" s="1312"/>
      <c r="G145" s="1333"/>
      <c r="H145" s="1317" t="s">
        <v>343</v>
      </c>
      <c r="I145" s="893" t="s">
        <v>179</v>
      </c>
      <c r="J145" s="583"/>
      <c r="K145" s="748"/>
      <c r="L145" s="583"/>
      <c r="M145" s="583"/>
      <c r="N145" s="583"/>
      <c r="O145" s="890" t="s">
        <v>1234</v>
      </c>
      <c r="Q145" s="494"/>
      <c r="S145" s="867"/>
      <c r="T145" s="869"/>
      <c r="U145" s="867"/>
      <c r="V145" s="867"/>
      <c r="W145" s="867"/>
      <c r="X145" s="867"/>
      <c r="Y145" s="867"/>
      <c r="Z145" s="867"/>
      <c r="AA145" s="867"/>
      <c r="AB145" s="867"/>
      <c r="AC145" s="867"/>
      <c r="AD145" s="867"/>
      <c r="AE145" s="867"/>
      <c r="AF145" s="867"/>
      <c r="AG145" s="867"/>
      <c r="AH145" s="867"/>
      <c r="AI145" s="867"/>
      <c r="AJ145" s="867"/>
      <c r="AK145" s="867"/>
      <c r="AL145" s="867"/>
      <c r="AM145" s="867"/>
      <c r="AN145" s="867"/>
      <c r="AO145" s="867"/>
      <c r="AP145" s="867"/>
      <c r="AQ145" s="867"/>
      <c r="AR145" s="867"/>
      <c r="AS145" s="867"/>
      <c r="AT145" s="867"/>
      <c r="AU145" s="867"/>
      <c r="AV145" s="867"/>
    </row>
    <row r="146" spans="2:48" s="493" customFormat="1" ht="21" customHeight="1" x14ac:dyDescent="0.15">
      <c r="B146" s="492"/>
      <c r="D146" s="1326"/>
      <c r="E146" s="1326"/>
      <c r="F146" s="1312"/>
      <c r="G146" s="1333"/>
      <c r="H146" s="1303"/>
      <c r="I146" s="893" t="s">
        <v>59</v>
      </c>
      <c r="J146" s="583"/>
      <c r="K146" s="748"/>
      <c r="L146" s="583"/>
      <c r="M146" s="583"/>
      <c r="N146" s="583"/>
      <c r="O146" s="890" t="s">
        <v>479</v>
      </c>
      <c r="Q146" s="494"/>
      <c r="S146" s="867"/>
      <c r="T146" s="869"/>
      <c r="U146" s="867"/>
      <c r="V146" s="867"/>
      <c r="W146" s="867"/>
      <c r="X146" s="867"/>
      <c r="Y146" s="867"/>
      <c r="Z146" s="867"/>
      <c r="AA146" s="867"/>
      <c r="AB146" s="867"/>
      <c r="AC146" s="867"/>
      <c r="AD146" s="867"/>
      <c r="AE146" s="867"/>
      <c r="AF146" s="867"/>
      <c r="AG146" s="867"/>
      <c r="AH146" s="867"/>
      <c r="AI146" s="867"/>
      <c r="AJ146" s="867"/>
      <c r="AK146" s="867"/>
      <c r="AL146" s="867"/>
      <c r="AM146" s="867"/>
      <c r="AN146" s="867"/>
      <c r="AO146" s="867"/>
      <c r="AP146" s="867"/>
      <c r="AQ146" s="867"/>
      <c r="AR146" s="867"/>
      <c r="AS146" s="867"/>
      <c r="AT146" s="867"/>
      <c r="AU146" s="867"/>
      <c r="AV146" s="867"/>
    </row>
    <row r="147" spans="2:48" s="493" customFormat="1" ht="21" customHeight="1" x14ac:dyDescent="0.15">
      <c r="B147" s="492"/>
      <c r="D147" s="1326"/>
      <c r="E147" s="1326"/>
      <c r="F147" s="1312"/>
      <c r="G147" s="1333"/>
      <c r="H147" s="1304"/>
      <c r="I147" s="893" t="s">
        <v>342</v>
      </c>
      <c r="J147" s="583"/>
      <c r="K147" s="746"/>
      <c r="L147" s="583"/>
      <c r="M147" s="583"/>
      <c r="N147" s="583"/>
      <c r="O147" s="898" t="s">
        <v>350</v>
      </c>
      <c r="Q147" s="494"/>
      <c r="S147" s="867"/>
      <c r="T147" s="870"/>
      <c r="U147" s="867"/>
      <c r="V147" s="867"/>
      <c r="W147" s="867"/>
      <c r="X147" s="867"/>
      <c r="Y147" s="867"/>
      <c r="Z147" s="867"/>
      <c r="AA147" s="867"/>
      <c r="AB147" s="867"/>
      <c r="AC147" s="867"/>
      <c r="AD147" s="867"/>
      <c r="AE147" s="867"/>
      <c r="AF147" s="867"/>
      <c r="AG147" s="867"/>
      <c r="AH147" s="867"/>
      <c r="AI147" s="867"/>
      <c r="AJ147" s="867"/>
      <c r="AK147" s="867"/>
      <c r="AL147" s="867"/>
      <c r="AM147" s="867"/>
      <c r="AN147" s="867"/>
      <c r="AO147" s="867"/>
      <c r="AP147" s="867"/>
      <c r="AQ147" s="867"/>
      <c r="AR147" s="867"/>
      <c r="AS147" s="867"/>
      <c r="AT147" s="867"/>
      <c r="AU147" s="867"/>
      <c r="AV147" s="867"/>
    </row>
    <row r="148" spans="2:48" s="493" customFormat="1" ht="21" customHeight="1" x14ac:dyDescent="0.15">
      <c r="B148" s="492"/>
      <c r="D148" s="1326"/>
      <c r="E148" s="1326"/>
      <c r="F148" s="894"/>
      <c r="G148" s="895"/>
      <c r="H148" s="1317" t="s">
        <v>1671</v>
      </c>
      <c r="I148" s="1192" t="s">
        <v>1148</v>
      </c>
      <c r="J148" s="583"/>
      <c r="K148" s="699"/>
      <c r="L148" s="583"/>
      <c r="M148" s="583"/>
      <c r="N148" s="583"/>
      <c r="O148" s="1191" t="s">
        <v>332</v>
      </c>
      <c r="Q148" s="494"/>
      <c r="S148" s="867"/>
      <c r="T148" s="866"/>
      <c r="U148" s="867"/>
      <c r="V148" s="867"/>
      <c r="W148" s="867"/>
      <c r="X148" s="867"/>
      <c r="Y148" s="867"/>
      <c r="Z148" s="867"/>
      <c r="AA148" s="867"/>
      <c r="AB148" s="867"/>
      <c r="AC148" s="867"/>
      <c r="AD148" s="867"/>
      <c r="AE148" s="867"/>
      <c r="AF148" s="867"/>
      <c r="AG148" s="867"/>
      <c r="AH148" s="867"/>
      <c r="AI148" s="867"/>
      <c r="AJ148" s="867"/>
      <c r="AK148" s="867"/>
      <c r="AL148" s="867"/>
      <c r="AM148" s="867"/>
      <c r="AN148" s="867"/>
      <c r="AO148" s="867"/>
      <c r="AP148" s="867"/>
      <c r="AQ148" s="867"/>
      <c r="AR148" s="867"/>
      <c r="AS148" s="867"/>
      <c r="AT148" s="867"/>
      <c r="AU148" s="867"/>
      <c r="AV148" s="867"/>
    </row>
    <row r="149" spans="2:48" s="493" customFormat="1" ht="71.25" customHeight="1" x14ac:dyDescent="0.15">
      <c r="B149" s="492"/>
      <c r="D149" s="1326"/>
      <c r="E149" s="1326"/>
      <c r="F149" s="894"/>
      <c r="G149" s="895"/>
      <c r="H149" s="1328"/>
      <c r="I149" s="899" t="s">
        <v>1217</v>
      </c>
      <c r="J149" s="583"/>
      <c r="K149" s="700"/>
      <c r="L149" s="583"/>
      <c r="M149" s="583"/>
      <c r="N149" s="583"/>
      <c r="O149" s="1191" t="str">
        <f>IF(K148="なし","入力不要","認定日又は認定予定時期を入力　（例｜●●●●年●月認定予定)")</f>
        <v>認定日又は認定予定時期を入力　（例｜●●●●年●月認定予定)</v>
      </c>
      <c r="Q149" s="494"/>
      <c r="S149" s="867"/>
      <c r="T149" s="866"/>
      <c r="U149" s="867"/>
      <c r="V149" s="867"/>
      <c r="W149" s="867"/>
      <c r="X149" s="867"/>
      <c r="Y149" s="867"/>
      <c r="Z149" s="867"/>
      <c r="AA149" s="867"/>
      <c r="AB149" s="867"/>
      <c r="AC149" s="867"/>
      <c r="AD149" s="867"/>
      <c r="AE149" s="867"/>
      <c r="AF149" s="867"/>
      <c r="AG149" s="867"/>
      <c r="AH149" s="867"/>
      <c r="AI149" s="867"/>
      <c r="AJ149" s="867"/>
      <c r="AK149" s="867"/>
      <c r="AL149" s="867"/>
      <c r="AM149" s="867"/>
      <c r="AN149" s="867"/>
      <c r="AO149" s="867"/>
      <c r="AP149" s="867"/>
      <c r="AQ149" s="867"/>
      <c r="AR149" s="867"/>
      <c r="AS149" s="867"/>
      <c r="AT149" s="867"/>
      <c r="AU149" s="867"/>
      <c r="AV149" s="867"/>
    </row>
    <row r="150" spans="2:48" s="493" customFormat="1" ht="21" customHeight="1" x14ac:dyDescent="0.15">
      <c r="B150" s="492"/>
      <c r="D150" s="1326"/>
      <c r="E150" s="1326"/>
      <c r="F150" s="894"/>
      <c r="G150" s="895"/>
      <c r="H150" s="1317" t="s">
        <v>1672</v>
      </c>
      <c r="I150" s="1196" t="s">
        <v>1181</v>
      </c>
      <c r="J150" s="583"/>
      <c r="K150" s="699"/>
      <c r="L150" s="583"/>
      <c r="M150" s="583"/>
      <c r="N150" s="583"/>
      <c r="O150" s="1191" t="s">
        <v>332</v>
      </c>
      <c r="Q150" s="494"/>
      <c r="S150" s="867"/>
      <c r="T150" s="866"/>
      <c r="U150" s="867"/>
      <c r="V150" s="867"/>
      <c r="W150" s="867"/>
      <c r="X150" s="867"/>
      <c r="Y150" s="867"/>
      <c r="Z150" s="867"/>
      <c r="AA150" s="867"/>
      <c r="AB150" s="867"/>
      <c r="AC150" s="867"/>
      <c r="AD150" s="867"/>
      <c r="AE150" s="867"/>
      <c r="AF150" s="867"/>
      <c r="AG150" s="867"/>
      <c r="AH150" s="867"/>
      <c r="AI150" s="867"/>
      <c r="AJ150" s="867"/>
      <c r="AK150" s="867"/>
      <c r="AL150" s="867"/>
      <c r="AM150" s="867"/>
      <c r="AN150" s="867"/>
      <c r="AO150" s="867"/>
      <c r="AP150" s="867"/>
      <c r="AQ150" s="867"/>
      <c r="AR150" s="867"/>
      <c r="AS150" s="867"/>
      <c r="AT150" s="867"/>
      <c r="AU150" s="867"/>
      <c r="AV150" s="867"/>
    </row>
    <row r="151" spans="2:48" s="493" customFormat="1" ht="81.75" customHeight="1" thickBot="1" x14ac:dyDescent="0.2">
      <c r="B151" s="492"/>
      <c r="D151" s="1326"/>
      <c r="E151" s="1326"/>
      <c r="F151" s="894"/>
      <c r="G151" s="895"/>
      <c r="H151" s="1318"/>
      <c r="I151" s="897" t="s">
        <v>1182</v>
      </c>
      <c r="J151" s="583"/>
      <c r="K151" s="700"/>
      <c r="L151" s="583"/>
      <c r="M151" s="583"/>
      <c r="N151" s="583"/>
      <c r="O151" s="1191" t="str">
        <f>IF(K150="なし","入力不要","宣言日付又は予定時期を入力　（例｜●●●●年●月登録予定)")</f>
        <v>宣言日付又は予定時期を入力　（例｜●●●●年●月登録予定)</v>
      </c>
      <c r="Q151" s="494"/>
      <c r="S151" s="867"/>
      <c r="T151" s="866"/>
      <c r="U151" s="867"/>
      <c r="V151" s="867"/>
      <c r="W151" s="867"/>
      <c r="X151" s="867"/>
      <c r="Y151" s="867"/>
      <c r="Z151" s="867"/>
      <c r="AA151" s="867"/>
      <c r="AB151" s="867"/>
      <c r="AC151" s="867"/>
      <c r="AD151" s="867"/>
      <c r="AE151" s="867"/>
      <c r="AF151" s="867"/>
      <c r="AG151" s="867"/>
      <c r="AH151" s="867"/>
      <c r="AI151" s="867"/>
      <c r="AJ151" s="867"/>
      <c r="AK151" s="867"/>
      <c r="AL151" s="867"/>
      <c r="AM151" s="867"/>
      <c r="AN151" s="867"/>
      <c r="AO151" s="867"/>
      <c r="AP151" s="867"/>
      <c r="AQ151" s="867"/>
      <c r="AR151" s="867"/>
      <c r="AS151" s="867"/>
      <c r="AT151" s="867"/>
      <c r="AU151" s="867"/>
      <c r="AV151" s="867"/>
    </row>
    <row r="152" spans="2:48" s="493" customFormat="1" ht="7.5" customHeight="1" thickTop="1" x14ac:dyDescent="0.15">
      <c r="B152" s="492"/>
      <c r="C152" s="1324"/>
      <c r="D152" s="1324"/>
      <c r="E152" s="1324"/>
      <c r="F152" s="1324"/>
      <c r="G152" s="1324"/>
      <c r="H152" s="1324"/>
      <c r="I152" s="1324"/>
      <c r="J152" s="1324"/>
      <c r="K152" s="1324"/>
      <c r="L152" s="1324"/>
      <c r="M152" s="1324"/>
      <c r="N152" s="1324"/>
      <c r="O152" s="1324"/>
      <c r="P152" s="1324"/>
      <c r="Q152" s="494"/>
      <c r="S152" s="867"/>
      <c r="T152" s="866"/>
      <c r="U152" s="867"/>
      <c r="V152" s="867"/>
      <c r="W152" s="867"/>
      <c r="X152" s="867"/>
      <c r="Y152" s="867"/>
      <c r="Z152" s="867"/>
      <c r="AA152" s="867"/>
      <c r="AB152" s="867"/>
      <c r="AC152" s="867"/>
      <c r="AD152" s="867"/>
      <c r="AE152" s="867"/>
      <c r="AF152" s="867"/>
      <c r="AG152" s="867"/>
      <c r="AH152" s="867"/>
      <c r="AI152" s="867"/>
      <c r="AJ152" s="867"/>
      <c r="AK152" s="867"/>
      <c r="AL152" s="867"/>
      <c r="AM152" s="867"/>
      <c r="AN152" s="867"/>
      <c r="AO152" s="867"/>
      <c r="AP152" s="867"/>
      <c r="AQ152" s="867"/>
      <c r="AR152" s="867"/>
      <c r="AS152" s="867"/>
      <c r="AT152" s="867"/>
      <c r="AU152" s="867"/>
      <c r="AV152" s="867"/>
    </row>
    <row r="153" spans="2:48" s="493" customFormat="1" ht="7.5" customHeight="1" x14ac:dyDescent="0.15">
      <c r="B153" s="492"/>
      <c r="E153" s="495"/>
      <c r="F153" s="495"/>
      <c r="G153" s="495"/>
      <c r="H153" s="496"/>
      <c r="I153" s="497"/>
      <c r="K153" s="498"/>
      <c r="O153" s="475"/>
      <c r="Q153" s="494"/>
      <c r="S153" s="867"/>
      <c r="T153" s="866"/>
      <c r="U153" s="867"/>
      <c r="V153" s="867"/>
      <c r="W153" s="867"/>
      <c r="X153" s="867"/>
      <c r="Y153" s="867"/>
      <c r="Z153" s="867"/>
      <c r="AA153" s="867"/>
      <c r="AB153" s="867"/>
      <c r="AC153" s="867"/>
      <c r="AD153" s="867"/>
      <c r="AE153" s="867"/>
      <c r="AF153" s="867"/>
      <c r="AG153" s="867"/>
      <c r="AH153" s="867"/>
      <c r="AI153" s="867"/>
      <c r="AJ153" s="867"/>
      <c r="AK153" s="867"/>
      <c r="AL153" s="867"/>
      <c r="AM153" s="867"/>
      <c r="AN153" s="867"/>
      <c r="AO153" s="867"/>
      <c r="AP153" s="867"/>
      <c r="AQ153" s="867"/>
      <c r="AR153" s="867"/>
      <c r="AS153" s="867"/>
      <c r="AT153" s="867"/>
      <c r="AU153" s="867"/>
      <c r="AV153" s="867"/>
    </row>
    <row r="154" spans="2:48" s="493" customFormat="1" ht="23.25" customHeight="1" x14ac:dyDescent="0.15">
      <c r="B154" s="492" t="b">
        <v>0</v>
      </c>
      <c r="D154" s="1332" t="s">
        <v>1223</v>
      </c>
      <c r="E154" s="1332"/>
      <c r="F154" s="1332"/>
      <c r="G154" s="1332"/>
      <c r="H154" s="1332"/>
      <c r="I154" s="1332"/>
      <c r="J154" s="1332"/>
      <c r="K154" s="1332"/>
      <c r="L154" s="1332"/>
      <c r="M154" s="1332"/>
      <c r="N154" s="1332"/>
      <c r="O154" s="1332"/>
      <c r="Q154" s="494"/>
      <c r="S154" s="867"/>
      <c r="T154" s="866"/>
      <c r="U154" s="867"/>
      <c r="V154" s="867"/>
      <c r="W154" s="867"/>
      <c r="X154" s="867"/>
      <c r="Y154" s="867"/>
      <c r="Z154" s="867"/>
      <c r="AA154" s="867"/>
      <c r="AB154" s="867"/>
      <c r="AC154" s="867"/>
      <c r="AD154" s="867"/>
      <c r="AE154" s="867"/>
      <c r="AF154" s="867"/>
      <c r="AG154" s="867"/>
      <c r="AH154" s="867"/>
      <c r="AI154" s="867"/>
      <c r="AJ154" s="867"/>
      <c r="AK154" s="867"/>
      <c r="AL154" s="867"/>
      <c r="AM154" s="867"/>
      <c r="AN154" s="867"/>
      <c r="AO154" s="867"/>
      <c r="AP154" s="867"/>
      <c r="AQ154" s="867"/>
      <c r="AR154" s="867"/>
      <c r="AS154" s="867"/>
      <c r="AT154" s="867"/>
      <c r="AU154" s="867"/>
      <c r="AV154" s="867"/>
    </row>
    <row r="155" spans="2:48" ht="21" customHeight="1" x14ac:dyDescent="0.15">
      <c r="B155" s="484"/>
      <c r="C155" s="472"/>
      <c r="D155" s="1326" t="s">
        <v>1000</v>
      </c>
      <c r="E155" s="1326"/>
      <c r="F155" s="1312"/>
      <c r="G155" s="1333"/>
      <c r="H155" s="1304" t="s">
        <v>374</v>
      </c>
      <c r="I155" s="1309"/>
      <c r="J155" s="744"/>
      <c r="K155" s="699"/>
      <c r="L155" s="744"/>
      <c r="M155" s="744"/>
      <c r="N155" s="744"/>
      <c r="O155" s="889" t="s">
        <v>333</v>
      </c>
      <c r="Q155" s="485"/>
      <c r="T155" s="864"/>
    </row>
    <row r="156" spans="2:48" ht="21" customHeight="1" x14ac:dyDescent="0.15">
      <c r="B156" s="484"/>
      <c r="C156" s="472"/>
      <c r="D156" s="1326"/>
      <c r="E156" s="1326"/>
      <c r="F156" s="1312"/>
      <c r="G156" s="1333"/>
      <c r="H156" s="1305" t="s">
        <v>373</v>
      </c>
      <c r="I156" s="1306"/>
      <c r="J156" s="744"/>
      <c r="K156" s="699"/>
      <c r="L156" s="744"/>
      <c r="M156" s="744"/>
      <c r="N156" s="744"/>
      <c r="O156" s="889"/>
      <c r="Q156" s="485"/>
      <c r="S156" s="865"/>
      <c r="T156" s="866" t="s">
        <v>372</v>
      </c>
    </row>
    <row r="157" spans="2:48" ht="21" customHeight="1" x14ac:dyDescent="0.15">
      <c r="B157" s="484"/>
      <c r="C157" s="472"/>
      <c r="D157" s="1326"/>
      <c r="E157" s="1326"/>
      <c r="F157" s="1312"/>
      <c r="G157" s="1333"/>
      <c r="H157" s="1306" t="s">
        <v>324</v>
      </c>
      <c r="I157" s="1327"/>
      <c r="J157" s="744"/>
      <c r="K157" s="745"/>
      <c r="L157" s="744"/>
      <c r="M157" s="744"/>
      <c r="N157" s="744"/>
      <c r="O157" s="890" t="s">
        <v>325</v>
      </c>
      <c r="Q157" s="485"/>
      <c r="S157" s="865"/>
      <c r="T157" s="866"/>
    </row>
    <row r="158" spans="2:48" ht="21" customHeight="1" x14ac:dyDescent="0.15">
      <c r="B158" s="484"/>
      <c r="C158" s="472"/>
      <c r="D158" s="1326"/>
      <c r="E158" s="1326"/>
      <c r="F158" s="1312"/>
      <c r="G158" s="1333"/>
      <c r="H158" s="1302" t="s">
        <v>376</v>
      </c>
      <c r="I158" s="893" t="s">
        <v>14</v>
      </c>
      <c r="J158" s="744"/>
      <c r="K158" s="745"/>
      <c r="L158" s="744"/>
      <c r="M158" s="744"/>
      <c r="N158" s="744"/>
      <c r="O158" s="890" t="s">
        <v>995</v>
      </c>
      <c r="Q158" s="485"/>
      <c r="S158" s="865"/>
      <c r="T158" s="866" t="s">
        <v>372</v>
      </c>
    </row>
    <row r="159" spans="2:48" ht="21" customHeight="1" x14ac:dyDescent="0.15">
      <c r="B159" s="484"/>
      <c r="D159" s="1326"/>
      <c r="E159" s="1326"/>
      <c r="F159" s="1312"/>
      <c r="G159" s="1333"/>
      <c r="H159" s="1303"/>
      <c r="I159" s="893" t="s">
        <v>377</v>
      </c>
      <c r="J159" s="744"/>
      <c r="K159" s="745"/>
      <c r="L159" s="744"/>
      <c r="M159" s="744"/>
      <c r="N159" s="744"/>
      <c r="O159" s="890" t="s">
        <v>333</v>
      </c>
      <c r="Q159" s="485"/>
      <c r="S159" s="865"/>
      <c r="T159" s="866"/>
    </row>
    <row r="160" spans="2:48" ht="21" customHeight="1" x14ac:dyDescent="0.15">
      <c r="B160" s="484"/>
      <c r="D160" s="1326"/>
      <c r="E160" s="1326"/>
      <c r="F160" s="1312"/>
      <c r="G160" s="1333"/>
      <c r="H160" s="1303"/>
      <c r="I160" s="893" t="s">
        <v>378</v>
      </c>
      <c r="J160" s="744"/>
      <c r="K160" s="745"/>
      <c r="L160" s="744"/>
      <c r="M160" s="744"/>
      <c r="N160" s="744"/>
      <c r="O160" s="890" t="s">
        <v>382</v>
      </c>
      <c r="Q160" s="485"/>
      <c r="S160" s="865"/>
      <c r="T160" s="866"/>
    </row>
    <row r="161" spans="2:48" ht="21" customHeight="1" x14ac:dyDescent="0.15">
      <c r="B161" s="484"/>
      <c r="D161" s="1326"/>
      <c r="E161" s="1326"/>
      <c r="F161" s="1312"/>
      <c r="G161" s="1333"/>
      <c r="H161" s="1303"/>
      <c r="I161" s="893" t="s">
        <v>181</v>
      </c>
      <c r="J161" s="744"/>
      <c r="K161" s="745"/>
      <c r="L161" s="744"/>
      <c r="M161" s="744"/>
      <c r="N161" s="744"/>
      <c r="O161" s="890" t="s">
        <v>351</v>
      </c>
      <c r="Q161" s="485"/>
      <c r="S161" s="865"/>
      <c r="T161" s="866" t="s">
        <v>372</v>
      </c>
    </row>
    <row r="162" spans="2:48" ht="21" customHeight="1" x14ac:dyDescent="0.15">
      <c r="B162" s="484"/>
      <c r="D162" s="1326"/>
      <c r="E162" s="1326"/>
      <c r="F162" s="1312"/>
      <c r="G162" s="1333"/>
      <c r="H162" s="1304"/>
      <c r="I162" s="893" t="s">
        <v>182</v>
      </c>
      <c r="J162" s="744"/>
      <c r="K162" s="745"/>
      <c r="L162" s="744"/>
      <c r="M162" s="744"/>
      <c r="N162" s="744"/>
      <c r="O162" s="890" t="s">
        <v>351</v>
      </c>
      <c r="Q162" s="485"/>
      <c r="S162" s="865"/>
      <c r="T162" s="866" t="s">
        <v>372</v>
      </c>
    </row>
    <row r="163" spans="2:48" ht="21" customHeight="1" x14ac:dyDescent="0.15">
      <c r="B163" s="484"/>
      <c r="D163" s="1326"/>
      <c r="E163" s="1326"/>
      <c r="F163" s="1312"/>
      <c r="G163" s="1333"/>
      <c r="H163" s="1306" t="s">
        <v>326</v>
      </c>
      <c r="I163" s="893" t="s">
        <v>327</v>
      </c>
      <c r="J163" s="744"/>
      <c r="K163" s="745"/>
      <c r="L163" s="744"/>
      <c r="M163" s="744"/>
      <c r="N163" s="744"/>
      <c r="O163" s="890" t="s">
        <v>331</v>
      </c>
      <c r="Q163" s="485"/>
      <c r="S163" s="865"/>
      <c r="T163" s="866"/>
    </row>
    <row r="164" spans="2:48" ht="21" customHeight="1" x14ac:dyDescent="0.15">
      <c r="B164" s="484"/>
      <c r="D164" s="1326"/>
      <c r="E164" s="1326"/>
      <c r="F164" s="1312"/>
      <c r="G164" s="1333"/>
      <c r="H164" s="1306"/>
      <c r="I164" s="893" t="s">
        <v>183</v>
      </c>
      <c r="J164" s="744"/>
      <c r="K164" s="699"/>
      <c r="L164" s="744"/>
      <c r="M164" s="744"/>
      <c r="N164" s="744"/>
      <c r="O164" s="890" t="s">
        <v>332</v>
      </c>
      <c r="Q164" s="485"/>
      <c r="S164" s="865"/>
      <c r="T164" s="866"/>
    </row>
    <row r="165" spans="2:48" ht="21" customHeight="1" x14ac:dyDescent="0.15">
      <c r="B165" s="484"/>
      <c r="D165" s="1326"/>
      <c r="E165" s="1326"/>
      <c r="F165" s="1312"/>
      <c r="G165" s="1333"/>
      <c r="H165" s="1306"/>
      <c r="I165" s="893" t="s">
        <v>184</v>
      </c>
      <c r="J165" s="744"/>
      <c r="K165" s="699"/>
      <c r="L165" s="744"/>
      <c r="M165" s="744"/>
      <c r="N165" s="744"/>
      <c r="O165" s="890" t="s">
        <v>1334</v>
      </c>
      <c r="Q165" s="485"/>
      <c r="S165" s="865"/>
      <c r="T165" s="866" t="s">
        <v>372</v>
      </c>
    </row>
    <row r="166" spans="2:48" ht="21" customHeight="1" x14ac:dyDescent="0.15">
      <c r="B166" s="484"/>
      <c r="D166" s="1326"/>
      <c r="E166" s="1326"/>
      <c r="F166" s="1312"/>
      <c r="G166" s="1333"/>
      <c r="H166" s="1306"/>
      <c r="I166" s="893" t="s">
        <v>1232</v>
      </c>
      <c r="J166" s="744"/>
      <c r="K166" s="745"/>
      <c r="L166" s="744"/>
      <c r="M166" s="744"/>
      <c r="N166" s="744"/>
      <c r="O166" s="890" t="s">
        <v>1335</v>
      </c>
      <c r="Q166" s="485"/>
      <c r="S166" s="865"/>
      <c r="T166" s="866" t="s">
        <v>372</v>
      </c>
    </row>
    <row r="167" spans="2:48" s="493" customFormat="1" ht="21" customHeight="1" x14ac:dyDescent="0.15">
      <c r="B167" s="492"/>
      <c r="D167" s="1326"/>
      <c r="E167" s="1326"/>
      <c r="F167" s="1312"/>
      <c r="G167" s="1333"/>
      <c r="H167" s="1306"/>
      <c r="I167" s="893" t="s">
        <v>330</v>
      </c>
      <c r="J167" s="583"/>
      <c r="K167" s="746"/>
      <c r="L167" s="583"/>
      <c r="M167" s="583"/>
      <c r="N167" s="583"/>
      <c r="O167" s="890" t="s">
        <v>353</v>
      </c>
      <c r="Q167" s="494"/>
      <c r="S167" s="865"/>
      <c r="T167" s="866" t="s">
        <v>372</v>
      </c>
      <c r="U167" s="867"/>
      <c r="V167" s="867"/>
      <c r="W167" s="867"/>
      <c r="X167" s="867"/>
      <c r="Y167" s="867"/>
      <c r="Z167" s="867"/>
      <c r="AA167" s="867"/>
      <c r="AB167" s="867"/>
      <c r="AC167" s="867"/>
      <c r="AD167" s="867"/>
      <c r="AE167" s="867"/>
      <c r="AF167" s="867"/>
      <c r="AG167" s="867"/>
      <c r="AH167" s="867"/>
      <c r="AI167" s="867"/>
      <c r="AJ167" s="867"/>
      <c r="AK167" s="867"/>
      <c r="AL167" s="867"/>
      <c r="AM167" s="867"/>
      <c r="AN167" s="867"/>
      <c r="AO167" s="867"/>
      <c r="AP167" s="867"/>
      <c r="AQ167" s="867"/>
      <c r="AR167" s="867"/>
      <c r="AS167" s="867"/>
      <c r="AT167" s="867"/>
      <c r="AU167" s="867"/>
      <c r="AV167" s="867"/>
    </row>
    <row r="168" spans="2:48" s="493" customFormat="1" ht="21" customHeight="1" x14ac:dyDescent="0.15">
      <c r="B168" s="492">
        <v>0</v>
      </c>
      <c r="D168" s="1326"/>
      <c r="E168" s="1326"/>
      <c r="F168" s="1312"/>
      <c r="G168" s="1333"/>
      <c r="H168" s="1306" t="s">
        <v>337</v>
      </c>
      <c r="I168" s="893" t="s">
        <v>202</v>
      </c>
      <c r="J168" s="583"/>
      <c r="K168" s="747"/>
      <c r="L168" s="583"/>
      <c r="M168" s="583"/>
      <c r="N168" s="583"/>
      <c r="O168" s="890" t="s">
        <v>1233</v>
      </c>
      <c r="Q168" s="494"/>
      <c r="S168" s="867"/>
      <c r="T168" s="868" t="s">
        <v>890</v>
      </c>
      <c r="U168" s="867"/>
      <c r="V168" s="867"/>
      <c r="W168" s="867"/>
      <c r="X168" s="867"/>
      <c r="Y168" s="867"/>
      <c r="Z168" s="867"/>
      <c r="AA168" s="867"/>
      <c r="AB168" s="867"/>
      <c r="AC168" s="867"/>
      <c r="AD168" s="867"/>
      <c r="AE168" s="867"/>
      <c r="AF168" s="867"/>
      <c r="AG168" s="867"/>
      <c r="AH168" s="867"/>
      <c r="AI168" s="867"/>
      <c r="AJ168" s="867"/>
      <c r="AK168" s="867"/>
      <c r="AL168" s="867"/>
      <c r="AM168" s="867"/>
      <c r="AN168" s="867"/>
      <c r="AO168" s="867"/>
      <c r="AP168" s="867"/>
      <c r="AQ168" s="867"/>
      <c r="AR168" s="867"/>
      <c r="AS168" s="867"/>
      <c r="AT168" s="867"/>
      <c r="AU168" s="867"/>
      <c r="AV168" s="867"/>
    </row>
    <row r="169" spans="2:48" s="493" customFormat="1" ht="21" customHeight="1" x14ac:dyDescent="0.15">
      <c r="B169" s="492"/>
      <c r="D169" s="1326"/>
      <c r="E169" s="1326"/>
      <c r="F169" s="1312"/>
      <c r="G169" s="1333"/>
      <c r="H169" s="1306"/>
      <c r="I169" s="893" t="s">
        <v>177</v>
      </c>
      <c r="J169" s="583"/>
      <c r="K169" s="746"/>
      <c r="L169" s="583"/>
      <c r="M169" s="583"/>
      <c r="N169" s="583"/>
      <c r="O169" s="890" t="s">
        <v>354</v>
      </c>
      <c r="Q169" s="494"/>
      <c r="S169" s="867"/>
      <c r="T169" s="866"/>
      <c r="U169" s="867"/>
      <c r="V169" s="867"/>
      <c r="W169" s="867"/>
      <c r="X169" s="867"/>
      <c r="Y169" s="867"/>
      <c r="Z169" s="867"/>
      <c r="AA169" s="867"/>
      <c r="AB169" s="867"/>
      <c r="AC169" s="867"/>
      <c r="AD169" s="867"/>
      <c r="AE169" s="867"/>
      <c r="AF169" s="867"/>
      <c r="AG169" s="867"/>
      <c r="AH169" s="867"/>
      <c r="AI169" s="867"/>
      <c r="AJ169" s="867"/>
      <c r="AK169" s="867"/>
      <c r="AL169" s="867"/>
      <c r="AM169" s="867"/>
      <c r="AN169" s="867"/>
      <c r="AO169" s="867"/>
      <c r="AP169" s="867"/>
      <c r="AQ169" s="867"/>
      <c r="AR169" s="867"/>
      <c r="AS169" s="867"/>
      <c r="AT169" s="867"/>
      <c r="AU169" s="867"/>
      <c r="AV169" s="867"/>
    </row>
    <row r="170" spans="2:48" s="493" customFormat="1" ht="21" customHeight="1" x14ac:dyDescent="0.15">
      <c r="B170" s="492"/>
      <c r="D170" s="1326"/>
      <c r="E170" s="1326"/>
      <c r="F170" s="1312"/>
      <c r="G170" s="1333"/>
      <c r="H170" s="1306"/>
      <c r="I170" s="893" t="s">
        <v>14</v>
      </c>
      <c r="J170" s="583"/>
      <c r="K170" s="746"/>
      <c r="L170" s="583"/>
      <c r="M170" s="583"/>
      <c r="N170" s="583"/>
      <c r="O170" s="890" t="s">
        <v>996</v>
      </c>
      <c r="Q170" s="494"/>
      <c r="S170" s="867"/>
      <c r="T170" s="866"/>
      <c r="U170" s="867"/>
      <c r="V170" s="867"/>
      <c r="W170" s="867"/>
      <c r="X170" s="867"/>
      <c r="Y170" s="867"/>
      <c r="Z170" s="867"/>
      <c r="AA170" s="867"/>
      <c r="AB170" s="867"/>
      <c r="AC170" s="867"/>
      <c r="AD170" s="867"/>
      <c r="AE170" s="867"/>
      <c r="AF170" s="867"/>
      <c r="AG170" s="867"/>
      <c r="AH170" s="867"/>
      <c r="AI170" s="867"/>
      <c r="AJ170" s="867"/>
      <c r="AK170" s="867"/>
      <c r="AL170" s="867"/>
      <c r="AM170" s="867"/>
      <c r="AN170" s="867"/>
      <c r="AO170" s="867"/>
      <c r="AP170" s="867"/>
      <c r="AQ170" s="867"/>
      <c r="AR170" s="867"/>
      <c r="AS170" s="867"/>
      <c r="AT170" s="867"/>
      <c r="AU170" s="867"/>
      <c r="AV170" s="867"/>
    </row>
    <row r="171" spans="2:48" s="493" customFormat="1" ht="21" customHeight="1" x14ac:dyDescent="0.15">
      <c r="B171" s="492"/>
      <c r="D171" s="1326"/>
      <c r="E171" s="1326"/>
      <c r="F171" s="1312"/>
      <c r="G171" s="1333"/>
      <c r="H171" s="1306"/>
      <c r="I171" s="893" t="s">
        <v>377</v>
      </c>
      <c r="J171" s="583"/>
      <c r="K171" s="746"/>
      <c r="L171" s="583"/>
      <c r="M171" s="583"/>
      <c r="N171" s="583"/>
      <c r="O171" s="890" t="s">
        <v>333</v>
      </c>
      <c r="Q171" s="494"/>
      <c r="S171" s="867"/>
      <c r="T171" s="866"/>
      <c r="U171" s="867"/>
      <c r="V171" s="867"/>
      <c r="W171" s="867"/>
      <c r="X171" s="867"/>
      <c r="Y171" s="867"/>
      <c r="Z171" s="867"/>
      <c r="AA171" s="867"/>
      <c r="AB171" s="867"/>
      <c r="AC171" s="867"/>
      <c r="AD171" s="867"/>
      <c r="AE171" s="867"/>
      <c r="AF171" s="867"/>
      <c r="AG171" s="867"/>
      <c r="AH171" s="867"/>
      <c r="AI171" s="867"/>
      <c r="AJ171" s="867"/>
      <c r="AK171" s="867"/>
      <c r="AL171" s="867"/>
      <c r="AM171" s="867"/>
      <c r="AN171" s="867"/>
      <c r="AO171" s="867"/>
      <c r="AP171" s="867"/>
      <c r="AQ171" s="867"/>
      <c r="AR171" s="867"/>
      <c r="AS171" s="867"/>
      <c r="AT171" s="867"/>
      <c r="AU171" s="867"/>
      <c r="AV171" s="867"/>
    </row>
    <row r="172" spans="2:48" s="493" customFormat="1" ht="21" customHeight="1" x14ac:dyDescent="0.15">
      <c r="B172" s="492"/>
      <c r="D172" s="1326"/>
      <c r="E172" s="1326"/>
      <c r="F172" s="1312"/>
      <c r="G172" s="1333"/>
      <c r="H172" s="1306"/>
      <c r="I172" s="893" t="s">
        <v>378</v>
      </c>
      <c r="J172" s="583"/>
      <c r="K172" s="746"/>
      <c r="L172" s="583"/>
      <c r="M172" s="583"/>
      <c r="N172" s="583"/>
      <c r="O172" s="890" t="s">
        <v>382</v>
      </c>
      <c r="Q172" s="494"/>
      <c r="S172" s="867"/>
      <c r="T172" s="866"/>
      <c r="U172" s="867"/>
      <c r="V172" s="867"/>
      <c r="W172" s="867"/>
      <c r="X172" s="867"/>
      <c r="Y172" s="867"/>
      <c r="Z172" s="867"/>
      <c r="AA172" s="867"/>
      <c r="AB172" s="867"/>
      <c r="AC172" s="867"/>
      <c r="AD172" s="867"/>
      <c r="AE172" s="867"/>
      <c r="AF172" s="867"/>
      <c r="AG172" s="867"/>
      <c r="AH172" s="867"/>
      <c r="AI172" s="867"/>
      <c r="AJ172" s="867"/>
      <c r="AK172" s="867"/>
      <c r="AL172" s="867"/>
      <c r="AM172" s="867"/>
      <c r="AN172" s="867"/>
      <c r="AO172" s="867"/>
      <c r="AP172" s="867"/>
      <c r="AQ172" s="867"/>
      <c r="AR172" s="867"/>
      <c r="AS172" s="867"/>
      <c r="AT172" s="867"/>
      <c r="AU172" s="867"/>
      <c r="AV172" s="867"/>
    </row>
    <row r="173" spans="2:48" s="493" customFormat="1" ht="21" customHeight="1" x14ac:dyDescent="0.15">
      <c r="B173" s="492"/>
      <c r="D173" s="1326"/>
      <c r="E173" s="1326"/>
      <c r="F173" s="1312"/>
      <c r="G173" s="1333"/>
      <c r="H173" s="1306"/>
      <c r="I173" s="893" t="s">
        <v>181</v>
      </c>
      <c r="J173" s="583"/>
      <c r="K173" s="746"/>
      <c r="L173" s="583"/>
      <c r="M173" s="583"/>
      <c r="N173" s="583"/>
      <c r="O173" s="890" t="s">
        <v>351</v>
      </c>
      <c r="Q173" s="494"/>
      <c r="S173" s="867"/>
      <c r="T173" s="866"/>
      <c r="U173" s="867"/>
      <c r="V173" s="867"/>
      <c r="W173" s="867"/>
      <c r="X173" s="867"/>
      <c r="Y173" s="867"/>
      <c r="Z173" s="867"/>
      <c r="AA173" s="867"/>
      <c r="AB173" s="867"/>
      <c r="AC173" s="867"/>
      <c r="AD173" s="867"/>
      <c r="AE173" s="867"/>
      <c r="AF173" s="867"/>
      <c r="AG173" s="867"/>
      <c r="AH173" s="867"/>
      <c r="AI173" s="867"/>
      <c r="AJ173" s="867"/>
      <c r="AK173" s="867"/>
      <c r="AL173" s="867"/>
      <c r="AM173" s="867"/>
      <c r="AN173" s="867"/>
      <c r="AO173" s="867"/>
      <c r="AP173" s="867"/>
      <c r="AQ173" s="867"/>
      <c r="AR173" s="867"/>
      <c r="AS173" s="867"/>
      <c r="AT173" s="867"/>
      <c r="AU173" s="867"/>
      <c r="AV173" s="867"/>
    </row>
    <row r="174" spans="2:48" s="493" customFormat="1" ht="21" customHeight="1" x14ac:dyDescent="0.15">
      <c r="B174" s="492"/>
      <c r="D174" s="1326"/>
      <c r="E174" s="1326"/>
      <c r="F174" s="1312"/>
      <c r="G174" s="1333"/>
      <c r="H174" s="1306"/>
      <c r="I174" s="893" t="s">
        <v>182</v>
      </c>
      <c r="J174" s="583"/>
      <c r="K174" s="746"/>
      <c r="L174" s="583"/>
      <c r="M174" s="583"/>
      <c r="N174" s="583"/>
      <c r="O174" s="890" t="s">
        <v>351</v>
      </c>
      <c r="Q174" s="494"/>
      <c r="S174" s="867"/>
      <c r="T174" s="866"/>
      <c r="U174" s="867"/>
      <c r="V174" s="867"/>
      <c r="W174" s="867"/>
      <c r="X174" s="867"/>
      <c r="Y174" s="867"/>
      <c r="Z174" s="867"/>
      <c r="AA174" s="867"/>
      <c r="AB174" s="867"/>
      <c r="AC174" s="867"/>
      <c r="AD174" s="867"/>
      <c r="AE174" s="867"/>
      <c r="AF174" s="867"/>
      <c r="AG174" s="867"/>
      <c r="AH174" s="867"/>
      <c r="AI174" s="867"/>
      <c r="AJ174" s="867"/>
      <c r="AK174" s="867"/>
      <c r="AL174" s="867"/>
      <c r="AM174" s="867"/>
      <c r="AN174" s="867"/>
      <c r="AO174" s="867"/>
      <c r="AP174" s="867"/>
      <c r="AQ174" s="867"/>
      <c r="AR174" s="867"/>
      <c r="AS174" s="867"/>
      <c r="AT174" s="867"/>
      <c r="AU174" s="867"/>
      <c r="AV174" s="867"/>
    </row>
    <row r="175" spans="2:48" s="493" customFormat="1" ht="21" customHeight="1" x14ac:dyDescent="0.15">
      <c r="B175" s="492"/>
      <c r="D175" s="1326"/>
      <c r="E175" s="1326"/>
      <c r="F175" s="1312"/>
      <c r="G175" s="1333"/>
      <c r="H175" s="1317" t="s">
        <v>339</v>
      </c>
      <c r="I175" s="893" t="s">
        <v>327</v>
      </c>
      <c r="J175" s="583"/>
      <c r="K175" s="745"/>
      <c r="L175" s="583"/>
      <c r="M175" s="583"/>
      <c r="N175" s="583"/>
      <c r="O175" s="890" t="str">
        <f>O163</f>
        <v>7桁半角数字を「-（ハイフン）」なしで入力</v>
      </c>
      <c r="Q175" s="494"/>
      <c r="S175" s="867"/>
      <c r="T175" s="866"/>
      <c r="U175" s="867"/>
      <c r="V175" s="867"/>
      <c r="W175" s="867"/>
      <c r="X175" s="867"/>
      <c r="Y175" s="867"/>
      <c r="Z175" s="867"/>
      <c r="AA175" s="867"/>
      <c r="AB175" s="867"/>
      <c r="AC175" s="867"/>
      <c r="AD175" s="867"/>
      <c r="AE175" s="867"/>
      <c r="AF175" s="867"/>
      <c r="AG175" s="867"/>
      <c r="AH175" s="867"/>
      <c r="AI175" s="867"/>
      <c r="AJ175" s="867"/>
      <c r="AK175" s="867"/>
      <c r="AL175" s="867"/>
      <c r="AM175" s="867"/>
      <c r="AN175" s="867"/>
      <c r="AO175" s="867"/>
      <c r="AP175" s="867"/>
      <c r="AQ175" s="867"/>
      <c r="AR175" s="867"/>
      <c r="AS175" s="867"/>
      <c r="AT175" s="867"/>
      <c r="AU175" s="867"/>
      <c r="AV175" s="867"/>
    </row>
    <row r="176" spans="2:48" s="493" customFormat="1" ht="21" customHeight="1" x14ac:dyDescent="0.15">
      <c r="B176" s="492"/>
      <c r="D176" s="1326"/>
      <c r="E176" s="1326"/>
      <c r="F176" s="1312"/>
      <c r="G176" s="1333"/>
      <c r="H176" s="1303"/>
      <c r="I176" s="893" t="s">
        <v>183</v>
      </c>
      <c r="J176" s="583"/>
      <c r="K176" s="699"/>
      <c r="L176" s="583"/>
      <c r="M176" s="583"/>
      <c r="N176" s="583"/>
      <c r="O176" s="890" t="s">
        <v>332</v>
      </c>
      <c r="Q176" s="494"/>
      <c r="S176" s="867"/>
      <c r="T176" s="866"/>
      <c r="U176" s="867"/>
      <c r="V176" s="867"/>
      <c r="W176" s="867"/>
      <c r="X176" s="867"/>
      <c r="Y176" s="867"/>
      <c r="Z176" s="867"/>
      <c r="AA176" s="867"/>
      <c r="AB176" s="867"/>
      <c r="AC176" s="867"/>
      <c r="AD176" s="867"/>
      <c r="AE176" s="867"/>
      <c r="AF176" s="867"/>
      <c r="AG176" s="867"/>
      <c r="AH176" s="867"/>
      <c r="AI176" s="867"/>
      <c r="AJ176" s="867"/>
      <c r="AK176" s="867"/>
      <c r="AL176" s="867"/>
      <c r="AM176" s="867"/>
      <c r="AN176" s="867"/>
      <c r="AO176" s="867"/>
      <c r="AP176" s="867"/>
      <c r="AQ176" s="867"/>
      <c r="AR176" s="867"/>
      <c r="AS176" s="867"/>
      <c r="AT176" s="867"/>
      <c r="AU176" s="867"/>
      <c r="AV176" s="867"/>
    </row>
    <row r="177" spans="2:48" s="493" customFormat="1" ht="21" customHeight="1" x14ac:dyDescent="0.15">
      <c r="B177" s="492"/>
      <c r="D177" s="1326"/>
      <c r="E177" s="1326"/>
      <c r="F177" s="1312"/>
      <c r="G177" s="1333"/>
      <c r="H177" s="1303"/>
      <c r="I177" s="893" t="s">
        <v>184</v>
      </c>
      <c r="J177" s="583"/>
      <c r="K177" s="699"/>
      <c r="L177" s="583"/>
      <c r="M177" s="583"/>
      <c r="N177" s="583"/>
      <c r="O177" s="890" t="s">
        <v>1334</v>
      </c>
      <c r="Q177" s="494"/>
      <c r="S177" s="867"/>
      <c r="T177" s="866"/>
      <c r="U177" s="867"/>
      <c r="V177" s="867"/>
      <c r="W177" s="867"/>
      <c r="X177" s="867"/>
      <c r="Y177" s="867"/>
      <c r="Z177" s="867"/>
      <c r="AA177" s="867"/>
      <c r="AB177" s="867"/>
      <c r="AC177" s="867"/>
      <c r="AD177" s="867"/>
      <c r="AE177" s="867"/>
      <c r="AF177" s="867"/>
      <c r="AG177" s="867"/>
      <c r="AH177" s="867"/>
      <c r="AI177" s="867"/>
      <c r="AJ177" s="867"/>
      <c r="AK177" s="867"/>
      <c r="AL177" s="867"/>
      <c r="AM177" s="867"/>
      <c r="AN177" s="867"/>
      <c r="AO177" s="867"/>
      <c r="AP177" s="867"/>
      <c r="AQ177" s="867"/>
      <c r="AR177" s="867"/>
      <c r="AS177" s="867"/>
      <c r="AT177" s="867"/>
      <c r="AU177" s="867"/>
      <c r="AV177" s="867"/>
    </row>
    <row r="178" spans="2:48" s="493" customFormat="1" ht="21" customHeight="1" x14ac:dyDescent="0.15">
      <c r="B178" s="492"/>
      <c r="D178" s="1326"/>
      <c r="E178" s="1326"/>
      <c r="F178" s="1312"/>
      <c r="G178" s="1333"/>
      <c r="H178" s="1303"/>
      <c r="I178" s="893" t="s">
        <v>1232</v>
      </c>
      <c r="J178" s="583"/>
      <c r="K178" s="745"/>
      <c r="L178" s="583"/>
      <c r="M178" s="583"/>
      <c r="N178" s="583"/>
      <c r="O178" s="890" t="s">
        <v>1335</v>
      </c>
      <c r="Q178" s="494"/>
      <c r="S178" s="867"/>
      <c r="T178" s="866"/>
      <c r="U178" s="867"/>
      <c r="V178" s="867"/>
      <c r="W178" s="867"/>
      <c r="X178" s="867"/>
      <c r="Y178" s="867"/>
      <c r="Z178" s="867"/>
      <c r="AA178" s="867"/>
      <c r="AB178" s="867"/>
      <c r="AC178" s="867"/>
      <c r="AD178" s="867"/>
      <c r="AE178" s="867"/>
      <c r="AF178" s="867"/>
      <c r="AG178" s="867"/>
      <c r="AH178" s="867"/>
      <c r="AI178" s="867"/>
      <c r="AJ178" s="867"/>
      <c r="AK178" s="867"/>
      <c r="AL178" s="867"/>
      <c r="AM178" s="867"/>
      <c r="AN178" s="867"/>
      <c r="AO178" s="867"/>
      <c r="AP178" s="867"/>
      <c r="AQ178" s="867"/>
      <c r="AR178" s="867"/>
      <c r="AS178" s="867"/>
      <c r="AT178" s="867"/>
      <c r="AU178" s="867"/>
      <c r="AV178" s="867"/>
    </row>
    <row r="179" spans="2:48" s="493" customFormat="1" ht="21" customHeight="1" x14ac:dyDescent="0.15">
      <c r="B179" s="492"/>
      <c r="D179" s="1326"/>
      <c r="E179" s="1326"/>
      <c r="F179" s="1312"/>
      <c r="G179" s="1333"/>
      <c r="H179" s="1304"/>
      <c r="I179" s="893" t="s">
        <v>330</v>
      </c>
      <c r="J179" s="583"/>
      <c r="K179" s="746"/>
      <c r="L179" s="583"/>
      <c r="M179" s="583"/>
      <c r="N179" s="583"/>
      <c r="O179" s="890" t="s">
        <v>353</v>
      </c>
      <c r="Q179" s="494"/>
      <c r="S179" s="867"/>
      <c r="T179" s="866"/>
      <c r="U179" s="867"/>
      <c r="V179" s="867"/>
      <c r="W179" s="867"/>
      <c r="X179" s="867"/>
      <c r="Y179" s="867"/>
      <c r="Z179" s="867"/>
      <c r="AA179" s="867"/>
      <c r="AB179" s="867"/>
      <c r="AC179" s="867"/>
      <c r="AD179" s="867"/>
      <c r="AE179" s="867"/>
      <c r="AF179" s="867"/>
      <c r="AG179" s="867"/>
      <c r="AH179" s="867"/>
      <c r="AI179" s="867"/>
      <c r="AJ179" s="867"/>
      <c r="AK179" s="867"/>
      <c r="AL179" s="867"/>
      <c r="AM179" s="867"/>
      <c r="AN179" s="867"/>
      <c r="AO179" s="867"/>
      <c r="AP179" s="867"/>
      <c r="AQ179" s="867"/>
      <c r="AR179" s="867"/>
      <c r="AS179" s="867"/>
      <c r="AT179" s="867"/>
      <c r="AU179" s="867"/>
      <c r="AV179" s="867"/>
    </row>
    <row r="180" spans="2:48" s="493" customFormat="1" ht="21" customHeight="1" x14ac:dyDescent="0.15">
      <c r="B180" s="492"/>
      <c r="D180" s="1326"/>
      <c r="E180" s="1326"/>
      <c r="F180" s="1312"/>
      <c r="G180" s="1333"/>
      <c r="H180" s="1317" t="s">
        <v>343</v>
      </c>
      <c r="I180" s="893" t="s">
        <v>179</v>
      </c>
      <c r="J180" s="583"/>
      <c r="K180" s="748"/>
      <c r="L180" s="583"/>
      <c r="M180" s="583"/>
      <c r="N180" s="583"/>
      <c r="O180" s="890" t="s">
        <v>1234</v>
      </c>
      <c r="Q180" s="494"/>
      <c r="S180" s="867"/>
      <c r="T180" s="869"/>
      <c r="U180" s="867"/>
      <c r="V180" s="867"/>
      <c r="W180" s="867"/>
      <c r="X180" s="867"/>
      <c r="Y180" s="867"/>
      <c r="Z180" s="867"/>
      <c r="AA180" s="867"/>
      <c r="AB180" s="867"/>
      <c r="AC180" s="867"/>
      <c r="AD180" s="867"/>
      <c r="AE180" s="867"/>
      <c r="AF180" s="867"/>
      <c r="AG180" s="867"/>
      <c r="AH180" s="867"/>
      <c r="AI180" s="867"/>
      <c r="AJ180" s="867"/>
      <c r="AK180" s="867"/>
      <c r="AL180" s="867"/>
      <c r="AM180" s="867"/>
      <c r="AN180" s="867"/>
      <c r="AO180" s="867"/>
      <c r="AP180" s="867"/>
      <c r="AQ180" s="867"/>
      <c r="AR180" s="867"/>
      <c r="AS180" s="867"/>
      <c r="AT180" s="867"/>
      <c r="AU180" s="867"/>
      <c r="AV180" s="867"/>
    </row>
    <row r="181" spans="2:48" s="493" customFormat="1" ht="21" customHeight="1" x14ac:dyDescent="0.15">
      <c r="B181" s="492"/>
      <c r="D181" s="1326"/>
      <c r="E181" s="1326"/>
      <c r="F181" s="1312"/>
      <c r="G181" s="1333"/>
      <c r="H181" s="1303"/>
      <c r="I181" s="893" t="s">
        <v>59</v>
      </c>
      <c r="J181" s="583"/>
      <c r="K181" s="748"/>
      <c r="L181" s="583"/>
      <c r="M181" s="583"/>
      <c r="N181" s="583"/>
      <c r="O181" s="890" t="s">
        <v>479</v>
      </c>
      <c r="Q181" s="494"/>
      <c r="S181" s="867"/>
      <c r="T181" s="869"/>
      <c r="U181" s="867"/>
      <c r="V181" s="867"/>
      <c r="W181" s="867"/>
      <c r="X181" s="867"/>
      <c r="Y181" s="867"/>
      <c r="Z181" s="867"/>
      <c r="AA181" s="867"/>
      <c r="AB181" s="867"/>
      <c r="AC181" s="867"/>
      <c r="AD181" s="867"/>
      <c r="AE181" s="867"/>
      <c r="AF181" s="867"/>
      <c r="AG181" s="867"/>
      <c r="AH181" s="867"/>
      <c r="AI181" s="867"/>
      <c r="AJ181" s="867"/>
      <c r="AK181" s="867"/>
      <c r="AL181" s="867"/>
      <c r="AM181" s="867"/>
      <c r="AN181" s="867"/>
      <c r="AO181" s="867"/>
      <c r="AP181" s="867"/>
      <c r="AQ181" s="867"/>
      <c r="AR181" s="867"/>
      <c r="AS181" s="867"/>
      <c r="AT181" s="867"/>
      <c r="AU181" s="867"/>
      <c r="AV181" s="867"/>
    </row>
    <row r="182" spans="2:48" s="493" customFormat="1" ht="21" customHeight="1" x14ac:dyDescent="0.15">
      <c r="B182" s="492"/>
      <c r="D182" s="1326"/>
      <c r="E182" s="1326"/>
      <c r="F182" s="1312"/>
      <c r="G182" s="1333"/>
      <c r="H182" s="1304"/>
      <c r="I182" s="893" t="s">
        <v>342</v>
      </c>
      <c r="J182" s="583"/>
      <c r="K182" s="746"/>
      <c r="L182" s="583"/>
      <c r="M182" s="583"/>
      <c r="N182" s="583"/>
      <c r="O182" s="898" t="s">
        <v>350</v>
      </c>
      <c r="Q182" s="494"/>
      <c r="S182" s="867"/>
      <c r="T182" s="870"/>
      <c r="U182" s="867"/>
      <c r="V182" s="867"/>
      <c r="W182" s="867"/>
      <c r="X182" s="867"/>
      <c r="Y182" s="867"/>
      <c r="Z182" s="867"/>
      <c r="AA182" s="867"/>
      <c r="AB182" s="867"/>
      <c r="AC182" s="867"/>
      <c r="AD182" s="867"/>
      <c r="AE182" s="867"/>
      <c r="AF182" s="867"/>
      <c r="AG182" s="867"/>
      <c r="AH182" s="867"/>
      <c r="AI182" s="867"/>
      <c r="AJ182" s="867"/>
      <c r="AK182" s="867"/>
      <c r="AL182" s="867"/>
      <c r="AM182" s="867"/>
      <c r="AN182" s="867"/>
      <c r="AO182" s="867"/>
      <c r="AP182" s="867"/>
      <c r="AQ182" s="867"/>
      <c r="AR182" s="867"/>
      <c r="AS182" s="867"/>
      <c r="AT182" s="867"/>
      <c r="AU182" s="867"/>
      <c r="AV182" s="867"/>
    </row>
    <row r="183" spans="2:48" s="493" customFormat="1" ht="21" customHeight="1" x14ac:dyDescent="0.15">
      <c r="B183" s="492"/>
      <c r="D183" s="1326"/>
      <c r="E183" s="1326"/>
      <c r="F183" s="894"/>
      <c r="G183" s="895"/>
      <c r="H183" s="1317" t="s">
        <v>1671</v>
      </c>
      <c r="I183" s="1192" t="s">
        <v>1148</v>
      </c>
      <c r="J183" s="583"/>
      <c r="K183" s="699"/>
      <c r="L183" s="583"/>
      <c r="M183" s="583"/>
      <c r="N183" s="583"/>
      <c r="O183" s="1191" t="s">
        <v>332</v>
      </c>
      <c r="Q183" s="494"/>
      <c r="S183" s="867"/>
      <c r="T183" s="866"/>
      <c r="U183" s="867"/>
      <c r="V183" s="867"/>
      <c r="W183" s="867"/>
      <c r="X183" s="867"/>
      <c r="Y183" s="867"/>
      <c r="Z183" s="867"/>
      <c r="AA183" s="867"/>
      <c r="AB183" s="867"/>
      <c r="AC183" s="867"/>
      <c r="AD183" s="867"/>
      <c r="AE183" s="867"/>
      <c r="AF183" s="867"/>
      <c r="AG183" s="867"/>
      <c r="AH183" s="867"/>
      <c r="AI183" s="867"/>
      <c r="AJ183" s="867"/>
      <c r="AK183" s="867"/>
      <c r="AL183" s="867"/>
      <c r="AM183" s="867"/>
      <c r="AN183" s="867"/>
      <c r="AO183" s="867"/>
      <c r="AP183" s="867"/>
      <c r="AQ183" s="867"/>
      <c r="AR183" s="867"/>
      <c r="AS183" s="867"/>
      <c r="AT183" s="867"/>
      <c r="AU183" s="867"/>
      <c r="AV183" s="867"/>
    </row>
    <row r="184" spans="2:48" s="493" customFormat="1" ht="71.25" customHeight="1" x14ac:dyDescent="0.15">
      <c r="B184" s="492"/>
      <c r="D184" s="1326"/>
      <c r="E184" s="1326"/>
      <c r="F184" s="894"/>
      <c r="G184" s="895"/>
      <c r="H184" s="1328"/>
      <c r="I184" s="899" t="s">
        <v>1217</v>
      </c>
      <c r="J184" s="583"/>
      <c r="K184" s="700"/>
      <c r="L184" s="583"/>
      <c r="M184" s="583"/>
      <c r="N184" s="583"/>
      <c r="O184" s="1191" t="str">
        <f>IF(K183="なし","入力不要","認定日又は認定予定時期を入力　（例｜●●●●年●月認定予定)")</f>
        <v>認定日又は認定予定時期を入力　（例｜●●●●年●月認定予定)</v>
      </c>
      <c r="Q184" s="494"/>
      <c r="S184" s="867"/>
      <c r="T184" s="866"/>
      <c r="U184" s="867"/>
      <c r="V184" s="867"/>
      <c r="W184" s="867"/>
      <c r="X184" s="867"/>
      <c r="Y184" s="867"/>
      <c r="Z184" s="867"/>
      <c r="AA184" s="867"/>
      <c r="AB184" s="867"/>
      <c r="AC184" s="867"/>
      <c r="AD184" s="867"/>
      <c r="AE184" s="867"/>
      <c r="AF184" s="867"/>
      <c r="AG184" s="867"/>
      <c r="AH184" s="867"/>
      <c r="AI184" s="867"/>
      <c r="AJ184" s="867"/>
      <c r="AK184" s="867"/>
      <c r="AL184" s="867"/>
      <c r="AM184" s="867"/>
      <c r="AN184" s="867"/>
      <c r="AO184" s="867"/>
      <c r="AP184" s="867"/>
      <c r="AQ184" s="867"/>
      <c r="AR184" s="867"/>
      <c r="AS184" s="867"/>
      <c r="AT184" s="867"/>
      <c r="AU184" s="867"/>
      <c r="AV184" s="867"/>
    </row>
    <row r="185" spans="2:48" s="493" customFormat="1" ht="21" customHeight="1" x14ac:dyDescent="0.15">
      <c r="B185" s="492"/>
      <c r="D185" s="1326"/>
      <c r="E185" s="1326"/>
      <c r="F185" s="894"/>
      <c r="G185" s="895"/>
      <c r="H185" s="1317" t="s">
        <v>1672</v>
      </c>
      <c r="I185" s="1196" t="s">
        <v>1181</v>
      </c>
      <c r="J185" s="583"/>
      <c r="K185" s="699"/>
      <c r="L185" s="583"/>
      <c r="M185" s="583"/>
      <c r="N185" s="583"/>
      <c r="O185" s="1191" t="s">
        <v>332</v>
      </c>
      <c r="Q185" s="494"/>
      <c r="S185" s="867"/>
      <c r="T185" s="866"/>
      <c r="U185" s="867"/>
      <c r="V185" s="867"/>
      <c r="W185" s="867"/>
      <c r="X185" s="867"/>
      <c r="Y185" s="867"/>
      <c r="Z185" s="867"/>
      <c r="AA185" s="867"/>
      <c r="AB185" s="867"/>
      <c r="AC185" s="867"/>
      <c r="AD185" s="867"/>
      <c r="AE185" s="867"/>
      <c r="AF185" s="867"/>
      <c r="AG185" s="867"/>
      <c r="AH185" s="867"/>
      <c r="AI185" s="867"/>
      <c r="AJ185" s="867"/>
      <c r="AK185" s="867"/>
      <c r="AL185" s="867"/>
      <c r="AM185" s="867"/>
      <c r="AN185" s="867"/>
      <c r="AO185" s="867"/>
      <c r="AP185" s="867"/>
      <c r="AQ185" s="867"/>
      <c r="AR185" s="867"/>
      <c r="AS185" s="867"/>
      <c r="AT185" s="867"/>
      <c r="AU185" s="867"/>
      <c r="AV185" s="867"/>
    </row>
    <row r="186" spans="2:48" s="493" customFormat="1" ht="81.75" customHeight="1" thickBot="1" x14ac:dyDescent="0.2">
      <c r="B186" s="492"/>
      <c r="D186" s="1326"/>
      <c r="E186" s="1326"/>
      <c r="F186" s="894"/>
      <c r="G186" s="895"/>
      <c r="H186" s="1318"/>
      <c r="I186" s="897" t="s">
        <v>1199</v>
      </c>
      <c r="J186" s="583"/>
      <c r="K186" s="700"/>
      <c r="L186" s="583"/>
      <c r="M186" s="583"/>
      <c r="N186" s="583"/>
      <c r="O186" s="1191" t="str">
        <f>IF(K185="なし","入力不要","宣言日付又は予定時期を入力　（例｜●●●●年●月登録予定)")</f>
        <v>宣言日付又は予定時期を入力　（例｜●●●●年●月登録予定)</v>
      </c>
      <c r="Q186" s="494"/>
      <c r="S186" s="867"/>
      <c r="T186" s="866"/>
      <c r="U186" s="867"/>
      <c r="V186" s="867"/>
      <c r="W186" s="867"/>
      <c r="X186" s="867"/>
      <c r="Y186" s="867"/>
      <c r="Z186" s="867"/>
      <c r="AA186" s="867"/>
      <c r="AB186" s="867"/>
      <c r="AC186" s="867"/>
      <c r="AD186" s="867"/>
      <c r="AE186" s="867"/>
      <c r="AF186" s="867"/>
      <c r="AG186" s="867"/>
      <c r="AH186" s="867"/>
      <c r="AI186" s="867"/>
      <c r="AJ186" s="867"/>
      <c r="AK186" s="867"/>
      <c r="AL186" s="867"/>
      <c r="AM186" s="867"/>
      <c r="AN186" s="867"/>
      <c r="AO186" s="867"/>
      <c r="AP186" s="867"/>
      <c r="AQ186" s="867"/>
      <c r="AR186" s="867"/>
      <c r="AS186" s="867"/>
      <c r="AT186" s="867"/>
      <c r="AU186" s="867"/>
      <c r="AV186" s="867"/>
    </row>
    <row r="187" spans="2:48" s="493" customFormat="1" ht="7.5" customHeight="1" thickTop="1" x14ac:dyDescent="0.15">
      <c r="B187" s="492"/>
      <c r="C187" s="1324"/>
      <c r="D187" s="1324"/>
      <c r="E187" s="1324"/>
      <c r="F187" s="1324"/>
      <c r="G187" s="1324"/>
      <c r="H187" s="1324"/>
      <c r="I187" s="1324"/>
      <c r="J187" s="1324"/>
      <c r="K187" s="1324"/>
      <c r="L187" s="1324"/>
      <c r="M187" s="1324"/>
      <c r="N187" s="1324"/>
      <c r="O187" s="1324"/>
      <c r="P187" s="1324"/>
      <c r="Q187" s="494"/>
      <c r="S187" s="867"/>
      <c r="T187" s="866"/>
      <c r="U187" s="867"/>
      <c r="V187" s="867"/>
      <c r="W187" s="867"/>
      <c r="X187" s="867"/>
      <c r="Y187" s="867"/>
      <c r="Z187" s="867"/>
      <c r="AA187" s="867"/>
      <c r="AB187" s="867"/>
      <c r="AC187" s="867"/>
      <c r="AD187" s="867"/>
      <c r="AE187" s="867"/>
      <c r="AF187" s="867"/>
      <c r="AG187" s="867"/>
      <c r="AH187" s="867"/>
      <c r="AI187" s="867"/>
      <c r="AJ187" s="867"/>
      <c r="AK187" s="867"/>
      <c r="AL187" s="867"/>
      <c r="AM187" s="867"/>
      <c r="AN187" s="867"/>
      <c r="AO187" s="867"/>
      <c r="AP187" s="867"/>
      <c r="AQ187" s="867"/>
      <c r="AR187" s="867"/>
      <c r="AS187" s="867"/>
      <c r="AT187" s="867"/>
      <c r="AU187" s="867"/>
      <c r="AV187" s="867"/>
    </row>
    <row r="188" spans="2:48" s="493" customFormat="1" ht="7.5" customHeight="1" x14ac:dyDescent="0.15">
      <c r="B188" s="492"/>
      <c r="E188" s="495"/>
      <c r="F188" s="495"/>
      <c r="G188" s="495"/>
      <c r="H188" s="496"/>
      <c r="I188" s="497"/>
      <c r="K188" s="498"/>
      <c r="O188" s="475"/>
      <c r="Q188" s="494"/>
      <c r="S188" s="867"/>
      <c r="T188" s="866"/>
      <c r="U188" s="867"/>
      <c r="V188" s="867"/>
      <c r="W188" s="867"/>
      <c r="X188" s="867"/>
      <c r="Y188" s="867"/>
      <c r="Z188" s="867"/>
      <c r="AA188" s="867"/>
      <c r="AB188" s="867"/>
      <c r="AC188" s="867"/>
      <c r="AD188" s="867"/>
      <c r="AE188" s="867"/>
      <c r="AF188" s="867"/>
      <c r="AG188" s="867"/>
      <c r="AH188" s="867"/>
      <c r="AI188" s="867"/>
      <c r="AJ188" s="867"/>
      <c r="AK188" s="867"/>
      <c r="AL188" s="867"/>
      <c r="AM188" s="867"/>
      <c r="AN188" s="867"/>
      <c r="AO188" s="867"/>
      <c r="AP188" s="867"/>
      <c r="AQ188" s="867"/>
      <c r="AR188" s="867"/>
      <c r="AS188" s="867"/>
      <c r="AT188" s="867"/>
      <c r="AU188" s="867"/>
      <c r="AV188" s="867"/>
    </row>
    <row r="189" spans="2:48" ht="18.75" customHeight="1" x14ac:dyDescent="0.15">
      <c r="B189" s="484"/>
      <c r="C189" s="486"/>
      <c r="D189" s="1320" t="s">
        <v>480</v>
      </c>
      <c r="E189" s="1320"/>
      <c r="F189" s="1320"/>
      <c r="G189" s="1320"/>
      <c r="H189" s="1320"/>
      <c r="I189" s="1320"/>
      <c r="J189" s="1320"/>
      <c r="K189" s="1320"/>
      <c r="L189" s="1320"/>
      <c r="M189" s="487"/>
      <c r="N189" s="488"/>
      <c r="O189" s="1319" t="s">
        <v>334</v>
      </c>
      <c r="P189" s="1319"/>
      <c r="Q189" s="485"/>
      <c r="T189" s="866"/>
    </row>
    <row r="190" spans="2:48" ht="5.25" customHeight="1" x14ac:dyDescent="0.15">
      <c r="B190" s="484"/>
      <c r="D190" s="487"/>
      <c r="E190" s="487"/>
      <c r="F190" s="487"/>
      <c r="G190" s="487"/>
      <c r="H190" s="489"/>
      <c r="I190" s="489"/>
      <c r="J190" s="487"/>
      <c r="K190" s="490"/>
      <c r="L190" s="487"/>
      <c r="M190" s="487"/>
      <c r="N190" s="487"/>
      <c r="P190" s="491"/>
      <c r="Q190" s="485"/>
      <c r="S190" s="1159"/>
      <c r="T190" s="1172"/>
    </row>
    <row r="191" spans="2:48" ht="33.75" customHeight="1" x14ac:dyDescent="0.15">
      <c r="B191" s="484"/>
      <c r="C191" s="472"/>
      <c r="D191" s="1326" t="s">
        <v>424</v>
      </c>
      <c r="E191" s="1326"/>
      <c r="F191" s="887"/>
      <c r="G191" s="888"/>
      <c r="H191" s="1321" t="s">
        <v>1510</v>
      </c>
      <c r="I191" s="896" t="s">
        <v>730</v>
      </c>
      <c r="J191" s="744"/>
      <c r="K191" s="749"/>
      <c r="L191" s="744"/>
      <c r="M191" s="744"/>
      <c r="N191" s="744"/>
      <c r="O191" s="1300" t="s">
        <v>1511</v>
      </c>
      <c r="Q191" s="485"/>
      <c r="T191" s="861"/>
    </row>
    <row r="192" spans="2:48" ht="21" customHeight="1" x14ac:dyDescent="0.15">
      <c r="B192" s="484"/>
      <c r="C192" s="472"/>
      <c r="D192" s="1326"/>
      <c r="E192" s="1326"/>
      <c r="F192" s="887"/>
      <c r="G192" s="888"/>
      <c r="H192" s="1322"/>
      <c r="I192" s="896" t="s">
        <v>729</v>
      </c>
      <c r="J192" s="744"/>
      <c r="K192" s="749"/>
      <c r="L192" s="744"/>
      <c r="M192" s="744"/>
      <c r="N192" s="744"/>
      <c r="O192" s="1334"/>
      <c r="Q192" s="485"/>
      <c r="T192" s="861"/>
    </row>
    <row r="193" spans="2:48" ht="21" customHeight="1" x14ac:dyDescent="0.15">
      <c r="B193" s="484"/>
      <c r="C193" s="472"/>
      <c r="D193" s="1326"/>
      <c r="E193" s="1326"/>
      <c r="F193" s="887"/>
      <c r="G193" s="888"/>
      <c r="H193" s="1322"/>
      <c r="I193" s="896" t="s">
        <v>731</v>
      </c>
      <c r="J193" s="744"/>
      <c r="K193" s="749"/>
      <c r="L193" s="744"/>
      <c r="M193" s="744"/>
      <c r="N193" s="744"/>
      <c r="O193" s="1300" t="s">
        <v>1512</v>
      </c>
      <c r="Q193" s="485"/>
      <c r="T193" s="861"/>
    </row>
    <row r="194" spans="2:48" ht="33.75" customHeight="1" x14ac:dyDescent="0.15">
      <c r="B194" s="484"/>
      <c r="C194" s="472"/>
      <c r="D194" s="1326"/>
      <c r="E194" s="1326"/>
      <c r="F194" s="887"/>
      <c r="G194" s="888"/>
      <c r="H194" s="1322"/>
      <c r="I194" s="900" t="s">
        <v>1496</v>
      </c>
      <c r="J194" s="744"/>
      <c r="K194" s="749"/>
      <c r="L194" s="744"/>
      <c r="M194" s="744"/>
      <c r="N194" s="744"/>
      <c r="O194" s="1335"/>
      <c r="Q194" s="485"/>
      <c r="T194" s="861"/>
    </row>
    <row r="195" spans="2:48" ht="33.75" customHeight="1" x14ac:dyDescent="0.15">
      <c r="B195" s="484"/>
      <c r="C195" s="472"/>
      <c r="D195" s="1326"/>
      <c r="E195" s="1326"/>
      <c r="F195" s="887"/>
      <c r="G195" s="888"/>
      <c r="H195" s="1322"/>
      <c r="I195" s="900" t="s">
        <v>1492</v>
      </c>
      <c r="J195" s="744"/>
      <c r="K195" s="749"/>
      <c r="L195" s="744"/>
      <c r="M195" s="744"/>
      <c r="N195" s="744"/>
      <c r="O195" s="1335"/>
      <c r="Q195" s="485"/>
      <c r="T195" s="863"/>
    </row>
    <row r="196" spans="2:48" ht="51" customHeight="1" x14ac:dyDescent="0.15">
      <c r="B196" s="484"/>
      <c r="C196" s="472"/>
      <c r="D196" s="1326"/>
      <c r="E196" s="1326"/>
      <c r="F196" s="887"/>
      <c r="G196" s="888"/>
      <c r="H196" s="1323"/>
      <c r="I196" s="1232" t="s">
        <v>1493</v>
      </c>
      <c r="J196" s="744"/>
      <c r="K196" s="750"/>
      <c r="L196" s="744"/>
      <c r="M196" s="744"/>
      <c r="N196" s="744"/>
      <c r="O196" s="1233" t="s">
        <v>1673</v>
      </c>
      <c r="Q196" s="485"/>
      <c r="T196" s="1160"/>
      <c r="U196" s="1159"/>
      <c r="V196" s="1159"/>
      <c r="W196" s="1159"/>
      <c r="X196" s="1159"/>
      <c r="Y196" s="1159"/>
      <c r="Z196" s="1159"/>
      <c r="AA196" s="1159"/>
      <c r="AB196" s="1159"/>
    </row>
    <row r="197" spans="2:48" s="493" customFormat="1" ht="33.75" customHeight="1" x14ac:dyDescent="0.15">
      <c r="B197" s="492"/>
      <c r="D197" s="1326"/>
      <c r="E197" s="1326"/>
      <c r="F197" s="901"/>
      <c r="G197" s="891"/>
      <c r="H197" s="1317" t="s">
        <v>410</v>
      </c>
      <c r="I197" s="902" t="s">
        <v>431</v>
      </c>
      <c r="J197" s="583"/>
      <c r="K197" s="73"/>
      <c r="L197" s="583"/>
      <c r="M197" s="583"/>
      <c r="N197" s="583"/>
      <c r="O197" s="1191" t="s">
        <v>411</v>
      </c>
      <c r="Q197" s="494"/>
      <c r="S197" s="867"/>
      <c r="T197" s="866"/>
      <c r="U197" s="867"/>
      <c r="V197" s="867"/>
      <c r="W197" s="867"/>
      <c r="X197" s="867"/>
      <c r="Y197" s="867"/>
      <c r="Z197" s="867"/>
      <c r="AA197" s="867"/>
      <c r="AB197" s="867"/>
      <c r="AC197" s="867"/>
      <c r="AD197" s="867"/>
      <c r="AE197" s="867"/>
      <c r="AF197" s="867"/>
      <c r="AG197" s="867"/>
      <c r="AH197" s="867"/>
      <c r="AI197" s="867"/>
      <c r="AJ197" s="867"/>
      <c r="AK197" s="867"/>
      <c r="AL197" s="867"/>
      <c r="AM197" s="867"/>
      <c r="AN197" s="867"/>
      <c r="AO197" s="867"/>
      <c r="AP197" s="867"/>
      <c r="AQ197" s="867"/>
      <c r="AR197" s="867"/>
      <c r="AS197" s="867"/>
      <c r="AT197" s="867"/>
      <c r="AU197" s="867"/>
      <c r="AV197" s="867"/>
    </row>
    <row r="198" spans="2:48" s="493" customFormat="1" ht="21" customHeight="1" x14ac:dyDescent="0.15">
      <c r="B198" s="492"/>
      <c r="D198" s="1326"/>
      <c r="E198" s="1326"/>
      <c r="F198" s="901"/>
      <c r="G198" s="891"/>
      <c r="H198" s="1328"/>
      <c r="I198" s="902" t="s">
        <v>477</v>
      </c>
      <c r="J198" s="583"/>
      <c r="K198" s="81"/>
      <c r="L198" s="583"/>
      <c r="M198" s="583"/>
      <c r="N198" s="583"/>
      <c r="O198" s="1191" t="str">
        <f>IF($K$197="なし","入力不要","入力例｜●●●●年●月下旬　")</f>
        <v>入力例｜●●●●年●月下旬　</v>
      </c>
      <c r="Q198" s="494"/>
      <c r="S198" s="867"/>
      <c r="T198" s="866"/>
      <c r="U198" s="867"/>
      <c r="V198" s="867"/>
      <c r="W198" s="867"/>
      <c r="X198" s="867"/>
      <c r="Y198" s="867"/>
      <c r="Z198" s="867"/>
      <c r="AA198" s="867"/>
      <c r="AB198" s="867"/>
      <c r="AC198" s="867"/>
      <c r="AD198" s="867"/>
      <c r="AE198" s="867"/>
      <c r="AF198" s="867"/>
      <c r="AG198" s="867"/>
      <c r="AH198" s="867"/>
      <c r="AI198" s="867"/>
      <c r="AJ198" s="867"/>
      <c r="AK198" s="867"/>
      <c r="AL198" s="867"/>
      <c r="AM198" s="867"/>
      <c r="AN198" s="867"/>
      <c r="AO198" s="867"/>
      <c r="AP198" s="867"/>
      <c r="AQ198" s="867"/>
      <c r="AR198" s="867"/>
      <c r="AS198" s="867"/>
      <c r="AT198" s="867"/>
      <c r="AU198" s="867"/>
      <c r="AV198" s="867"/>
    </row>
    <row r="199" spans="2:48" s="493" customFormat="1" ht="33.75" customHeight="1" x14ac:dyDescent="0.15">
      <c r="B199" s="492"/>
      <c r="D199" s="1326"/>
      <c r="E199" s="1326"/>
      <c r="F199" s="901"/>
      <c r="G199" s="891"/>
      <c r="H199" s="1328"/>
      <c r="I199" s="1234" t="s">
        <v>1639</v>
      </c>
      <c r="J199" s="583"/>
      <c r="K199" s="73"/>
      <c r="L199" s="583"/>
      <c r="M199" s="583"/>
      <c r="N199" s="583"/>
      <c r="O199" s="1235" t="s">
        <v>1643</v>
      </c>
      <c r="Q199" s="494"/>
      <c r="S199" s="867"/>
      <c r="T199" s="1180" t="str">
        <f>IF(AND(K199&lt;&gt;"", K199&lt;&gt;"なし"), "※別途書類が必要となる為、事前にSIIへ連絡してください。", "")</f>
        <v/>
      </c>
      <c r="U199" s="867"/>
      <c r="V199" s="867"/>
      <c r="W199" s="867"/>
      <c r="X199" s="867"/>
      <c r="Y199" s="867"/>
      <c r="Z199" s="867"/>
      <c r="AA199" s="867"/>
      <c r="AB199" s="867"/>
      <c r="AC199" s="867"/>
      <c r="AD199" s="867"/>
      <c r="AE199" s="867"/>
      <c r="AF199" s="867"/>
      <c r="AG199" s="867"/>
      <c r="AH199" s="867"/>
      <c r="AI199" s="867"/>
      <c r="AJ199" s="867"/>
      <c r="AK199" s="867"/>
      <c r="AL199" s="867"/>
      <c r="AM199" s="867"/>
      <c r="AN199" s="867"/>
      <c r="AO199" s="867"/>
      <c r="AP199" s="867"/>
      <c r="AQ199" s="867"/>
      <c r="AR199" s="867"/>
      <c r="AS199" s="867"/>
      <c r="AT199" s="867"/>
      <c r="AU199" s="867"/>
      <c r="AV199" s="867"/>
    </row>
    <row r="200" spans="2:48" s="493" customFormat="1" ht="33.75" customHeight="1" x14ac:dyDescent="0.15">
      <c r="B200" s="492"/>
      <c r="D200" s="1326"/>
      <c r="E200" s="1326"/>
      <c r="F200" s="901"/>
      <c r="G200" s="891"/>
      <c r="H200" s="1328"/>
      <c r="I200" s="1234" t="s">
        <v>1640</v>
      </c>
      <c r="J200" s="583"/>
      <c r="K200" s="73"/>
      <c r="L200" s="583"/>
      <c r="M200" s="583"/>
      <c r="N200" s="583"/>
      <c r="O200" s="1235" t="s">
        <v>1644</v>
      </c>
      <c r="Q200" s="494"/>
      <c r="S200" s="867"/>
      <c r="T200" s="1180" t="str">
        <f t="shared" ref="T200:T201" si="0">IF(AND(K200&lt;&gt;"", K200&lt;&gt;"なし"), "※別途書類が必要となる為、事前にSIIへ連絡してください。", "")</f>
        <v/>
      </c>
      <c r="U200" s="867"/>
      <c r="V200" s="867"/>
      <c r="W200" s="867"/>
      <c r="X200" s="867"/>
      <c r="Y200" s="867"/>
      <c r="Z200" s="867"/>
      <c r="AA200" s="867"/>
      <c r="AB200" s="867"/>
      <c r="AC200" s="867"/>
      <c r="AD200" s="867"/>
      <c r="AE200" s="867"/>
      <c r="AF200" s="867"/>
      <c r="AG200" s="867"/>
      <c r="AH200" s="867"/>
      <c r="AI200" s="867"/>
      <c r="AJ200" s="867"/>
      <c r="AK200" s="867"/>
      <c r="AL200" s="867"/>
      <c r="AM200" s="867"/>
      <c r="AN200" s="867"/>
      <c r="AO200" s="867"/>
      <c r="AP200" s="867"/>
      <c r="AQ200" s="867"/>
      <c r="AR200" s="867"/>
      <c r="AS200" s="867"/>
      <c r="AT200" s="867"/>
      <c r="AU200" s="867"/>
      <c r="AV200" s="867"/>
    </row>
    <row r="201" spans="2:48" s="493" customFormat="1" ht="33.75" customHeight="1" x14ac:dyDescent="0.15">
      <c r="B201" s="492"/>
      <c r="D201" s="1326"/>
      <c r="E201" s="1326"/>
      <c r="F201" s="901"/>
      <c r="G201" s="891"/>
      <c r="H201" s="1328"/>
      <c r="I201" s="1234" t="s">
        <v>1641</v>
      </c>
      <c r="J201" s="583"/>
      <c r="K201" s="73"/>
      <c r="L201" s="583"/>
      <c r="M201" s="583"/>
      <c r="N201" s="583"/>
      <c r="O201" s="1235" t="s">
        <v>1645</v>
      </c>
      <c r="Q201" s="494"/>
      <c r="S201" s="867"/>
      <c r="T201" s="1180" t="str">
        <f t="shared" si="0"/>
        <v/>
      </c>
      <c r="U201" s="867"/>
      <c r="V201" s="867"/>
      <c r="W201" s="867"/>
      <c r="X201" s="867"/>
      <c r="Y201" s="867"/>
      <c r="Z201" s="867"/>
      <c r="AA201" s="867"/>
      <c r="AB201" s="867"/>
      <c r="AC201" s="867"/>
      <c r="AD201" s="867"/>
      <c r="AE201" s="867"/>
      <c r="AF201" s="867"/>
      <c r="AG201" s="867"/>
      <c r="AH201" s="867"/>
      <c r="AI201" s="867"/>
      <c r="AJ201" s="867"/>
      <c r="AK201" s="867"/>
      <c r="AL201" s="867"/>
      <c r="AM201" s="867"/>
      <c r="AN201" s="867"/>
      <c r="AO201" s="867"/>
      <c r="AP201" s="867"/>
      <c r="AQ201" s="867"/>
      <c r="AR201" s="867"/>
      <c r="AS201" s="867"/>
      <c r="AT201" s="867"/>
      <c r="AU201" s="867"/>
      <c r="AV201" s="867"/>
    </row>
    <row r="202" spans="2:48" s="493" customFormat="1" ht="33.75" customHeight="1" x14ac:dyDescent="0.15">
      <c r="B202" s="492"/>
      <c r="D202" s="1326"/>
      <c r="E202" s="1326"/>
      <c r="F202" s="901"/>
      <c r="G202" s="891"/>
      <c r="H202" s="1329"/>
      <c r="I202" s="1234" t="s">
        <v>1642</v>
      </c>
      <c r="J202" s="583"/>
      <c r="K202" s="73"/>
      <c r="L202" s="583"/>
      <c r="M202" s="583"/>
      <c r="N202" s="583"/>
      <c r="O202" s="1235" t="s">
        <v>1645</v>
      </c>
      <c r="Q202" s="494"/>
      <c r="S202" s="867"/>
      <c r="T202" s="1180" t="str">
        <f>IF(AND(K202&lt;&gt;"", K202&lt;&gt;"なし"), "※別途書類が必要となる為、事前にSIIへ連絡してください。", "")</f>
        <v/>
      </c>
      <c r="U202" s="867"/>
      <c r="V202" s="867"/>
      <c r="W202" s="867"/>
      <c r="X202" s="867"/>
      <c r="Y202" s="867"/>
      <c r="Z202" s="867"/>
      <c r="AA202" s="867"/>
      <c r="AB202" s="867"/>
      <c r="AC202" s="867"/>
      <c r="AD202" s="867"/>
      <c r="AE202" s="867"/>
      <c r="AF202" s="867"/>
      <c r="AG202" s="867"/>
      <c r="AH202" s="867"/>
      <c r="AI202" s="867"/>
      <c r="AJ202" s="867"/>
      <c r="AK202" s="867"/>
      <c r="AL202" s="867"/>
      <c r="AM202" s="867"/>
      <c r="AN202" s="867"/>
      <c r="AO202" s="867"/>
      <c r="AP202" s="867"/>
      <c r="AQ202" s="867"/>
      <c r="AR202" s="867"/>
      <c r="AS202" s="867"/>
      <c r="AT202" s="867"/>
      <c r="AU202" s="867"/>
      <c r="AV202" s="867"/>
    </row>
    <row r="203" spans="2:48" s="493" customFormat="1" ht="21" customHeight="1" x14ac:dyDescent="0.15">
      <c r="B203" s="492"/>
      <c r="D203" s="1326"/>
      <c r="E203" s="1326"/>
      <c r="F203" s="901"/>
      <c r="G203" s="891"/>
      <c r="H203" s="1317" t="s">
        <v>432</v>
      </c>
      <c r="I203" s="903" t="s">
        <v>1266</v>
      </c>
      <c r="J203" s="583"/>
      <c r="K203" s="73"/>
      <c r="L203" s="583"/>
      <c r="M203" s="583"/>
      <c r="N203" s="583"/>
      <c r="O203" s="889" t="s">
        <v>433</v>
      </c>
      <c r="Q203" s="494"/>
      <c r="S203" s="867"/>
      <c r="T203" s="866"/>
      <c r="U203" s="867"/>
      <c r="V203" s="867"/>
      <c r="W203" s="867"/>
      <c r="X203" s="867"/>
      <c r="Y203" s="867"/>
      <c r="Z203" s="867"/>
      <c r="AA203" s="867"/>
      <c r="AB203" s="867"/>
      <c r="AC203" s="867"/>
      <c r="AD203" s="867"/>
      <c r="AE203" s="867"/>
      <c r="AF203" s="867"/>
      <c r="AG203" s="867"/>
      <c r="AH203" s="867"/>
      <c r="AI203" s="867"/>
      <c r="AJ203" s="867"/>
      <c r="AK203" s="867"/>
      <c r="AL203" s="867"/>
      <c r="AM203" s="867"/>
      <c r="AN203" s="867"/>
      <c r="AO203" s="867"/>
      <c r="AP203" s="867"/>
      <c r="AQ203" s="867"/>
      <c r="AR203" s="867"/>
      <c r="AS203" s="867"/>
      <c r="AT203" s="867"/>
      <c r="AU203" s="867"/>
      <c r="AV203" s="867"/>
    </row>
    <row r="204" spans="2:48" s="493" customFormat="1" ht="71.25" customHeight="1" x14ac:dyDescent="0.15">
      <c r="B204" s="492"/>
      <c r="D204" s="1326"/>
      <c r="E204" s="1326"/>
      <c r="F204" s="901"/>
      <c r="G204" s="891"/>
      <c r="H204" s="1303"/>
      <c r="I204" s="903" t="s">
        <v>391</v>
      </c>
      <c r="J204" s="583"/>
      <c r="K204" s="751"/>
      <c r="L204" s="583"/>
      <c r="M204" s="583"/>
      <c r="N204" s="583"/>
      <c r="O204" s="889" t="str">
        <f>IF($K$203="なし","入力不要","補助金の正式名称と官公庁名等を入力")</f>
        <v>補助金の正式名称と官公庁名等を入力</v>
      </c>
      <c r="Q204" s="494"/>
      <c r="S204" s="867"/>
      <c r="T204" s="866"/>
      <c r="U204" s="867"/>
      <c r="V204" s="867"/>
      <c r="W204" s="867"/>
      <c r="X204" s="867"/>
      <c r="Y204" s="867"/>
      <c r="Z204" s="867"/>
      <c r="AA204" s="867"/>
      <c r="AB204" s="867"/>
      <c r="AC204" s="867"/>
      <c r="AD204" s="867"/>
      <c r="AE204" s="867"/>
      <c r="AF204" s="867"/>
      <c r="AG204" s="867"/>
      <c r="AH204" s="867"/>
      <c r="AI204" s="867"/>
      <c r="AJ204" s="867"/>
      <c r="AK204" s="867"/>
      <c r="AL204" s="867"/>
      <c r="AM204" s="867"/>
      <c r="AN204" s="867"/>
      <c r="AO204" s="867"/>
      <c r="AP204" s="867"/>
      <c r="AQ204" s="867"/>
      <c r="AR204" s="867"/>
      <c r="AS204" s="867"/>
      <c r="AT204" s="867"/>
      <c r="AU204" s="867"/>
      <c r="AV204" s="867"/>
    </row>
    <row r="205" spans="2:48" s="493" customFormat="1" ht="48.75" customHeight="1" x14ac:dyDescent="0.15">
      <c r="B205" s="492"/>
      <c r="D205" s="1326"/>
      <c r="E205" s="1326"/>
      <c r="F205" s="901"/>
      <c r="G205" s="891"/>
      <c r="H205" s="1304"/>
      <c r="I205" s="902" t="s">
        <v>243</v>
      </c>
      <c r="J205" s="583"/>
      <c r="K205" s="751"/>
      <c r="L205" s="583"/>
      <c r="M205" s="583"/>
      <c r="N205" s="583"/>
      <c r="O205" s="907" t="str">
        <f>IF($K$203="なし","入力不要","補助対象範囲に重複がある場合は詳細を入力
※重複がない場合はプルダウンから「補助対象範囲に重複なし」を選択")</f>
        <v>補助対象範囲に重複がある場合は詳細を入力
※重複がない場合はプルダウンから「補助対象範囲に重複なし」を選択</v>
      </c>
      <c r="Q205" s="494"/>
      <c r="S205" s="867"/>
      <c r="T205" s="866"/>
      <c r="U205" s="867"/>
      <c r="V205" s="867"/>
      <c r="W205" s="867"/>
      <c r="X205" s="867"/>
      <c r="Y205" s="867"/>
      <c r="Z205" s="867"/>
      <c r="AA205" s="867"/>
      <c r="AB205" s="867"/>
      <c r="AC205" s="867"/>
      <c r="AD205" s="867"/>
      <c r="AE205" s="867"/>
      <c r="AF205" s="867"/>
      <c r="AG205" s="867"/>
      <c r="AH205" s="867"/>
      <c r="AI205" s="867"/>
      <c r="AJ205" s="867"/>
      <c r="AK205" s="867"/>
      <c r="AL205" s="867"/>
      <c r="AM205" s="867"/>
      <c r="AN205" s="867"/>
      <c r="AO205" s="867"/>
      <c r="AP205" s="867"/>
      <c r="AQ205" s="867"/>
      <c r="AR205" s="867"/>
      <c r="AS205" s="867"/>
      <c r="AT205" s="867"/>
      <c r="AU205" s="867"/>
      <c r="AV205" s="867"/>
    </row>
    <row r="206" spans="2:48" s="493" customFormat="1" ht="21" customHeight="1" x14ac:dyDescent="0.15">
      <c r="B206" s="492"/>
      <c r="D206" s="1326"/>
      <c r="E206" s="1326"/>
      <c r="F206" s="901"/>
      <c r="G206" s="891"/>
      <c r="H206" s="1302" t="s">
        <v>389</v>
      </c>
      <c r="I206" s="893" t="s">
        <v>390</v>
      </c>
      <c r="J206" s="583"/>
      <c r="K206" s="73"/>
      <c r="L206" s="583"/>
      <c r="M206" s="583"/>
      <c r="N206" s="583"/>
      <c r="O206" s="889" t="s">
        <v>332</v>
      </c>
      <c r="Q206" s="494"/>
      <c r="S206" s="867"/>
      <c r="T206" s="866"/>
      <c r="U206" s="867"/>
      <c r="V206" s="867"/>
      <c r="W206" s="867"/>
      <c r="X206" s="867"/>
      <c r="Y206" s="867"/>
      <c r="Z206" s="867"/>
      <c r="AA206" s="867"/>
      <c r="AB206" s="867"/>
      <c r="AC206" s="867"/>
      <c r="AD206" s="867"/>
      <c r="AE206" s="867"/>
      <c r="AF206" s="867"/>
      <c r="AG206" s="867"/>
      <c r="AH206" s="867"/>
      <c r="AI206" s="867"/>
      <c r="AJ206" s="867"/>
      <c r="AK206" s="867"/>
      <c r="AL206" s="867"/>
      <c r="AM206" s="867"/>
      <c r="AN206" s="867"/>
      <c r="AO206" s="867"/>
      <c r="AP206" s="867"/>
      <c r="AQ206" s="867"/>
      <c r="AR206" s="867"/>
      <c r="AS206" s="867"/>
      <c r="AT206" s="867"/>
      <c r="AU206" s="867"/>
      <c r="AV206" s="867"/>
    </row>
    <row r="207" spans="2:48" s="493" customFormat="1" ht="21" customHeight="1" x14ac:dyDescent="0.15">
      <c r="B207" s="492"/>
      <c r="D207" s="1326"/>
      <c r="E207" s="1326"/>
      <c r="F207" s="901"/>
      <c r="G207" s="891"/>
      <c r="H207" s="1303"/>
      <c r="I207" s="893" t="s">
        <v>208</v>
      </c>
      <c r="J207" s="583"/>
      <c r="K207" s="73"/>
      <c r="L207" s="583"/>
      <c r="M207" s="583"/>
      <c r="N207" s="583"/>
      <c r="O207" s="889" t="s">
        <v>332</v>
      </c>
      <c r="Q207" s="494"/>
      <c r="S207" s="867"/>
      <c r="T207" s="866"/>
      <c r="U207" s="867"/>
      <c r="V207" s="867"/>
      <c r="W207" s="867"/>
      <c r="X207" s="867"/>
      <c r="Y207" s="867"/>
      <c r="Z207" s="867"/>
      <c r="AA207" s="867"/>
      <c r="AB207" s="867"/>
      <c r="AC207" s="867"/>
      <c r="AD207" s="867"/>
      <c r="AE207" s="867"/>
      <c r="AF207" s="867"/>
      <c r="AG207" s="867"/>
      <c r="AH207" s="867"/>
      <c r="AI207" s="867"/>
      <c r="AJ207" s="867"/>
      <c r="AK207" s="867"/>
      <c r="AL207" s="867"/>
      <c r="AM207" s="867"/>
      <c r="AN207" s="867"/>
      <c r="AO207" s="867"/>
      <c r="AP207" s="867"/>
      <c r="AQ207" s="867"/>
      <c r="AR207" s="867"/>
      <c r="AS207" s="867"/>
      <c r="AT207" s="867"/>
      <c r="AU207" s="867"/>
      <c r="AV207" s="867"/>
    </row>
    <row r="208" spans="2:48" s="493" customFormat="1" ht="21" customHeight="1" thickBot="1" x14ac:dyDescent="0.2">
      <c r="B208" s="492"/>
      <c r="D208" s="1341"/>
      <c r="E208" s="1341"/>
      <c r="F208" s="904"/>
      <c r="G208" s="905"/>
      <c r="H208" s="1344"/>
      <c r="I208" s="906" t="s">
        <v>1505</v>
      </c>
      <c r="J208" s="583"/>
      <c r="K208" s="73"/>
      <c r="L208" s="583"/>
      <c r="M208" s="583"/>
      <c r="N208" s="583"/>
      <c r="O208" s="889" t="s">
        <v>332</v>
      </c>
      <c r="Q208" s="494"/>
      <c r="S208" s="867"/>
      <c r="T208" s="866"/>
      <c r="U208" s="867"/>
      <c r="V208" s="867"/>
      <c r="W208" s="867"/>
      <c r="X208" s="867"/>
      <c r="Y208" s="867"/>
      <c r="Z208" s="867"/>
      <c r="AA208" s="867"/>
      <c r="AB208" s="867"/>
      <c r="AC208" s="867"/>
      <c r="AD208" s="867"/>
      <c r="AE208" s="867"/>
      <c r="AF208" s="867"/>
      <c r="AG208" s="867"/>
      <c r="AH208" s="867"/>
      <c r="AI208" s="867"/>
      <c r="AJ208" s="867"/>
      <c r="AK208" s="867"/>
      <c r="AL208" s="867"/>
      <c r="AM208" s="867"/>
      <c r="AN208" s="867"/>
      <c r="AO208" s="867"/>
      <c r="AP208" s="867"/>
      <c r="AQ208" s="867"/>
      <c r="AR208" s="867"/>
      <c r="AS208" s="867"/>
      <c r="AT208" s="867"/>
      <c r="AU208" s="867"/>
      <c r="AV208" s="867"/>
    </row>
    <row r="209" spans="2:48" s="493" customFormat="1" ht="21" customHeight="1" thickTop="1" x14ac:dyDescent="0.15">
      <c r="B209" s="492"/>
      <c r="D209" s="1325" t="s">
        <v>69</v>
      </c>
      <c r="E209" s="1325"/>
      <c r="F209" s="909"/>
      <c r="G209" s="910"/>
      <c r="H209" s="1364" t="s">
        <v>447</v>
      </c>
      <c r="I209" s="1365"/>
      <c r="J209" s="583"/>
      <c r="K209" s="73"/>
      <c r="L209" s="583"/>
      <c r="M209" s="583"/>
      <c r="N209" s="583"/>
      <c r="O209" s="889" t="s">
        <v>332</v>
      </c>
      <c r="Q209" s="494"/>
      <c r="S209" s="867"/>
      <c r="T209" s="866"/>
      <c r="U209" s="867"/>
      <c r="V209" s="867"/>
      <c r="W209" s="867"/>
      <c r="X209" s="867"/>
      <c r="Y209" s="867"/>
      <c r="Z209" s="867"/>
      <c r="AA209" s="867"/>
      <c r="AB209" s="867"/>
      <c r="AC209" s="867"/>
      <c r="AD209" s="867"/>
      <c r="AE209" s="867"/>
      <c r="AF209" s="867"/>
      <c r="AG209" s="867"/>
      <c r="AH209" s="867"/>
      <c r="AI209" s="867"/>
      <c r="AJ209" s="867"/>
      <c r="AK209" s="867"/>
      <c r="AL209" s="867"/>
      <c r="AM209" s="867"/>
      <c r="AN209" s="867"/>
      <c r="AO209" s="867"/>
      <c r="AP209" s="867"/>
      <c r="AQ209" s="867"/>
      <c r="AR209" s="867"/>
      <c r="AS209" s="867"/>
      <c r="AT209" s="867"/>
      <c r="AU209" s="867"/>
      <c r="AV209" s="867"/>
    </row>
    <row r="210" spans="2:48" s="493" customFormat="1" ht="21" customHeight="1" x14ac:dyDescent="0.15">
      <c r="B210" s="492"/>
      <c r="D210" s="1326"/>
      <c r="E210" s="1326"/>
      <c r="F210" s="901"/>
      <c r="G210" s="891"/>
      <c r="H210" s="1330" t="s">
        <v>448</v>
      </c>
      <c r="I210" s="893" t="s">
        <v>449</v>
      </c>
      <c r="J210" s="583"/>
      <c r="K210" s="73"/>
      <c r="L210" s="583"/>
      <c r="M210" s="583"/>
      <c r="N210" s="583"/>
      <c r="O210" s="889" t="s">
        <v>332</v>
      </c>
      <c r="Q210" s="494"/>
      <c r="S210" s="867"/>
      <c r="T210" s="866"/>
      <c r="U210" s="867"/>
      <c r="V210" s="867"/>
      <c r="W210" s="867"/>
      <c r="X210" s="867"/>
      <c r="Y210" s="867"/>
      <c r="Z210" s="867"/>
      <c r="AA210" s="867"/>
      <c r="AB210" s="867"/>
      <c r="AC210" s="867"/>
      <c r="AD210" s="867"/>
      <c r="AE210" s="867"/>
      <c r="AF210" s="867"/>
      <c r="AG210" s="867"/>
      <c r="AH210" s="867"/>
      <c r="AI210" s="867"/>
      <c r="AJ210" s="867"/>
      <c r="AK210" s="867"/>
      <c r="AL210" s="867"/>
      <c r="AM210" s="867"/>
      <c r="AN210" s="867"/>
      <c r="AO210" s="867"/>
      <c r="AP210" s="867"/>
      <c r="AQ210" s="867"/>
      <c r="AR210" s="867"/>
      <c r="AS210" s="867"/>
      <c r="AT210" s="867"/>
      <c r="AU210" s="867"/>
      <c r="AV210" s="867"/>
    </row>
    <row r="211" spans="2:48" s="493" customFormat="1" ht="21" customHeight="1" thickBot="1" x14ac:dyDescent="0.2">
      <c r="B211" s="492"/>
      <c r="D211" s="1341"/>
      <c r="E211" s="1341"/>
      <c r="F211" s="904"/>
      <c r="G211" s="905"/>
      <c r="H211" s="1331"/>
      <c r="I211" s="911" t="s">
        <v>451</v>
      </c>
      <c r="J211" s="583"/>
      <c r="K211" s="73"/>
      <c r="L211" s="583"/>
      <c r="M211" s="583"/>
      <c r="N211" s="583"/>
      <c r="O211" s="889" t="str">
        <f>IF(K210="なし","入力不要","適用規格を正式名称で入力")</f>
        <v>適用規格を正式名称で入力</v>
      </c>
      <c r="Q211" s="494"/>
      <c r="S211" s="867"/>
      <c r="T211" s="866"/>
      <c r="U211" s="867"/>
      <c r="V211" s="867"/>
      <c r="W211" s="867"/>
      <c r="X211" s="867"/>
      <c r="Y211" s="867"/>
      <c r="Z211" s="867"/>
      <c r="AA211" s="867"/>
      <c r="AB211" s="867"/>
      <c r="AC211" s="867"/>
      <c r="AD211" s="867"/>
      <c r="AE211" s="867"/>
      <c r="AF211" s="867"/>
      <c r="AG211" s="867"/>
      <c r="AH211" s="867"/>
      <c r="AI211" s="867"/>
      <c r="AJ211" s="867"/>
      <c r="AK211" s="867"/>
      <c r="AL211" s="867"/>
      <c r="AM211" s="867"/>
      <c r="AN211" s="867"/>
      <c r="AO211" s="867"/>
      <c r="AP211" s="867"/>
      <c r="AQ211" s="867"/>
      <c r="AR211" s="867"/>
      <c r="AS211" s="867"/>
      <c r="AT211" s="867"/>
      <c r="AU211" s="867"/>
      <c r="AV211" s="867"/>
    </row>
    <row r="212" spans="2:48" ht="21" customHeight="1" thickTop="1" x14ac:dyDescent="0.15">
      <c r="B212" s="484"/>
      <c r="D212" s="1325" t="s">
        <v>425</v>
      </c>
      <c r="E212" s="1325"/>
      <c r="F212" s="901"/>
      <c r="G212" s="891"/>
      <c r="H212" s="1328" t="s">
        <v>429</v>
      </c>
      <c r="I212" s="903" t="s">
        <v>406</v>
      </c>
      <c r="J212" s="744"/>
      <c r="K212" s="73"/>
      <c r="L212" s="744"/>
      <c r="M212" s="744"/>
      <c r="N212" s="744"/>
      <c r="O212" s="889" t="s">
        <v>332</v>
      </c>
      <c r="Q212" s="485"/>
      <c r="T212" s="866"/>
    </row>
    <row r="213" spans="2:48" ht="21" customHeight="1" x14ac:dyDescent="0.15">
      <c r="B213" s="484"/>
      <c r="D213" s="1326"/>
      <c r="E213" s="1326"/>
      <c r="F213" s="901"/>
      <c r="G213" s="891"/>
      <c r="H213" s="1328"/>
      <c r="I213" s="903" t="s">
        <v>347</v>
      </c>
      <c r="J213" s="744"/>
      <c r="K213" s="73"/>
      <c r="L213" s="744"/>
      <c r="M213" s="744"/>
      <c r="N213" s="744"/>
      <c r="O213" s="889" t="s">
        <v>351</v>
      </c>
      <c r="Q213" s="485"/>
      <c r="T213" s="866"/>
    </row>
    <row r="214" spans="2:48" ht="21" customHeight="1" x14ac:dyDescent="0.15">
      <c r="B214" s="484"/>
      <c r="D214" s="1326"/>
      <c r="E214" s="1326"/>
      <c r="F214" s="901"/>
      <c r="G214" s="891"/>
      <c r="H214" s="1329"/>
      <c r="I214" s="903" t="s">
        <v>348</v>
      </c>
      <c r="J214" s="744"/>
      <c r="K214" s="73"/>
      <c r="L214" s="744"/>
      <c r="M214" s="744"/>
      <c r="N214" s="744"/>
      <c r="O214" s="908" t="str">
        <f>IF(K212="登録申請中","入力不要","ZEBプランナー登録番号を半角英数字、「-（ハイフン）」を含めて入力")</f>
        <v>ZEBプランナー登録番号を半角英数字、「-（ハイフン）」を含めて入力</v>
      </c>
      <c r="Q214" s="485"/>
      <c r="T214" s="866"/>
    </row>
    <row r="215" spans="2:48" ht="18.75" customHeight="1" x14ac:dyDescent="0.15">
      <c r="B215" s="484"/>
      <c r="I215" s="504"/>
      <c r="Q215" s="485"/>
      <c r="T215" s="866"/>
    </row>
    <row r="216" spans="2:48" ht="18.75" customHeight="1" x14ac:dyDescent="0.15">
      <c r="B216" s="484"/>
      <c r="C216" s="486"/>
      <c r="D216" s="1320" t="s">
        <v>481</v>
      </c>
      <c r="E216" s="1320"/>
      <c r="F216" s="1320"/>
      <c r="G216" s="1320"/>
      <c r="H216" s="1320"/>
      <c r="I216" s="1320"/>
      <c r="J216" s="1320"/>
      <c r="K216" s="1320"/>
      <c r="L216" s="1320"/>
      <c r="M216" s="487"/>
      <c r="N216" s="488"/>
      <c r="O216" s="1319" t="s">
        <v>334</v>
      </c>
      <c r="P216" s="1319"/>
      <c r="Q216" s="485"/>
      <c r="T216" s="866"/>
    </row>
    <row r="217" spans="2:48" ht="5.25" customHeight="1" x14ac:dyDescent="0.15">
      <c r="B217" s="484"/>
      <c r="D217" s="487"/>
      <c r="E217" s="487"/>
      <c r="F217" s="487"/>
      <c r="G217" s="487"/>
      <c r="H217" s="489"/>
      <c r="I217" s="489"/>
      <c r="J217" s="487"/>
      <c r="K217" s="490"/>
      <c r="L217" s="487"/>
      <c r="M217" s="487"/>
      <c r="N217" s="487"/>
      <c r="P217" s="491"/>
      <c r="Q217" s="485"/>
      <c r="T217" s="866"/>
    </row>
    <row r="218" spans="2:48" ht="21" customHeight="1" x14ac:dyDescent="0.15">
      <c r="B218" s="484"/>
      <c r="C218" s="472"/>
      <c r="D218" s="1326" t="s">
        <v>233</v>
      </c>
      <c r="E218" s="1326"/>
      <c r="F218" s="901"/>
      <c r="G218" s="891"/>
      <c r="H218" s="1346" t="s">
        <v>381</v>
      </c>
      <c r="I218" s="1346"/>
      <c r="J218" s="744"/>
      <c r="K218" s="752"/>
      <c r="L218" s="744"/>
      <c r="M218" s="744"/>
      <c r="N218" s="744"/>
      <c r="O218" s="889"/>
      <c r="Q218" s="485"/>
      <c r="T218" s="866"/>
    </row>
    <row r="219" spans="2:48" s="493" customFormat="1" ht="21" customHeight="1" x14ac:dyDescent="0.15">
      <c r="B219" s="492"/>
      <c r="D219" s="1326"/>
      <c r="E219" s="1326"/>
      <c r="F219" s="901"/>
      <c r="G219" s="891"/>
      <c r="H219" s="1302" t="s">
        <v>326</v>
      </c>
      <c r="I219" s="893" t="s">
        <v>327</v>
      </c>
      <c r="J219" s="583"/>
      <c r="K219" s="753"/>
      <c r="L219" s="583"/>
      <c r="M219" s="583"/>
      <c r="N219" s="583"/>
      <c r="O219" s="890" t="s">
        <v>331</v>
      </c>
      <c r="Q219" s="494"/>
      <c r="S219" s="867"/>
      <c r="T219" s="866"/>
      <c r="U219" s="867"/>
      <c r="V219" s="867"/>
      <c r="W219" s="867"/>
      <c r="X219" s="867"/>
      <c r="Y219" s="867"/>
      <c r="Z219" s="867"/>
      <c r="AA219" s="867"/>
      <c r="AB219" s="867"/>
      <c r="AC219" s="867"/>
      <c r="AD219" s="867"/>
      <c r="AE219" s="867"/>
      <c r="AF219" s="867"/>
      <c r="AG219" s="867"/>
      <c r="AH219" s="867"/>
      <c r="AI219" s="867"/>
      <c r="AJ219" s="867"/>
      <c r="AK219" s="867"/>
      <c r="AL219" s="867"/>
      <c r="AM219" s="867"/>
      <c r="AN219" s="867"/>
      <c r="AO219" s="867"/>
      <c r="AP219" s="867"/>
      <c r="AQ219" s="867"/>
      <c r="AR219" s="867"/>
      <c r="AS219" s="867"/>
      <c r="AT219" s="867"/>
      <c r="AU219" s="867"/>
      <c r="AV219" s="867"/>
    </row>
    <row r="220" spans="2:48" s="493" customFormat="1" ht="21" customHeight="1" x14ac:dyDescent="0.15">
      <c r="B220" s="492"/>
      <c r="D220" s="1326"/>
      <c r="E220" s="1326"/>
      <c r="F220" s="901"/>
      <c r="G220" s="891"/>
      <c r="H220" s="1303"/>
      <c r="I220" s="903" t="s">
        <v>328</v>
      </c>
      <c r="J220" s="583"/>
      <c r="K220" s="73"/>
      <c r="L220" s="583"/>
      <c r="M220" s="583"/>
      <c r="N220" s="583"/>
      <c r="O220" s="890" t="s">
        <v>332</v>
      </c>
      <c r="Q220" s="494"/>
      <c r="S220" s="867"/>
      <c r="T220" s="866"/>
      <c r="U220" s="867"/>
      <c r="V220" s="867"/>
      <c r="W220" s="867"/>
      <c r="X220" s="867"/>
      <c r="Y220" s="867"/>
      <c r="Z220" s="867"/>
      <c r="AA220" s="867"/>
      <c r="AB220" s="867"/>
      <c r="AC220" s="867"/>
      <c r="AD220" s="867"/>
      <c r="AE220" s="867"/>
      <c r="AF220" s="867"/>
      <c r="AG220" s="867"/>
      <c r="AH220" s="867"/>
      <c r="AI220" s="867"/>
      <c r="AJ220" s="867"/>
      <c r="AK220" s="867"/>
      <c r="AL220" s="867"/>
      <c r="AM220" s="867"/>
      <c r="AN220" s="867"/>
      <c r="AO220" s="867"/>
      <c r="AP220" s="867"/>
      <c r="AQ220" s="867"/>
      <c r="AR220" s="867"/>
      <c r="AS220" s="867"/>
      <c r="AT220" s="867"/>
      <c r="AU220" s="867"/>
      <c r="AV220" s="867"/>
    </row>
    <row r="221" spans="2:48" s="493" customFormat="1" ht="21" customHeight="1" x14ac:dyDescent="0.15">
      <c r="B221" s="492"/>
      <c r="D221" s="1326"/>
      <c r="E221" s="1326"/>
      <c r="F221" s="901"/>
      <c r="G221" s="891"/>
      <c r="H221" s="1303"/>
      <c r="I221" s="903" t="s">
        <v>329</v>
      </c>
      <c r="J221" s="583"/>
      <c r="K221" s="73"/>
      <c r="L221" s="583"/>
      <c r="M221" s="583"/>
      <c r="N221" s="583"/>
      <c r="O221" s="1300" t="s">
        <v>1243</v>
      </c>
      <c r="Q221" s="494"/>
      <c r="S221" s="867"/>
      <c r="T221" s="866"/>
      <c r="U221" s="867"/>
      <c r="V221" s="867"/>
      <c r="W221" s="867"/>
      <c r="X221" s="867"/>
      <c r="Y221" s="867"/>
      <c r="Z221" s="867"/>
      <c r="AA221" s="867"/>
      <c r="AB221" s="867"/>
      <c r="AC221" s="867"/>
      <c r="AD221" s="867"/>
      <c r="AE221" s="867"/>
      <c r="AF221" s="867"/>
      <c r="AG221" s="867"/>
      <c r="AH221" s="867"/>
      <c r="AI221" s="867"/>
      <c r="AJ221" s="867"/>
      <c r="AK221" s="867"/>
      <c r="AL221" s="867"/>
      <c r="AM221" s="867"/>
      <c r="AN221" s="867"/>
      <c r="AO221" s="867"/>
      <c r="AP221" s="867"/>
      <c r="AQ221" s="867"/>
      <c r="AR221" s="867"/>
      <c r="AS221" s="867"/>
      <c r="AT221" s="867"/>
      <c r="AU221" s="867"/>
      <c r="AV221" s="867"/>
    </row>
    <row r="222" spans="2:48" s="493" customFormat="1" ht="21" customHeight="1" x14ac:dyDescent="0.15">
      <c r="B222" s="492"/>
      <c r="D222" s="1326"/>
      <c r="E222" s="1326"/>
      <c r="F222" s="901"/>
      <c r="G222" s="891"/>
      <c r="H222" s="1304"/>
      <c r="I222" s="893" t="s">
        <v>1232</v>
      </c>
      <c r="J222" s="583"/>
      <c r="K222" s="73"/>
      <c r="L222" s="583"/>
      <c r="M222" s="583"/>
      <c r="N222" s="583"/>
      <c r="O222" s="1301"/>
      <c r="Q222" s="494"/>
      <c r="S222" s="867"/>
      <c r="T222" s="866"/>
      <c r="U222" s="867"/>
      <c r="V222" s="867"/>
      <c r="W222" s="867"/>
      <c r="X222" s="867"/>
      <c r="Y222" s="867"/>
      <c r="Z222" s="867"/>
      <c r="AA222" s="867"/>
      <c r="AB222" s="867"/>
      <c r="AC222" s="867"/>
      <c r="AD222" s="867"/>
      <c r="AE222" s="867"/>
      <c r="AF222" s="867"/>
      <c r="AG222" s="867"/>
      <c r="AH222" s="867"/>
      <c r="AI222" s="867"/>
      <c r="AJ222" s="867"/>
      <c r="AK222" s="867"/>
      <c r="AL222" s="867"/>
      <c r="AM222" s="867"/>
      <c r="AN222" s="867"/>
      <c r="AO222" s="867"/>
      <c r="AP222" s="867"/>
      <c r="AQ222" s="867"/>
      <c r="AR222" s="867"/>
      <c r="AS222" s="867"/>
      <c r="AT222" s="867"/>
      <c r="AU222" s="867"/>
      <c r="AV222" s="867"/>
    </row>
    <row r="223" spans="2:48" s="493" customFormat="1" ht="21" customHeight="1" x14ac:dyDescent="0.15">
      <c r="B223" s="492"/>
      <c r="D223" s="1326"/>
      <c r="E223" s="1326"/>
      <c r="F223" s="901"/>
      <c r="G223" s="891"/>
      <c r="H223" s="1305" t="s">
        <v>346</v>
      </c>
      <c r="I223" s="1306"/>
      <c r="J223" s="583"/>
      <c r="K223" s="754"/>
      <c r="L223" s="583"/>
      <c r="M223" s="583"/>
      <c r="N223" s="583"/>
      <c r="O223" s="889" t="s">
        <v>1454</v>
      </c>
      <c r="Q223" s="494"/>
      <c r="S223" s="867"/>
      <c r="T223" s="866"/>
      <c r="U223" s="867"/>
      <c r="V223" s="867"/>
      <c r="W223" s="867"/>
      <c r="X223" s="867"/>
      <c r="Y223" s="867"/>
      <c r="Z223" s="867"/>
      <c r="AA223" s="867"/>
      <c r="AB223" s="867"/>
      <c r="AC223" s="867"/>
      <c r="AD223" s="867"/>
      <c r="AE223" s="867"/>
      <c r="AF223" s="867"/>
      <c r="AG223" s="867"/>
      <c r="AH223" s="867"/>
      <c r="AI223" s="867"/>
      <c r="AJ223" s="867"/>
      <c r="AK223" s="867"/>
      <c r="AL223" s="867"/>
      <c r="AM223" s="867"/>
      <c r="AN223" s="867"/>
      <c r="AO223" s="867"/>
      <c r="AP223" s="867"/>
      <c r="AQ223" s="867"/>
      <c r="AR223" s="867"/>
      <c r="AS223" s="867"/>
      <c r="AT223" s="867"/>
      <c r="AU223" s="867"/>
      <c r="AV223" s="867"/>
    </row>
    <row r="224" spans="2:48" s="493" customFormat="1" ht="35.25" customHeight="1" x14ac:dyDescent="0.15">
      <c r="B224" s="492"/>
      <c r="D224" s="1326"/>
      <c r="E224" s="1326"/>
      <c r="F224" s="901"/>
      <c r="G224" s="891"/>
      <c r="H224" s="1305" t="s">
        <v>1455</v>
      </c>
      <c r="I224" s="1306"/>
      <c r="J224" s="583"/>
      <c r="K224" s="755"/>
      <c r="L224" s="583"/>
      <c r="M224" s="583"/>
      <c r="N224" s="583"/>
      <c r="O224" s="907" t="s">
        <v>1244</v>
      </c>
      <c r="Q224" s="494"/>
      <c r="S224" s="867"/>
      <c r="T224" s="871" t="s">
        <v>1230</v>
      </c>
      <c r="U224" s="872"/>
      <c r="V224" s="867"/>
      <c r="W224" s="867"/>
      <c r="X224" s="867"/>
      <c r="Y224" s="867"/>
      <c r="Z224" s="867"/>
      <c r="AA224" s="867"/>
      <c r="AB224" s="867"/>
      <c r="AC224" s="867"/>
      <c r="AD224" s="867"/>
      <c r="AE224" s="867"/>
      <c r="AF224" s="867"/>
      <c r="AG224" s="867"/>
      <c r="AH224" s="867"/>
      <c r="AI224" s="867"/>
      <c r="AJ224" s="867"/>
      <c r="AK224" s="867"/>
      <c r="AL224" s="867"/>
      <c r="AM224" s="867"/>
      <c r="AN224" s="867"/>
      <c r="AO224" s="867"/>
      <c r="AP224" s="867"/>
      <c r="AQ224" s="867"/>
      <c r="AR224" s="867"/>
      <c r="AS224" s="867"/>
      <c r="AT224" s="867"/>
      <c r="AU224" s="867"/>
      <c r="AV224" s="867"/>
    </row>
    <row r="225" spans="2:48" s="493" customFormat="1" ht="35.25" customHeight="1" x14ac:dyDescent="0.15">
      <c r="B225" s="492"/>
      <c r="D225" s="1326"/>
      <c r="E225" s="1326"/>
      <c r="F225" s="901"/>
      <c r="G225" s="891"/>
      <c r="H225" s="1305" t="s">
        <v>1456</v>
      </c>
      <c r="I225" s="1306"/>
      <c r="J225" s="583"/>
      <c r="K225" s="755"/>
      <c r="L225" s="583"/>
      <c r="M225" s="583"/>
      <c r="N225" s="583"/>
      <c r="O225" s="907" t="s">
        <v>1244</v>
      </c>
      <c r="Q225" s="494"/>
      <c r="S225" s="867"/>
      <c r="T225" s="873"/>
      <c r="U225" s="872"/>
      <c r="V225" s="867"/>
      <c r="W225" s="867"/>
      <c r="X225" s="867"/>
      <c r="Y225" s="867"/>
      <c r="Z225" s="867"/>
      <c r="AA225" s="867"/>
      <c r="AB225" s="867"/>
      <c r="AC225" s="867"/>
      <c r="AD225" s="867"/>
      <c r="AE225" s="867"/>
      <c r="AF225" s="867"/>
      <c r="AG225" s="867"/>
      <c r="AH225" s="867"/>
      <c r="AI225" s="867"/>
      <c r="AJ225" s="867"/>
      <c r="AK225" s="867"/>
      <c r="AL225" s="867"/>
      <c r="AM225" s="867"/>
      <c r="AN225" s="867"/>
      <c r="AO225" s="867"/>
      <c r="AP225" s="867"/>
      <c r="AQ225" s="867"/>
      <c r="AR225" s="867"/>
      <c r="AS225" s="867"/>
      <c r="AT225" s="867"/>
      <c r="AU225" s="867"/>
      <c r="AV225" s="867"/>
    </row>
    <row r="226" spans="2:48" s="493" customFormat="1" ht="35.25" customHeight="1" x14ac:dyDescent="0.15">
      <c r="B226" s="492"/>
      <c r="D226" s="1326"/>
      <c r="E226" s="1326"/>
      <c r="F226" s="901"/>
      <c r="G226" s="891"/>
      <c r="H226" s="1330" t="s">
        <v>1200</v>
      </c>
      <c r="I226" s="912" t="s">
        <v>1190</v>
      </c>
      <c r="J226" s="583"/>
      <c r="K226" s="755"/>
      <c r="L226" s="583"/>
      <c r="M226" s="583"/>
      <c r="N226" s="583"/>
      <c r="O226" s="889" t="s">
        <v>1108</v>
      </c>
      <c r="Q226" s="494"/>
      <c r="S226" s="867"/>
      <c r="T226" s="871" t="s">
        <v>1235</v>
      </c>
      <c r="U226" s="872"/>
      <c r="V226" s="867"/>
      <c r="W226" s="867"/>
      <c r="X226" s="867"/>
      <c r="Y226" s="867"/>
      <c r="Z226" s="867"/>
      <c r="AA226" s="867"/>
      <c r="AB226" s="867"/>
      <c r="AC226" s="867"/>
      <c r="AD226" s="867"/>
      <c r="AE226" s="867"/>
      <c r="AF226" s="867"/>
      <c r="AG226" s="867"/>
      <c r="AH226" s="867"/>
      <c r="AI226" s="867"/>
      <c r="AJ226" s="867"/>
      <c r="AK226" s="867"/>
      <c r="AL226" s="867"/>
      <c r="AM226" s="867"/>
      <c r="AN226" s="867"/>
      <c r="AO226" s="867"/>
      <c r="AP226" s="867"/>
      <c r="AQ226" s="867"/>
      <c r="AR226" s="867"/>
      <c r="AS226" s="867"/>
      <c r="AT226" s="867"/>
      <c r="AU226" s="867"/>
      <c r="AV226" s="867"/>
    </row>
    <row r="227" spans="2:48" s="493" customFormat="1" ht="21" customHeight="1" x14ac:dyDescent="0.15">
      <c r="B227" s="492"/>
      <c r="D227" s="1326"/>
      <c r="E227" s="1326"/>
      <c r="F227" s="901"/>
      <c r="G227" s="891"/>
      <c r="H227" s="1342"/>
      <c r="I227" s="912" t="s">
        <v>1191</v>
      </c>
      <c r="J227" s="583"/>
      <c r="K227" s="755"/>
      <c r="L227" s="583"/>
      <c r="M227" s="583"/>
      <c r="N227" s="583"/>
      <c r="O227" s="889" t="s">
        <v>1109</v>
      </c>
      <c r="Q227" s="494"/>
      <c r="S227" s="867"/>
      <c r="T227" s="866"/>
      <c r="U227" s="867"/>
      <c r="V227" s="867"/>
      <c r="W227" s="867"/>
      <c r="X227" s="867"/>
      <c r="Y227" s="867"/>
      <c r="Z227" s="867"/>
      <c r="AA227" s="867"/>
      <c r="AB227" s="867"/>
      <c r="AC227" s="867"/>
      <c r="AD227" s="867"/>
      <c r="AE227" s="867"/>
      <c r="AF227" s="867"/>
      <c r="AG227" s="867"/>
      <c r="AH227" s="867"/>
      <c r="AI227" s="867"/>
      <c r="AJ227" s="867"/>
      <c r="AK227" s="867"/>
      <c r="AL227" s="867"/>
      <c r="AM227" s="867"/>
      <c r="AN227" s="867"/>
      <c r="AO227" s="867"/>
      <c r="AP227" s="867"/>
      <c r="AQ227" s="867"/>
      <c r="AR227" s="867"/>
      <c r="AS227" s="867"/>
      <c r="AT227" s="867"/>
      <c r="AU227" s="867"/>
      <c r="AV227" s="867"/>
    </row>
    <row r="228" spans="2:48" s="493" customFormat="1" ht="39" customHeight="1" x14ac:dyDescent="0.15">
      <c r="B228" s="492"/>
      <c r="D228" s="1326"/>
      <c r="E228" s="1326"/>
      <c r="F228" s="901"/>
      <c r="G228" s="891"/>
      <c r="H228" s="1342"/>
      <c r="I228" s="912" t="s">
        <v>1192</v>
      </c>
      <c r="J228" s="583"/>
      <c r="K228" s="755"/>
      <c r="L228" s="583"/>
      <c r="M228" s="583"/>
      <c r="N228" s="583"/>
      <c r="O228" s="889" t="s">
        <v>1109</v>
      </c>
      <c r="Q228" s="494"/>
      <c r="S228" s="867"/>
      <c r="T228" s="866"/>
      <c r="U228" s="867"/>
      <c r="V228" s="867"/>
      <c r="W228" s="867"/>
      <c r="X228" s="867"/>
      <c r="Y228" s="867"/>
      <c r="Z228" s="867"/>
      <c r="AA228" s="867"/>
      <c r="AB228" s="867"/>
      <c r="AC228" s="867"/>
      <c r="AD228" s="867"/>
      <c r="AE228" s="867"/>
      <c r="AF228" s="867"/>
      <c r="AG228" s="867"/>
      <c r="AH228" s="867"/>
      <c r="AI228" s="867"/>
      <c r="AJ228" s="867"/>
      <c r="AK228" s="867"/>
      <c r="AL228" s="867"/>
      <c r="AM228" s="867"/>
      <c r="AN228" s="867"/>
      <c r="AO228" s="867"/>
      <c r="AP228" s="867"/>
      <c r="AQ228" s="867"/>
      <c r="AR228" s="867"/>
      <c r="AS228" s="867"/>
      <c r="AT228" s="867"/>
      <c r="AU228" s="867"/>
      <c r="AV228" s="867"/>
    </row>
    <row r="229" spans="2:48" s="493" customFormat="1" ht="39" customHeight="1" x14ac:dyDescent="0.15">
      <c r="B229" s="492"/>
      <c r="D229" s="1326"/>
      <c r="E229" s="1326"/>
      <c r="F229" s="901"/>
      <c r="G229" s="891"/>
      <c r="H229" s="1342"/>
      <c r="I229" s="912" t="s">
        <v>1193</v>
      </c>
      <c r="J229" s="583"/>
      <c r="K229" s="755"/>
      <c r="L229" s="583"/>
      <c r="M229" s="583"/>
      <c r="N229" s="583"/>
      <c r="O229" s="889" t="s">
        <v>1109</v>
      </c>
      <c r="Q229" s="494"/>
      <c r="S229" s="867"/>
      <c r="T229" s="866"/>
      <c r="U229" s="867"/>
      <c r="V229" s="867"/>
      <c r="W229" s="867"/>
      <c r="X229" s="867"/>
      <c r="Y229" s="867"/>
      <c r="Z229" s="867"/>
      <c r="AA229" s="867"/>
      <c r="AB229" s="867"/>
      <c r="AC229" s="867"/>
      <c r="AD229" s="867"/>
      <c r="AE229" s="867"/>
      <c r="AF229" s="867"/>
      <c r="AG229" s="867"/>
      <c r="AH229" s="867"/>
      <c r="AI229" s="867"/>
      <c r="AJ229" s="867"/>
      <c r="AK229" s="867"/>
      <c r="AL229" s="867"/>
      <c r="AM229" s="867"/>
      <c r="AN229" s="867"/>
      <c r="AO229" s="867"/>
      <c r="AP229" s="867"/>
      <c r="AQ229" s="867"/>
      <c r="AR229" s="867"/>
      <c r="AS229" s="867"/>
      <c r="AT229" s="867"/>
      <c r="AU229" s="867"/>
      <c r="AV229" s="867"/>
    </row>
    <row r="230" spans="2:48" s="493" customFormat="1" ht="39" customHeight="1" x14ac:dyDescent="0.15">
      <c r="B230" s="492"/>
      <c r="D230" s="1326"/>
      <c r="E230" s="1326"/>
      <c r="F230" s="901"/>
      <c r="G230" s="891"/>
      <c r="H230" s="1342"/>
      <c r="I230" s="912" t="s">
        <v>1194</v>
      </c>
      <c r="J230" s="583"/>
      <c r="K230" s="755"/>
      <c r="L230" s="583"/>
      <c r="M230" s="583"/>
      <c r="N230" s="583"/>
      <c r="O230" s="889" t="s">
        <v>1109</v>
      </c>
      <c r="Q230" s="494"/>
      <c r="S230" s="867"/>
      <c r="T230" s="866"/>
      <c r="U230" s="867"/>
      <c r="V230" s="867"/>
      <c r="W230" s="867"/>
      <c r="X230" s="867"/>
      <c r="Y230" s="867"/>
      <c r="Z230" s="867"/>
      <c r="AA230" s="867"/>
      <c r="AB230" s="867"/>
      <c r="AC230" s="867"/>
      <c r="AD230" s="867"/>
      <c r="AE230" s="867"/>
      <c r="AF230" s="867"/>
      <c r="AG230" s="867"/>
      <c r="AH230" s="867"/>
      <c r="AI230" s="867"/>
      <c r="AJ230" s="867"/>
      <c r="AK230" s="867"/>
      <c r="AL230" s="867"/>
      <c r="AM230" s="867"/>
      <c r="AN230" s="867"/>
      <c r="AO230" s="867"/>
      <c r="AP230" s="867"/>
      <c r="AQ230" s="867"/>
      <c r="AR230" s="867"/>
      <c r="AS230" s="867"/>
      <c r="AT230" s="867"/>
      <c r="AU230" s="867"/>
      <c r="AV230" s="867"/>
    </row>
    <row r="231" spans="2:48" s="493" customFormat="1" ht="21" customHeight="1" x14ac:dyDescent="0.15">
      <c r="B231" s="492"/>
      <c r="D231" s="1326"/>
      <c r="E231" s="1326"/>
      <c r="F231" s="901"/>
      <c r="G231" s="891"/>
      <c r="H231" s="1342"/>
      <c r="I231" s="912" t="s">
        <v>1195</v>
      </c>
      <c r="J231" s="583"/>
      <c r="K231" s="755"/>
      <c r="L231" s="583"/>
      <c r="M231" s="583"/>
      <c r="N231" s="583"/>
      <c r="O231" s="889" t="s">
        <v>1109</v>
      </c>
      <c r="Q231" s="494"/>
      <c r="S231" s="867"/>
      <c r="T231" s="866"/>
      <c r="U231" s="867"/>
      <c r="V231" s="867"/>
      <c r="W231" s="867"/>
      <c r="X231" s="867"/>
      <c r="Y231" s="867"/>
      <c r="Z231" s="867"/>
      <c r="AA231" s="867"/>
      <c r="AB231" s="867"/>
      <c r="AC231" s="867"/>
      <c r="AD231" s="867"/>
      <c r="AE231" s="867"/>
      <c r="AF231" s="867"/>
      <c r="AG231" s="867"/>
      <c r="AH231" s="867"/>
      <c r="AI231" s="867"/>
      <c r="AJ231" s="867"/>
      <c r="AK231" s="867"/>
      <c r="AL231" s="867"/>
      <c r="AM231" s="867"/>
      <c r="AN231" s="867"/>
      <c r="AO231" s="867"/>
      <c r="AP231" s="867"/>
      <c r="AQ231" s="867"/>
      <c r="AR231" s="867"/>
      <c r="AS231" s="867"/>
      <c r="AT231" s="867"/>
      <c r="AU231" s="867"/>
      <c r="AV231" s="867"/>
    </row>
    <row r="232" spans="2:48" s="493" customFormat="1" ht="21" customHeight="1" x14ac:dyDescent="0.15">
      <c r="B232" s="492"/>
      <c r="D232" s="1326"/>
      <c r="E232" s="1326"/>
      <c r="F232" s="901"/>
      <c r="G232" s="891"/>
      <c r="H232" s="1342"/>
      <c r="I232" s="912" t="s">
        <v>1196</v>
      </c>
      <c r="J232" s="583"/>
      <c r="K232" s="755"/>
      <c r="L232" s="583"/>
      <c r="M232" s="583"/>
      <c r="N232" s="583"/>
      <c r="O232" s="889" t="s">
        <v>1109</v>
      </c>
      <c r="Q232" s="494"/>
      <c r="S232" s="867"/>
      <c r="T232" s="866"/>
      <c r="U232" s="867"/>
      <c r="V232" s="867"/>
      <c r="W232" s="867"/>
      <c r="X232" s="867"/>
      <c r="Y232" s="867"/>
      <c r="Z232" s="867"/>
      <c r="AA232" s="867"/>
      <c r="AB232" s="867"/>
      <c r="AC232" s="867"/>
      <c r="AD232" s="867"/>
      <c r="AE232" s="867"/>
      <c r="AF232" s="867"/>
      <c r="AG232" s="867"/>
      <c r="AH232" s="867"/>
      <c r="AI232" s="867"/>
      <c r="AJ232" s="867"/>
      <c r="AK232" s="867"/>
      <c r="AL232" s="867"/>
      <c r="AM232" s="867"/>
      <c r="AN232" s="867"/>
      <c r="AO232" s="867"/>
      <c r="AP232" s="867"/>
      <c r="AQ232" s="867"/>
      <c r="AR232" s="867"/>
      <c r="AS232" s="867"/>
      <c r="AT232" s="867"/>
      <c r="AU232" s="867"/>
      <c r="AV232" s="867"/>
    </row>
    <row r="233" spans="2:48" s="493" customFormat="1" ht="21" customHeight="1" x14ac:dyDescent="0.15">
      <c r="B233" s="492"/>
      <c r="D233" s="1326"/>
      <c r="E233" s="1326"/>
      <c r="F233" s="901"/>
      <c r="G233" s="891"/>
      <c r="H233" s="1342"/>
      <c r="I233" s="913" t="s">
        <v>1189</v>
      </c>
      <c r="J233" s="583"/>
      <c r="K233" s="755"/>
      <c r="L233" s="583"/>
      <c r="M233" s="583"/>
      <c r="N233" s="583"/>
      <c r="O233" s="889" t="s">
        <v>1109</v>
      </c>
      <c r="Q233" s="494"/>
      <c r="S233" s="867"/>
      <c r="T233" s="866"/>
      <c r="U233" s="867"/>
      <c r="V233" s="867"/>
      <c r="W233" s="867"/>
      <c r="X233" s="867"/>
      <c r="Y233" s="867"/>
      <c r="Z233" s="867"/>
      <c r="AA233" s="867"/>
      <c r="AB233" s="867"/>
      <c r="AC233" s="867"/>
      <c r="AD233" s="867"/>
      <c r="AE233" s="867"/>
      <c r="AF233" s="867"/>
      <c r="AG233" s="867"/>
      <c r="AH233" s="867"/>
      <c r="AI233" s="867"/>
      <c r="AJ233" s="867"/>
      <c r="AK233" s="867"/>
      <c r="AL233" s="867"/>
      <c r="AM233" s="867"/>
      <c r="AN233" s="867"/>
      <c r="AO233" s="867"/>
      <c r="AP233" s="867"/>
      <c r="AQ233" s="867"/>
      <c r="AR233" s="867"/>
      <c r="AS233" s="867"/>
      <c r="AT233" s="867"/>
      <c r="AU233" s="867"/>
      <c r="AV233" s="867"/>
    </row>
    <row r="234" spans="2:48" s="493" customFormat="1" ht="21" customHeight="1" x14ac:dyDescent="0.15">
      <c r="B234" s="492"/>
      <c r="D234" s="1326"/>
      <c r="E234" s="1326"/>
      <c r="F234" s="901"/>
      <c r="G234" s="891"/>
      <c r="H234" s="1343"/>
      <c r="I234" s="913" t="s">
        <v>1188</v>
      </c>
      <c r="J234" s="583"/>
      <c r="K234" s="755"/>
      <c r="L234" s="583"/>
      <c r="M234" s="583"/>
      <c r="N234" s="583"/>
      <c r="O234" s="889" t="s">
        <v>1109</v>
      </c>
      <c r="Q234" s="494"/>
      <c r="S234" s="867"/>
      <c r="T234" s="866"/>
      <c r="U234" s="867"/>
      <c r="V234" s="867"/>
      <c r="W234" s="867"/>
      <c r="X234" s="867"/>
      <c r="Y234" s="867"/>
      <c r="Z234" s="867"/>
      <c r="AA234" s="867"/>
      <c r="AB234" s="867"/>
      <c r="AC234" s="867"/>
      <c r="AD234" s="867"/>
      <c r="AE234" s="867"/>
      <c r="AF234" s="867"/>
      <c r="AG234" s="867"/>
      <c r="AH234" s="867"/>
      <c r="AI234" s="867"/>
      <c r="AJ234" s="867"/>
      <c r="AK234" s="867"/>
      <c r="AL234" s="867"/>
      <c r="AM234" s="867"/>
      <c r="AN234" s="867"/>
      <c r="AO234" s="867"/>
      <c r="AP234" s="867"/>
      <c r="AQ234" s="867"/>
      <c r="AR234" s="867"/>
      <c r="AS234" s="867"/>
      <c r="AT234" s="867"/>
      <c r="AU234" s="867"/>
      <c r="AV234" s="867"/>
    </row>
    <row r="235" spans="2:48" ht="21" customHeight="1" x14ac:dyDescent="0.15">
      <c r="B235" s="484"/>
      <c r="C235" s="472"/>
      <c r="D235" s="1326"/>
      <c r="E235" s="1326"/>
      <c r="F235" s="901"/>
      <c r="G235" s="891"/>
      <c r="H235" s="1316" t="s">
        <v>528</v>
      </c>
      <c r="I235" s="1316"/>
      <c r="K235" s="1008" t="s">
        <v>742</v>
      </c>
      <c r="O235" s="916" t="s">
        <v>1559</v>
      </c>
      <c r="Q235" s="485"/>
      <c r="T235" s="866"/>
    </row>
    <row r="236" spans="2:48" ht="21" customHeight="1" x14ac:dyDescent="0.15">
      <c r="B236" s="484"/>
      <c r="C236" s="472"/>
      <c r="D236" s="1326"/>
      <c r="E236" s="1326"/>
      <c r="F236" s="901"/>
      <c r="G236" s="891"/>
      <c r="H236" s="1316" t="s">
        <v>408</v>
      </c>
      <c r="I236" s="1316"/>
      <c r="K236" s="60"/>
      <c r="O236" s="916" t="s">
        <v>332</v>
      </c>
      <c r="Q236" s="485"/>
      <c r="T236" s="866"/>
    </row>
    <row r="237" spans="2:48" s="493" customFormat="1" ht="21" customHeight="1" x14ac:dyDescent="0.15">
      <c r="B237" s="492"/>
      <c r="D237" s="1326"/>
      <c r="E237" s="1326"/>
      <c r="F237" s="901"/>
      <c r="G237" s="891"/>
      <c r="H237" s="1313" t="s">
        <v>369</v>
      </c>
      <c r="I237" s="892" t="s">
        <v>75</v>
      </c>
      <c r="K237" s="61"/>
      <c r="O237" s="917" t="s">
        <v>370</v>
      </c>
      <c r="Q237" s="494"/>
      <c r="S237" s="867"/>
      <c r="T237" s="866"/>
      <c r="U237" s="867"/>
      <c r="V237" s="867"/>
      <c r="W237" s="867"/>
      <c r="X237" s="867"/>
      <c r="Y237" s="867"/>
      <c r="Z237" s="867"/>
      <c r="AA237" s="867"/>
      <c r="AB237" s="867"/>
      <c r="AC237" s="867"/>
      <c r="AD237" s="867"/>
      <c r="AE237" s="867"/>
      <c r="AF237" s="867"/>
      <c r="AG237" s="867"/>
      <c r="AH237" s="867"/>
      <c r="AI237" s="867"/>
      <c r="AJ237" s="867"/>
      <c r="AK237" s="867"/>
      <c r="AL237" s="867"/>
      <c r="AM237" s="867"/>
      <c r="AN237" s="867"/>
      <c r="AO237" s="867"/>
      <c r="AP237" s="867"/>
      <c r="AQ237" s="867"/>
      <c r="AR237" s="867"/>
      <c r="AS237" s="867"/>
      <c r="AT237" s="867"/>
      <c r="AU237" s="867"/>
      <c r="AV237" s="867"/>
    </row>
    <row r="238" spans="2:48" s="493" customFormat="1" ht="21" customHeight="1" x14ac:dyDescent="0.15">
      <c r="B238" s="492"/>
      <c r="D238" s="1326"/>
      <c r="E238" s="1326"/>
      <c r="F238" s="901"/>
      <c r="G238" s="891"/>
      <c r="H238" s="1314"/>
      <c r="I238" s="914" t="s">
        <v>77</v>
      </c>
      <c r="K238" s="61"/>
      <c r="O238" s="917" t="s">
        <v>1457</v>
      </c>
      <c r="Q238" s="494"/>
      <c r="S238" s="867"/>
      <c r="T238" s="866"/>
      <c r="U238" s="867"/>
      <c r="V238" s="867"/>
      <c r="W238" s="867"/>
      <c r="X238" s="867"/>
      <c r="Y238" s="867"/>
      <c r="Z238" s="867"/>
      <c r="AA238" s="867"/>
      <c r="AB238" s="867"/>
      <c r="AC238" s="867"/>
      <c r="AD238" s="867"/>
      <c r="AE238" s="867"/>
      <c r="AF238" s="867"/>
      <c r="AG238" s="867"/>
      <c r="AH238" s="867"/>
      <c r="AI238" s="867"/>
      <c r="AJ238" s="867"/>
      <c r="AK238" s="867"/>
      <c r="AL238" s="867"/>
      <c r="AM238" s="867"/>
      <c r="AN238" s="867"/>
      <c r="AO238" s="867"/>
      <c r="AP238" s="867"/>
      <c r="AQ238" s="867"/>
      <c r="AR238" s="867"/>
      <c r="AS238" s="867"/>
      <c r="AT238" s="867"/>
      <c r="AU238" s="867"/>
      <c r="AV238" s="867"/>
    </row>
    <row r="239" spans="2:48" s="493" customFormat="1" ht="21" customHeight="1" x14ac:dyDescent="0.15">
      <c r="B239" s="492"/>
      <c r="D239" s="1326"/>
      <c r="E239" s="1326"/>
      <c r="F239" s="901"/>
      <c r="G239" s="891"/>
      <c r="H239" s="1315"/>
      <c r="I239" s="915" t="s">
        <v>476</v>
      </c>
      <c r="K239" s="61"/>
      <c r="O239" s="917" t="s">
        <v>370</v>
      </c>
      <c r="Q239" s="494"/>
      <c r="S239" s="867"/>
      <c r="T239" s="866"/>
      <c r="U239" s="867"/>
      <c r="V239" s="867"/>
      <c r="W239" s="867"/>
      <c r="X239" s="867"/>
      <c r="Y239" s="867"/>
      <c r="Z239" s="867"/>
      <c r="AA239" s="867"/>
      <c r="AB239" s="867"/>
      <c r="AC239" s="867"/>
      <c r="AD239" s="867"/>
      <c r="AE239" s="867"/>
      <c r="AF239" s="867"/>
      <c r="AG239" s="867"/>
      <c r="AH239" s="867"/>
      <c r="AI239" s="867"/>
      <c r="AJ239" s="867"/>
      <c r="AK239" s="867"/>
      <c r="AL239" s="867"/>
      <c r="AM239" s="867"/>
      <c r="AN239" s="867"/>
      <c r="AO239" s="867"/>
      <c r="AP239" s="867"/>
      <c r="AQ239" s="867"/>
      <c r="AR239" s="867"/>
      <c r="AS239" s="867"/>
      <c r="AT239" s="867"/>
      <c r="AU239" s="867"/>
      <c r="AV239" s="867"/>
    </row>
    <row r="240" spans="2:48" s="493" customFormat="1" ht="21" customHeight="1" x14ac:dyDescent="0.15">
      <c r="B240" s="492"/>
      <c r="D240" s="1326"/>
      <c r="E240" s="1326"/>
      <c r="F240" s="901"/>
      <c r="G240" s="891"/>
      <c r="H240" s="1305" t="s">
        <v>539</v>
      </c>
      <c r="I240" s="1306"/>
      <c r="J240" s="583"/>
      <c r="K240" s="73"/>
      <c r="L240" s="583"/>
      <c r="M240" s="583"/>
      <c r="N240" s="583"/>
      <c r="O240" s="1191" t="s">
        <v>1674</v>
      </c>
      <c r="Q240" s="494"/>
      <c r="S240" s="867"/>
      <c r="T240" s="866"/>
      <c r="U240" s="867"/>
      <c r="V240" s="867"/>
      <c r="W240" s="867"/>
      <c r="X240" s="867"/>
      <c r="Y240" s="867"/>
      <c r="Z240" s="867"/>
      <c r="AA240" s="867"/>
      <c r="AB240" s="867"/>
      <c r="AC240" s="867"/>
      <c r="AD240" s="867"/>
      <c r="AE240" s="867"/>
      <c r="AF240" s="867"/>
      <c r="AG240" s="867"/>
      <c r="AH240" s="867"/>
      <c r="AI240" s="867"/>
      <c r="AJ240" s="867"/>
      <c r="AK240" s="867"/>
      <c r="AL240" s="867"/>
      <c r="AM240" s="867"/>
      <c r="AN240" s="867"/>
      <c r="AO240" s="867"/>
      <c r="AP240" s="867"/>
      <c r="AQ240" s="867"/>
      <c r="AR240" s="867"/>
      <c r="AS240" s="867"/>
      <c r="AT240" s="867"/>
      <c r="AU240" s="867"/>
      <c r="AV240" s="867"/>
    </row>
    <row r="241" spans="2:48" s="493" customFormat="1" ht="21" customHeight="1" x14ac:dyDescent="0.15">
      <c r="B241" s="492"/>
      <c r="D241" s="1326"/>
      <c r="E241" s="1326"/>
      <c r="F241" s="901"/>
      <c r="G241" s="891"/>
      <c r="H241" s="1305" t="s">
        <v>581</v>
      </c>
      <c r="I241" s="1306"/>
      <c r="J241" s="583"/>
      <c r="K241" s="73"/>
      <c r="L241" s="583"/>
      <c r="M241" s="583"/>
      <c r="N241" s="583"/>
      <c r="O241" s="1191" t="s">
        <v>1560</v>
      </c>
      <c r="Q241" s="494"/>
      <c r="S241" s="867"/>
      <c r="T241" s="866"/>
      <c r="U241" s="874"/>
      <c r="V241" s="867"/>
      <c r="W241" s="867"/>
      <c r="X241" s="867"/>
      <c r="Y241" s="867"/>
      <c r="Z241" s="867"/>
      <c r="AA241" s="867"/>
      <c r="AB241" s="867"/>
      <c r="AC241" s="867"/>
      <c r="AD241" s="867"/>
      <c r="AE241" s="867"/>
      <c r="AF241" s="867"/>
      <c r="AG241" s="867"/>
      <c r="AH241" s="867"/>
      <c r="AI241" s="867"/>
      <c r="AJ241" s="867"/>
      <c r="AK241" s="867"/>
      <c r="AL241" s="867"/>
      <c r="AM241" s="867"/>
      <c r="AN241" s="867"/>
      <c r="AO241" s="867"/>
      <c r="AP241" s="867"/>
      <c r="AQ241" s="867"/>
      <c r="AR241" s="867"/>
      <c r="AS241" s="867"/>
      <c r="AT241" s="867"/>
      <c r="AU241" s="867"/>
      <c r="AV241" s="867"/>
    </row>
    <row r="242" spans="2:48" s="493" customFormat="1" ht="21" customHeight="1" x14ac:dyDescent="0.15">
      <c r="B242" s="492"/>
      <c r="D242" s="1326"/>
      <c r="E242" s="1326"/>
      <c r="F242" s="901"/>
      <c r="G242" s="891"/>
      <c r="H242" s="1305" t="s">
        <v>1609</v>
      </c>
      <c r="I242" s="1306"/>
      <c r="J242" s="583"/>
      <c r="K242" s="1162"/>
      <c r="L242" s="583"/>
      <c r="M242" s="583"/>
      <c r="N242" s="583"/>
      <c r="O242" s="1191" t="s">
        <v>1611</v>
      </c>
      <c r="Q242" s="494"/>
      <c r="S242" s="867"/>
      <c r="T242" s="866"/>
      <c r="U242" s="874"/>
      <c r="V242" s="867"/>
      <c r="W242" s="867"/>
      <c r="X242" s="867"/>
      <c r="Y242" s="867"/>
      <c r="Z242" s="867"/>
      <c r="AA242" s="867"/>
      <c r="AB242" s="867"/>
      <c r="AC242" s="867"/>
      <c r="AD242" s="867"/>
      <c r="AE242" s="867"/>
      <c r="AF242" s="867"/>
      <c r="AG242" s="867"/>
      <c r="AH242" s="867"/>
      <c r="AI242" s="867"/>
      <c r="AJ242" s="867"/>
      <c r="AK242" s="867"/>
      <c r="AL242" s="867"/>
      <c r="AM242" s="867"/>
      <c r="AN242" s="867"/>
      <c r="AO242" s="867"/>
      <c r="AP242" s="867"/>
      <c r="AQ242" s="867"/>
      <c r="AR242" s="867"/>
      <c r="AS242" s="867"/>
      <c r="AT242" s="867"/>
      <c r="AU242" s="867"/>
      <c r="AV242" s="867"/>
    </row>
    <row r="243" spans="2:48" s="493" customFormat="1" ht="21" customHeight="1" x14ac:dyDescent="0.15">
      <c r="B243" s="492"/>
      <c r="D243" s="1326"/>
      <c r="E243" s="1326"/>
      <c r="F243" s="901"/>
      <c r="G243" s="891"/>
      <c r="H243" s="1305" t="s">
        <v>1610</v>
      </c>
      <c r="I243" s="1306"/>
      <c r="J243" s="583"/>
      <c r="K243" s="1164" t="str">
        <f>IF(AND(K224&lt;&gt;"",K242&lt;&gt;""),ROUND(K242/K224*100,2),"")</f>
        <v/>
      </c>
      <c r="L243" s="583"/>
      <c r="M243" s="583"/>
      <c r="N243" s="583"/>
      <c r="O243" s="1005" t="s">
        <v>1675</v>
      </c>
      <c r="Q243" s="494"/>
      <c r="S243" s="867"/>
      <c r="T243" s="866"/>
      <c r="U243" s="874" t="s">
        <v>1146</v>
      </c>
      <c r="V243" s="867"/>
      <c r="W243" s="867"/>
      <c r="X243" s="867"/>
      <c r="Y243" s="867"/>
      <c r="Z243" s="867"/>
      <c r="AA243" s="867"/>
      <c r="AB243" s="867"/>
      <c r="AC243" s="867"/>
      <c r="AD243" s="867"/>
      <c r="AE243" s="867"/>
      <c r="AF243" s="867"/>
      <c r="AG243" s="867"/>
      <c r="AH243" s="867"/>
      <c r="AI243" s="867"/>
      <c r="AJ243" s="867"/>
      <c r="AK243" s="867"/>
      <c r="AL243" s="867"/>
      <c r="AM243" s="867"/>
      <c r="AN243" s="867"/>
      <c r="AO243" s="867"/>
      <c r="AP243" s="867"/>
      <c r="AQ243" s="867"/>
      <c r="AR243" s="867"/>
      <c r="AS243" s="867"/>
      <c r="AT243" s="867"/>
      <c r="AU243" s="867"/>
      <c r="AV243" s="867"/>
    </row>
    <row r="244" spans="2:48" s="493" customFormat="1" ht="21" customHeight="1" x14ac:dyDescent="0.15">
      <c r="B244" s="492"/>
      <c r="D244" s="1326"/>
      <c r="E244" s="1326"/>
      <c r="F244" s="901"/>
      <c r="G244" s="891"/>
      <c r="H244" s="1302" t="s">
        <v>1236</v>
      </c>
      <c r="I244" s="903" t="s">
        <v>1237</v>
      </c>
      <c r="J244" s="583"/>
      <c r="K244" s="73"/>
      <c r="L244" s="583"/>
      <c r="M244" s="583"/>
      <c r="N244" s="583"/>
      <c r="O244" s="889" t="s">
        <v>332</v>
      </c>
      <c r="Q244" s="494"/>
      <c r="S244" s="867"/>
      <c r="T244" s="866"/>
      <c r="U244" s="874" t="s">
        <v>1145</v>
      </c>
      <c r="V244" s="867"/>
      <c r="W244" s="867"/>
      <c r="X244" s="867"/>
      <c r="Y244" s="867"/>
      <c r="Z244" s="867"/>
      <c r="AA244" s="867"/>
      <c r="AB244" s="867"/>
      <c r="AC244" s="867"/>
      <c r="AD244" s="867"/>
      <c r="AE244" s="867"/>
      <c r="AF244" s="867"/>
      <c r="AG244" s="867"/>
      <c r="AH244" s="867"/>
      <c r="AI244" s="867"/>
      <c r="AJ244" s="867"/>
      <c r="AK244" s="867"/>
      <c r="AL244" s="867"/>
      <c r="AM244" s="867"/>
      <c r="AN244" s="867"/>
      <c r="AO244" s="867"/>
      <c r="AP244" s="867"/>
      <c r="AQ244" s="867"/>
      <c r="AR244" s="867"/>
      <c r="AS244" s="867"/>
      <c r="AT244" s="867"/>
      <c r="AU244" s="867"/>
      <c r="AV244" s="867"/>
    </row>
    <row r="245" spans="2:48" s="493" customFormat="1" ht="21" customHeight="1" x14ac:dyDescent="0.15">
      <c r="B245" s="492"/>
      <c r="D245" s="1326"/>
      <c r="E245" s="1326"/>
      <c r="F245" s="901"/>
      <c r="G245" s="891"/>
      <c r="H245" s="1303"/>
      <c r="I245" s="1307" t="s">
        <v>1238</v>
      </c>
      <c r="J245" s="583"/>
      <c r="K245" s="73"/>
      <c r="L245" s="583"/>
      <c r="M245" s="583"/>
      <c r="N245" s="583"/>
      <c r="O245" s="889" t="str">
        <f>IF($K$244="対象外","入力不要","プルダウンから選択")</f>
        <v>プルダウンから選択</v>
      </c>
      <c r="Q245" s="494"/>
      <c r="S245" s="867"/>
      <c r="T245" s="866"/>
      <c r="U245" s="874" t="s">
        <v>1129</v>
      </c>
      <c r="V245" s="867"/>
      <c r="W245" s="867"/>
      <c r="X245" s="867"/>
      <c r="Y245" s="867"/>
      <c r="Z245" s="867"/>
      <c r="AA245" s="867"/>
      <c r="AB245" s="867"/>
      <c r="AC245" s="867"/>
      <c r="AD245" s="867"/>
      <c r="AE245" s="867"/>
      <c r="AF245" s="867"/>
      <c r="AG245" s="867"/>
      <c r="AH245" s="867"/>
      <c r="AI245" s="867"/>
      <c r="AJ245" s="867"/>
      <c r="AK245" s="867"/>
      <c r="AL245" s="867"/>
      <c r="AM245" s="867"/>
      <c r="AN245" s="867"/>
      <c r="AO245" s="867"/>
      <c r="AP245" s="867"/>
      <c r="AQ245" s="867"/>
      <c r="AR245" s="867"/>
      <c r="AS245" s="867"/>
      <c r="AT245" s="867"/>
      <c r="AU245" s="867"/>
      <c r="AV245" s="867"/>
    </row>
    <row r="246" spans="2:48" s="493" customFormat="1" ht="21" customHeight="1" x14ac:dyDescent="0.15">
      <c r="B246" s="492"/>
      <c r="D246" s="1326"/>
      <c r="E246" s="1326"/>
      <c r="F246" s="901"/>
      <c r="G246" s="891"/>
      <c r="H246" s="1303"/>
      <c r="I246" s="1308"/>
      <c r="J246" s="583"/>
      <c r="K246" s="73"/>
      <c r="L246" s="583"/>
      <c r="M246" s="583"/>
      <c r="N246" s="583"/>
      <c r="O246" s="889" t="str">
        <f>IF($K$244="対象外","入力不要","プルダウンから選択")</f>
        <v>プルダウンから選択</v>
      </c>
      <c r="Q246" s="494"/>
      <c r="S246" s="867"/>
      <c r="T246" s="866"/>
      <c r="U246" s="867"/>
      <c r="V246" s="867"/>
      <c r="W246" s="867"/>
      <c r="X246" s="867"/>
      <c r="Y246" s="867"/>
      <c r="Z246" s="867"/>
      <c r="AA246" s="867"/>
      <c r="AB246" s="867"/>
      <c r="AC246" s="867"/>
      <c r="AD246" s="867"/>
      <c r="AE246" s="867"/>
      <c r="AF246" s="867"/>
      <c r="AG246" s="867"/>
      <c r="AH246" s="867"/>
      <c r="AI246" s="867"/>
      <c r="AJ246" s="867"/>
      <c r="AK246" s="867"/>
      <c r="AL246" s="867"/>
      <c r="AM246" s="867"/>
      <c r="AN246" s="867"/>
      <c r="AO246" s="867"/>
      <c r="AP246" s="867"/>
      <c r="AQ246" s="867"/>
      <c r="AR246" s="867"/>
      <c r="AS246" s="867"/>
      <c r="AT246" s="867"/>
      <c r="AU246" s="867"/>
      <c r="AV246" s="867"/>
    </row>
    <row r="247" spans="2:48" s="493" customFormat="1" ht="21" customHeight="1" x14ac:dyDescent="0.15">
      <c r="B247" s="492"/>
      <c r="D247" s="1326"/>
      <c r="E247" s="1326"/>
      <c r="F247" s="901"/>
      <c r="G247" s="891"/>
      <c r="H247" s="1303"/>
      <c r="I247" s="1309"/>
      <c r="J247" s="583"/>
      <c r="K247" s="73"/>
      <c r="L247" s="583"/>
      <c r="M247" s="583"/>
      <c r="N247" s="583"/>
      <c r="O247" s="889" t="str">
        <f>IF($K$244="対象外","入力不要","プルダウンから選択")</f>
        <v>プルダウンから選択</v>
      </c>
      <c r="Q247" s="494"/>
      <c r="S247" s="867"/>
      <c r="T247" s="866"/>
      <c r="U247" s="867"/>
      <c r="V247" s="867"/>
      <c r="W247" s="867"/>
      <c r="X247" s="867"/>
      <c r="Y247" s="867"/>
      <c r="Z247" s="867"/>
      <c r="AA247" s="867"/>
      <c r="AB247" s="867"/>
      <c r="AC247" s="867"/>
      <c r="AD247" s="867"/>
      <c r="AE247" s="867"/>
      <c r="AF247" s="867"/>
      <c r="AG247" s="867"/>
      <c r="AH247" s="867"/>
      <c r="AI247" s="867"/>
      <c r="AJ247" s="867"/>
      <c r="AK247" s="867"/>
      <c r="AL247" s="867"/>
      <c r="AM247" s="867"/>
      <c r="AN247" s="867"/>
      <c r="AO247" s="867"/>
      <c r="AP247" s="867"/>
      <c r="AQ247" s="867"/>
      <c r="AR247" s="867"/>
      <c r="AS247" s="867"/>
      <c r="AT247" s="867"/>
      <c r="AU247" s="867"/>
      <c r="AV247" s="867"/>
    </row>
    <row r="248" spans="2:48" s="493" customFormat="1" ht="21" customHeight="1" x14ac:dyDescent="0.15">
      <c r="B248" s="492"/>
      <c r="D248" s="1326"/>
      <c r="E248" s="1326"/>
      <c r="F248" s="901"/>
      <c r="G248" s="891"/>
      <c r="H248" s="1304"/>
      <c r="I248" s="903" t="s">
        <v>1239</v>
      </c>
      <c r="J248" s="583"/>
      <c r="K248" s="756"/>
      <c r="L248" s="583"/>
      <c r="M248" s="583"/>
      <c r="N248" s="583"/>
      <c r="O248" s="889" t="str">
        <f>IF(K244="対象外","入力不要","半角数字で入力")</f>
        <v>半角数字で入力</v>
      </c>
      <c r="Q248" s="494"/>
      <c r="S248" s="867"/>
      <c r="T248" s="866"/>
      <c r="U248" s="867"/>
      <c r="V248" s="867"/>
      <c r="W248" s="867"/>
      <c r="X248" s="867"/>
      <c r="Y248" s="867"/>
      <c r="Z248" s="867"/>
      <c r="AA248" s="867"/>
      <c r="AB248" s="867"/>
      <c r="AC248" s="867"/>
      <c r="AD248" s="867"/>
      <c r="AE248" s="867"/>
      <c r="AF248" s="867"/>
      <c r="AG248" s="867"/>
      <c r="AH248" s="867"/>
      <c r="AI248" s="867"/>
      <c r="AJ248" s="867"/>
      <c r="AK248" s="867"/>
      <c r="AL248" s="867"/>
      <c r="AM248" s="867"/>
      <c r="AN248" s="867"/>
      <c r="AO248" s="867"/>
      <c r="AP248" s="867"/>
      <c r="AQ248" s="867"/>
      <c r="AR248" s="867"/>
      <c r="AS248" s="867"/>
      <c r="AT248" s="867"/>
      <c r="AU248" s="867"/>
      <c r="AV248" s="867"/>
    </row>
    <row r="249" spans="2:48" s="493" customFormat="1" ht="21" customHeight="1" x14ac:dyDescent="0.15">
      <c r="B249" s="492"/>
      <c r="D249" s="1326"/>
      <c r="E249" s="1326"/>
      <c r="F249" s="901"/>
      <c r="G249" s="891"/>
      <c r="H249" s="1310" t="s">
        <v>314</v>
      </c>
      <c r="I249" s="893" t="s">
        <v>458</v>
      </c>
      <c r="J249" s="583"/>
      <c r="K249" s="73"/>
      <c r="L249" s="583"/>
      <c r="M249" s="583"/>
      <c r="N249" s="583"/>
      <c r="O249" s="889" t="s">
        <v>1458</v>
      </c>
      <c r="Q249" s="494"/>
      <c r="S249" s="867"/>
      <c r="T249" s="866"/>
      <c r="U249" s="867"/>
      <c r="V249" s="867"/>
      <c r="W249" s="867"/>
      <c r="X249" s="867"/>
      <c r="Y249" s="867"/>
      <c r="Z249" s="867"/>
      <c r="AA249" s="867"/>
      <c r="AB249" s="867"/>
      <c r="AC249" s="867"/>
      <c r="AD249" s="867"/>
      <c r="AE249" s="867"/>
      <c r="AF249" s="867"/>
      <c r="AG249" s="867"/>
      <c r="AH249" s="867"/>
      <c r="AI249" s="867"/>
      <c r="AJ249" s="867"/>
      <c r="AK249" s="867"/>
      <c r="AL249" s="867"/>
      <c r="AM249" s="867"/>
      <c r="AN249" s="867"/>
      <c r="AO249" s="867"/>
      <c r="AP249" s="867"/>
      <c r="AQ249" s="867"/>
      <c r="AR249" s="867"/>
      <c r="AS249" s="867"/>
      <c r="AT249" s="867"/>
      <c r="AU249" s="867"/>
      <c r="AV249" s="867"/>
    </row>
    <row r="250" spans="2:48" s="493" customFormat="1" ht="21" customHeight="1" x14ac:dyDescent="0.15">
      <c r="B250" s="492"/>
      <c r="D250" s="1326"/>
      <c r="E250" s="1326"/>
      <c r="F250" s="901"/>
      <c r="G250" s="891"/>
      <c r="H250" s="1311"/>
      <c r="I250" s="1195" t="s">
        <v>1459</v>
      </c>
      <c r="J250" s="583"/>
      <c r="K250" s="81"/>
      <c r="L250" s="583"/>
      <c r="M250" s="583"/>
      <c r="N250" s="583"/>
      <c r="O250" s="1191" t="str">
        <f>IF(OR(K249="なし",COUNTIF(K249,"*取得済")=1),"入力不要","第三者機関による認証取得月を入力　(例｜●●●●年●月下旬)")</f>
        <v>第三者機関による認証取得月を入力　(例｜●●●●年●月下旬)</v>
      </c>
      <c r="Q250" s="494"/>
      <c r="S250" s="867"/>
      <c r="T250" s="866"/>
      <c r="U250" s="867"/>
      <c r="V250" s="867"/>
      <c r="W250" s="867"/>
      <c r="X250" s="867"/>
      <c r="Y250" s="867"/>
      <c r="Z250" s="867"/>
      <c r="AA250" s="867"/>
      <c r="AB250" s="867"/>
      <c r="AC250" s="867"/>
      <c r="AD250" s="867"/>
      <c r="AE250" s="867"/>
      <c r="AF250" s="867"/>
      <c r="AG250" s="867"/>
      <c r="AH250" s="867"/>
      <c r="AI250" s="867"/>
      <c r="AJ250" s="867"/>
      <c r="AK250" s="867"/>
      <c r="AL250" s="867"/>
      <c r="AM250" s="867"/>
      <c r="AN250" s="867"/>
      <c r="AO250" s="867"/>
      <c r="AP250" s="867"/>
      <c r="AQ250" s="867"/>
      <c r="AR250" s="867"/>
      <c r="AS250" s="867"/>
      <c r="AT250" s="867"/>
      <c r="AU250" s="867"/>
      <c r="AV250" s="867"/>
    </row>
    <row r="251" spans="2:48" s="493" customFormat="1" ht="21" customHeight="1" x14ac:dyDescent="0.15">
      <c r="B251" s="492"/>
      <c r="D251" s="1326"/>
      <c r="E251" s="1326"/>
      <c r="F251" s="901"/>
      <c r="G251" s="891"/>
      <c r="H251" s="1311"/>
      <c r="I251" s="1195" t="s">
        <v>459</v>
      </c>
      <c r="J251" s="583"/>
      <c r="K251" s="73"/>
      <c r="L251" s="583"/>
      <c r="M251" s="583"/>
      <c r="N251" s="583"/>
      <c r="O251" s="1191" t="s">
        <v>460</v>
      </c>
      <c r="Q251" s="494"/>
      <c r="S251" s="867"/>
      <c r="T251" s="866"/>
      <c r="U251" s="867"/>
      <c r="V251" s="867"/>
      <c r="W251" s="867"/>
      <c r="X251" s="867"/>
      <c r="Y251" s="867"/>
      <c r="Z251" s="867"/>
      <c r="AA251" s="867"/>
      <c r="AB251" s="867"/>
      <c r="AC251" s="867"/>
      <c r="AD251" s="867"/>
      <c r="AE251" s="867"/>
      <c r="AF251" s="867"/>
      <c r="AG251" s="867"/>
      <c r="AH251" s="867"/>
      <c r="AI251" s="867"/>
      <c r="AJ251" s="867"/>
      <c r="AK251" s="867"/>
      <c r="AL251" s="867"/>
      <c r="AM251" s="867"/>
      <c r="AN251" s="867"/>
      <c r="AO251" s="867"/>
      <c r="AP251" s="867"/>
      <c r="AQ251" s="867"/>
      <c r="AR251" s="867"/>
      <c r="AS251" s="867"/>
      <c r="AT251" s="867"/>
      <c r="AU251" s="867"/>
      <c r="AV251" s="867"/>
    </row>
    <row r="252" spans="2:48" s="493" customFormat="1" ht="21" customHeight="1" thickBot="1" x14ac:dyDescent="0.2">
      <c r="B252" s="492"/>
      <c r="D252" s="1345"/>
      <c r="E252" s="1326"/>
      <c r="F252" s="901"/>
      <c r="G252" s="891"/>
      <c r="H252" s="1311"/>
      <c r="I252" s="1193" t="s">
        <v>1460</v>
      </c>
      <c r="J252" s="583"/>
      <c r="K252" s="998"/>
      <c r="L252" s="583"/>
      <c r="M252" s="583"/>
      <c r="N252" s="583"/>
      <c r="O252" s="1191" t="str">
        <f>IF(OR(K251="なし",COUNTIF(K251,"*ランク")=1),"入力不要","自己評価実施月を入力　(例｜●●●●年●月下旬)")</f>
        <v>自己評価実施月を入力　(例｜●●●●年●月下旬)</v>
      </c>
      <c r="Q252" s="494"/>
      <c r="S252" s="867"/>
      <c r="T252" s="866"/>
      <c r="U252" s="867"/>
      <c r="V252" s="867"/>
      <c r="W252" s="867"/>
      <c r="X252" s="867"/>
      <c r="Y252" s="867"/>
      <c r="Z252" s="867"/>
      <c r="AA252" s="867"/>
      <c r="AB252" s="867"/>
      <c r="AC252" s="867"/>
      <c r="AD252" s="867"/>
      <c r="AE252" s="867"/>
      <c r="AF252" s="867"/>
      <c r="AG252" s="867"/>
      <c r="AH252" s="867"/>
      <c r="AI252" s="867"/>
      <c r="AJ252" s="867"/>
      <c r="AK252" s="867"/>
      <c r="AL252" s="867"/>
      <c r="AM252" s="867"/>
      <c r="AN252" s="867"/>
      <c r="AO252" s="867"/>
      <c r="AP252" s="867"/>
      <c r="AQ252" s="867"/>
      <c r="AR252" s="867"/>
      <c r="AS252" s="867"/>
      <c r="AT252" s="867"/>
      <c r="AU252" s="867"/>
      <c r="AV252" s="867"/>
    </row>
    <row r="253" spans="2:48" s="493" customFormat="1" ht="21" customHeight="1" thickTop="1" x14ac:dyDescent="0.15">
      <c r="B253" s="492"/>
      <c r="D253" s="1336" t="s">
        <v>540</v>
      </c>
      <c r="E253" s="1336"/>
      <c r="F253" s="918"/>
      <c r="G253" s="919"/>
      <c r="H253" s="1339" t="s">
        <v>537</v>
      </c>
      <c r="I253" s="1339"/>
      <c r="J253" s="757"/>
      <c r="K253" s="758"/>
      <c r="L253" s="583"/>
      <c r="M253" s="583"/>
      <c r="N253" s="583"/>
      <c r="O253" s="889" t="s">
        <v>332</v>
      </c>
      <c r="Q253" s="494"/>
      <c r="S253" s="867"/>
      <c r="T253" s="868" t="s">
        <v>1337</v>
      </c>
      <c r="U253" s="867"/>
      <c r="V253" s="867"/>
      <c r="W253" s="867"/>
      <c r="X253" s="867"/>
      <c r="Y253" s="867"/>
      <c r="Z253" s="867"/>
      <c r="AA253" s="867"/>
      <c r="AB253" s="867"/>
      <c r="AC253" s="867"/>
      <c r="AD253" s="867"/>
      <c r="AE253" s="867"/>
      <c r="AF253" s="867"/>
      <c r="AG253" s="867"/>
      <c r="AH253" s="867"/>
      <c r="AI253" s="867"/>
      <c r="AJ253" s="867"/>
      <c r="AK253" s="867"/>
      <c r="AL253" s="867"/>
      <c r="AM253" s="867"/>
      <c r="AN253" s="867"/>
      <c r="AO253" s="867"/>
      <c r="AP253" s="867"/>
      <c r="AQ253" s="867"/>
      <c r="AR253" s="867"/>
      <c r="AS253" s="867"/>
      <c r="AT253" s="867"/>
      <c r="AU253" s="867"/>
      <c r="AV253" s="867"/>
    </row>
    <row r="254" spans="2:48" s="493" customFormat="1" ht="39" customHeight="1" x14ac:dyDescent="0.15">
      <c r="B254" s="492"/>
      <c r="D254" s="1326"/>
      <c r="E254" s="1326"/>
      <c r="F254" s="901"/>
      <c r="G254" s="891"/>
      <c r="H254" s="1340" t="s">
        <v>511</v>
      </c>
      <c r="I254" s="1340"/>
      <c r="J254" s="757"/>
      <c r="K254" s="755"/>
      <c r="L254" s="583"/>
      <c r="M254" s="583"/>
      <c r="N254" s="583"/>
      <c r="O254" s="907" t="s">
        <v>1240</v>
      </c>
      <c r="Q254" s="494"/>
      <c r="S254" s="867"/>
      <c r="T254" s="871" t="s">
        <v>1210</v>
      </c>
      <c r="U254" s="872"/>
      <c r="V254" s="872"/>
      <c r="W254" s="867"/>
      <c r="X254" s="867"/>
      <c r="Y254" s="867"/>
      <c r="Z254" s="867"/>
      <c r="AA254" s="867"/>
      <c r="AB254" s="867"/>
      <c r="AC254" s="867"/>
      <c r="AD254" s="867"/>
      <c r="AE254" s="867"/>
      <c r="AF254" s="867"/>
      <c r="AG254" s="867"/>
      <c r="AH254" s="867"/>
      <c r="AI254" s="867"/>
      <c r="AJ254" s="867"/>
      <c r="AK254" s="867"/>
      <c r="AL254" s="867"/>
      <c r="AM254" s="867"/>
      <c r="AN254" s="867"/>
      <c r="AO254" s="867"/>
      <c r="AP254" s="867"/>
      <c r="AQ254" s="867"/>
      <c r="AR254" s="867"/>
      <c r="AS254" s="867"/>
      <c r="AT254" s="867"/>
      <c r="AU254" s="867"/>
      <c r="AV254" s="867"/>
    </row>
    <row r="255" spans="2:48" s="493" customFormat="1" ht="21" customHeight="1" x14ac:dyDescent="0.15">
      <c r="B255" s="492"/>
      <c r="D255" s="1326"/>
      <c r="E255" s="1326"/>
      <c r="F255" s="901"/>
      <c r="G255" s="891"/>
      <c r="H255" s="1337" t="s">
        <v>1241</v>
      </c>
      <c r="I255" s="1337"/>
      <c r="J255" s="757"/>
      <c r="K255" s="759" t="str">
        <f>IF(AND(K224&lt;&gt;"",K254&lt;&gt;""),K254/K224,"")</f>
        <v/>
      </c>
      <c r="L255" s="760"/>
      <c r="M255" s="583"/>
      <c r="N255" s="583"/>
      <c r="O255" s="889" t="s">
        <v>1500</v>
      </c>
      <c r="Q255" s="494"/>
      <c r="S255" s="867"/>
      <c r="T255" s="872"/>
      <c r="U255" s="874" t="s">
        <v>1461</v>
      </c>
      <c r="V255" s="872"/>
      <c r="W255" s="867"/>
      <c r="X255" s="867"/>
      <c r="Y255" s="867"/>
      <c r="Z255" s="867"/>
      <c r="AA255" s="867"/>
      <c r="AB255" s="867"/>
      <c r="AC255" s="867"/>
      <c r="AD255" s="867"/>
      <c r="AE255" s="867"/>
      <c r="AF255" s="867"/>
      <c r="AG255" s="867"/>
      <c r="AH255" s="867"/>
      <c r="AI255" s="867"/>
      <c r="AJ255" s="867"/>
      <c r="AK255" s="867"/>
      <c r="AL255" s="867"/>
      <c r="AM255" s="867"/>
      <c r="AN255" s="867"/>
      <c r="AO255" s="867"/>
      <c r="AP255" s="867"/>
      <c r="AQ255" s="867"/>
      <c r="AR255" s="867"/>
      <c r="AS255" s="867"/>
      <c r="AT255" s="867"/>
      <c r="AU255" s="867"/>
      <c r="AV255" s="867"/>
    </row>
    <row r="256" spans="2:48" s="493" customFormat="1" ht="21" customHeight="1" x14ac:dyDescent="0.15">
      <c r="B256" s="492"/>
      <c r="D256" s="1326"/>
      <c r="E256" s="1326"/>
      <c r="F256" s="901"/>
      <c r="G256" s="891"/>
      <c r="H256" s="1305" t="s">
        <v>544</v>
      </c>
      <c r="I256" s="1306"/>
      <c r="J256" s="757"/>
      <c r="K256" s="82"/>
      <c r="L256" s="760"/>
      <c r="M256" s="583"/>
      <c r="N256" s="583"/>
      <c r="O256" s="889" t="s">
        <v>332</v>
      </c>
      <c r="Q256" s="494"/>
      <c r="S256" s="867"/>
      <c r="T256" s="872"/>
      <c r="U256" s="874" t="s">
        <v>1265</v>
      </c>
      <c r="V256" s="872"/>
      <c r="W256" s="867"/>
      <c r="X256" s="867"/>
      <c r="Y256" s="867"/>
      <c r="Z256" s="867"/>
      <c r="AA256" s="867"/>
      <c r="AB256" s="867"/>
      <c r="AC256" s="867"/>
      <c r="AD256" s="867"/>
      <c r="AE256" s="867"/>
      <c r="AF256" s="867"/>
      <c r="AG256" s="867"/>
      <c r="AH256" s="867"/>
      <c r="AI256" s="867"/>
      <c r="AJ256" s="867"/>
      <c r="AK256" s="867"/>
      <c r="AL256" s="867"/>
      <c r="AM256" s="867"/>
      <c r="AN256" s="867"/>
      <c r="AO256" s="867"/>
      <c r="AP256" s="867"/>
      <c r="AQ256" s="867"/>
      <c r="AR256" s="867"/>
      <c r="AS256" s="867"/>
      <c r="AT256" s="867"/>
      <c r="AU256" s="867"/>
      <c r="AV256" s="867"/>
    </row>
    <row r="257" spans="2:48" ht="21" customHeight="1" x14ac:dyDescent="0.15">
      <c r="B257" s="484"/>
      <c r="C257" s="472"/>
      <c r="D257" s="1326"/>
      <c r="E257" s="1326"/>
      <c r="F257" s="901"/>
      <c r="G257" s="891"/>
      <c r="H257" s="1310" t="s">
        <v>1336</v>
      </c>
      <c r="I257" s="1310"/>
      <c r="J257" s="744"/>
      <c r="K257" s="752"/>
      <c r="L257" s="744"/>
      <c r="M257" s="744"/>
      <c r="N257" s="744"/>
      <c r="O257" s="889" t="s">
        <v>332</v>
      </c>
      <c r="Q257" s="485"/>
      <c r="T257" s="872"/>
      <c r="U257" s="875"/>
      <c r="V257" s="876"/>
    </row>
    <row r="258" spans="2:48" ht="21" customHeight="1" x14ac:dyDescent="0.15">
      <c r="B258" s="484"/>
      <c r="C258" s="472"/>
      <c r="D258" s="1326"/>
      <c r="E258" s="1326"/>
      <c r="F258" s="901"/>
      <c r="G258" s="891"/>
      <c r="H258" s="1338" t="s">
        <v>557</v>
      </c>
      <c r="I258" s="1338"/>
      <c r="J258" s="744"/>
      <c r="K258" s="761"/>
      <c r="L258" s="744"/>
      <c r="M258" s="744"/>
      <c r="N258" s="744"/>
      <c r="O258" s="889" t="s">
        <v>1462</v>
      </c>
      <c r="Q258" s="485"/>
      <c r="T258" s="877"/>
      <c r="U258" s="878"/>
    </row>
    <row r="259" spans="2:48" ht="18.75" customHeight="1" x14ac:dyDescent="0.15">
      <c r="B259" s="484"/>
      <c r="I259" s="504"/>
      <c r="K259" s="505"/>
      <c r="Q259" s="485"/>
      <c r="T259" s="866"/>
    </row>
    <row r="260" spans="2:48" ht="18.75" customHeight="1" x14ac:dyDescent="0.15">
      <c r="B260" s="484"/>
      <c r="C260" s="486"/>
      <c r="D260" s="1320" t="s">
        <v>482</v>
      </c>
      <c r="E260" s="1320"/>
      <c r="F260" s="1320"/>
      <c r="G260" s="1320"/>
      <c r="H260" s="1320"/>
      <c r="I260" s="1320"/>
      <c r="J260" s="1320"/>
      <c r="K260" s="1320"/>
      <c r="L260" s="1320"/>
      <c r="M260" s="487"/>
      <c r="N260" s="488"/>
      <c r="O260" s="1319" t="s">
        <v>334</v>
      </c>
      <c r="P260" s="1319"/>
      <c r="Q260" s="485"/>
      <c r="T260" s="866"/>
    </row>
    <row r="261" spans="2:48" ht="5.25" customHeight="1" x14ac:dyDescent="0.15">
      <c r="B261" s="484"/>
      <c r="D261" s="487"/>
      <c r="E261" s="487"/>
      <c r="F261" s="487"/>
      <c r="G261" s="487"/>
      <c r="H261" s="489"/>
      <c r="I261" s="489"/>
      <c r="J261" s="487"/>
      <c r="K261" s="490"/>
      <c r="L261" s="487"/>
      <c r="M261" s="487"/>
      <c r="N261" s="487"/>
      <c r="P261" s="491"/>
      <c r="Q261" s="485"/>
      <c r="T261" s="866"/>
    </row>
    <row r="262" spans="2:48" ht="30.75" customHeight="1" x14ac:dyDescent="0.15">
      <c r="B262" s="484"/>
      <c r="D262" s="487"/>
      <c r="E262" s="1382" t="s">
        <v>1242</v>
      </c>
      <c r="F262" s="1383"/>
      <c r="G262" s="1383"/>
      <c r="H262" s="1383"/>
      <c r="I262" s="1383"/>
      <c r="J262" s="1383"/>
      <c r="K262" s="1383"/>
      <c r="L262" s="1383"/>
      <c r="M262" s="1383"/>
      <c r="N262" s="1383"/>
      <c r="O262" s="1383"/>
      <c r="P262" s="491"/>
      <c r="Q262" s="485"/>
      <c r="T262" s="866"/>
    </row>
    <row r="263" spans="2:48" ht="5.25" customHeight="1" x14ac:dyDescent="0.15">
      <c r="B263" s="484"/>
      <c r="D263" s="487"/>
      <c r="E263" s="487"/>
      <c r="F263" s="487"/>
      <c r="G263" s="487"/>
      <c r="H263" s="489"/>
      <c r="I263" s="489"/>
      <c r="J263" s="487"/>
      <c r="K263" s="490"/>
      <c r="L263" s="487"/>
      <c r="M263" s="487"/>
      <c r="N263" s="487"/>
      <c r="P263" s="491"/>
      <c r="Q263" s="485"/>
      <c r="T263" s="866"/>
    </row>
    <row r="264" spans="2:48" ht="29.25" customHeight="1" thickBot="1" x14ac:dyDescent="0.2">
      <c r="B264" s="484"/>
      <c r="D264" s="1369" t="s">
        <v>1676</v>
      </c>
      <c r="E264" s="1369"/>
      <c r="F264" s="1369"/>
      <c r="G264" s="1369"/>
      <c r="H264" s="1369"/>
      <c r="I264" s="1369"/>
      <c r="J264" s="506"/>
      <c r="K264" s="1163" t="str">
        <f>IF($K$253="","",$K$253)</f>
        <v/>
      </c>
      <c r="L264" s="487"/>
      <c r="M264" s="487"/>
      <c r="N264" s="487"/>
      <c r="O264" s="1191" t="s">
        <v>1442</v>
      </c>
      <c r="P264" s="491"/>
      <c r="Q264" s="485"/>
      <c r="T264" s="868" t="s">
        <v>1626</v>
      </c>
      <c r="U264" s="876"/>
    </row>
    <row r="265" spans="2:48" ht="21" customHeight="1" thickTop="1" thickBot="1" x14ac:dyDescent="0.2">
      <c r="B265" s="484"/>
      <c r="C265" s="472"/>
      <c r="D265" s="1352" t="s">
        <v>444</v>
      </c>
      <c r="E265" s="1352"/>
      <c r="F265" s="920"/>
      <c r="G265" s="921"/>
      <c r="H265" s="1366" t="s">
        <v>443</v>
      </c>
      <c r="I265" s="1367"/>
      <c r="K265" s="62"/>
      <c r="O265" s="889" t="s">
        <v>1501</v>
      </c>
      <c r="Q265" s="485"/>
      <c r="T265" s="868" t="s">
        <v>1629</v>
      </c>
      <c r="U265" s="876"/>
    </row>
    <row r="266" spans="2:48" ht="21" customHeight="1" thickTop="1" x14ac:dyDescent="0.15">
      <c r="B266" s="484"/>
      <c r="C266" s="472"/>
      <c r="D266" s="1350" t="s">
        <v>456</v>
      </c>
      <c r="E266" s="1350"/>
      <c r="F266" s="887"/>
      <c r="G266" s="888"/>
      <c r="H266" s="1363" t="s">
        <v>355</v>
      </c>
      <c r="I266" s="1315"/>
      <c r="K266" s="62"/>
      <c r="O266" s="889" t="s">
        <v>384</v>
      </c>
      <c r="Q266" s="485"/>
      <c r="T266" s="868" t="s">
        <v>1627</v>
      </c>
      <c r="U266" s="876"/>
    </row>
    <row r="267" spans="2:48" ht="21" customHeight="1" x14ac:dyDescent="0.15">
      <c r="B267" s="484"/>
      <c r="C267" s="472"/>
      <c r="D267" s="1351"/>
      <c r="E267" s="1351"/>
      <c r="F267" s="887"/>
      <c r="G267" s="888"/>
      <c r="H267" s="1316" t="s">
        <v>356</v>
      </c>
      <c r="I267" s="1357"/>
      <c r="K267" s="62"/>
      <c r="O267" s="889" t="s">
        <v>384</v>
      </c>
      <c r="Q267" s="485"/>
      <c r="T267" s="866"/>
    </row>
    <row r="268" spans="2:48" ht="21" customHeight="1" x14ac:dyDescent="0.15">
      <c r="B268" s="484"/>
      <c r="C268" s="472"/>
      <c r="D268" s="1351"/>
      <c r="E268" s="1351"/>
      <c r="F268" s="887"/>
      <c r="G268" s="888"/>
      <c r="H268" s="1316" t="s">
        <v>357</v>
      </c>
      <c r="I268" s="1357"/>
      <c r="K268" s="62"/>
      <c r="O268" s="889" t="s">
        <v>384</v>
      </c>
      <c r="Q268" s="485"/>
      <c r="T268" s="866"/>
    </row>
    <row r="269" spans="2:48" s="493" customFormat="1" ht="21" customHeight="1" x14ac:dyDescent="0.15">
      <c r="B269" s="492"/>
      <c r="D269" s="1351"/>
      <c r="E269" s="1351"/>
      <c r="F269" s="887"/>
      <c r="G269" s="888"/>
      <c r="H269" s="1316" t="s">
        <v>358</v>
      </c>
      <c r="I269" s="1357"/>
      <c r="K269" s="62"/>
      <c r="O269" s="889" t="s">
        <v>384</v>
      </c>
      <c r="Q269" s="494"/>
      <c r="S269" s="867"/>
      <c r="T269" s="866"/>
      <c r="U269" s="867"/>
      <c r="V269" s="867"/>
      <c r="W269" s="867"/>
      <c r="X269" s="867"/>
      <c r="Y269" s="867"/>
      <c r="Z269" s="867"/>
      <c r="AA269" s="867"/>
      <c r="AB269" s="867"/>
      <c r="AC269" s="867"/>
      <c r="AD269" s="867"/>
      <c r="AE269" s="867"/>
      <c r="AF269" s="867"/>
      <c r="AG269" s="867"/>
      <c r="AH269" s="867"/>
      <c r="AI269" s="867"/>
      <c r="AJ269" s="867"/>
      <c r="AK269" s="867"/>
      <c r="AL269" s="867"/>
      <c r="AM269" s="867"/>
      <c r="AN269" s="867"/>
      <c r="AO269" s="867"/>
      <c r="AP269" s="867"/>
      <c r="AQ269" s="867"/>
      <c r="AR269" s="867"/>
      <c r="AS269" s="867"/>
      <c r="AT269" s="867"/>
      <c r="AU269" s="867"/>
      <c r="AV269" s="867"/>
    </row>
    <row r="270" spans="2:48" s="493" customFormat="1" ht="21" customHeight="1" x14ac:dyDescent="0.15">
      <c r="B270" s="492"/>
      <c r="D270" s="1351"/>
      <c r="E270" s="1351"/>
      <c r="F270" s="887"/>
      <c r="G270" s="888"/>
      <c r="H270" s="1316" t="s">
        <v>359</v>
      </c>
      <c r="I270" s="1357"/>
      <c r="K270" s="62"/>
      <c r="O270" s="889" t="s">
        <v>384</v>
      </c>
      <c r="Q270" s="494"/>
      <c r="S270" s="867"/>
      <c r="T270" s="866"/>
      <c r="U270" s="867"/>
      <c r="V270" s="867"/>
      <c r="W270" s="867"/>
      <c r="X270" s="867"/>
      <c r="Y270" s="867"/>
      <c r="Z270" s="867"/>
      <c r="AA270" s="867"/>
      <c r="AB270" s="867"/>
      <c r="AC270" s="867"/>
      <c r="AD270" s="867"/>
      <c r="AE270" s="867"/>
      <c r="AF270" s="867"/>
      <c r="AG270" s="867"/>
      <c r="AH270" s="867"/>
      <c r="AI270" s="867"/>
      <c r="AJ270" s="867"/>
      <c r="AK270" s="867"/>
      <c r="AL270" s="867"/>
      <c r="AM270" s="867"/>
      <c r="AN270" s="867"/>
      <c r="AO270" s="867"/>
      <c r="AP270" s="867"/>
      <c r="AQ270" s="867"/>
      <c r="AR270" s="867"/>
      <c r="AS270" s="867"/>
      <c r="AT270" s="867"/>
      <c r="AU270" s="867"/>
      <c r="AV270" s="867"/>
    </row>
    <row r="271" spans="2:48" s="493" customFormat="1" ht="21" customHeight="1" x14ac:dyDescent="0.15">
      <c r="B271" s="492"/>
      <c r="D271" s="1351"/>
      <c r="E271" s="1351"/>
      <c r="F271" s="887"/>
      <c r="G271" s="888"/>
      <c r="H271" s="1348" t="s">
        <v>525</v>
      </c>
      <c r="I271" s="892" t="s">
        <v>362</v>
      </c>
      <c r="K271" s="794"/>
      <c r="O271" s="890" t="s">
        <v>1442</v>
      </c>
      <c r="Q271" s="494"/>
      <c r="S271" s="867"/>
      <c r="T271" s="866"/>
      <c r="U271" s="867"/>
      <c r="V271" s="867"/>
      <c r="W271" s="867"/>
      <c r="X271" s="867"/>
      <c r="Y271" s="867"/>
      <c r="Z271" s="867"/>
      <c r="AA271" s="867"/>
      <c r="AB271" s="867"/>
      <c r="AC271" s="867"/>
      <c r="AD271" s="867"/>
      <c r="AE271" s="867"/>
      <c r="AF271" s="867"/>
      <c r="AG271" s="867"/>
      <c r="AH271" s="867"/>
      <c r="AI271" s="867"/>
      <c r="AJ271" s="867"/>
      <c r="AK271" s="867"/>
      <c r="AL271" s="867"/>
      <c r="AM271" s="867"/>
      <c r="AN271" s="867"/>
      <c r="AO271" s="867"/>
      <c r="AP271" s="867"/>
      <c r="AQ271" s="867"/>
      <c r="AR271" s="867"/>
      <c r="AS271" s="867"/>
      <c r="AT271" s="867"/>
      <c r="AU271" s="867"/>
      <c r="AV271" s="867"/>
    </row>
    <row r="272" spans="2:48" s="493" customFormat="1" ht="21" customHeight="1" x14ac:dyDescent="0.15">
      <c r="B272" s="492"/>
      <c r="D272" s="1351"/>
      <c r="E272" s="1351"/>
      <c r="F272" s="887"/>
      <c r="G272" s="888"/>
      <c r="H272" s="1349"/>
      <c r="I272" s="892" t="s">
        <v>361</v>
      </c>
      <c r="K272" s="795"/>
      <c r="O272" s="890" t="s">
        <v>1442</v>
      </c>
      <c r="Q272" s="494"/>
      <c r="S272" s="867"/>
      <c r="T272" s="866"/>
      <c r="U272" s="867"/>
      <c r="V272" s="867"/>
      <c r="W272" s="867"/>
      <c r="X272" s="867"/>
      <c r="Y272" s="867"/>
      <c r="Z272" s="867"/>
      <c r="AA272" s="867"/>
      <c r="AB272" s="867"/>
      <c r="AC272" s="867"/>
      <c r="AD272" s="867"/>
      <c r="AE272" s="867"/>
      <c r="AF272" s="867"/>
      <c r="AG272" s="867"/>
      <c r="AH272" s="867"/>
      <c r="AI272" s="867"/>
      <c r="AJ272" s="867"/>
      <c r="AK272" s="867"/>
      <c r="AL272" s="867"/>
      <c r="AM272" s="867"/>
      <c r="AN272" s="867"/>
      <c r="AO272" s="867"/>
      <c r="AP272" s="867"/>
      <c r="AQ272" s="867"/>
      <c r="AR272" s="867"/>
      <c r="AS272" s="867"/>
      <c r="AT272" s="867"/>
      <c r="AU272" s="867"/>
      <c r="AV272" s="867"/>
    </row>
    <row r="273" spans="2:48" s="493" customFormat="1" ht="21" customHeight="1" thickBot="1" x14ac:dyDescent="0.2">
      <c r="B273" s="492"/>
      <c r="D273" s="1352"/>
      <c r="E273" s="1352"/>
      <c r="F273" s="920"/>
      <c r="G273" s="921"/>
      <c r="H273" s="1355" t="s">
        <v>363</v>
      </c>
      <c r="I273" s="1356"/>
      <c r="J273" s="507"/>
      <c r="K273" s="548"/>
      <c r="O273" s="889" t="s">
        <v>384</v>
      </c>
      <c r="Q273" s="494"/>
      <c r="S273" s="867"/>
      <c r="T273" s="866"/>
      <c r="U273" s="867"/>
      <c r="V273" s="867"/>
      <c r="W273" s="867"/>
      <c r="X273" s="867"/>
      <c r="Y273" s="867"/>
      <c r="Z273" s="867"/>
      <c r="AA273" s="867"/>
      <c r="AB273" s="867"/>
      <c r="AC273" s="867"/>
      <c r="AD273" s="867"/>
      <c r="AE273" s="867"/>
      <c r="AF273" s="867"/>
      <c r="AG273" s="867"/>
      <c r="AH273" s="867"/>
      <c r="AI273" s="867"/>
      <c r="AJ273" s="867"/>
      <c r="AK273" s="867"/>
      <c r="AL273" s="867"/>
      <c r="AM273" s="867"/>
      <c r="AN273" s="867"/>
      <c r="AO273" s="867"/>
      <c r="AP273" s="867"/>
      <c r="AQ273" s="867"/>
      <c r="AR273" s="867"/>
      <c r="AS273" s="867"/>
      <c r="AT273" s="867"/>
      <c r="AU273" s="867"/>
      <c r="AV273" s="867"/>
    </row>
    <row r="274" spans="2:48" ht="21" customHeight="1" thickTop="1" thickBot="1" x14ac:dyDescent="0.2">
      <c r="B274" s="484"/>
      <c r="C274" s="472"/>
      <c r="D274" s="1360" t="s">
        <v>445</v>
      </c>
      <c r="E274" s="1360"/>
      <c r="F274" s="922"/>
      <c r="G274" s="923"/>
      <c r="H274" s="1361" t="s">
        <v>364</v>
      </c>
      <c r="I274" s="1362"/>
      <c r="K274" s="64"/>
      <c r="O274" s="889" t="s">
        <v>1501</v>
      </c>
      <c r="Q274" s="485"/>
      <c r="T274" s="866"/>
    </row>
    <row r="275" spans="2:48" ht="21" customHeight="1" thickTop="1" x14ac:dyDescent="0.15">
      <c r="B275" s="484"/>
      <c r="C275" s="472"/>
      <c r="D275" s="1350" t="s">
        <v>457</v>
      </c>
      <c r="E275" s="1350"/>
      <c r="F275" s="924"/>
      <c r="G275" s="925"/>
      <c r="H275" s="1358" t="s">
        <v>355</v>
      </c>
      <c r="I275" s="1359"/>
      <c r="K275" s="62"/>
      <c r="O275" s="889" t="s">
        <v>384</v>
      </c>
      <c r="Q275" s="485"/>
      <c r="T275" s="866"/>
    </row>
    <row r="276" spans="2:48" ht="21" customHeight="1" x14ac:dyDescent="0.15">
      <c r="B276" s="484"/>
      <c r="C276" s="472"/>
      <c r="D276" s="1351"/>
      <c r="E276" s="1351"/>
      <c r="F276" s="926"/>
      <c r="G276" s="927"/>
      <c r="H276" s="1316" t="s">
        <v>356</v>
      </c>
      <c r="I276" s="1357"/>
      <c r="K276" s="62"/>
      <c r="O276" s="916" t="s">
        <v>384</v>
      </c>
      <c r="Q276" s="485"/>
      <c r="T276" s="866"/>
    </row>
    <row r="277" spans="2:48" ht="21" customHeight="1" x14ac:dyDescent="0.15">
      <c r="B277" s="484"/>
      <c r="C277" s="472"/>
      <c r="D277" s="1351"/>
      <c r="E277" s="1351"/>
      <c r="F277" s="926"/>
      <c r="G277" s="927"/>
      <c r="H277" s="1316" t="s">
        <v>357</v>
      </c>
      <c r="I277" s="1357"/>
      <c r="K277" s="62"/>
      <c r="O277" s="916" t="s">
        <v>384</v>
      </c>
      <c r="Q277" s="485"/>
      <c r="T277" s="866"/>
    </row>
    <row r="278" spans="2:48" s="493" customFormat="1" ht="21" customHeight="1" x14ac:dyDescent="0.15">
      <c r="B278" s="492"/>
      <c r="D278" s="1351"/>
      <c r="E278" s="1351"/>
      <c r="F278" s="926"/>
      <c r="G278" s="927"/>
      <c r="H278" s="1316" t="s">
        <v>358</v>
      </c>
      <c r="I278" s="1357"/>
      <c r="K278" s="62"/>
      <c r="O278" s="916" t="s">
        <v>384</v>
      </c>
      <c r="Q278" s="494"/>
      <c r="S278" s="867"/>
      <c r="T278" s="866"/>
      <c r="U278" s="867"/>
      <c r="V278" s="867"/>
      <c r="W278" s="867"/>
      <c r="X278" s="867"/>
      <c r="Y278" s="867"/>
      <c r="Z278" s="867"/>
      <c r="AA278" s="867"/>
      <c r="AB278" s="867"/>
      <c r="AC278" s="867"/>
      <c r="AD278" s="867"/>
      <c r="AE278" s="867"/>
      <c r="AF278" s="867"/>
      <c r="AG278" s="867"/>
      <c r="AH278" s="867"/>
      <c r="AI278" s="867"/>
      <c r="AJ278" s="867"/>
      <c r="AK278" s="867"/>
      <c r="AL278" s="867"/>
      <c r="AM278" s="867"/>
      <c r="AN278" s="867"/>
      <c r="AO278" s="867"/>
      <c r="AP278" s="867"/>
      <c r="AQ278" s="867"/>
      <c r="AR278" s="867"/>
      <c r="AS278" s="867"/>
      <c r="AT278" s="867"/>
      <c r="AU278" s="867"/>
      <c r="AV278" s="867"/>
    </row>
    <row r="279" spans="2:48" s="493" customFormat="1" ht="21" customHeight="1" x14ac:dyDescent="0.15">
      <c r="B279" s="492"/>
      <c r="D279" s="1351"/>
      <c r="E279" s="1351"/>
      <c r="F279" s="926"/>
      <c r="G279" s="927"/>
      <c r="H279" s="1316" t="s">
        <v>359</v>
      </c>
      <c r="I279" s="1357"/>
      <c r="K279" s="62"/>
      <c r="O279" s="916" t="s">
        <v>384</v>
      </c>
      <c r="Q279" s="494"/>
      <c r="S279" s="867"/>
      <c r="T279" s="866"/>
      <c r="U279" s="867"/>
      <c r="V279" s="867"/>
      <c r="W279" s="867"/>
      <c r="X279" s="867"/>
      <c r="Y279" s="867"/>
      <c r="Z279" s="867"/>
      <c r="AA279" s="867"/>
      <c r="AB279" s="867"/>
      <c r="AC279" s="867"/>
      <c r="AD279" s="867"/>
      <c r="AE279" s="867"/>
      <c r="AF279" s="867"/>
      <c r="AG279" s="867"/>
      <c r="AH279" s="867"/>
      <c r="AI279" s="867"/>
      <c r="AJ279" s="867"/>
      <c r="AK279" s="867"/>
      <c r="AL279" s="867"/>
      <c r="AM279" s="867"/>
      <c r="AN279" s="867"/>
      <c r="AO279" s="867"/>
      <c r="AP279" s="867"/>
      <c r="AQ279" s="867"/>
      <c r="AR279" s="867"/>
      <c r="AS279" s="867"/>
      <c r="AT279" s="867"/>
      <c r="AU279" s="867"/>
      <c r="AV279" s="867"/>
    </row>
    <row r="280" spans="2:48" s="493" customFormat="1" ht="21" customHeight="1" x14ac:dyDescent="0.15">
      <c r="B280" s="492"/>
      <c r="D280" s="1351"/>
      <c r="E280" s="1351"/>
      <c r="F280" s="926"/>
      <c r="G280" s="927"/>
      <c r="H280" s="1348" t="s">
        <v>360</v>
      </c>
      <c r="I280" s="892" t="s">
        <v>362</v>
      </c>
      <c r="K280" s="62"/>
      <c r="O280" s="917" t="s">
        <v>385</v>
      </c>
      <c r="Q280" s="494"/>
      <c r="S280" s="867"/>
      <c r="T280" s="866"/>
      <c r="U280" s="867"/>
      <c r="V280" s="867"/>
      <c r="W280" s="867"/>
      <c r="X280" s="867"/>
      <c r="Y280" s="867"/>
      <c r="Z280" s="867"/>
      <c r="AA280" s="867"/>
      <c r="AB280" s="867"/>
      <c r="AC280" s="867"/>
      <c r="AD280" s="867"/>
      <c r="AE280" s="867"/>
      <c r="AF280" s="867"/>
      <c r="AG280" s="867"/>
      <c r="AH280" s="867"/>
      <c r="AI280" s="867"/>
      <c r="AJ280" s="867"/>
      <c r="AK280" s="867"/>
      <c r="AL280" s="867"/>
      <c r="AM280" s="867"/>
      <c r="AN280" s="867"/>
      <c r="AO280" s="867"/>
      <c r="AP280" s="867"/>
      <c r="AQ280" s="867"/>
      <c r="AR280" s="867"/>
      <c r="AS280" s="867"/>
      <c r="AT280" s="867"/>
      <c r="AU280" s="867"/>
      <c r="AV280" s="867"/>
    </row>
    <row r="281" spans="2:48" s="493" customFormat="1" ht="21" customHeight="1" x14ac:dyDescent="0.15">
      <c r="B281" s="492"/>
      <c r="D281" s="1351"/>
      <c r="E281" s="1351"/>
      <c r="F281" s="926"/>
      <c r="G281" s="927"/>
      <c r="H281" s="1349"/>
      <c r="I281" s="892" t="s">
        <v>526</v>
      </c>
      <c r="K281" s="62"/>
      <c r="O281" s="917" t="s">
        <v>385</v>
      </c>
      <c r="Q281" s="494"/>
      <c r="S281" s="867"/>
      <c r="T281" s="866"/>
      <c r="U281" s="867"/>
      <c r="V281" s="867"/>
      <c r="W281" s="867"/>
      <c r="X281" s="867"/>
      <c r="Y281" s="867"/>
      <c r="Z281" s="867"/>
      <c r="AA281" s="867"/>
      <c r="AB281" s="867"/>
      <c r="AC281" s="867"/>
      <c r="AD281" s="867"/>
      <c r="AE281" s="867"/>
      <c r="AF281" s="867"/>
      <c r="AG281" s="867"/>
      <c r="AH281" s="867"/>
      <c r="AI281" s="867"/>
      <c r="AJ281" s="867"/>
      <c r="AK281" s="867"/>
      <c r="AL281" s="867"/>
      <c r="AM281" s="867"/>
      <c r="AN281" s="867"/>
      <c r="AO281" s="867"/>
      <c r="AP281" s="867"/>
      <c r="AQ281" s="867"/>
      <c r="AR281" s="867"/>
      <c r="AS281" s="867"/>
      <c r="AT281" s="867"/>
      <c r="AU281" s="867"/>
      <c r="AV281" s="867"/>
    </row>
    <row r="282" spans="2:48" s="493" customFormat="1" ht="21" customHeight="1" thickBot="1" x14ac:dyDescent="0.2">
      <c r="B282" s="492"/>
      <c r="D282" s="1352"/>
      <c r="E282" s="1352"/>
      <c r="F282" s="928"/>
      <c r="G282" s="929"/>
      <c r="H282" s="1355" t="s">
        <v>363</v>
      </c>
      <c r="I282" s="1356"/>
      <c r="K282" s="549"/>
      <c r="O282" s="916" t="s">
        <v>384</v>
      </c>
      <c r="Q282" s="494"/>
      <c r="S282" s="867"/>
      <c r="T282" s="866"/>
      <c r="U282" s="867"/>
      <c r="V282" s="867"/>
      <c r="W282" s="867"/>
      <c r="X282" s="867"/>
      <c r="Y282" s="867"/>
      <c r="Z282" s="867"/>
      <c r="AA282" s="867"/>
      <c r="AB282" s="867"/>
      <c r="AC282" s="867"/>
      <c r="AD282" s="867"/>
      <c r="AE282" s="867"/>
      <c r="AF282" s="867"/>
      <c r="AG282" s="867"/>
      <c r="AH282" s="867"/>
      <c r="AI282" s="867"/>
      <c r="AJ282" s="867"/>
      <c r="AK282" s="867"/>
      <c r="AL282" s="867"/>
      <c r="AM282" s="867"/>
      <c r="AN282" s="867"/>
      <c r="AO282" s="867"/>
      <c r="AP282" s="867"/>
      <c r="AQ282" s="867"/>
      <c r="AR282" s="867"/>
      <c r="AS282" s="867"/>
      <c r="AT282" s="867"/>
      <c r="AU282" s="867"/>
      <c r="AV282" s="867"/>
    </row>
    <row r="283" spans="2:48" ht="21" customHeight="1" thickTop="1" x14ac:dyDescent="0.15">
      <c r="B283" s="484"/>
      <c r="C283" s="472"/>
      <c r="D283" s="930"/>
      <c r="E283" s="930"/>
      <c r="F283" s="926"/>
      <c r="G283" s="927"/>
      <c r="H283" s="1363" t="s">
        <v>446</v>
      </c>
      <c r="I283" s="1315"/>
      <c r="K283" s="702"/>
      <c r="O283" s="916" t="str">
        <f>IF($K$281&lt;0,"プルダウンから選択","入力不要")</f>
        <v>入力不要</v>
      </c>
      <c r="Q283" s="485"/>
      <c r="T283" s="866"/>
    </row>
    <row r="284" spans="2:48" s="513" customFormat="1" ht="10.5" customHeight="1" x14ac:dyDescent="0.15">
      <c r="B284" s="508"/>
      <c r="C284" s="509"/>
      <c r="D284" s="510"/>
      <c r="E284" s="510"/>
      <c r="F284" s="511"/>
      <c r="G284" s="511"/>
      <c r="H284" s="512"/>
      <c r="I284" s="512"/>
      <c r="K284" s="514"/>
      <c r="O284" s="515"/>
      <c r="Q284" s="516"/>
      <c r="S284" s="859"/>
      <c r="T284" s="866"/>
      <c r="U284" s="859"/>
      <c r="V284" s="859"/>
      <c r="W284" s="859"/>
      <c r="X284" s="859"/>
      <c r="Y284" s="859"/>
      <c r="Z284" s="859"/>
      <c r="AA284" s="859"/>
      <c r="AB284" s="859"/>
      <c r="AC284" s="859"/>
      <c r="AD284" s="859"/>
      <c r="AE284" s="859"/>
      <c r="AF284" s="859"/>
      <c r="AG284" s="859"/>
      <c r="AH284" s="859"/>
      <c r="AI284" s="859"/>
      <c r="AJ284" s="859"/>
      <c r="AK284" s="859"/>
      <c r="AL284" s="859"/>
      <c r="AM284" s="859"/>
      <c r="AN284" s="859"/>
      <c r="AO284" s="859"/>
      <c r="AP284" s="859"/>
      <c r="AQ284" s="859"/>
      <c r="AR284" s="859"/>
      <c r="AS284" s="859"/>
      <c r="AT284" s="859"/>
      <c r="AU284" s="859"/>
      <c r="AV284" s="859"/>
    </row>
    <row r="285" spans="2:48" ht="15.75" customHeight="1" x14ac:dyDescent="0.15">
      <c r="B285" s="484"/>
      <c r="D285" s="1354"/>
      <c r="E285" s="1354"/>
      <c r="F285" s="1354"/>
      <c r="G285" s="1354"/>
      <c r="H285" s="1354"/>
      <c r="I285" s="1354"/>
      <c r="J285" s="1354"/>
      <c r="K285" s="1354"/>
      <c r="L285" s="1354"/>
      <c r="M285" s="1354"/>
      <c r="N285" s="1354"/>
      <c r="O285" s="1354"/>
      <c r="P285" s="491"/>
      <c r="Q285" s="485"/>
      <c r="T285" s="866"/>
    </row>
    <row r="286" spans="2:48" ht="5.25" customHeight="1" x14ac:dyDescent="0.15">
      <c r="B286" s="484"/>
      <c r="D286" s="487"/>
      <c r="E286" s="487"/>
      <c r="F286" s="487"/>
      <c r="G286" s="487"/>
      <c r="H286" s="489"/>
      <c r="I286" s="489"/>
      <c r="J286" s="487"/>
      <c r="K286" s="490"/>
      <c r="L286" s="487"/>
      <c r="M286" s="487"/>
      <c r="N286" s="487"/>
      <c r="P286" s="491"/>
      <c r="Q286" s="485"/>
      <c r="T286" s="866"/>
    </row>
    <row r="287" spans="2:48" ht="29.25" customHeight="1" thickBot="1" x14ac:dyDescent="0.2">
      <c r="B287" s="484"/>
      <c r="D287" s="1353" t="s">
        <v>1677</v>
      </c>
      <c r="E287" s="1353"/>
      <c r="F287" s="1353"/>
      <c r="G287" s="1353"/>
      <c r="H287" s="1353"/>
      <c r="I287" s="1353"/>
      <c r="J287" s="506"/>
      <c r="K287" s="1152" t="str">
        <f>IF($K$253="","",$K$253)</f>
        <v/>
      </c>
      <c r="L287" s="487"/>
      <c r="M287" s="487"/>
      <c r="N287" s="487"/>
      <c r="O287" s="1167" t="s">
        <v>1442</v>
      </c>
      <c r="P287" s="491"/>
      <c r="Q287" s="485"/>
      <c r="T287" s="868" t="s">
        <v>1656</v>
      </c>
      <c r="U287" s="876"/>
    </row>
    <row r="288" spans="2:48" ht="21" customHeight="1" thickTop="1" thickBot="1" x14ac:dyDescent="0.2">
      <c r="B288" s="484"/>
      <c r="D288" s="1352" t="s">
        <v>444</v>
      </c>
      <c r="E288" s="1352"/>
      <c r="F288" s="920"/>
      <c r="G288" s="921"/>
      <c r="H288" s="1366" t="s">
        <v>364</v>
      </c>
      <c r="I288" s="1367"/>
      <c r="K288" s="64"/>
      <c r="O288" s="1165" t="s">
        <v>1501</v>
      </c>
      <c r="P288" s="491"/>
      <c r="Q288" s="485"/>
      <c r="T288" s="868" t="s">
        <v>1628</v>
      </c>
      <c r="U288" s="876"/>
    </row>
    <row r="289" spans="2:48" ht="21" customHeight="1" thickTop="1" x14ac:dyDescent="0.15">
      <c r="B289" s="484"/>
      <c r="C289" s="472"/>
      <c r="D289" s="1350" t="s">
        <v>456</v>
      </c>
      <c r="E289" s="1350"/>
      <c r="F289" s="887"/>
      <c r="G289" s="888"/>
      <c r="H289" s="1358" t="s">
        <v>355</v>
      </c>
      <c r="I289" s="1359"/>
      <c r="K289" s="64"/>
      <c r="O289" s="1165" t="s">
        <v>384</v>
      </c>
      <c r="Q289" s="485"/>
      <c r="T289" s="868" t="s">
        <v>1630</v>
      </c>
      <c r="U289" s="876"/>
    </row>
    <row r="290" spans="2:48" ht="21" customHeight="1" x14ac:dyDescent="0.15">
      <c r="B290" s="484"/>
      <c r="C290" s="472"/>
      <c r="D290" s="1351"/>
      <c r="E290" s="1351"/>
      <c r="F290" s="887"/>
      <c r="G290" s="888"/>
      <c r="H290" s="1363" t="s">
        <v>356</v>
      </c>
      <c r="I290" s="1380"/>
      <c r="K290" s="64"/>
      <c r="O290" s="1165" t="s">
        <v>384</v>
      </c>
      <c r="Q290" s="485"/>
      <c r="T290" s="1151"/>
    </row>
    <row r="291" spans="2:48" ht="21" customHeight="1" x14ac:dyDescent="0.15">
      <c r="B291" s="484"/>
      <c r="C291" s="472"/>
      <c r="D291" s="1351"/>
      <c r="E291" s="1351"/>
      <c r="F291" s="887"/>
      <c r="G291" s="888"/>
      <c r="H291" s="1316" t="s">
        <v>357</v>
      </c>
      <c r="I291" s="1347"/>
      <c r="K291" s="64"/>
      <c r="O291" s="1165" t="s">
        <v>384</v>
      </c>
      <c r="Q291" s="485"/>
      <c r="T291" s="866"/>
    </row>
    <row r="292" spans="2:48" s="493" customFormat="1" ht="21" customHeight="1" x14ac:dyDescent="0.15">
      <c r="B292" s="492"/>
      <c r="D292" s="1351"/>
      <c r="E292" s="1351"/>
      <c r="F292" s="887"/>
      <c r="G292" s="888"/>
      <c r="H292" s="1316" t="s">
        <v>358</v>
      </c>
      <c r="I292" s="1347"/>
      <c r="K292" s="64"/>
      <c r="O292" s="1165" t="s">
        <v>384</v>
      </c>
      <c r="Q292" s="494"/>
      <c r="S292" s="867"/>
      <c r="T292" s="866"/>
      <c r="U292" s="867"/>
      <c r="V292" s="867"/>
      <c r="W292" s="867"/>
      <c r="X292" s="867"/>
      <c r="Y292" s="867"/>
      <c r="Z292" s="867"/>
      <c r="AA292" s="867"/>
      <c r="AB292" s="867"/>
      <c r="AC292" s="867"/>
      <c r="AD292" s="867"/>
      <c r="AE292" s="867"/>
      <c r="AF292" s="867"/>
      <c r="AG292" s="867"/>
      <c r="AH292" s="867"/>
      <c r="AI292" s="867"/>
      <c r="AJ292" s="867"/>
      <c r="AK292" s="867"/>
      <c r="AL292" s="867"/>
      <c r="AM292" s="867"/>
      <c r="AN292" s="867"/>
      <c r="AO292" s="867"/>
      <c r="AP292" s="867"/>
      <c r="AQ292" s="867"/>
      <c r="AR292" s="867"/>
      <c r="AS292" s="867"/>
      <c r="AT292" s="867"/>
      <c r="AU292" s="867"/>
      <c r="AV292" s="867"/>
    </row>
    <row r="293" spans="2:48" s="493" customFormat="1" ht="21" customHeight="1" x14ac:dyDescent="0.15">
      <c r="B293" s="492"/>
      <c r="D293" s="1351"/>
      <c r="E293" s="1351"/>
      <c r="F293" s="887"/>
      <c r="G293" s="888"/>
      <c r="H293" s="1316" t="s">
        <v>359</v>
      </c>
      <c r="I293" s="1347"/>
      <c r="K293" s="64"/>
      <c r="O293" s="1165" t="s">
        <v>384</v>
      </c>
      <c r="Q293" s="494"/>
      <c r="S293" s="867"/>
      <c r="T293" s="866"/>
      <c r="U293" s="867"/>
      <c r="V293" s="867"/>
      <c r="W293" s="867"/>
      <c r="X293" s="867"/>
      <c r="Y293" s="867"/>
      <c r="Z293" s="867"/>
      <c r="AA293" s="867"/>
      <c r="AB293" s="867"/>
      <c r="AC293" s="867"/>
      <c r="AD293" s="867"/>
      <c r="AE293" s="867"/>
      <c r="AF293" s="867"/>
      <c r="AG293" s="867"/>
      <c r="AH293" s="867"/>
      <c r="AI293" s="867"/>
      <c r="AJ293" s="867"/>
      <c r="AK293" s="867"/>
      <c r="AL293" s="867"/>
      <c r="AM293" s="867"/>
      <c r="AN293" s="867"/>
      <c r="AO293" s="867"/>
      <c r="AP293" s="867"/>
      <c r="AQ293" s="867"/>
      <c r="AR293" s="867"/>
      <c r="AS293" s="867"/>
      <c r="AT293" s="867"/>
      <c r="AU293" s="867"/>
      <c r="AV293" s="867"/>
    </row>
    <row r="294" spans="2:48" s="493" customFormat="1" ht="21" customHeight="1" x14ac:dyDescent="0.15">
      <c r="B294" s="492"/>
      <c r="D294" s="1351"/>
      <c r="E294" s="1351"/>
      <c r="F294" s="887"/>
      <c r="G294" s="888"/>
      <c r="H294" s="1348" t="s">
        <v>93</v>
      </c>
      <c r="I294" s="931" t="s">
        <v>362</v>
      </c>
      <c r="K294" s="1166"/>
      <c r="O294" s="890" t="s">
        <v>1442</v>
      </c>
      <c r="Q294" s="494"/>
      <c r="S294" s="867"/>
      <c r="T294" s="866"/>
      <c r="U294" s="867"/>
      <c r="V294" s="867"/>
      <c r="W294" s="867"/>
      <c r="X294" s="867"/>
      <c r="Y294" s="867"/>
      <c r="Z294" s="867"/>
      <c r="AA294" s="867"/>
      <c r="AB294" s="867"/>
      <c r="AC294" s="867"/>
      <c r="AD294" s="867"/>
      <c r="AE294" s="867"/>
      <c r="AF294" s="867"/>
      <c r="AG294" s="867"/>
      <c r="AH294" s="867"/>
      <c r="AI294" s="867"/>
      <c r="AJ294" s="867"/>
      <c r="AK294" s="867"/>
      <c r="AL294" s="867"/>
      <c r="AM294" s="867"/>
      <c r="AN294" s="867"/>
      <c r="AO294" s="867"/>
      <c r="AP294" s="867"/>
      <c r="AQ294" s="867"/>
      <c r="AR294" s="867"/>
      <c r="AS294" s="867"/>
      <c r="AT294" s="867"/>
      <c r="AU294" s="867"/>
      <c r="AV294" s="867"/>
    </row>
    <row r="295" spans="2:48" s="493" customFormat="1" ht="21" customHeight="1" x14ac:dyDescent="0.15">
      <c r="B295" s="492"/>
      <c r="D295" s="1351"/>
      <c r="E295" s="1351"/>
      <c r="F295" s="887"/>
      <c r="G295" s="888"/>
      <c r="H295" s="1349"/>
      <c r="I295" s="931" t="s">
        <v>526</v>
      </c>
      <c r="K295" s="1166"/>
      <c r="O295" s="890" t="s">
        <v>1442</v>
      </c>
      <c r="Q295" s="494"/>
      <c r="S295" s="867"/>
      <c r="T295" s="866"/>
      <c r="U295" s="867"/>
      <c r="V295" s="867"/>
      <c r="W295" s="867"/>
      <c r="X295" s="867"/>
      <c r="Y295" s="867"/>
      <c r="Z295" s="867"/>
      <c r="AA295" s="867"/>
      <c r="AB295" s="867"/>
      <c r="AC295" s="867"/>
      <c r="AD295" s="867"/>
      <c r="AE295" s="867"/>
      <c r="AF295" s="867"/>
      <c r="AG295" s="867"/>
      <c r="AH295" s="867"/>
      <c r="AI295" s="867"/>
      <c r="AJ295" s="867"/>
      <c r="AK295" s="867"/>
      <c r="AL295" s="867"/>
      <c r="AM295" s="867"/>
      <c r="AN295" s="867"/>
      <c r="AO295" s="867"/>
      <c r="AP295" s="867"/>
      <c r="AQ295" s="867"/>
      <c r="AR295" s="867"/>
      <c r="AS295" s="867"/>
      <c r="AT295" s="867"/>
      <c r="AU295" s="867"/>
      <c r="AV295" s="867"/>
    </row>
    <row r="296" spans="2:48" s="493" customFormat="1" ht="21" customHeight="1" thickBot="1" x14ac:dyDescent="0.2">
      <c r="B296" s="492"/>
      <c r="D296" s="1352"/>
      <c r="E296" s="1352"/>
      <c r="F296" s="920"/>
      <c r="G296" s="921"/>
      <c r="H296" s="1355" t="s">
        <v>363</v>
      </c>
      <c r="I296" s="1381"/>
      <c r="J296" s="507"/>
      <c r="K296" s="64"/>
      <c r="O296" s="916" t="s">
        <v>384</v>
      </c>
      <c r="Q296" s="494"/>
      <c r="S296" s="867"/>
      <c r="T296" s="866"/>
      <c r="U296" s="867"/>
      <c r="V296" s="867"/>
      <c r="W296" s="867"/>
      <c r="X296" s="867"/>
      <c r="Y296" s="867"/>
      <c r="Z296" s="867"/>
      <c r="AA296" s="867"/>
      <c r="AB296" s="867"/>
      <c r="AC296" s="867"/>
      <c r="AD296" s="867"/>
      <c r="AE296" s="867"/>
      <c r="AF296" s="867"/>
      <c r="AG296" s="867"/>
      <c r="AH296" s="867"/>
      <c r="AI296" s="867"/>
      <c r="AJ296" s="867"/>
      <c r="AK296" s="867"/>
      <c r="AL296" s="867"/>
      <c r="AM296" s="867"/>
      <c r="AN296" s="867"/>
      <c r="AO296" s="867"/>
      <c r="AP296" s="867"/>
      <c r="AQ296" s="867"/>
      <c r="AR296" s="867"/>
      <c r="AS296" s="867"/>
      <c r="AT296" s="867"/>
      <c r="AU296" s="867"/>
      <c r="AV296" s="867"/>
    </row>
    <row r="297" spans="2:48" s="493" customFormat="1" ht="21" customHeight="1" thickTop="1" thickBot="1" x14ac:dyDescent="0.2">
      <c r="B297" s="492"/>
      <c r="D297" s="1360" t="s">
        <v>445</v>
      </c>
      <c r="E297" s="1360"/>
      <c r="F297" s="922"/>
      <c r="G297" s="923"/>
      <c r="H297" s="1361" t="s">
        <v>364</v>
      </c>
      <c r="I297" s="1362"/>
      <c r="J297" s="471"/>
      <c r="K297" s="64"/>
      <c r="L297" s="471"/>
      <c r="M297" s="471"/>
      <c r="N297" s="471"/>
      <c r="O297" s="1158" t="s">
        <v>1501</v>
      </c>
      <c r="Q297" s="494"/>
      <c r="S297" s="867"/>
      <c r="T297" s="866"/>
      <c r="U297" s="867"/>
      <c r="V297" s="867"/>
      <c r="W297" s="867"/>
      <c r="X297" s="867"/>
      <c r="Y297" s="867"/>
      <c r="Z297" s="867"/>
      <c r="AA297" s="867"/>
      <c r="AB297" s="867"/>
      <c r="AC297" s="867"/>
      <c r="AD297" s="867"/>
      <c r="AE297" s="867"/>
      <c r="AF297" s="867"/>
      <c r="AG297" s="867"/>
      <c r="AH297" s="867"/>
      <c r="AI297" s="867"/>
      <c r="AJ297" s="867"/>
      <c r="AK297" s="867"/>
      <c r="AL297" s="867"/>
      <c r="AM297" s="867"/>
      <c r="AN297" s="867"/>
      <c r="AO297" s="867"/>
      <c r="AP297" s="867"/>
      <c r="AQ297" s="867"/>
      <c r="AR297" s="867"/>
      <c r="AS297" s="867"/>
      <c r="AT297" s="867"/>
      <c r="AU297" s="867"/>
      <c r="AV297" s="867"/>
    </row>
    <row r="298" spans="2:48" ht="21" customHeight="1" thickTop="1" x14ac:dyDescent="0.15">
      <c r="B298" s="484"/>
      <c r="C298" s="472"/>
      <c r="D298" s="1350" t="s">
        <v>457</v>
      </c>
      <c r="E298" s="1350"/>
      <c r="F298" s="924"/>
      <c r="G298" s="925"/>
      <c r="H298" s="1358" t="s">
        <v>355</v>
      </c>
      <c r="I298" s="1359"/>
      <c r="K298" s="62"/>
      <c r="O298" s="916" t="s">
        <v>384</v>
      </c>
      <c r="Q298" s="485"/>
      <c r="T298" s="866"/>
    </row>
    <row r="299" spans="2:48" ht="21" customHeight="1" x14ac:dyDescent="0.15">
      <c r="B299" s="484"/>
      <c r="C299" s="472"/>
      <c r="D299" s="1351"/>
      <c r="E299" s="1351"/>
      <c r="F299" s="926"/>
      <c r="G299" s="927"/>
      <c r="H299" s="1316" t="s">
        <v>356</v>
      </c>
      <c r="I299" s="1357"/>
      <c r="K299" s="62"/>
      <c r="O299" s="916" t="s">
        <v>384</v>
      </c>
      <c r="Q299" s="485"/>
      <c r="T299" s="866"/>
    </row>
    <row r="300" spans="2:48" ht="21" customHeight="1" x14ac:dyDescent="0.15">
      <c r="B300" s="484"/>
      <c r="C300" s="472"/>
      <c r="D300" s="1351"/>
      <c r="E300" s="1351"/>
      <c r="F300" s="926"/>
      <c r="G300" s="927"/>
      <c r="H300" s="1316" t="s">
        <v>357</v>
      </c>
      <c r="I300" s="1357"/>
      <c r="K300" s="62"/>
      <c r="O300" s="916" t="s">
        <v>384</v>
      </c>
      <c r="Q300" s="485"/>
      <c r="T300" s="866"/>
    </row>
    <row r="301" spans="2:48" s="493" customFormat="1" ht="21" customHeight="1" x14ac:dyDescent="0.15">
      <c r="B301" s="492"/>
      <c r="D301" s="1351"/>
      <c r="E301" s="1351"/>
      <c r="F301" s="926"/>
      <c r="G301" s="927"/>
      <c r="H301" s="1316" t="s">
        <v>358</v>
      </c>
      <c r="I301" s="1357"/>
      <c r="K301" s="62"/>
      <c r="O301" s="916" t="s">
        <v>384</v>
      </c>
      <c r="Q301" s="494"/>
      <c r="S301" s="867"/>
      <c r="T301" s="866"/>
      <c r="U301" s="867"/>
      <c r="V301" s="867"/>
      <c r="W301" s="867"/>
      <c r="X301" s="867"/>
      <c r="Y301" s="867"/>
      <c r="Z301" s="867"/>
      <c r="AA301" s="867"/>
      <c r="AB301" s="867"/>
      <c r="AC301" s="867"/>
      <c r="AD301" s="867"/>
      <c r="AE301" s="867"/>
      <c r="AF301" s="867"/>
      <c r="AG301" s="867"/>
      <c r="AH301" s="867"/>
      <c r="AI301" s="867"/>
      <c r="AJ301" s="867"/>
      <c r="AK301" s="867"/>
      <c r="AL301" s="867"/>
      <c r="AM301" s="867"/>
      <c r="AN301" s="867"/>
      <c r="AO301" s="867"/>
      <c r="AP301" s="867"/>
      <c r="AQ301" s="867"/>
      <c r="AR301" s="867"/>
      <c r="AS301" s="867"/>
      <c r="AT301" s="867"/>
      <c r="AU301" s="867"/>
      <c r="AV301" s="867"/>
    </row>
    <row r="302" spans="2:48" s="493" customFormat="1" ht="21" customHeight="1" x14ac:dyDescent="0.15">
      <c r="B302" s="492"/>
      <c r="D302" s="1351"/>
      <c r="E302" s="1351"/>
      <c r="F302" s="926"/>
      <c r="G302" s="927"/>
      <c r="H302" s="1316" t="s">
        <v>359</v>
      </c>
      <c r="I302" s="1357"/>
      <c r="K302" s="62"/>
      <c r="O302" s="916" t="s">
        <v>384</v>
      </c>
      <c r="Q302" s="494"/>
      <c r="S302" s="867"/>
      <c r="T302" s="866"/>
      <c r="U302" s="867"/>
      <c r="V302" s="867"/>
      <c r="W302" s="867"/>
      <c r="X302" s="867"/>
      <c r="Y302" s="867"/>
      <c r="Z302" s="867"/>
      <c r="AA302" s="867"/>
      <c r="AB302" s="867"/>
      <c r="AC302" s="867"/>
      <c r="AD302" s="867"/>
      <c r="AE302" s="867"/>
      <c r="AF302" s="867"/>
      <c r="AG302" s="867"/>
      <c r="AH302" s="867"/>
      <c r="AI302" s="867"/>
      <c r="AJ302" s="867"/>
      <c r="AK302" s="867"/>
      <c r="AL302" s="867"/>
      <c r="AM302" s="867"/>
      <c r="AN302" s="867"/>
      <c r="AO302" s="867"/>
      <c r="AP302" s="867"/>
      <c r="AQ302" s="867"/>
      <c r="AR302" s="867"/>
      <c r="AS302" s="867"/>
      <c r="AT302" s="867"/>
      <c r="AU302" s="867"/>
      <c r="AV302" s="867"/>
    </row>
    <row r="303" spans="2:48" s="493" customFormat="1" ht="21" customHeight="1" x14ac:dyDescent="0.15">
      <c r="B303" s="492"/>
      <c r="D303" s="1351"/>
      <c r="E303" s="1351"/>
      <c r="F303" s="926"/>
      <c r="G303" s="927"/>
      <c r="H303" s="1348" t="s">
        <v>93</v>
      </c>
      <c r="I303" s="892" t="s">
        <v>362</v>
      </c>
      <c r="K303" s="62"/>
      <c r="O303" s="917" t="s">
        <v>385</v>
      </c>
      <c r="Q303" s="494"/>
      <c r="S303" s="867"/>
      <c r="T303" s="866"/>
      <c r="U303" s="867"/>
      <c r="V303" s="867"/>
      <c r="W303" s="867"/>
      <c r="X303" s="867"/>
      <c r="Y303" s="867"/>
      <c r="Z303" s="867"/>
      <c r="AA303" s="867"/>
      <c r="AB303" s="867"/>
      <c r="AC303" s="867"/>
      <c r="AD303" s="867"/>
      <c r="AE303" s="867"/>
      <c r="AF303" s="867"/>
      <c r="AG303" s="867"/>
      <c r="AH303" s="867"/>
      <c r="AI303" s="867"/>
      <c r="AJ303" s="867"/>
      <c r="AK303" s="867"/>
      <c r="AL303" s="867"/>
      <c r="AM303" s="867"/>
      <c r="AN303" s="867"/>
      <c r="AO303" s="867"/>
      <c r="AP303" s="867"/>
      <c r="AQ303" s="867"/>
      <c r="AR303" s="867"/>
      <c r="AS303" s="867"/>
      <c r="AT303" s="867"/>
      <c r="AU303" s="867"/>
      <c r="AV303" s="867"/>
    </row>
    <row r="304" spans="2:48" s="493" customFormat="1" ht="21" customHeight="1" x14ac:dyDescent="0.15">
      <c r="B304" s="492"/>
      <c r="D304" s="1351"/>
      <c r="E304" s="1351"/>
      <c r="F304" s="926"/>
      <c r="G304" s="927"/>
      <c r="H304" s="1349"/>
      <c r="I304" s="892" t="s">
        <v>527</v>
      </c>
      <c r="K304" s="62"/>
      <c r="O304" s="917" t="s">
        <v>385</v>
      </c>
      <c r="Q304" s="494"/>
      <c r="S304" s="867"/>
      <c r="T304" s="866"/>
      <c r="U304" s="867"/>
      <c r="V304" s="867"/>
      <c r="W304" s="867"/>
      <c r="X304" s="867"/>
      <c r="Y304" s="867"/>
      <c r="Z304" s="867"/>
      <c r="AA304" s="867"/>
      <c r="AB304" s="867"/>
      <c r="AC304" s="867"/>
      <c r="AD304" s="867"/>
      <c r="AE304" s="867"/>
      <c r="AF304" s="867"/>
      <c r="AG304" s="867"/>
      <c r="AH304" s="867"/>
      <c r="AI304" s="867"/>
      <c r="AJ304" s="867"/>
      <c r="AK304" s="867"/>
      <c r="AL304" s="867"/>
      <c r="AM304" s="867"/>
      <c r="AN304" s="867"/>
      <c r="AO304" s="867"/>
      <c r="AP304" s="867"/>
      <c r="AQ304" s="867"/>
      <c r="AR304" s="867"/>
      <c r="AS304" s="867"/>
      <c r="AT304" s="867"/>
      <c r="AU304" s="867"/>
      <c r="AV304" s="867"/>
    </row>
    <row r="305" spans="2:48" s="493" customFormat="1" ht="21" customHeight="1" thickBot="1" x14ac:dyDescent="0.2">
      <c r="B305" s="492"/>
      <c r="D305" s="1352"/>
      <c r="E305" s="1352"/>
      <c r="F305" s="928"/>
      <c r="G305" s="929"/>
      <c r="H305" s="1355" t="s">
        <v>363</v>
      </c>
      <c r="I305" s="1356"/>
      <c r="K305" s="63"/>
      <c r="O305" s="916" t="s">
        <v>384</v>
      </c>
      <c r="Q305" s="494"/>
      <c r="S305" s="867"/>
      <c r="T305" s="866"/>
      <c r="U305" s="867"/>
      <c r="V305" s="867"/>
      <c r="W305" s="867"/>
      <c r="X305" s="867"/>
      <c r="Y305" s="867"/>
      <c r="Z305" s="867"/>
      <c r="AA305" s="867"/>
      <c r="AB305" s="867"/>
      <c r="AC305" s="867"/>
      <c r="AD305" s="867"/>
      <c r="AE305" s="867"/>
      <c r="AF305" s="867"/>
      <c r="AG305" s="867"/>
      <c r="AH305" s="867"/>
      <c r="AI305" s="867"/>
      <c r="AJ305" s="867"/>
      <c r="AK305" s="867"/>
      <c r="AL305" s="867"/>
      <c r="AM305" s="867"/>
      <c r="AN305" s="867"/>
      <c r="AO305" s="867"/>
      <c r="AP305" s="867"/>
      <c r="AQ305" s="867"/>
      <c r="AR305" s="867"/>
      <c r="AS305" s="867"/>
      <c r="AT305" s="867"/>
      <c r="AU305" s="867"/>
      <c r="AV305" s="867"/>
    </row>
    <row r="306" spans="2:48" s="493" customFormat="1" ht="21" customHeight="1" thickTop="1" x14ac:dyDescent="0.15">
      <c r="B306" s="492"/>
      <c r="D306" s="930"/>
      <c r="E306" s="930"/>
      <c r="F306" s="926"/>
      <c r="G306" s="927"/>
      <c r="H306" s="1363" t="s">
        <v>446</v>
      </c>
      <c r="I306" s="1315"/>
      <c r="J306" s="471"/>
      <c r="K306" s="702"/>
      <c r="L306" s="471"/>
      <c r="M306" s="471"/>
      <c r="N306" s="471"/>
      <c r="O306" s="916" t="str">
        <f>IF($K$304&lt;0,"プルダウンから選択","入力不要")</f>
        <v>入力不要</v>
      </c>
      <c r="Q306" s="494"/>
      <c r="S306" s="867"/>
      <c r="T306" s="866"/>
      <c r="U306" s="867"/>
      <c r="V306" s="867"/>
      <c r="W306" s="867"/>
      <c r="X306" s="867"/>
      <c r="Y306" s="867"/>
      <c r="Z306" s="867"/>
      <c r="AA306" s="867"/>
      <c r="AB306" s="867"/>
      <c r="AC306" s="867"/>
      <c r="AD306" s="867"/>
      <c r="AE306" s="867"/>
      <c r="AF306" s="867"/>
      <c r="AG306" s="867"/>
      <c r="AH306" s="867"/>
      <c r="AI306" s="867"/>
      <c r="AJ306" s="867"/>
      <c r="AK306" s="867"/>
      <c r="AL306" s="867"/>
      <c r="AM306" s="867"/>
      <c r="AN306" s="867"/>
      <c r="AO306" s="867"/>
      <c r="AP306" s="867"/>
      <c r="AQ306" s="867"/>
      <c r="AR306" s="867"/>
      <c r="AS306" s="867"/>
      <c r="AT306" s="867"/>
      <c r="AU306" s="867"/>
      <c r="AV306" s="867"/>
    </row>
    <row r="307" spans="2:48" s="513" customFormat="1" ht="10.5" customHeight="1" x14ac:dyDescent="0.15">
      <c r="B307" s="508"/>
      <c r="C307" s="509"/>
      <c r="D307" s="510"/>
      <c r="E307" s="510"/>
      <c r="F307" s="511"/>
      <c r="G307" s="511"/>
      <c r="H307" s="512"/>
      <c r="I307" s="512"/>
      <c r="K307" s="514"/>
      <c r="O307" s="515"/>
      <c r="Q307" s="516"/>
      <c r="S307" s="859"/>
      <c r="T307" s="866"/>
      <c r="U307" s="859"/>
      <c r="V307" s="859"/>
      <c r="W307" s="859"/>
      <c r="X307" s="859"/>
      <c r="Y307" s="859"/>
      <c r="Z307" s="859"/>
      <c r="AA307" s="859"/>
      <c r="AB307" s="859"/>
      <c r="AC307" s="859"/>
      <c r="AD307" s="859"/>
      <c r="AE307" s="859"/>
      <c r="AF307" s="859"/>
      <c r="AG307" s="859"/>
      <c r="AH307" s="859"/>
      <c r="AI307" s="859"/>
      <c r="AJ307" s="859"/>
      <c r="AK307" s="859"/>
      <c r="AL307" s="859"/>
      <c r="AM307" s="859"/>
      <c r="AN307" s="859"/>
      <c r="AO307" s="859"/>
      <c r="AP307" s="859"/>
      <c r="AQ307" s="859"/>
      <c r="AR307" s="859"/>
      <c r="AS307" s="859"/>
      <c r="AT307" s="859"/>
      <c r="AU307" s="859"/>
      <c r="AV307" s="859"/>
    </row>
    <row r="308" spans="2:48" ht="15.75" customHeight="1" x14ac:dyDescent="0.15">
      <c r="B308" s="484"/>
      <c r="D308" s="1354"/>
      <c r="E308" s="1354"/>
      <c r="F308" s="1354"/>
      <c r="G308" s="1354"/>
      <c r="H308" s="1354"/>
      <c r="I308" s="1354"/>
      <c r="J308" s="1354"/>
      <c r="K308" s="1354"/>
      <c r="L308" s="1354"/>
      <c r="M308" s="1354"/>
      <c r="N308" s="1354"/>
      <c r="O308" s="1354"/>
      <c r="P308" s="491"/>
      <c r="Q308" s="485"/>
      <c r="T308" s="866"/>
    </row>
    <row r="309" spans="2:48" ht="5.25" customHeight="1" x14ac:dyDescent="0.15">
      <c r="B309" s="484"/>
      <c r="D309" s="487"/>
      <c r="E309" s="487"/>
      <c r="F309" s="487"/>
      <c r="G309" s="487"/>
      <c r="H309" s="489"/>
      <c r="I309" s="489"/>
      <c r="J309" s="487"/>
      <c r="K309" s="490"/>
      <c r="L309" s="487"/>
      <c r="M309" s="487"/>
      <c r="N309" s="487"/>
      <c r="P309" s="491"/>
      <c r="Q309" s="485"/>
      <c r="T309" s="866"/>
    </row>
    <row r="310" spans="2:48" ht="29.25" customHeight="1" thickBot="1" x14ac:dyDescent="0.2">
      <c r="B310" s="484"/>
      <c r="D310" s="1369" t="s">
        <v>1599</v>
      </c>
      <c r="E310" s="1369"/>
      <c r="F310" s="1369"/>
      <c r="G310" s="1369"/>
      <c r="H310" s="1369"/>
      <c r="I310" s="1369"/>
      <c r="J310" s="506"/>
      <c r="K310" s="701"/>
      <c r="L310" s="487"/>
      <c r="M310" s="487"/>
      <c r="N310" s="487"/>
      <c r="O310" s="916" t="s">
        <v>332</v>
      </c>
      <c r="P310" s="491"/>
      <c r="Q310" s="485"/>
      <c r="T310" s="868" t="s">
        <v>1602</v>
      </c>
      <c r="U310" s="876"/>
    </row>
    <row r="311" spans="2:48" ht="21" customHeight="1" thickTop="1" thickBot="1" x14ac:dyDescent="0.2">
      <c r="B311" s="484"/>
      <c r="C311" s="472"/>
      <c r="D311" s="1352" t="s">
        <v>444</v>
      </c>
      <c r="E311" s="1352"/>
      <c r="F311" s="920"/>
      <c r="G311" s="921"/>
      <c r="H311" s="1366" t="s">
        <v>364</v>
      </c>
      <c r="I311" s="1367"/>
      <c r="K311" s="549"/>
      <c r="O311" s="1035" t="s">
        <v>1501</v>
      </c>
      <c r="Q311" s="485"/>
      <c r="T311" s="868" t="s">
        <v>1601</v>
      </c>
      <c r="U311" s="876"/>
    </row>
    <row r="312" spans="2:48" ht="21" customHeight="1" thickTop="1" x14ac:dyDescent="0.15">
      <c r="B312" s="484"/>
      <c r="C312" s="472"/>
      <c r="D312" s="1350" t="s">
        <v>456</v>
      </c>
      <c r="E312" s="1350"/>
      <c r="F312" s="1031"/>
      <c r="G312" s="1032"/>
      <c r="H312" s="1363" t="s">
        <v>355</v>
      </c>
      <c r="I312" s="1315"/>
      <c r="K312" s="549"/>
      <c r="O312" s="1035" t="s">
        <v>384</v>
      </c>
      <c r="Q312" s="485"/>
      <c r="T312" s="868" t="s">
        <v>1659</v>
      </c>
      <c r="U312" s="876"/>
    </row>
    <row r="313" spans="2:48" ht="21" customHeight="1" x14ac:dyDescent="0.15">
      <c r="B313" s="484"/>
      <c r="C313" s="472"/>
      <c r="D313" s="1351"/>
      <c r="E313" s="1351"/>
      <c r="F313" s="1031"/>
      <c r="G313" s="1032"/>
      <c r="H313" s="1316" t="s">
        <v>356</v>
      </c>
      <c r="I313" s="1357"/>
      <c r="K313" s="549"/>
      <c r="O313" s="1035" t="s">
        <v>384</v>
      </c>
      <c r="Q313" s="485"/>
      <c r="T313" s="866"/>
    </row>
    <row r="314" spans="2:48" ht="21" customHeight="1" x14ac:dyDescent="0.15">
      <c r="B314" s="484"/>
      <c r="C314" s="472"/>
      <c r="D314" s="1351"/>
      <c r="E314" s="1351"/>
      <c r="F314" s="1031"/>
      <c r="G314" s="1032"/>
      <c r="H314" s="1316" t="s">
        <v>357</v>
      </c>
      <c r="I314" s="1357"/>
      <c r="K314" s="549"/>
      <c r="O314" s="1035" t="s">
        <v>384</v>
      </c>
      <c r="Q314" s="485"/>
      <c r="T314" s="866"/>
    </row>
    <row r="315" spans="2:48" s="493" customFormat="1" ht="21" customHeight="1" x14ac:dyDescent="0.15">
      <c r="B315" s="492"/>
      <c r="D315" s="1351"/>
      <c r="E315" s="1351"/>
      <c r="F315" s="1031"/>
      <c r="G315" s="1032"/>
      <c r="H315" s="1316" t="s">
        <v>358</v>
      </c>
      <c r="I315" s="1357"/>
      <c r="K315" s="549"/>
      <c r="O315" s="1035" t="s">
        <v>384</v>
      </c>
      <c r="Q315" s="494"/>
      <c r="S315" s="867"/>
      <c r="T315" s="866"/>
      <c r="U315" s="867"/>
      <c r="V315" s="867"/>
      <c r="W315" s="867"/>
      <c r="X315" s="867"/>
      <c r="Y315" s="867"/>
      <c r="Z315" s="867"/>
      <c r="AA315" s="867"/>
      <c r="AB315" s="867"/>
      <c r="AC315" s="867"/>
      <c r="AD315" s="867"/>
      <c r="AE315" s="867"/>
      <c r="AF315" s="867"/>
      <c r="AG315" s="867"/>
      <c r="AH315" s="867"/>
      <c r="AI315" s="867"/>
      <c r="AJ315" s="867"/>
      <c r="AK315" s="867"/>
      <c r="AL315" s="867"/>
      <c r="AM315" s="867"/>
      <c r="AN315" s="867"/>
      <c r="AO315" s="867"/>
      <c r="AP315" s="867"/>
      <c r="AQ315" s="867"/>
      <c r="AR315" s="867"/>
      <c r="AS315" s="867"/>
      <c r="AT315" s="867"/>
      <c r="AU315" s="867"/>
      <c r="AV315" s="867"/>
    </row>
    <row r="316" spans="2:48" s="493" customFormat="1" ht="21" customHeight="1" x14ac:dyDescent="0.15">
      <c r="B316" s="492"/>
      <c r="D316" s="1351"/>
      <c r="E316" s="1351"/>
      <c r="F316" s="1031"/>
      <c r="G316" s="1032"/>
      <c r="H316" s="1316" t="s">
        <v>359</v>
      </c>
      <c r="I316" s="1357"/>
      <c r="K316" s="549"/>
      <c r="O316" s="1035" t="s">
        <v>384</v>
      </c>
      <c r="Q316" s="494"/>
      <c r="S316" s="867"/>
      <c r="T316" s="866"/>
      <c r="U316" s="867"/>
      <c r="V316" s="867"/>
      <c r="W316" s="867"/>
      <c r="X316" s="867"/>
      <c r="Y316" s="867"/>
      <c r="Z316" s="867"/>
      <c r="AA316" s="867"/>
      <c r="AB316" s="867"/>
      <c r="AC316" s="867"/>
      <c r="AD316" s="867"/>
      <c r="AE316" s="867"/>
      <c r="AF316" s="867"/>
      <c r="AG316" s="867"/>
      <c r="AH316" s="867"/>
      <c r="AI316" s="867"/>
      <c r="AJ316" s="867"/>
      <c r="AK316" s="867"/>
      <c r="AL316" s="867"/>
      <c r="AM316" s="867"/>
      <c r="AN316" s="867"/>
      <c r="AO316" s="867"/>
      <c r="AP316" s="867"/>
      <c r="AQ316" s="867"/>
      <c r="AR316" s="867"/>
      <c r="AS316" s="867"/>
      <c r="AT316" s="867"/>
      <c r="AU316" s="867"/>
      <c r="AV316" s="867"/>
    </row>
    <row r="317" spans="2:48" s="493" customFormat="1" ht="21" customHeight="1" x14ac:dyDescent="0.15">
      <c r="B317" s="492"/>
      <c r="D317" s="1351"/>
      <c r="E317" s="1351"/>
      <c r="F317" s="1031"/>
      <c r="G317" s="1032"/>
      <c r="H317" s="1348" t="s">
        <v>525</v>
      </c>
      <c r="I317" s="1033" t="s">
        <v>362</v>
      </c>
      <c r="K317" s="794"/>
      <c r="O317" s="890" t="s">
        <v>1442</v>
      </c>
      <c r="Q317" s="494"/>
      <c r="S317" s="867"/>
      <c r="T317" s="866"/>
      <c r="U317" s="867"/>
      <c r="V317" s="867"/>
      <c r="W317" s="867"/>
      <c r="X317" s="867"/>
      <c r="Y317" s="867"/>
      <c r="Z317" s="867"/>
      <c r="AA317" s="867"/>
      <c r="AB317" s="867"/>
      <c r="AC317" s="867"/>
      <c r="AD317" s="867"/>
      <c r="AE317" s="867"/>
      <c r="AF317" s="867"/>
      <c r="AG317" s="867"/>
      <c r="AH317" s="867"/>
      <c r="AI317" s="867"/>
      <c r="AJ317" s="867"/>
      <c r="AK317" s="867"/>
      <c r="AL317" s="867"/>
      <c r="AM317" s="867"/>
      <c r="AN317" s="867"/>
      <c r="AO317" s="867"/>
      <c r="AP317" s="867"/>
      <c r="AQ317" s="867"/>
      <c r="AR317" s="867"/>
      <c r="AS317" s="867"/>
      <c r="AT317" s="867"/>
      <c r="AU317" s="867"/>
      <c r="AV317" s="867"/>
    </row>
    <row r="318" spans="2:48" s="493" customFormat="1" ht="21" customHeight="1" x14ac:dyDescent="0.15">
      <c r="B318" s="492"/>
      <c r="D318" s="1351"/>
      <c r="E318" s="1351"/>
      <c r="F318" s="1031"/>
      <c r="G318" s="1032"/>
      <c r="H318" s="1349"/>
      <c r="I318" s="1033" t="s">
        <v>361</v>
      </c>
      <c r="K318" s="795"/>
      <c r="O318" s="890" t="s">
        <v>1442</v>
      </c>
      <c r="Q318" s="494"/>
      <c r="S318" s="867"/>
      <c r="T318" s="866"/>
      <c r="U318" s="867"/>
      <c r="V318" s="867"/>
      <c r="W318" s="867"/>
      <c r="X318" s="867"/>
      <c r="Y318" s="867"/>
      <c r="Z318" s="867"/>
      <c r="AA318" s="867"/>
      <c r="AB318" s="867"/>
      <c r="AC318" s="867"/>
      <c r="AD318" s="867"/>
      <c r="AE318" s="867"/>
      <c r="AF318" s="867"/>
      <c r="AG318" s="867"/>
      <c r="AH318" s="867"/>
      <c r="AI318" s="867"/>
      <c r="AJ318" s="867"/>
      <c r="AK318" s="867"/>
      <c r="AL318" s="867"/>
      <c r="AM318" s="867"/>
      <c r="AN318" s="867"/>
      <c r="AO318" s="867"/>
      <c r="AP318" s="867"/>
      <c r="AQ318" s="867"/>
      <c r="AR318" s="867"/>
      <c r="AS318" s="867"/>
      <c r="AT318" s="867"/>
      <c r="AU318" s="867"/>
      <c r="AV318" s="867"/>
    </row>
    <row r="319" spans="2:48" s="493" customFormat="1" ht="21" customHeight="1" thickBot="1" x14ac:dyDescent="0.2">
      <c r="B319" s="492"/>
      <c r="D319" s="1352"/>
      <c r="E319" s="1352"/>
      <c r="F319" s="920"/>
      <c r="G319" s="921"/>
      <c r="H319" s="1355" t="s">
        <v>363</v>
      </c>
      <c r="I319" s="1356"/>
      <c r="J319" s="507"/>
      <c r="K319" s="548"/>
      <c r="O319" s="1035" t="s">
        <v>384</v>
      </c>
      <c r="Q319" s="494"/>
      <c r="S319" s="867"/>
      <c r="T319" s="866"/>
      <c r="U319" s="867"/>
      <c r="V319" s="867"/>
      <c r="W319" s="867"/>
      <c r="X319" s="867"/>
      <c r="Y319" s="867"/>
      <c r="Z319" s="867"/>
      <c r="AA319" s="867"/>
      <c r="AB319" s="867"/>
      <c r="AC319" s="867"/>
      <c r="AD319" s="867"/>
      <c r="AE319" s="867"/>
      <c r="AF319" s="867"/>
      <c r="AG319" s="867"/>
      <c r="AH319" s="867"/>
      <c r="AI319" s="867"/>
      <c r="AJ319" s="867"/>
      <c r="AK319" s="867"/>
      <c r="AL319" s="867"/>
      <c r="AM319" s="867"/>
      <c r="AN319" s="867"/>
      <c r="AO319" s="867"/>
      <c r="AP319" s="867"/>
      <c r="AQ319" s="867"/>
      <c r="AR319" s="867"/>
      <c r="AS319" s="867"/>
      <c r="AT319" s="867"/>
      <c r="AU319" s="867"/>
      <c r="AV319" s="867"/>
    </row>
    <row r="320" spans="2:48" ht="21" customHeight="1" thickTop="1" thickBot="1" x14ac:dyDescent="0.2">
      <c r="B320" s="484"/>
      <c r="C320" s="472"/>
      <c r="D320" s="1360" t="s">
        <v>445</v>
      </c>
      <c r="E320" s="1360"/>
      <c r="F320" s="922"/>
      <c r="G320" s="923"/>
      <c r="H320" s="1361" t="s">
        <v>364</v>
      </c>
      <c r="I320" s="1362"/>
      <c r="K320" s="64"/>
      <c r="O320" s="1035" t="s">
        <v>1501</v>
      </c>
      <c r="Q320" s="485"/>
      <c r="T320" s="866"/>
    </row>
    <row r="321" spans="2:48" ht="21" customHeight="1" thickTop="1" x14ac:dyDescent="0.15">
      <c r="B321" s="484"/>
      <c r="C321" s="472"/>
      <c r="D321" s="1350" t="s">
        <v>457</v>
      </c>
      <c r="E321" s="1350"/>
      <c r="F321" s="924"/>
      <c r="G321" s="925"/>
      <c r="H321" s="1358" t="s">
        <v>355</v>
      </c>
      <c r="I321" s="1359"/>
      <c r="K321" s="549"/>
      <c r="O321" s="1035" t="s">
        <v>384</v>
      </c>
      <c r="Q321" s="485"/>
      <c r="T321" s="866"/>
    </row>
    <row r="322" spans="2:48" ht="21" customHeight="1" x14ac:dyDescent="0.15">
      <c r="B322" s="484"/>
      <c r="C322" s="472"/>
      <c r="D322" s="1351"/>
      <c r="E322" s="1351"/>
      <c r="F322" s="926"/>
      <c r="G322" s="927"/>
      <c r="H322" s="1316" t="s">
        <v>356</v>
      </c>
      <c r="I322" s="1357"/>
      <c r="K322" s="549"/>
      <c r="O322" s="916" t="s">
        <v>384</v>
      </c>
      <c r="Q322" s="485"/>
      <c r="T322" s="866"/>
    </row>
    <row r="323" spans="2:48" ht="21" customHeight="1" x14ac:dyDescent="0.15">
      <c r="B323" s="484"/>
      <c r="C323" s="472"/>
      <c r="D323" s="1351"/>
      <c r="E323" s="1351"/>
      <c r="F323" s="926"/>
      <c r="G323" s="927"/>
      <c r="H323" s="1316" t="s">
        <v>357</v>
      </c>
      <c r="I323" s="1357"/>
      <c r="K323" s="549"/>
      <c r="O323" s="916" t="s">
        <v>384</v>
      </c>
      <c r="Q323" s="485"/>
      <c r="T323" s="866"/>
    </row>
    <row r="324" spans="2:48" s="493" customFormat="1" ht="21" customHeight="1" x14ac:dyDescent="0.15">
      <c r="B324" s="492"/>
      <c r="D324" s="1351"/>
      <c r="E324" s="1351"/>
      <c r="F324" s="926"/>
      <c r="G324" s="927"/>
      <c r="H324" s="1316" t="s">
        <v>358</v>
      </c>
      <c r="I324" s="1357"/>
      <c r="K324" s="549"/>
      <c r="O324" s="916" t="s">
        <v>384</v>
      </c>
      <c r="Q324" s="494"/>
      <c r="S324" s="867"/>
      <c r="T324" s="866"/>
      <c r="U324" s="867"/>
      <c r="V324" s="867"/>
      <c r="W324" s="867"/>
      <c r="X324" s="867"/>
      <c r="Y324" s="867"/>
      <c r="Z324" s="867"/>
      <c r="AA324" s="867"/>
      <c r="AB324" s="867"/>
      <c r="AC324" s="867"/>
      <c r="AD324" s="867"/>
      <c r="AE324" s="867"/>
      <c r="AF324" s="867"/>
      <c r="AG324" s="867"/>
      <c r="AH324" s="867"/>
      <c r="AI324" s="867"/>
      <c r="AJ324" s="867"/>
      <c r="AK324" s="867"/>
      <c r="AL324" s="867"/>
      <c r="AM324" s="867"/>
      <c r="AN324" s="867"/>
      <c r="AO324" s="867"/>
      <c r="AP324" s="867"/>
      <c r="AQ324" s="867"/>
      <c r="AR324" s="867"/>
      <c r="AS324" s="867"/>
      <c r="AT324" s="867"/>
      <c r="AU324" s="867"/>
      <c r="AV324" s="867"/>
    </row>
    <row r="325" spans="2:48" s="493" customFormat="1" ht="21" customHeight="1" x14ac:dyDescent="0.15">
      <c r="B325" s="492"/>
      <c r="D325" s="1351"/>
      <c r="E325" s="1351"/>
      <c r="F325" s="926"/>
      <c r="G325" s="927"/>
      <c r="H325" s="1316" t="s">
        <v>359</v>
      </c>
      <c r="I325" s="1357"/>
      <c r="K325" s="549"/>
      <c r="O325" s="916" t="s">
        <v>384</v>
      </c>
      <c r="Q325" s="494"/>
      <c r="S325" s="867"/>
      <c r="T325" s="866"/>
      <c r="U325" s="867"/>
      <c r="V325" s="867"/>
      <c r="W325" s="867"/>
      <c r="X325" s="867"/>
      <c r="Y325" s="867"/>
      <c r="Z325" s="867"/>
      <c r="AA325" s="867"/>
      <c r="AB325" s="867"/>
      <c r="AC325" s="867"/>
      <c r="AD325" s="867"/>
      <c r="AE325" s="867"/>
      <c r="AF325" s="867"/>
      <c r="AG325" s="867"/>
      <c r="AH325" s="867"/>
      <c r="AI325" s="867"/>
      <c r="AJ325" s="867"/>
      <c r="AK325" s="867"/>
      <c r="AL325" s="867"/>
      <c r="AM325" s="867"/>
      <c r="AN325" s="867"/>
      <c r="AO325" s="867"/>
      <c r="AP325" s="867"/>
      <c r="AQ325" s="867"/>
      <c r="AR325" s="867"/>
      <c r="AS325" s="867"/>
      <c r="AT325" s="867"/>
      <c r="AU325" s="867"/>
      <c r="AV325" s="867"/>
    </row>
    <row r="326" spans="2:48" s="493" customFormat="1" ht="21" customHeight="1" x14ac:dyDescent="0.15">
      <c r="B326" s="492"/>
      <c r="D326" s="1351"/>
      <c r="E326" s="1351"/>
      <c r="F326" s="926"/>
      <c r="G326" s="927"/>
      <c r="H326" s="1348" t="s">
        <v>93</v>
      </c>
      <c r="I326" s="1033" t="s">
        <v>362</v>
      </c>
      <c r="K326" s="549"/>
      <c r="O326" s="917" t="s">
        <v>385</v>
      </c>
      <c r="Q326" s="494"/>
      <c r="S326" s="867"/>
      <c r="T326" s="866"/>
      <c r="U326" s="867"/>
      <c r="V326" s="867"/>
      <c r="W326" s="867"/>
      <c r="X326" s="867"/>
      <c r="Y326" s="867"/>
      <c r="Z326" s="867"/>
      <c r="AA326" s="867"/>
      <c r="AB326" s="867"/>
      <c r="AC326" s="867"/>
      <c r="AD326" s="867"/>
      <c r="AE326" s="867"/>
      <c r="AF326" s="867"/>
      <c r="AG326" s="867"/>
      <c r="AH326" s="867"/>
      <c r="AI326" s="867"/>
      <c r="AJ326" s="867"/>
      <c r="AK326" s="867"/>
      <c r="AL326" s="867"/>
      <c r="AM326" s="867"/>
      <c r="AN326" s="867"/>
      <c r="AO326" s="867"/>
      <c r="AP326" s="867"/>
      <c r="AQ326" s="867"/>
      <c r="AR326" s="867"/>
      <c r="AS326" s="867"/>
      <c r="AT326" s="867"/>
      <c r="AU326" s="867"/>
      <c r="AV326" s="867"/>
    </row>
    <row r="327" spans="2:48" s="493" customFormat="1" ht="21" customHeight="1" x14ac:dyDescent="0.15">
      <c r="B327" s="492"/>
      <c r="D327" s="1351"/>
      <c r="E327" s="1351"/>
      <c r="F327" s="926"/>
      <c r="G327" s="927"/>
      <c r="H327" s="1349"/>
      <c r="I327" s="1033" t="s">
        <v>361</v>
      </c>
      <c r="K327" s="549"/>
      <c r="O327" s="917" t="s">
        <v>385</v>
      </c>
      <c r="Q327" s="494"/>
      <c r="S327" s="867"/>
      <c r="T327" s="866"/>
      <c r="U327" s="867"/>
      <c r="V327" s="867"/>
      <c r="W327" s="867"/>
      <c r="X327" s="867"/>
      <c r="Y327" s="867"/>
      <c r="Z327" s="867"/>
      <c r="AA327" s="867"/>
      <c r="AB327" s="867"/>
      <c r="AC327" s="867"/>
      <c r="AD327" s="867"/>
      <c r="AE327" s="867"/>
      <c r="AF327" s="867"/>
      <c r="AG327" s="867"/>
      <c r="AH327" s="867"/>
      <c r="AI327" s="867"/>
      <c r="AJ327" s="867"/>
      <c r="AK327" s="867"/>
      <c r="AL327" s="867"/>
      <c r="AM327" s="867"/>
      <c r="AN327" s="867"/>
      <c r="AO327" s="867"/>
      <c r="AP327" s="867"/>
      <c r="AQ327" s="867"/>
      <c r="AR327" s="867"/>
      <c r="AS327" s="867"/>
      <c r="AT327" s="867"/>
      <c r="AU327" s="867"/>
      <c r="AV327" s="867"/>
    </row>
    <row r="328" spans="2:48" s="493" customFormat="1" ht="21" customHeight="1" thickBot="1" x14ac:dyDescent="0.2">
      <c r="B328" s="492"/>
      <c r="D328" s="1352"/>
      <c r="E328" s="1352"/>
      <c r="F328" s="928"/>
      <c r="G328" s="929"/>
      <c r="H328" s="1355" t="s">
        <v>363</v>
      </c>
      <c r="I328" s="1356"/>
      <c r="K328" s="549"/>
      <c r="O328" s="916" t="s">
        <v>384</v>
      </c>
      <c r="Q328" s="494"/>
      <c r="S328" s="867"/>
      <c r="T328" s="866"/>
      <c r="U328" s="867"/>
      <c r="V328" s="867"/>
      <c r="W328" s="867"/>
      <c r="X328" s="867"/>
      <c r="Y328" s="867"/>
      <c r="Z328" s="867"/>
      <c r="AA328" s="867"/>
      <c r="AB328" s="867"/>
      <c r="AC328" s="867"/>
      <c r="AD328" s="867"/>
      <c r="AE328" s="867"/>
      <c r="AF328" s="867"/>
      <c r="AG328" s="867"/>
      <c r="AH328" s="867"/>
      <c r="AI328" s="867"/>
      <c r="AJ328" s="867"/>
      <c r="AK328" s="867"/>
      <c r="AL328" s="867"/>
      <c r="AM328" s="867"/>
      <c r="AN328" s="867"/>
      <c r="AO328" s="867"/>
      <c r="AP328" s="867"/>
      <c r="AQ328" s="867"/>
      <c r="AR328" s="867"/>
      <c r="AS328" s="867"/>
      <c r="AT328" s="867"/>
      <c r="AU328" s="867"/>
      <c r="AV328" s="867"/>
    </row>
    <row r="329" spans="2:48" ht="21" customHeight="1" thickTop="1" x14ac:dyDescent="0.15">
      <c r="B329" s="484"/>
      <c r="C329" s="472"/>
      <c r="D329" s="930"/>
      <c r="E329" s="930"/>
      <c r="F329" s="926"/>
      <c r="G329" s="927"/>
      <c r="H329" s="1363" t="s">
        <v>446</v>
      </c>
      <c r="I329" s="1315"/>
      <c r="K329" s="702"/>
      <c r="O329" s="916" t="str">
        <f>IF($K$327&lt;0,"プルダウンから選択","入力不要")</f>
        <v>入力不要</v>
      </c>
      <c r="Q329" s="485"/>
      <c r="T329" s="866"/>
    </row>
    <row r="330" spans="2:48" s="513" customFormat="1" ht="10.5" customHeight="1" x14ac:dyDescent="0.15">
      <c r="B330" s="508"/>
      <c r="C330" s="509"/>
      <c r="D330" s="510"/>
      <c r="E330" s="510"/>
      <c r="F330" s="511"/>
      <c r="G330" s="511"/>
      <c r="H330" s="512"/>
      <c r="I330" s="512"/>
      <c r="K330" s="514"/>
      <c r="O330" s="515"/>
      <c r="Q330" s="516"/>
      <c r="S330" s="859"/>
      <c r="T330" s="866"/>
      <c r="U330" s="859"/>
      <c r="V330" s="859"/>
      <c r="W330" s="859"/>
      <c r="X330" s="859"/>
      <c r="Y330" s="859"/>
      <c r="Z330" s="859"/>
      <c r="AA330" s="859"/>
      <c r="AB330" s="859"/>
      <c r="AC330" s="859"/>
      <c r="AD330" s="859"/>
      <c r="AE330" s="859"/>
      <c r="AF330" s="859"/>
      <c r="AG330" s="859"/>
      <c r="AH330" s="859"/>
      <c r="AI330" s="859"/>
      <c r="AJ330" s="859"/>
      <c r="AK330" s="859"/>
      <c r="AL330" s="859"/>
      <c r="AM330" s="859"/>
      <c r="AN330" s="859"/>
      <c r="AO330" s="859"/>
      <c r="AP330" s="859"/>
      <c r="AQ330" s="859"/>
      <c r="AR330" s="859"/>
      <c r="AS330" s="859"/>
      <c r="AT330" s="859"/>
      <c r="AU330" s="859"/>
      <c r="AV330" s="859"/>
    </row>
    <row r="331" spans="2:48" ht="15.75" customHeight="1" x14ac:dyDescent="0.15">
      <c r="B331" s="484"/>
      <c r="D331" s="1354"/>
      <c r="E331" s="1354"/>
      <c r="F331" s="1354"/>
      <c r="G331" s="1354"/>
      <c r="H331" s="1354"/>
      <c r="I331" s="1354"/>
      <c r="J331" s="1354"/>
      <c r="K331" s="1354"/>
      <c r="L331" s="1354"/>
      <c r="M331" s="1354"/>
      <c r="N331" s="1354"/>
      <c r="O331" s="1354"/>
      <c r="P331" s="491"/>
      <c r="Q331" s="485"/>
      <c r="T331" s="866"/>
    </row>
    <row r="332" spans="2:48" ht="5.25" customHeight="1" x14ac:dyDescent="0.15">
      <c r="B332" s="484"/>
      <c r="D332" s="487"/>
      <c r="E332" s="487"/>
      <c r="F332" s="487"/>
      <c r="G332" s="487"/>
      <c r="H332" s="489"/>
      <c r="I332" s="489"/>
      <c r="J332" s="487"/>
      <c r="K332" s="490"/>
      <c r="L332" s="487"/>
      <c r="M332" s="487"/>
      <c r="N332" s="487"/>
      <c r="P332" s="491"/>
      <c r="Q332" s="485"/>
      <c r="T332" s="866"/>
    </row>
    <row r="333" spans="2:48" ht="29.25" customHeight="1" thickBot="1" x14ac:dyDescent="0.2">
      <c r="B333" s="484"/>
      <c r="D333" s="1353" t="s">
        <v>1600</v>
      </c>
      <c r="E333" s="1353"/>
      <c r="F333" s="1353"/>
      <c r="G333" s="1353"/>
      <c r="H333" s="1353"/>
      <c r="I333" s="1353"/>
      <c r="J333" s="506"/>
      <c r="K333" s="701"/>
      <c r="L333" s="487"/>
      <c r="M333" s="487"/>
      <c r="N333" s="487"/>
      <c r="O333" s="916" t="s">
        <v>332</v>
      </c>
      <c r="P333" s="491"/>
      <c r="Q333" s="485"/>
      <c r="T333" s="868" t="s">
        <v>1603</v>
      </c>
    </row>
    <row r="334" spans="2:48" ht="21" customHeight="1" thickTop="1" x14ac:dyDescent="0.15">
      <c r="B334" s="484"/>
      <c r="C334" s="472"/>
      <c r="D334" s="1350" t="s">
        <v>456</v>
      </c>
      <c r="E334" s="1350"/>
      <c r="F334" s="1031"/>
      <c r="G334" s="1032"/>
      <c r="H334" s="1358" t="s">
        <v>355</v>
      </c>
      <c r="I334" s="1359"/>
      <c r="K334" s="549"/>
      <c r="O334" s="916" t="s">
        <v>384</v>
      </c>
      <c r="Q334" s="485"/>
      <c r="T334" s="868" t="s">
        <v>1657</v>
      </c>
    </row>
    <row r="335" spans="2:48" ht="21" customHeight="1" x14ac:dyDescent="0.15">
      <c r="B335" s="484"/>
      <c r="C335" s="472"/>
      <c r="D335" s="1351"/>
      <c r="E335" s="1351"/>
      <c r="F335" s="1031"/>
      <c r="G335" s="1032"/>
      <c r="H335" s="1363" t="s">
        <v>356</v>
      </c>
      <c r="I335" s="1380"/>
      <c r="K335" s="549"/>
      <c r="O335" s="916" t="s">
        <v>384</v>
      </c>
      <c r="Q335" s="485"/>
      <c r="T335" s="868" t="s">
        <v>1658</v>
      </c>
    </row>
    <row r="336" spans="2:48" ht="21" customHeight="1" x14ac:dyDescent="0.15">
      <c r="B336" s="484"/>
      <c r="C336" s="472"/>
      <c r="D336" s="1351"/>
      <c r="E336" s="1351"/>
      <c r="F336" s="1031"/>
      <c r="G336" s="1032"/>
      <c r="H336" s="1316" t="s">
        <v>357</v>
      </c>
      <c r="I336" s="1347"/>
      <c r="K336" s="549"/>
      <c r="O336" s="916" t="s">
        <v>384</v>
      </c>
      <c r="Q336" s="485"/>
      <c r="T336" s="866"/>
    </row>
    <row r="337" spans="2:48" s="493" customFormat="1" ht="21" customHeight="1" x14ac:dyDescent="0.15">
      <c r="B337" s="492"/>
      <c r="D337" s="1351"/>
      <c r="E337" s="1351"/>
      <c r="F337" s="1031"/>
      <c r="G337" s="1032"/>
      <c r="H337" s="1316" t="s">
        <v>358</v>
      </c>
      <c r="I337" s="1347"/>
      <c r="K337" s="549"/>
      <c r="O337" s="916" t="s">
        <v>384</v>
      </c>
      <c r="Q337" s="494"/>
      <c r="S337" s="867"/>
      <c r="T337" s="866"/>
      <c r="U337" s="867"/>
      <c r="V337" s="867"/>
      <c r="W337" s="867"/>
      <c r="X337" s="867"/>
      <c r="Y337" s="867"/>
      <c r="Z337" s="867"/>
      <c r="AA337" s="867"/>
      <c r="AB337" s="867"/>
      <c r="AC337" s="867"/>
      <c r="AD337" s="867"/>
      <c r="AE337" s="867"/>
      <c r="AF337" s="867"/>
      <c r="AG337" s="867"/>
      <c r="AH337" s="867"/>
      <c r="AI337" s="867"/>
      <c r="AJ337" s="867"/>
      <c r="AK337" s="867"/>
      <c r="AL337" s="867"/>
      <c r="AM337" s="867"/>
      <c r="AN337" s="867"/>
      <c r="AO337" s="867"/>
      <c r="AP337" s="867"/>
      <c r="AQ337" s="867"/>
      <c r="AR337" s="867"/>
      <c r="AS337" s="867"/>
      <c r="AT337" s="867"/>
      <c r="AU337" s="867"/>
      <c r="AV337" s="867"/>
    </row>
    <row r="338" spans="2:48" s="493" customFormat="1" ht="21" customHeight="1" x14ac:dyDescent="0.15">
      <c r="B338" s="492"/>
      <c r="D338" s="1351"/>
      <c r="E338" s="1351"/>
      <c r="F338" s="1031"/>
      <c r="G338" s="1032"/>
      <c r="H338" s="1316" t="s">
        <v>359</v>
      </c>
      <c r="I338" s="1347"/>
      <c r="K338" s="549"/>
      <c r="O338" s="916" t="s">
        <v>384</v>
      </c>
      <c r="Q338" s="494"/>
      <c r="S338" s="867"/>
      <c r="T338" s="866"/>
      <c r="U338" s="867"/>
      <c r="V338" s="867"/>
      <c r="W338" s="867"/>
      <c r="X338" s="867"/>
      <c r="Y338" s="867"/>
      <c r="Z338" s="867"/>
      <c r="AA338" s="867"/>
      <c r="AB338" s="867"/>
      <c r="AC338" s="867"/>
      <c r="AD338" s="867"/>
      <c r="AE338" s="867"/>
      <c r="AF338" s="867"/>
      <c r="AG338" s="867"/>
      <c r="AH338" s="867"/>
      <c r="AI338" s="867"/>
      <c r="AJ338" s="867"/>
      <c r="AK338" s="867"/>
      <c r="AL338" s="867"/>
      <c r="AM338" s="867"/>
      <c r="AN338" s="867"/>
      <c r="AO338" s="867"/>
      <c r="AP338" s="867"/>
      <c r="AQ338" s="867"/>
      <c r="AR338" s="867"/>
      <c r="AS338" s="867"/>
      <c r="AT338" s="867"/>
      <c r="AU338" s="867"/>
      <c r="AV338" s="867"/>
    </row>
    <row r="339" spans="2:48" s="493" customFormat="1" ht="21" customHeight="1" x14ac:dyDescent="0.15">
      <c r="B339" s="492"/>
      <c r="D339" s="1351"/>
      <c r="E339" s="1351"/>
      <c r="F339" s="1031"/>
      <c r="G339" s="1032"/>
      <c r="H339" s="1348" t="s">
        <v>93</v>
      </c>
      <c r="I339" s="931" t="s">
        <v>362</v>
      </c>
      <c r="K339" s="795"/>
      <c r="O339" s="890" t="s">
        <v>1442</v>
      </c>
      <c r="Q339" s="494"/>
      <c r="S339" s="867"/>
      <c r="T339" s="866"/>
      <c r="U339" s="867"/>
      <c r="V339" s="867"/>
      <c r="W339" s="867"/>
      <c r="X339" s="867"/>
      <c r="Y339" s="867"/>
      <c r="Z339" s="867"/>
      <c r="AA339" s="867"/>
      <c r="AB339" s="867"/>
      <c r="AC339" s="867"/>
      <c r="AD339" s="867"/>
      <c r="AE339" s="867"/>
      <c r="AF339" s="867"/>
      <c r="AG339" s="867"/>
      <c r="AH339" s="867"/>
      <c r="AI339" s="867"/>
      <c r="AJ339" s="867"/>
      <c r="AK339" s="867"/>
      <c r="AL339" s="867"/>
      <c r="AM339" s="867"/>
      <c r="AN339" s="867"/>
      <c r="AO339" s="867"/>
      <c r="AP339" s="867"/>
      <c r="AQ339" s="867"/>
      <c r="AR339" s="867"/>
      <c r="AS339" s="867"/>
      <c r="AT339" s="867"/>
      <c r="AU339" s="867"/>
      <c r="AV339" s="867"/>
    </row>
    <row r="340" spans="2:48" s="493" customFormat="1" ht="21" customHeight="1" x14ac:dyDescent="0.15">
      <c r="B340" s="492"/>
      <c r="D340" s="1351"/>
      <c r="E340" s="1351"/>
      <c r="F340" s="1031"/>
      <c r="G340" s="1032"/>
      <c r="H340" s="1349"/>
      <c r="I340" s="931" t="s">
        <v>361</v>
      </c>
      <c r="K340" s="794"/>
      <c r="O340" s="890" t="s">
        <v>1442</v>
      </c>
      <c r="Q340" s="494"/>
      <c r="S340" s="867"/>
      <c r="T340" s="866"/>
      <c r="U340" s="867"/>
      <c r="V340" s="867"/>
      <c r="W340" s="867"/>
      <c r="X340" s="867"/>
      <c r="Y340" s="867"/>
      <c r="Z340" s="867"/>
      <c r="AA340" s="867"/>
      <c r="AB340" s="867"/>
      <c r="AC340" s="867"/>
      <c r="AD340" s="867"/>
      <c r="AE340" s="867"/>
      <c r="AF340" s="867"/>
      <c r="AG340" s="867"/>
      <c r="AH340" s="867"/>
      <c r="AI340" s="867"/>
      <c r="AJ340" s="867"/>
      <c r="AK340" s="867"/>
      <c r="AL340" s="867"/>
      <c r="AM340" s="867"/>
      <c r="AN340" s="867"/>
      <c r="AO340" s="867"/>
      <c r="AP340" s="867"/>
      <c r="AQ340" s="867"/>
      <c r="AR340" s="867"/>
      <c r="AS340" s="867"/>
      <c r="AT340" s="867"/>
      <c r="AU340" s="867"/>
      <c r="AV340" s="867"/>
    </row>
    <row r="341" spans="2:48" s="493" customFormat="1" ht="21" customHeight="1" thickBot="1" x14ac:dyDescent="0.2">
      <c r="B341" s="492"/>
      <c r="D341" s="1352"/>
      <c r="E341" s="1352"/>
      <c r="F341" s="920"/>
      <c r="G341" s="921"/>
      <c r="H341" s="1355" t="s">
        <v>363</v>
      </c>
      <c r="I341" s="1381"/>
      <c r="J341" s="507"/>
      <c r="K341" s="65"/>
      <c r="O341" s="1035" t="s">
        <v>384</v>
      </c>
      <c r="Q341" s="494"/>
      <c r="S341" s="867"/>
      <c r="T341" s="866"/>
      <c r="U341" s="867"/>
      <c r="V341" s="867"/>
      <c r="W341" s="867"/>
      <c r="X341" s="867"/>
      <c r="Y341" s="867"/>
      <c r="Z341" s="867"/>
      <c r="AA341" s="867"/>
      <c r="AB341" s="867"/>
      <c r="AC341" s="867"/>
      <c r="AD341" s="867"/>
      <c r="AE341" s="867"/>
      <c r="AF341" s="867"/>
      <c r="AG341" s="867"/>
      <c r="AH341" s="867"/>
      <c r="AI341" s="867"/>
      <c r="AJ341" s="867"/>
      <c r="AK341" s="867"/>
      <c r="AL341" s="867"/>
      <c r="AM341" s="867"/>
      <c r="AN341" s="867"/>
      <c r="AO341" s="867"/>
      <c r="AP341" s="867"/>
      <c r="AQ341" s="867"/>
      <c r="AR341" s="867"/>
      <c r="AS341" s="867"/>
      <c r="AT341" s="867"/>
      <c r="AU341" s="867"/>
      <c r="AV341" s="867"/>
    </row>
    <row r="342" spans="2:48" ht="21" customHeight="1" thickTop="1" x14ac:dyDescent="0.15">
      <c r="B342" s="484"/>
      <c r="C342" s="472"/>
      <c r="D342" s="1350" t="s">
        <v>457</v>
      </c>
      <c r="E342" s="1350"/>
      <c r="F342" s="924"/>
      <c r="G342" s="925"/>
      <c r="H342" s="1358" t="s">
        <v>355</v>
      </c>
      <c r="I342" s="1359"/>
      <c r="K342" s="549"/>
      <c r="O342" s="916" t="s">
        <v>384</v>
      </c>
      <c r="Q342" s="485"/>
      <c r="T342" s="866"/>
    </row>
    <row r="343" spans="2:48" ht="21" customHeight="1" x14ac:dyDescent="0.15">
      <c r="B343" s="484"/>
      <c r="C343" s="472"/>
      <c r="D343" s="1351"/>
      <c r="E343" s="1351"/>
      <c r="F343" s="926"/>
      <c r="G343" s="927"/>
      <c r="H343" s="1316" t="s">
        <v>356</v>
      </c>
      <c r="I343" s="1357"/>
      <c r="K343" s="549"/>
      <c r="O343" s="916" t="s">
        <v>384</v>
      </c>
      <c r="Q343" s="485"/>
      <c r="T343" s="866"/>
    </row>
    <row r="344" spans="2:48" ht="21" customHeight="1" x14ac:dyDescent="0.15">
      <c r="B344" s="484"/>
      <c r="C344" s="472"/>
      <c r="D344" s="1351"/>
      <c r="E344" s="1351"/>
      <c r="F344" s="926"/>
      <c r="G344" s="927"/>
      <c r="H344" s="1316" t="s">
        <v>357</v>
      </c>
      <c r="I344" s="1357"/>
      <c r="K344" s="549"/>
      <c r="O344" s="916" t="s">
        <v>384</v>
      </c>
      <c r="Q344" s="485"/>
      <c r="T344" s="866"/>
    </row>
    <row r="345" spans="2:48" s="493" customFormat="1" ht="21" customHeight="1" x14ac:dyDescent="0.15">
      <c r="B345" s="492"/>
      <c r="D345" s="1351"/>
      <c r="E345" s="1351"/>
      <c r="F345" s="926"/>
      <c r="G345" s="927"/>
      <c r="H345" s="1316" t="s">
        <v>358</v>
      </c>
      <c r="I345" s="1357"/>
      <c r="K345" s="549"/>
      <c r="O345" s="916" t="s">
        <v>384</v>
      </c>
      <c r="Q345" s="494"/>
      <c r="S345" s="867"/>
      <c r="T345" s="866"/>
      <c r="U345" s="867"/>
      <c r="V345" s="867"/>
      <c r="W345" s="867"/>
      <c r="X345" s="867"/>
      <c r="Y345" s="867"/>
      <c r="Z345" s="867"/>
      <c r="AA345" s="867"/>
      <c r="AB345" s="867"/>
      <c r="AC345" s="867"/>
      <c r="AD345" s="867"/>
      <c r="AE345" s="867"/>
      <c r="AF345" s="867"/>
      <c r="AG345" s="867"/>
      <c r="AH345" s="867"/>
      <c r="AI345" s="867"/>
      <c r="AJ345" s="867"/>
      <c r="AK345" s="867"/>
      <c r="AL345" s="867"/>
      <c r="AM345" s="867"/>
      <c r="AN345" s="867"/>
      <c r="AO345" s="867"/>
      <c r="AP345" s="867"/>
      <c r="AQ345" s="867"/>
      <c r="AR345" s="867"/>
      <c r="AS345" s="867"/>
      <c r="AT345" s="867"/>
      <c r="AU345" s="867"/>
      <c r="AV345" s="867"/>
    </row>
    <row r="346" spans="2:48" s="493" customFormat="1" ht="21" customHeight="1" x14ac:dyDescent="0.15">
      <c r="B346" s="492"/>
      <c r="D346" s="1351"/>
      <c r="E346" s="1351"/>
      <c r="F346" s="926"/>
      <c r="G346" s="927"/>
      <c r="H346" s="1316" t="s">
        <v>359</v>
      </c>
      <c r="I346" s="1357"/>
      <c r="K346" s="549"/>
      <c r="O346" s="916" t="s">
        <v>384</v>
      </c>
      <c r="Q346" s="494"/>
      <c r="S346" s="867"/>
      <c r="T346" s="866"/>
      <c r="U346" s="867"/>
      <c r="V346" s="867"/>
      <c r="W346" s="867"/>
      <c r="X346" s="867"/>
      <c r="Y346" s="867"/>
      <c r="Z346" s="867"/>
      <c r="AA346" s="867"/>
      <c r="AB346" s="867"/>
      <c r="AC346" s="867"/>
      <c r="AD346" s="867"/>
      <c r="AE346" s="867"/>
      <c r="AF346" s="867"/>
      <c r="AG346" s="867"/>
      <c r="AH346" s="867"/>
      <c r="AI346" s="867"/>
      <c r="AJ346" s="867"/>
      <c r="AK346" s="867"/>
      <c r="AL346" s="867"/>
      <c r="AM346" s="867"/>
      <c r="AN346" s="867"/>
      <c r="AO346" s="867"/>
      <c r="AP346" s="867"/>
      <c r="AQ346" s="867"/>
      <c r="AR346" s="867"/>
      <c r="AS346" s="867"/>
      <c r="AT346" s="867"/>
      <c r="AU346" s="867"/>
      <c r="AV346" s="867"/>
    </row>
    <row r="347" spans="2:48" s="493" customFormat="1" ht="21" customHeight="1" x14ac:dyDescent="0.15">
      <c r="B347" s="492"/>
      <c r="D347" s="1351"/>
      <c r="E347" s="1351"/>
      <c r="F347" s="926"/>
      <c r="G347" s="927"/>
      <c r="H347" s="1348" t="s">
        <v>93</v>
      </c>
      <c r="I347" s="1033" t="s">
        <v>362</v>
      </c>
      <c r="K347" s="549"/>
      <c r="O347" s="917" t="s">
        <v>385</v>
      </c>
      <c r="Q347" s="494"/>
      <c r="S347" s="867"/>
      <c r="T347" s="866"/>
      <c r="U347" s="867"/>
      <c r="V347" s="867"/>
      <c r="W347" s="867"/>
      <c r="X347" s="867"/>
      <c r="Y347" s="867"/>
      <c r="Z347" s="867"/>
      <c r="AA347" s="867"/>
      <c r="AB347" s="867"/>
      <c r="AC347" s="867"/>
      <c r="AD347" s="867"/>
      <c r="AE347" s="867"/>
      <c r="AF347" s="867"/>
      <c r="AG347" s="867"/>
      <c r="AH347" s="867"/>
      <c r="AI347" s="867"/>
      <c r="AJ347" s="867"/>
      <c r="AK347" s="867"/>
      <c r="AL347" s="867"/>
      <c r="AM347" s="867"/>
      <c r="AN347" s="867"/>
      <c r="AO347" s="867"/>
      <c r="AP347" s="867"/>
      <c r="AQ347" s="867"/>
      <c r="AR347" s="867"/>
      <c r="AS347" s="867"/>
      <c r="AT347" s="867"/>
      <c r="AU347" s="867"/>
      <c r="AV347" s="867"/>
    </row>
    <row r="348" spans="2:48" s="493" customFormat="1" ht="21" customHeight="1" x14ac:dyDescent="0.15">
      <c r="B348" s="492"/>
      <c r="D348" s="1351"/>
      <c r="E348" s="1351"/>
      <c r="F348" s="926"/>
      <c r="G348" s="927"/>
      <c r="H348" s="1349"/>
      <c r="I348" s="1033" t="s">
        <v>361</v>
      </c>
      <c r="K348" s="549"/>
      <c r="O348" s="917" t="s">
        <v>385</v>
      </c>
      <c r="Q348" s="494"/>
      <c r="S348" s="867"/>
      <c r="T348" s="866"/>
      <c r="U348" s="867"/>
      <c r="V348" s="867"/>
      <c r="W348" s="867"/>
      <c r="X348" s="867"/>
      <c r="Y348" s="867"/>
      <c r="Z348" s="867"/>
      <c r="AA348" s="867"/>
      <c r="AB348" s="867"/>
      <c r="AC348" s="867"/>
      <c r="AD348" s="867"/>
      <c r="AE348" s="867"/>
      <c r="AF348" s="867"/>
      <c r="AG348" s="867"/>
      <c r="AH348" s="867"/>
      <c r="AI348" s="867"/>
      <c r="AJ348" s="867"/>
      <c r="AK348" s="867"/>
      <c r="AL348" s="867"/>
      <c r="AM348" s="867"/>
      <c r="AN348" s="867"/>
      <c r="AO348" s="867"/>
      <c r="AP348" s="867"/>
      <c r="AQ348" s="867"/>
      <c r="AR348" s="867"/>
      <c r="AS348" s="867"/>
      <c r="AT348" s="867"/>
      <c r="AU348" s="867"/>
      <c r="AV348" s="867"/>
    </row>
    <row r="349" spans="2:48" s="493" customFormat="1" ht="21" customHeight="1" thickBot="1" x14ac:dyDescent="0.2">
      <c r="B349" s="492"/>
      <c r="D349" s="1352"/>
      <c r="E349" s="1352"/>
      <c r="F349" s="928"/>
      <c r="G349" s="929"/>
      <c r="H349" s="1355" t="s">
        <v>363</v>
      </c>
      <c r="I349" s="1356"/>
      <c r="K349" s="63"/>
      <c r="O349" s="916" t="s">
        <v>384</v>
      </c>
      <c r="Q349" s="494"/>
      <c r="S349" s="867"/>
      <c r="T349" s="866"/>
      <c r="U349" s="867"/>
      <c r="V349" s="867"/>
      <c r="W349" s="867"/>
      <c r="X349" s="867"/>
      <c r="Y349" s="867"/>
      <c r="Z349" s="867"/>
      <c r="AA349" s="867"/>
      <c r="AB349" s="867"/>
      <c r="AC349" s="867"/>
      <c r="AD349" s="867"/>
      <c r="AE349" s="867"/>
      <c r="AF349" s="867"/>
      <c r="AG349" s="867"/>
      <c r="AH349" s="867"/>
      <c r="AI349" s="867"/>
      <c r="AJ349" s="867"/>
      <c r="AK349" s="867"/>
      <c r="AL349" s="867"/>
      <c r="AM349" s="867"/>
      <c r="AN349" s="867"/>
      <c r="AO349" s="867"/>
      <c r="AP349" s="867"/>
      <c r="AQ349" s="867"/>
      <c r="AR349" s="867"/>
      <c r="AS349" s="867"/>
      <c r="AT349" s="867"/>
      <c r="AU349" s="867"/>
      <c r="AV349" s="867"/>
    </row>
    <row r="350" spans="2:48" ht="21.75" customHeight="1" thickTop="1" x14ac:dyDescent="0.15">
      <c r="B350" s="517"/>
      <c r="C350" s="518"/>
      <c r="D350" s="518"/>
      <c r="E350" s="519"/>
      <c r="F350" s="520"/>
      <c r="G350" s="520"/>
      <c r="H350" s="521"/>
      <c r="I350" s="521"/>
      <c r="J350" s="518"/>
      <c r="K350" s="522"/>
      <c r="L350" s="518"/>
      <c r="M350" s="518"/>
      <c r="N350" s="518"/>
      <c r="O350" s="1034"/>
      <c r="P350" s="518"/>
      <c r="Q350" s="523"/>
    </row>
    <row r="351" spans="2:48" s="859" customFormat="1" ht="21" customHeight="1" x14ac:dyDescent="0.15">
      <c r="E351" s="879"/>
      <c r="F351" s="879"/>
      <c r="G351" s="879"/>
      <c r="H351" s="864"/>
      <c r="I351" s="864"/>
      <c r="K351" s="880"/>
      <c r="O351" s="881"/>
      <c r="T351" s="860"/>
    </row>
    <row r="352" spans="2:48" s="859" customFormat="1" ht="21" customHeight="1" x14ac:dyDescent="0.15">
      <c r="D352" s="1368"/>
      <c r="E352" s="1368"/>
      <c r="F352" s="1368"/>
      <c r="G352" s="1368"/>
      <c r="H352" s="1368"/>
      <c r="I352" s="1368"/>
      <c r="J352" s="1368"/>
      <c r="K352" s="1368"/>
      <c r="L352" s="882"/>
      <c r="M352" s="882"/>
      <c r="N352" s="882"/>
      <c r="O352" s="882"/>
      <c r="P352" s="882"/>
      <c r="T352" s="866"/>
    </row>
    <row r="353" spans="4:20" s="859" customFormat="1" ht="21" customHeight="1" x14ac:dyDescent="0.15">
      <c r="D353" s="883"/>
      <c r="E353" s="883"/>
      <c r="F353" s="883"/>
      <c r="G353" s="883"/>
      <c r="H353" s="884"/>
      <c r="I353" s="884"/>
      <c r="J353" s="883"/>
      <c r="K353" s="885"/>
      <c r="L353" s="883"/>
      <c r="M353" s="883"/>
      <c r="N353" s="883"/>
      <c r="O353" s="881"/>
      <c r="P353" s="886"/>
      <c r="T353" s="866"/>
    </row>
    <row r="354" spans="4:20" s="859" customFormat="1" ht="21" customHeight="1" x14ac:dyDescent="0.15">
      <c r="E354" s="879"/>
      <c r="F354" s="879"/>
      <c r="G354" s="879"/>
      <c r="H354" s="864"/>
      <c r="I354" s="864"/>
      <c r="K354" s="880"/>
      <c r="O354" s="881"/>
      <c r="T354" s="860"/>
    </row>
    <row r="355" spans="4:20" s="859" customFormat="1" ht="21" customHeight="1" x14ac:dyDescent="0.15">
      <c r="E355" s="879"/>
      <c r="F355" s="879"/>
      <c r="G355" s="879"/>
      <c r="H355" s="864"/>
      <c r="I355" s="864"/>
      <c r="K355" s="880"/>
      <c r="O355" s="881"/>
      <c r="T355" s="860"/>
    </row>
    <row r="356" spans="4:20" s="859" customFormat="1" ht="21" customHeight="1" x14ac:dyDescent="0.15">
      <c r="E356" s="879"/>
      <c r="F356" s="879"/>
      <c r="G356" s="879"/>
      <c r="H356" s="864"/>
      <c r="I356" s="864"/>
      <c r="K356" s="880"/>
      <c r="O356" s="881"/>
      <c r="T356" s="860"/>
    </row>
    <row r="357" spans="4:20" s="859" customFormat="1" ht="21" customHeight="1" x14ac:dyDescent="0.15">
      <c r="E357" s="879"/>
      <c r="F357" s="879"/>
      <c r="G357" s="879"/>
      <c r="H357" s="864"/>
      <c r="I357" s="864"/>
      <c r="K357" s="880"/>
      <c r="O357" s="881"/>
      <c r="T357" s="860"/>
    </row>
    <row r="358" spans="4:20" s="859" customFormat="1" ht="21" customHeight="1" x14ac:dyDescent="0.15">
      <c r="E358" s="879"/>
      <c r="F358" s="879"/>
      <c r="G358" s="879"/>
      <c r="H358" s="864"/>
      <c r="I358" s="864"/>
      <c r="K358" s="880"/>
      <c r="O358" s="881"/>
      <c r="T358" s="860"/>
    </row>
    <row r="359" spans="4:20" s="859" customFormat="1" ht="21" customHeight="1" x14ac:dyDescent="0.15">
      <c r="E359" s="879"/>
      <c r="F359" s="879"/>
      <c r="G359" s="879"/>
      <c r="H359" s="864"/>
      <c r="I359" s="864"/>
      <c r="K359" s="880"/>
      <c r="O359" s="881"/>
      <c r="T359" s="860"/>
    </row>
    <row r="360" spans="4:20" s="859" customFormat="1" ht="21" customHeight="1" x14ac:dyDescent="0.15">
      <c r="E360" s="879"/>
      <c r="F360" s="879"/>
      <c r="G360" s="879"/>
      <c r="H360" s="864"/>
      <c r="I360" s="864"/>
      <c r="K360" s="880"/>
      <c r="O360" s="881"/>
      <c r="T360" s="860"/>
    </row>
    <row r="361" spans="4:20" s="859" customFormat="1" ht="21" customHeight="1" x14ac:dyDescent="0.15">
      <c r="E361" s="879"/>
      <c r="F361" s="879"/>
      <c r="G361" s="879"/>
      <c r="H361" s="864"/>
      <c r="I361" s="864"/>
      <c r="K361" s="880"/>
      <c r="O361" s="881"/>
      <c r="T361" s="860"/>
    </row>
    <row r="362" spans="4:20" s="859" customFormat="1" ht="21" customHeight="1" x14ac:dyDescent="0.15">
      <c r="E362" s="879"/>
      <c r="F362" s="879"/>
      <c r="G362" s="879"/>
      <c r="H362" s="864"/>
      <c r="I362" s="864"/>
      <c r="K362" s="880"/>
      <c r="O362" s="881"/>
      <c r="T362" s="860"/>
    </row>
    <row r="363" spans="4:20" s="859" customFormat="1" ht="15" customHeight="1" x14ac:dyDescent="0.15">
      <c r="E363" s="879"/>
      <c r="F363" s="879"/>
      <c r="G363" s="879"/>
      <c r="H363" s="864"/>
      <c r="I363" s="864"/>
      <c r="K363" s="880"/>
      <c r="O363" s="881"/>
      <c r="T363" s="860"/>
    </row>
    <row r="364" spans="4:20" s="859" customFormat="1" ht="15" customHeight="1" x14ac:dyDescent="0.15">
      <c r="E364" s="879"/>
      <c r="F364" s="879"/>
      <c r="G364" s="879"/>
      <c r="H364" s="864"/>
      <c r="I364" s="864"/>
      <c r="K364" s="880"/>
      <c r="O364" s="881"/>
      <c r="T364" s="860"/>
    </row>
    <row r="365" spans="4:20" s="859" customFormat="1" ht="15" customHeight="1" x14ac:dyDescent="0.15">
      <c r="E365" s="879"/>
      <c r="F365" s="879"/>
      <c r="G365" s="879"/>
      <c r="H365" s="864"/>
      <c r="I365" s="864"/>
      <c r="K365" s="880"/>
      <c r="O365" s="881"/>
      <c r="T365" s="860"/>
    </row>
    <row r="366" spans="4:20" s="859" customFormat="1" ht="15" customHeight="1" x14ac:dyDescent="0.15">
      <c r="E366" s="879"/>
      <c r="F366" s="879"/>
      <c r="G366" s="879"/>
      <c r="H366" s="864"/>
      <c r="I366" s="864"/>
      <c r="K366" s="880"/>
      <c r="O366" s="881"/>
      <c r="T366" s="860"/>
    </row>
    <row r="367" spans="4:20" s="859" customFormat="1" ht="15" customHeight="1" x14ac:dyDescent="0.15">
      <c r="E367" s="879"/>
      <c r="F367" s="879"/>
      <c r="G367" s="879"/>
      <c r="H367" s="864"/>
      <c r="I367" s="864"/>
      <c r="K367" s="880"/>
      <c r="O367" s="881"/>
      <c r="T367" s="860"/>
    </row>
    <row r="368" spans="4:20" s="859" customFormat="1" ht="15" customHeight="1" x14ac:dyDescent="0.15">
      <c r="E368" s="879"/>
      <c r="F368" s="879"/>
      <c r="G368" s="879"/>
      <c r="H368" s="864"/>
      <c r="I368" s="864"/>
      <c r="K368" s="880"/>
      <c r="O368" s="881"/>
      <c r="T368" s="860"/>
    </row>
    <row r="369" spans="5:20" s="859" customFormat="1" ht="15" customHeight="1" x14ac:dyDescent="0.15">
      <c r="E369" s="879"/>
      <c r="F369" s="879"/>
      <c r="G369" s="879"/>
      <c r="H369" s="864"/>
      <c r="I369" s="864"/>
      <c r="K369" s="880"/>
      <c r="O369" s="881"/>
      <c r="T369" s="860"/>
    </row>
    <row r="370" spans="5:20" s="859" customFormat="1" ht="15" customHeight="1" x14ac:dyDescent="0.15">
      <c r="E370" s="879"/>
      <c r="F370" s="879"/>
      <c r="G370" s="879"/>
      <c r="H370" s="864"/>
      <c r="I370" s="864"/>
      <c r="K370" s="880"/>
      <c r="O370" s="881"/>
      <c r="T370" s="860"/>
    </row>
    <row r="371" spans="5:20" s="859" customFormat="1" ht="15" customHeight="1" x14ac:dyDescent="0.15">
      <c r="E371" s="879"/>
      <c r="F371" s="879"/>
      <c r="G371" s="879"/>
      <c r="H371" s="864"/>
      <c r="I371" s="864"/>
      <c r="K371" s="880"/>
      <c r="O371" s="881"/>
      <c r="T371" s="860"/>
    </row>
    <row r="372" spans="5:20" s="859" customFormat="1" ht="15" customHeight="1" x14ac:dyDescent="0.15">
      <c r="E372" s="879"/>
      <c r="F372" s="879"/>
      <c r="G372" s="879"/>
      <c r="H372" s="864"/>
      <c r="I372" s="864"/>
      <c r="K372" s="880"/>
      <c r="O372" s="881"/>
      <c r="T372" s="860"/>
    </row>
    <row r="373" spans="5:20" s="859" customFormat="1" ht="15" customHeight="1" x14ac:dyDescent="0.15">
      <c r="E373" s="879"/>
      <c r="F373" s="879"/>
      <c r="G373" s="879"/>
      <c r="H373" s="864"/>
      <c r="I373" s="864"/>
      <c r="K373" s="880"/>
      <c r="O373" s="881"/>
      <c r="T373" s="860"/>
    </row>
    <row r="374" spans="5:20" s="859" customFormat="1" ht="15" customHeight="1" x14ac:dyDescent="0.15">
      <c r="E374" s="879"/>
      <c r="F374" s="879"/>
      <c r="G374" s="879"/>
      <c r="H374" s="864"/>
      <c r="I374" s="864"/>
      <c r="K374" s="880"/>
      <c r="O374" s="881"/>
      <c r="T374" s="860"/>
    </row>
    <row r="375" spans="5:20" s="859" customFormat="1" ht="15" customHeight="1" x14ac:dyDescent="0.15">
      <c r="E375" s="879"/>
      <c r="F375" s="879"/>
      <c r="G375" s="879"/>
      <c r="H375" s="864"/>
      <c r="I375" s="864"/>
      <c r="K375" s="880"/>
      <c r="O375" s="881"/>
      <c r="T375" s="860"/>
    </row>
    <row r="376" spans="5:20" s="859" customFormat="1" ht="15" customHeight="1" x14ac:dyDescent="0.15">
      <c r="E376" s="879"/>
      <c r="F376" s="879"/>
      <c r="G376" s="879"/>
      <c r="H376" s="864"/>
      <c r="I376" s="864"/>
      <c r="K376" s="880"/>
      <c r="O376" s="881"/>
      <c r="T376" s="860"/>
    </row>
    <row r="377" spans="5:20" s="859" customFormat="1" ht="15" customHeight="1" x14ac:dyDescent="0.15">
      <c r="E377" s="879"/>
      <c r="F377" s="879"/>
      <c r="G377" s="879"/>
      <c r="H377" s="864"/>
      <c r="I377" s="864"/>
      <c r="K377" s="880"/>
      <c r="O377" s="881"/>
      <c r="T377" s="860"/>
    </row>
    <row r="378" spans="5:20" s="859" customFormat="1" ht="15" customHeight="1" x14ac:dyDescent="0.15">
      <c r="E378" s="879"/>
      <c r="F378" s="879"/>
      <c r="G378" s="879"/>
      <c r="H378" s="864"/>
      <c r="I378" s="864"/>
      <c r="K378" s="880"/>
      <c r="O378" s="881"/>
      <c r="T378" s="860"/>
    </row>
    <row r="379" spans="5:20" s="859" customFormat="1" ht="15" customHeight="1" x14ac:dyDescent="0.15">
      <c r="E379" s="879"/>
      <c r="F379" s="879"/>
      <c r="G379" s="879"/>
      <c r="H379" s="864"/>
      <c r="I379" s="864"/>
      <c r="K379" s="880"/>
      <c r="O379" s="881"/>
      <c r="T379" s="860"/>
    </row>
    <row r="380" spans="5:20" s="859" customFormat="1" ht="15" customHeight="1" x14ac:dyDescent="0.15">
      <c r="E380" s="879"/>
      <c r="F380" s="879"/>
      <c r="G380" s="879"/>
      <c r="H380" s="864"/>
      <c r="I380" s="864"/>
      <c r="K380" s="880"/>
      <c r="O380" s="881"/>
      <c r="T380" s="860"/>
    </row>
    <row r="381" spans="5:20" s="859" customFormat="1" ht="15" customHeight="1" x14ac:dyDescent="0.15">
      <c r="E381" s="879"/>
      <c r="F381" s="879"/>
      <c r="G381" s="879"/>
      <c r="H381" s="864"/>
      <c r="I381" s="864"/>
      <c r="K381" s="880"/>
      <c r="O381" s="881"/>
      <c r="T381" s="860"/>
    </row>
    <row r="382" spans="5:20" s="859" customFormat="1" ht="15" customHeight="1" x14ac:dyDescent="0.15">
      <c r="E382" s="879"/>
      <c r="F382" s="879"/>
      <c r="G382" s="879"/>
      <c r="H382" s="864"/>
      <c r="I382" s="864"/>
      <c r="K382" s="880"/>
      <c r="O382" s="881"/>
      <c r="T382" s="860"/>
    </row>
    <row r="383" spans="5:20" s="859" customFormat="1" ht="15" customHeight="1" x14ac:dyDescent="0.15">
      <c r="E383" s="879"/>
      <c r="F383" s="879"/>
      <c r="G383" s="879"/>
      <c r="H383" s="864"/>
      <c r="I383" s="864"/>
      <c r="K383" s="880"/>
      <c r="O383" s="881"/>
      <c r="T383" s="860"/>
    </row>
    <row r="384" spans="5:20" s="859" customFormat="1" ht="15" customHeight="1" x14ac:dyDescent="0.15">
      <c r="E384" s="879"/>
      <c r="F384" s="879"/>
      <c r="G384" s="879"/>
      <c r="H384" s="864"/>
      <c r="I384" s="864"/>
      <c r="K384" s="880"/>
      <c r="O384" s="881"/>
      <c r="T384" s="860"/>
    </row>
    <row r="385" spans="5:20" s="859" customFormat="1" ht="15" customHeight="1" x14ac:dyDescent="0.15">
      <c r="E385" s="879"/>
      <c r="F385" s="879"/>
      <c r="G385" s="879"/>
      <c r="H385" s="864"/>
      <c r="I385" s="864"/>
      <c r="K385" s="880"/>
      <c r="O385" s="881"/>
      <c r="T385" s="860"/>
    </row>
    <row r="386" spans="5:20" s="859" customFormat="1" ht="15" customHeight="1" x14ac:dyDescent="0.15">
      <c r="E386" s="879"/>
      <c r="F386" s="879"/>
      <c r="G386" s="879"/>
      <c r="H386" s="864"/>
      <c r="I386" s="864"/>
      <c r="K386" s="880"/>
      <c r="O386" s="881"/>
      <c r="T386" s="860"/>
    </row>
    <row r="387" spans="5:20" s="859" customFormat="1" ht="15" customHeight="1" x14ac:dyDescent="0.15">
      <c r="E387" s="879"/>
      <c r="F387" s="879"/>
      <c r="G387" s="879"/>
      <c r="H387" s="864"/>
      <c r="I387" s="864"/>
      <c r="K387" s="880"/>
      <c r="O387" s="881"/>
      <c r="T387" s="860"/>
    </row>
    <row r="388" spans="5:20" s="859" customFormat="1" ht="15" customHeight="1" x14ac:dyDescent="0.15">
      <c r="E388" s="879"/>
      <c r="F388" s="879"/>
      <c r="G388" s="879"/>
      <c r="H388" s="864"/>
      <c r="I388" s="864"/>
      <c r="K388" s="880"/>
      <c r="O388" s="881"/>
      <c r="T388" s="860"/>
    </row>
    <row r="389" spans="5:20" s="859" customFormat="1" ht="15" customHeight="1" x14ac:dyDescent="0.15">
      <c r="E389" s="879"/>
      <c r="F389" s="879"/>
      <c r="G389" s="879"/>
      <c r="H389" s="864"/>
      <c r="I389" s="864"/>
      <c r="K389" s="880"/>
      <c r="O389" s="881"/>
      <c r="T389" s="860"/>
    </row>
    <row r="390" spans="5:20" s="859" customFormat="1" ht="15" customHeight="1" x14ac:dyDescent="0.15">
      <c r="E390" s="879"/>
      <c r="F390" s="879"/>
      <c r="G390" s="879"/>
      <c r="H390" s="864"/>
      <c r="I390" s="864"/>
      <c r="K390" s="880"/>
      <c r="O390" s="881"/>
      <c r="T390" s="860"/>
    </row>
    <row r="391" spans="5:20" s="859" customFormat="1" ht="15" customHeight="1" x14ac:dyDescent="0.15">
      <c r="E391" s="879"/>
      <c r="F391" s="879"/>
      <c r="G391" s="879"/>
      <c r="H391" s="864"/>
      <c r="I391" s="864"/>
      <c r="K391" s="880"/>
      <c r="O391" s="881"/>
      <c r="T391" s="860"/>
    </row>
    <row r="392" spans="5:20" s="859" customFormat="1" ht="15" customHeight="1" x14ac:dyDescent="0.15">
      <c r="E392" s="879"/>
      <c r="F392" s="879"/>
      <c r="G392" s="879"/>
      <c r="H392" s="864"/>
      <c r="I392" s="864"/>
      <c r="K392" s="880"/>
      <c r="O392" s="881"/>
      <c r="T392" s="860"/>
    </row>
    <row r="393" spans="5:20" s="859" customFormat="1" ht="15" customHeight="1" x14ac:dyDescent="0.15">
      <c r="E393" s="879"/>
      <c r="F393" s="879"/>
      <c r="G393" s="879"/>
      <c r="H393" s="864"/>
      <c r="I393" s="864"/>
      <c r="K393" s="880"/>
      <c r="O393" s="881"/>
      <c r="T393" s="860"/>
    </row>
    <row r="394" spans="5:20" s="859" customFormat="1" ht="15" customHeight="1" x14ac:dyDescent="0.15">
      <c r="E394" s="879"/>
      <c r="F394" s="879"/>
      <c r="G394" s="879"/>
      <c r="H394" s="864"/>
      <c r="I394" s="864"/>
      <c r="K394" s="880"/>
      <c r="O394" s="881"/>
      <c r="T394" s="860"/>
    </row>
    <row r="395" spans="5:20" s="859" customFormat="1" ht="15" customHeight="1" x14ac:dyDescent="0.15">
      <c r="E395" s="879"/>
      <c r="F395" s="879"/>
      <c r="G395" s="879"/>
      <c r="H395" s="864"/>
      <c r="I395" s="864"/>
      <c r="K395" s="880"/>
      <c r="O395" s="881"/>
      <c r="T395" s="860"/>
    </row>
    <row r="396" spans="5:20" s="859" customFormat="1" ht="15" customHeight="1" x14ac:dyDescent="0.15">
      <c r="E396" s="879"/>
      <c r="F396" s="879"/>
      <c r="G396" s="879"/>
      <c r="H396" s="864"/>
      <c r="I396" s="864"/>
      <c r="K396" s="880"/>
      <c r="O396" s="881"/>
      <c r="T396" s="860"/>
    </row>
    <row r="397" spans="5:20" s="859" customFormat="1" ht="15" customHeight="1" x14ac:dyDescent="0.15">
      <c r="E397" s="879"/>
      <c r="F397" s="879"/>
      <c r="G397" s="879"/>
      <c r="H397" s="864"/>
      <c r="I397" s="864"/>
      <c r="K397" s="880"/>
      <c r="O397" s="881"/>
      <c r="T397" s="860"/>
    </row>
    <row r="398" spans="5:20" s="859" customFormat="1" ht="15" customHeight="1" x14ac:dyDescent="0.15">
      <c r="E398" s="879"/>
      <c r="F398" s="879"/>
      <c r="G398" s="879"/>
      <c r="H398" s="864"/>
      <c r="I398" s="864"/>
      <c r="K398" s="880"/>
      <c r="O398" s="881"/>
      <c r="T398" s="860"/>
    </row>
    <row r="399" spans="5:20" s="859" customFormat="1" ht="15" customHeight="1" x14ac:dyDescent="0.15">
      <c r="E399" s="879"/>
      <c r="F399" s="879"/>
      <c r="G399" s="879"/>
      <c r="H399" s="864"/>
      <c r="I399" s="864"/>
      <c r="K399" s="880"/>
      <c r="O399" s="881"/>
      <c r="T399" s="860"/>
    </row>
    <row r="400" spans="5:20" s="859" customFormat="1" ht="15" customHeight="1" x14ac:dyDescent="0.15">
      <c r="E400" s="879"/>
      <c r="F400" s="879"/>
      <c r="G400" s="879"/>
      <c r="H400" s="864"/>
      <c r="I400" s="864"/>
      <c r="K400" s="880"/>
      <c r="O400" s="881"/>
      <c r="T400" s="860"/>
    </row>
    <row r="401" spans="5:20" s="859" customFormat="1" ht="15" customHeight="1" x14ac:dyDescent="0.15">
      <c r="E401" s="879"/>
      <c r="F401" s="879"/>
      <c r="G401" s="879"/>
      <c r="H401" s="864"/>
      <c r="I401" s="864"/>
      <c r="K401" s="880"/>
      <c r="O401" s="881"/>
      <c r="T401" s="860"/>
    </row>
    <row r="402" spans="5:20" s="859" customFormat="1" ht="15" customHeight="1" x14ac:dyDescent="0.15">
      <c r="E402" s="879"/>
      <c r="F402" s="879"/>
      <c r="G402" s="879"/>
      <c r="H402" s="864"/>
      <c r="I402" s="864"/>
      <c r="K402" s="880"/>
      <c r="O402" s="881"/>
      <c r="T402" s="860"/>
    </row>
    <row r="403" spans="5:20" s="859" customFormat="1" ht="15" customHeight="1" x14ac:dyDescent="0.15">
      <c r="E403" s="879"/>
      <c r="F403" s="879"/>
      <c r="G403" s="879"/>
      <c r="H403" s="864"/>
      <c r="I403" s="864"/>
      <c r="K403" s="880"/>
      <c r="O403" s="881"/>
      <c r="T403" s="860"/>
    </row>
    <row r="404" spans="5:20" s="859" customFormat="1" ht="15" customHeight="1" x14ac:dyDescent="0.15">
      <c r="E404" s="879"/>
      <c r="F404" s="879"/>
      <c r="G404" s="879"/>
      <c r="H404" s="864"/>
      <c r="I404" s="864"/>
      <c r="K404" s="880"/>
      <c r="O404" s="881"/>
      <c r="T404" s="860"/>
    </row>
    <row r="405" spans="5:20" s="859" customFormat="1" ht="15" customHeight="1" x14ac:dyDescent="0.15">
      <c r="E405" s="879"/>
      <c r="F405" s="879"/>
      <c r="G405" s="879"/>
      <c r="H405" s="864"/>
      <c r="I405" s="864"/>
      <c r="K405" s="880"/>
      <c r="O405" s="881"/>
      <c r="T405" s="860"/>
    </row>
    <row r="406" spans="5:20" s="859" customFormat="1" ht="15" customHeight="1" x14ac:dyDescent="0.15">
      <c r="E406" s="879"/>
      <c r="F406" s="879"/>
      <c r="G406" s="879"/>
      <c r="H406" s="864"/>
      <c r="I406" s="864"/>
      <c r="K406" s="880"/>
      <c r="O406" s="881"/>
      <c r="T406" s="860"/>
    </row>
    <row r="407" spans="5:20" s="859" customFormat="1" ht="15" customHeight="1" x14ac:dyDescent="0.15">
      <c r="E407" s="879"/>
      <c r="F407" s="879"/>
      <c r="G407" s="879"/>
      <c r="H407" s="864"/>
      <c r="I407" s="864"/>
      <c r="K407" s="880"/>
      <c r="O407" s="881"/>
      <c r="T407" s="860"/>
    </row>
    <row r="408" spans="5:20" s="859" customFormat="1" ht="15" customHeight="1" x14ac:dyDescent="0.15">
      <c r="E408" s="879"/>
      <c r="F408" s="879"/>
      <c r="G408" s="879"/>
      <c r="H408" s="864"/>
      <c r="I408" s="864"/>
      <c r="K408" s="880"/>
      <c r="O408" s="881"/>
      <c r="T408" s="860"/>
    </row>
    <row r="409" spans="5:20" s="859" customFormat="1" ht="15" customHeight="1" x14ac:dyDescent="0.15">
      <c r="E409" s="879"/>
      <c r="F409" s="879"/>
      <c r="G409" s="879"/>
      <c r="H409" s="864"/>
      <c r="I409" s="864"/>
      <c r="K409" s="880"/>
      <c r="O409" s="881"/>
      <c r="T409" s="860"/>
    </row>
    <row r="410" spans="5:20" s="859" customFormat="1" ht="15" customHeight="1" x14ac:dyDescent="0.15">
      <c r="E410" s="879"/>
      <c r="F410" s="879"/>
      <c r="G410" s="879"/>
      <c r="H410" s="864"/>
      <c r="I410" s="864"/>
      <c r="K410" s="880"/>
      <c r="O410" s="881"/>
      <c r="T410" s="860"/>
    </row>
    <row r="411" spans="5:20" s="859" customFormat="1" ht="15" customHeight="1" x14ac:dyDescent="0.15">
      <c r="E411" s="879"/>
      <c r="F411" s="879"/>
      <c r="G411" s="879"/>
      <c r="H411" s="864"/>
      <c r="I411" s="864"/>
      <c r="K411" s="880"/>
      <c r="O411" s="881"/>
      <c r="T411" s="860"/>
    </row>
    <row r="412" spans="5:20" s="859" customFormat="1" ht="15" customHeight="1" x14ac:dyDescent="0.15">
      <c r="E412" s="879"/>
      <c r="F412" s="879"/>
      <c r="G412" s="879"/>
      <c r="H412" s="864"/>
      <c r="I412" s="864"/>
      <c r="K412" s="880"/>
      <c r="O412" s="881"/>
      <c r="T412" s="860"/>
    </row>
    <row r="413" spans="5:20" s="859" customFormat="1" ht="15" customHeight="1" x14ac:dyDescent="0.15">
      <c r="E413" s="879"/>
      <c r="F413" s="879"/>
      <c r="G413" s="879"/>
      <c r="H413" s="864"/>
      <c r="I413" s="864"/>
      <c r="K413" s="880"/>
      <c r="O413" s="881"/>
      <c r="T413" s="860"/>
    </row>
    <row r="414" spans="5:20" s="859" customFormat="1" ht="15" customHeight="1" x14ac:dyDescent="0.15">
      <c r="E414" s="879"/>
      <c r="F414" s="879"/>
      <c r="G414" s="879"/>
      <c r="H414" s="864"/>
      <c r="I414" s="864"/>
      <c r="K414" s="880"/>
      <c r="O414" s="881"/>
      <c r="T414" s="860"/>
    </row>
    <row r="415" spans="5:20" s="859" customFormat="1" ht="15" customHeight="1" x14ac:dyDescent="0.15">
      <c r="E415" s="879"/>
      <c r="F415" s="879"/>
      <c r="G415" s="879"/>
      <c r="H415" s="864"/>
      <c r="I415" s="864"/>
      <c r="K415" s="880"/>
      <c r="O415" s="881"/>
      <c r="T415" s="860"/>
    </row>
    <row r="416" spans="5:20" s="859" customFormat="1" ht="15" customHeight="1" x14ac:dyDescent="0.15">
      <c r="E416" s="879"/>
      <c r="F416" s="879"/>
      <c r="G416" s="879"/>
      <c r="H416" s="864"/>
      <c r="I416" s="864"/>
      <c r="K416" s="880"/>
      <c r="O416" s="881"/>
      <c r="T416" s="860"/>
    </row>
    <row r="417" spans="5:20" s="859" customFormat="1" ht="15" customHeight="1" x14ac:dyDescent="0.15">
      <c r="E417" s="879"/>
      <c r="F417" s="879"/>
      <c r="G417" s="879"/>
      <c r="H417" s="864"/>
      <c r="I417" s="864"/>
      <c r="K417" s="880"/>
      <c r="O417" s="881"/>
      <c r="T417" s="860"/>
    </row>
    <row r="418" spans="5:20" s="859" customFormat="1" ht="15" customHeight="1" x14ac:dyDescent="0.15">
      <c r="E418" s="879"/>
      <c r="F418" s="879"/>
      <c r="G418" s="879"/>
      <c r="H418" s="864"/>
      <c r="I418" s="864"/>
      <c r="K418" s="880"/>
      <c r="O418" s="881"/>
      <c r="T418" s="860"/>
    </row>
    <row r="419" spans="5:20" s="859" customFormat="1" ht="15" customHeight="1" x14ac:dyDescent="0.15">
      <c r="E419" s="879"/>
      <c r="F419" s="879"/>
      <c r="G419" s="879"/>
      <c r="H419" s="864"/>
      <c r="I419" s="864"/>
      <c r="K419" s="880"/>
      <c r="O419" s="881"/>
      <c r="T419" s="860"/>
    </row>
    <row r="420" spans="5:20" s="859" customFormat="1" ht="15" customHeight="1" x14ac:dyDescent="0.15">
      <c r="E420" s="879"/>
      <c r="F420" s="879"/>
      <c r="G420" s="879"/>
      <c r="H420" s="864"/>
      <c r="I420" s="864"/>
      <c r="K420" s="880"/>
      <c r="O420" s="881"/>
      <c r="T420" s="860"/>
    </row>
  </sheetData>
  <sheetProtection sheet="1" objects="1" scenarios="1"/>
  <dataConsolidate link="1"/>
  <mergeCells count="221">
    <mergeCell ref="H306:I306"/>
    <mergeCell ref="H243:I243"/>
    <mergeCell ref="D288:E288"/>
    <mergeCell ref="H288:I288"/>
    <mergeCell ref="D297:E297"/>
    <mergeCell ref="H297:I297"/>
    <mergeCell ref="D308:O308"/>
    <mergeCell ref="D334:E341"/>
    <mergeCell ref="H334:I334"/>
    <mergeCell ref="H335:I335"/>
    <mergeCell ref="H336:I336"/>
    <mergeCell ref="H337:I337"/>
    <mergeCell ref="H338:I338"/>
    <mergeCell ref="H339:H340"/>
    <mergeCell ref="H341:I341"/>
    <mergeCell ref="H296:I296"/>
    <mergeCell ref="H291:I291"/>
    <mergeCell ref="H290:I290"/>
    <mergeCell ref="H283:I283"/>
    <mergeCell ref="D260:L260"/>
    <mergeCell ref="H273:I273"/>
    <mergeCell ref="E262:O262"/>
    <mergeCell ref="O260:P260"/>
    <mergeCell ref="D264:I264"/>
    <mergeCell ref="D342:E349"/>
    <mergeCell ref="H342:I342"/>
    <mergeCell ref="H343:I343"/>
    <mergeCell ref="H344:I344"/>
    <mergeCell ref="H345:I345"/>
    <mergeCell ref="H346:I346"/>
    <mergeCell ref="H347:H348"/>
    <mergeCell ref="H349:I349"/>
    <mergeCell ref="H322:I322"/>
    <mergeCell ref="H323:I323"/>
    <mergeCell ref="H324:I324"/>
    <mergeCell ref="H325:I325"/>
    <mergeCell ref="H326:H327"/>
    <mergeCell ref="H328:I328"/>
    <mergeCell ref="H329:I329"/>
    <mergeCell ref="D331:O331"/>
    <mergeCell ref="D333:I333"/>
    <mergeCell ref="T6:Z9"/>
    <mergeCell ref="O189:P189"/>
    <mergeCell ref="D6:L6"/>
    <mergeCell ref="O6:P6"/>
    <mergeCell ref="O13:P13"/>
    <mergeCell ref="H51:I51"/>
    <mergeCell ref="H50:I50"/>
    <mergeCell ref="H85:I85"/>
    <mergeCell ref="H87:I87"/>
    <mergeCell ref="H93:H97"/>
    <mergeCell ref="H98:H104"/>
    <mergeCell ref="H105:H109"/>
    <mergeCell ref="D84:O84"/>
    <mergeCell ref="F85:F112"/>
    <mergeCell ref="G85:G112"/>
    <mergeCell ref="C152:P152"/>
    <mergeCell ref="D154:O154"/>
    <mergeCell ref="F15:F42"/>
    <mergeCell ref="H17:I17"/>
    <mergeCell ref="H8:I8"/>
    <mergeCell ref="H23:H27"/>
    <mergeCell ref="H78:H79"/>
    <mergeCell ref="H9:I9"/>
    <mergeCell ref="H28:H34"/>
    <mergeCell ref="B2:N2"/>
    <mergeCell ref="O2:Q2"/>
    <mergeCell ref="C4:D4"/>
    <mergeCell ref="D13:L13"/>
    <mergeCell ref="H15:I15"/>
    <mergeCell ref="H52:I52"/>
    <mergeCell ref="E4:N4"/>
    <mergeCell ref="H45:H46"/>
    <mergeCell ref="D15:E46"/>
    <mergeCell ref="D49:O49"/>
    <mergeCell ref="H16:I16"/>
    <mergeCell ref="H18:H22"/>
    <mergeCell ref="O4:P4"/>
    <mergeCell ref="H10:I10"/>
    <mergeCell ref="H11:I11"/>
    <mergeCell ref="H43:H44"/>
    <mergeCell ref="H35:H39"/>
    <mergeCell ref="H40:H42"/>
    <mergeCell ref="G8:G10"/>
    <mergeCell ref="C47:P47"/>
    <mergeCell ref="D8:E11"/>
    <mergeCell ref="H58:H62"/>
    <mergeCell ref="H63:H69"/>
    <mergeCell ref="H53:H57"/>
    <mergeCell ref="H70:H74"/>
    <mergeCell ref="H75:H77"/>
    <mergeCell ref="D50:E81"/>
    <mergeCell ref="F50:F77"/>
    <mergeCell ref="G50:G77"/>
    <mergeCell ref="C82:P82"/>
    <mergeCell ref="H80:H81"/>
    <mergeCell ref="D352:K352"/>
    <mergeCell ref="D298:E305"/>
    <mergeCell ref="H298:I298"/>
    <mergeCell ref="H299:I299"/>
    <mergeCell ref="H300:I300"/>
    <mergeCell ref="H301:I301"/>
    <mergeCell ref="H302:I302"/>
    <mergeCell ref="H303:H304"/>
    <mergeCell ref="H305:I305"/>
    <mergeCell ref="D310:I310"/>
    <mergeCell ref="D311:E311"/>
    <mergeCell ref="H311:I311"/>
    <mergeCell ref="D312:E319"/>
    <mergeCell ref="H312:I312"/>
    <mergeCell ref="H313:I313"/>
    <mergeCell ref="H314:I314"/>
    <mergeCell ref="H315:I315"/>
    <mergeCell ref="H316:I316"/>
    <mergeCell ref="H317:H318"/>
    <mergeCell ref="H319:I319"/>
    <mergeCell ref="D320:E320"/>
    <mergeCell ref="H320:I320"/>
    <mergeCell ref="D321:E328"/>
    <mergeCell ref="H321:I321"/>
    <mergeCell ref="D265:E265"/>
    <mergeCell ref="H267:I267"/>
    <mergeCell ref="H271:H272"/>
    <mergeCell ref="H266:I266"/>
    <mergeCell ref="H268:I268"/>
    <mergeCell ref="H269:I269"/>
    <mergeCell ref="H88:H92"/>
    <mergeCell ref="H113:H114"/>
    <mergeCell ref="H148:H149"/>
    <mergeCell ref="H183:H184"/>
    <mergeCell ref="D209:E211"/>
    <mergeCell ref="H209:I209"/>
    <mergeCell ref="D155:E186"/>
    <mergeCell ref="H265:I265"/>
    <mergeCell ref="H128:H132"/>
    <mergeCell ref="H133:H139"/>
    <mergeCell ref="H140:H144"/>
    <mergeCell ref="H145:H147"/>
    <mergeCell ref="H175:H179"/>
    <mergeCell ref="H180:H182"/>
    <mergeCell ref="H156:I156"/>
    <mergeCell ref="H157:I157"/>
    <mergeCell ref="H158:H162"/>
    <mergeCell ref="H163:H167"/>
    <mergeCell ref="H292:I292"/>
    <mergeCell ref="H293:I293"/>
    <mergeCell ref="H294:H295"/>
    <mergeCell ref="D266:E273"/>
    <mergeCell ref="D287:I287"/>
    <mergeCell ref="D285:O285"/>
    <mergeCell ref="D275:E282"/>
    <mergeCell ref="H282:I282"/>
    <mergeCell ref="H280:H281"/>
    <mergeCell ref="H278:I278"/>
    <mergeCell ref="H279:I279"/>
    <mergeCell ref="H289:I289"/>
    <mergeCell ref="D274:E274"/>
    <mergeCell ref="H277:I277"/>
    <mergeCell ref="H275:I275"/>
    <mergeCell ref="H276:I276"/>
    <mergeCell ref="H274:I274"/>
    <mergeCell ref="D289:E296"/>
    <mergeCell ref="H270:I270"/>
    <mergeCell ref="H256:I256"/>
    <mergeCell ref="D253:E258"/>
    <mergeCell ref="H255:I255"/>
    <mergeCell ref="H258:I258"/>
    <mergeCell ref="H257:I257"/>
    <mergeCell ref="H253:I253"/>
    <mergeCell ref="H254:I254"/>
    <mergeCell ref="H242:I242"/>
    <mergeCell ref="D191:E208"/>
    <mergeCell ref="H226:H234"/>
    <mergeCell ref="H206:H208"/>
    <mergeCell ref="H225:I225"/>
    <mergeCell ref="D218:E252"/>
    <mergeCell ref="H218:I218"/>
    <mergeCell ref="H235:I235"/>
    <mergeCell ref="H110:H112"/>
    <mergeCell ref="H86:I86"/>
    <mergeCell ref="H210:H211"/>
    <mergeCell ref="H115:H116"/>
    <mergeCell ref="H150:H151"/>
    <mergeCell ref="C117:P117"/>
    <mergeCell ref="D119:O119"/>
    <mergeCell ref="F120:F147"/>
    <mergeCell ref="G120:G147"/>
    <mergeCell ref="H120:I120"/>
    <mergeCell ref="H203:H205"/>
    <mergeCell ref="G155:G182"/>
    <mergeCell ref="H155:I155"/>
    <mergeCell ref="O191:O192"/>
    <mergeCell ref="O193:O195"/>
    <mergeCell ref="D85:E116"/>
    <mergeCell ref="D120:E151"/>
    <mergeCell ref="H168:H174"/>
    <mergeCell ref="D189:L189"/>
    <mergeCell ref="T2:AA2"/>
    <mergeCell ref="O221:O222"/>
    <mergeCell ref="H244:H248"/>
    <mergeCell ref="H241:I241"/>
    <mergeCell ref="H240:I240"/>
    <mergeCell ref="I245:I247"/>
    <mergeCell ref="H249:H252"/>
    <mergeCell ref="F155:F182"/>
    <mergeCell ref="H223:I223"/>
    <mergeCell ref="H237:H239"/>
    <mergeCell ref="H224:I224"/>
    <mergeCell ref="H219:H222"/>
    <mergeCell ref="H236:I236"/>
    <mergeCell ref="H185:H186"/>
    <mergeCell ref="O216:P216"/>
    <mergeCell ref="D216:L216"/>
    <mergeCell ref="H191:H196"/>
    <mergeCell ref="C187:P187"/>
    <mergeCell ref="D212:E214"/>
    <mergeCell ref="H121:I121"/>
    <mergeCell ref="H122:I122"/>
    <mergeCell ref="H123:H127"/>
    <mergeCell ref="H197:H202"/>
    <mergeCell ref="H212:H214"/>
  </mergeCells>
  <phoneticPr fontId="4"/>
  <conditionalFormatting sqref="K44">
    <cfRule type="expression" dxfId="117" priority="12">
      <formula>$O$44="入力不要"</formula>
    </cfRule>
  </conditionalFormatting>
  <conditionalFormatting sqref="K46">
    <cfRule type="expression" dxfId="116" priority="11">
      <formula>$O$46="入力不要"</formula>
    </cfRule>
  </conditionalFormatting>
  <conditionalFormatting sqref="K50:K62 K64:K81">
    <cfRule type="expression" dxfId="115" priority="37">
      <formula>$B$49=TRUE</formula>
    </cfRule>
  </conditionalFormatting>
  <conditionalFormatting sqref="K79">
    <cfRule type="expression" dxfId="114" priority="14">
      <formula>$O$79="入力不要"</formula>
    </cfRule>
  </conditionalFormatting>
  <conditionalFormatting sqref="K81">
    <cfRule type="expression" dxfId="113" priority="13">
      <formula>$O$81="入力不要"</formula>
    </cfRule>
  </conditionalFormatting>
  <conditionalFormatting sqref="K85:K97 K99:K116">
    <cfRule type="expression" dxfId="112" priority="35">
      <formula>$B$84=TRUE</formula>
    </cfRule>
  </conditionalFormatting>
  <conditionalFormatting sqref="K114">
    <cfRule type="expression" dxfId="111" priority="16">
      <formula>$O$114="入力不要"</formula>
    </cfRule>
  </conditionalFormatting>
  <conditionalFormatting sqref="K116">
    <cfRule type="expression" dxfId="110" priority="15">
      <formula>$O$116="入力不要"</formula>
    </cfRule>
  </conditionalFormatting>
  <conditionalFormatting sqref="K120:K132 K134:K151">
    <cfRule type="expression" dxfId="109" priority="34">
      <formula>$B$119=TRUE</formula>
    </cfRule>
  </conditionalFormatting>
  <conditionalFormatting sqref="K149">
    <cfRule type="expression" dxfId="108" priority="18">
      <formula>$O$149="入力不要"</formula>
    </cfRule>
  </conditionalFormatting>
  <conditionalFormatting sqref="K151">
    <cfRule type="expression" dxfId="107" priority="17">
      <formula>$O$151="入力不要"</formula>
    </cfRule>
  </conditionalFormatting>
  <conditionalFormatting sqref="K155:K167 K169:K186">
    <cfRule type="expression" dxfId="106" priority="33">
      <formula>$B$154=TRUE</formula>
    </cfRule>
  </conditionalFormatting>
  <conditionalFormatting sqref="K184">
    <cfRule type="expression" dxfId="105" priority="19">
      <formula>$O$184="入力不要"</formula>
    </cfRule>
  </conditionalFormatting>
  <conditionalFormatting sqref="K186">
    <cfRule type="expression" dxfId="104" priority="20">
      <formula>$O$186="入力不要"</formula>
    </cfRule>
  </conditionalFormatting>
  <conditionalFormatting sqref="K191:K202">
    <cfRule type="notContainsBlanks" dxfId="103" priority="1">
      <formula>LEN(TRIM(K191))&gt;0</formula>
    </cfRule>
  </conditionalFormatting>
  <conditionalFormatting sqref="K198">
    <cfRule type="expression" dxfId="102" priority="21">
      <formula>$O$198="入力不要"</formula>
    </cfRule>
  </conditionalFormatting>
  <conditionalFormatting sqref="K204:K205">
    <cfRule type="expression" dxfId="101" priority="22">
      <formula>$K$203="なし"</formula>
    </cfRule>
  </conditionalFormatting>
  <conditionalFormatting sqref="K211">
    <cfRule type="expression" dxfId="100" priority="23">
      <formula>$O$211="入力不要"</formula>
    </cfRule>
  </conditionalFormatting>
  <conditionalFormatting sqref="K214">
    <cfRule type="expression" dxfId="99" priority="24">
      <formula>$O$214="入力不要"</formula>
    </cfRule>
  </conditionalFormatting>
  <conditionalFormatting sqref="K241:K243">
    <cfRule type="expression" dxfId="98" priority="10">
      <formula>$O$241="入力不要"</formula>
    </cfRule>
  </conditionalFormatting>
  <conditionalFormatting sqref="K245:K248">
    <cfRule type="expression" dxfId="97" priority="26">
      <formula>$K$244="対象外"</formula>
    </cfRule>
  </conditionalFormatting>
  <conditionalFormatting sqref="K250">
    <cfRule type="expression" dxfId="96" priority="27">
      <formula>$O$250="入力不要"</formula>
    </cfRule>
  </conditionalFormatting>
  <conditionalFormatting sqref="K252">
    <cfRule type="expression" dxfId="95" priority="28">
      <formula>$O$252="入力不要"</formula>
    </cfRule>
  </conditionalFormatting>
  <conditionalFormatting sqref="K273:K283 K236:K254 K203:K214 K169:K186 K134:K151 K99:K116 K64:K81 K29:K46 K296:K306 K8:K11 K15:K27 K50:K62 K85:K97 K120:K132 K155:K167 K218:K234 K256:K258 K264:K270 K287:K293">
    <cfRule type="notContainsBlanks" dxfId="94" priority="32">
      <formula>LEN(TRIM(K8))&gt;0</formula>
    </cfRule>
  </conditionalFormatting>
  <conditionalFormatting sqref="K283">
    <cfRule type="expression" dxfId="93" priority="31">
      <formula>$O$283="入力不要"</formula>
    </cfRule>
  </conditionalFormatting>
  <conditionalFormatting sqref="K306">
    <cfRule type="expression" dxfId="92" priority="3">
      <formula>$O$306="入力不要"</formula>
    </cfRule>
  </conditionalFormatting>
  <conditionalFormatting sqref="K319:K329 K333:K338 K341:K349 K310:K316">
    <cfRule type="notContainsBlanks" dxfId="91" priority="6">
      <formula>LEN(TRIM(K310))&gt;0</formula>
    </cfRule>
  </conditionalFormatting>
  <conditionalFormatting sqref="K329">
    <cfRule type="expression" dxfId="90" priority="5">
      <formula>$O$329="入力不要"</formula>
    </cfRule>
  </conditionalFormatting>
  <conditionalFormatting sqref="K334:K349">
    <cfRule type="expression" dxfId="89" priority="4">
      <formula>$K$333="-"</formula>
    </cfRule>
  </conditionalFormatting>
  <dataValidations count="27">
    <dataValidation type="custom" imeMode="hiragana" allowBlank="1" showInputMessage="1" showErrorMessage="1" sqref="K8" xr:uid="{97CACC58-1A88-4DE4-97C1-D1A6B3325264}">
      <formula1>LEN(K8)&lt;=25</formula1>
    </dataValidation>
    <dataValidation imeMode="halfAlpha" allowBlank="1" showInputMessage="1" showErrorMessage="1" sqref="K254 K224:K225 K214 K10:K11 K294:K295" xr:uid="{DC4F3DA5-6862-4C27-AB4C-848630216542}"/>
    <dataValidation type="custom" imeMode="hiragana" allowBlank="1" showInputMessage="1" showErrorMessage="1" sqref="K25 K21:K22 K18 K173:K174 K33:K34 K53 K56:K57 K68:K69 K103:K104 K60 K88 K91:K92 K95 K130 K123 K126:K127 K138:K139 K165 K158 K161:K162 K221:K222" xr:uid="{E904E3F7-E9FC-405F-B81C-24EC1C36DB6D}">
      <formula1>LEN(K18)*2=LENB(K18)</formula1>
    </dataValidation>
    <dataValidation imeMode="hiragana" allowBlank="1" showInputMessage="1" showErrorMessage="1" sqref="K177 K16 K51 K213 K250 K72 K86 K204 K37 K252 K107 K121 K142 K156 K186 K44 K81 K116 K151 K46 K79 K114 K149 K184" xr:uid="{3D55DD18-B60A-48F5-BD0B-074783ECA6F7}"/>
    <dataValidation type="custom" imeMode="halfAlpha" allowBlank="1" showInputMessage="1" showErrorMessage="1" sqref="K17 K52 K87 K122 K157" xr:uid="{1B8E4E3F-7621-4756-A478-1B5B86B2C390}">
      <formula1>LEN(K17)=13</formula1>
    </dataValidation>
    <dataValidation type="custom" imeMode="halfAlpha" allowBlank="1" showInputMessage="1" showErrorMessage="1" sqref="K319:K321 K305 K328 K265:K266 K273:K275 K282 K334:K338 K341:K346 K349 K311:K312 K288:K293 K296:K302" xr:uid="{5DCE5620-1A2C-4867-95B7-B68B00F8E2C6}">
      <formula1>AND(LEN(K265)=LENB(K265),K265&gt;=0)</formula1>
    </dataValidation>
    <dataValidation type="custom" imeMode="halfAlpha" allowBlank="1" showInputMessage="1" showErrorMessage="1" sqref="K44 K151 K116 K186 K46 K81 K114 K149 K42 K77 K79 K147 K182 K184" xr:uid="{3C00B4CE-ABF1-4CB6-BA6E-F07AC5268441}">
      <formula1>COUNTIF(K42,"*@*.*")&gt;0</formula1>
    </dataValidation>
    <dataValidation type="custom" imeMode="halfAlpha" allowBlank="1" showInputMessage="1" showErrorMessage="1" sqref="K163 K35 K23 K175 K93 K70 K105 K58 K128 K140 K219" xr:uid="{6C50D5C9-0EA0-49E5-82ED-CAF7D5936926}">
      <formula1>AND(LEN(K23)=7,COUNTIF(K23,"*-*")=0)</formula1>
    </dataValidation>
    <dataValidation allowBlank="1" showInputMessage="1" sqref="K218" xr:uid="{63447A3C-EC03-41DC-A8DD-FB00A1A6460C}"/>
    <dataValidation type="custom" imeMode="halfAlpha" allowBlank="1" showInputMessage="1" showErrorMessage="1" sqref="K303:K304 K317:K318 K280:K281 K271:K272 K347:K348 K339:K340 K326:K327" xr:uid="{67844796-F8AC-436E-83BE-058549A706FB}">
      <formula1>AND(LEN(K271)=LENB(K271),K271&lt;=0)</formula1>
    </dataValidation>
    <dataValidation imeMode="hiragana" allowBlank="1" showInputMessage="1" sqref="K198 K211" xr:uid="{B54F6DFA-08B5-4F4E-876F-E3F6FB62DFEF}"/>
    <dataValidation type="custom" imeMode="halfAlpha" allowBlank="1" showInputMessage="1" showErrorMessage="1" sqref="K112" xr:uid="{643906FD-39C6-4FA0-AC6E-3664A85F1F70}">
      <formula1>AND(COUNTIF(K112,"*@*.*")&gt;0,LEN(K112)=LENB(K112))</formula1>
    </dataValidation>
    <dataValidation type="custom" imeMode="fullKatakana" allowBlank="1" showInputMessage="1" showErrorMessage="1" sqref="K15 K19:K20 K31:K32 K50 K54:K55 K66:K67 K85 K89:K90 K101:K102 K120 K124:K125 K136:K137 K155 K159:K160 K171:K172" xr:uid="{0407254D-D924-43C5-BC43-5A6766E55BEB}">
      <formula1>AND(K15=PHONETIC(K15),LEN(K15)*2=LENB(K15))</formula1>
    </dataValidation>
    <dataValidation type="whole" allowBlank="1" showInputMessage="1" showErrorMessage="1" sqref="B168 B133" xr:uid="{A586C31F-DD39-4BE6-8771-B678E86D853E}">
      <formula1>1</formula1>
      <formula2>3</formula2>
    </dataValidation>
    <dataValidation type="custom" imeMode="halfAlpha" allowBlank="1" showInputMessage="1" showErrorMessage="1" sqref="K248" xr:uid="{A2A97AB4-6ABA-422B-B10A-3040E49F6785}">
      <formula1>IF(K244="対象",K248&gt;0,K248="")</formula1>
    </dataValidation>
    <dataValidation type="list" imeMode="hiragana" allowBlank="1" showInputMessage="1" showErrorMessage="1" sqref="K258" xr:uid="{DE33B444-A90B-4F34-9A2F-3E1B821A27E4}">
      <formula1>INDIRECT($K257)</formula1>
    </dataValidation>
    <dataValidation type="custom" imeMode="hiragana" allowBlank="1" showInputMessage="1" showErrorMessage="1" errorTitle="全角" error="全角で入力してください。" sqref="K26 K38 K61 K73 K96 K108 K131 K143 K166 K178" xr:uid="{A085DF19-ABAB-49CB-9B10-D56B94AE6EBA}">
      <formula1>AND(K26=DBCS(K26))</formula1>
    </dataValidation>
    <dataValidation type="custom" imeMode="halfAlpha" allowBlank="1" showInputMessage="1" showErrorMessage="1" sqref="K267:K270 K276:K279 K313:K316 K322:K325" xr:uid="{9EE86F00-31A8-4637-8D02-F737C3CCB4F5}">
      <formula1>LEN(K267)=LENB(K267)</formula1>
    </dataValidation>
    <dataValidation type="list" allowBlank="1" showInputMessage="1" showErrorMessage="1" sqref="K223" xr:uid="{8821E89B-58C6-4016-B1E9-059B8A624141}">
      <formula1>地域区分</formula1>
    </dataValidation>
    <dataValidation type="list" imeMode="hiragana" allowBlank="1" showInputMessage="1" showErrorMessage="1" sqref="K220" xr:uid="{FAE4182D-2CD8-4B04-AFF4-A38CC2B757BB}">
      <formula1>都道府県</formula1>
    </dataValidation>
    <dataValidation type="custom" imeMode="halfAlpha" allowBlank="1" showInputMessage="1" showErrorMessage="1" sqref="K226" xr:uid="{CCB3ECC9-F87D-4E4D-8759-AAADCDCB2A98}">
      <formula1>$K$226&gt;=SUM($K$227:$K$234)</formula1>
    </dataValidation>
    <dataValidation type="custom" imeMode="halfAlpha" allowBlank="1" showInputMessage="1" showErrorMessage="1" sqref="K227:K234" xr:uid="{4BE52EB7-9C12-419A-AD25-5460D4F632C4}">
      <formula1>$K$226&gt;=SUM($K$227:$K$234)</formula1>
    </dataValidation>
    <dataValidation type="custom" imeMode="halfAlpha" allowBlank="1" showInputMessage="1" showErrorMessage="1" sqref="K240:K241" xr:uid="{E33A46AD-AD0F-4B1F-8F3B-B660A2208C74}">
      <formula1>LEN(K240)=4</formula1>
    </dataValidation>
    <dataValidation imeMode="halfAlpha" allowBlank="1" sqref="K191:K195" xr:uid="{B7EABF46-67CF-4DB3-AE1C-24B79CEFDF70}"/>
    <dataValidation imeMode="halfAlpha" allowBlank="1" showInputMessage="1" sqref="K238" xr:uid="{962311D7-42C5-4AF0-8F6A-0094DC7C90E0}"/>
    <dataValidation type="list" imeMode="hiragana" allowBlank="1" showInputMessage="1" sqref="K205" xr:uid="{3BE86505-DDFA-46D4-866C-558D8AF37F23}">
      <formula1>"補助対象範囲に重複なし"</formula1>
    </dataValidation>
    <dataValidation type="custom" imeMode="halfAlpha" operator="greaterThan" allowBlank="1" showInputMessage="1" showErrorMessage="1" error="テナント貸出対象割合は50%超（50.01%以上は可）である必要があります。" sqref="K242:K243" xr:uid="{44080402-90B5-480B-8339-F7A6781F9996}">
      <formula1>$K$243&gt;50</formula1>
    </dataValidation>
  </dataValidations>
  <printOptions horizontalCentered="1"/>
  <pageMargins left="0.19685039370078741" right="0.19685039370078741" top="0.39370078740157483" bottom="0.19685039370078741" header="0.31496062992125984" footer="0.31496062992125984"/>
  <pageSetup paperSize="9" scale="63" fitToHeight="0" orientation="portrait" r:id="rId1"/>
  <rowBreaks count="8" manualBreakCount="8">
    <brk id="48" max="16" man="1"/>
    <brk id="83" max="16" man="1"/>
    <brk id="118" max="16" man="1"/>
    <brk id="153" max="16" man="1"/>
    <brk id="188" max="16" man="1"/>
    <brk id="215" max="16" man="1"/>
    <brk id="259" max="16" man="1"/>
    <brk id="307" max="16" man="1"/>
  </rowBreaks>
  <ignoredErrors>
    <ignoredError sqref="O35 O70 O105 O140 O175 O197 O256:O257 O245:O248 O185 O208:O214 O251 O203:O206 E4 O11 O253 K28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769" r:id="rId4" name="Option Button 17">
              <controlPr locked="0" defaultSize="0" autoFill="0" autoLine="0" autoPict="0">
                <anchor moveWithCells="1">
                  <from>
                    <xdr:col>10</xdr:col>
                    <xdr:colOff>28575</xdr:colOff>
                    <xdr:row>26</xdr:row>
                    <xdr:rowOff>228600</xdr:rowOff>
                  </from>
                  <to>
                    <xdr:col>10</xdr:col>
                    <xdr:colOff>762000</xdr:colOff>
                    <xdr:row>28</xdr:row>
                    <xdr:rowOff>19050</xdr:rowOff>
                  </to>
                </anchor>
              </controlPr>
            </control>
          </mc:Choice>
        </mc:AlternateContent>
        <mc:AlternateContent xmlns:mc="http://schemas.openxmlformats.org/markup-compatibility/2006">
          <mc:Choice Requires="x14">
            <control shapeId="74770" r:id="rId5" name="Option Button 18">
              <controlPr locked="0" defaultSize="0" autoFill="0" autoLine="0" autoPict="0">
                <anchor moveWithCells="1">
                  <from>
                    <xdr:col>10</xdr:col>
                    <xdr:colOff>28575</xdr:colOff>
                    <xdr:row>61</xdr:row>
                    <xdr:rowOff>180975</xdr:rowOff>
                  </from>
                  <to>
                    <xdr:col>10</xdr:col>
                    <xdr:colOff>762000</xdr:colOff>
                    <xdr:row>63</xdr:row>
                    <xdr:rowOff>104775</xdr:rowOff>
                  </to>
                </anchor>
              </controlPr>
            </control>
          </mc:Choice>
        </mc:AlternateContent>
        <mc:AlternateContent xmlns:mc="http://schemas.openxmlformats.org/markup-compatibility/2006">
          <mc:Choice Requires="x14">
            <control shapeId="74771" r:id="rId6" name="Option Button 19">
              <controlPr defaultSize="0" autoFill="0" autoLine="0" autoPict="0">
                <anchor moveWithCells="1">
                  <from>
                    <xdr:col>10</xdr:col>
                    <xdr:colOff>28575</xdr:colOff>
                    <xdr:row>96</xdr:row>
                    <xdr:rowOff>190500</xdr:rowOff>
                  </from>
                  <to>
                    <xdr:col>10</xdr:col>
                    <xdr:colOff>762000</xdr:colOff>
                    <xdr:row>98</xdr:row>
                    <xdr:rowOff>28575</xdr:rowOff>
                  </to>
                </anchor>
              </controlPr>
            </control>
          </mc:Choice>
        </mc:AlternateContent>
        <mc:AlternateContent xmlns:mc="http://schemas.openxmlformats.org/markup-compatibility/2006">
          <mc:Choice Requires="x14">
            <control shapeId="74784" r:id="rId7" name="Check Box 32">
              <controlPr defaultSize="0" autoFill="0" autoLine="0" autoPict="0">
                <anchor moveWithCells="1">
                  <from>
                    <xdr:col>3</xdr:col>
                    <xdr:colOff>28575</xdr:colOff>
                    <xdr:row>47</xdr:row>
                    <xdr:rowOff>47625</xdr:rowOff>
                  </from>
                  <to>
                    <xdr:col>8</xdr:col>
                    <xdr:colOff>704850</xdr:colOff>
                    <xdr:row>49</xdr:row>
                    <xdr:rowOff>57150</xdr:rowOff>
                  </to>
                </anchor>
              </controlPr>
            </control>
          </mc:Choice>
        </mc:AlternateContent>
        <mc:AlternateContent xmlns:mc="http://schemas.openxmlformats.org/markup-compatibility/2006">
          <mc:Choice Requires="x14">
            <control shapeId="74789" r:id="rId8" name="Check Box 37">
              <controlPr defaultSize="0" autoFill="0" autoLine="0" autoPict="0">
                <anchor moveWithCells="1">
                  <from>
                    <xdr:col>3</xdr:col>
                    <xdr:colOff>19050</xdr:colOff>
                    <xdr:row>81</xdr:row>
                    <xdr:rowOff>28575</xdr:rowOff>
                  </from>
                  <to>
                    <xdr:col>8</xdr:col>
                    <xdr:colOff>695325</xdr:colOff>
                    <xdr:row>84</xdr:row>
                    <xdr:rowOff>171450</xdr:rowOff>
                  </to>
                </anchor>
              </controlPr>
            </control>
          </mc:Choice>
        </mc:AlternateContent>
        <mc:AlternateContent xmlns:mc="http://schemas.openxmlformats.org/markup-compatibility/2006">
          <mc:Choice Requires="x14">
            <control shapeId="74790" r:id="rId9" name="Option Button 38">
              <controlPr locked="0" defaultSize="0" autoFill="0" autoLine="0" autoPict="0">
                <anchor moveWithCells="1">
                  <from>
                    <xdr:col>10</xdr:col>
                    <xdr:colOff>28575</xdr:colOff>
                    <xdr:row>131</xdr:row>
                    <xdr:rowOff>228600</xdr:rowOff>
                  </from>
                  <to>
                    <xdr:col>10</xdr:col>
                    <xdr:colOff>762000</xdr:colOff>
                    <xdr:row>133</xdr:row>
                    <xdr:rowOff>28575</xdr:rowOff>
                  </to>
                </anchor>
              </controlPr>
            </control>
          </mc:Choice>
        </mc:AlternateContent>
        <mc:AlternateContent xmlns:mc="http://schemas.openxmlformats.org/markup-compatibility/2006">
          <mc:Choice Requires="x14">
            <control shapeId="74792" r:id="rId10" name="Check Box 40">
              <controlPr defaultSize="0" autoFill="0" autoLine="0" autoPict="0">
                <anchor moveWithCells="1">
                  <from>
                    <xdr:col>2</xdr:col>
                    <xdr:colOff>38100</xdr:colOff>
                    <xdr:row>116</xdr:row>
                    <xdr:rowOff>9525</xdr:rowOff>
                  </from>
                  <to>
                    <xdr:col>8</xdr:col>
                    <xdr:colOff>752475</xdr:colOff>
                    <xdr:row>119</xdr:row>
                    <xdr:rowOff>180975</xdr:rowOff>
                  </to>
                </anchor>
              </controlPr>
            </control>
          </mc:Choice>
        </mc:AlternateContent>
        <mc:AlternateContent xmlns:mc="http://schemas.openxmlformats.org/markup-compatibility/2006">
          <mc:Choice Requires="x14">
            <control shapeId="74800" r:id="rId11" name="Option Button 48">
              <controlPr locked="0" defaultSize="0" autoFill="0" autoLine="0" autoPict="0">
                <anchor moveWithCells="1">
                  <from>
                    <xdr:col>10</xdr:col>
                    <xdr:colOff>28575</xdr:colOff>
                    <xdr:row>166</xdr:row>
                    <xdr:rowOff>228600</xdr:rowOff>
                  </from>
                  <to>
                    <xdr:col>10</xdr:col>
                    <xdr:colOff>762000</xdr:colOff>
                    <xdr:row>168</xdr:row>
                    <xdr:rowOff>9525</xdr:rowOff>
                  </to>
                </anchor>
              </controlPr>
            </control>
          </mc:Choice>
        </mc:AlternateContent>
        <mc:AlternateContent xmlns:mc="http://schemas.openxmlformats.org/markup-compatibility/2006">
          <mc:Choice Requires="x14">
            <control shapeId="74801" r:id="rId12" name="Check Box 49">
              <controlPr defaultSize="0" autoFill="0" autoLine="0" autoPict="0">
                <anchor moveWithCells="1">
                  <from>
                    <xdr:col>3</xdr:col>
                    <xdr:colOff>9525</xdr:colOff>
                    <xdr:row>151</xdr:row>
                    <xdr:rowOff>0</xdr:rowOff>
                  </from>
                  <to>
                    <xdr:col>8</xdr:col>
                    <xdr:colOff>762000</xdr:colOff>
                    <xdr:row>154</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3">
        <x14:dataValidation type="list" imeMode="halfAlpha" allowBlank="1" showInputMessage="1" xr:uid="{2940DCCB-E177-4A02-B124-66F3959EC885}">
          <x14:formula1>
            <xm:f>date1!$H$5</xm:f>
          </x14:formula1>
          <xm:sqref>K110:K111 K40:K41 K180:K181 K145:K146 K75:K76 K237 K239</xm:sqref>
        </x14:dataValidation>
        <x14:dataValidation type="list" allowBlank="1" showInputMessage="1" showErrorMessage="1" xr:uid="{DB9081EB-387B-49CE-9DCD-BE6E8850BBDA}">
          <x14:formula1>
            <xm:f>date1!$F$3:$F$7</xm:f>
          </x14:formula1>
          <xm:sqref>K236</xm:sqref>
        </x14:dataValidation>
        <x14:dataValidation type="list" imeMode="hiragana" allowBlank="1" showInputMessage="1" showErrorMessage="1" xr:uid="{6EF083FD-1B9E-44DC-BE15-C297379FF7F9}">
          <x14:formula1>
            <xm:f>date1!$O$3:$O$9</xm:f>
          </x14:formula1>
          <xm:sqref>K249</xm:sqref>
        </x14:dataValidation>
        <x14:dataValidation type="list" imeMode="hiragana" allowBlank="1" showInputMessage="1" showErrorMessage="1" xr:uid="{BCE04FB7-1437-41D1-BD51-026491DC287A}">
          <x14:formula1>
            <xm:f>date1!$H$3:$H$4</xm:f>
          </x14:formula1>
          <xm:sqref>K197 K183 K148 K113 K78 K45 K185 K150 K115 K80 K43 K206:K208 K203</xm:sqref>
        </x14:dataValidation>
        <x14:dataValidation type="list" imeMode="hiragana" allowBlank="1" showInputMessage="1" showErrorMessage="1" xr:uid="{C8599E87-040A-410A-B0A3-6975AE5E936D}">
          <x14:formula1>
            <xm:f>date1!$K$3:$K$4</xm:f>
          </x14:formula1>
          <xm:sqref>K212</xm:sqref>
        </x14:dataValidation>
        <x14:dataValidation type="list" imeMode="halfAlpha" allowBlank="1" showInputMessage="1" showErrorMessage="1" xr:uid="{A150FB33-CF66-4349-9236-9E19EB9DEB9E}">
          <x14:formula1>
            <xm:f>date1!$AB$3:$AB$5</xm:f>
          </x14:formula1>
          <xm:sqref>K283 K329 K306</xm:sqref>
        </x14:dataValidation>
        <x14:dataValidation type="list" imeMode="hiragana" allowBlank="1" showInputMessage="1" showErrorMessage="1" xr:uid="{68D8FFE0-DF49-4770-85F3-6DBD190DAAC4}">
          <x14:formula1>
            <xm:f>date1!$N$3:$N$8</xm:f>
          </x14:formula1>
          <xm:sqref>K245:K247</xm:sqref>
        </x14:dataValidation>
        <x14:dataValidation type="list" imeMode="hiragana" allowBlank="1" showInputMessage="1" showErrorMessage="1" xr:uid="{07E3C807-2A01-4BC3-AC63-9F45C1B16C18}">
          <x14:formula1>
            <xm:f>date1!$I$3:$I$4</xm:f>
          </x14:formula1>
          <xm:sqref>K209:K210</xm:sqref>
        </x14:dataValidation>
        <x14:dataValidation type="list" imeMode="hiragana" allowBlank="1" showInputMessage="1" showErrorMessage="1" xr:uid="{C4020AF0-DC71-428D-AB6C-BECD6C2836C4}">
          <x14:formula1>
            <xm:f>date1!$P$3:$P$9</xm:f>
          </x14:formula1>
          <xm:sqref>K251</xm:sqref>
        </x14:dataValidation>
        <x14:dataValidation type="list" imeMode="hiragana" allowBlank="1" showInputMessage="1" xr:uid="{1A1733C8-A2FC-45CE-8A7B-0D17AC80F1F9}">
          <x14:formula1>
            <xm:f>date1!$H$5</xm:f>
          </x14:formula1>
          <xm:sqref>K39 K179 K144</xm:sqref>
        </x14:dataValidation>
        <x14:dataValidation type="list" allowBlank="1" showInputMessage="1" showErrorMessage="1" xr:uid="{A02361BC-C0ED-4824-AEE6-A6A73AA0E0E5}">
          <x14:formula1>
            <xm:f>date1!$B$3:$B$5</xm:f>
          </x14:formula1>
          <xm:sqref>K9</xm:sqref>
        </x14:dataValidation>
        <x14:dataValidation type="list" allowBlank="1" showInputMessage="1" showErrorMessage="1" xr:uid="{9CD540CC-4F44-40B5-A045-8EBFF5570AF9}">
          <x14:formula1>
            <xm:f>date1!$D$3:$D$49</xm:f>
          </x14:formula1>
          <xm:sqref>K24 K176 K164 K141 K129 K106 K94 K71 K59 K36</xm:sqref>
        </x14:dataValidation>
        <x14:dataValidation type="list" allowBlank="1" showInputMessage="1" xr:uid="{C7D57BC0-D193-490A-BE69-91B267A5635F}">
          <x14:formula1>
            <xm:f>date1!$H$5</xm:f>
          </x14:formula1>
          <xm:sqref>K62</xm:sqref>
        </x14:dataValidation>
        <x14:dataValidation type="list" imeMode="hiragana" allowBlank="1" showInputMessage="1" showErrorMessage="1" xr:uid="{3C3927A5-968A-4EA8-A2C5-2E8ECCC528A8}">
          <x14:formula1>
            <xm:f>date1!$M$3:$M$4</xm:f>
          </x14:formula1>
          <xm:sqref>K244</xm:sqref>
        </x14:dataValidation>
        <x14:dataValidation type="list" imeMode="hiragana" allowBlank="1" showInputMessage="1" showErrorMessage="1" xr:uid="{7A2313EE-7ECF-4E07-AA1D-5AA136BBC88F}">
          <x14:formula1>
            <xm:f>date1!$R$3:$R$4</xm:f>
          </x14:formula1>
          <xm:sqref>K256</xm:sqref>
        </x14:dataValidation>
        <x14:dataValidation type="list" imeMode="hiragana" allowBlank="1" showInputMessage="1" showErrorMessage="1" xr:uid="{F1188D3D-E79E-4CB6-B3EE-01C62C2EEE2F}">
          <x14:formula1>
            <xm:f>date1!$S$3:$S$9</xm:f>
          </x14:formula1>
          <xm:sqref>K257</xm:sqref>
        </x14:dataValidation>
        <x14:dataValidation type="list" allowBlank="1" showInputMessage="1" showErrorMessage="1" xr:uid="{1E384B32-3F24-483F-8E65-98866208EA9C}">
          <x14:formula1>
            <xm:f>date1!$AA$10:$AA$11</xm:f>
          </x14:formula1>
          <xm:sqref>K333</xm:sqref>
        </x14:dataValidation>
        <x14:dataValidation type="list" allowBlank="1" xr:uid="{407293D2-2901-48E6-B37D-13503CF418AD}">
          <x14:formula1>
            <xm:f>date1!$H$5</xm:f>
          </x14:formula1>
          <xm:sqref>K29:K30 K134:K135 K132 K169:K170 K109 K99:K100 K97 K74 K64:K65 K167 K27</xm:sqref>
        </x14:dataValidation>
        <x14:dataValidation type="list" allowBlank="1" showInputMessage="1" showErrorMessage="1" xr:uid="{094973BD-B205-4E04-AB49-3C939FC711A1}">
          <x14:formula1>
            <xm:f>date1!$Q$3:$Q$4</xm:f>
          </x14:formula1>
          <xm:sqref>K253</xm:sqref>
        </x14:dataValidation>
        <x14:dataValidation type="list" allowBlank="1" showInputMessage="1" showErrorMessage="1" xr:uid="{2B259F93-BF35-4869-AE8A-12F23E90F52D}">
          <x14:formula1>
            <xm:f>date1!$AA$4:$AA$8</xm:f>
          </x14:formula1>
          <xm:sqref>K310</xm:sqref>
        </x14:dataValidation>
        <x14:dataValidation type="list" imeMode="halfAlpha" allowBlank="1" showInputMessage="1" showErrorMessage="1" xr:uid="{2C8783AC-BB06-4C90-933E-BBBDE3740BB1}">
          <x14:formula1>
            <xm:f>date1!$H$3:$H$4</xm:f>
          </x14:formula1>
          <xm:sqref>K43 K183 K148 K113 K78 K45 K185 K150 K115 K80</xm:sqref>
        </x14:dataValidation>
        <x14:dataValidation type="list" imeMode="halfAlpha" allowBlank="1" xr:uid="{3BE98971-3951-4D9C-964B-2389A7D03DD9}">
          <x14:formula1>
            <xm:f>date1!$H$5</xm:f>
          </x14:formula1>
          <xm:sqref>K196</xm:sqref>
        </x14:dataValidation>
        <x14:dataValidation type="list" allowBlank="1" showInputMessage="1" showErrorMessage="1" xr:uid="{D5F5C71F-6D3D-4082-9014-0E45138A2C51}">
          <x14:formula1>
            <xm:f>date1!$J$3:$J$6</xm:f>
          </x14:formula1>
          <xm:sqref>K199:K202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3D09-23DD-40EF-95BB-2DED5CE565E1}">
  <sheetPr codeName="Sheet4">
    <tabColor rgb="FF00BFB2"/>
    <pageSetUpPr fitToPage="1"/>
  </sheetPr>
  <dimension ref="A1:BU194"/>
  <sheetViews>
    <sheetView showGridLines="0" view="pageBreakPreview" zoomScale="80" zoomScaleNormal="85" zoomScaleSheetLayoutView="80" workbookViewId="0"/>
  </sheetViews>
  <sheetFormatPr defaultColWidth="9" defaultRowHeight="14.25" x14ac:dyDescent="0.25"/>
  <cols>
    <col min="1" max="1" width="1.875" style="584" customWidth="1"/>
    <col min="2" max="6" width="3.125" style="584" customWidth="1"/>
    <col min="7" max="7" width="5.75" style="584" customWidth="1"/>
    <col min="8" max="10" width="3.125" style="584" customWidth="1"/>
    <col min="11" max="11" width="6.125" style="584" customWidth="1"/>
    <col min="12" max="14" width="3.125" style="584" customWidth="1"/>
    <col min="15" max="15" width="4.625" style="584" customWidth="1"/>
    <col min="16" max="17" width="3.125" style="584" customWidth="1"/>
    <col min="18" max="18" width="4.625" style="584" customWidth="1"/>
    <col min="19" max="21" width="3.125" style="584" customWidth="1"/>
    <col min="22" max="22" width="3.75" style="584" customWidth="1"/>
    <col min="23" max="23" width="4.625" style="584" customWidth="1"/>
    <col min="24" max="25" width="3.125" style="584" customWidth="1"/>
    <col min="26" max="27" width="4.5" style="584" customWidth="1"/>
    <col min="28" max="33" width="3.125" style="584" customWidth="1"/>
    <col min="34" max="34" width="4.625" style="584" customWidth="1"/>
    <col min="35" max="35" width="3.125" style="584" customWidth="1"/>
    <col min="36" max="36" width="4.625" style="584" customWidth="1"/>
    <col min="37" max="40" width="3.125" style="584" customWidth="1"/>
    <col min="41" max="41" width="3.875" style="584" customWidth="1"/>
    <col min="42" max="42" width="3.125" style="584" customWidth="1"/>
    <col min="43" max="43" width="4.625" style="584" customWidth="1"/>
    <col min="44" max="44" width="3.125" style="584" customWidth="1"/>
    <col min="45" max="45" width="4.625" style="584" customWidth="1"/>
    <col min="46" max="51" width="3.125" style="584" customWidth="1"/>
    <col min="52" max="52" width="4.625" style="584" customWidth="1"/>
    <col min="53" max="53" width="3.125" style="584" customWidth="1"/>
    <col min="54" max="54" width="4.625" style="584" customWidth="1"/>
    <col min="55" max="58" width="3.125" style="584" customWidth="1"/>
    <col min="59" max="59" width="1.875" style="584" customWidth="1"/>
    <col min="60" max="60" width="9" style="817"/>
    <col min="61" max="66" width="9" style="584"/>
    <col min="67" max="72" width="9" style="585"/>
    <col min="73" max="16384" width="9" style="584"/>
  </cols>
  <sheetData>
    <row r="1" spans="1:73" s="51" customFormat="1" ht="7.5" customHeight="1" x14ac:dyDescent="0.25">
      <c r="E1" s="52"/>
      <c r="F1" s="52"/>
      <c r="G1" s="52"/>
      <c r="H1" s="53"/>
      <c r="I1" s="53"/>
      <c r="K1" s="54"/>
      <c r="AK1" s="584"/>
      <c r="AL1" s="584"/>
      <c r="AM1" s="584"/>
      <c r="AN1" s="584"/>
      <c r="AO1" s="584"/>
      <c r="AP1" s="584"/>
      <c r="AQ1" s="584"/>
      <c r="AR1" s="584"/>
      <c r="AS1" s="584"/>
      <c r="AT1" s="584"/>
      <c r="AU1" s="584"/>
      <c r="AV1" s="584"/>
      <c r="AW1" s="584"/>
      <c r="AX1" s="584"/>
      <c r="AY1" s="584"/>
      <c r="AZ1" s="584"/>
      <c r="BA1" s="584"/>
      <c r="BB1" s="584"/>
      <c r="BC1" s="584"/>
      <c r="BD1" s="584"/>
      <c r="BE1" s="584"/>
      <c r="BF1" s="584"/>
      <c r="BG1" s="584"/>
      <c r="BH1" s="817"/>
      <c r="BI1" s="819"/>
      <c r="BJ1" s="819"/>
      <c r="BK1" s="819"/>
      <c r="BL1" s="819"/>
      <c r="BM1" s="819"/>
      <c r="BN1" s="819"/>
      <c r="BO1" s="819"/>
      <c r="BP1" s="819"/>
      <c r="BQ1" s="819"/>
      <c r="BR1" s="819"/>
      <c r="BS1" s="819"/>
      <c r="BT1" s="819"/>
      <c r="BU1" s="819"/>
    </row>
    <row r="2" spans="1:73" s="51" customFormat="1" ht="15" customHeight="1" x14ac:dyDescent="0.25">
      <c r="B2" s="1520" t="s">
        <v>1632</v>
      </c>
      <c r="C2" s="1520"/>
      <c r="D2" s="1520"/>
      <c r="E2" s="1520"/>
      <c r="F2" s="1520"/>
      <c r="G2" s="1520"/>
      <c r="H2" s="1520"/>
      <c r="I2" s="1520"/>
      <c r="J2" s="1520"/>
      <c r="K2" s="1520"/>
      <c r="L2" s="1520"/>
      <c r="M2" s="1520"/>
      <c r="N2" s="1520"/>
      <c r="O2" s="1520"/>
      <c r="P2" s="1520"/>
      <c r="Q2" s="1520"/>
      <c r="R2" s="1520"/>
      <c r="S2" s="1520"/>
      <c r="T2" s="1520"/>
      <c r="U2" s="1520"/>
      <c r="V2" s="1520"/>
      <c r="W2" s="586"/>
      <c r="X2" s="586"/>
      <c r="Y2" s="586"/>
      <c r="Z2" s="586"/>
      <c r="AA2" s="586"/>
      <c r="AB2" s="586"/>
      <c r="AC2" s="586"/>
      <c r="AD2" s="586"/>
      <c r="AE2" s="586"/>
      <c r="AF2" s="586"/>
      <c r="AG2" s="586"/>
      <c r="AH2" s="586"/>
      <c r="AI2" s="586"/>
      <c r="AK2" s="584"/>
      <c r="AL2" s="584"/>
      <c r="AM2" s="584"/>
      <c r="AN2" s="584"/>
      <c r="AO2" s="584"/>
      <c r="AP2" s="584"/>
      <c r="AQ2" s="584"/>
      <c r="AR2" s="584"/>
      <c r="AS2" s="584"/>
      <c r="AT2" s="584"/>
      <c r="AU2" s="584"/>
      <c r="AV2" s="584"/>
      <c r="AW2" s="584"/>
      <c r="AX2" s="584"/>
      <c r="AY2" s="584"/>
      <c r="AZ2" s="584"/>
      <c r="BA2" s="584"/>
      <c r="BB2" s="584"/>
      <c r="BC2" s="584"/>
      <c r="BD2" s="584"/>
      <c r="BE2" s="584"/>
      <c r="BF2" s="584"/>
      <c r="BG2" s="584"/>
      <c r="BH2" s="817"/>
      <c r="BI2" s="819"/>
      <c r="BJ2" s="819"/>
      <c r="BK2" s="819"/>
      <c r="BL2" s="819"/>
      <c r="BM2" s="819"/>
      <c r="BN2" s="819"/>
      <c r="BO2" s="819"/>
      <c r="BP2" s="819"/>
      <c r="BQ2" s="819"/>
      <c r="BR2" s="819"/>
      <c r="BS2" s="819"/>
      <c r="BT2" s="819"/>
      <c r="BU2" s="819"/>
    </row>
    <row r="3" spans="1:73" ht="7.5" customHeight="1" x14ac:dyDescent="0.25">
      <c r="B3" s="345"/>
      <c r="C3" s="345"/>
      <c r="D3" s="345"/>
      <c r="E3" s="345"/>
      <c r="F3" s="345"/>
      <c r="G3" s="345"/>
      <c r="H3" s="345"/>
      <c r="I3" s="345"/>
      <c r="J3" s="345"/>
      <c r="K3" s="345"/>
      <c r="L3" s="345"/>
      <c r="M3" s="345"/>
      <c r="N3" s="345"/>
      <c r="O3" s="345"/>
      <c r="P3" s="345"/>
      <c r="Q3" s="345"/>
      <c r="R3" s="345"/>
      <c r="S3" s="345"/>
      <c r="T3" s="345"/>
      <c r="U3" s="345"/>
      <c r="V3" s="345"/>
      <c r="BI3" s="585"/>
      <c r="BJ3" s="585"/>
      <c r="BK3" s="585"/>
      <c r="BL3" s="585"/>
      <c r="BM3" s="585"/>
      <c r="BN3" s="585"/>
    </row>
    <row r="4" spans="1:73" ht="18" customHeight="1" x14ac:dyDescent="0.25">
      <c r="A4" s="932"/>
      <c r="B4" s="1236" t="s">
        <v>1605</v>
      </c>
      <c r="C4" s="588"/>
      <c r="D4" s="588"/>
      <c r="E4" s="588"/>
      <c r="F4" s="588"/>
      <c r="G4" s="588"/>
      <c r="H4" s="588"/>
      <c r="I4" s="588"/>
      <c r="J4" s="588"/>
      <c r="K4" s="588"/>
      <c r="L4" s="588"/>
      <c r="M4" s="588"/>
      <c r="N4" s="588"/>
      <c r="O4" s="588"/>
      <c r="P4" s="588"/>
      <c r="Q4" s="588"/>
      <c r="R4" s="588"/>
      <c r="S4" s="588"/>
      <c r="T4" s="588"/>
      <c r="U4" s="588"/>
      <c r="V4" s="588"/>
      <c r="W4" s="588"/>
      <c r="X4" s="588"/>
      <c r="Y4" s="588"/>
      <c r="Z4" s="588"/>
      <c r="AA4" s="588"/>
      <c r="AB4" s="588"/>
      <c r="AC4" s="588"/>
      <c r="AD4" s="588"/>
      <c r="AE4" s="588"/>
      <c r="AF4" s="588"/>
      <c r="AG4" s="588"/>
      <c r="AH4" s="588"/>
      <c r="AI4" s="588"/>
      <c r="AJ4" s="345"/>
      <c r="AK4" s="345"/>
      <c r="AL4" s="345"/>
      <c r="AM4" s="345"/>
      <c r="AN4" s="345"/>
      <c r="AO4" s="345"/>
      <c r="AP4" s="345"/>
      <c r="AQ4" s="345"/>
      <c r="AR4" s="345"/>
      <c r="AS4" s="345"/>
      <c r="AT4" s="345"/>
      <c r="AU4" s="345"/>
      <c r="AV4" s="345"/>
      <c r="AY4" s="589"/>
      <c r="AZ4" s="589"/>
      <c r="BA4" s="589"/>
      <c r="BB4" s="589"/>
      <c r="BC4" s="589"/>
      <c r="BD4" s="589"/>
      <c r="BH4" s="1544" t="s">
        <v>1498</v>
      </c>
      <c r="BI4" s="1544"/>
      <c r="BJ4" s="1544"/>
      <c r="BK4" s="1544"/>
      <c r="BL4" s="1544"/>
      <c r="BM4" s="585"/>
      <c r="BN4" s="585"/>
    </row>
    <row r="5" spans="1:73" ht="18" customHeight="1" x14ac:dyDescent="0.25">
      <c r="A5" s="587"/>
      <c r="B5" s="1524" t="s">
        <v>1491</v>
      </c>
      <c r="C5" s="1524"/>
      <c r="D5" s="1524"/>
      <c r="E5" s="1524"/>
      <c r="F5" s="1524"/>
      <c r="G5" s="1524"/>
      <c r="H5" s="1524"/>
      <c r="I5" s="1524"/>
      <c r="J5" s="1524"/>
      <c r="K5" s="1524"/>
      <c r="L5" s="1524"/>
      <c r="M5" s="1524"/>
      <c r="N5" s="1524"/>
      <c r="O5" s="1524"/>
      <c r="P5" s="1524"/>
      <c r="Q5" s="1524"/>
      <c r="R5" s="1524"/>
      <c r="S5" s="1525" t="s">
        <v>1490</v>
      </c>
      <c r="T5" s="1526"/>
      <c r="U5" s="1524" t="s">
        <v>1491</v>
      </c>
      <c r="V5" s="1524"/>
      <c r="W5" s="1524"/>
      <c r="X5" s="1524"/>
      <c r="Y5" s="1524"/>
      <c r="Z5" s="1524"/>
      <c r="AA5" s="1524"/>
      <c r="AB5" s="1524"/>
      <c r="AC5" s="1524"/>
      <c r="AD5" s="1524"/>
      <c r="AE5" s="1524"/>
      <c r="AF5" s="1524"/>
      <c r="AG5" s="1524"/>
      <c r="AH5" s="1524"/>
      <c r="AI5" s="1524"/>
      <c r="AJ5" s="1524"/>
      <c r="AK5" s="1524"/>
      <c r="AL5" s="1525" t="s">
        <v>1490</v>
      </c>
      <c r="AM5" s="1526"/>
      <c r="AN5" s="1555" t="s">
        <v>1491</v>
      </c>
      <c r="AO5" s="1556"/>
      <c r="AP5" s="1556"/>
      <c r="AQ5" s="1556"/>
      <c r="AR5" s="1556"/>
      <c r="AS5" s="1556"/>
      <c r="AT5" s="1556"/>
      <c r="AU5" s="1556"/>
      <c r="AV5" s="1556"/>
      <c r="AW5" s="1556"/>
      <c r="AX5" s="1556"/>
      <c r="AY5" s="1556"/>
      <c r="AZ5" s="1556"/>
      <c r="BA5" s="1556"/>
      <c r="BB5" s="1556"/>
      <c r="BC5" s="1556"/>
      <c r="BD5" s="1557"/>
      <c r="BE5" s="1525" t="s">
        <v>1490</v>
      </c>
      <c r="BF5" s="1558"/>
      <c r="BG5" s="824"/>
      <c r="BH5" s="1544"/>
      <c r="BI5" s="1544"/>
      <c r="BJ5" s="1544"/>
      <c r="BK5" s="1544"/>
      <c r="BL5" s="1544"/>
      <c r="BM5" s="585"/>
      <c r="BN5" s="585"/>
    </row>
    <row r="6" spans="1:73" ht="18" customHeight="1" x14ac:dyDescent="0.25">
      <c r="A6" s="587"/>
      <c r="B6" s="849" t="s">
        <v>512</v>
      </c>
      <c r="C6" s="1509" t="s">
        <v>510</v>
      </c>
      <c r="D6" s="1509"/>
      <c r="E6" s="1509"/>
      <c r="F6" s="1509"/>
      <c r="G6" s="1509"/>
      <c r="H6" s="1509"/>
      <c r="I6" s="1509"/>
      <c r="J6" s="1509"/>
      <c r="K6" s="1509"/>
      <c r="L6" s="1509"/>
      <c r="M6" s="1509"/>
      <c r="N6" s="1509"/>
      <c r="O6" s="1509"/>
      <c r="P6" s="1509"/>
      <c r="Q6" s="1509"/>
      <c r="R6" s="1509"/>
      <c r="S6" s="1384"/>
      <c r="T6" s="1385"/>
      <c r="U6" s="849" t="s">
        <v>695</v>
      </c>
      <c r="V6" s="1521" t="s">
        <v>971</v>
      </c>
      <c r="W6" s="1522"/>
      <c r="X6" s="1522"/>
      <c r="Y6" s="1522"/>
      <c r="Z6" s="1522"/>
      <c r="AA6" s="1522"/>
      <c r="AB6" s="1522"/>
      <c r="AC6" s="1522"/>
      <c r="AD6" s="1522"/>
      <c r="AE6" s="1522"/>
      <c r="AF6" s="1522"/>
      <c r="AG6" s="1522"/>
      <c r="AH6" s="1522"/>
      <c r="AI6" s="1522"/>
      <c r="AJ6" s="1522"/>
      <c r="AK6" s="1523"/>
      <c r="AL6" s="1384"/>
      <c r="AM6" s="1385"/>
      <c r="AN6" s="849" t="s">
        <v>1475</v>
      </c>
      <c r="AO6" s="933" t="s">
        <v>1486</v>
      </c>
      <c r="AP6" s="934"/>
      <c r="AQ6" s="934"/>
      <c r="AR6" s="934"/>
      <c r="AS6" s="934"/>
      <c r="AT6" s="934"/>
      <c r="AU6" s="934"/>
      <c r="AV6" s="934"/>
      <c r="AW6" s="934"/>
      <c r="AX6" s="934"/>
      <c r="AY6" s="934"/>
      <c r="AZ6" s="934"/>
      <c r="BA6" s="934"/>
      <c r="BB6" s="934"/>
      <c r="BC6" s="934"/>
      <c r="BD6" s="935"/>
      <c r="BE6" s="1384"/>
      <c r="BF6" s="1385"/>
      <c r="BG6" s="825"/>
      <c r="BI6" s="585"/>
      <c r="BJ6" s="585"/>
      <c r="BK6" s="585"/>
      <c r="BL6" s="585"/>
      <c r="BM6" s="585"/>
      <c r="BN6" s="585"/>
    </row>
    <row r="7" spans="1:73" ht="18" customHeight="1" x14ac:dyDescent="0.25">
      <c r="A7" s="587"/>
      <c r="B7" s="849" t="s">
        <v>513</v>
      </c>
      <c r="C7" s="1509" t="s">
        <v>519</v>
      </c>
      <c r="D7" s="1509"/>
      <c r="E7" s="1509"/>
      <c r="F7" s="1509"/>
      <c r="G7" s="1509"/>
      <c r="H7" s="1509"/>
      <c r="I7" s="1509"/>
      <c r="J7" s="1509"/>
      <c r="K7" s="1509"/>
      <c r="L7" s="1509"/>
      <c r="M7" s="1509"/>
      <c r="N7" s="1509"/>
      <c r="O7" s="1509"/>
      <c r="P7" s="1509"/>
      <c r="Q7" s="1509"/>
      <c r="R7" s="1509"/>
      <c r="S7" s="1384"/>
      <c r="T7" s="1385"/>
      <c r="U7" s="1536" t="s">
        <v>696</v>
      </c>
      <c r="V7" s="1527" t="s">
        <v>870</v>
      </c>
      <c r="W7" s="1528"/>
      <c r="X7" s="1528"/>
      <c r="Y7" s="1528"/>
      <c r="Z7" s="1529"/>
      <c r="AA7" s="1540" t="s">
        <v>871</v>
      </c>
      <c r="AB7" s="1541"/>
      <c r="AC7" s="1541"/>
      <c r="AD7" s="1541"/>
      <c r="AE7" s="1541"/>
      <c r="AF7" s="1541"/>
      <c r="AG7" s="1541"/>
      <c r="AH7" s="1541"/>
      <c r="AI7" s="1541"/>
      <c r="AJ7" s="1541"/>
      <c r="AK7" s="1542"/>
      <c r="AL7" s="1384"/>
      <c r="AM7" s="1385"/>
      <c r="AN7" s="849" t="s">
        <v>1476</v>
      </c>
      <c r="AO7" s="933" t="s">
        <v>1487</v>
      </c>
      <c r="AP7" s="934"/>
      <c r="AQ7" s="934"/>
      <c r="AR7" s="934"/>
      <c r="AS7" s="934"/>
      <c r="AT7" s="934"/>
      <c r="AU7" s="934"/>
      <c r="AV7" s="934"/>
      <c r="AW7" s="934"/>
      <c r="AX7" s="934"/>
      <c r="AY7" s="934"/>
      <c r="AZ7" s="934"/>
      <c r="BA7" s="934"/>
      <c r="BB7" s="934"/>
      <c r="BC7" s="934"/>
      <c r="BD7" s="935"/>
      <c r="BE7" s="1384"/>
      <c r="BF7" s="1385"/>
      <c r="BG7" s="825"/>
      <c r="BJ7" s="585"/>
      <c r="BK7" s="585"/>
      <c r="BL7" s="585"/>
      <c r="BM7" s="585"/>
      <c r="BN7" s="585"/>
    </row>
    <row r="8" spans="1:73" ht="18" customHeight="1" x14ac:dyDescent="0.25">
      <c r="A8" s="587"/>
      <c r="B8" s="1536" t="s">
        <v>209</v>
      </c>
      <c r="C8" s="1527" t="s">
        <v>1515</v>
      </c>
      <c r="D8" s="1528"/>
      <c r="E8" s="1528"/>
      <c r="F8" s="1528"/>
      <c r="G8" s="1529"/>
      <c r="H8" s="591" t="s">
        <v>732</v>
      </c>
      <c r="I8" s="592"/>
      <c r="J8" s="592"/>
      <c r="K8" s="592"/>
      <c r="L8" s="592"/>
      <c r="M8" s="592"/>
      <c r="N8" s="592"/>
      <c r="O8" s="592"/>
      <c r="P8" s="592"/>
      <c r="Q8" s="592"/>
      <c r="R8" s="593"/>
      <c r="S8" s="1384"/>
      <c r="T8" s="1386"/>
      <c r="U8" s="1537"/>
      <c r="V8" s="1530"/>
      <c r="W8" s="1539"/>
      <c r="X8" s="1539"/>
      <c r="Y8" s="1539"/>
      <c r="Z8" s="1532"/>
      <c r="AA8" s="1540" t="s">
        <v>877</v>
      </c>
      <c r="AB8" s="1541"/>
      <c r="AC8" s="1541"/>
      <c r="AD8" s="1541"/>
      <c r="AE8" s="1541"/>
      <c r="AF8" s="1541"/>
      <c r="AG8" s="1541"/>
      <c r="AH8" s="1541"/>
      <c r="AI8" s="1541"/>
      <c r="AJ8" s="1541"/>
      <c r="AK8" s="1542"/>
      <c r="AL8" s="1384"/>
      <c r="AM8" s="1385"/>
      <c r="AN8" s="849" t="s">
        <v>1477</v>
      </c>
      <c r="AO8" s="933" t="s">
        <v>1488</v>
      </c>
      <c r="AP8" s="934"/>
      <c r="AQ8" s="934"/>
      <c r="AR8" s="934"/>
      <c r="AS8" s="934"/>
      <c r="AT8" s="934"/>
      <c r="AU8" s="934"/>
      <c r="AV8" s="934"/>
      <c r="AW8" s="934"/>
      <c r="AX8" s="934"/>
      <c r="AY8" s="934"/>
      <c r="AZ8" s="934"/>
      <c r="BA8" s="934"/>
      <c r="BB8" s="934"/>
      <c r="BC8" s="934"/>
      <c r="BD8" s="935"/>
      <c r="BE8" s="1384"/>
      <c r="BF8" s="1385"/>
      <c r="BG8" s="825"/>
      <c r="BI8" s="585"/>
      <c r="BJ8" s="585"/>
      <c r="BK8" s="585"/>
      <c r="BL8" s="585"/>
      <c r="BM8" s="585"/>
      <c r="BN8" s="585"/>
    </row>
    <row r="9" spans="1:73" ht="18" customHeight="1" x14ac:dyDescent="0.25">
      <c r="A9" s="587"/>
      <c r="B9" s="1537"/>
      <c r="C9" s="1530"/>
      <c r="D9" s="1531"/>
      <c r="E9" s="1531"/>
      <c r="F9" s="1531"/>
      <c r="G9" s="1532"/>
      <c r="H9" s="591" t="s">
        <v>733</v>
      </c>
      <c r="I9" s="592"/>
      <c r="J9" s="592"/>
      <c r="K9" s="592"/>
      <c r="L9" s="592"/>
      <c r="M9" s="592"/>
      <c r="N9" s="592"/>
      <c r="O9" s="592"/>
      <c r="P9" s="592"/>
      <c r="Q9" s="592"/>
      <c r="R9" s="593"/>
      <c r="S9" s="1384"/>
      <c r="T9" s="1386"/>
      <c r="U9" s="1538"/>
      <c r="V9" s="1533"/>
      <c r="W9" s="1534"/>
      <c r="X9" s="1534"/>
      <c r="Y9" s="1534"/>
      <c r="Z9" s="1535"/>
      <c r="AA9" s="1540" t="s">
        <v>878</v>
      </c>
      <c r="AB9" s="1541"/>
      <c r="AC9" s="1541"/>
      <c r="AD9" s="1541"/>
      <c r="AE9" s="1541"/>
      <c r="AF9" s="1541"/>
      <c r="AG9" s="1541"/>
      <c r="AH9" s="1541"/>
      <c r="AI9" s="1541"/>
      <c r="AJ9" s="1541"/>
      <c r="AK9" s="1542"/>
      <c r="AL9" s="1384"/>
      <c r="AM9" s="1385"/>
      <c r="AN9" s="849" t="s">
        <v>1478</v>
      </c>
      <c r="AO9" s="933" t="s">
        <v>1489</v>
      </c>
      <c r="AP9" s="934"/>
      <c r="AQ9" s="934"/>
      <c r="AR9" s="934"/>
      <c r="AS9" s="934"/>
      <c r="AT9" s="934"/>
      <c r="AU9" s="934"/>
      <c r="AV9" s="934"/>
      <c r="AW9" s="934"/>
      <c r="AX9" s="934"/>
      <c r="AY9" s="934"/>
      <c r="AZ9" s="934"/>
      <c r="BA9" s="934"/>
      <c r="BB9" s="934"/>
      <c r="BC9" s="934"/>
      <c r="BD9" s="935"/>
      <c r="BE9" s="1384"/>
      <c r="BF9" s="1385"/>
      <c r="BG9" s="825"/>
      <c r="BI9" s="585"/>
      <c r="BJ9" s="585"/>
      <c r="BK9" s="585"/>
      <c r="BL9" s="585"/>
      <c r="BM9" s="585"/>
      <c r="BN9" s="585"/>
    </row>
    <row r="10" spans="1:73" ht="18" customHeight="1" x14ac:dyDescent="0.25">
      <c r="A10" s="587"/>
      <c r="B10" s="1537"/>
      <c r="C10" s="1530"/>
      <c r="D10" s="1531"/>
      <c r="E10" s="1531"/>
      <c r="F10" s="1531"/>
      <c r="G10" s="1532"/>
      <c r="H10" s="591" t="s">
        <v>734</v>
      </c>
      <c r="I10" s="592"/>
      <c r="J10" s="592"/>
      <c r="K10" s="592"/>
      <c r="L10" s="592"/>
      <c r="M10" s="592"/>
      <c r="N10" s="592"/>
      <c r="O10" s="592"/>
      <c r="P10" s="592"/>
      <c r="Q10" s="592"/>
      <c r="R10" s="593"/>
      <c r="S10" s="1384"/>
      <c r="T10" s="1386"/>
      <c r="U10" s="1536" t="s">
        <v>866</v>
      </c>
      <c r="V10" s="1527" t="s">
        <v>879</v>
      </c>
      <c r="W10" s="1528"/>
      <c r="X10" s="1528"/>
      <c r="Y10" s="1528"/>
      <c r="Z10" s="1529"/>
      <c r="AA10" s="1540" t="s">
        <v>891</v>
      </c>
      <c r="AB10" s="1541"/>
      <c r="AC10" s="1541"/>
      <c r="AD10" s="1541"/>
      <c r="AE10" s="1541"/>
      <c r="AF10" s="1541"/>
      <c r="AG10" s="1541"/>
      <c r="AH10" s="1541"/>
      <c r="AI10" s="1541"/>
      <c r="AJ10" s="1541"/>
      <c r="AK10" s="1542"/>
      <c r="AL10" s="1384"/>
      <c r="AM10" s="1385"/>
      <c r="AN10" s="1153"/>
      <c r="AO10" s="823"/>
      <c r="AP10" s="822"/>
      <c r="AQ10" s="822"/>
      <c r="AR10" s="822"/>
      <c r="AS10" s="594"/>
      <c r="AT10" s="594"/>
      <c r="AU10" s="594"/>
      <c r="AV10" s="594"/>
      <c r="AW10" s="594"/>
      <c r="AX10" s="594"/>
      <c r="AY10" s="594"/>
      <c r="AZ10" s="345"/>
      <c r="BA10" s="345"/>
      <c r="BB10" s="345"/>
      <c r="BC10" s="345"/>
      <c r="BD10" s="345"/>
      <c r="BE10" s="345"/>
      <c r="BF10" s="345"/>
      <c r="BG10" s="826"/>
      <c r="BI10" s="585"/>
      <c r="BJ10" s="585"/>
      <c r="BK10" s="585"/>
      <c r="BL10" s="585"/>
      <c r="BM10" s="585"/>
      <c r="BN10" s="585"/>
    </row>
    <row r="11" spans="1:73" ht="18" customHeight="1" x14ac:dyDescent="0.25">
      <c r="A11" s="587"/>
      <c r="B11" s="1538"/>
      <c r="C11" s="1533"/>
      <c r="D11" s="1534"/>
      <c r="E11" s="1534"/>
      <c r="F11" s="1534"/>
      <c r="G11" s="1535"/>
      <c r="H11" s="591" t="s">
        <v>735</v>
      </c>
      <c r="I11" s="592"/>
      <c r="J11" s="592"/>
      <c r="K11" s="592"/>
      <c r="L11" s="592"/>
      <c r="M11" s="592"/>
      <c r="N11" s="592"/>
      <c r="O11" s="592"/>
      <c r="P11" s="592"/>
      <c r="Q11" s="592"/>
      <c r="R11" s="593"/>
      <c r="S11" s="1384"/>
      <c r="T11" s="1386"/>
      <c r="U11" s="1537"/>
      <c r="V11" s="1530"/>
      <c r="W11" s="1539"/>
      <c r="X11" s="1539"/>
      <c r="Y11" s="1539"/>
      <c r="Z11" s="1532"/>
      <c r="AA11" s="1540" t="s">
        <v>892</v>
      </c>
      <c r="AB11" s="1541"/>
      <c r="AC11" s="1541"/>
      <c r="AD11" s="1541"/>
      <c r="AE11" s="1541"/>
      <c r="AF11" s="1541"/>
      <c r="AG11" s="1541"/>
      <c r="AH11" s="1541"/>
      <c r="AI11" s="1541"/>
      <c r="AJ11" s="1541"/>
      <c r="AK11" s="1542"/>
      <c r="AL11" s="1384"/>
      <c r="AM11" s="1385"/>
      <c r="AN11" s="823"/>
      <c r="AO11" s="823"/>
      <c r="AP11" s="822"/>
      <c r="AQ11" s="822"/>
      <c r="AR11" s="822"/>
      <c r="AS11" s="594"/>
      <c r="AT11" s="594"/>
      <c r="AU11" s="594"/>
      <c r="AV11" s="594"/>
      <c r="AW11" s="594"/>
      <c r="AX11" s="594"/>
      <c r="AY11" s="594"/>
      <c r="AZ11" s="345"/>
      <c r="BA11" s="345"/>
      <c r="BB11" s="345"/>
      <c r="BC11" s="345"/>
      <c r="BD11" s="345"/>
      <c r="BE11" s="345"/>
      <c r="BF11" s="345"/>
      <c r="BI11" s="585"/>
      <c r="BJ11" s="585"/>
      <c r="BK11" s="585"/>
      <c r="BL11" s="585"/>
      <c r="BM11" s="585"/>
      <c r="BN11" s="585"/>
    </row>
    <row r="12" spans="1:73" ht="18" customHeight="1" x14ac:dyDescent="0.25">
      <c r="A12" s="587"/>
      <c r="B12" s="1524" t="s">
        <v>211</v>
      </c>
      <c r="C12" s="1527" t="s">
        <v>1494</v>
      </c>
      <c r="D12" s="1528"/>
      <c r="E12" s="1528"/>
      <c r="F12" s="1528"/>
      <c r="G12" s="1529"/>
      <c r="H12" s="1510" t="s">
        <v>736</v>
      </c>
      <c r="I12" s="1511"/>
      <c r="J12" s="1511"/>
      <c r="K12" s="1511"/>
      <c r="L12" s="1511"/>
      <c r="M12" s="1511"/>
      <c r="N12" s="1511"/>
      <c r="O12" s="1511"/>
      <c r="P12" s="1511"/>
      <c r="Q12" s="1511"/>
      <c r="R12" s="1512"/>
      <c r="S12" s="1384"/>
      <c r="T12" s="1385"/>
      <c r="U12" s="1538"/>
      <c r="V12" s="1533"/>
      <c r="W12" s="1534"/>
      <c r="X12" s="1534"/>
      <c r="Y12" s="1534"/>
      <c r="Z12" s="1535"/>
      <c r="AA12" s="1540" t="s">
        <v>876</v>
      </c>
      <c r="AB12" s="1541"/>
      <c r="AC12" s="1541"/>
      <c r="AD12" s="1541"/>
      <c r="AE12" s="1541"/>
      <c r="AF12" s="1541"/>
      <c r="AG12" s="1541"/>
      <c r="AH12" s="1541"/>
      <c r="AI12" s="1541"/>
      <c r="AJ12" s="1541"/>
      <c r="AK12" s="1542"/>
      <c r="AL12" s="1384"/>
      <c r="AM12" s="1385"/>
      <c r="AN12" s="1543" t="s">
        <v>1606</v>
      </c>
      <c r="AO12" s="1543"/>
      <c r="AP12" s="1543"/>
      <c r="AQ12" s="1543"/>
      <c r="AR12" s="1543"/>
      <c r="AS12" s="1543"/>
      <c r="AT12" s="1543"/>
      <c r="AU12" s="1543"/>
      <c r="AV12" s="1543"/>
      <c r="AW12" s="594"/>
      <c r="AX12" s="594"/>
      <c r="AY12" s="594"/>
      <c r="AZ12" s="345"/>
      <c r="BA12" s="345"/>
      <c r="BB12" s="345"/>
      <c r="BC12" s="345"/>
      <c r="BD12" s="345"/>
      <c r="BE12" s="345"/>
      <c r="BF12" s="345"/>
      <c r="BI12" s="585"/>
      <c r="BJ12" s="585"/>
      <c r="BK12" s="585"/>
      <c r="BL12" s="585"/>
      <c r="BM12" s="585"/>
      <c r="BN12" s="585"/>
    </row>
    <row r="13" spans="1:73" ht="18" customHeight="1" x14ac:dyDescent="0.25">
      <c r="A13" s="587"/>
      <c r="B13" s="1524"/>
      <c r="C13" s="1530"/>
      <c r="D13" s="1531"/>
      <c r="E13" s="1531"/>
      <c r="F13" s="1531"/>
      <c r="G13" s="1532"/>
      <c r="H13" s="1510" t="s">
        <v>737</v>
      </c>
      <c r="I13" s="1511"/>
      <c r="J13" s="1511"/>
      <c r="K13" s="1511"/>
      <c r="L13" s="1511"/>
      <c r="M13" s="1511"/>
      <c r="N13" s="1511"/>
      <c r="O13" s="1511"/>
      <c r="P13" s="1511"/>
      <c r="Q13" s="1511"/>
      <c r="R13" s="1512"/>
      <c r="S13" s="1384"/>
      <c r="T13" s="1385"/>
      <c r="U13" s="850" t="s">
        <v>867</v>
      </c>
      <c r="V13" s="1513" t="s">
        <v>880</v>
      </c>
      <c r="W13" s="1514"/>
      <c r="X13" s="1514"/>
      <c r="Y13" s="1514"/>
      <c r="Z13" s="1514"/>
      <c r="AA13" s="1514"/>
      <c r="AB13" s="1514"/>
      <c r="AC13" s="1514"/>
      <c r="AD13" s="1514"/>
      <c r="AE13" s="1514"/>
      <c r="AF13" s="1514"/>
      <c r="AG13" s="1514"/>
      <c r="AH13" s="1514"/>
      <c r="AI13" s="1514"/>
      <c r="AJ13" s="1514"/>
      <c r="AK13" s="1515"/>
      <c r="AL13" s="1384"/>
      <c r="AM13" s="1385"/>
      <c r="AN13" s="1549" t="s">
        <v>1568</v>
      </c>
      <c r="AO13" s="1550"/>
      <c r="AP13" s="1550"/>
      <c r="AQ13" s="1550"/>
      <c r="AR13" s="1550"/>
      <c r="AS13" s="1550"/>
      <c r="AT13" s="1550"/>
      <c r="AU13" s="1550"/>
      <c r="AV13" s="1551"/>
      <c r="AW13" s="1552"/>
      <c r="AX13" s="1553"/>
      <c r="AY13" s="1553"/>
      <c r="AZ13" s="1553"/>
      <c r="BA13" s="1553"/>
      <c r="BB13" s="1553"/>
      <c r="BC13" s="1553"/>
      <c r="BD13" s="1553"/>
      <c r="BE13" s="1553"/>
      <c r="BF13" s="1554"/>
      <c r="BI13" s="585"/>
      <c r="BJ13" s="585"/>
      <c r="BK13" s="585"/>
      <c r="BL13" s="585"/>
      <c r="BM13" s="585"/>
      <c r="BN13" s="585"/>
    </row>
    <row r="14" spans="1:73" ht="18" customHeight="1" x14ac:dyDescent="0.25">
      <c r="A14" s="587"/>
      <c r="B14" s="1524"/>
      <c r="C14" s="1533"/>
      <c r="D14" s="1534"/>
      <c r="E14" s="1534"/>
      <c r="F14" s="1534"/>
      <c r="G14" s="1535"/>
      <c r="H14" s="1510" t="s">
        <v>738</v>
      </c>
      <c r="I14" s="1511"/>
      <c r="J14" s="1511"/>
      <c r="K14" s="1511"/>
      <c r="L14" s="1511"/>
      <c r="M14" s="1511"/>
      <c r="N14" s="1511"/>
      <c r="O14" s="1511"/>
      <c r="P14" s="1511"/>
      <c r="Q14" s="1511"/>
      <c r="R14" s="1512"/>
      <c r="S14" s="1384"/>
      <c r="T14" s="1385"/>
      <c r="U14" s="849" t="s">
        <v>868</v>
      </c>
      <c r="V14" s="1513" t="s">
        <v>881</v>
      </c>
      <c r="W14" s="1514"/>
      <c r="X14" s="1514"/>
      <c r="Y14" s="1514"/>
      <c r="Z14" s="1514"/>
      <c r="AA14" s="1514"/>
      <c r="AB14" s="1514"/>
      <c r="AC14" s="1514"/>
      <c r="AD14" s="1514"/>
      <c r="AE14" s="1514"/>
      <c r="AF14" s="1514"/>
      <c r="AG14" s="1514"/>
      <c r="AH14" s="1514"/>
      <c r="AI14" s="1514"/>
      <c r="AJ14" s="1514"/>
      <c r="AK14" s="1515"/>
      <c r="AL14" s="1384"/>
      <c r="AM14" s="1385"/>
      <c r="AN14" s="1545" t="s">
        <v>1513</v>
      </c>
      <c r="AO14" s="1546"/>
      <c r="AP14" s="1546"/>
      <c r="AQ14" s="1546"/>
      <c r="AR14" s="1546"/>
      <c r="AS14" s="1546"/>
      <c r="AT14" s="1547"/>
      <c r="AU14" s="1548"/>
      <c r="AV14" s="1237" t="s">
        <v>1470</v>
      </c>
      <c r="AW14" s="1549" t="s">
        <v>1514</v>
      </c>
      <c r="AX14" s="1550"/>
      <c r="AY14" s="1550"/>
      <c r="AZ14" s="1550"/>
      <c r="BA14" s="1550"/>
      <c r="BB14" s="1550"/>
      <c r="BC14" s="1550"/>
      <c r="BD14" s="1547"/>
      <c r="BE14" s="1548"/>
      <c r="BF14" s="1237" t="s">
        <v>1470</v>
      </c>
      <c r="BI14" s="585"/>
      <c r="BJ14" s="585"/>
      <c r="BK14" s="585"/>
      <c r="BL14" s="585"/>
      <c r="BM14" s="585"/>
      <c r="BN14" s="585"/>
    </row>
    <row r="15" spans="1:73" ht="18" customHeight="1" x14ac:dyDescent="0.25">
      <c r="A15" s="587"/>
      <c r="B15" s="849" t="s">
        <v>514</v>
      </c>
      <c r="C15" s="1519" t="s">
        <v>542</v>
      </c>
      <c r="D15" s="1519"/>
      <c r="E15" s="1519"/>
      <c r="F15" s="1519"/>
      <c r="G15" s="1519"/>
      <c r="H15" s="1519"/>
      <c r="I15" s="1519"/>
      <c r="J15" s="1519"/>
      <c r="K15" s="1519"/>
      <c r="L15" s="1519"/>
      <c r="M15" s="1519"/>
      <c r="N15" s="1519"/>
      <c r="O15" s="1519"/>
      <c r="P15" s="1519"/>
      <c r="Q15" s="1519"/>
      <c r="R15" s="1519"/>
      <c r="S15" s="1384"/>
      <c r="T15" s="1385"/>
      <c r="U15" s="849" t="s">
        <v>869</v>
      </c>
      <c r="V15" s="1516" t="s">
        <v>810</v>
      </c>
      <c r="W15" s="1517"/>
      <c r="X15" s="1517"/>
      <c r="Y15" s="1517"/>
      <c r="Z15" s="1517"/>
      <c r="AA15" s="1517"/>
      <c r="AB15" s="1517"/>
      <c r="AC15" s="1517"/>
      <c r="AD15" s="1517"/>
      <c r="AE15" s="1517"/>
      <c r="AF15" s="1517"/>
      <c r="AG15" s="1517"/>
      <c r="AH15" s="1517"/>
      <c r="AI15" s="1517"/>
      <c r="AJ15" s="1517"/>
      <c r="AK15" s="1518"/>
      <c r="AL15" s="1384"/>
      <c r="AM15" s="1385"/>
      <c r="AN15" s="823"/>
      <c r="AO15" s="823"/>
      <c r="AP15" s="823"/>
      <c r="AQ15" s="823"/>
      <c r="AR15" s="823"/>
      <c r="AS15" s="590"/>
      <c r="AT15" s="590"/>
      <c r="AU15" s="590"/>
      <c r="AV15" s="590"/>
      <c r="AW15" s="590"/>
      <c r="AX15" s="590"/>
      <c r="AY15" s="590"/>
      <c r="AZ15" s="345"/>
      <c r="BA15" s="345"/>
      <c r="BB15" s="345"/>
      <c r="BC15" s="345"/>
      <c r="BD15" s="345"/>
      <c r="BE15" s="345"/>
      <c r="BF15" s="345"/>
      <c r="BI15" s="585"/>
      <c r="BJ15" s="585"/>
      <c r="BK15" s="585"/>
      <c r="BL15" s="585"/>
      <c r="BM15" s="585"/>
      <c r="BN15" s="585"/>
    </row>
    <row r="16" spans="1:73" ht="18" customHeight="1" x14ac:dyDescent="0.25">
      <c r="A16" s="587"/>
      <c r="B16" s="849" t="s">
        <v>515</v>
      </c>
      <c r="C16" s="1509" t="s">
        <v>520</v>
      </c>
      <c r="D16" s="1509"/>
      <c r="E16" s="1509"/>
      <c r="F16" s="1509"/>
      <c r="G16" s="1509"/>
      <c r="H16" s="1509"/>
      <c r="I16" s="1509"/>
      <c r="J16" s="1509"/>
      <c r="K16" s="1509"/>
      <c r="L16" s="1509"/>
      <c r="M16" s="1509"/>
      <c r="N16" s="1509"/>
      <c r="O16" s="1509"/>
      <c r="P16" s="1509"/>
      <c r="Q16" s="1509"/>
      <c r="R16" s="1509"/>
      <c r="S16" s="1384"/>
      <c r="T16" s="1385"/>
      <c r="U16" s="849" t="s">
        <v>1471</v>
      </c>
      <c r="V16" s="936" t="s">
        <v>1482</v>
      </c>
      <c r="W16" s="937"/>
      <c r="X16" s="937"/>
      <c r="Y16" s="937"/>
      <c r="Z16" s="937"/>
      <c r="AA16" s="937"/>
      <c r="AB16" s="937"/>
      <c r="AC16" s="937"/>
      <c r="AD16" s="937"/>
      <c r="AE16" s="937"/>
      <c r="AF16" s="937"/>
      <c r="AG16" s="937"/>
      <c r="AH16" s="937"/>
      <c r="AI16" s="937"/>
      <c r="AJ16" s="937"/>
      <c r="AK16" s="938"/>
      <c r="AL16" s="1384"/>
      <c r="AM16" s="1385"/>
      <c r="AN16" s="823"/>
      <c r="AO16" s="823"/>
      <c r="AP16" s="823"/>
      <c r="AQ16" s="823"/>
      <c r="AR16" s="823"/>
      <c r="AS16" s="590"/>
      <c r="AT16" s="590"/>
      <c r="AU16" s="590"/>
      <c r="AV16" s="590"/>
      <c r="AW16" s="590"/>
      <c r="AX16" s="590"/>
      <c r="AY16" s="590"/>
      <c r="AZ16" s="345"/>
      <c r="BA16" s="345"/>
      <c r="BB16" s="345"/>
      <c r="BC16" s="345"/>
      <c r="BD16" s="345"/>
      <c r="BE16" s="345"/>
      <c r="BF16" s="345"/>
      <c r="BI16" s="585"/>
      <c r="BJ16" s="585"/>
      <c r="BK16" s="585"/>
      <c r="BL16" s="585"/>
      <c r="BM16" s="585"/>
      <c r="BN16" s="585"/>
    </row>
    <row r="17" spans="1:66" ht="18" customHeight="1" x14ac:dyDescent="0.25">
      <c r="A17" s="587"/>
      <c r="B17" s="849" t="s">
        <v>516</v>
      </c>
      <c r="C17" s="1509" t="s">
        <v>674</v>
      </c>
      <c r="D17" s="1509"/>
      <c r="E17" s="1509"/>
      <c r="F17" s="1509"/>
      <c r="G17" s="1509"/>
      <c r="H17" s="1509"/>
      <c r="I17" s="1509"/>
      <c r="J17" s="1509"/>
      <c r="K17" s="1509"/>
      <c r="L17" s="1509"/>
      <c r="M17" s="1509"/>
      <c r="N17" s="1509"/>
      <c r="O17" s="1509"/>
      <c r="P17" s="1509"/>
      <c r="Q17" s="1509"/>
      <c r="R17" s="1509"/>
      <c r="S17" s="1384"/>
      <c r="T17" s="1385"/>
      <c r="U17" s="849" t="s">
        <v>1472</v>
      </c>
      <c r="V17" s="936" t="s">
        <v>1483</v>
      </c>
      <c r="W17" s="937"/>
      <c r="X17" s="937"/>
      <c r="Y17" s="937"/>
      <c r="Z17" s="937"/>
      <c r="AA17" s="937"/>
      <c r="AB17" s="937"/>
      <c r="AC17" s="937"/>
      <c r="AD17" s="937"/>
      <c r="AE17" s="937"/>
      <c r="AF17" s="937"/>
      <c r="AG17" s="937"/>
      <c r="AH17" s="937"/>
      <c r="AI17" s="937"/>
      <c r="AJ17" s="937"/>
      <c r="AK17" s="938"/>
      <c r="AL17" s="1384"/>
      <c r="AM17" s="1385"/>
      <c r="AN17" s="823"/>
      <c r="AO17" s="823"/>
      <c r="AP17" s="823"/>
      <c r="AQ17" s="823"/>
      <c r="AR17" s="823"/>
      <c r="AS17" s="590"/>
      <c r="AT17" s="590"/>
      <c r="AU17" s="590"/>
      <c r="AV17" s="590"/>
      <c r="AW17" s="590"/>
      <c r="AX17" s="590"/>
      <c r="AY17" s="590"/>
      <c r="AZ17" s="345"/>
      <c r="BA17" s="345"/>
      <c r="BB17" s="345"/>
      <c r="BC17" s="345"/>
      <c r="BD17" s="345"/>
      <c r="BE17" s="345"/>
      <c r="BF17" s="345"/>
      <c r="BI17" s="585"/>
      <c r="BJ17" s="585"/>
      <c r="BK17" s="585"/>
      <c r="BL17" s="585"/>
      <c r="BM17" s="585"/>
      <c r="BN17" s="585"/>
    </row>
    <row r="18" spans="1:66" ht="18" customHeight="1" x14ac:dyDescent="0.25">
      <c r="A18" s="587"/>
      <c r="B18" s="849" t="s">
        <v>517</v>
      </c>
      <c r="C18" s="1509" t="s">
        <v>521</v>
      </c>
      <c r="D18" s="1509"/>
      <c r="E18" s="1509"/>
      <c r="F18" s="1509"/>
      <c r="G18" s="1509"/>
      <c r="H18" s="1509"/>
      <c r="I18" s="1509"/>
      <c r="J18" s="1509"/>
      <c r="K18" s="1509"/>
      <c r="L18" s="1509"/>
      <c r="M18" s="1509"/>
      <c r="N18" s="1509"/>
      <c r="O18" s="1509"/>
      <c r="P18" s="1509"/>
      <c r="Q18" s="1509"/>
      <c r="R18" s="1509"/>
      <c r="S18" s="1384"/>
      <c r="T18" s="1385"/>
      <c r="U18" s="849" t="s">
        <v>1473</v>
      </c>
      <c r="V18" s="936" t="s">
        <v>1484</v>
      </c>
      <c r="W18" s="937"/>
      <c r="X18" s="937"/>
      <c r="Y18" s="937"/>
      <c r="Z18" s="937"/>
      <c r="AA18" s="937"/>
      <c r="AB18" s="937"/>
      <c r="AC18" s="937"/>
      <c r="AD18" s="937"/>
      <c r="AE18" s="937"/>
      <c r="AF18" s="937"/>
      <c r="AG18" s="937"/>
      <c r="AH18" s="937"/>
      <c r="AI18" s="937"/>
      <c r="AJ18" s="937"/>
      <c r="AK18" s="938"/>
      <c r="AL18" s="1384"/>
      <c r="AM18" s="1385"/>
      <c r="AN18" s="823"/>
      <c r="AO18" s="823"/>
      <c r="AP18" s="823"/>
      <c r="AQ18" s="823"/>
      <c r="AR18" s="823"/>
      <c r="AS18" s="590"/>
      <c r="AT18" s="590"/>
      <c r="AU18" s="590"/>
      <c r="AV18" s="590"/>
      <c r="AW18" s="590"/>
      <c r="AX18" s="590"/>
      <c r="AY18" s="590"/>
      <c r="AZ18" s="345"/>
      <c r="BA18" s="345"/>
      <c r="BB18" s="345"/>
      <c r="BC18" s="345"/>
      <c r="BD18" s="345"/>
      <c r="BE18" s="345"/>
      <c r="BF18" s="345"/>
      <c r="BI18" s="585"/>
      <c r="BJ18" s="585"/>
      <c r="BK18" s="585"/>
      <c r="BL18" s="585"/>
      <c r="BM18" s="585"/>
      <c r="BN18" s="585"/>
    </row>
    <row r="19" spans="1:66" ht="18" customHeight="1" x14ac:dyDescent="0.25">
      <c r="B19" s="849" t="s">
        <v>518</v>
      </c>
      <c r="C19" s="1509" t="s">
        <v>522</v>
      </c>
      <c r="D19" s="1509"/>
      <c r="E19" s="1509"/>
      <c r="F19" s="1509"/>
      <c r="G19" s="1509"/>
      <c r="H19" s="1509"/>
      <c r="I19" s="1509"/>
      <c r="J19" s="1509"/>
      <c r="K19" s="1509"/>
      <c r="L19" s="1509"/>
      <c r="M19" s="1509"/>
      <c r="N19" s="1509"/>
      <c r="O19" s="1509"/>
      <c r="P19" s="1509"/>
      <c r="Q19" s="1509"/>
      <c r="R19" s="1509"/>
      <c r="S19" s="1384"/>
      <c r="T19" s="1385"/>
      <c r="U19" s="849" t="s">
        <v>1474</v>
      </c>
      <c r="V19" s="936" t="s">
        <v>1485</v>
      </c>
      <c r="W19" s="937"/>
      <c r="X19" s="937"/>
      <c r="Y19" s="937"/>
      <c r="Z19" s="937"/>
      <c r="AA19" s="937"/>
      <c r="AB19" s="937"/>
      <c r="AC19" s="937"/>
      <c r="AD19" s="937"/>
      <c r="AE19" s="937"/>
      <c r="AF19" s="937"/>
      <c r="AG19" s="937"/>
      <c r="AH19" s="937"/>
      <c r="AI19" s="937"/>
      <c r="AJ19" s="937"/>
      <c r="AK19" s="938"/>
      <c r="AL19" s="1384"/>
      <c r="AM19" s="1385"/>
      <c r="AN19" s="823"/>
      <c r="AO19" s="823"/>
      <c r="AP19" s="823"/>
      <c r="AQ19" s="823"/>
      <c r="AR19" s="823"/>
      <c r="AS19" s="590"/>
      <c r="AT19" s="590"/>
      <c r="AU19" s="590"/>
      <c r="AV19" s="590"/>
      <c r="AW19" s="590"/>
      <c r="AX19" s="590"/>
      <c r="AY19" s="590"/>
      <c r="AZ19" s="345"/>
      <c r="BA19" s="345"/>
      <c r="BB19" s="345"/>
      <c r="BC19" s="345"/>
      <c r="BD19" s="345"/>
      <c r="BE19" s="345"/>
      <c r="BF19" s="345"/>
      <c r="BI19" s="585"/>
      <c r="BJ19" s="585"/>
      <c r="BK19" s="585"/>
      <c r="BL19" s="585"/>
      <c r="BM19" s="585"/>
      <c r="BN19" s="585"/>
    </row>
    <row r="20" spans="1:66" ht="18" customHeight="1" x14ac:dyDescent="0.25">
      <c r="B20" s="1489" t="s">
        <v>1678</v>
      </c>
      <c r="C20" s="1489"/>
      <c r="D20" s="1489"/>
      <c r="E20" s="1489"/>
      <c r="F20" s="1489"/>
      <c r="G20" s="1489"/>
      <c r="H20" s="1489"/>
      <c r="I20" s="1489"/>
      <c r="J20" s="1489"/>
      <c r="K20" s="1489"/>
      <c r="L20" s="1489"/>
      <c r="M20" s="1489"/>
      <c r="N20" s="1489"/>
      <c r="O20" s="1489"/>
      <c r="P20" s="1489"/>
      <c r="Q20" s="1489"/>
      <c r="R20" s="1489"/>
      <c r="S20" s="1489"/>
      <c r="T20" s="1489"/>
      <c r="U20" s="1489"/>
      <c r="V20" s="1489"/>
      <c r="W20" s="1489"/>
      <c r="X20" s="1489"/>
      <c r="Y20" s="1489"/>
      <c r="Z20" s="1489"/>
      <c r="AA20" s="1489"/>
      <c r="AB20" s="1489"/>
      <c r="AC20" s="1489"/>
      <c r="AD20" s="1489"/>
      <c r="AE20" s="1489"/>
      <c r="AF20" s="1489"/>
      <c r="AG20" s="1489"/>
      <c r="AH20" s="1489"/>
      <c r="AI20" s="1489"/>
      <c r="AJ20" s="1489"/>
      <c r="AK20" s="1489"/>
      <c r="AL20" s="1489"/>
      <c r="AM20" s="1489"/>
      <c r="AN20" s="1489"/>
      <c r="AO20" s="1489"/>
      <c r="AP20" s="1489"/>
      <c r="AQ20" s="1489"/>
      <c r="AR20" s="1489"/>
      <c r="AS20" s="1489"/>
      <c r="AT20" s="1489"/>
      <c r="AU20" s="1489"/>
      <c r="AV20" s="1489"/>
      <c r="AW20" s="1489"/>
      <c r="AX20" s="1489"/>
      <c r="AY20" s="1489"/>
      <c r="AZ20" s="1489"/>
      <c r="BA20" s="1489"/>
      <c r="BB20" s="1489"/>
      <c r="BC20" s="1489"/>
      <c r="BD20" s="1489"/>
      <c r="BE20" s="1489"/>
      <c r="BF20" s="1489"/>
      <c r="BI20" s="585"/>
      <c r="BJ20" s="585"/>
      <c r="BK20" s="585"/>
      <c r="BL20" s="585"/>
      <c r="BM20" s="585"/>
      <c r="BN20" s="585"/>
    </row>
    <row r="21" spans="1:66" ht="18" customHeight="1" x14ac:dyDescent="0.25">
      <c r="B21" s="1491" t="s">
        <v>70</v>
      </c>
      <c r="C21" s="1492"/>
      <c r="D21" s="1492"/>
      <c r="E21" s="1492"/>
      <c r="F21" s="1492"/>
      <c r="G21" s="1492"/>
      <c r="H21" s="1492"/>
      <c r="I21" s="1493"/>
      <c r="J21" s="1500"/>
      <c r="K21" s="1501"/>
      <c r="L21" s="1501"/>
      <c r="M21" s="1501"/>
      <c r="N21" s="1501"/>
      <c r="O21" s="1501"/>
      <c r="P21" s="1501"/>
      <c r="Q21" s="1501"/>
      <c r="R21" s="1501"/>
      <c r="S21" s="1501"/>
      <c r="T21" s="1501"/>
      <c r="U21" s="1501"/>
      <c r="V21" s="1501"/>
      <c r="W21" s="1501"/>
      <c r="X21" s="1501"/>
      <c r="Y21" s="1501"/>
      <c r="Z21" s="1501"/>
      <c r="AA21" s="1501"/>
      <c r="AB21" s="1501"/>
      <c r="AC21" s="1501"/>
      <c r="AD21" s="1501"/>
      <c r="AE21" s="1501"/>
      <c r="AF21" s="1501"/>
      <c r="AG21" s="1501"/>
      <c r="AH21" s="1501"/>
      <c r="AI21" s="1501"/>
      <c r="AJ21" s="1501"/>
      <c r="AK21" s="1501"/>
      <c r="AL21" s="1501"/>
      <c r="AM21" s="1501"/>
      <c r="AN21" s="1501"/>
      <c r="AO21" s="1501"/>
      <c r="AP21" s="1501"/>
      <c r="AQ21" s="1501"/>
      <c r="AR21" s="1501"/>
      <c r="AS21" s="1501"/>
      <c r="AT21" s="1501"/>
      <c r="AU21" s="1501"/>
      <c r="AV21" s="1501"/>
      <c r="AW21" s="1501"/>
      <c r="AX21" s="1501"/>
      <c r="AY21" s="1501"/>
      <c r="AZ21" s="1501"/>
      <c r="BA21" s="1501"/>
      <c r="BB21" s="1501"/>
      <c r="BC21" s="1501"/>
      <c r="BD21" s="1501"/>
      <c r="BE21" s="1501"/>
      <c r="BF21" s="1502"/>
      <c r="BG21" s="827"/>
      <c r="BI21" s="585"/>
      <c r="BJ21" s="585"/>
      <c r="BK21" s="585"/>
      <c r="BL21" s="585"/>
      <c r="BM21" s="585"/>
      <c r="BN21" s="585"/>
    </row>
    <row r="22" spans="1:66" ht="18" customHeight="1" x14ac:dyDescent="0.25">
      <c r="B22" s="1494"/>
      <c r="C22" s="1495"/>
      <c r="D22" s="1495"/>
      <c r="E22" s="1495"/>
      <c r="F22" s="1495"/>
      <c r="G22" s="1495"/>
      <c r="H22" s="1495"/>
      <c r="I22" s="1496"/>
      <c r="J22" s="1503"/>
      <c r="K22" s="1504"/>
      <c r="L22" s="1504"/>
      <c r="M22" s="1504"/>
      <c r="N22" s="1504"/>
      <c r="O22" s="1504"/>
      <c r="P22" s="1504"/>
      <c r="Q22" s="1504"/>
      <c r="R22" s="1504"/>
      <c r="S22" s="1504"/>
      <c r="T22" s="1504"/>
      <c r="U22" s="1504"/>
      <c r="V22" s="1504"/>
      <c r="W22" s="1504"/>
      <c r="X22" s="1504"/>
      <c r="Y22" s="1504"/>
      <c r="Z22" s="1504"/>
      <c r="AA22" s="1504"/>
      <c r="AB22" s="1504"/>
      <c r="AC22" s="1504"/>
      <c r="AD22" s="1504"/>
      <c r="AE22" s="1504"/>
      <c r="AF22" s="1504"/>
      <c r="AG22" s="1504"/>
      <c r="AH22" s="1504"/>
      <c r="AI22" s="1504"/>
      <c r="AJ22" s="1504"/>
      <c r="AK22" s="1504"/>
      <c r="AL22" s="1504"/>
      <c r="AM22" s="1504"/>
      <c r="AN22" s="1504"/>
      <c r="AO22" s="1504"/>
      <c r="AP22" s="1504"/>
      <c r="AQ22" s="1504"/>
      <c r="AR22" s="1504"/>
      <c r="AS22" s="1504"/>
      <c r="AT22" s="1504"/>
      <c r="AU22" s="1504"/>
      <c r="AV22" s="1504"/>
      <c r="AW22" s="1504"/>
      <c r="AX22" s="1504"/>
      <c r="AY22" s="1504"/>
      <c r="AZ22" s="1504"/>
      <c r="BA22" s="1504"/>
      <c r="BB22" s="1504"/>
      <c r="BC22" s="1504"/>
      <c r="BD22" s="1504"/>
      <c r="BE22" s="1504"/>
      <c r="BF22" s="1505"/>
      <c r="BG22" s="827"/>
      <c r="BI22" s="585"/>
      <c r="BJ22" s="585"/>
      <c r="BK22" s="585"/>
      <c r="BL22" s="585"/>
      <c r="BM22" s="585"/>
      <c r="BN22" s="585"/>
    </row>
    <row r="23" spans="1:66" ht="18" customHeight="1" x14ac:dyDescent="0.25">
      <c r="B23" s="1494"/>
      <c r="C23" s="1495"/>
      <c r="D23" s="1495"/>
      <c r="E23" s="1495"/>
      <c r="F23" s="1495"/>
      <c r="G23" s="1495"/>
      <c r="H23" s="1495"/>
      <c r="I23" s="1496"/>
      <c r="J23" s="1503"/>
      <c r="K23" s="1504"/>
      <c r="L23" s="1504"/>
      <c r="M23" s="1504"/>
      <c r="N23" s="1504"/>
      <c r="O23" s="1504"/>
      <c r="P23" s="1504"/>
      <c r="Q23" s="1504"/>
      <c r="R23" s="1504"/>
      <c r="S23" s="1504"/>
      <c r="T23" s="1504"/>
      <c r="U23" s="1504"/>
      <c r="V23" s="1504"/>
      <c r="W23" s="1504"/>
      <c r="X23" s="1504"/>
      <c r="Y23" s="1504"/>
      <c r="Z23" s="1504"/>
      <c r="AA23" s="1504"/>
      <c r="AB23" s="1504"/>
      <c r="AC23" s="1504"/>
      <c r="AD23" s="1504"/>
      <c r="AE23" s="1504"/>
      <c r="AF23" s="1504"/>
      <c r="AG23" s="1504"/>
      <c r="AH23" s="1504"/>
      <c r="AI23" s="1504"/>
      <c r="AJ23" s="1504"/>
      <c r="AK23" s="1504"/>
      <c r="AL23" s="1504"/>
      <c r="AM23" s="1504"/>
      <c r="AN23" s="1504"/>
      <c r="AO23" s="1504"/>
      <c r="AP23" s="1504"/>
      <c r="AQ23" s="1504"/>
      <c r="AR23" s="1504"/>
      <c r="AS23" s="1504"/>
      <c r="AT23" s="1504"/>
      <c r="AU23" s="1504"/>
      <c r="AV23" s="1504"/>
      <c r="AW23" s="1504"/>
      <c r="AX23" s="1504"/>
      <c r="AY23" s="1504"/>
      <c r="AZ23" s="1504"/>
      <c r="BA23" s="1504"/>
      <c r="BB23" s="1504"/>
      <c r="BC23" s="1504"/>
      <c r="BD23" s="1504"/>
      <c r="BE23" s="1504"/>
      <c r="BF23" s="1505"/>
      <c r="BG23" s="827"/>
      <c r="BI23" s="585"/>
      <c r="BJ23" s="585"/>
      <c r="BK23" s="585"/>
      <c r="BL23" s="585"/>
      <c r="BM23" s="585"/>
      <c r="BN23" s="585"/>
    </row>
    <row r="24" spans="1:66" ht="18" customHeight="1" x14ac:dyDescent="0.25">
      <c r="B24" s="1497"/>
      <c r="C24" s="1498"/>
      <c r="D24" s="1498"/>
      <c r="E24" s="1498"/>
      <c r="F24" s="1498"/>
      <c r="G24" s="1498"/>
      <c r="H24" s="1498"/>
      <c r="I24" s="1499"/>
      <c r="J24" s="1506"/>
      <c r="K24" s="1507"/>
      <c r="L24" s="1507"/>
      <c r="M24" s="1507"/>
      <c r="N24" s="1507"/>
      <c r="O24" s="1507"/>
      <c r="P24" s="1507"/>
      <c r="Q24" s="1507"/>
      <c r="R24" s="1507"/>
      <c r="S24" s="1507"/>
      <c r="T24" s="1507"/>
      <c r="U24" s="1507"/>
      <c r="V24" s="1507"/>
      <c r="W24" s="1507"/>
      <c r="X24" s="1507"/>
      <c r="Y24" s="1507"/>
      <c r="Z24" s="1507"/>
      <c r="AA24" s="1507"/>
      <c r="AB24" s="1507"/>
      <c r="AC24" s="1507"/>
      <c r="AD24" s="1507"/>
      <c r="AE24" s="1507"/>
      <c r="AF24" s="1507"/>
      <c r="AG24" s="1507"/>
      <c r="AH24" s="1507"/>
      <c r="AI24" s="1507"/>
      <c r="AJ24" s="1507"/>
      <c r="AK24" s="1507"/>
      <c r="AL24" s="1507"/>
      <c r="AM24" s="1507"/>
      <c r="AN24" s="1507"/>
      <c r="AO24" s="1507"/>
      <c r="AP24" s="1507"/>
      <c r="AQ24" s="1507"/>
      <c r="AR24" s="1507"/>
      <c r="AS24" s="1507"/>
      <c r="AT24" s="1507"/>
      <c r="AU24" s="1507"/>
      <c r="AV24" s="1507"/>
      <c r="AW24" s="1507"/>
      <c r="AX24" s="1507"/>
      <c r="AY24" s="1507"/>
      <c r="AZ24" s="1507"/>
      <c r="BA24" s="1507"/>
      <c r="BB24" s="1507"/>
      <c r="BC24" s="1507"/>
      <c r="BD24" s="1507"/>
      <c r="BE24" s="1507"/>
      <c r="BF24" s="1508"/>
      <c r="BG24" s="827"/>
      <c r="BI24" s="585"/>
      <c r="BJ24" s="585"/>
      <c r="BK24" s="585"/>
      <c r="BL24" s="585"/>
      <c r="BM24" s="585"/>
      <c r="BN24" s="585"/>
    </row>
    <row r="25" spans="1:66" ht="18" customHeight="1" x14ac:dyDescent="0.25">
      <c r="B25" s="1491" t="s">
        <v>1548</v>
      </c>
      <c r="C25" s="1492"/>
      <c r="D25" s="1492"/>
      <c r="E25" s="1492"/>
      <c r="F25" s="1492"/>
      <c r="G25" s="1492"/>
      <c r="H25" s="1492"/>
      <c r="I25" s="1493"/>
      <c r="J25" s="1500"/>
      <c r="K25" s="1501"/>
      <c r="L25" s="1501"/>
      <c r="M25" s="1501"/>
      <c r="N25" s="1501"/>
      <c r="O25" s="1501"/>
      <c r="P25" s="1501"/>
      <c r="Q25" s="1501"/>
      <c r="R25" s="1501"/>
      <c r="S25" s="1501"/>
      <c r="T25" s="1501"/>
      <c r="U25" s="1501"/>
      <c r="V25" s="1501"/>
      <c r="W25" s="1501"/>
      <c r="X25" s="1501"/>
      <c r="Y25" s="1501"/>
      <c r="Z25" s="1501"/>
      <c r="AA25" s="1501"/>
      <c r="AB25" s="1501"/>
      <c r="AC25" s="1501"/>
      <c r="AD25" s="1501"/>
      <c r="AE25" s="1501"/>
      <c r="AF25" s="1501"/>
      <c r="AG25" s="1501"/>
      <c r="AH25" s="1501"/>
      <c r="AI25" s="1501"/>
      <c r="AJ25" s="1501"/>
      <c r="AK25" s="1501"/>
      <c r="AL25" s="1501"/>
      <c r="AM25" s="1501"/>
      <c r="AN25" s="1501"/>
      <c r="AO25" s="1501"/>
      <c r="AP25" s="1501"/>
      <c r="AQ25" s="1501"/>
      <c r="AR25" s="1501"/>
      <c r="AS25" s="1501"/>
      <c r="AT25" s="1501"/>
      <c r="AU25" s="1501"/>
      <c r="AV25" s="1501"/>
      <c r="AW25" s="1501"/>
      <c r="AX25" s="1501"/>
      <c r="AY25" s="1501"/>
      <c r="AZ25" s="1501"/>
      <c r="BA25" s="1501"/>
      <c r="BB25" s="1501"/>
      <c r="BC25" s="1501"/>
      <c r="BD25" s="1501"/>
      <c r="BE25" s="1501"/>
      <c r="BF25" s="1502"/>
      <c r="BG25" s="827"/>
      <c r="BI25" s="585"/>
      <c r="BJ25" s="585"/>
      <c r="BK25" s="585"/>
      <c r="BL25" s="585"/>
      <c r="BM25" s="585"/>
      <c r="BN25" s="585"/>
    </row>
    <row r="26" spans="1:66" ht="18" customHeight="1" x14ac:dyDescent="0.25">
      <c r="B26" s="1494"/>
      <c r="C26" s="1495"/>
      <c r="D26" s="1495"/>
      <c r="E26" s="1495"/>
      <c r="F26" s="1495"/>
      <c r="G26" s="1495"/>
      <c r="H26" s="1495"/>
      <c r="I26" s="1496"/>
      <c r="J26" s="1503"/>
      <c r="K26" s="1504"/>
      <c r="L26" s="1504"/>
      <c r="M26" s="1504"/>
      <c r="N26" s="1504"/>
      <c r="O26" s="1504"/>
      <c r="P26" s="1504"/>
      <c r="Q26" s="1504"/>
      <c r="R26" s="1504"/>
      <c r="S26" s="1504"/>
      <c r="T26" s="1504"/>
      <c r="U26" s="1504"/>
      <c r="V26" s="1504"/>
      <c r="W26" s="1504"/>
      <c r="X26" s="1504"/>
      <c r="Y26" s="1504"/>
      <c r="Z26" s="1504"/>
      <c r="AA26" s="1504"/>
      <c r="AB26" s="1504"/>
      <c r="AC26" s="1504"/>
      <c r="AD26" s="1504"/>
      <c r="AE26" s="1504"/>
      <c r="AF26" s="1504"/>
      <c r="AG26" s="1504"/>
      <c r="AH26" s="1504"/>
      <c r="AI26" s="1504"/>
      <c r="AJ26" s="1504"/>
      <c r="AK26" s="1504"/>
      <c r="AL26" s="1504"/>
      <c r="AM26" s="1504"/>
      <c r="AN26" s="1504"/>
      <c r="AO26" s="1504"/>
      <c r="AP26" s="1504"/>
      <c r="AQ26" s="1504"/>
      <c r="AR26" s="1504"/>
      <c r="AS26" s="1504"/>
      <c r="AT26" s="1504"/>
      <c r="AU26" s="1504"/>
      <c r="AV26" s="1504"/>
      <c r="AW26" s="1504"/>
      <c r="AX26" s="1504"/>
      <c r="AY26" s="1504"/>
      <c r="AZ26" s="1504"/>
      <c r="BA26" s="1504"/>
      <c r="BB26" s="1504"/>
      <c r="BC26" s="1504"/>
      <c r="BD26" s="1504"/>
      <c r="BE26" s="1504"/>
      <c r="BF26" s="1505"/>
      <c r="BG26" s="827"/>
      <c r="BI26" s="585"/>
      <c r="BJ26" s="585"/>
      <c r="BK26" s="585"/>
      <c r="BL26" s="585"/>
      <c r="BM26" s="585"/>
      <c r="BN26" s="585"/>
    </row>
    <row r="27" spans="1:66" ht="18" customHeight="1" x14ac:dyDescent="0.25">
      <c r="B27" s="1494"/>
      <c r="C27" s="1495"/>
      <c r="D27" s="1495"/>
      <c r="E27" s="1495"/>
      <c r="F27" s="1495"/>
      <c r="G27" s="1495"/>
      <c r="H27" s="1495"/>
      <c r="I27" s="1496"/>
      <c r="J27" s="1503"/>
      <c r="K27" s="1504"/>
      <c r="L27" s="1504"/>
      <c r="M27" s="1504"/>
      <c r="N27" s="1504"/>
      <c r="O27" s="1504"/>
      <c r="P27" s="1504"/>
      <c r="Q27" s="1504"/>
      <c r="R27" s="1504"/>
      <c r="S27" s="1504"/>
      <c r="T27" s="1504"/>
      <c r="U27" s="1504"/>
      <c r="V27" s="1504"/>
      <c r="W27" s="1504"/>
      <c r="X27" s="1504"/>
      <c r="Y27" s="1504"/>
      <c r="Z27" s="1504"/>
      <c r="AA27" s="1504"/>
      <c r="AB27" s="1504"/>
      <c r="AC27" s="1504"/>
      <c r="AD27" s="1504"/>
      <c r="AE27" s="1504"/>
      <c r="AF27" s="1504"/>
      <c r="AG27" s="1504"/>
      <c r="AH27" s="1504"/>
      <c r="AI27" s="1504"/>
      <c r="AJ27" s="1504"/>
      <c r="AK27" s="1504"/>
      <c r="AL27" s="1504"/>
      <c r="AM27" s="1504"/>
      <c r="AN27" s="1504"/>
      <c r="AO27" s="1504"/>
      <c r="AP27" s="1504"/>
      <c r="AQ27" s="1504"/>
      <c r="AR27" s="1504"/>
      <c r="AS27" s="1504"/>
      <c r="AT27" s="1504"/>
      <c r="AU27" s="1504"/>
      <c r="AV27" s="1504"/>
      <c r="AW27" s="1504"/>
      <c r="AX27" s="1504"/>
      <c r="AY27" s="1504"/>
      <c r="AZ27" s="1504"/>
      <c r="BA27" s="1504"/>
      <c r="BB27" s="1504"/>
      <c r="BC27" s="1504"/>
      <c r="BD27" s="1504"/>
      <c r="BE27" s="1504"/>
      <c r="BF27" s="1505"/>
      <c r="BG27" s="827"/>
      <c r="BI27" s="585"/>
      <c r="BJ27" s="585"/>
      <c r="BK27" s="585"/>
      <c r="BL27" s="585"/>
      <c r="BM27" s="585"/>
      <c r="BN27" s="585"/>
    </row>
    <row r="28" spans="1:66" ht="18" customHeight="1" x14ac:dyDescent="0.25">
      <c r="B28" s="1497"/>
      <c r="C28" s="1498"/>
      <c r="D28" s="1498"/>
      <c r="E28" s="1498"/>
      <c r="F28" s="1498"/>
      <c r="G28" s="1498"/>
      <c r="H28" s="1498"/>
      <c r="I28" s="1499"/>
      <c r="J28" s="1506"/>
      <c r="K28" s="1507"/>
      <c r="L28" s="1507"/>
      <c r="M28" s="1507"/>
      <c r="N28" s="1507"/>
      <c r="O28" s="1507"/>
      <c r="P28" s="1507"/>
      <c r="Q28" s="1507"/>
      <c r="R28" s="1507"/>
      <c r="S28" s="1507"/>
      <c r="T28" s="1507"/>
      <c r="U28" s="1507"/>
      <c r="V28" s="1507"/>
      <c r="W28" s="1507"/>
      <c r="X28" s="1507"/>
      <c r="Y28" s="1507"/>
      <c r="Z28" s="1507"/>
      <c r="AA28" s="1507"/>
      <c r="AB28" s="1507"/>
      <c r="AC28" s="1507"/>
      <c r="AD28" s="1507"/>
      <c r="AE28" s="1507"/>
      <c r="AF28" s="1507"/>
      <c r="AG28" s="1507"/>
      <c r="AH28" s="1507"/>
      <c r="AI28" s="1507"/>
      <c r="AJ28" s="1507"/>
      <c r="AK28" s="1507"/>
      <c r="AL28" s="1507"/>
      <c r="AM28" s="1507"/>
      <c r="AN28" s="1507"/>
      <c r="AO28" s="1507"/>
      <c r="AP28" s="1507"/>
      <c r="AQ28" s="1507"/>
      <c r="AR28" s="1507"/>
      <c r="AS28" s="1507"/>
      <c r="AT28" s="1507"/>
      <c r="AU28" s="1507"/>
      <c r="AV28" s="1507"/>
      <c r="AW28" s="1507"/>
      <c r="AX28" s="1507"/>
      <c r="AY28" s="1507"/>
      <c r="AZ28" s="1507"/>
      <c r="BA28" s="1507"/>
      <c r="BB28" s="1507"/>
      <c r="BC28" s="1507"/>
      <c r="BD28" s="1507"/>
      <c r="BE28" s="1507"/>
      <c r="BF28" s="1508"/>
      <c r="BG28" s="827"/>
      <c r="BI28" s="585"/>
      <c r="BJ28" s="585"/>
      <c r="BK28" s="585"/>
      <c r="BL28" s="585"/>
      <c r="BM28" s="585"/>
      <c r="BN28" s="585"/>
    </row>
    <row r="29" spans="1:66" ht="18" customHeight="1" x14ac:dyDescent="0.25">
      <c r="B29" s="1491" t="s">
        <v>1550</v>
      </c>
      <c r="C29" s="1492"/>
      <c r="D29" s="1492"/>
      <c r="E29" s="1492"/>
      <c r="F29" s="1492"/>
      <c r="G29" s="1492"/>
      <c r="H29" s="1492"/>
      <c r="I29" s="1493"/>
      <c r="J29" s="1500"/>
      <c r="K29" s="1501"/>
      <c r="L29" s="1501"/>
      <c r="M29" s="1501"/>
      <c r="N29" s="1501"/>
      <c r="O29" s="1501"/>
      <c r="P29" s="1501"/>
      <c r="Q29" s="1501"/>
      <c r="R29" s="1501"/>
      <c r="S29" s="1501"/>
      <c r="T29" s="1501"/>
      <c r="U29" s="1501"/>
      <c r="V29" s="1501"/>
      <c r="W29" s="1501"/>
      <c r="X29" s="1501"/>
      <c r="Y29" s="1501"/>
      <c r="Z29" s="1501"/>
      <c r="AA29" s="1501"/>
      <c r="AB29" s="1501"/>
      <c r="AC29" s="1501"/>
      <c r="AD29" s="1501"/>
      <c r="AE29" s="1501"/>
      <c r="AF29" s="1501"/>
      <c r="AG29" s="1501"/>
      <c r="AH29" s="1501"/>
      <c r="AI29" s="1501"/>
      <c r="AJ29" s="1501"/>
      <c r="AK29" s="1501"/>
      <c r="AL29" s="1501"/>
      <c r="AM29" s="1501"/>
      <c r="AN29" s="1501"/>
      <c r="AO29" s="1501"/>
      <c r="AP29" s="1501"/>
      <c r="AQ29" s="1501"/>
      <c r="AR29" s="1501"/>
      <c r="AS29" s="1501"/>
      <c r="AT29" s="1501"/>
      <c r="AU29" s="1501"/>
      <c r="AV29" s="1501"/>
      <c r="AW29" s="1501"/>
      <c r="AX29" s="1501"/>
      <c r="AY29" s="1501"/>
      <c r="AZ29" s="1501"/>
      <c r="BA29" s="1501"/>
      <c r="BB29" s="1501"/>
      <c r="BC29" s="1501"/>
      <c r="BD29" s="1501"/>
      <c r="BE29" s="1501"/>
      <c r="BF29" s="1502"/>
      <c r="BG29" s="827"/>
      <c r="BI29" s="585"/>
      <c r="BJ29" s="585"/>
      <c r="BK29" s="585"/>
      <c r="BL29" s="585"/>
      <c r="BM29" s="585"/>
      <c r="BN29" s="585"/>
    </row>
    <row r="30" spans="1:66" ht="18" customHeight="1" x14ac:dyDescent="0.25">
      <c r="B30" s="1494"/>
      <c r="C30" s="1495"/>
      <c r="D30" s="1495"/>
      <c r="E30" s="1495"/>
      <c r="F30" s="1495"/>
      <c r="G30" s="1495"/>
      <c r="H30" s="1495"/>
      <c r="I30" s="1496"/>
      <c r="J30" s="1503"/>
      <c r="K30" s="1504"/>
      <c r="L30" s="1504"/>
      <c r="M30" s="1504"/>
      <c r="N30" s="1504"/>
      <c r="O30" s="1504"/>
      <c r="P30" s="1504"/>
      <c r="Q30" s="1504"/>
      <c r="R30" s="1504"/>
      <c r="S30" s="1504"/>
      <c r="T30" s="1504"/>
      <c r="U30" s="1504"/>
      <c r="V30" s="1504"/>
      <c r="W30" s="1504"/>
      <c r="X30" s="1504"/>
      <c r="Y30" s="1504"/>
      <c r="Z30" s="1504"/>
      <c r="AA30" s="1504"/>
      <c r="AB30" s="1504"/>
      <c r="AC30" s="1504"/>
      <c r="AD30" s="1504"/>
      <c r="AE30" s="1504"/>
      <c r="AF30" s="1504"/>
      <c r="AG30" s="1504"/>
      <c r="AH30" s="1504"/>
      <c r="AI30" s="1504"/>
      <c r="AJ30" s="1504"/>
      <c r="AK30" s="1504"/>
      <c r="AL30" s="1504"/>
      <c r="AM30" s="1504"/>
      <c r="AN30" s="1504"/>
      <c r="AO30" s="1504"/>
      <c r="AP30" s="1504"/>
      <c r="AQ30" s="1504"/>
      <c r="AR30" s="1504"/>
      <c r="AS30" s="1504"/>
      <c r="AT30" s="1504"/>
      <c r="AU30" s="1504"/>
      <c r="AV30" s="1504"/>
      <c r="AW30" s="1504"/>
      <c r="AX30" s="1504"/>
      <c r="AY30" s="1504"/>
      <c r="AZ30" s="1504"/>
      <c r="BA30" s="1504"/>
      <c r="BB30" s="1504"/>
      <c r="BC30" s="1504"/>
      <c r="BD30" s="1504"/>
      <c r="BE30" s="1504"/>
      <c r="BF30" s="1505"/>
      <c r="BG30" s="827"/>
      <c r="BI30" s="585"/>
      <c r="BJ30" s="585"/>
      <c r="BK30" s="585"/>
      <c r="BL30" s="585"/>
      <c r="BM30" s="585"/>
      <c r="BN30" s="585"/>
    </row>
    <row r="31" spans="1:66" ht="18" customHeight="1" x14ac:dyDescent="0.25">
      <c r="B31" s="1494"/>
      <c r="C31" s="1495"/>
      <c r="D31" s="1495"/>
      <c r="E31" s="1495"/>
      <c r="F31" s="1495"/>
      <c r="G31" s="1495"/>
      <c r="H31" s="1495"/>
      <c r="I31" s="1496"/>
      <c r="J31" s="1503"/>
      <c r="K31" s="1504"/>
      <c r="L31" s="1504"/>
      <c r="M31" s="1504"/>
      <c r="N31" s="1504"/>
      <c r="O31" s="1504"/>
      <c r="P31" s="1504"/>
      <c r="Q31" s="1504"/>
      <c r="R31" s="1504"/>
      <c r="S31" s="1504"/>
      <c r="T31" s="1504"/>
      <c r="U31" s="1504"/>
      <c r="V31" s="1504"/>
      <c r="W31" s="1504"/>
      <c r="X31" s="1504"/>
      <c r="Y31" s="1504"/>
      <c r="Z31" s="1504"/>
      <c r="AA31" s="1504"/>
      <c r="AB31" s="1504"/>
      <c r="AC31" s="1504"/>
      <c r="AD31" s="1504"/>
      <c r="AE31" s="1504"/>
      <c r="AF31" s="1504"/>
      <c r="AG31" s="1504"/>
      <c r="AH31" s="1504"/>
      <c r="AI31" s="1504"/>
      <c r="AJ31" s="1504"/>
      <c r="AK31" s="1504"/>
      <c r="AL31" s="1504"/>
      <c r="AM31" s="1504"/>
      <c r="AN31" s="1504"/>
      <c r="AO31" s="1504"/>
      <c r="AP31" s="1504"/>
      <c r="AQ31" s="1504"/>
      <c r="AR31" s="1504"/>
      <c r="AS31" s="1504"/>
      <c r="AT31" s="1504"/>
      <c r="AU31" s="1504"/>
      <c r="AV31" s="1504"/>
      <c r="AW31" s="1504"/>
      <c r="AX31" s="1504"/>
      <c r="AY31" s="1504"/>
      <c r="AZ31" s="1504"/>
      <c r="BA31" s="1504"/>
      <c r="BB31" s="1504"/>
      <c r="BC31" s="1504"/>
      <c r="BD31" s="1504"/>
      <c r="BE31" s="1504"/>
      <c r="BF31" s="1505"/>
      <c r="BG31" s="827"/>
      <c r="BI31" s="585"/>
      <c r="BJ31" s="585"/>
      <c r="BK31" s="585"/>
      <c r="BL31" s="585"/>
      <c r="BM31" s="585"/>
      <c r="BN31" s="585"/>
    </row>
    <row r="32" spans="1:66" ht="18" customHeight="1" x14ac:dyDescent="0.25">
      <c r="A32" s="587"/>
      <c r="B32" s="1497"/>
      <c r="C32" s="1498"/>
      <c r="D32" s="1498"/>
      <c r="E32" s="1498"/>
      <c r="F32" s="1498"/>
      <c r="G32" s="1498"/>
      <c r="H32" s="1498"/>
      <c r="I32" s="1499"/>
      <c r="J32" s="1506"/>
      <c r="K32" s="1507"/>
      <c r="L32" s="1507"/>
      <c r="M32" s="1507"/>
      <c r="N32" s="1507"/>
      <c r="O32" s="1507"/>
      <c r="P32" s="1507"/>
      <c r="Q32" s="1507"/>
      <c r="R32" s="1507"/>
      <c r="S32" s="1507"/>
      <c r="T32" s="1507"/>
      <c r="U32" s="1507"/>
      <c r="V32" s="1507"/>
      <c r="W32" s="1507"/>
      <c r="X32" s="1507"/>
      <c r="Y32" s="1507"/>
      <c r="Z32" s="1507"/>
      <c r="AA32" s="1507"/>
      <c r="AB32" s="1507"/>
      <c r="AC32" s="1507"/>
      <c r="AD32" s="1507"/>
      <c r="AE32" s="1507"/>
      <c r="AF32" s="1507"/>
      <c r="AG32" s="1507"/>
      <c r="AH32" s="1507"/>
      <c r="AI32" s="1507"/>
      <c r="AJ32" s="1507"/>
      <c r="AK32" s="1507"/>
      <c r="AL32" s="1507"/>
      <c r="AM32" s="1507"/>
      <c r="AN32" s="1507"/>
      <c r="AO32" s="1507"/>
      <c r="AP32" s="1507"/>
      <c r="AQ32" s="1507"/>
      <c r="AR32" s="1507"/>
      <c r="AS32" s="1507"/>
      <c r="AT32" s="1507"/>
      <c r="AU32" s="1507"/>
      <c r="AV32" s="1507"/>
      <c r="AW32" s="1507"/>
      <c r="AX32" s="1507"/>
      <c r="AY32" s="1507"/>
      <c r="AZ32" s="1507"/>
      <c r="BA32" s="1507"/>
      <c r="BB32" s="1507"/>
      <c r="BC32" s="1507"/>
      <c r="BD32" s="1507"/>
      <c r="BE32" s="1507"/>
      <c r="BF32" s="1508"/>
      <c r="BG32" s="827"/>
      <c r="BI32" s="585"/>
      <c r="BJ32" s="585"/>
      <c r="BK32" s="585"/>
      <c r="BL32" s="585"/>
      <c r="BM32" s="585"/>
      <c r="BN32" s="585"/>
    </row>
    <row r="33" spans="1:66" ht="18" customHeight="1" x14ac:dyDescent="0.25">
      <c r="A33" s="587"/>
      <c r="B33" s="1490" t="s">
        <v>1679</v>
      </c>
      <c r="C33" s="1490"/>
      <c r="D33" s="1490"/>
      <c r="E33" s="1490"/>
      <c r="F33" s="1490"/>
      <c r="G33" s="1490"/>
      <c r="H33" s="1490"/>
      <c r="I33" s="1490"/>
      <c r="J33" s="1490"/>
      <c r="K33" s="1490"/>
      <c r="L33" s="1490"/>
      <c r="M33" s="1490"/>
      <c r="N33" s="1490"/>
      <c r="O33" s="1490"/>
      <c r="P33" s="1490"/>
      <c r="Q33" s="1490"/>
      <c r="R33" s="1490"/>
      <c r="S33" s="1490"/>
      <c r="T33" s="1490"/>
      <c r="U33" s="1490"/>
      <c r="V33" s="1490"/>
      <c r="W33" s="1490"/>
      <c r="X33" s="1490"/>
      <c r="Y33" s="1490"/>
      <c r="Z33" s="1490"/>
      <c r="AA33" s="1490"/>
      <c r="AB33" s="1490"/>
      <c r="AC33" s="1490"/>
      <c r="AD33" s="1490"/>
      <c r="AE33" s="1490"/>
      <c r="AF33" s="1490"/>
      <c r="AG33" s="1490"/>
      <c r="AH33" s="1490"/>
      <c r="AI33" s="1490"/>
      <c r="AJ33" s="1490"/>
      <c r="AK33" s="1490"/>
      <c r="AL33" s="1490"/>
      <c r="AM33" s="1490"/>
      <c r="AN33" s="1490"/>
      <c r="AO33" s="1490"/>
      <c r="AP33" s="1490"/>
      <c r="AQ33" s="1490"/>
      <c r="AR33" s="1490"/>
      <c r="AS33" s="1490"/>
      <c r="AT33" s="1490"/>
      <c r="AU33" s="1490"/>
      <c r="AV33" s="1490"/>
      <c r="AW33" s="1490"/>
      <c r="AX33" s="1490"/>
      <c r="AY33" s="1490"/>
      <c r="AZ33" s="1490"/>
      <c r="BA33" s="1490"/>
      <c r="BB33" s="1490"/>
      <c r="BC33" s="1490"/>
      <c r="BD33" s="1490"/>
      <c r="BE33" s="1490"/>
      <c r="BF33" s="1490"/>
      <c r="BI33" s="585"/>
      <c r="BJ33" s="585"/>
      <c r="BK33" s="585"/>
      <c r="BL33" s="585"/>
      <c r="BM33" s="585"/>
      <c r="BN33" s="585"/>
    </row>
    <row r="34" spans="1:66" ht="18" customHeight="1" x14ac:dyDescent="0.25">
      <c r="A34" s="587"/>
      <c r="B34" s="1485" t="s">
        <v>79</v>
      </c>
      <c r="C34" s="1455"/>
      <c r="D34" s="1455"/>
      <c r="E34" s="1455"/>
      <c r="F34" s="1455"/>
      <c r="G34" s="1455"/>
      <c r="H34" s="1455"/>
      <c r="I34" s="1456"/>
      <c r="J34" s="595" t="s">
        <v>315</v>
      </c>
      <c r="K34" s="1486" t="s">
        <v>316</v>
      </c>
      <c r="L34" s="1455"/>
      <c r="M34" s="1455"/>
      <c r="N34" s="1455"/>
      <c r="O34" s="1455"/>
      <c r="P34" s="1455"/>
      <c r="Q34" s="1456"/>
      <c r="R34" s="1485" t="s">
        <v>72</v>
      </c>
      <c r="S34" s="1455"/>
      <c r="T34" s="1455"/>
      <c r="U34" s="1455"/>
      <c r="V34" s="1455"/>
      <c r="W34" s="1455"/>
      <c r="X34" s="1455"/>
      <c r="Y34" s="1455"/>
      <c r="Z34" s="1455"/>
      <c r="AA34" s="1456"/>
      <c r="AB34" s="1485" t="s">
        <v>80</v>
      </c>
      <c r="AC34" s="1455"/>
      <c r="AD34" s="1455"/>
      <c r="AE34" s="1455"/>
      <c r="AF34" s="1455"/>
      <c r="AG34" s="1455"/>
      <c r="AH34" s="1455"/>
      <c r="AI34" s="1455"/>
      <c r="AJ34" s="1455"/>
      <c r="AK34" s="1455"/>
      <c r="AL34" s="1455"/>
      <c r="AM34" s="1455"/>
      <c r="AN34" s="1455"/>
      <c r="AO34" s="1455"/>
      <c r="AP34" s="1455"/>
      <c r="AQ34" s="1455"/>
      <c r="AR34" s="1455"/>
      <c r="AS34" s="1455"/>
      <c r="AT34" s="1455"/>
      <c r="AU34" s="1455"/>
      <c r="AV34" s="1455"/>
      <c r="AW34" s="1455"/>
      <c r="AX34" s="1455"/>
      <c r="AY34" s="1455"/>
      <c r="AZ34" s="1455"/>
      <c r="BA34" s="1455"/>
      <c r="BB34" s="1455"/>
      <c r="BC34" s="1487" t="s">
        <v>618</v>
      </c>
      <c r="BD34" s="1488"/>
      <c r="BE34" s="1485" t="s">
        <v>81</v>
      </c>
      <c r="BF34" s="1456"/>
      <c r="BI34" s="585"/>
      <c r="BJ34" s="585"/>
      <c r="BK34" s="585"/>
      <c r="BL34" s="585"/>
      <c r="BM34" s="585"/>
      <c r="BN34" s="585"/>
    </row>
    <row r="35" spans="1:66" ht="18" customHeight="1" x14ac:dyDescent="0.25">
      <c r="A35" s="587"/>
      <c r="B35" s="1439" t="s">
        <v>82</v>
      </c>
      <c r="C35" s="1442"/>
      <c r="D35" s="1442"/>
      <c r="E35" s="1442"/>
      <c r="F35" s="1442"/>
      <c r="G35" s="1442"/>
      <c r="H35" s="1442"/>
      <c r="I35" s="1443"/>
      <c r="J35" s="715" t="str">
        <f>IF(K35&lt;&gt;"",1,"")</f>
        <v/>
      </c>
      <c r="K35" s="1463"/>
      <c r="L35" s="1438"/>
      <c r="M35" s="1438"/>
      <c r="N35" s="1438"/>
      <c r="O35" s="1438"/>
      <c r="P35" s="1438"/>
      <c r="Q35" s="1464"/>
      <c r="R35" s="1434"/>
      <c r="S35" s="1435"/>
      <c r="T35" s="1435"/>
      <c r="U35" s="1435"/>
      <c r="V35" s="1435"/>
      <c r="W35" s="1435"/>
      <c r="X35" s="1435"/>
      <c r="Y35" s="1435"/>
      <c r="Z35" s="1435"/>
      <c r="AA35" s="1436"/>
      <c r="AB35" s="1437"/>
      <c r="AC35" s="1438"/>
      <c r="AD35" s="1438"/>
      <c r="AE35" s="1438"/>
      <c r="AF35" s="1438"/>
      <c r="AG35" s="1438"/>
      <c r="AH35" s="1438"/>
      <c r="AI35" s="1438"/>
      <c r="AJ35" s="1438"/>
      <c r="AK35" s="1438"/>
      <c r="AL35" s="1438"/>
      <c r="AM35" s="1438"/>
      <c r="AN35" s="1438"/>
      <c r="AO35" s="1438"/>
      <c r="AP35" s="1438"/>
      <c r="AQ35" s="1438"/>
      <c r="AR35" s="1438"/>
      <c r="AS35" s="1438"/>
      <c r="AT35" s="1438"/>
      <c r="AU35" s="1438"/>
      <c r="AV35" s="1438"/>
      <c r="AW35" s="1438"/>
      <c r="AX35" s="1438"/>
      <c r="AY35" s="1438"/>
      <c r="AZ35" s="1438"/>
      <c r="BA35" s="1438"/>
      <c r="BB35" s="1438"/>
      <c r="BC35" s="1396"/>
      <c r="BD35" s="1397"/>
      <c r="BE35" s="1396"/>
      <c r="BF35" s="1397"/>
      <c r="BI35" s="585"/>
      <c r="BJ35" s="585"/>
      <c r="BK35" s="585"/>
      <c r="BL35" s="585"/>
      <c r="BM35" s="585"/>
      <c r="BN35" s="585"/>
    </row>
    <row r="36" spans="1:66" ht="18" customHeight="1" x14ac:dyDescent="0.25">
      <c r="A36" s="587"/>
      <c r="B36" s="1440"/>
      <c r="C36" s="1470"/>
      <c r="D36" s="1470"/>
      <c r="E36" s="1470"/>
      <c r="F36" s="1470"/>
      <c r="G36" s="1470"/>
      <c r="H36" s="1470"/>
      <c r="I36" s="1445"/>
      <c r="J36" s="716" t="str">
        <f>IF(AND($K35&lt;&gt;$K36,$K36&lt;&gt;""),MAX($J$35:$J35)+1,"")</f>
        <v/>
      </c>
      <c r="K36" s="1414"/>
      <c r="L36" s="1415"/>
      <c r="M36" s="1415"/>
      <c r="N36" s="1415"/>
      <c r="O36" s="1415"/>
      <c r="P36" s="1415"/>
      <c r="Q36" s="1416"/>
      <c r="R36" s="1401"/>
      <c r="S36" s="1402"/>
      <c r="T36" s="1402"/>
      <c r="U36" s="1402"/>
      <c r="V36" s="1402"/>
      <c r="W36" s="1402"/>
      <c r="X36" s="1402"/>
      <c r="Y36" s="1402"/>
      <c r="Z36" s="1402"/>
      <c r="AA36" s="1418"/>
      <c r="AB36" s="1417"/>
      <c r="AC36" s="1415"/>
      <c r="AD36" s="1415"/>
      <c r="AE36" s="1415"/>
      <c r="AF36" s="1415"/>
      <c r="AG36" s="1415"/>
      <c r="AH36" s="1415"/>
      <c r="AI36" s="1415"/>
      <c r="AJ36" s="1415"/>
      <c r="AK36" s="1415"/>
      <c r="AL36" s="1415"/>
      <c r="AM36" s="1415"/>
      <c r="AN36" s="1415"/>
      <c r="AO36" s="1415"/>
      <c r="AP36" s="1415"/>
      <c r="AQ36" s="1415"/>
      <c r="AR36" s="1415"/>
      <c r="AS36" s="1415"/>
      <c r="AT36" s="1415"/>
      <c r="AU36" s="1415"/>
      <c r="AV36" s="1415"/>
      <c r="AW36" s="1415"/>
      <c r="AX36" s="1415"/>
      <c r="AY36" s="1415"/>
      <c r="AZ36" s="1415"/>
      <c r="BA36" s="1415"/>
      <c r="BB36" s="1415"/>
      <c r="BC36" s="1391"/>
      <c r="BD36" s="1392"/>
      <c r="BE36" s="1391"/>
      <c r="BF36" s="1392"/>
      <c r="BI36" s="585"/>
      <c r="BJ36" s="585"/>
      <c r="BK36" s="585"/>
      <c r="BL36" s="585"/>
      <c r="BM36" s="585"/>
      <c r="BN36" s="585"/>
    </row>
    <row r="37" spans="1:66" ht="18" customHeight="1" x14ac:dyDescent="0.25">
      <c r="A37" s="587"/>
      <c r="B37" s="1440"/>
      <c r="C37" s="1470"/>
      <c r="D37" s="1470"/>
      <c r="E37" s="1470"/>
      <c r="F37" s="1470"/>
      <c r="G37" s="1470"/>
      <c r="H37" s="1470"/>
      <c r="I37" s="1445"/>
      <c r="J37" s="716" t="str">
        <f>IF(AND($K36&lt;&gt;$K37,$K37&lt;&gt;""),MAX($J$35:$J36)+1,"")</f>
        <v/>
      </c>
      <c r="K37" s="1414"/>
      <c r="L37" s="1415"/>
      <c r="M37" s="1415"/>
      <c r="N37" s="1415"/>
      <c r="O37" s="1415"/>
      <c r="P37" s="1415"/>
      <c r="Q37" s="1416"/>
      <c r="R37" s="1401"/>
      <c r="S37" s="1402"/>
      <c r="T37" s="1402"/>
      <c r="U37" s="1402"/>
      <c r="V37" s="1402"/>
      <c r="W37" s="1402"/>
      <c r="X37" s="1402"/>
      <c r="Y37" s="1402"/>
      <c r="Z37" s="1402"/>
      <c r="AA37" s="1418"/>
      <c r="AB37" s="1417"/>
      <c r="AC37" s="1415"/>
      <c r="AD37" s="1415"/>
      <c r="AE37" s="1415"/>
      <c r="AF37" s="1415"/>
      <c r="AG37" s="1415"/>
      <c r="AH37" s="1415"/>
      <c r="AI37" s="1415"/>
      <c r="AJ37" s="1415"/>
      <c r="AK37" s="1415"/>
      <c r="AL37" s="1415"/>
      <c r="AM37" s="1415"/>
      <c r="AN37" s="1415"/>
      <c r="AO37" s="1415"/>
      <c r="AP37" s="1415"/>
      <c r="AQ37" s="1415"/>
      <c r="AR37" s="1415"/>
      <c r="AS37" s="1415"/>
      <c r="AT37" s="1415"/>
      <c r="AU37" s="1415"/>
      <c r="AV37" s="1415"/>
      <c r="AW37" s="1415"/>
      <c r="AX37" s="1415"/>
      <c r="AY37" s="1415"/>
      <c r="AZ37" s="1415"/>
      <c r="BA37" s="1415"/>
      <c r="BB37" s="1415"/>
      <c r="BC37" s="1391"/>
      <c r="BD37" s="1392"/>
      <c r="BE37" s="1391"/>
      <c r="BF37" s="1392"/>
      <c r="BI37" s="585"/>
      <c r="BJ37" s="585"/>
      <c r="BK37" s="585"/>
      <c r="BL37" s="585"/>
      <c r="BM37" s="585"/>
      <c r="BN37" s="585"/>
    </row>
    <row r="38" spans="1:66" ht="18" customHeight="1" x14ac:dyDescent="0.25">
      <c r="A38" s="587"/>
      <c r="B38" s="1440"/>
      <c r="C38" s="1470"/>
      <c r="D38" s="1470"/>
      <c r="E38" s="1470"/>
      <c r="F38" s="1470"/>
      <c r="G38" s="1470"/>
      <c r="H38" s="1470"/>
      <c r="I38" s="1445"/>
      <c r="J38" s="716" t="str">
        <f>IF(AND($K37&lt;&gt;$K38,$K38&lt;&gt;""),MAX($J$35:$J37)+1,"")</f>
        <v/>
      </c>
      <c r="K38" s="1414"/>
      <c r="L38" s="1415"/>
      <c r="M38" s="1415"/>
      <c r="N38" s="1415"/>
      <c r="O38" s="1415"/>
      <c r="P38" s="1415"/>
      <c r="Q38" s="1416"/>
      <c r="R38" s="1401"/>
      <c r="S38" s="1402"/>
      <c r="T38" s="1402"/>
      <c r="U38" s="1402"/>
      <c r="V38" s="1402"/>
      <c r="W38" s="1402"/>
      <c r="X38" s="1402"/>
      <c r="Y38" s="1402"/>
      <c r="Z38" s="1402"/>
      <c r="AA38" s="1418"/>
      <c r="AB38" s="1417"/>
      <c r="AC38" s="1415"/>
      <c r="AD38" s="1415"/>
      <c r="AE38" s="1415"/>
      <c r="AF38" s="1415"/>
      <c r="AG38" s="1415"/>
      <c r="AH38" s="1415"/>
      <c r="AI38" s="1415"/>
      <c r="AJ38" s="1415"/>
      <c r="AK38" s="1415"/>
      <c r="AL38" s="1415"/>
      <c r="AM38" s="1415"/>
      <c r="AN38" s="1415"/>
      <c r="AO38" s="1415"/>
      <c r="AP38" s="1415"/>
      <c r="AQ38" s="1415"/>
      <c r="AR38" s="1415"/>
      <c r="AS38" s="1415"/>
      <c r="AT38" s="1415"/>
      <c r="AU38" s="1415"/>
      <c r="AV38" s="1415"/>
      <c r="AW38" s="1415"/>
      <c r="AX38" s="1415"/>
      <c r="AY38" s="1415"/>
      <c r="AZ38" s="1415"/>
      <c r="BA38" s="1415"/>
      <c r="BB38" s="1415"/>
      <c r="BC38" s="1391"/>
      <c r="BD38" s="1392"/>
      <c r="BE38" s="1391"/>
      <c r="BF38" s="1392"/>
      <c r="BI38" s="585"/>
      <c r="BJ38" s="585"/>
      <c r="BK38" s="585"/>
      <c r="BL38" s="585"/>
      <c r="BM38" s="585"/>
      <c r="BN38" s="585"/>
    </row>
    <row r="39" spans="1:66" ht="18" customHeight="1" x14ac:dyDescent="0.25">
      <c r="A39" s="587"/>
      <c r="B39" s="1440"/>
      <c r="C39" s="1470"/>
      <c r="D39" s="1470"/>
      <c r="E39" s="1470"/>
      <c r="F39" s="1470"/>
      <c r="G39" s="1470"/>
      <c r="H39" s="1470"/>
      <c r="I39" s="1445"/>
      <c r="J39" s="716" t="str">
        <f>IF(AND($K38&lt;&gt;$K39,$K39&lt;&gt;""),MAX($J$35:$J38)+1,"")</f>
        <v/>
      </c>
      <c r="K39" s="1414"/>
      <c r="L39" s="1415"/>
      <c r="M39" s="1415"/>
      <c r="N39" s="1415"/>
      <c r="O39" s="1415"/>
      <c r="P39" s="1415"/>
      <c r="Q39" s="1416"/>
      <c r="R39" s="1401"/>
      <c r="S39" s="1402"/>
      <c r="T39" s="1402"/>
      <c r="U39" s="1402"/>
      <c r="V39" s="1402"/>
      <c r="W39" s="1402"/>
      <c r="X39" s="1402"/>
      <c r="Y39" s="1402"/>
      <c r="Z39" s="1402"/>
      <c r="AA39" s="1418"/>
      <c r="AB39" s="1417"/>
      <c r="AC39" s="1415"/>
      <c r="AD39" s="1415"/>
      <c r="AE39" s="1415"/>
      <c r="AF39" s="1415"/>
      <c r="AG39" s="1415"/>
      <c r="AH39" s="1415"/>
      <c r="AI39" s="1415"/>
      <c r="AJ39" s="1415"/>
      <c r="AK39" s="1415"/>
      <c r="AL39" s="1415"/>
      <c r="AM39" s="1415"/>
      <c r="AN39" s="1415"/>
      <c r="AO39" s="1415"/>
      <c r="AP39" s="1415"/>
      <c r="AQ39" s="1415"/>
      <c r="AR39" s="1415"/>
      <c r="AS39" s="1415"/>
      <c r="AT39" s="1415"/>
      <c r="AU39" s="1415"/>
      <c r="AV39" s="1415"/>
      <c r="AW39" s="1415"/>
      <c r="AX39" s="1415"/>
      <c r="AY39" s="1415"/>
      <c r="AZ39" s="1415"/>
      <c r="BA39" s="1415"/>
      <c r="BB39" s="1415"/>
      <c r="BC39" s="1391"/>
      <c r="BD39" s="1392"/>
      <c r="BE39" s="1391"/>
      <c r="BF39" s="1392"/>
      <c r="BI39" s="585"/>
      <c r="BJ39" s="585"/>
      <c r="BK39" s="585"/>
      <c r="BL39" s="585"/>
      <c r="BM39" s="585"/>
      <c r="BN39" s="585"/>
    </row>
    <row r="40" spans="1:66" ht="18" customHeight="1" x14ac:dyDescent="0.25">
      <c r="A40" s="587"/>
      <c r="B40" s="1440"/>
      <c r="C40" s="1470"/>
      <c r="D40" s="1470"/>
      <c r="E40" s="1470"/>
      <c r="F40" s="1470"/>
      <c r="G40" s="1470"/>
      <c r="H40" s="1470"/>
      <c r="I40" s="1445"/>
      <c r="J40" s="716" t="str">
        <f>IF(AND($K39&lt;&gt;$K40,$K40&lt;&gt;""),MAX($J$35:$J39)+1,"")</f>
        <v/>
      </c>
      <c r="K40" s="1414"/>
      <c r="L40" s="1415"/>
      <c r="M40" s="1415"/>
      <c r="N40" s="1415"/>
      <c r="O40" s="1415"/>
      <c r="P40" s="1415"/>
      <c r="Q40" s="1416"/>
      <c r="R40" s="1401"/>
      <c r="S40" s="1402"/>
      <c r="T40" s="1402"/>
      <c r="U40" s="1402"/>
      <c r="V40" s="1402"/>
      <c r="W40" s="1402"/>
      <c r="X40" s="1402"/>
      <c r="Y40" s="1402"/>
      <c r="Z40" s="1402"/>
      <c r="AA40" s="1418"/>
      <c r="AB40" s="1417"/>
      <c r="AC40" s="1415"/>
      <c r="AD40" s="1415"/>
      <c r="AE40" s="1415"/>
      <c r="AF40" s="1415"/>
      <c r="AG40" s="1415"/>
      <c r="AH40" s="1415"/>
      <c r="AI40" s="1415"/>
      <c r="AJ40" s="1415"/>
      <c r="AK40" s="1415"/>
      <c r="AL40" s="1415"/>
      <c r="AM40" s="1415"/>
      <c r="AN40" s="1415"/>
      <c r="AO40" s="1415"/>
      <c r="AP40" s="1415"/>
      <c r="AQ40" s="1415"/>
      <c r="AR40" s="1415"/>
      <c r="AS40" s="1415"/>
      <c r="AT40" s="1415"/>
      <c r="AU40" s="1415"/>
      <c r="AV40" s="1415"/>
      <c r="AW40" s="1415"/>
      <c r="AX40" s="1415"/>
      <c r="AY40" s="1415"/>
      <c r="AZ40" s="1415"/>
      <c r="BA40" s="1415"/>
      <c r="BB40" s="1415"/>
      <c r="BC40" s="1391"/>
      <c r="BD40" s="1392"/>
      <c r="BE40" s="1391"/>
      <c r="BF40" s="1392"/>
      <c r="BI40" s="585"/>
      <c r="BJ40" s="585"/>
      <c r="BK40" s="585"/>
      <c r="BL40" s="585"/>
      <c r="BM40" s="585"/>
      <c r="BN40" s="585"/>
    </row>
    <row r="41" spans="1:66" ht="18" customHeight="1" x14ac:dyDescent="0.25">
      <c r="A41" s="587"/>
      <c r="B41" s="1440"/>
      <c r="C41" s="1470"/>
      <c r="D41" s="1470"/>
      <c r="E41" s="1470"/>
      <c r="F41" s="1470"/>
      <c r="G41" s="1470"/>
      <c r="H41" s="1470"/>
      <c r="I41" s="1445"/>
      <c r="J41" s="716" t="str">
        <f>IF(AND($K40&lt;&gt;$K41,$K41&lt;&gt;""),MAX($J$35:$J40)+1,"")</f>
        <v/>
      </c>
      <c r="K41" s="1414"/>
      <c r="L41" s="1415"/>
      <c r="M41" s="1415"/>
      <c r="N41" s="1415"/>
      <c r="O41" s="1415"/>
      <c r="P41" s="1415"/>
      <c r="Q41" s="1416"/>
      <c r="R41" s="1401"/>
      <c r="S41" s="1402"/>
      <c r="T41" s="1402"/>
      <c r="U41" s="1402"/>
      <c r="V41" s="1402"/>
      <c r="W41" s="1402"/>
      <c r="X41" s="1402"/>
      <c r="Y41" s="1402"/>
      <c r="Z41" s="1402"/>
      <c r="AA41" s="1418"/>
      <c r="AB41" s="1417"/>
      <c r="AC41" s="1415"/>
      <c r="AD41" s="1415"/>
      <c r="AE41" s="1415"/>
      <c r="AF41" s="1415"/>
      <c r="AG41" s="1415"/>
      <c r="AH41" s="1415"/>
      <c r="AI41" s="1415"/>
      <c r="AJ41" s="1415"/>
      <c r="AK41" s="1415"/>
      <c r="AL41" s="1415"/>
      <c r="AM41" s="1415"/>
      <c r="AN41" s="1415"/>
      <c r="AO41" s="1415"/>
      <c r="AP41" s="1415"/>
      <c r="AQ41" s="1415"/>
      <c r="AR41" s="1415"/>
      <c r="AS41" s="1415"/>
      <c r="AT41" s="1415"/>
      <c r="AU41" s="1415"/>
      <c r="AV41" s="1415"/>
      <c r="AW41" s="1415"/>
      <c r="AX41" s="1415"/>
      <c r="AY41" s="1415"/>
      <c r="AZ41" s="1415"/>
      <c r="BA41" s="1415"/>
      <c r="BB41" s="1415"/>
      <c r="BC41" s="1391"/>
      <c r="BD41" s="1392"/>
      <c r="BE41" s="1391"/>
      <c r="BF41" s="1392"/>
      <c r="BI41" s="585"/>
      <c r="BJ41" s="585"/>
      <c r="BK41" s="585"/>
      <c r="BL41" s="585"/>
      <c r="BM41" s="585"/>
      <c r="BN41" s="585"/>
    </row>
    <row r="42" spans="1:66" ht="18" customHeight="1" x14ac:dyDescent="0.25">
      <c r="A42" s="587"/>
      <c r="B42" s="1440"/>
      <c r="C42" s="1470"/>
      <c r="D42" s="1470"/>
      <c r="E42" s="1470"/>
      <c r="F42" s="1470"/>
      <c r="G42" s="1470"/>
      <c r="H42" s="1470"/>
      <c r="I42" s="1445"/>
      <c r="J42" s="716" t="str">
        <f>IF(AND($K41&lt;&gt;$K42,$K42&lt;&gt;""),MAX($J$35:$J41)+1,"")</f>
        <v/>
      </c>
      <c r="K42" s="1414"/>
      <c r="L42" s="1415"/>
      <c r="M42" s="1415"/>
      <c r="N42" s="1415"/>
      <c r="O42" s="1415"/>
      <c r="P42" s="1415"/>
      <c r="Q42" s="1416"/>
      <c r="R42" s="1401"/>
      <c r="S42" s="1402"/>
      <c r="T42" s="1402"/>
      <c r="U42" s="1402"/>
      <c r="V42" s="1402"/>
      <c r="W42" s="1402"/>
      <c r="X42" s="1402"/>
      <c r="Y42" s="1402"/>
      <c r="Z42" s="1402"/>
      <c r="AA42" s="1418"/>
      <c r="AB42" s="1417"/>
      <c r="AC42" s="1415"/>
      <c r="AD42" s="1415"/>
      <c r="AE42" s="1415"/>
      <c r="AF42" s="1415"/>
      <c r="AG42" s="1415"/>
      <c r="AH42" s="1415"/>
      <c r="AI42" s="1415"/>
      <c r="AJ42" s="1415"/>
      <c r="AK42" s="1415"/>
      <c r="AL42" s="1415"/>
      <c r="AM42" s="1415"/>
      <c r="AN42" s="1415"/>
      <c r="AO42" s="1415"/>
      <c r="AP42" s="1415"/>
      <c r="AQ42" s="1415"/>
      <c r="AR42" s="1415"/>
      <c r="AS42" s="1415"/>
      <c r="AT42" s="1415"/>
      <c r="AU42" s="1415"/>
      <c r="AV42" s="1415"/>
      <c r="AW42" s="1415"/>
      <c r="AX42" s="1415"/>
      <c r="AY42" s="1415"/>
      <c r="AZ42" s="1415"/>
      <c r="BA42" s="1415"/>
      <c r="BB42" s="1415"/>
      <c r="BC42" s="1391"/>
      <c r="BD42" s="1392"/>
      <c r="BE42" s="1391"/>
      <c r="BF42" s="1392"/>
      <c r="BI42" s="585"/>
      <c r="BJ42" s="585"/>
      <c r="BK42" s="585"/>
      <c r="BL42" s="585"/>
      <c r="BM42" s="585"/>
      <c r="BN42" s="585"/>
    </row>
    <row r="43" spans="1:66" ht="18" customHeight="1" x14ac:dyDescent="0.25">
      <c r="A43" s="587"/>
      <c r="B43" s="1440"/>
      <c r="C43" s="1470"/>
      <c r="D43" s="1470"/>
      <c r="E43" s="1470"/>
      <c r="F43" s="1470"/>
      <c r="G43" s="1470"/>
      <c r="H43" s="1470"/>
      <c r="I43" s="1445"/>
      <c r="J43" s="716" t="str">
        <f>IF(AND($K42&lt;&gt;$K43,$K43&lt;&gt;""),MAX($J$35:$J42)+1,"")</f>
        <v/>
      </c>
      <c r="K43" s="1414"/>
      <c r="L43" s="1415"/>
      <c r="M43" s="1415"/>
      <c r="N43" s="1415"/>
      <c r="O43" s="1415"/>
      <c r="P43" s="1415"/>
      <c r="Q43" s="1416"/>
      <c r="R43" s="1401"/>
      <c r="S43" s="1402"/>
      <c r="T43" s="1402"/>
      <c r="U43" s="1402"/>
      <c r="V43" s="1402"/>
      <c r="W43" s="1402"/>
      <c r="X43" s="1402"/>
      <c r="Y43" s="1402"/>
      <c r="Z43" s="1402"/>
      <c r="AA43" s="1418"/>
      <c r="AB43" s="1417"/>
      <c r="AC43" s="1415"/>
      <c r="AD43" s="1415"/>
      <c r="AE43" s="1415"/>
      <c r="AF43" s="1415"/>
      <c r="AG43" s="1415"/>
      <c r="AH43" s="1415"/>
      <c r="AI43" s="1415"/>
      <c r="AJ43" s="1415"/>
      <c r="AK43" s="1415"/>
      <c r="AL43" s="1415"/>
      <c r="AM43" s="1415"/>
      <c r="AN43" s="1415"/>
      <c r="AO43" s="1415"/>
      <c r="AP43" s="1415"/>
      <c r="AQ43" s="1415"/>
      <c r="AR43" s="1415"/>
      <c r="AS43" s="1415"/>
      <c r="AT43" s="1415"/>
      <c r="AU43" s="1415"/>
      <c r="AV43" s="1415"/>
      <c r="AW43" s="1415"/>
      <c r="AX43" s="1415"/>
      <c r="AY43" s="1415"/>
      <c r="AZ43" s="1415"/>
      <c r="BA43" s="1415"/>
      <c r="BB43" s="1415"/>
      <c r="BC43" s="1391"/>
      <c r="BD43" s="1392"/>
      <c r="BE43" s="1391"/>
      <c r="BF43" s="1392"/>
      <c r="BI43" s="585"/>
      <c r="BJ43" s="585"/>
      <c r="BK43" s="585"/>
      <c r="BL43" s="585"/>
      <c r="BM43" s="585"/>
      <c r="BN43" s="585"/>
    </row>
    <row r="44" spans="1:66" ht="18" customHeight="1" x14ac:dyDescent="0.25">
      <c r="A44" s="587"/>
      <c r="B44" s="1440"/>
      <c r="C44" s="1470"/>
      <c r="D44" s="1470"/>
      <c r="E44" s="1470"/>
      <c r="F44" s="1470"/>
      <c r="G44" s="1470"/>
      <c r="H44" s="1470"/>
      <c r="I44" s="1445"/>
      <c r="J44" s="716" t="str">
        <f>IF(AND($K43&lt;&gt;$K44,$K44&lt;&gt;""),MAX($J$35:$J43)+1,"")</f>
        <v/>
      </c>
      <c r="K44" s="1414"/>
      <c r="L44" s="1415"/>
      <c r="M44" s="1415"/>
      <c r="N44" s="1415"/>
      <c r="O44" s="1415"/>
      <c r="P44" s="1415"/>
      <c r="Q44" s="1416"/>
      <c r="R44" s="1401"/>
      <c r="S44" s="1402"/>
      <c r="T44" s="1402"/>
      <c r="U44" s="1402"/>
      <c r="V44" s="1402"/>
      <c r="W44" s="1402"/>
      <c r="X44" s="1402"/>
      <c r="Y44" s="1402"/>
      <c r="Z44" s="1402"/>
      <c r="AA44" s="1418"/>
      <c r="AB44" s="1482"/>
      <c r="AC44" s="1483"/>
      <c r="AD44" s="1483"/>
      <c r="AE44" s="1483"/>
      <c r="AF44" s="1483"/>
      <c r="AG44" s="1483"/>
      <c r="AH44" s="1483"/>
      <c r="AI44" s="1483"/>
      <c r="AJ44" s="1483"/>
      <c r="AK44" s="1483"/>
      <c r="AL44" s="1483"/>
      <c r="AM44" s="1483"/>
      <c r="AN44" s="1483"/>
      <c r="AO44" s="1483"/>
      <c r="AP44" s="1483"/>
      <c r="AQ44" s="1483"/>
      <c r="AR44" s="1483"/>
      <c r="AS44" s="1483"/>
      <c r="AT44" s="1483"/>
      <c r="AU44" s="1483"/>
      <c r="AV44" s="1483"/>
      <c r="AW44" s="1483"/>
      <c r="AX44" s="1483"/>
      <c r="AY44" s="1483"/>
      <c r="AZ44" s="1483"/>
      <c r="BA44" s="1483"/>
      <c r="BB44" s="1483"/>
      <c r="BC44" s="1391"/>
      <c r="BD44" s="1392"/>
      <c r="BE44" s="1391"/>
      <c r="BF44" s="1392"/>
      <c r="BI44" s="585"/>
      <c r="BJ44" s="585"/>
      <c r="BK44" s="585"/>
      <c r="BL44" s="585"/>
      <c r="BM44" s="585"/>
      <c r="BN44" s="585"/>
    </row>
    <row r="45" spans="1:66" ht="18" customHeight="1" x14ac:dyDescent="0.25">
      <c r="A45" s="587"/>
      <c r="B45" s="1440"/>
      <c r="C45" s="1470"/>
      <c r="D45" s="1470"/>
      <c r="E45" s="1470"/>
      <c r="F45" s="1470"/>
      <c r="G45" s="1470"/>
      <c r="H45" s="1470"/>
      <c r="I45" s="1445"/>
      <c r="J45" s="716" t="str">
        <f>IF(AND($K44&lt;&gt;$K45,$K45&lt;&gt;""),MAX($J$35:$J44)+1,"")</f>
        <v/>
      </c>
      <c r="K45" s="1414"/>
      <c r="L45" s="1415"/>
      <c r="M45" s="1415"/>
      <c r="N45" s="1415"/>
      <c r="O45" s="1415"/>
      <c r="P45" s="1415"/>
      <c r="Q45" s="1416"/>
      <c r="R45" s="1401"/>
      <c r="S45" s="1402"/>
      <c r="T45" s="1402"/>
      <c r="U45" s="1402"/>
      <c r="V45" s="1402"/>
      <c r="W45" s="1402"/>
      <c r="X45" s="1402"/>
      <c r="Y45" s="1402"/>
      <c r="Z45" s="1402"/>
      <c r="AA45" s="1418"/>
      <c r="AB45" s="1482"/>
      <c r="AC45" s="1483"/>
      <c r="AD45" s="1483"/>
      <c r="AE45" s="1483"/>
      <c r="AF45" s="1483"/>
      <c r="AG45" s="1483"/>
      <c r="AH45" s="1483"/>
      <c r="AI45" s="1483"/>
      <c r="AJ45" s="1483"/>
      <c r="AK45" s="1483"/>
      <c r="AL45" s="1483"/>
      <c r="AM45" s="1483"/>
      <c r="AN45" s="1483"/>
      <c r="AO45" s="1483"/>
      <c r="AP45" s="1483"/>
      <c r="AQ45" s="1483"/>
      <c r="AR45" s="1483"/>
      <c r="AS45" s="1483"/>
      <c r="AT45" s="1483"/>
      <c r="AU45" s="1483"/>
      <c r="AV45" s="1483"/>
      <c r="AW45" s="1483"/>
      <c r="AX45" s="1483"/>
      <c r="AY45" s="1483"/>
      <c r="AZ45" s="1483"/>
      <c r="BA45" s="1483"/>
      <c r="BB45" s="1483"/>
      <c r="BC45" s="1391"/>
      <c r="BD45" s="1392"/>
      <c r="BE45" s="1391"/>
      <c r="BF45" s="1392"/>
      <c r="BI45" s="585"/>
      <c r="BJ45" s="585"/>
      <c r="BK45" s="585"/>
      <c r="BL45" s="585"/>
      <c r="BM45" s="585"/>
      <c r="BN45" s="585"/>
    </row>
    <row r="46" spans="1:66" ht="18" customHeight="1" x14ac:dyDescent="0.25">
      <c r="A46" s="587"/>
      <c r="B46" s="1440"/>
      <c r="C46" s="1470"/>
      <c r="D46" s="1470"/>
      <c r="E46" s="1470"/>
      <c r="F46" s="1470"/>
      <c r="G46" s="1470"/>
      <c r="H46" s="1470"/>
      <c r="I46" s="1445"/>
      <c r="J46" s="717" t="str">
        <f>IF(AND($K45&lt;&gt;$K46,$K46&lt;&gt;""),MAX($J$35:$J45)+1,"")</f>
        <v/>
      </c>
      <c r="K46" s="1414"/>
      <c r="L46" s="1415"/>
      <c r="M46" s="1415"/>
      <c r="N46" s="1415"/>
      <c r="O46" s="1415"/>
      <c r="P46" s="1415"/>
      <c r="Q46" s="1416"/>
      <c r="R46" s="1401"/>
      <c r="S46" s="1402"/>
      <c r="T46" s="1402"/>
      <c r="U46" s="1402"/>
      <c r="V46" s="1402"/>
      <c r="W46" s="1402"/>
      <c r="X46" s="1402"/>
      <c r="Y46" s="1402"/>
      <c r="Z46" s="1402"/>
      <c r="AA46" s="1418"/>
      <c r="AB46" s="1482"/>
      <c r="AC46" s="1483"/>
      <c r="AD46" s="1483"/>
      <c r="AE46" s="1483"/>
      <c r="AF46" s="1483"/>
      <c r="AG46" s="1483"/>
      <c r="AH46" s="1483"/>
      <c r="AI46" s="1483"/>
      <c r="AJ46" s="1483"/>
      <c r="AK46" s="1483"/>
      <c r="AL46" s="1483"/>
      <c r="AM46" s="1483"/>
      <c r="AN46" s="1483"/>
      <c r="AO46" s="1483"/>
      <c r="AP46" s="1483"/>
      <c r="AQ46" s="1483"/>
      <c r="AR46" s="1483"/>
      <c r="AS46" s="1483"/>
      <c r="AT46" s="1483"/>
      <c r="AU46" s="1483"/>
      <c r="AV46" s="1483"/>
      <c r="AW46" s="1483"/>
      <c r="AX46" s="1483"/>
      <c r="AY46" s="1483"/>
      <c r="AZ46" s="1483"/>
      <c r="BA46" s="1483"/>
      <c r="BB46" s="1483"/>
      <c r="BC46" s="1391"/>
      <c r="BD46" s="1392"/>
      <c r="BE46" s="1391"/>
      <c r="BF46" s="1392"/>
      <c r="BI46" s="585"/>
      <c r="BJ46" s="585"/>
      <c r="BK46" s="585"/>
      <c r="BL46" s="585"/>
      <c r="BM46" s="585"/>
      <c r="BN46" s="585"/>
    </row>
    <row r="47" spans="1:66" ht="18" customHeight="1" x14ac:dyDescent="0.25">
      <c r="A47" s="587"/>
      <c r="B47" s="1441"/>
      <c r="C47" s="1446"/>
      <c r="D47" s="1446"/>
      <c r="E47" s="1446"/>
      <c r="F47" s="1446"/>
      <c r="G47" s="1446"/>
      <c r="H47" s="1446"/>
      <c r="I47" s="1447"/>
      <c r="J47" s="717" t="str">
        <f>IF(AND($K46&lt;&gt;$K47,$K47&lt;&gt;""),MAX($J$35:$J46)+1,"")</f>
        <v/>
      </c>
      <c r="K47" s="1412"/>
      <c r="L47" s="1390"/>
      <c r="M47" s="1390"/>
      <c r="N47" s="1390"/>
      <c r="O47" s="1390"/>
      <c r="P47" s="1390"/>
      <c r="Q47" s="1413"/>
      <c r="R47" s="1403"/>
      <c r="S47" s="1404"/>
      <c r="T47" s="1404"/>
      <c r="U47" s="1404"/>
      <c r="V47" s="1404"/>
      <c r="W47" s="1404"/>
      <c r="X47" s="1404"/>
      <c r="Y47" s="1404"/>
      <c r="Z47" s="1404"/>
      <c r="AA47" s="1411"/>
      <c r="AB47" s="1484"/>
      <c r="AC47" s="1409"/>
      <c r="AD47" s="1409"/>
      <c r="AE47" s="1409"/>
      <c r="AF47" s="1409"/>
      <c r="AG47" s="1409"/>
      <c r="AH47" s="1409"/>
      <c r="AI47" s="1409"/>
      <c r="AJ47" s="1409"/>
      <c r="AK47" s="1409"/>
      <c r="AL47" s="1409"/>
      <c r="AM47" s="1409"/>
      <c r="AN47" s="1409"/>
      <c r="AO47" s="1409"/>
      <c r="AP47" s="1409"/>
      <c r="AQ47" s="1409"/>
      <c r="AR47" s="1409"/>
      <c r="AS47" s="1409"/>
      <c r="AT47" s="1409"/>
      <c r="AU47" s="1409"/>
      <c r="AV47" s="1409"/>
      <c r="AW47" s="1409"/>
      <c r="AX47" s="1409"/>
      <c r="AY47" s="1409"/>
      <c r="AZ47" s="1409"/>
      <c r="BA47" s="1409"/>
      <c r="BB47" s="1409"/>
      <c r="BC47" s="1387"/>
      <c r="BD47" s="1388"/>
      <c r="BE47" s="1387"/>
      <c r="BF47" s="1388"/>
      <c r="BI47" s="585"/>
      <c r="BJ47" s="585"/>
      <c r="BK47" s="585"/>
      <c r="BL47" s="585"/>
      <c r="BM47" s="585"/>
      <c r="BN47" s="585"/>
    </row>
    <row r="48" spans="1:66" ht="18" customHeight="1" x14ac:dyDescent="0.25">
      <c r="A48" s="587"/>
      <c r="B48" s="1425" t="s">
        <v>95</v>
      </c>
      <c r="C48" s="1427"/>
      <c r="D48" s="1427"/>
      <c r="E48" s="1427"/>
      <c r="F48" s="1427"/>
      <c r="G48" s="1427"/>
      <c r="H48" s="1427"/>
      <c r="I48" s="1428"/>
      <c r="J48" s="715" t="str">
        <f>IF(K48&lt;&gt;"",1,"")</f>
        <v/>
      </c>
      <c r="K48" s="1463"/>
      <c r="L48" s="1438"/>
      <c r="M48" s="1438"/>
      <c r="N48" s="1438"/>
      <c r="O48" s="1438"/>
      <c r="P48" s="1438"/>
      <c r="Q48" s="1464"/>
      <c r="R48" s="1476" t="s">
        <v>352</v>
      </c>
      <c r="S48" s="1477"/>
      <c r="T48" s="1477"/>
      <c r="U48" s="1477"/>
      <c r="V48" s="1477"/>
      <c r="W48" s="1477"/>
      <c r="X48" s="1477"/>
      <c r="Y48" s="1477"/>
      <c r="Z48" s="1477"/>
      <c r="AA48" s="1478"/>
      <c r="AB48" s="1437"/>
      <c r="AC48" s="1438"/>
      <c r="AD48" s="1438"/>
      <c r="AE48" s="1438"/>
      <c r="AF48" s="1438"/>
      <c r="AG48" s="1438"/>
      <c r="AH48" s="1438"/>
      <c r="AI48" s="1438"/>
      <c r="AJ48" s="1438"/>
      <c r="AK48" s="1438"/>
      <c r="AL48" s="1438"/>
      <c r="AM48" s="1438"/>
      <c r="AN48" s="1438"/>
      <c r="AO48" s="1438"/>
      <c r="AP48" s="1438"/>
      <c r="AQ48" s="1438"/>
      <c r="AR48" s="1438"/>
      <c r="AS48" s="1438"/>
      <c r="AT48" s="1438"/>
      <c r="AU48" s="1438"/>
      <c r="AV48" s="1438"/>
      <c r="AW48" s="1438"/>
      <c r="AX48" s="1438"/>
      <c r="AY48" s="1438"/>
      <c r="AZ48" s="1438"/>
      <c r="BA48" s="1438"/>
      <c r="BB48" s="1438"/>
      <c r="BC48" s="1396"/>
      <c r="BD48" s="1397"/>
      <c r="BE48" s="1393" t="s">
        <v>352</v>
      </c>
      <c r="BF48" s="1452"/>
      <c r="BI48" s="585"/>
      <c r="BJ48" s="585"/>
      <c r="BK48" s="585"/>
      <c r="BL48" s="585"/>
      <c r="BM48" s="585"/>
      <c r="BN48" s="585"/>
    </row>
    <row r="49" spans="1:66" ht="18" customHeight="1" x14ac:dyDescent="0.25">
      <c r="A49" s="587"/>
      <c r="B49" s="1426"/>
      <c r="C49" s="1429"/>
      <c r="D49" s="1429"/>
      <c r="E49" s="1429"/>
      <c r="F49" s="1429"/>
      <c r="G49" s="1429"/>
      <c r="H49" s="1429"/>
      <c r="I49" s="1430"/>
      <c r="J49" s="718" t="str">
        <f>IF(AND($K48&lt;&gt;$K49,$K49&lt;&gt;""),MAX($J$48:$J48)+1,"")</f>
        <v/>
      </c>
      <c r="K49" s="1412"/>
      <c r="L49" s="1390"/>
      <c r="M49" s="1390"/>
      <c r="N49" s="1390"/>
      <c r="O49" s="1390"/>
      <c r="P49" s="1390"/>
      <c r="Q49" s="1413"/>
      <c r="R49" s="1479" t="s">
        <v>352</v>
      </c>
      <c r="S49" s="1480"/>
      <c r="T49" s="1480"/>
      <c r="U49" s="1480"/>
      <c r="V49" s="1480"/>
      <c r="W49" s="1480"/>
      <c r="X49" s="1480"/>
      <c r="Y49" s="1480"/>
      <c r="Z49" s="1480"/>
      <c r="AA49" s="1481"/>
      <c r="AB49" s="1389"/>
      <c r="AC49" s="1390"/>
      <c r="AD49" s="1390"/>
      <c r="AE49" s="1390"/>
      <c r="AF49" s="1390"/>
      <c r="AG49" s="1390"/>
      <c r="AH49" s="1390"/>
      <c r="AI49" s="1390"/>
      <c r="AJ49" s="1390"/>
      <c r="AK49" s="1390"/>
      <c r="AL49" s="1390"/>
      <c r="AM49" s="1390"/>
      <c r="AN49" s="1390"/>
      <c r="AO49" s="1390"/>
      <c r="AP49" s="1390"/>
      <c r="AQ49" s="1390"/>
      <c r="AR49" s="1390"/>
      <c r="AS49" s="1390"/>
      <c r="AT49" s="1390"/>
      <c r="AU49" s="1390"/>
      <c r="AV49" s="1390"/>
      <c r="AW49" s="1390"/>
      <c r="AX49" s="1390"/>
      <c r="AY49" s="1390"/>
      <c r="AZ49" s="1390"/>
      <c r="BA49" s="1390"/>
      <c r="BB49" s="1390"/>
      <c r="BC49" s="1387"/>
      <c r="BD49" s="1388"/>
      <c r="BE49" s="1465" t="s">
        <v>352</v>
      </c>
      <c r="BF49" s="1466"/>
      <c r="BI49" s="585"/>
      <c r="BJ49" s="585"/>
      <c r="BK49" s="585"/>
      <c r="BL49" s="585"/>
      <c r="BM49" s="585"/>
      <c r="BN49" s="585"/>
    </row>
    <row r="50" spans="1:66" ht="18" customHeight="1" x14ac:dyDescent="0.25">
      <c r="A50" s="587"/>
      <c r="B50" s="1471" t="s">
        <v>305</v>
      </c>
      <c r="C50" s="1472"/>
      <c r="D50" s="1425" t="s">
        <v>304</v>
      </c>
      <c r="E50" s="1427" t="s">
        <v>97</v>
      </c>
      <c r="F50" s="1427"/>
      <c r="G50" s="1427"/>
      <c r="H50" s="1427"/>
      <c r="I50" s="1428"/>
      <c r="J50" s="719" t="str">
        <f>IF(K50&lt;&gt;"",1,"")</f>
        <v/>
      </c>
      <c r="K50" s="1463"/>
      <c r="L50" s="1438"/>
      <c r="M50" s="1438"/>
      <c r="N50" s="1438"/>
      <c r="O50" s="1438"/>
      <c r="P50" s="1438"/>
      <c r="Q50" s="1464"/>
      <c r="R50" s="1434"/>
      <c r="S50" s="1435"/>
      <c r="T50" s="1435"/>
      <c r="U50" s="1435"/>
      <c r="V50" s="1435"/>
      <c r="W50" s="1435"/>
      <c r="X50" s="1435"/>
      <c r="Y50" s="1435"/>
      <c r="Z50" s="1435"/>
      <c r="AA50" s="1436"/>
      <c r="AB50" s="1437"/>
      <c r="AC50" s="1438"/>
      <c r="AD50" s="1438"/>
      <c r="AE50" s="1438"/>
      <c r="AF50" s="1438"/>
      <c r="AG50" s="1438"/>
      <c r="AH50" s="1438"/>
      <c r="AI50" s="1438"/>
      <c r="AJ50" s="1438"/>
      <c r="AK50" s="1438"/>
      <c r="AL50" s="1438"/>
      <c r="AM50" s="1438"/>
      <c r="AN50" s="1438"/>
      <c r="AO50" s="1438"/>
      <c r="AP50" s="1438"/>
      <c r="AQ50" s="1438"/>
      <c r="AR50" s="1438"/>
      <c r="AS50" s="1438"/>
      <c r="AT50" s="1438"/>
      <c r="AU50" s="1438"/>
      <c r="AV50" s="1438"/>
      <c r="AW50" s="1438"/>
      <c r="AX50" s="1438"/>
      <c r="AY50" s="1438"/>
      <c r="AZ50" s="1438"/>
      <c r="BA50" s="1438"/>
      <c r="BB50" s="1438"/>
      <c r="BC50" s="1396"/>
      <c r="BD50" s="1397"/>
      <c r="BE50" s="1396"/>
      <c r="BF50" s="1397"/>
      <c r="BI50" s="585"/>
      <c r="BJ50" s="585"/>
      <c r="BK50" s="585"/>
      <c r="BL50" s="585"/>
      <c r="BM50" s="585"/>
      <c r="BN50" s="585"/>
    </row>
    <row r="51" spans="1:66" ht="18" customHeight="1" x14ac:dyDescent="0.25">
      <c r="A51" s="587"/>
      <c r="B51" s="1421"/>
      <c r="C51" s="1422"/>
      <c r="D51" s="1467"/>
      <c r="E51" s="1475"/>
      <c r="F51" s="1475"/>
      <c r="G51" s="1475"/>
      <c r="H51" s="1475"/>
      <c r="I51" s="1469"/>
      <c r="J51" s="716" t="str">
        <f>IF(AND($K50&lt;&gt;$K51,$K51&lt;&gt;""),MAX($J$50:$J50)+1,"")</f>
        <v/>
      </c>
      <c r="K51" s="1414"/>
      <c r="L51" s="1415"/>
      <c r="M51" s="1415"/>
      <c r="N51" s="1415"/>
      <c r="O51" s="1415"/>
      <c r="P51" s="1415"/>
      <c r="Q51" s="1416"/>
      <c r="R51" s="1401"/>
      <c r="S51" s="1402"/>
      <c r="T51" s="1402"/>
      <c r="U51" s="1402"/>
      <c r="V51" s="1402"/>
      <c r="W51" s="1402"/>
      <c r="X51" s="1402"/>
      <c r="Y51" s="1402"/>
      <c r="Z51" s="1402"/>
      <c r="AA51" s="1418"/>
      <c r="AB51" s="1417"/>
      <c r="AC51" s="1415"/>
      <c r="AD51" s="1415"/>
      <c r="AE51" s="1415"/>
      <c r="AF51" s="1415"/>
      <c r="AG51" s="1415"/>
      <c r="AH51" s="1415"/>
      <c r="AI51" s="1415"/>
      <c r="AJ51" s="1415"/>
      <c r="AK51" s="1415"/>
      <c r="AL51" s="1415"/>
      <c r="AM51" s="1415"/>
      <c r="AN51" s="1415"/>
      <c r="AO51" s="1415"/>
      <c r="AP51" s="1415"/>
      <c r="AQ51" s="1415"/>
      <c r="AR51" s="1415"/>
      <c r="AS51" s="1415"/>
      <c r="AT51" s="1415"/>
      <c r="AU51" s="1415"/>
      <c r="AV51" s="1415"/>
      <c r="AW51" s="1415"/>
      <c r="AX51" s="1415"/>
      <c r="AY51" s="1415"/>
      <c r="AZ51" s="1415"/>
      <c r="BA51" s="1415"/>
      <c r="BB51" s="1415"/>
      <c r="BC51" s="1391"/>
      <c r="BD51" s="1392"/>
      <c r="BE51" s="1391"/>
      <c r="BF51" s="1392"/>
      <c r="BI51" s="585"/>
      <c r="BJ51" s="585"/>
      <c r="BK51" s="585"/>
      <c r="BL51" s="585"/>
      <c r="BM51" s="585"/>
      <c r="BN51" s="585"/>
    </row>
    <row r="52" spans="1:66" ht="18" customHeight="1" x14ac:dyDescent="0.25">
      <c r="A52" s="587"/>
      <c r="B52" s="1421"/>
      <c r="C52" s="1422"/>
      <c r="D52" s="1467"/>
      <c r="E52" s="1475"/>
      <c r="F52" s="1475"/>
      <c r="G52" s="1475"/>
      <c r="H52" s="1475"/>
      <c r="I52" s="1469"/>
      <c r="J52" s="716" t="str">
        <f>IF(AND($K51&lt;&gt;$K52,$K52&lt;&gt;""),MAX($J$50:$J51)+1,"")</f>
        <v/>
      </c>
      <c r="K52" s="1414"/>
      <c r="L52" s="1415"/>
      <c r="M52" s="1415"/>
      <c r="N52" s="1415"/>
      <c r="O52" s="1415"/>
      <c r="P52" s="1415"/>
      <c r="Q52" s="1416"/>
      <c r="R52" s="1401"/>
      <c r="S52" s="1402"/>
      <c r="T52" s="1402"/>
      <c r="U52" s="1402"/>
      <c r="V52" s="1402"/>
      <c r="W52" s="1402"/>
      <c r="X52" s="1402"/>
      <c r="Y52" s="1402"/>
      <c r="Z52" s="1402"/>
      <c r="AA52" s="1418"/>
      <c r="AB52" s="1417"/>
      <c r="AC52" s="1415"/>
      <c r="AD52" s="1415"/>
      <c r="AE52" s="1415"/>
      <c r="AF52" s="1415"/>
      <c r="AG52" s="1415"/>
      <c r="AH52" s="1415"/>
      <c r="AI52" s="1415"/>
      <c r="AJ52" s="1415"/>
      <c r="AK52" s="1415"/>
      <c r="AL52" s="1415"/>
      <c r="AM52" s="1415"/>
      <c r="AN52" s="1415"/>
      <c r="AO52" s="1415"/>
      <c r="AP52" s="1415"/>
      <c r="AQ52" s="1415"/>
      <c r="AR52" s="1415"/>
      <c r="AS52" s="1415"/>
      <c r="AT52" s="1415"/>
      <c r="AU52" s="1415"/>
      <c r="AV52" s="1415"/>
      <c r="AW52" s="1415"/>
      <c r="AX52" s="1415"/>
      <c r="AY52" s="1415"/>
      <c r="AZ52" s="1415"/>
      <c r="BA52" s="1415"/>
      <c r="BB52" s="1415"/>
      <c r="BC52" s="1391"/>
      <c r="BD52" s="1392"/>
      <c r="BE52" s="1391"/>
      <c r="BF52" s="1392"/>
      <c r="BI52" s="585"/>
      <c r="BJ52" s="585"/>
      <c r="BK52" s="585"/>
      <c r="BL52" s="585"/>
      <c r="BM52" s="585"/>
      <c r="BN52" s="585"/>
    </row>
    <row r="53" spans="1:66" ht="18" customHeight="1" x14ac:dyDescent="0.25">
      <c r="A53" s="587"/>
      <c r="B53" s="1421"/>
      <c r="C53" s="1422"/>
      <c r="D53" s="1467"/>
      <c r="E53" s="1475"/>
      <c r="F53" s="1475"/>
      <c r="G53" s="1475"/>
      <c r="H53" s="1475"/>
      <c r="I53" s="1469"/>
      <c r="J53" s="716" t="str">
        <f>IF(AND($K52&lt;&gt;$K53,$K53&lt;&gt;""),MAX($J$50:$J52)+1,"")</f>
        <v/>
      </c>
      <c r="K53" s="1414"/>
      <c r="L53" s="1415"/>
      <c r="M53" s="1415"/>
      <c r="N53" s="1415"/>
      <c r="O53" s="1415"/>
      <c r="P53" s="1415"/>
      <c r="Q53" s="1416"/>
      <c r="R53" s="1401"/>
      <c r="S53" s="1402"/>
      <c r="T53" s="1402"/>
      <c r="U53" s="1402"/>
      <c r="V53" s="1402"/>
      <c r="W53" s="1402"/>
      <c r="X53" s="1402"/>
      <c r="Y53" s="1402"/>
      <c r="Z53" s="1402"/>
      <c r="AA53" s="1418"/>
      <c r="AB53" s="1417"/>
      <c r="AC53" s="1415"/>
      <c r="AD53" s="1415"/>
      <c r="AE53" s="1415"/>
      <c r="AF53" s="1415"/>
      <c r="AG53" s="1415"/>
      <c r="AH53" s="1415"/>
      <c r="AI53" s="1415"/>
      <c r="AJ53" s="1415"/>
      <c r="AK53" s="1415"/>
      <c r="AL53" s="1415"/>
      <c r="AM53" s="1415"/>
      <c r="AN53" s="1415"/>
      <c r="AO53" s="1415"/>
      <c r="AP53" s="1415"/>
      <c r="AQ53" s="1415"/>
      <c r="AR53" s="1415"/>
      <c r="AS53" s="1415"/>
      <c r="AT53" s="1415"/>
      <c r="AU53" s="1415"/>
      <c r="AV53" s="1415"/>
      <c r="AW53" s="1415"/>
      <c r="AX53" s="1415"/>
      <c r="AY53" s="1415"/>
      <c r="AZ53" s="1415"/>
      <c r="BA53" s="1415"/>
      <c r="BB53" s="1415"/>
      <c r="BC53" s="1391"/>
      <c r="BD53" s="1392"/>
      <c r="BE53" s="1391"/>
      <c r="BF53" s="1392"/>
      <c r="BI53" s="585"/>
      <c r="BJ53" s="585"/>
      <c r="BK53" s="585"/>
      <c r="BL53" s="585"/>
      <c r="BM53" s="585"/>
      <c r="BN53" s="585"/>
    </row>
    <row r="54" spans="1:66" ht="18" customHeight="1" x14ac:dyDescent="0.25">
      <c r="A54" s="587"/>
      <c r="B54" s="1421"/>
      <c r="C54" s="1422"/>
      <c r="D54" s="1467"/>
      <c r="E54" s="1475"/>
      <c r="F54" s="1475"/>
      <c r="G54" s="1475"/>
      <c r="H54" s="1475"/>
      <c r="I54" s="1469"/>
      <c r="J54" s="716" t="str">
        <f>IF(AND($K53&lt;&gt;$K54,$K54&lt;&gt;""),MAX($J$50:$J53)+1,"")</f>
        <v/>
      </c>
      <c r="K54" s="1414"/>
      <c r="L54" s="1415"/>
      <c r="M54" s="1415"/>
      <c r="N54" s="1415"/>
      <c r="O54" s="1415"/>
      <c r="P54" s="1415"/>
      <c r="Q54" s="1416"/>
      <c r="R54" s="1401"/>
      <c r="S54" s="1402"/>
      <c r="T54" s="1402"/>
      <c r="U54" s="1402"/>
      <c r="V54" s="1402"/>
      <c r="W54" s="1402"/>
      <c r="X54" s="1402"/>
      <c r="Y54" s="1402"/>
      <c r="Z54" s="1402"/>
      <c r="AA54" s="1418"/>
      <c r="AB54" s="1417"/>
      <c r="AC54" s="1415"/>
      <c r="AD54" s="1415"/>
      <c r="AE54" s="1415"/>
      <c r="AF54" s="1415"/>
      <c r="AG54" s="1415"/>
      <c r="AH54" s="1415"/>
      <c r="AI54" s="1415"/>
      <c r="AJ54" s="1415"/>
      <c r="AK54" s="1415"/>
      <c r="AL54" s="1415"/>
      <c r="AM54" s="1415"/>
      <c r="AN54" s="1415"/>
      <c r="AO54" s="1415"/>
      <c r="AP54" s="1415"/>
      <c r="AQ54" s="1415"/>
      <c r="AR54" s="1415"/>
      <c r="AS54" s="1415"/>
      <c r="AT54" s="1415"/>
      <c r="AU54" s="1415"/>
      <c r="AV54" s="1415"/>
      <c r="AW54" s="1415"/>
      <c r="AX54" s="1415"/>
      <c r="AY54" s="1415"/>
      <c r="AZ54" s="1415"/>
      <c r="BA54" s="1415"/>
      <c r="BB54" s="1415"/>
      <c r="BC54" s="1391"/>
      <c r="BD54" s="1392"/>
      <c r="BE54" s="1391"/>
      <c r="BF54" s="1392"/>
      <c r="BI54" s="585"/>
      <c r="BJ54" s="585"/>
      <c r="BK54" s="585"/>
      <c r="BL54" s="585"/>
      <c r="BM54" s="585"/>
      <c r="BN54" s="585"/>
    </row>
    <row r="55" spans="1:66" ht="18" customHeight="1" x14ac:dyDescent="0.25">
      <c r="A55" s="587"/>
      <c r="B55" s="1421"/>
      <c r="C55" s="1422"/>
      <c r="D55" s="1467"/>
      <c r="E55" s="1475"/>
      <c r="F55" s="1475"/>
      <c r="G55" s="1475"/>
      <c r="H55" s="1475"/>
      <c r="I55" s="1469"/>
      <c r="J55" s="716" t="str">
        <f>IF(AND($K54&lt;&gt;$K55,$K55&lt;&gt;""),MAX($J$50:$J54)+1,"")</f>
        <v/>
      </c>
      <c r="K55" s="1414"/>
      <c r="L55" s="1415"/>
      <c r="M55" s="1415"/>
      <c r="N55" s="1415"/>
      <c r="O55" s="1415"/>
      <c r="P55" s="1415"/>
      <c r="Q55" s="1416"/>
      <c r="R55" s="1401" t="s">
        <v>724</v>
      </c>
      <c r="S55" s="1402"/>
      <c r="T55" s="1402"/>
      <c r="U55" s="1402"/>
      <c r="V55" s="1402"/>
      <c r="W55" s="1402"/>
      <c r="X55" s="1402"/>
      <c r="Y55" s="1402"/>
      <c r="Z55" s="1402"/>
      <c r="AA55" s="1418"/>
      <c r="AB55" s="1417"/>
      <c r="AC55" s="1415"/>
      <c r="AD55" s="1415"/>
      <c r="AE55" s="1415"/>
      <c r="AF55" s="1415"/>
      <c r="AG55" s="1415"/>
      <c r="AH55" s="1415"/>
      <c r="AI55" s="1415"/>
      <c r="AJ55" s="1415"/>
      <c r="AK55" s="1415"/>
      <c r="AL55" s="1415"/>
      <c r="AM55" s="1415"/>
      <c r="AN55" s="1415"/>
      <c r="AO55" s="1415"/>
      <c r="AP55" s="1415"/>
      <c r="AQ55" s="1415"/>
      <c r="AR55" s="1415"/>
      <c r="AS55" s="1415"/>
      <c r="AT55" s="1415"/>
      <c r="AU55" s="1415"/>
      <c r="AV55" s="1415"/>
      <c r="AW55" s="1415"/>
      <c r="AX55" s="1415"/>
      <c r="AY55" s="1415"/>
      <c r="AZ55" s="1415"/>
      <c r="BA55" s="1415"/>
      <c r="BB55" s="1415"/>
      <c r="BC55" s="1391"/>
      <c r="BD55" s="1392"/>
      <c r="BE55" s="1391"/>
      <c r="BF55" s="1392"/>
      <c r="BI55" s="585"/>
      <c r="BJ55" s="585"/>
      <c r="BK55" s="585"/>
      <c r="BL55" s="585"/>
      <c r="BM55" s="585"/>
      <c r="BN55" s="585"/>
    </row>
    <row r="56" spans="1:66" ht="18" customHeight="1" x14ac:dyDescent="0.25">
      <c r="A56" s="587"/>
      <c r="B56" s="1421"/>
      <c r="C56" s="1422"/>
      <c r="D56" s="1467"/>
      <c r="E56" s="1475"/>
      <c r="F56" s="1475"/>
      <c r="G56" s="1475"/>
      <c r="H56" s="1475"/>
      <c r="I56" s="1469"/>
      <c r="J56" s="716" t="str">
        <f>IF(AND($K55&lt;&gt;$K56,$K56&lt;&gt;""),MAX($J$50:$J55)+1,"")</f>
        <v/>
      </c>
      <c r="K56" s="1414"/>
      <c r="L56" s="1415"/>
      <c r="M56" s="1415"/>
      <c r="N56" s="1415"/>
      <c r="O56" s="1415"/>
      <c r="P56" s="1415"/>
      <c r="Q56" s="1416"/>
      <c r="R56" s="1401" t="s">
        <v>724</v>
      </c>
      <c r="S56" s="1402"/>
      <c r="T56" s="1402"/>
      <c r="U56" s="1402"/>
      <c r="V56" s="1402"/>
      <c r="W56" s="1402"/>
      <c r="X56" s="1402"/>
      <c r="Y56" s="1402"/>
      <c r="Z56" s="1402"/>
      <c r="AA56" s="1418"/>
      <c r="AB56" s="1417"/>
      <c r="AC56" s="1415"/>
      <c r="AD56" s="1415"/>
      <c r="AE56" s="1415"/>
      <c r="AF56" s="1415"/>
      <c r="AG56" s="1415"/>
      <c r="AH56" s="1415"/>
      <c r="AI56" s="1415"/>
      <c r="AJ56" s="1415"/>
      <c r="AK56" s="1415"/>
      <c r="AL56" s="1415"/>
      <c r="AM56" s="1415"/>
      <c r="AN56" s="1415"/>
      <c r="AO56" s="1415"/>
      <c r="AP56" s="1415"/>
      <c r="AQ56" s="1415"/>
      <c r="AR56" s="1415"/>
      <c r="AS56" s="1415"/>
      <c r="AT56" s="1415"/>
      <c r="AU56" s="1415"/>
      <c r="AV56" s="1415"/>
      <c r="AW56" s="1415"/>
      <c r="AX56" s="1415"/>
      <c r="AY56" s="1415"/>
      <c r="AZ56" s="1415"/>
      <c r="BA56" s="1415"/>
      <c r="BB56" s="1415"/>
      <c r="BC56" s="1391"/>
      <c r="BD56" s="1392"/>
      <c r="BE56" s="1391"/>
      <c r="BF56" s="1392"/>
      <c r="BI56" s="585"/>
      <c r="BJ56" s="585"/>
      <c r="BK56" s="585"/>
      <c r="BL56" s="585"/>
      <c r="BM56" s="585"/>
      <c r="BN56" s="585"/>
    </row>
    <row r="57" spans="1:66" ht="18" customHeight="1" x14ac:dyDescent="0.25">
      <c r="A57" s="587"/>
      <c r="B57" s="1421"/>
      <c r="C57" s="1422"/>
      <c r="D57" s="1467"/>
      <c r="E57" s="1475"/>
      <c r="F57" s="1475"/>
      <c r="G57" s="1475"/>
      <c r="H57" s="1475"/>
      <c r="I57" s="1469"/>
      <c r="J57" s="716" t="str">
        <f>IF(AND($K56&lt;&gt;$K57,$K57&lt;&gt;""),MAX($J$50:$J56)+1,"")</f>
        <v/>
      </c>
      <c r="K57" s="1414"/>
      <c r="L57" s="1415"/>
      <c r="M57" s="1415"/>
      <c r="N57" s="1415"/>
      <c r="O57" s="1415"/>
      <c r="P57" s="1415"/>
      <c r="Q57" s="1416"/>
      <c r="R57" s="1401" t="s">
        <v>724</v>
      </c>
      <c r="S57" s="1402"/>
      <c r="T57" s="1402"/>
      <c r="U57" s="1402"/>
      <c r="V57" s="1402"/>
      <c r="W57" s="1402"/>
      <c r="X57" s="1402"/>
      <c r="Y57" s="1402"/>
      <c r="Z57" s="1402"/>
      <c r="AA57" s="1418"/>
      <c r="AB57" s="1417"/>
      <c r="AC57" s="1415"/>
      <c r="AD57" s="1415"/>
      <c r="AE57" s="1415"/>
      <c r="AF57" s="1415"/>
      <c r="AG57" s="1415"/>
      <c r="AH57" s="1415"/>
      <c r="AI57" s="1415"/>
      <c r="AJ57" s="1415"/>
      <c r="AK57" s="1415"/>
      <c r="AL57" s="1415"/>
      <c r="AM57" s="1415"/>
      <c r="AN57" s="1415"/>
      <c r="AO57" s="1415"/>
      <c r="AP57" s="1415"/>
      <c r="AQ57" s="1415"/>
      <c r="AR57" s="1415"/>
      <c r="AS57" s="1415"/>
      <c r="AT57" s="1415"/>
      <c r="AU57" s="1415"/>
      <c r="AV57" s="1415"/>
      <c r="AW57" s="1415"/>
      <c r="AX57" s="1415"/>
      <c r="AY57" s="1415"/>
      <c r="AZ57" s="1415"/>
      <c r="BA57" s="1415"/>
      <c r="BB57" s="1415"/>
      <c r="BC57" s="1391"/>
      <c r="BD57" s="1392"/>
      <c r="BE57" s="1391"/>
      <c r="BF57" s="1392"/>
      <c r="BI57" s="585"/>
      <c r="BJ57" s="585"/>
      <c r="BK57" s="585"/>
      <c r="BL57" s="585"/>
      <c r="BM57" s="585"/>
      <c r="BN57" s="585"/>
    </row>
    <row r="58" spans="1:66" ht="18" customHeight="1" x14ac:dyDescent="0.25">
      <c r="A58" s="587"/>
      <c r="B58" s="1421"/>
      <c r="C58" s="1422"/>
      <c r="D58" s="1467"/>
      <c r="E58" s="1475"/>
      <c r="F58" s="1475"/>
      <c r="G58" s="1475"/>
      <c r="H58" s="1475"/>
      <c r="I58" s="1469"/>
      <c r="J58" s="716" t="str">
        <f>IF(AND($K57&lt;&gt;$K58,$K58&lt;&gt;""),MAX($J$50:$J57)+1,"")</f>
        <v/>
      </c>
      <c r="K58" s="1414"/>
      <c r="L58" s="1415"/>
      <c r="M58" s="1415"/>
      <c r="N58" s="1415"/>
      <c r="O58" s="1415"/>
      <c r="P58" s="1415"/>
      <c r="Q58" s="1416"/>
      <c r="R58" s="1401" t="s">
        <v>724</v>
      </c>
      <c r="S58" s="1402"/>
      <c r="T58" s="1402"/>
      <c r="U58" s="1402"/>
      <c r="V58" s="1402"/>
      <c r="W58" s="1402"/>
      <c r="X58" s="1402"/>
      <c r="Y58" s="1402"/>
      <c r="Z58" s="1402"/>
      <c r="AA58" s="1418"/>
      <c r="AB58" s="1417"/>
      <c r="AC58" s="1415"/>
      <c r="AD58" s="1415"/>
      <c r="AE58" s="1415"/>
      <c r="AF58" s="1415"/>
      <c r="AG58" s="1415"/>
      <c r="AH58" s="1415"/>
      <c r="AI58" s="1415"/>
      <c r="AJ58" s="1415"/>
      <c r="AK58" s="1415"/>
      <c r="AL58" s="1415"/>
      <c r="AM58" s="1415"/>
      <c r="AN58" s="1415"/>
      <c r="AO58" s="1415"/>
      <c r="AP58" s="1415"/>
      <c r="AQ58" s="1415"/>
      <c r="AR58" s="1415"/>
      <c r="AS58" s="1415"/>
      <c r="AT58" s="1415"/>
      <c r="AU58" s="1415"/>
      <c r="AV58" s="1415"/>
      <c r="AW58" s="1415"/>
      <c r="AX58" s="1415"/>
      <c r="AY58" s="1415"/>
      <c r="AZ58" s="1415"/>
      <c r="BA58" s="1415"/>
      <c r="BB58" s="1415"/>
      <c r="BC58" s="1391"/>
      <c r="BD58" s="1392"/>
      <c r="BE58" s="1391"/>
      <c r="BF58" s="1392"/>
      <c r="BI58" s="585"/>
      <c r="BJ58" s="585"/>
      <c r="BK58" s="585"/>
      <c r="BL58" s="585"/>
      <c r="BM58" s="585"/>
      <c r="BN58" s="585"/>
    </row>
    <row r="59" spans="1:66" ht="18" customHeight="1" x14ac:dyDescent="0.25">
      <c r="A59" s="587"/>
      <c r="B59" s="1421"/>
      <c r="C59" s="1422"/>
      <c r="D59" s="1467"/>
      <c r="E59" s="1475"/>
      <c r="F59" s="1475"/>
      <c r="G59" s="1475"/>
      <c r="H59" s="1475"/>
      <c r="I59" s="1469"/>
      <c r="J59" s="716" t="str">
        <f>IF(AND($K58&lt;&gt;$K59,$K59&lt;&gt;""),MAX($J$50:$J58)+1,"")</f>
        <v/>
      </c>
      <c r="K59" s="1414"/>
      <c r="L59" s="1415"/>
      <c r="M59" s="1415"/>
      <c r="N59" s="1415"/>
      <c r="O59" s="1415"/>
      <c r="P59" s="1415"/>
      <c r="Q59" s="1416"/>
      <c r="R59" s="1401" t="s">
        <v>724</v>
      </c>
      <c r="S59" s="1402"/>
      <c r="T59" s="1402"/>
      <c r="U59" s="1402"/>
      <c r="V59" s="1402"/>
      <c r="W59" s="1402"/>
      <c r="X59" s="1402"/>
      <c r="Y59" s="1402"/>
      <c r="Z59" s="1402"/>
      <c r="AA59" s="1418"/>
      <c r="AB59" s="1417"/>
      <c r="AC59" s="1415"/>
      <c r="AD59" s="1415"/>
      <c r="AE59" s="1415"/>
      <c r="AF59" s="1415"/>
      <c r="AG59" s="1415"/>
      <c r="AH59" s="1415"/>
      <c r="AI59" s="1415"/>
      <c r="AJ59" s="1415"/>
      <c r="AK59" s="1415"/>
      <c r="AL59" s="1415"/>
      <c r="AM59" s="1415"/>
      <c r="AN59" s="1415"/>
      <c r="AO59" s="1415"/>
      <c r="AP59" s="1415"/>
      <c r="AQ59" s="1415"/>
      <c r="AR59" s="1415"/>
      <c r="AS59" s="1415"/>
      <c r="AT59" s="1415"/>
      <c r="AU59" s="1415"/>
      <c r="AV59" s="1415"/>
      <c r="AW59" s="1415"/>
      <c r="AX59" s="1415"/>
      <c r="AY59" s="1415"/>
      <c r="AZ59" s="1415"/>
      <c r="BA59" s="1415"/>
      <c r="BB59" s="1415"/>
      <c r="BC59" s="1391"/>
      <c r="BD59" s="1392"/>
      <c r="BE59" s="1391"/>
      <c r="BF59" s="1392"/>
      <c r="BI59" s="585"/>
      <c r="BJ59" s="585"/>
      <c r="BK59" s="585"/>
      <c r="BL59" s="585"/>
      <c r="BM59" s="585"/>
      <c r="BN59" s="585"/>
    </row>
    <row r="60" spans="1:66" ht="18" customHeight="1" x14ac:dyDescent="0.25">
      <c r="A60" s="587"/>
      <c r="B60" s="1421"/>
      <c r="C60" s="1422"/>
      <c r="D60" s="1467"/>
      <c r="E60" s="1475"/>
      <c r="F60" s="1475"/>
      <c r="G60" s="1475"/>
      <c r="H60" s="1475"/>
      <c r="I60" s="1469"/>
      <c r="J60" s="716" t="str">
        <f>IF(AND($K59&lt;&gt;$K60,$K60&lt;&gt;""),MAX($J$50:$J59)+1,"")</f>
        <v/>
      </c>
      <c r="K60" s="1414"/>
      <c r="L60" s="1415"/>
      <c r="M60" s="1415"/>
      <c r="N60" s="1415"/>
      <c r="O60" s="1415"/>
      <c r="P60" s="1415"/>
      <c r="Q60" s="1416"/>
      <c r="R60" s="1401" t="s">
        <v>724</v>
      </c>
      <c r="S60" s="1402"/>
      <c r="T60" s="1402"/>
      <c r="U60" s="1402"/>
      <c r="V60" s="1402"/>
      <c r="W60" s="1402"/>
      <c r="X60" s="1402"/>
      <c r="Y60" s="1402"/>
      <c r="Z60" s="1402"/>
      <c r="AA60" s="1418"/>
      <c r="AB60" s="1417"/>
      <c r="AC60" s="1415"/>
      <c r="AD60" s="1415"/>
      <c r="AE60" s="1415"/>
      <c r="AF60" s="1415"/>
      <c r="AG60" s="1415"/>
      <c r="AH60" s="1415"/>
      <c r="AI60" s="1415"/>
      <c r="AJ60" s="1415"/>
      <c r="AK60" s="1415"/>
      <c r="AL60" s="1415"/>
      <c r="AM60" s="1415"/>
      <c r="AN60" s="1415"/>
      <c r="AO60" s="1415"/>
      <c r="AP60" s="1415"/>
      <c r="AQ60" s="1415"/>
      <c r="AR60" s="1415"/>
      <c r="AS60" s="1415"/>
      <c r="AT60" s="1415"/>
      <c r="AU60" s="1415"/>
      <c r="AV60" s="1415"/>
      <c r="AW60" s="1415"/>
      <c r="AX60" s="1415"/>
      <c r="AY60" s="1415"/>
      <c r="AZ60" s="1415"/>
      <c r="BA60" s="1415"/>
      <c r="BB60" s="1415"/>
      <c r="BC60" s="1391"/>
      <c r="BD60" s="1392"/>
      <c r="BE60" s="1391"/>
      <c r="BF60" s="1392"/>
      <c r="BI60" s="585"/>
      <c r="BJ60" s="585"/>
      <c r="BK60" s="585"/>
      <c r="BL60" s="585"/>
      <c r="BM60" s="585"/>
      <c r="BN60" s="585"/>
    </row>
    <row r="61" spans="1:66" ht="18" customHeight="1" x14ac:dyDescent="0.25">
      <c r="A61" s="587"/>
      <c r="B61" s="1421"/>
      <c r="C61" s="1422"/>
      <c r="D61" s="1467"/>
      <c r="E61" s="1475"/>
      <c r="F61" s="1475"/>
      <c r="G61" s="1475"/>
      <c r="H61" s="1475"/>
      <c r="I61" s="1469"/>
      <c r="J61" s="716" t="str">
        <f>IF(AND($K60&lt;&gt;$K61,$K61&lt;&gt;""),MAX($J$50:$J60)+1,"")</f>
        <v/>
      </c>
      <c r="K61" s="1414"/>
      <c r="L61" s="1415"/>
      <c r="M61" s="1415"/>
      <c r="N61" s="1415"/>
      <c r="O61" s="1415"/>
      <c r="P61" s="1415"/>
      <c r="Q61" s="1416"/>
      <c r="R61" s="1401" t="s">
        <v>724</v>
      </c>
      <c r="S61" s="1402"/>
      <c r="T61" s="1402"/>
      <c r="U61" s="1402"/>
      <c r="V61" s="1402"/>
      <c r="W61" s="1402"/>
      <c r="X61" s="1402"/>
      <c r="Y61" s="1402"/>
      <c r="Z61" s="1402"/>
      <c r="AA61" s="1418"/>
      <c r="AB61" s="1417"/>
      <c r="AC61" s="1415"/>
      <c r="AD61" s="1415"/>
      <c r="AE61" s="1415"/>
      <c r="AF61" s="1415"/>
      <c r="AG61" s="1415"/>
      <c r="AH61" s="1415"/>
      <c r="AI61" s="1415"/>
      <c r="AJ61" s="1415"/>
      <c r="AK61" s="1415"/>
      <c r="AL61" s="1415"/>
      <c r="AM61" s="1415"/>
      <c r="AN61" s="1415"/>
      <c r="AO61" s="1415"/>
      <c r="AP61" s="1415"/>
      <c r="AQ61" s="1415"/>
      <c r="AR61" s="1415"/>
      <c r="AS61" s="1415"/>
      <c r="AT61" s="1415"/>
      <c r="AU61" s="1415"/>
      <c r="AV61" s="1415"/>
      <c r="AW61" s="1415"/>
      <c r="AX61" s="1415"/>
      <c r="AY61" s="1415"/>
      <c r="AZ61" s="1415"/>
      <c r="BA61" s="1415"/>
      <c r="BB61" s="1415"/>
      <c r="BC61" s="1391"/>
      <c r="BD61" s="1392"/>
      <c r="BE61" s="1391"/>
      <c r="BF61" s="1392"/>
      <c r="BI61" s="585"/>
      <c r="BJ61" s="585"/>
      <c r="BK61" s="585"/>
      <c r="BL61" s="585"/>
      <c r="BM61" s="585"/>
      <c r="BN61" s="585"/>
    </row>
    <row r="62" spans="1:66" ht="18" customHeight="1" x14ac:dyDescent="0.25">
      <c r="A62" s="587"/>
      <c r="B62" s="1421"/>
      <c r="C62" s="1422"/>
      <c r="D62" s="1467"/>
      <c r="E62" s="1475"/>
      <c r="F62" s="1475"/>
      <c r="G62" s="1475"/>
      <c r="H62" s="1475"/>
      <c r="I62" s="1469"/>
      <c r="J62" s="716" t="str">
        <f>IF(AND($K61&lt;&gt;$K62,$K62&lt;&gt;""),MAX($J$50:$J61)+1,"")</f>
        <v/>
      </c>
      <c r="K62" s="1414"/>
      <c r="L62" s="1415"/>
      <c r="M62" s="1415"/>
      <c r="N62" s="1415"/>
      <c r="O62" s="1415"/>
      <c r="P62" s="1415"/>
      <c r="Q62" s="1416"/>
      <c r="R62" s="1401" t="s">
        <v>724</v>
      </c>
      <c r="S62" s="1402"/>
      <c r="T62" s="1402"/>
      <c r="U62" s="1402"/>
      <c r="V62" s="1402"/>
      <c r="W62" s="1402"/>
      <c r="X62" s="1402"/>
      <c r="Y62" s="1402"/>
      <c r="Z62" s="1402"/>
      <c r="AA62" s="1418"/>
      <c r="AB62" s="1417"/>
      <c r="AC62" s="1415"/>
      <c r="AD62" s="1415"/>
      <c r="AE62" s="1415"/>
      <c r="AF62" s="1415"/>
      <c r="AG62" s="1415"/>
      <c r="AH62" s="1415"/>
      <c r="AI62" s="1415"/>
      <c r="AJ62" s="1415"/>
      <c r="AK62" s="1415"/>
      <c r="AL62" s="1415"/>
      <c r="AM62" s="1415"/>
      <c r="AN62" s="1415"/>
      <c r="AO62" s="1415"/>
      <c r="AP62" s="1415"/>
      <c r="AQ62" s="1415"/>
      <c r="AR62" s="1415"/>
      <c r="AS62" s="1415"/>
      <c r="AT62" s="1415"/>
      <c r="AU62" s="1415"/>
      <c r="AV62" s="1415"/>
      <c r="AW62" s="1415"/>
      <c r="AX62" s="1415"/>
      <c r="AY62" s="1415"/>
      <c r="AZ62" s="1415"/>
      <c r="BA62" s="1415"/>
      <c r="BB62" s="1415"/>
      <c r="BC62" s="1391"/>
      <c r="BD62" s="1392"/>
      <c r="BE62" s="1391"/>
      <c r="BF62" s="1392"/>
      <c r="BI62" s="585"/>
      <c r="BJ62" s="585"/>
      <c r="BK62" s="585"/>
      <c r="BL62" s="585"/>
      <c r="BM62" s="585"/>
      <c r="BN62" s="585"/>
    </row>
    <row r="63" spans="1:66" ht="18" customHeight="1" x14ac:dyDescent="0.25">
      <c r="A63" s="587"/>
      <c r="B63" s="1421"/>
      <c r="C63" s="1422"/>
      <c r="D63" s="1467"/>
      <c r="E63" s="1475"/>
      <c r="F63" s="1475"/>
      <c r="G63" s="1475"/>
      <c r="H63" s="1475"/>
      <c r="I63" s="1469"/>
      <c r="J63" s="716" t="str">
        <f>IF(AND($K62&lt;&gt;$K63,$K63&lt;&gt;""),MAX($J$50:$J62)+1,"")</f>
        <v/>
      </c>
      <c r="K63" s="1414"/>
      <c r="L63" s="1415"/>
      <c r="M63" s="1415"/>
      <c r="N63" s="1415"/>
      <c r="O63" s="1415"/>
      <c r="P63" s="1415"/>
      <c r="Q63" s="1416"/>
      <c r="R63" s="1401" t="s">
        <v>724</v>
      </c>
      <c r="S63" s="1402"/>
      <c r="T63" s="1402"/>
      <c r="U63" s="1402"/>
      <c r="V63" s="1402"/>
      <c r="W63" s="1402"/>
      <c r="X63" s="1402"/>
      <c r="Y63" s="1402"/>
      <c r="Z63" s="1402"/>
      <c r="AA63" s="1418"/>
      <c r="AB63" s="1417"/>
      <c r="AC63" s="1415"/>
      <c r="AD63" s="1415"/>
      <c r="AE63" s="1415"/>
      <c r="AF63" s="1415"/>
      <c r="AG63" s="1415"/>
      <c r="AH63" s="1415"/>
      <c r="AI63" s="1415"/>
      <c r="AJ63" s="1415"/>
      <c r="AK63" s="1415"/>
      <c r="AL63" s="1415"/>
      <c r="AM63" s="1415"/>
      <c r="AN63" s="1415"/>
      <c r="AO63" s="1415"/>
      <c r="AP63" s="1415"/>
      <c r="AQ63" s="1415"/>
      <c r="AR63" s="1415"/>
      <c r="AS63" s="1415"/>
      <c r="AT63" s="1415"/>
      <c r="AU63" s="1415"/>
      <c r="AV63" s="1415"/>
      <c r="AW63" s="1415"/>
      <c r="AX63" s="1415"/>
      <c r="AY63" s="1415"/>
      <c r="AZ63" s="1415"/>
      <c r="BA63" s="1415"/>
      <c r="BB63" s="1415"/>
      <c r="BC63" s="1391"/>
      <c r="BD63" s="1392"/>
      <c r="BE63" s="1391"/>
      <c r="BF63" s="1392"/>
      <c r="BI63" s="585"/>
      <c r="BJ63" s="585"/>
      <c r="BK63" s="585"/>
      <c r="BL63" s="585"/>
      <c r="BM63" s="585"/>
      <c r="BN63" s="585"/>
    </row>
    <row r="64" spans="1:66" ht="18" customHeight="1" x14ac:dyDescent="0.25">
      <c r="A64" s="587"/>
      <c r="B64" s="1421"/>
      <c r="C64" s="1422"/>
      <c r="D64" s="1426"/>
      <c r="E64" s="1429"/>
      <c r="F64" s="1429"/>
      <c r="G64" s="1429"/>
      <c r="H64" s="1429"/>
      <c r="I64" s="1430"/>
      <c r="J64" s="717" t="str">
        <f>IF(AND($K63&lt;&gt;$K64,$K64&lt;&gt;""),MAX($J$50:$J63)+1,"")</f>
        <v/>
      </c>
      <c r="K64" s="1412"/>
      <c r="L64" s="1390"/>
      <c r="M64" s="1390"/>
      <c r="N64" s="1390"/>
      <c r="O64" s="1390"/>
      <c r="P64" s="1390"/>
      <c r="Q64" s="1413"/>
      <c r="R64" s="1403" t="s">
        <v>724</v>
      </c>
      <c r="S64" s="1404"/>
      <c r="T64" s="1404"/>
      <c r="U64" s="1404"/>
      <c r="V64" s="1404"/>
      <c r="W64" s="1404"/>
      <c r="X64" s="1404"/>
      <c r="Y64" s="1404"/>
      <c r="Z64" s="1404"/>
      <c r="AA64" s="1411"/>
      <c r="AB64" s="1389"/>
      <c r="AC64" s="1390"/>
      <c r="AD64" s="1390"/>
      <c r="AE64" s="1390"/>
      <c r="AF64" s="1390"/>
      <c r="AG64" s="1390"/>
      <c r="AH64" s="1390"/>
      <c r="AI64" s="1390"/>
      <c r="AJ64" s="1390"/>
      <c r="AK64" s="1390"/>
      <c r="AL64" s="1390"/>
      <c r="AM64" s="1390"/>
      <c r="AN64" s="1390"/>
      <c r="AO64" s="1390"/>
      <c r="AP64" s="1390"/>
      <c r="AQ64" s="1390"/>
      <c r="AR64" s="1390"/>
      <c r="AS64" s="1390"/>
      <c r="AT64" s="1390"/>
      <c r="AU64" s="1390"/>
      <c r="AV64" s="1390"/>
      <c r="AW64" s="1390"/>
      <c r="AX64" s="1390"/>
      <c r="AY64" s="1390"/>
      <c r="AZ64" s="1390"/>
      <c r="BA64" s="1390"/>
      <c r="BB64" s="1390"/>
      <c r="BC64" s="1387"/>
      <c r="BD64" s="1388"/>
      <c r="BE64" s="1387"/>
      <c r="BF64" s="1388"/>
      <c r="BI64" s="585"/>
      <c r="BJ64" s="585"/>
      <c r="BK64" s="585"/>
      <c r="BL64" s="585"/>
      <c r="BM64" s="585"/>
      <c r="BN64" s="585"/>
    </row>
    <row r="65" spans="1:66" ht="18" customHeight="1" x14ac:dyDescent="0.25">
      <c r="A65" s="587"/>
      <c r="B65" s="1421"/>
      <c r="C65" s="1422"/>
      <c r="D65" s="1425" t="s">
        <v>306</v>
      </c>
      <c r="E65" s="1442" t="s">
        <v>116</v>
      </c>
      <c r="F65" s="1442"/>
      <c r="G65" s="1442"/>
      <c r="H65" s="1442"/>
      <c r="I65" s="1443"/>
      <c r="J65" s="715" t="str">
        <f>IF(K65&lt;&gt;"",1,"")</f>
        <v/>
      </c>
      <c r="K65" s="1463"/>
      <c r="L65" s="1438"/>
      <c r="M65" s="1438"/>
      <c r="N65" s="1438"/>
      <c r="O65" s="1438"/>
      <c r="P65" s="1438"/>
      <c r="Q65" s="1464"/>
      <c r="R65" s="1434"/>
      <c r="S65" s="1435"/>
      <c r="T65" s="1435"/>
      <c r="U65" s="1435"/>
      <c r="V65" s="1435"/>
      <c r="W65" s="1435"/>
      <c r="X65" s="1435"/>
      <c r="Y65" s="1435"/>
      <c r="Z65" s="1435"/>
      <c r="AA65" s="1436"/>
      <c r="AB65" s="1437"/>
      <c r="AC65" s="1438"/>
      <c r="AD65" s="1438"/>
      <c r="AE65" s="1438"/>
      <c r="AF65" s="1438"/>
      <c r="AG65" s="1438"/>
      <c r="AH65" s="1438"/>
      <c r="AI65" s="1438"/>
      <c r="AJ65" s="1438"/>
      <c r="AK65" s="1438"/>
      <c r="AL65" s="1438"/>
      <c r="AM65" s="1438"/>
      <c r="AN65" s="1438"/>
      <c r="AO65" s="1438"/>
      <c r="AP65" s="1438"/>
      <c r="AQ65" s="1438"/>
      <c r="AR65" s="1438"/>
      <c r="AS65" s="1438"/>
      <c r="AT65" s="1438"/>
      <c r="AU65" s="1438"/>
      <c r="AV65" s="1438"/>
      <c r="AW65" s="1438"/>
      <c r="AX65" s="1438"/>
      <c r="AY65" s="1438"/>
      <c r="AZ65" s="1438"/>
      <c r="BA65" s="1438"/>
      <c r="BB65" s="1438"/>
      <c r="BC65" s="1396"/>
      <c r="BD65" s="1397"/>
      <c r="BE65" s="1396"/>
      <c r="BF65" s="1397"/>
      <c r="BI65" s="585"/>
      <c r="BJ65" s="585"/>
      <c r="BK65" s="585"/>
      <c r="BL65" s="585"/>
      <c r="BM65" s="585"/>
      <c r="BN65" s="585"/>
    </row>
    <row r="66" spans="1:66" ht="18" customHeight="1" x14ac:dyDescent="0.25">
      <c r="A66" s="587"/>
      <c r="B66" s="1421"/>
      <c r="C66" s="1422"/>
      <c r="D66" s="1467"/>
      <c r="E66" s="1470"/>
      <c r="F66" s="1470"/>
      <c r="G66" s="1470"/>
      <c r="H66" s="1470"/>
      <c r="I66" s="1445"/>
      <c r="J66" s="716" t="str">
        <f>IF(AND($K65&lt;&gt;$K66,$K66&lt;&gt;""),MAX($J$65:$J65)+1,"")</f>
        <v/>
      </c>
      <c r="K66" s="1414"/>
      <c r="L66" s="1415"/>
      <c r="M66" s="1415"/>
      <c r="N66" s="1415"/>
      <c r="O66" s="1415"/>
      <c r="P66" s="1415"/>
      <c r="Q66" s="1416"/>
      <c r="R66" s="1401"/>
      <c r="S66" s="1402"/>
      <c r="T66" s="1402"/>
      <c r="U66" s="1402"/>
      <c r="V66" s="1402"/>
      <c r="W66" s="1402"/>
      <c r="X66" s="1402"/>
      <c r="Y66" s="1402"/>
      <c r="Z66" s="1402"/>
      <c r="AA66" s="1418"/>
      <c r="AB66" s="1417"/>
      <c r="AC66" s="1415"/>
      <c r="AD66" s="1415"/>
      <c r="AE66" s="1415"/>
      <c r="AF66" s="1415"/>
      <c r="AG66" s="1415"/>
      <c r="AH66" s="1415"/>
      <c r="AI66" s="1415"/>
      <c r="AJ66" s="1415"/>
      <c r="AK66" s="1415"/>
      <c r="AL66" s="1415"/>
      <c r="AM66" s="1415"/>
      <c r="AN66" s="1415"/>
      <c r="AO66" s="1415"/>
      <c r="AP66" s="1415"/>
      <c r="AQ66" s="1415"/>
      <c r="AR66" s="1415"/>
      <c r="AS66" s="1415"/>
      <c r="AT66" s="1415"/>
      <c r="AU66" s="1415"/>
      <c r="AV66" s="1415"/>
      <c r="AW66" s="1415"/>
      <c r="AX66" s="1415"/>
      <c r="AY66" s="1415"/>
      <c r="AZ66" s="1415"/>
      <c r="BA66" s="1415"/>
      <c r="BB66" s="1415"/>
      <c r="BC66" s="1391"/>
      <c r="BD66" s="1392"/>
      <c r="BE66" s="1391"/>
      <c r="BF66" s="1392"/>
      <c r="BI66" s="585"/>
      <c r="BJ66" s="585"/>
      <c r="BK66" s="585"/>
      <c r="BL66" s="585"/>
      <c r="BM66" s="585"/>
      <c r="BN66" s="585"/>
    </row>
    <row r="67" spans="1:66" ht="18" customHeight="1" x14ac:dyDescent="0.25">
      <c r="A67" s="587"/>
      <c r="B67" s="1421"/>
      <c r="C67" s="1422"/>
      <c r="D67" s="1426"/>
      <c r="E67" s="1446"/>
      <c r="F67" s="1446"/>
      <c r="G67" s="1446"/>
      <c r="H67" s="1446"/>
      <c r="I67" s="1447"/>
      <c r="J67" s="718" t="str">
        <f>IF(AND($K66&lt;&gt;$K67,$K67&lt;&gt;""),MAX($J$65:$J66)+1,"")</f>
        <v/>
      </c>
      <c r="K67" s="1412"/>
      <c r="L67" s="1390"/>
      <c r="M67" s="1390"/>
      <c r="N67" s="1390"/>
      <c r="O67" s="1390"/>
      <c r="P67" s="1390"/>
      <c r="Q67" s="1413"/>
      <c r="R67" s="1403"/>
      <c r="S67" s="1404"/>
      <c r="T67" s="1404"/>
      <c r="U67" s="1404"/>
      <c r="V67" s="1404"/>
      <c r="W67" s="1404"/>
      <c r="X67" s="1404"/>
      <c r="Y67" s="1404"/>
      <c r="Z67" s="1404"/>
      <c r="AA67" s="1411"/>
      <c r="AB67" s="1389"/>
      <c r="AC67" s="1390"/>
      <c r="AD67" s="1390"/>
      <c r="AE67" s="1390"/>
      <c r="AF67" s="1390"/>
      <c r="AG67" s="1390"/>
      <c r="AH67" s="1390"/>
      <c r="AI67" s="1390"/>
      <c r="AJ67" s="1390"/>
      <c r="AK67" s="1390"/>
      <c r="AL67" s="1390"/>
      <c r="AM67" s="1390"/>
      <c r="AN67" s="1390"/>
      <c r="AO67" s="1390"/>
      <c r="AP67" s="1390"/>
      <c r="AQ67" s="1390"/>
      <c r="AR67" s="1390"/>
      <c r="AS67" s="1390"/>
      <c r="AT67" s="1390"/>
      <c r="AU67" s="1390"/>
      <c r="AV67" s="1390"/>
      <c r="AW67" s="1390"/>
      <c r="AX67" s="1390"/>
      <c r="AY67" s="1390"/>
      <c r="AZ67" s="1390"/>
      <c r="BA67" s="1390"/>
      <c r="BB67" s="1390"/>
      <c r="BC67" s="1387"/>
      <c r="BD67" s="1388"/>
      <c r="BE67" s="1387"/>
      <c r="BF67" s="1388"/>
      <c r="BI67" s="585"/>
      <c r="BJ67" s="585"/>
      <c r="BK67" s="585"/>
      <c r="BL67" s="585"/>
      <c r="BM67" s="585"/>
      <c r="BN67" s="585"/>
    </row>
    <row r="68" spans="1:66" ht="18" customHeight="1" x14ac:dyDescent="0.25">
      <c r="A68" s="587"/>
      <c r="B68" s="1421"/>
      <c r="C68" s="1422"/>
      <c r="D68" s="1425" t="s">
        <v>214</v>
      </c>
      <c r="E68" s="1442" t="s">
        <v>120</v>
      </c>
      <c r="F68" s="1442"/>
      <c r="G68" s="1442"/>
      <c r="H68" s="1442"/>
      <c r="I68" s="1443"/>
      <c r="J68" s="719" t="str">
        <f>IF(K68&lt;&gt;"",1,"")</f>
        <v/>
      </c>
      <c r="K68" s="1463"/>
      <c r="L68" s="1438"/>
      <c r="M68" s="1438"/>
      <c r="N68" s="1438"/>
      <c r="O68" s="1438"/>
      <c r="P68" s="1438"/>
      <c r="Q68" s="1464"/>
      <c r="R68" s="1434"/>
      <c r="S68" s="1435"/>
      <c r="T68" s="1435"/>
      <c r="U68" s="1435"/>
      <c r="V68" s="1435"/>
      <c r="W68" s="1435"/>
      <c r="X68" s="1435"/>
      <c r="Y68" s="1435"/>
      <c r="Z68" s="1435"/>
      <c r="AA68" s="1436"/>
      <c r="AB68" s="1437"/>
      <c r="AC68" s="1438"/>
      <c r="AD68" s="1438"/>
      <c r="AE68" s="1438"/>
      <c r="AF68" s="1438"/>
      <c r="AG68" s="1438"/>
      <c r="AH68" s="1438"/>
      <c r="AI68" s="1438"/>
      <c r="AJ68" s="1438"/>
      <c r="AK68" s="1438"/>
      <c r="AL68" s="1438"/>
      <c r="AM68" s="1438"/>
      <c r="AN68" s="1438"/>
      <c r="AO68" s="1438"/>
      <c r="AP68" s="1438"/>
      <c r="AQ68" s="1438"/>
      <c r="AR68" s="1438"/>
      <c r="AS68" s="1438"/>
      <c r="AT68" s="1438"/>
      <c r="AU68" s="1438"/>
      <c r="AV68" s="1438"/>
      <c r="AW68" s="1438"/>
      <c r="AX68" s="1438"/>
      <c r="AY68" s="1438"/>
      <c r="AZ68" s="1438"/>
      <c r="BA68" s="1438"/>
      <c r="BB68" s="1438"/>
      <c r="BC68" s="1396"/>
      <c r="BD68" s="1397"/>
      <c r="BE68" s="1396"/>
      <c r="BF68" s="1397"/>
      <c r="BI68" s="585"/>
      <c r="BJ68" s="585"/>
      <c r="BK68" s="585"/>
      <c r="BL68" s="585"/>
      <c r="BM68" s="585"/>
      <c r="BN68" s="585"/>
    </row>
    <row r="69" spans="1:66" ht="18" customHeight="1" x14ac:dyDescent="0.25">
      <c r="A69" s="587"/>
      <c r="B69" s="1421"/>
      <c r="C69" s="1422"/>
      <c r="D69" s="1467"/>
      <c r="E69" s="1444"/>
      <c r="F69" s="1444"/>
      <c r="G69" s="1444"/>
      <c r="H69" s="1444"/>
      <c r="I69" s="1445"/>
      <c r="J69" s="716" t="str">
        <f>IF(AND($K68&lt;&gt;$K69,$K69&lt;&gt;""),MAX($J$68:$J68)+1,"")</f>
        <v/>
      </c>
      <c r="K69" s="1414"/>
      <c r="L69" s="1415"/>
      <c r="M69" s="1415"/>
      <c r="N69" s="1415"/>
      <c r="O69" s="1415"/>
      <c r="P69" s="1415"/>
      <c r="Q69" s="1416"/>
      <c r="R69" s="1401"/>
      <c r="S69" s="1402"/>
      <c r="T69" s="1402"/>
      <c r="U69" s="1402"/>
      <c r="V69" s="1402"/>
      <c r="W69" s="1402"/>
      <c r="X69" s="1402"/>
      <c r="Y69" s="1402"/>
      <c r="Z69" s="1402"/>
      <c r="AA69" s="1418"/>
      <c r="AB69" s="1417"/>
      <c r="AC69" s="1415"/>
      <c r="AD69" s="1415"/>
      <c r="AE69" s="1415"/>
      <c r="AF69" s="1415"/>
      <c r="AG69" s="1415"/>
      <c r="AH69" s="1415"/>
      <c r="AI69" s="1415"/>
      <c r="AJ69" s="1415"/>
      <c r="AK69" s="1415"/>
      <c r="AL69" s="1415"/>
      <c r="AM69" s="1415"/>
      <c r="AN69" s="1415"/>
      <c r="AO69" s="1415"/>
      <c r="AP69" s="1415"/>
      <c r="AQ69" s="1415"/>
      <c r="AR69" s="1415"/>
      <c r="AS69" s="1415"/>
      <c r="AT69" s="1415"/>
      <c r="AU69" s="1415"/>
      <c r="AV69" s="1415"/>
      <c r="AW69" s="1415"/>
      <c r="AX69" s="1415"/>
      <c r="AY69" s="1415"/>
      <c r="AZ69" s="1415"/>
      <c r="BA69" s="1415"/>
      <c r="BB69" s="1415"/>
      <c r="BC69" s="1391"/>
      <c r="BD69" s="1392"/>
      <c r="BE69" s="1391"/>
      <c r="BF69" s="1392"/>
      <c r="BI69" s="585"/>
      <c r="BJ69" s="585"/>
      <c r="BK69" s="585"/>
      <c r="BL69" s="585"/>
      <c r="BM69" s="585"/>
      <c r="BN69" s="585"/>
    </row>
    <row r="70" spans="1:66" ht="18" customHeight="1" x14ac:dyDescent="0.25">
      <c r="A70" s="587"/>
      <c r="B70" s="1421"/>
      <c r="C70" s="1422"/>
      <c r="D70" s="1467"/>
      <c r="E70" s="1444"/>
      <c r="F70" s="1444"/>
      <c r="G70" s="1444"/>
      <c r="H70" s="1444"/>
      <c r="I70" s="1445"/>
      <c r="J70" s="716" t="str">
        <f>IF(AND($K69&lt;&gt;$K70,$K70&lt;&gt;""),MAX($J$68:$J69)+1,"")</f>
        <v/>
      </c>
      <c r="K70" s="1414"/>
      <c r="L70" s="1415"/>
      <c r="M70" s="1415"/>
      <c r="N70" s="1415"/>
      <c r="O70" s="1415"/>
      <c r="P70" s="1415"/>
      <c r="Q70" s="1416"/>
      <c r="R70" s="1401"/>
      <c r="S70" s="1402"/>
      <c r="T70" s="1402"/>
      <c r="U70" s="1402"/>
      <c r="V70" s="1402"/>
      <c r="W70" s="1402"/>
      <c r="X70" s="1402"/>
      <c r="Y70" s="1402"/>
      <c r="Z70" s="1402"/>
      <c r="AA70" s="1418"/>
      <c r="AB70" s="1417"/>
      <c r="AC70" s="1415"/>
      <c r="AD70" s="1415"/>
      <c r="AE70" s="1415"/>
      <c r="AF70" s="1415"/>
      <c r="AG70" s="1415"/>
      <c r="AH70" s="1415"/>
      <c r="AI70" s="1415"/>
      <c r="AJ70" s="1415"/>
      <c r="AK70" s="1415"/>
      <c r="AL70" s="1415"/>
      <c r="AM70" s="1415"/>
      <c r="AN70" s="1415"/>
      <c r="AO70" s="1415"/>
      <c r="AP70" s="1415"/>
      <c r="AQ70" s="1415"/>
      <c r="AR70" s="1415"/>
      <c r="AS70" s="1415"/>
      <c r="AT70" s="1415"/>
      <c r="AU70" s="1415"/>
      <c r="AV70" s="1415"/>
      <c r="AW70" s="1415"/>
      <c r="AX70" s="1415"/>
      <c r="AY70" s="1415"/>
      <c r="AZ70" s="1415"/>
      <c r="BA70" s="1415"/>
      <c r="BB70" s="1415"/>
      <c r="BC70" s="1391"/>
      <c r="BD70" s="1392"/>
      <c r="BE70" s="1391"/>
      <c r="BF70" s="1392"/>
      <c r="BI70" s="585"/>
      <c r="BJ70" s="585"/>
      <c r="BK70" s="585"/>
      <c r="BL70" s="585"/>
      <c r="BM70" s="585"/>
      <c r="BN70" s="585"/>
    </row>
    <row r="71" spans="1:66" ht="18" customHeight="1" x14ac:dyDescent="0.25">
      <c r="A71" s="587"/>
      <c r="B71" s="1421"/>
      <c r="C71" s="1422"/>
      <c r="D71" s="1467"/>
      <c r="E71" s="1444"/>
      <c r="F71" s="1444"/>
      <c r="G71" s="1444"/>
      <c r="H71" s="1444"/>
      <c r="I71" s="1445"/>
      <c r="J71" s="716" t="str">
        <f>IF(AND($K70&lt;&gt;$K71,$K71&lt;&gt;""),MAX($J$68:$J70)+1,"")</f>
        <v/>
      </c>
      <c r="K71" s="1414"/>
      <c r="L71" s="1415"/>
      <c r="M71" s="1415"/>
      <c r="N71" s="1415"/>
      <c r="O71" s="1415"/>
      <c r="P71" s="1415"/>
      <c r="Q71" s="1416"/>
      <c r="R71" s="1401"/>
      <c r="S71" s="1402"/>
      <c r="T71" s="1402"/>
      <c r="U71" s="1402"/>
      <c r="V71" s="1402"/>
      <c r="W71" s="1402"/>
      <c r="X71" s="1402"/>
      <c r="Y71" s="1402"/>
      <c r="Z71" s="1402"/>
      <c r="AA71" s="1418"/>
      <c r="AB71" s="1417"/>
      <c r="AC71" s="1415"/>
      <c r="AD71" s="1415"/>
      <c r="AE71" s="1415"/>
      <c r="AF71" s="1415"/>
      <c r="AG71" s="1415"/>
      <c r="AH71" s="1415"/>
      <c r="AI71" s="1415"/>
      <c r="AJ71" s="1415"/>
      <c r="AK71" s="1415"/>
      <c r="AL71" s="1415"/>
      <c r="AM71" s="1415"/>
      <c r="AN71" s="1415"/>
      <c r="AO71" s="1415"/>
      <c r="AP71" s="1415"/>
      <c r="AQ71" s="1415"/>
      <c r="AR71" s="1415"/>
      <c r="AS71" s="1415"/>
      <c r="AT71" s="1415"/>
      <c r="AU71" s="1415"/>
      <c r="AV71" s="1415"/>
      <c r="AW71" s="1415"/>
      <c r="AX71" s="1415"/>
      <c r="AY71" s="1415"/>
      <c r="AZ71" s="1415"/>
      <c r="BA71" s="1415"/>
      <c r="BB71" s="1415"/>
      <c r="BC71" s="1391"/>
      <c r="BD71" s="1392"/>
      <c r="BE71" s="1391"/>
      <c r="BF71" s="1392"/>
      <c r="BI71" s="585"/>
      <c r="BJ71" s="585"/>
      <c r="BK71" s="585"/>
      <c r="BL71" s="585"/>
      <c r="BM71" s="585"/>
      <c r="BN71" s="585"/>
    </row>
    <row r="72" spans="1:66" ht="18" customHeight="1" x14ac:dyDescent="0.25">
      <c r="A72" s="587"/>
      <c r="B72" s="1421"/>
      <c r="C72" s="1422"/>
      <c r="D72" s="1467"/>
      <c r="E72" s="1444"/>
      <c r="F72" s="1444"/>
      <c r="G72" s="1444"/>
      <c r="H72" s="1444"/>
      <c r="I72" s="1445"/>
      <c r="J72" s="716" t="str">
        <f>IF(AND($K71&lt;&gt;$K72,$K72&lt;&gt;""),MAX($J$68:$J71)+1,"")</f>
        <v/>
      </c>
      <c r="K72" s="1414"/>
      <c r="L72" s="1415"/>
      <c r="M72" s="1415"/>
      <c r="N72" s="1415"/>
      <c r="O72" s="1415"/>
      <c r="P72" s="1415"/>
      <c r="Q72" s="1416"/>
      <c r="R72" s="1401"/>
      <c r="S72" s="1402"/>
      <c r="T72" s="1402"/>
      <c r="U72" s="1402"/>
      <c r="V72" s="1402"/>
      <c r="W72" s="1402"/>
      <c r="X72" s="1402"/>
      <c r="Y72" s="1402"/>
      <c r="Z72" s="1402"/>
      <c r="AA72" s="1418"/>
      <c r="AB72" s="1417"/>
      <c r="AC72" s="1415"/>
      <c r="AD72" s="1415"/>
      <c r="AE72" s="1415"/>
      <c r="AF72" s="1415"/>
      <c r="AG72" s="1415"/>
      <c r="AH72" s="1415"/>
      <c r="AI72" s="1415"/>
      <c r="AJ72" s="1415"/>
      <c r="AK72" s="1415"/>
      <c r="AL72" s="1415"/>
      <c r="AM72" s="1415"/>
      <c r="AN72" s="1415"/>
      <c r="AO72" s="1415"/>
      <c r="AP72" s="1415"/>
      <c r="AQ72" s="1415"/>
      <c r="AR72" s="1415"/>
      <c r="AS72" s="1415"/>
      <c r="AT72" s="1415"/>
      <c r="AU72" s="1415"/>
      <c r="AV72" s="1415"/>
      <c r="AW72" s="1415"/>
      <c r="AX72" s="1415"/>
      <c r="AY72" s="1415"/>
      <c r="AZ72" s="1415"/>
      <c r="BA72" s="1415"/>
      <c r="BB72" s="1415"/>
      <c r="BC72" s="1391"/>
      <c r="BD72" s="1392"/>
      <c r="BE72" s="1391"/>
      <c r="BF72" s="1392"/>
      <c r="BI72" s="585"/>
      <c r="BJ72" s="585"/>
      <c r="BK72" s="585"/>
      <c r="BL72" s="585"/>
      <c r="BM72" s="585"/>
      <c r="BN72" s="585"/>
    </row>
    <row r="73" spans="1:66" ht="18" customHeight="1" x14ac:dyDescent="0.25">
      <c r="A73" s="587"/>
      <c r="B73" s="1421"/>
      <c r="C73" s="1422"/>
      <c r="D73" s="1426"/>
      <c r="E73" s="1446"/>
      <c r="F73" s="1446"/>
      <c r="G73" s="1446"/>
      <c r="H73" s="1446"/>
      <c r="I73" s="1447"/>
      <c r="J73" s="717" t="str">
        <f>IF(AND($K72&lt;&gt;$K73,$K73&lt;&gt;""),MAX($J$68:$J72)+1,"")</f>
        <v/>
      </c>
      <c r="K73" s="1412"/>
      <c r="L73" s="1390"/>
      <c r="M73" s="1390"/>
      <c r="N73" s="1390"/>
      <c r="O73" s="1390"/>
      <c r="P73" s="1390"/>
      <c r="Q73" s="1413"/>
      <c r="R73" s="1403" t="s">
        <v>724</v>
      </c>
      <c r="S73" s="1404"/>
      <c r="T73" s="1404"/>
      <c r="U73" s="1404"/>
      <c r="V73" s="1404"/>
      <c r="W73" s="1404"/>
      <c r="X73" s="1404"/>
      <c r="Y73" s="1404"/>
      <c r="Z73" s="1404"/>
      <c r="AA73" s="1411"/>
      <c r="AB73" s="1389"/>
      <c r="AC73" s="1390"/>
      <c r="AD73" s="1390"/>
      <c r="AE73" s="1390"/>
      <c r="AF73" s="1390"/>
      <c r="AG73" s="1390"/>
      <c r="AH73" s="1390"/>
      <c r="AI73" s="1390"/>
      <c r="AJ73" s="1390"/>
      <c r="AK73" s="1390"/>
      <c r="AL73" s="1390"/>
      <c r="AM73" s="1390"/>
      <c r="AN73" s="1390"/>
      <c r="AO73" s="1390"/>
      <c r="AP73" s="1390"/>
      <c r="AQ73" s="1390"/>
      <c r="AR73" s="1390"/>
      <c r="AS73" s="1390"/>
      <c r="AT73" s="1390"/>
      <c r="AU73" s="1390"/>
      <c r="AV73" s="1390"/>
      <c r="AW73" s="1390"/>
      <c r="AX73" s="1390"/>
      <c r="AY73" s="1390"/>
      <c r="AZ73" s="1390"/>
      <c r="BA73" s="1390"/>
      <c r="BB73" s="1390"/>
      <c r="BC73" s="1387"/>
      <c r="BD73" s="1388"/>
      <c r="BE73" s="1387"/>
      <c r="BF73" s="1388"/>
      <c r="BI73" s="585"/>
      <c r="BJ73" s="585"/>
      <c r="BK73" s="585"/>
      <c r="BL73" s="585"/>
      <c r="BM73" s="585"/>
      <c r="BN73" s="585"/>
    </row>
    <row r="74" spans="1:66" ht="18" customHeight="1" x14ac:dyDescent="0.25">
      <c r="A74" s="587"/>
      <c r="B74" s="1421"/>
      <c r="C74" s="1422"/>
      <c r="D74" s="1425" t="s">
        <v>307</v>
      </c>
      <c r="E74" s="1427" t="s">
        <v>122</v>
      </c>
      <c r="F74" s="1427"/>
      <c r="G74" s="1427"/>
      <c r="H74" s="1427"/>
      <c r="I74" s="1428"/>
      <c r="J74" s="715" t="str">
        <f>IF(K74&lt;&gt;"",1,"")</f>
        <v/>
      </c>
      <c r="K74" s="1463"/>
      <c r="L74" s="1438"/>
      <c r="M74" s="1438"/>
      <c r="N74" s="1438"/>
      <c r="O74" s="1438"/>
      <c r="P74" s="1438"/>
      <c r="Q74" s="1464"/>
      <c r="R74" s="1434"/>
      <c r="S74" s="1435"/>
      <c r="T74" s="1435"/>
      <c r="U74" s="1435"/>
      <c r="V74" s="1435"/>
      <c r="W74" s="1435"/>
      <c r="X74" s="1435"/>
      <c r="Y74" s="1435"/>
      <c r="Z74" s="1435"/>
      <c r="AA74" s="1436"/>
      <c r="AB74" s="1437"/>
      <c r="AC74" s="1438"/>
      <c r="AD74" s="1438"/>
      <c r="AE74" s="1438"/>
      <c r="AF74" s="1438"/>
      <c r="AG74" s="1438"/>
      <c r="AH74" s="1438"/>
      <c r="AI74" s="1438"/>
      <c r="AJ74" s="1438"/>
      <c r="AK74" s="1438"/>
      <c r="AL74" s="1438"/>
      <c r="AM74" s="1438"/>
      <c r="AN74" s="1438"/>
      <c r="AO74" s="1438"/>
      <c r="AP74" s="1438"/>
      <c r="AQ74" s="1438"/>
      <c r="AR74" s="1438"/>
      <c r="AS74" s="1438"/>
      <c r="AT74" s="1438"/>
      <c r="AU74" s="1438"/>
      <c r="AV74" s="1438"/>
      <c r="AW74" s="1438"/>
      <c r="AX74" s="1438"/>
      <c r="AY74" s="1438"/>
      <c r="AZ74" s="1438"/>
      <c r="BA74" s="1438"/>
      <c r="BB74" s="1438"/>
      <c r="BC74" s="1396"/>
      <c r="BD74" s="1397"/>
      <c r="BE74" s="1396"/>
      <c r="BF74" s="1397"/>
      <c r="BI74" s="585"/>
      <c r="BJ74" s="585"/>
      <c r="BK74" s="585"/>
      <c r="BL74" s="585"/>
      <c r="BM74" s="585"/>
      <c r="BN74" s="585"/>
    </row>
    <row r="75" spans="1:66" ht="18" customHeight="1" x14ac:dyDescent="0.25">
      <c r="A75" s="587"/>
      <c r="B75" s="1421"/>
      <c r="C75" s="1422"/>
      <c r="D75" s="1467"/>
      <c r="E75" s="1468"/>
      <c r="F75" s="1468"/>
      <c r="G75" s="1468"/>
      <c r="H75" s="1468"/>
      <c r="I75" s="1469"/>
      <c r="J75" s="716" t="str">
        <f>IF(AND($K74&lt;&gt;$K75,$K75&lt;&gt;""),MAX($J$74:$J74)+1,"")</f>
        <v/>
      </c>
      <c r="K75" s="1414"/>
      <c r="L75" s="1415"/>
      <c r="M75" s="1415"/>
      <c r="N75" s="1415"/>
      <c r="O75" s="1415"/>
      <c r="P75" s="1415"/>
      <c r="Q75" s="1416"/>
      <c r="R75" s="1401"/>
      <c r="S75" s="1402"/>
      <c r="T75" s="1402"/>
      <c r="U75" s="1402"/>
      <c r="V75" s="1402"/>
      <c r="W75" s="1402"/>
      <c r="X75" s="1402"/>
      <c r="Y75" s="1402"/>
      <c r="Z75" s="1402"/>
      <c r="AA75" s="1418"/>
      <c r="AB75" s="1417"/>
      <c r="AC75" s="1415"/>
      <c r="AD75" s="1415"/>
      <c r="AE75" s="1415"/>
      <c r="AF75" s="1415"/>
      <c r="AG75" s="1415"/>
      <c r="AH75" s="1415"/>
      <c r="AI75" s="1415"/>
      <c r="AJ75" s="1415"/>
      <c r="AK75" s="1415"/>
      <c r="AL75" s="1415"/>
      <c r="AM75" s="1415"/>
      <c r="AN75" s="1415"/>
      <c r="AO75" s="1415"/>
      <c r="AP75" s="1415"/>
      <c r="AQ75" s="1415"/>
      <c r="AR75" s="1415"/>
      <c r="AS75" s="1415"/>
      <c r="AT75" s="1415"/>
      <c r="AU75" s="1415"/>
      <c r="AV75" s="1415"/>
      <c r="AW75" s="1415"/>
      <c r="AX75" s="1415"/>
      <c r="AY75" s="1415"/>
      <c r="AZ75" s="1415"/>
      <c r="BA75" s="1415"/>
      <c r="BB75" s="1415"/>
      <c r="BC75" s="1391"/>
      <c r="BD75" s="1392"/>
      <c r="BE75" s="1391"/>
      <c r="BF75" s="1392"/>
      <c r="BI75" s="585"/>
      <c r="BJ75" s="585"/>
      <c r="BK75" s="585"/>
      <c r="BL75" s="585"/>
      <c r="BM75" s="585"/>
      <c r="BN75" s="585"/>
    </row>
    <row r="76" spans="1:66" ht="18" customHeight="1" x14ac:dyDescent="0.25">
      <c r="A76" s="587"/>
      <c r="B76" s="1421"/>
      <c r="C76" s="1422"/>
      <c r="D76" s="1426"/>
      <c r="E76" s="1429"/>
      <c r="F76" s="1429"/>
      <c r="G76" s="1429"/>
      <c r="H76" s="1429"/>
      <c r="I76" s="1430"/>
      <c r="J76" s="718" t="str">
        <f>IF(AND($K75&lt;&gt;$K76,$K76&lt;&gt;""),MAX($J$74:$J75)+1,"")</f>
        <v/>
      </c>
      <c r="K76" s="1412"/>
      <c r="L76" s="1390"/>
      <c r="M76" s="1390"/>
      <c r="N76" s="1390"/>
      <c r="O76" s="1390"/>
      <c r="P76" s="1390"/>
      <c r="Q76" s="1413"/>
      <c r="R76" s="1403"/>
      <c r="S76" s="1404"/>
      <c r="T76" s="1404"/>
      <c r="U76" s="1404"/>
      <c r="V76" s="1404"/>
      <c r="W76" s="1404"/>
      <c r="X76" s="1404"/>
      <c r="Y76" s="1404"/>
      <c r="Z76" s="1404"/>
      <c r="AA76" s="1411"/>
      <c r="AB76" s="1389"/>
      <c r="AC76" s="1390"/>
      <c r="AD76" s="1390"/>
      <c r="AE76" s="1390"/>
      <c r="AF76" s="1390"/>
      <c r="AG76" s="1390"/>
      <c r="AH76" s="1390"/>
      <c r="AI76" s="1390"/>
      <c r="AJ76" s="1390"/>
      <c r="AK76" s="1390"/>
      <c r="AL76" s="1390"/>
      <c r="AM76" s="1390"/>
      <c r="AN76" s="1390"/>
      <c r="AO76" s="1390"/>
      <c r="AP76" s="1390"/>
      <c r="AQ76" s="1390"/>
      <c r="AR76" s="1390"/>
      <c r="AS76" s="1390"/>
      <c r="AT76" s="1390"/>
      <c r="AU76" s="1390"/>
      <c r="AV76" s="1390"/>
      <c r="AW76" s="1390"/>
      <c r="AX76" s="1390"/>
      <c r="AY76" s="1390"/>
      <c r="AZ76" s="1390"/>
      <c r="BA76" s="1390"/>
      <c r="BB76" s="1390"/>
      <c r="BC76" s="1387"/>
      <c r="BD76" s="1388"/>
      <c r="BE76" s="1387"/>
      <c r="BF76" s="1388"/>
      <c r="BI76" s="585"/>
      <c r="BJ76" s="585"/>
      <c r="BK76" s="585"/>
      <c r="BL76" s="585"/>
      <c r="BM76" s="585"/>
      <c r="BN76" s="585"/>
    </row>
    <row r="77" spans="1:66" ht="18" customHeight="1" x14ac:dyDescent="0.25">
      <c r="A77" s="587"/>
      <c r="B77" s="1421"/>
      <c r="C77" s="1422"/>
      <c r="D77" s="1425" t="s">
        <v>308</v>
      </c>
      <c r="E77" s="1442" t="s">
        <v>125</v>
      </c>
      <c r="F77" s="1442"/>
      <c r="G77" s="1442"/>
      <c r="H77" s="1442"/>
      <c r="I77" s="1443"/>
      <c r="J77" s="720" t="str">
        <f>IF(K77&lt;&gt;"",1,"")</f>
        <v/>
      </c>
      <c r="K77" s="1463"/>
      <c r="L77" s="1438"/>
      <c r="M77" s="1438"/>
      <c r="N77" s="1438"/>
      <c r="O77" s="1438"/>
      <c r="P77" s="1438"/>
      <c r="Q77" s="1464"/>
      <c r="R77" s="1434"/>
      <c r="S77" s="1435"/>
      <c r="T77" s="1435"/>
      <c r="U77" s="1435"/>
      <c r="V77" s="1435"/>
      <c r="W77" s="1435"/>
      <c r="X77" s="1435"/>
      <c r="Y77" s="1435"/>
      <c r="Z77" s="1435"/>
      <c r="AA77" s="1436"/>
      <c r="AB77" s="1437"/>
      <c r="AC77" s="1438"/>
      <c r="AD77" s="1438"/>
      <c r="AE77" s="1438"/>
      <c r="AF77" s="1438"/>
      <c r="AG77" s="1438"/>
      <c r="AH77" s="1438"/>
      <c r="AI77" s="1438"/>
      <c r="AJ77" s="1438"/>
      <c r="AK77" s="1438"/>
      <c r="AL77" s="1438"/>
      <c r="AM77" s="1438"/>
      <c r="AN77" s="1438"/>
      <c r="AO77" s="1438"/>
      <c r="AP77" s="1438"/>
      <c r="AQ77" s="1438"/>
      <c r="AR77" s="1438"/>
      <c r="AS77" s="1438"/>
      <c r="AT77" s="1438"/>
      <c r="AU77" s="1438"/>
      <c r="AV77" s="1438"/>
      <c r="AW77" s="1438"/>
      <c r="AX77" s="1438"/>
      <c r="AY77" s="1438"/>
      <c r="AZ77" s="1438"/>
      <c r="BA77" s="1438"/>
      <c r="BB77" s="1438"/>
      <c r="BC77" s="1396"/>
      <c r="BD77" s="1397"/>
      <c r="BE77" s="1393" t="s">
        <v>352</v>
      </c>
      <c r="BF77" s="1452"/>
      <c r="BI77" s="585"/>
      <c r="BJ77" s="585"/>
      <c r="BK77" s="585"/>
      <c r="BL77" s="585"/>
      <c r="BM77" s="585"/>
      <c r="BN77" s="585"/>
    </row>
    <row r="78" spans="1:66" ht="18" customHeight="1" x14ac:dyDescent="0.25">
      <c r="A78" s="587"/>
      <c r="B78" s="1421"/>
      <c r="C78" s="1422"/>
      <c r="D78" s="1426"/>
      <c r="E78" s="1446"/>
      <c r="F78" s="1446"/>
      <c r="G78" s="1446"/>
      <c r="H78" s="1446"/>
      <c r="I78" s="1447"/>
      <c r="J78" s="721" t="str">
        <f>IF(AND($K77&lt;&gt;$K78,$K78&lt;&gt;""),MAX($J$77:$J77)+1,"")</f>
        <v/>
      </c>
      <c r="K78" s="1412"/>
      <c r="L78" s="1390"/>
      <c r="M78" s="1390"/>
      <c r="N78" s="1390"/>
      <c r="O78" s="1390"/>
      <c r="P78" s="1390"/>
      <c r="Q78" s="1413"/>
      <c r="R78" s="1403" t="s">
        <v>724</v>
      </c>
      <c r="S78" s="1404"/>
      <c r="T78" s="1404"/>
      <c r="U78" s="1404"/>
      <c r="V78" s="1404"/>
      <c r="W78" s="1404"/>
      <c r="X78" s="1404"/>
      <c r="Y78" s="1404"/>
      <c r="Z78" s="1404"/>
      <c r="AA78" s="1411"/>
      <c r="AB78" s="1389"/>
      <c r="AC78" s="1390"/>
      <c r="AD78" s="1390"/>
      <c r="AE78" s="1390"/>
      <c r="AF78" s="1390"/>
      <c r="AG78" s="1390"/>
      <c r="AH78" s="1390"/>
      <c r="AI78" s="1390"/>
      <c r="AJ78" s="1390"/>
      <c r="AK78" s="1390"/>
      <c r="AL78" s="1390"/>
      <c r="AM78" s="1390"/>
      <c r="AN78" s="1390"/>
      <c r="AO78" s="1390"/>
      <c r="AP78" s="1390"/>
      <c r="AQ78" s="1390"/>
      <c r="AR78" s="1390"/>
      <c r="AS78" s="1390"/>
      <c r="AT78" s="1390"/>
      <c r="AU78" s="1390"/>
      <c r="AV78" s="1390"/>
      <c r="AW78" s="1390"/>
      <c r="AX78" s="1390"/>
      <c r="AY78" s="1390"/>
      <c r="AZ78" s="1390"/>
      <c r="BA78" s="1390"/>
      <c r="BB78" s="1390"/>
      <c r="BC78" s="1387"/>
      <c r="BD78" s="1388"/>
      <c r="BE78" s="1465" t="s">
        <v>352</v>
      </c>
      <c r="BF78" s="1466"/>
      <c r="BI78" s="585"/>
      <c r="BJ78" s="585"/>
      <c r="BK78" s="585"/>
      <c r="BL78" s="585"/>
      <c r="BM78" s="585"/>
      <c r="BN78" s="585"/>
    </row>
    <row r="79" spans="1:66" ht="21" customHeight="1" x14ac:dyDescent="0.25">
      <c r="A79" s="587"/>
      <c r="B79" s="1473"/>
      <c r="C79" s="1474"/>
      <c r="D79" s="815" t="s">
        <v>309</v>
      </c>
      <c r="E79" s="1455" t="s">
        <v>130</v>
      </c>
      <c r="F79" s="1455"/>
      <c r="G79" s="1455"/>
      <c r="H79" s="1455"/>
      <c r="I79" s="1456"/>
      <c r="J79" s="722" t="str">
        <f>IF(K79&lt;&gt;"",1,"")</f>
        <v/>
      </c>
      <c r="K79" s="1457"/>
      <c r="L79" s="1458"/>
      <c r="M79" s="1458"/>
      <c r="N79" s="1458"/>
      <c r="O79" s="1458"/>
      <c r="P79" s="1458"/>
      <c r="Q79" s="1459"/>
      <c r="R79" s="1398" t="s">
        <v>352</v>
      </c>
      <c r="S79" s="1399"/>
      <c r="T79" s="1399"/>
      <c r="U79" s="1399"/>
      <c r="V79" s="1399"/>
      <c r="W79" s="1399"/>
      <c r="X79" s="1399"/>
      <c r="Y79" s="1399"/>
      <c r="Z79" s="1399"/>
      <c r="AA79" s="1462"/>
      <c r="AB79" s="545"/>
      <c r="AC79" s="813" t="s">
        <v>244</v>
      </c>
      <c r="AD79" s="546"/>
      <c r="AE79" s="813" t="s">
        <v>245</v>
      </c>
      <c r="AF79" s="1400"/>
      <c r="AG79" s="1400"/>
      <c r="AH79" s="813" t="s">
        <v>310</v>
      </c>
      <c r="AI79" s="546"/>
      <c r="AJ79" s="596" t="s">
        <v>216</v>
      </c>
      <c r="AK79" s="546"/>
      <c r="AL79" s="813" t="s">
        <v>244</v>
      </c>
      <c r="AM79" s="546"/>
      <c r="AN79" s="813" t="s">
        <v>245</v>
      </c>
      <c r="AO79" s="1400"/>
      <c r="AP79" s="1400"/>
      <c r="AQ79" s="813" t="s">
        <v>310</v>
      </c>
      <c r="AR79" s="546"/>
      <c r="AS79" s="596" t="s">
        <v>216</v>
      </c>
      <c r="AT79" s="546"/>
      <c r="AU79" s="813" t="s">
        <v>244</v>
      </c>
      <c r="AV79" s="546"/>
      <c r="AW79" s="813" t="s">
        <v>245</v>
      </c>
      <c r="AX79" s="1400"/>
      <c r="AY79" s="1400"/>
      <c r="AZ79" s="813" t="s">
        <v>310</v>
      </c>
      <c r="BA79" s="546"/>
      <c r="BB79" s="598" t="s">
        <v>216</v>
      </c>
      <c r="BC79" s="1405"/>
      <c r="BD79" s="1406"/>
      <c r="BE79" s="1405"/>
      <c r="BF79" s="1406"/>
      <c r="BI79" s="585"/>
      <c r="BJ79" s="585"/>
      <c r="BK79" s="585"/>
      <c r="BL79" s="585"/>
      <c r="BM79" s="585"/>
      <c r="BN79" s="585"/>
    </row>
    <row r="80" spans="1:66" ht="18" customHeight="1" x14ac:dyDescent="0.25">
      <c r="A80" s="587"/>
      <c r="B80" s="1453" t="s">
        <v>363</v>
      </c>
      <c r="C80" s="1454"/>
      <c r="D80" s="814"/>
      <c r="E80" s="1455" t="s">
        <v>132</v>
      </c>
      <c r="F80" s="1455"/>
      <c r="G80" s="1455"/>
      <c r="H80" s="1455"/>
      <c r="I80" s="1456"/>
      <c r="J80" s="723" t="str">
        <f>IF(K80&lt;&gt;"",1,"")</f>
        <v/>
      </c>
      <c r="K80" s="1457"/>
      <c r="L80" s="1458"/>
      <c r="M80" s="1458"/>
      <c r="N80" s="1458"/>
      <c r="O80" s="1458"/>
      <c r="P80" s="1458"/>
      <c r="Q80" s="1459"/>
      <c r="R80" s="1460"/>
      <c r="S80" s="1458"/>
      <c r="T80" s="1458"/>
      <c r="U80" s="1458"/>
      <c r="V80" s="1458"/>
      <c r="W80" s="1458"/>
      <c r="X80" s="1458"/>
      <c r="Y80" s="1458"/>
      <c r="Z80" s="1458"/>
      <c r="AA80" s="1459"/>
      <c r="AB80" s="1398" t="s">
        <v>139</v>
      </c>
      <c r="AC80" s="1399"/>
      <c r="AD80" s="1399"/>
      <c r="AE80" s="1399"/>
      <c r="AF80" s="1461"/>
      <c r="AG80" s="1407"/>
      <c r="AH80" s="1400"/>
      <c r="AI80" s="1400"/>
      <c r="AJ80" s="596" t="s">
        <v>310</v>
      </c>
      <c r="AK80" s="1398" t="s">
        <v>133</v>
      </c>
      <c r="AL80" s="1399"/>
      <c r="AM80" s="1399"/>
      <c r="AN80" s="1399"/>
      <c r="AO80" s="1461"/>
      <c r="AP80" s="1407"/>
      <c r="AQ80" s="1400"/>
      <c r="AR80" s="1400"/>
      <c r="AS80" s="597" t="s">
        <v>318</v>
      </c>
      <c r="AT80" s="1398" t="s">
        <v>217</v>
      </c>
      <c r="AU80" s="1399"/>
      <c r="AV80" s="1399"/>
      <c r="AW80" s="1399"/>
      <c r="AX80" s="1399"/>
      <c r="AY80" s="1400"/>
      <c r="AZ80" s="1400"/>
      <c r="BA80" s="1400"/>
      <c r="BB80" s="598" t="s">
        <v>216</v>
      </c>
      <c r="BC80" s="1405"/>
      <c r="BD80" s="1406"/>
      <c r="BE80" s="1405"/>
      <c r="BF80" s="1406"/>
      <c r="BI80" s="585"/>
      <c r="BJ80" s="585"/>
      <c r="BK80" s="585"/>
      <c r="BL80" s="585"/>
      <c r="BM80" s="585"/>
      <c r="BN80" s="585"/>
    </row>
    <row r="81" spans="1:72" ht="18" customHeight="1" x14ac:dyDescent="0.25">
      <c r="A81" s="587"/>
      <c r="B81" s="1419" t="s">
        <v>830</v>
      </c>
      <c r="C81" s="1420"/>
      <c r="D81" s="1425" t="s">
        <v>304</v>
      </c>
      <c r="E81" s="1427" t="s">
        <v>135</v>
      </c>
      <c r="F81" s="1427"/>
      <c r="G81" s="1427"/>
      <c r="H81" s="1427"/>
      <c r="I81" s="1428"/>
      <c r="J81" s="724" t="str">
        <f>IF(K81&lt;&gt;"",1,"")</f>
        <v/>
      </c>
      <c r="K81" s="1431"/>
      <c r="L81" s="1432"/>
      <c r="M81" s="1432"/>
      <c r="N81" s="1432"/>
      <c r="O81" s="1432"/>
      <c r="P81" s="1432"/>
      <c r="Q81" s="1433"/>
      <c r="R81" s="1434"/>
      <c r="S81" s="1435"/>
      <c r="T81" s="1435"/>
      <c r="U81" s="1435"/>
      <c r="V81" s="1435"/>
      <c r="W81" s="1435"/>
      <c r="X81" s="1435"/>
      <c r="Y81" s="1435"/>
      <c r="Z81" s="1435"/>
      <c r="AA81" s="1436"/>
      <c r="AB81" s="1437"/>
      <c r="AC81" s="1438"/>
      <c r="AD81" s="1438"/>
      <c r="AE81" s="1438"/>
      <c r="AF81" s="1438"/>
      <c r="AG81" s="1438"/>
      <c r="AH81" s="1438"/>
      <c r="AI81" s="1438"/>
      <c r="AJ81" s="1438"/>
      <c r="AK81" s="1438"/>
      <c r="AL81" s="1438"/>
      <c r="AM81" s="1438"/>
      <c r="AN81" s="1438"/>
      <c r="AO81" s="1438"/>
      <c r="AP81" s="1438"/>
      <c r="AQ81" s="1438"/>
      <c r="AR81" s="1438"/>
      <c r="AS81" s="1438"/>
      <c r="AT81" s="1438"/>
      <c r="AU81" s="1438"/>
      <c r="AV81" s="1438"/>
      <c r="AW81" s="1438"/>
      <c r="AX81" s="1438"/>
      <c r="AY81" s="1438"/>
      <c r="AZ81" s="1438"/>
      <c r="BA81" s="1438"/>
      <c r="BB81" s="1438"/>
      <c r="BC81" s="1396"/>
      <c r="BD81" s="1397"/>
      <c r="BE81" s="1396"/>
      <c r="BF81" s="1397"/>
      <c r="BI81" s="585"/>
      <c r="BJ81" s="585"/>
      <c r="BK81" s="585"/>
      <c r="BL81" s="585"/>
      <c r="BM81" s="585"/>
      <c r="BN81" s="585"/>
    </row>
    <row r="82" spans="1:72" ht="18" customHeight="1" x14ac:dyDescent="0.25">
      <c r="A82" s="587"/>
      <c r="B82" s="1421"/>
      <c r="C82" s="1422"/>
      <c r="D82" s="1426"/>
      <c r="E82" s="1429"/>
      <c r="F82" s="1429"/>
      <c r="G82" s="1429"/>
      <c r="H82" s="1429"/>
      <c r="I82" s="1430"/>
      <c r="J82" s="718" t="str">
        <f>IF(AND($K81&lt;&gt;$K82,$K82&lt;&gt;""),MAX($J$81:$J81)+1,"")</f>
        <v/>
      </c>
      <c r="K82" s="1408"/>
      <c r="L82" s="1409"/>
      <c r="M82" s="1409"/>
      <c r="N82" s="1409"/>
      <c r="O82" s="1409"/>
      <c r="P82" s="1409"/>
      <c r="Q82" s="1410"/>
      <c r="R82" s="1403"/>
      <c r="S82" s="1404"/>
      <c r="T82" s="1404"/>
      <c r="U82" s="1404"/>
      <c r="V82" s="1404"/>
      <c r="W82" s="1404"/>
      <c r="X82" s="1404"/>
      <c r="Y82" s="1404"/>
      <c r="Z82" s="1404"/>
      <c r="AA82" s="1411"/>
      <c r="AB82" s="1389"/>
      <c r="AC82" s="1390"/>
      <c r="AD82" s="1390"/>
      <c r="AE82" s="1390"/>
      <c r="AF82" s="1390"/>
      <c r="AG82" s="1390"/>
      <c r="AH82" s="1390"/>
      <c r="AI82" s="1390"/>
      <c r="AJ82" s="1390"/>
      <c r="AK82" s="1390"/>
      <c r="AL82" s="1390"/>
      <c r="AM82" s="1390"/>
      <c r="AN82" s="1390"/>
      <c r="AO82" s="1390"/>
      <c r="AP82" s="1390"/>
      <c r="AQ82" s="1390"/>
      <c r="AR82" s="1390"/>
      <c r="AS82" s="1390"/>
      <c r="AT82" s="1390"/>
      <c r="AU82" s="1390"/>
      <c r="AV82" s="1390"/>
      <c r="AW82" s="1390"/>
      <c r="AX82" s="1390"/>
      <c r="AY82" s="1390"/>
      <c r="AZ82" s="1390"/>
      <c r="BA82" s="1390"/>
      <c r="BB82" s="1390"/>
      <c r="BC82" s="1387"/>
      <c r="BD82" s="1388"/>
      <c r="BE82" s="1387"/>
      <c r="BF82" s="1388"/>
      <c r="BI82" s="585"/>
      <c r="BJ82" s="585"/>
      <c r="BK82" s="585"/>
      <c r="BL82" s="585"/>
      <c r="BM82" s="585"/>
      <c r="BN82" s="585"/>
    </row>
    <row r="83" spans="1:72" ht="18" customHeight="1" x14ac:dyDescent="0.25">
      <c r="A83" s="587"/>
      <c r="B83" s="1421"/>
      <c r="C83" s="1422"/>
      <c r="D83" s="1439" t="s">
        <v>306</v>
      </c>
      <c r="E83" s="1442" t="s">
        <v>138</v>
      </c>
      <c r="F83" s="1442"/>
      <c r="G83" s="1442"/>
      <c r="H83" s="1442"/>
      <c r="I83" s="1443"/>
      <c r="J83" s="719" t="str">
        <f>IF(入力シート!K325&lt;&gt;"",1,"")</f>
        <v/>
      </c>
      <c r="K83" s="1448" t="s">
        <v>13</v>
      </c>
      <c r="L83" s="1449"/>
      <c r="M83" s="1449"/>
      <c r="N83" s="1449"/>
      <c r="O83" s="1449"/>
      <c r="P83" s="1449"/>
      <c r="Q83" s="1450"/>
      <c r="R83" s="1451" t="str">
        <f>IF(入力シート!K283="","－",入力シート!K283)</f>
        <v>－</v>
      </c>
      <c r="S83" s="1449"/>
      <c r="T83" s="1449"/>
      <c r="U83" s="1449"/>
      <c r="V83" s="1449"/>
      <c r="W83" s="1449"/>
      <c r="X83" s="1449"/>
      <c r="Y83" s="1449"/>
      <c r="Z83" s="1449"/>
      <c r="AA83" s="1450"/>
      <c r="AB83" s="1393" t="s">
        <v>139</v>
      </c>
      <c r="AC83" s="1394"/>
      <c r="AD83" s="1394"/>
      <c r="AE83" s="1394"/>
      <c r="AF83" s="1394"/>
      <c r="AG83" s="1395"/>
      <c r="AH83" s="1395"/>
      <c r="AI83" s="1395"/>
      <c r="AJ83" s="812" t="s">
        <v>311</v>
      </c>
      <c r="AK83" s="1393" t="s">
        <v>140</v>
      </c>
      <c r="AL83" s="1394"/>
      <c r="AM83" s="1394"/>
      <c r="AN83" s="1394"/>
      <c r="AO83" s="1394"/>
      <c r="AP83" s="1395"/>
      <c r="AQ83" s="1395"/>
      <c r="AR83" s="1395"/>
      <c r="AS83" s="725" t="s">
        <v>435</v>
      </c>
      <c r="AT83" s="1393" t="s">
        <v>853</v>
      </c>
      <c r="AU83" s="1394"/>
      <c r="AV83" s="1394"/>
      <c r="AW83" s="1394"/>
      <c r="AX83" s="1394"/>
      <c r="AY83" s="1395">
        <f>入力シート!K327/-1000</f>
        <v>0</v>
      </c>
      <c r="AZ83" s="1395"/>
      <c r="BA83" s="1395"/>
      <c r="BB83" s="811" t="s">
        <v>141</v>
      </c>
      <c r="BC83" s="1396"/>
      <c r="BD83" s="1397"/>
      <c r="BE83" s="1393" t="s">
        <v>352</v>
      </c>
      <c r="BF83" s="1452"/>
      <c r="BI83" s="585"/>
      <c r="BJ83" s="585"/>
      <c r="BK83" s="585"/>
      <c r="BL83" s="585"/>
      <c r="BM83" s="585"/>
      <c r="BN83" s="585"/>
    </row>
    <row r="84" spans="1:72" ht="18" customHeight="1" x14ac:dyDescent="0.25">
      <c r="A84" s="587"/>
      <c r="B84" s="1421"/>
      <c r="C84" s="1422"/>
      <c r="D84" s="1440"/>
      <c r="E84" s="1444"/>
      <c r="F84" s="1444"/>
      <c r="G84" s="1444"/>
      <c r="H84" s="1444"/>
      <c r="I84" s="1445"/>
      <c r="J84" s="716" t="str">
        <f>IF(AND(K83&lt;&gt;K84,K84&lt;&gt;""),MAX($J$83:J83)+1,"")</f>
        <v/>
      </c>
      <c r="K84" s="1414"/>
      <c r="L84" s="1415"/>
      <c r="M84" s="1415"/>
      <c r="N84" s="1415"/>
      <c r="O84" s="1415"/>
      <c r="P84" s="1415"/>
      <c r="Q84" s="1416"/>
      <c r="R84" s="1417"/>
      <c r="S84" s="1415"/>
      <c r="T84" s="1415"/>
      <c r="U84" s="1415"/>
      <c r="V84" s="1415"/>
      <c r="W84" s="1415"/>
      <c r="X84" s="1415"/>
      <c r="Y84" s="1415"/>
      <c r="Z84" s="1415"/>
      <c r="AA84" s="1416"/>
      <c r="AB84" s="1401"/>
      <c r="AC84" s="1402"/>
      <c r="AD84" s="1402"/>
      <c r="AE84" s="1402"/>
      <c r="AF84" s="1402"/>
      <c r="AG84" s="1402"/>
      <c r="AH84" s="1402"/>
      <c r="AI84" s="1402"/>
      <c r="AJ84" s="1402"/>
      <c r="AK84" s="1402"/>
      <c r="AL84" s="1402"/>
      <c r="AM84" s="1402"/>
      <c r="AN84" s="1402"/>
      <c r="AO84" s="1402"/>
      <c r="AP84" s="1402"/>
      <c r="AQ84" s="1402"/>
      <c r="AR84" s="1402"/>
      <c r="AS84" s="1402"/>
      <c r="AT84" s="1402"/>
      <c r="AU84" s="1402"/>
      <c r="AV84" s="1402"/>
      <c r="AW84" s="1402"/>
      <c r="AX84" s="1402"/>
      <c r="AY84" s="1402"/>
      <c r="AZ84" s="1402"/>
      <c r="BA84" s="1402"/>
      <c r="BB84" s="1402"/>
      <c r="BC84" s="1391"/>
      <c r="BD84" s="1392"/>
      <c r="BE84" s="1391"/>
      <c r="BF84" s="1392"/>
      <c r="BI84" s="585"/>
      <c r="BJ84" s="585"/>
      <c r="BK84" s="585"/>
      <c r="BL84" s="585"/>
      <c r="BM84" s="585"/>
      <c r="BN84" s="585"/>
    </row>
    <row r="85" spans="1:72" ht="18" customHeight="1" x14ac:dyDescent="0.25">
      <c r="A85" s="587"/>
      <c r="B85" s="1421"/>
      <c r="C85" s="1422"/>
      <c r="D85" s="1440"/>
      <c r="E85" s="1444"/>
      <c r="F85" s="1444"/>
      <c r="G85" s="1444"/>
      <c r="H85" s="1444"/>
      <c r="I85" s="1445"/>
      <c r="J85" s="716" t="str">
        <f>IF(AND($K84&lt;&gt;$K85,$K85&lt;&gt;""),MAX($J$83:$J84)+1,"")</f>
        <v/>
      </c>
      <c r="K85" s="1414"/>
      <c r="L85" s="1415"/>
      <c r="M85" s="1415"/>
      <c r="N85" s="1415"/>
      <c r="O85" s="1415"/>
      <c r="P85" s="1415"/>
      <c r="Q85" s="1416"/>
      <c r="R85" s="1417"/>
      <c r="S85" s="1415"/>
      <c r="T85" s="1415"/>
      <c r="U85" s="1415"/>
      <c r="V85" s="1415"/>
      <c r="W85" s="1415"/>
      <c r="X85" s="1415"/>
      <c r="Y85" s="1415"/>
      <c r="Z85" s="1415"/>
      <c r="AA85" s="1416"/>
      <c r="AB85" s="1401"/>
      <c r="AC85" s="1402"/>
      <c r="AD85" s="1402"/>
      <c r="AE85" s="1402"/>
      <c r="AF85" s="1402"/>
      <c r="AG85" s="1402"/>
      <c r="AH85" s="1402"/>
      <c r="AI85" s="1402"/>
      <c r="AJ85" s="1402"/>
      <c r="AK85" s="1402"/>
      <c r="AL85" s="1402"/>
      <c r="AM85" s="1402"/>
      <c r="AN85" s="1402"/>
      <c r="AO85" s="1402"/>
      <c r="AP85" s="1402"/>
      <c r="AQ85" s="1402"/>
      <c r="AR85" s="1402"/>
      <c r="AS85" s="1402"/>
      <c r="AT85" s="1402"/>
      <c r="AU85" s="1402"/>
      <c r="AV85" s="1402"/>
      <c r="AW85" s="1402"/>
      <c r="AX85" s="1402"/>
      <c r="AY85" s="1402"/>
      <c r="AZ85" s="1402"/>
      <c r="BA85" s="1402"/>
      <c r="BB85" s="1402"/>
      <c r="BC85" s="1391"/>
      <c r="BD85" s="1392"/>
      <c r="BE85" s="1391"/>
      <c r="BF85" s="1392"/>
      <c r="BI85" s="585"/>
      <c r="BJ85" s="585"/>
      <c r="BK85" s="585"/>
      <c r="BL85" s="585"/>
      <c r="BM85" s="585"/>
      <c r="BN85" s="585"/>
    </row>
    <row r="86" spans="1:72" ht="18" customHeight="1" x14ac:dyDescent="0.25">
      <c r="A86" s="587"/>
      <c r="B86" s="1421"/>
      <c r="C86" s="1422"/>
      <c r="D86" s="1440"/>
      <c r="E86" s="1444"/>
      <c r="F86" s="1444"/>
      <c r="G86" s="1444"/>
      <c r="H86" s="1444"/>
      <c r="I86" s="1445"/>
      <c r="J86" s="716" t="str">
        <f>IF(AND($K85&lt;&gt;$K86,$K86&lt;&gt;""),MAX($J$83:$J85)+1,"")</f>
        <v/>
      </c>
      <c r="K86" s="1414"/>
      <c r="L86" s="1415"/>
      <c r="M86" s="1415"/>
      <c r="N86" s="1415"/>
      <c r="O86" s="1415"/>
      <c r="P86" s="1415"/>
      <c r="Q86" s="1416"/>
      <c r="R86" s="1417"/>
      <c r="S86" s="1415"/>
      <c r="T86" s="1415"/>
      <c r="U86" s="1415"/>
      <c r="V86" s="1415"/>
      <c r="W86" s="1415"/>
      <c r="X86" s="1415"/>
      <c r="Y86" s="1415"/>
      <c r="Z86" s="1415"/>
      <c r="AA86" s="1416"/>
      <c r="AB86" s="1401"/>
      <c r="AC86" s="1402"/>
      <c r="AD86" s="1402"/>
      <c r="AE86" s="1402"/>
      <c r="AF86" s="1402"/>
      <c r="AG86" s="1402"/>
      <c r="AH86" s="1402"/>
      <c r="AI86" s="1402"/>
      <c r="AJ86" s="1402"/>
      <c r="AK86" s="1402"/>
      <c r="AL86" s="1402"/>
      <c r="AM86" s="1402"/>
      <c r="AN86" s="1402"/>
      <c r="AO86" s="1402"/>
      <c r="AP86" s="1402"/>
      <c r="AQ86" s="1402"/>
      <c r="AR86" s="1402"/>
      <c r="AS86" s="1402"/>
      <c r="AT86" s="1402"/>
      <c r="AU86" s="1402"/>
      <c r="AV86" s="1402"/>
      <c r="AW86" s="1402"/>
      <c r="AX86" s="1402"/>
      <c r="AY86" s="1402"/>
      <c r="AZ86" s="1402"/>
      <c r="BA86" s="1402"/>
      <c r="BB86" s="1402"/>
      <c r="BC86" s="1391"/>
      <c r="BD86" s="1392"/>
      <c r="BE86" s="1391"/>
      <c r="BF86" s="1392"/>
      <c r="BI86" s="585"/>
      <c r="BJ86" s="585"/>
      <c r="BK86" s="585"/>
      <c r="BL86" s="585"/>
      <c r="BM86" s="585"/>
      <c r="BN86" s="585"/>
    </row>
    <row r="87" spans="1:72" ht="18" customHeight="1" x14ac:dyDescent="0.25">
      <c r="A87" s="587"/>
      <c r="B87" s="1423"/>
      <c r="C87" s="1424"/>
      <c r="D87" s="1441"/>
      <c r="E87" s="1446"/>
      <c r="F87" s="1446"/>
      <c r="G87" s="1446"/>
      <c r="H87" s="1446"/>
      <c r="I87" s="1447"/>
      <c r="J87" s="718" t="str">
        <f>IF(AND($K86&lt;&gt;$K87,$K87&lt;&gt;""),MAX($J$83:$J86)+1,"")</f>
        <v/>
      </c>
      <c r="K87" s="1412"/>
      <c r="L87" s="1390"/>
      <c r="M87" s="1390"/>
      <c r="N87" s="1390"/>
      <c r="O87" s="1390"/>
      <c r="P87" s="1390"/>
      <c r="Q87" s="1413"/>
      <c r="R87" s="1389"/>
      <c r="S87" s="1390"/>
      <c r="T87" s="1390"/>
      <c r="U87" s="1390"/>
      <c r="V87" s="1390"/>
      <c r="W87" s="1390"/>
      <c r="X87" s="1390"/>
      <c r="Y87" s="1390"/>
      <c r="Z87" s="1390"/>
      <c r="AA87" s="1413"/>
      <c r="AB87" s="1403"/>
      <c r="AC87" s="1404"/>
      <c r="AD87" s="1404"/>
      <c r="AE87" s="1404"/>
      <c r="AF87" s="1404"/>
      <c r="AG87" s="1404"/>
      <c r="AH87" s="1404"/>
      <c r="AI87" s="1404"/>
      <c r="AJ87" s="1404"/>
      <c r="AK87" s="1404"/>
      <c r="AL87" s="1404"/>
      <c r="AM87" s="1404"/>
      <c r="AN87" s="1404"/>
      <c r="AO87" s="1404"/>
      <c r="AP87" s="1404"/>
      <c r="AQ87" s="1404"/>
      <c r="AR87" s="1404"/>
      <c r="AS87" s="1404"/>
      <c r="AT87" s="1404"/>
      <c r="AU87" s="1404"/>
      <c r="AV87" s="1404"/>
      <c r="AW87" s="1404"/>
      <c r="AX87" s="1404"/>
      <c r="AY87" s="1404"/>
      <c r="AZ87" s="1404"/>
      <c r="BA87" s="1404"/>
      <c r="BB87" s="1404"/>
      <c r="BC87" s="1387"/>
      <c r="BD87" s="1388"/>
      <c r="BE87" s="1387"/>
      <c r="BF87" s="1388"/>
      <c r="BI87" s="585"/>
      <c r="BJ87" s="585"/>
      <c r="BK87" s="585"/>
      <c r="BL87" s="585"/>
      <c r="BM87" s="585"/>
      <c r="BN87" s="585"/>
    </row>
    <row r="88" spans="1:72" ht="18" customHeight="1" x14ac:dyDescent="0.25">
      <c r="A88" s="587"/>
      <c r="BI88" s="585"/>
      <c r="BJ88" s="585"/>
      <c r="BK88" s="585"/>
      <c r="BL88" s="585"/>
      <c r="BM88" s="585"/>
      <c r="BN88" s="585"/>
    </row>
    <row r="89" spans="1:72" ht="18" customHeight="1" x14ac:dyDescent="0.25">
      <c r="A89" s="599"/>
      <c r="B89" s="600"/>
      <c r="C89" s="600"/>
      <c r="D89" s="600"/>
      <c r="E89" s="600"/>
      <c r="F89" s="600"/>
      <c r="G89" s="600"/>
      <c r="H89" s="600"/>
      <c r="I89" s="600"/>
      <c r="J89" s="600"/>
      <c r="K89" s="600"/>
      <c r="L89" s="600"/>
      <c r="M89" s="600"/>
      <c r="N89" s="600"/>
      <c r="O89" s="600"/>
      <c r="P89" s="600"/>
      <c r="Q89" s="600"/>
      <c r="R89" s="600"/>
      <c r="S89" s="600"/>
      <c r="T89" s="600"/>
      <c r="U89" s="600"/>
      <c r="V89" s="600"/>
      <c r="W89" s="600"/>
      <c r="X89" s="600"/>
      <c r="Y89" s="600"/>
      <c r="Z89" s="600"/>
      <c r="AA89" s="600"/>
      <c r="AB89" s="600"/>
      <c r="AC89" s="600"/>
      <c r="AD89" s="600"/>
      <c r="AE89" s="600"/>
      <c r="AF89" s="600"/>
      <c r="AG89" s="600"/>
      <c r="AH89" s="600"/>
      <c r="AI89" s="600"/>
      <c r="AJ89" s="600"/>
      <c r="AK89" s="600"/>
      <c r="AL89" s="600"/>
      <c r="AM89" s="600"/>
      <c r="AN89" s="600"/>
      <c r="AO89" s="600"/>
      <c r="AP89" s="600"/>
      <c r="AQ89" s="600"/>
      <c r="AR89" s="600"/>
      <c r="AS89" s="600"/>
      <c r="AT89" s="600"/>
      <c r="AU89" s="600"/>
      <c r="AV89" s="600"/>
      <c r="AW89" s="600"/>
      <c r="AX89" s="600"/>
      <c r="AY89" s="600"/>
      <c r="AZ89" s="600"/>
      <c r="BA89" s="600"/>
      <c r="BB89" s="600"/>
      <c r="BC89" s="600"/>
      <c r="BD89" s="600"/>
      <c r="BE89" s="600"/>
      <c r="BF89" s="600"/>
      <c r="BO89" s="584"/>
      <c r="BP89" s="584"/>
      <c r="BQ89" s="584"/>
      <c r="BR89" s="584"/>
      <c r="BS89" s="584"/>
      <c r="BT89" s="584"/>
    </row>
    <row r="90" spans="1:72" ht="18" customHeight="1" x14ac:dyDescent="0.25">
      <c r="A90" s="601"/>
      <c r="B90" s="600"/>
      <c r="C90" s="600"/>
      <c r="D90" s="600"/>
      <c r="E90" s="600"/>
      <c r="F90" s="600"/>
      <c r="G90" s="600"/>
      <c r="H90" s="600"/>
      <c r="I90" s="600"/>
      <c r="J90" s="600"/>
      <c r="K90" s="600"/>
      <c r="L90" s="600"/>
      <c r="M90" s="600"/>
      <c r="N90" s="600"/>
      <c r="O90" s="600"/>
      <c r="P90" s="600"/>
      <c r="Q90" s="600"/>
      <c r="R90" s="600"/>
      <c r="S90" s="600"/>
      <c r="T90" s="600"/>
      <c r="U90" s="600"/>
      <c r="V90" s="600"/>
      <c r="W90" s="600"/>
      <c r="X90" s="600"/>
      <c r="Y90" s="600"/>
      <c r="Z90" s="600"/>
      <c r="AA90" s="600"/>
      <c r="AB90" s="600"/>
      <c r="AC90" s="600"/>
      <c r="AD90" s="600"/>
      <c r="AE90" s="600"/>
      <c r="AF90" s="600"/>
      <c r="AG90" s="600"/>
      <c r="AH90" s="600"/>
      <c r="AI90" s="600"/>
      <c r="AJ90" s="600"/>
      <c r="AK90" s="600"/>
      <c r="AL90" s="600"/>
      <c r="AM90" s="600"/>
      <c r="AN90" s="600"/>
      <c r="AO90" s="600"/>
      <c r="AP90" s="600"/>
      <c r="AQ90" s="600"/>
      <c r="AR90" s="600"/>
      <c r="AS90" s="600"/>
      <c r="AT90" s="600"/>
      <c r="AU90" s="600"/>
      <c r="AV90" s="600"/>
      <c r="AW90" s="600"/>
      <c r="AX90" s="600"/>
      <c r="AY90" s="600"/>
      <c r="AZ90" s="600"/>
      <c r="BA90" s="600"/>
      <c r="BB90" s="600"/>
      <c r="BC90" s="600"/>
      <c r="BD90" s="600"/>
      <c r="BE90" s="600"/>
      <c r="BF90" s="600"/>
      <c r="BG90" s="600"/>
      <c r="BO90" s="584"/>
      <c r="BP90" s="584"/>
      <c r="BQ90" s="584"/>
      <c r="BR90" s="584"/>
      <c r="BS90" s="584"/>
      <c r="BT90" s="584"/>
    </row>
    <row r="91" spans="1:72" s="600" customFormat="1" ht="18" hidden="1" customHeight="1" x14ac:dyDescent="0.25">
      <c r="B91" s="1154" t="s">
        <v>1604</v>
      </c>
      <c r="C91" s="1157"/>
      <c r="BH91" s="818"/>
    </row>
    <row r="92" spans="1:72" s="600" customFormat="1" hidden="1" x14ac:dyDescent="0.25">
      <c r="B92" s="1189" t="str">
        <f>IF(S6="●", B6, "")</f>
        <v/>
      </c>
      <c r="C92" s="1155"/>
      <c r="BH92" s="818"/>
    </row>
    <row r="93" spans="1:72" s="600" customFormat="1" hidden="1" x14ac:dyDescent="0.25">
      <c r="B93" s="1189" t="str">
        <f>IF(S7="●", B7, "")</f>
        <v/>
      </c>
      <c r="C93" s="1156"/>
      <c r="D93" s="584"/>
      <c r="E93" s="584"/>
      <c r="F93" s="584"/>
      <c r="G93" s="584"/>
      <c r="H93" s="584"/>
      <c r="I93" s="584"/>
      <c r="J93" s="584"/>
      <c r="K93" s="584"/>
      <c r="L93" s="584"/>
      <c r="M93" s="584"/>
      <c r="N93" s="584"/>
      <c r="O93" s="584"/>
      <c r="P93" s="584"/>
      <c r="Q93" s="584"/>
      <c r="R93" s="584"/>
      <c r="S93" s="584"/>
      <c r="T93" s="584"/>
      <c r="U93" s="584"/>
      <c r="V93" s="584"/>
      <c r="W93" s="584"/>
      <c r="X93" s="584"/>
      <c r="Y93" s="584"/>
      <c r="Z93" s="584"/>
      <c r="AA93" s="584"/>
      <c r="AB93" s="584"/>
      <c r="AC93" s="584"/>
      <c r="AD93" s="584"/>
      <c r="AE93" s="584"/>
      <c r="AF93" s="584"/>
      <c r="AG93" s="584"/>
      <c r="AH93" s="584"/>
      <c r="AI93" s="584"/>
      <c r="AJ93" s="584"/>
      <c r="AK93" s="584"/>
      <c r="AL93" s="584"/>
      <c r="AM93" s="584"/>
      <c r="AN93" s="584"/>
      <c r="AO93" s="584"/>
      <c r="AP93" s="584"/>
      <c r="AQ93" s="584"/>
      <c r="AR93" s="584"/>
      <c r="AS93" s="584"/>
      <c r="AT93" s="584"/>
      <c r="AU93" s="584"/>
      <c r="AV93" s="584"/>
      <c r="AW93" s="584"/>
      <c r="AX93" s="584"/>
      <c r="AY93" s="584"/>
      <c r="AZ93" s="584"/>
      <c r="BA93" s="584"/>
      <c r="BB93" s="584"/>
      <c r="BC93" s="584"/>
      <c r="BD93" s="584"/>
      <c r="BE93" s="584"/>
      <c r="BF93" s="584"/>
      <c r="BH93" s="818"/>
    </row>
    <row r="94" spans="1:72" s="600" customFormat="1" hidden="1" x14ac:dyDescent="0.25">
      <c r="A94" s="584"/>
      <c r="B94" s="1189" t="str">
        <f>IF(S8="●",B8&amp;"-1", "")</f>
        <v/>
      </c>
      <c r="C94" s="1156"/>
      <c r="D94" s="584"/>
      <c r="E94" s="584"/>
      <c r="F94" s="584"/>
      <c r="G94" s="584"/>
      <c r="H94" s="584"/>
      <c r="I94" s="584"/>
      <c r="J94" s="584"/>
      <c r="K94" s="584"/>
      <c r="L94" s="584"/>
      <c r="M94" s="584"/>
      <c r="N94" s="584"/>
      <c r="O94" s="584"/>
      <c r="P94" s="584"/>
      <c r="Q94" s="584"/>
      <c r="R94" s="584"/>
      <c r="S94" s="584"/>
      <c r="T94" s="584"/>
      <c r="U94" s="584"/>
      <c r="V94" s="584"/>
      <c r="W94" s="584"/>
      <c r="X94" s="584"/>
      <c r="Y94" s="584"/>
      <c r="Z94" s="584"/>
      <c r="AA94" s="584"/>
      <c r="AB94" s="584"/>
      <c r="AC94" s="584"/>
      <c r="AD94" s="584"/>
      <c r="AE94" s="584"/>
      <c r="AF94" s="584"/>
      <c r="AG94" s="584"/>
      <c r="AH94" s="584"/>
      <c r="AI94" s="584"/>
      <c r="AJ94" s="584"/>
      <c r="AK94" s="584"/>
      <c r="AL94" s="584"/>
      <c r="AM94" s="584"/>
      <c r="AN94" s="584"/>
      <c r="AO94" s="584"/>
      <c r="AP94" s="584"/>
      <c r="AQ94" s="584"/>
      <c r="AR94" s="584"/>
      <c r="AS94" s="584"/>
      <c r="AT94" s="584"/>
      <c r="AU94" s="584"/>
      <c r="AV94" s="584"/>
      <c r="AW94" s="584"/>
      <c r="AX94" s="584"/>
      <c r="AY94" s="584"/>
      <c r="AZ94" s="584"/>
      <c r="BA94" s="584"/>
      <c r="BB94" s="584"/>
      <c r="BC94" s="584"/>
      <c r="BD94" s="584"/>
      <c r="BE94" s="584"/>
      <c r="BF94" s="584"/>
      <c r="BG94" s="584"/>
      <c r="BH94" s="818"/>
    </row>
    <row r="95" spans="1:72" s="600" customFormat="1" hidden="1" x14ac:dyDescent="0.25">
      <c r="A95" s="584"/>
      <c r="B95" s="1189" t="str">
        <f>IF(S9="●",B8&amp;"-2", "")</f>
        <v/>
      </c>
      <c r="C95" s="1156"/>
      <c r="D95" s="584"/>
      <c r="E95" s="584"/>
      <c r="F95" s="584"/>
      <c r="G95" s="584"/>
      <c r="H95" s="584"/>
      <c r="I95" s="584"/>
      <c r="J95" s="584"/>
      <c r="K95" s="584"/>
      <c r="L95" s="584"/>
      <c r="M95" s="584"/>
      <c r="N95" s="584"/>
      <c r="O95" s="584"/>
      <c r="P95" s="584"/>
      <c r="Q95" s="584"/>
      <c r="R95" s="584"/>
      <c r="S95" s="584"/>
      <c r="T95" s="584"/>
      <c r="U95" s="584"/>
      <c r="V95" s="584"/>
      <c r="W95" s="584"/>
      <c r="X95" s="584"/>
      <c r="Y95" s="584"/>
      <c r="Z95" s="584"/>
      <c r="AA95" s="584"/>
      <c r="AB95" s="584"/>
      <c r="AC95" s="584"/>
      <c r="AD95" s="584"/>
      <c r="AE95" s="584"/>
      <c r="AF95" s="584"/>
      <c r="AG95" s="584"/>
      <c r="AH95" s="584"/>
      <c r="AI95" s="584"/>
      <c r="AJ95" s="584"/>
      <c r="AK95" s="584"/>
      <c r="AL95" s="584"/>
      <c r="AM95" s="584"/>
      <c r="AN95" s="584"/>
      <c r="AO95" s="584"/>
      <c r="AP95" s="584"/>
      <c r="AQ95" s="584"/>
      <c r="AR95" s="584"/>
      <c r="AS95" s="584"/>
      <c r="AT95" s="584"/>
      <c r="AU95" s="584"/>
      <c r="AV95" s="584"/>
      <c r="AW95" s="584"/>
      <c r="AX95" s="584"/>
      <c r="AY95" s="584"/>
      <c r="AZ95" s="584"/>
      <c r="BA95" s="584"/>
      <c r="BB95" s="584"/>
      <c r="BC95" s="584"/>
      <c r="BD95" s="584"/>
      <c r="BE95" s="584"/>
      <c r="BF95" s="584"/>
      <c r="BG95" s="584"/>
      <c r="BH95" s="818"/>
    </row>
    <row r="96" spans="1:72" s="600" customFormat="1" hidden="1" x14ac:dyDescent="0.25">
      <c r="A96" s="584"/>
      <c r="B96" s="1189" t="str">
        <f>IF(S10="●",B8&amp;"-3", "")</f>
        <v/>
      </c>
      <c r="C96" s="1156"/>
      <c r="D96" s="584"/>
      <c r="E96" s="584"/>
      <c r="F96" s="584"/>
      <c r="G96" s="584"/>
      <c r="H96" s="584"/>
      <c r="I96" s="584"/>
      <c r="J96" s="584"/>
      <c r="K96" s="584"/>
      <c r="L96" s="584"/>
      <c r="M96" s="584"/>
      <c r="N96" s="584"/>
      <c r="O96" s="584"/>
      <c r="P96" s="584"/>
      <c r="Q96" s="584"/>
      <c r="R96" s="584"/>
      <c r="S96" s="584"/>
      <c r="T96" s="584"/>
      <c r="U96" s="584"/>
      <c r="V96" s="584"/>
      <c r="W96" s="584"/>
      <c r="X96" s="584"/>
      <c r="Y96" s="584"/>
      <c r="Z96" s="584"/>
      <c r="AA96" s="584"/>
      <c r="AB96" s="584"/>
      <c r="AC96" s="584"/>
      <c r="AD96" s="584"/>
      <c r="AE96" s="584"/>
      <c r="AF96" s="584"/>
      <c r="AG96" s="584"/>
      <c r="AH96" s="584"/>
      <c r="AI96" s="584"/>
      <c r="AJ96" s="584"/>
      <c r="AK96" s="584"/>
      <c r="AL96" s="584"/>
      <c r="AM96" s="584"/>
      <c r="AN96" s="584"/>
      <c r="AO96" s="584"/>
      <c r="AP96" s="584"/>
      <c r="AQ96" s="584"/>
      <c r="AR96" s="584"/>
      <c r="AS96" s="584"/>
      <c r="AT96" s="584"/>
      <c r="AU96" s="584"/>
      <c r="AV96" s="584"/>
      <c r="AW96" s="584"/>
      <c r="AX96" s="584"/>
      <c r="AY96" s="584"/>
      <c r="AZ96" s="584"/>
      <c r="BA96" s="584"/>
      <c r="BB96" s="584"/>
      <c r="BC96" s="584"/>
      <c r="BD96" s="584"/>
      <c r="BE96" s="584"/>
      <c r="BF96" s="584"/>
      <c r="BG96" s="584"/>
      <c r="BH96" s="818"/>
    </row>
    <row r="97" spans="1:72" s="600" customFormat="1" hidden="1" x14ac:dyDescent="0.25">
      <c r="A97" s="584"/>
      <c r="B97" s="1189" t="str">
        <f>IF(S11="●",B8&amp;"-4", "")</f>
        <v/>
      </c>
      <c r="C97" s="1156"/>
      <c r="D97" s="584"/>
      <c r="E97" s="584"/>
      <c r="F97" s="584"/>
      <c r="G97" s="584"/>
      <c r="H97" s="584"/>
      <c r="I97" s="584"/>
      <c r="J97" s="584"/>
      <c r="K97" s="584"/>
      <c r="L97" s="584"/>
      <c r="M97" s="584"/>
      <c r="N97" s="584"/>
      <c r="O97" s="584"/>
      <c r="P97" s="584"/>
      <c r="Q97" s="584"/>
      <c r="R97" s="584"/>
      <c r="S97" s="584"/>
      <c r="T97" s="584"/>
      <c r="U97" s="584"/>
      <c r="V97" s="584"/>
      <c r="W97" s="584"/>
      <c r="X97" s="584"/>
      <c r="Y97" s="584"/>
      <c r="Z97" s="584"/>
      <c r="AA97" s="584"/>
      <c r="AB97" s="584"/>
      <c r="AC97" s="584"/>
      <c r="AD97" s="584"/>
      <c r="AE97" s="584"/>
      <c r="AF97" s="584"/>
      <c r="AG97" s="584"/>
      <c r="AH97" s="584"/>
      <c r="AI97" s="584"/>
      <c r="AJ97" s="584"/>
      <c r="AK97" s="584"/>
      <c r="AL97" s="584"/>
      <c r="AM97" s="584"/>
      <c r="AN97" s="584"/>
      <c r="AO97" s="584"/>
      <c r="AP97" s="584"/>
      <c r="AQ97" s="584"/>
      <c r="AR97" s="584"/>
      <c r="AS97" s="584"/>
      <c r="AT97" s="584"/>
      <c r="AU97" s="584"/>
      <c r="AV97" s="584"/>
      <c r="AW97" s="584"/>
      <c r="AX97" s="584"/>
      <c r="AY97" s="584"/>
      <c r="AZ97" s="584"/>
      <c r="BA97" s="584"/>
      <c r="BB97" s="584"/>
      <c r="BC97" s="584"/>
      <c r="BD97" s="584"/>
      <c r="BE97" s="584"/>
      <c r="BF97" s="584"/>
      <c r="BG97" s="584"/>
      <c r="BH97" s="818"/>
    </row>
    <row r="98" spans="1:72" s="600" customFormat="1" hidden="1" x14ac:dyDescent="0.25">
      <c r="A98" s="584"/>
      <c r="B98" s="1189" t="str">
        <f>IF(S12="●",B12&amp;"-1", "")</f>
        <v/>
      </c>
      <c r="C98" s="1156"/>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4"/>
      <c r="AL98" s="584"/>
      <c r="AM98" s="584"/>
      <c r="AN98" s="584"/>
      <c r="AO98" s="584"/>
      <c r="AP98" s="584"/>
      <c r="AQ98" s="584"/>
      <c r="AR98" s="584"/>
      <c r="AS98" s="584"/>
      <c r="AT98" s="584"/>
      <c r="AU98" s="584"/>
      <c r="AV98" s="584"/>
      <c r="AW98" s="584"/>
      <c r="AX98" s="584"/>
      <c r="AY98" s="584"/>
      <c r="AZ98" s="584"/>
      <c r="BA98" s="584"/>
      <c r="BB98" s="584"/>
      <c r="BC98" s="584"/>
      <c r="BD98" s="584"/>
      <c r="BE98" s="584"/>
      <c r="BF98" s="584"/>
      <c r="BG98" s="584"/>
      <c r="BH98" s="818"/>
    </row>
    <row r="99" spans="1:72" hidden="1" x14ac:dyDescent="0.25">
      <c r="B99" s="1189" t="str">
        <f>IF(S13="●",B12&amp;"-2", "")</f>
        <v/>
      </c>
      <c r="C99" s="1156"/>
      <c r="BO99" s="584"/>
      <c r="BP99" s="584"/>
      <c r="BQ99" s="584"/>
      <c r="BR99" s="584"/>
      <c r="BS99" s="584"/>
      <c r="BT99" s="584"/>
    </row>
    <row r="100" spans="1:72" hidden="1" x14ac:dyDescent="0.25">
      <c r="B100" s="1189" t="str">
        <f>IF(S14="●",B12&amp;"-3", "")</f>
        <v/>
      </c>
      <c r="C100" s="1156"/>
      <c r="BO100" s="584"/>
      <c r="BP100" s="584"/>
      <c r="BQ100" s="584"/>
      <c r="BR100" s="584"/>
      <c r="BS100" s="584"/>
      <c r="BT100" s="584"/>
    </row>
    <row r="101" spans="1:72" hidden="1" x14ac:dyDescent="0.25">
      <c r="B101" s="1189" t="str">
        <f>IF(S15="●", B15, "")</f>
        <v/>
      </c>
      <c r="C101" s="1156"/>
      <c r="BO101" s="584"/>
      <c r="BP101" s="584"/>
      <c r="BQ101" s="584"/>
      <c r="BR101" s="584"/>
      <c r="BS101" s="584"/>
      <c r="BT101" s="584"/>
    </row>
    <row r="102" spans="1:72" hidden="1" x14ac:dyDescent="0.25">
      <c r="B102" s="1189" t="str">
        <f>IF(S16="●", B16, "")</f>
        <v/>
      </c>
      <c r="C102" s="1156"/>
      <c r="BO102" s="584"/>
      <c r="BP102" s="584"/>
      <c r="BQ102" s="584"/>
      <c r="BR102" s="584"/>
      <c r="BS102" s="584"/>
      <c r="BT102" s="584"/>
    </row>
    <row r="103" spans="1:72" hidden="1" x14ac:dyDescent="0.25">
      <c r="B103" s="1189" t="str">
        <f>IF(S17="●", B17, "")</f>
        <v/>
      </c>
      <c r="C103" s="1156"/>
      <c r="BO103" s="584"/>
      <c r="BP103" s="584"/>
      <c r="BQ103" s="584"/>
      <c r="BR103" s="584"/>
      <c r="BS103" s="584"/>
      <c r="BT103" s="584"/>
    </row>
    <row r="104" spans="1:72" hidden="1" x14ac:dyDescent="0.25">
      <c r="B104" s="1189" t="str">
        <f>IF(S18="●", B18, "")</f>
        <v/>
      </c>
      <c r="C104" s="1156"/>
      <c r="BO104" s="584"/>
      <c r="BP104" s="584"/>
      <c r="BQ104" s="584"/>
      <c r="BR104" s="584"/>
      <c r="BS104" s="584"/>
      <c r="BT104" s="584"/>
    </row>
    <row r="105" spans="1:72" hidden="1" x14ac:dyDescent="0.25">
      <c r="B105" s="1189" t="str">
        <f>IF(S19="●", B19, "")</f>
        <v/>
      </c>
      <c r="C105" s="1156"/>
      <c r="BO105" s="584"/>
      <c r="BP105" s="584"/>
      <c r="BQ105" s="584"/>
      <c r="BR105" s="584"/>
      <c r="BS105" s="584"/>
      <c r="BT105" s="584"/>
    </row>
    <row r="106" spans="1:72" hidden="1" x14ac:dyDescent="0.25">
      <c r="B106" s="1189" t="str">
        <f>IF(AL6="●", U6, "")</f>
        <v/>
      </c>
      <c r="C106" s="1156"/>
      <c r="BO106" s="584"/>
      <c r="BP106" s="584"/>
      <c r="BQ106" s="584"/>
      <c r="BR106" s="584"/>
      <c r="BS106" s="584"/>
      <c r="BT106" s="584"/>
    </row>
    <row r="107" spans="1:72" hidden="1" x14ac:dyDescent="0.25">
      <c r="B107" s="1189" t="str">
        <f>IF(OR(AL7="●",AL8="●",AL9="●"),U7, "")</f>
        <v/>
      </c>
      <c r="C107" s="1156"/>
      <c r="BO107" s="584"/>
      <c r="BP107" s="584"/>
      <c r="BQ107" s="584"/>
      <c r="BR107" s="584"/>
      <c r="BS107" s="584"/>
      <c r="BT107" s="584"/>
    </row>
    <row r="108" spans="1:72" hidden="1" x14ac:dyDescent="0.25">
      <c r="B108" s="1189" t="str">
        <f>IF(OR(AL10="●",AL11="●",AL12="●"),U10, "")</f>
        <v/>
      </c>
      <c r="C108" s="1156"/>
      <c r="BO108" s="584"/>
      <c r="BP108" s="584"/>
      <c r="BQ108" s="584"/>
      <c r="BR108" s="584"/>
      <c r="BS108" s="584"/>
      <c r="BT108" s="584"/>
    </row>
    <row r="109" spans="1:72" hidden="1" x14ac:dyDescent="0.25">
      <c r="B109" s="1189" t="str">
        <f t="shared" ref="B109:B115" si="0">IF(AL13="●", U13, "")</f>
        <v/>
      </c>
      <c r="C109" s="1156"/>
      <c r="BO109" s="584"/>
      <c r="BP109" s="584"/>
      <c r="BQ109" s="584"/>
      <c r="BR109" s="584"/>
      <c r="BS109" s="584"/>
      <c r="BT109" s="584"/>
    </row>
    <row r="110" spans="1:72" hidden="1" x14ac:dyDescent="0.25">
      <c r="B110" s="1189" t="str">
        <f t="shared" si="0"/>
        <v/>
      </c>
      <c r="C110" s="1156"/>
      <c r="BO110" s="584"/>
      <c r="BP110" s="584"/>
      <c r="BQ110" s="584"/>
      <c r="BR110" s="584"/>
      <c r="BS110" s="584"/>
      <c r="BT110" s="584"/>
    </row>
    <row r="111" spans="1:72" hidden="1" x14ac:dyDescent="0.25">
      <c r="B111" s="1189" t="str">
        <f t="shared" si="0"/>
        <v/>
      </c>
      <c r="C111" s="1156"/>
      <c r="BO111" s="584"/>
      <c r="BP111" s="584"/>
      <c r="BQ111" s="584"/>
      <c r="BR111" s="584"/>
      <c r="BS111" s="584"/>
      <c r="BT111" s="584"/>
    </row>
    <row r="112" spans="1:72" hidden="1" x14ac:dyDescent="0.25">
      <c r="B112" s="1189" t="str">
        <f t="shared" si="0"/>
        <v/>
      </c>
      <c r="C112" s="1156"/>
      <c r="BO112" s="584"/>
      <c r="BP112" s="584"/>
      <c r="BQ112" s="584"/>
      <c r="BR112" s="584"/>
      <c r="BS112" s="584"/>
      <c r="BT112" s="584"/>
    </row>
    <row r="113" spans="2:72" hidden="1" x14ac:dyDescent="0.25">
      <c r="B113" s="1189" t="str">
        <f t="shared" si="0"/>
        <v/>
      </c>
      <c r="C113" s="1156"/>
      <c r="BO113" s="584"/>
      <c r="BP113" s="584"/>
      <c r="BQ113" s="584"/>
      <c r="BR113" s="584"/>
      <c r="BS113" s="584"/>
      <c r="BT113" s="584"/>
    </row>
    <row r="114" spans="2:72" hidden="1" x14ac:dyDescent="0.25">
      <c r="B114" s="1189" t="str">
        <f t="shared" si="0"/>
        <v/>
      </c>
      <c r="C114" s="1156"/>
      <c r="BO114" s="584"/>
      <c r="BP114" s="584"/>
      <c r="BQ114" s="584"/>
      <c r="BR114" s="584"/>
      <c r="BS114" s="584"/>
      <c r="BT114" s="584"/>
    </row>
    <row r="115" spans="2:72" hidden="1" x14ac:dyDescent="0.25">
      <c r="B115" s="1189" t="str">
        <f t="shared" si="0"/>
        <v/>
      </c>
      <c r="C115" s="1156"/>
      <c r="BO115" s="584"/>
      <c r="BP115" s="584"/>
      <c r="BQ115" s="584"/>
      <c r="BR115" s="584"/>
      <c r="BS115" s="584"/>
      <c r="BT115" s="584"/>
    </row>
    <row r="116" spans="2:72" hidden="1" x14ac:dyDescent="0.25">
      <c r="B116" s="1189" t="str">
        <f>IF(BE6="●", AN6, "")</f>
        <v/>
      </c>
      <c r="C116" s="1156"/>
      <c r="BO116" s="584"/>
      <c r="BP116" s="584"/>
      <c r="BQ116" s="584"/>
      <c r="BR116" s="584"/>
      <c r="BS116" s="584"/>
      <c r="BT116" s="584"/>
    </row>
    <row r="117" spans="2:72" hidden="1" x14ac:dyDescent="0.25">
      <c r="B117" s="1189" t="str">
        <f>IF(BE7="●", AN7, "")</f>
        <v/>
      </c>
      <c r="C117" s="1156"/>
      <c r="BO117" s="584"/>
      <c r="BP117" s="584"/>
      <c r="BQ117" s="584"/>
      <c r="BR117" s="584"/>
      <c r="BS117" s="584"/>
      <c r="BT117" s="584"/>
    </row>
    <row r="118" spans="2:72" hidden="1" x14ac:dyDescent="0.25">
      <c r="B118" s="1189" t="str">
        <f>IF(BE8="●", AN8, "")</f>
        <v/>
      </c>
      <c r="C118" s="1156"/>
      <c r="BO118" s="584"/>
      <c r="BP118" s="584"/>
      <c r="BQ118" s="584"/>
      <c r="BR118" s="584"/>
      <c r="BS118" s="584"/>
      <c r="BT118" s="584"/>
    </row>
    <row r="119" spans="2:72" hidden="1" x14ac:dyDescent="0.25">
      <c r="B119" s="1189" t="str">
        <f>IF(BE9="●", AN9, "")</f>
        <v/>
      </c>
      <c r="C119" s="1156"/>
      <c r="BO119" s="584"/>
      <c r="BP119" s="584"/>
      <c r="BQ119" s="584"/>
      <c r="BR119" s="584"/>
      <c r="BS119" s="584"/>
      <c r="BT119" s="584"/>
    </row>
    <row r="120" spans="2:72" x14ac:dyDescent="0.25">
      <c r="BO120" s="584"/>
      <c r="BP120" s="584"/>
      <c r="BQ120" s="584"/>
      <c r="BR120" s="584"/>
      <c r="BS120" s="584"/>
      <c r="BT120" s="584"/>
    </row>
    <row r="121" spans="2:72" x14ac:dyDescent="0.25">
      <c r="BO121" s="584"/>
      <c r="BP121" s="584"/>
      <c r="BQ121" s="584"/>
      <c r="BR121" s="584"/>
      <c r="BS121" s="584"/>
      <c r="BT121" s="584"/>
    </row>
    <row r="122" spans="2:72" x14ac:dyDescent="0.25">
      <c r="BO122" s="584"/>
      <c r="BP122" s="584"/>
      <c r="BQ122" s="584"/>
      <c r="BR122" s="584"/>
      <c r="BS122" s="584"/>
      <c r="BT122" s="584"/>
    </row>
    <row r="123" spans="2:72" x14ac:dyDescent="0.25">
      <c r="BO123" s="584"/>
      <c r="BP123" s="584"/>
      <c r="BQ123" s="584"/>
      <c r="BR123" s="584"/>
      <c r="BS123" s="584"/>
      <c r="BT123" s="584"/>
    </row>
    <row r="124" spans="2:72" x14ac:dyDescent="0.25">
      <c r="BO124" s="584"/>
      <c r="BP124" s="584"/>
      <c r="BQ124" s="584"/>
      <c r="BR124" s="584"/>
      <c r="BS124" s="584"/>
      <c r="BT124" s="584"/>
    </row>
    <row r="125" spans="2:72" x14ac:dyDescent="0.25">
      <c r="BO125" s="584"/>
      <c r="BP125" s="584"/>
      <c r="BQ125" s="584"/>
      <c r="BR125" s="584"/>
      <c r="BS125" s="584"/>
      <c r="BT125" s="584"/>
    </row>
    <row r="126" spans="2:72" x14ac:dyDescent="0.25">
      <c r="BO126" s="584"/>
      <c r="BP126" s="584"/>
      <c r="BQ126" s="584"/>
      <c r="BR126" s="584"/>
      <c r="BS126" s="584"/>
      <c r="BT126" s="584"/>
    </row>
    <row r="127" spans="2:72" x14ac:dyDescent="0.25">
      <c r="BO127" s="584"/>
      <c r="BP127" s="584"/>
      <c r="BQ127" s="584"/>
      <c r="BR127" s="584"/>
      <c r="BS127" s="584"/>
      <c r="BT127" s="584"/>
    </row>
    <row r="128" spans="2:72" x14ac:dyDescent="0.25">
      <c r="BO128" s="584"/>
      <c r="BP128" s="584"/>
      <c r="BQ128" s="584"/>
      <c r="BR128" s="584"/>
      <c r="BS128" s="584"/>
      <c r="BT128" s="584"/>
    </row>
    <row r="129" spans="67:72" x14ac:dyDescent="0.25">
      <c r="BO129" s="584"/>
      <c r="BP129" s="584"/>
      <c r="BQ129" s="584"/>
      <c r="BR129" s="584"/>
      <c r="BS129" s="584"/>
      <c r="BT129" s="584"/>
    </row>
    <row r="130" spans="67:72" x14ac:dyDescent="0.25">
      <c r="BO130" s="584"/>
      <c r="BP130" s="584"/>
      <c r="BQ130" s="584"/>
      <c r="BR130" s="584"/>
      <c r="BS130" s="584"/>
      <c r="BT130" s="584"/>
    </row>
    <row r="131" spans="67:72" x14ac:dyDescent="0.25">
      <c r="BO131" s="584"/>
      <c r="BP131" s="584"/>
      <c r="BQ131" s="584"/>
      <c r="BR131" s="584"/>
      <c r="BS131" s="584"/>
      <c r="BT131" s="584"/>
    </row>
    <row r="132" spans="67:72" x14ac:dyDescent="0.25">
      <c r="BO132" s="584"/>
      <c r="BP132" s="584"/>
      <c r="BQ132" s="584"/>
      <c r="BR132" s="584"/>
      <c r="BS132" s="584"/>
      <c r="BT132" s="584"/>
    </row>
    <row r="133" spans="67:72" x14ac:dyDescent="0.25">
      <c r="BO133" s="584"/>
      <c r="BP133" s="584"/>
      <c r="BQ133" s="584"/>
      <c r="BR133" s="584"/>
      <c r="BS133" s="584"/>
      <c r="BT133" s="584"/>
    </row>
    <row r="134" spans="67:72" x14ac:dyDescent="0.25">
      <c r="BO134" s="584"/>
      <c r="BP134" s="584"/>
      <c r="BQ134" s="584"/>
      <c r="BR134" s="584"/>
      <c r="BS134" s="584"/>
      <c r="BT134" s="584"/>
    </row>
    <row r="135" spans="67:72" x14ac:dyDescent="0.25">
      <c r="BO135" s="584"/>
      <c r="BP135" s="584"/>
      <c r="BQ135" s="584"/>
      <c r="BR135" s="584"/>
      <c r="BS135" s="584"/>
      <c r="BT135" s="584"/>
    </row>
    <row r="136" spans="67:72" x14ac:dyDescent="0.25">
      <c r="BO136" s="584"/>
      <c r="BP136" s="584"/>
      <c r="BQ136" s="584"/>
      <c r="BR136" s="584"/>
      <c r="BS136" s="584"/>
      <c r="BT136" s="584"/>
    </row>
    <row r="137" spans="67:72" x14ac:dyDescent="0.25">
      <c r="BO137" s="584"/>
      <c r="BP137" s="584"/>
      <c r="BQ137" s="584"/>
      <c r="BR137" s="584"/>
      <c r="BS137" s="584"/>
      <c r="BT137" s="584"/>
    </row>
    <row r="138" spans="67:72" x14ac:dyDescent="0.25">
      <c r="BO138" s="584"/>
      <c r="BP138" s="584"/>
      <c r="BQ138" s="584"/>
      <c r="BR138" s="584"/>
      <c r="BS138" s="584"/>
      <c r="BT138" s="584"/>
    </row>
    <row r="139" spans="67:72" x14ac:dyDescent="0.25">
      <c r="BO139" s="584"/>
      <c r="BP139" s="584"/>
      <c r="BQ139" s="584"/>
      <c r="BR139" s="584"/>
      <c r="BS139" s="584"/>
      <c r="BT139" s="584"/>
    </row>
    <row r="140" spans="67:72" x14ac:dyDescent="0.25">
      <c r="BO140" s="584"/>
      <c r="BP140" s="584"/>
      <c r="BQ140" s="584"/>
      <c r="BR140" s="584"/>
      <c r="BS140" s="584"/>
      <c r="BT140" s="584"/>
    </row>
    <row r="141" spans="67:72" x14ac:dyDescent="0.25">
      <c r="BO141" s="584"/>
      <c r="BP141" s="584"/>
      <c r="BQ141" s="584"/>
      <c r="BR141" s="584"/>
      <c r="BS141" s="584"/>
      <c r="BT141" s="584"/>
    </row>
    <row r="142" spans="67:72" x14ac:dyDescent="0.25">
      <c r="BO142" s="584"/>
      <c r="BP142" s="584"/>
      <c r="BQ142" s="584"/>
      <c r="BR142" s="584"/>
      <c r="BS142" s="584"/>
      <c r="BT142" s="584"/>
    </row>
    <row r="143" spans="67:72" x14ac:dyDescent="0.25">
      <c r="BO143" s="584"/>
      <c r="BP143" s="584"/>
      <c r="BQ143" s="584"/>
      <c r="BR143" s="584"/>
      <c r="BS143" s="584"/>
      <c r="BT143" s="584"/>
    </row>
    <row r="144" spans="67:72" x14ac:dyDescent="0.25">
      <c r="BO144" s="584"/>
      <c r="BP144" s="584"/>
      <c r="BQ144" s="584"/>
      <c r="BR144" s="584"/>
      <c r="BS144" s="584"/>
      <c r="BT144" s="584"/>
    </row>
    <row r="145" spans="67:72" x14ac:dyDescent="0.25">
      <c r="BO145" s="584"/>
      <c r="BP145" s="584"/>
      <c r="BQ145" s="584"/>
      <c r="BR145" s="584"/>
      <c r="BS145" s="584"/>
      <c r="BT145" s="584"/>
    </row>
    <row r="146" spans="67:72" x14ac:dyDescent="0.25">
      <c r="BO146" s="584"/>
      <c r="BP146" s="584"/>
      <c r="BQ146" s="584"/>
      <c r="BR146" s="584"/>
      <c r="BS146" s="584"/>
      <c r="BT146" s="584"/>
    </row>
    <row r="147" spans="67:72" x14ac:dyDescent="0.25">
      <c r="BO147" s="584"/>
      <c r="BP147" s="584"/>
      <c r="BQ147" s="584"/>
      <c r="BR147" s="584"/>
      <c r="BS147" s="584"/>
      <c r="BT147" s="584"/>
    </row>
    <row r="148" spans="67:72" x14ac:dyDescent="0.25">
      <c r="BO148" s="584"/>
      <c r="BP148" s="584"/>
      <c r="BQ148" s="584"/>
      <c r="BR148" s="584"/>
      <c r="BS148" s="584"/>
      <c r="BT148" s="584"/>
    </row>
    <row r="149" spans="67:72" x14ac:dyDescent="0.25">
      <c r="BO149" s="584"/>
      <c r="BP149" s="584"/>
      <c r="BQ149" s="584"/>
      <c r="BR149" s="584"/>
      <c r="BS149" s="584"/>
      <c r="BT149" s="584"/>
    </row>
    <row r="150" spans="67:72" x14ac:dyDescent="0.25">
      <c r="BO150" s="584"/>
      <c r="BP150" s="584"/>
      <c r="BQ150" s="584"/>
      <c r="BR150" s="584"/>
      <c r="BS150" s="584"/>
      <c r="BT150" s="584"/>
    </row>
    <row r="151" spans="67:72" x14ac:dyDescent="0.25">
      <c r="BO151" s="584"/>
      <c r="BP151" s="584"/>
      <c r="BQ151" s="584"/>
      <c r="BR151" s="584"/>
      <c r="BS151" s="584"/>
      <c r="BT151" s="584"/>
    </row>
    <row r="152" spans="67:72" x14ac:dyDescent="0.25">
      <c r="BO152" s="584"/>
      <c r="BP152" s="584"/>
      <c r="BQ152" s="584"/>
      <c r="BR152" s="584"/>
      <c r="BS152" s="584"/>
      <c r="BT152" s="584"/>
    </row>
    <row r="153" spans="67:72" x14ac:dyDescent="0.25">
      <c r="BO153" s="584"/>
      <c r="BP153" s="584"/>
      <c r="BQ153" s="584"/>
      <c r="BR153" s="584"/>
      <c r="BS153" s="584"/>
      <c r="BT153" s="584"/>
    </row>
    <row r="154" spans="67:72" x14ac:dyDescent="0.25">
      <c r="BO154" s="584"/>
      <c r="BP154" s="584"/>
      <c r="BQ154" s="584"/>
      <c r="BR154" s="584"/>
      <c r="BS154" s="584"/>
      <c r="BT154" s="584"/>
    </row>
    <row r="155" spans="67:72" x14ac:dyDescent="0.25">
      <c r="BO155" s="584"/>
      <c r="BP155" s="584"/>
      <c r="BQ155" s="584"/>
      <c r="BR155" s="584"/>
      <c r="BS155" s="584"/>
      <c r="BT155" s="584"/>
    </row>
    <row r="156" spans="67:72" x14ac:dyDescent="0.25">
      <c r="BO156" s="584"/>
      <c r="BP156" s="584"/>
      <c r="BQ156" s="584"/>
      <c r="BR156" s="584"/>
      <c r="BS156" s="584"/>
      <c r="BT156" s="584"/>
    </row>
    <row r="157" spans="67:72" x14ac:dyDescent="0.25">
      <c r="BO157" s="584"/>
      <c r="BP157" s="584"/>
      <c r="BQ157" s="584"/>
      <c r="BR157" s="584"/>
      <c r="BS157" s="584"/>
      <c r="BT157" s="584"/>
    </row>
    <row r="158" spans="67:72" x14ac:dyDescent="0.25">
      <c r="BO158" s="584"/>
      <c r="BP158" s="584"/>
      <c r="BQ158" s="584"/>
      <c r="BR158" s="584"/>
      <c r="BS158" s="584"/>
      <c r="BT158" s="584"/>
    </row>
    <row r="159" spans="67:72" x14ac:dyDescent="0.25">
      <c r="BO159" s="584"/>
      <c r="BP159" s="584"/>
      <c r="BQ159" s="584"/>
      <c r="BR159" s="584"/>
      <c r="BS159" s="584"/>
      <c r="BT159" s="584"/>
    </row>
    <row r="160" spans="67:72" x14ac:dyDescent="0.25">
      <c r="BO160" s="584"/>
      <c r="BP160" s="584"/>
      <c r="BQ160" s="584"/>
      <c r="BR160" s="584"/>
      <c r="BS160" s="584"/>
      <c r="BT160" s="584"/>
    </row>
    <row r="161" spans="67:72" x14ac:dyDescent="0.25">
      <c r="BO161" s="584"/>
      <c r="BP161" s="584"/>
      <c r="BQ161" s="584"/>
      <c r="BR161" s="584"/>
      <c r="BS161" s="584"/>
      <c r="BT161" s="584"/>
    </row>
    <row r="162" spans="67:72" x14ac:dyDescent="0.25">
      <c r="BO162" s="584"/>
      <c r="BP162" s="584"/>
      <c r="BQ162" s="584"/>
      <c r="BR162" s="584"/>
      <c r="BS162" s="584"/>
      <c r="BT162" s="584"/>
    </row>
    <row r="163" spans="67:72" x14ac:dyDescent="0.25">
      <c r="BO163" s="584"/>
      <c r="BP163" s="584"/>
      <c r="BQ163" s="584"/>
      <c r="BR163" s="584"/>
      <c r="BS163" s="584"/>
      <c r="BT163" s="584"/>
    </row>
    <row r="164" spans="67:72" x14ac:dyDescent="0.25">
      <c r="BO164" s="584"/>
      <c r="BP164" s="584"/>
      <c r="BQ164" s="584"/>
      <c r="BR164" s="584"/>
      <c r="BS164" s="584"/>
      <c r="BT164" s="584"/>
    </row>
    <row r="165" spans="67:72" x14ac:dyDescent="0.25">
      <c r="BO165" s="584"/>
      <c r="BP165" s="584"/>
      <c r="BQ165" s="584"/>
      <c r="BR165" s="584"/>
      <c r="BS165" s="584"/>
      <c r="BT165" s="584"/>
    </row>
    <row r="166" spans="67:72" x14ac:dyDescent="0.25">
      <c r="BO166" s="584"/>
      <c r="BP166" s="584"/>
      <c r="BQ166" s="584"/>
      <c r="BR166" s="584"/>
      <c r="BS166" s="584"/>
      <c r="BT166" s="584"/>
    </row>
    <row r="167" spans="67:72" x14ac:dyDescent="0.25">
      <c r="BO167" s="584"/>
      <c r="BP167" s="584"/>
      <c r="BQ167" s="584"/>
      <c r="BR167" s="584"/>
      <c r="BS167" s="584"/>
      <c r="BT167" s="584"/>
    </row>
    <row r="168" spans="67:72" x14ac:dyDescent="0.25">
      <c r="BO168" s="584"/>
      <c r="BP168" s="584"/>
      <c r="BQ168" s="584"/>
      <c r="BR168" s="584"/>
      <c r="BS168" s="584"/>
      <c r="BT168" s="584"/>
    </row>
    <row r="169" spans="67:72" x14ac:dyDescent="0.25">
      <c r="BO169" s="584"/>
      <c r="BP169" s="584"/>
      <c r="BQ169" s="584"/>
      <c r="BR169" s="584"/>
      <c r="BS169" s="584"/>
      <c r="BT169" s="584"/>
    </row>
    <row r="170" spans="67:72" x14ac:dyDescent="0.25">
      <c r="BO170" s="584"/>
      <c r="BP170" s="584"/>
      <c r="BQ170" s="584"/>
      <c r="BR170" s="584"/>
      <c r="BS170" s="584"/>
      <c r="BT170" s="584"/>
    </row>
    <row r="171" spans="67:72" x14ac:dyDescent="0.25">
      <c r="BO171" s="584"/>
      <c r="BP171" s="584"/>
      <c r="BQ171" s="584"/>
      <c r="BR171" s="584"/>
      <c r="BS171" s="584"/>
      <c r="BT171" s="584"/>
    </row>
    <row r="172" spans="67:72" x14ac:dyDescent="0.25">
      <c r="BO172" s="584"/>
      <c r="BP172" s="584"/>
      <c r="BQ172" s="584"/>
      <c r="BR172" s="584"/>
      <c r="BS172" s="584"/>
      <c r="BT172" s="584"/>
    </row>
    <row r="173" spans="67:72" x14ac:dyDescent="0.25">
      <c r="BO173" s="584"/>
      <c r="BP173" s="584"/>
      <c r="BQ173" s="584"/>
      <c r="BR173" s="584"/>
      <c r="BS173" s="584"/>
      <c r="BT173" s="584"/>
    </row>
    <row r="174" spans="67:72" x14ac:dyDescent="0.25">
      <c r="BO174" s="584"/>
      <c r="BP174" s="584"/>
      <c r="BQ174" s="584"/>
      <c r="BR174" s="584"/>
      <c r="BS174" s="584"/>
      <c r="BT174" s="584"/>
    </row>
    <row r="175" spans="67:72" x14ac:dyDescent="0.25">
      <c r="BO175" s="584"/>
      <c r="BP175" s="584"/>
      <c r="BQ175" s="584"/>
      <c r="BR175" s="584"/>
      <c r="BS175" s="584"/>
      <c r="BT175" s="584"/>
    </row>
    <row r="176" spans="67:72" x14ac:dyDescent="0.25">
      <c r="BO176" s="584"/>
      <c r="BP176" s="584"/>
      <c r="BQ176" s="584"/>
      <c r="BR176" s="584"/>
      <c r="BS176" s="584"/>
      <c r="BT176" s="584"/>
    </row>
    <row r="177" spans="67:72" x14ac:dyDescent="0.25">
      <c r="BO177" s="584"/>
      <c r="BP177" s="584"/>
      <c r="BQ177" s="584"/>
      <c r="BR177" s="584"/>
      <c r="BS177" s="584"/>
      <c r="BT177" s="584"/>
    </row>
    <row r="178" spans="67:72" x14ac:dyDescent="0.25">
      <c r="BO178" s="584"/>
      <c r="BP178" s="584"/>
      <c r="BQ178" s="584"/>
      <c r="BR178" s="584"/>
      <c r="BS178" s="584"/>
      <c r="BT178" s="584"/>
    </row>
    <row r="179" spans="67:72" x14ac:dyDescent="0.25">
      <c r="BO179" s="584"/>
      <c r="BP179" s="584"/>
      <c r="BQ179" s="584"/>
      <c r="BR179" s="584"/>
      <c r="BS179" s="584"/>
      <c r="BT179" s="584"/>
    </row>
    <row r="180" spans="67:72" x14ac:dyDescent="0.25">
      <c r="BO180" s="584"/>
      <c r="BP180" s="584"/>
      <c r="BQ180" s="584"/>
      <c r="BR180" s="584"/>
      <c r="BS180" s="584"/>
      <c r="BT180" s="584"/>
    </row>
    <row r="181" spans="67:72" x14ac:dyDescent="0.25">
      <c r="BO181" s="584"/>
      <c r="BP181" s="584"/>
      <c r="BQ181" s="584"/>
      <c r="BR181" s="584"/>
      <c r="BS181" s="584"/>
      <c r="BT181" s="584"/>
    </row>
    <row r="182" spans="67:72" x14ac:dyDescent="0.25">
      <c r="BO182" s="584"/>
      <c r="BP182" s="584"/>
      <c r="BQ182" s="584"/>
      <c r="BR182" s="584"/>
      <c r="BS182" s="584"/>
      <c r="BT182" s="584"/>
    </row>
    <row r="183" spans="67:72" x14ac:dyDescent="0.25">
      <c r="BO183" s="584"/>
      <c r="BP183" s="584"/>
      <c r="BQ183" s="584"/>
      <c r="BR183" s="584"/>
      <c r="BS183" s="584"/>
      <c r="BT183" s="584"/>
    </row>
    <row r="184" spans="67:72" x14ac:dyDescent="0.25">
      <c r="BO184" s="584"/>
      <c r="BP184" s="584"/>
      <c r="BQ184" s="584"/>
      <c r="BR184" s="584"/>
      <c r="BS184" s="584"/>
      <c r="BT184" s="584"/>
    </row>
    <row r="185" spans="67:72" x14ac:dyDescent="0.25">
      <c r="BO185" s="584"/>
      <c r="BP185" s="584"/>
      <c r="BQ185" s="584"/>
      <c r="BR185" s="584"/>
      <c r="BS185" s="584"/>
      <c r="BT185" s="584"/>
    </row>
    <row r="186" spans="67:72" x14ac:dyDescent="0.25">
      <c r="BO186" s="584"/>
      <c r="BP186" s="584"/>
      <c r="BQ186" s="584"/>
      <c r="BR186" s="584"/>
      <c r="BS186" s="584"/>
      <c r="BT186" s="584"/>
    </row>
    <row r="187" spans="67:72" x14ac:dyDescent="0.25">
      <c r="BO187" s="584"/>
      <c r="BP187" s="584"/>
      <c r="BQ187" s="584"/>
      <c r="BR187" s="584"/>
      <c r="BS187" s="584"/>
      <c r="BT187" s="584"/>
    </row>
    <row r="188" spans="67:72" x14ac:dyDescent="0.25">
      <c r="BO188" s="584"/>
      <c r="BP188" s="584"/>
      <c r="BQ188" s="584"/>
      <c r="BR188" s="584"/>
      <c r="BS188" s="584"/>
      <c r="BT188" s="584"/>
    </row>
    <row r="189" spans="67:72" x14ac:dyDescent="0.25">
      <c r="BO189" s="584"/>
      <c r="BP189" s="584"/>
      <c r="BQ189" s="584"/>
      <c r="BR189" s="584"/>
      <c r="BS189" s="584"/>
      <c r="BT189" s="584"/>
    </row>
    <row r="190" spans="67:72" x14ac:dyDescent="0.25">
      <c r="BO190" s="584"/>
      <c r="BP190" s="584"/>
      <c r="BQ190" s="584"/>
      <c r="BR190" s="584"/>
      <c r="BS190" s="584"/>
      <c r="BT190" s="584"/>
    </row>
    <row r="191" spans="67:72" x14ac:dyDescent="0.25">
      <c r="BO191" s="584"/>
      <c r="BP191" s="584"/>
      <c r="BQ191" s="584"/>
      <c r="BR191" s="584"/>
      <c r="BS191" s="584"/>
      <c r="BT191" s="584"/>
    </row>
    <row r="192" spans="67:72" x14ac:dyDescent="0.25">
      <c r="BO192" s="584"/>
      <c r="BP192" s="584"/>
      <c r="BQ192" s="584"/>
      <c r="BR192" s="584"/>
      <c r="BS192" s="584"/>
      <c r="BT192" s="584"/>
    </row>
    <row r="193" spans="67:72" x14ac:dyDescent="0.25">
      <c r="BO193" s="584"/>
      <c r="BP193" s="584"/>
      <c r="BQ193" s="584"/>
      <c r="BR193" s="584"/>
      <c r="BS193" s="584"/>
      <c r="BT193" s="584"/>
    </row>
    <row r="194" spans="67:72" x14ac:dyDescent="0.25">
      <c r="BO194" s="584"/>
      <c r="BP194" s="584"/>
      <c r="BQ194" s="584"/>
      <c r="BR194" s="584"/>
      <c r="BS194" s="584"/>
      <c r="BT194" s="584"/>
    </row>
  </sheetData>
  <sheetProtection sheet="1" objects="1" scenarios="1"/>
  <dataConsolidate link="1"/>
  <mergeCells count="387">
    <mergeCell ref="AN12:AV12"/>
    <mergeCell ref="BH4:BL5"/>
    <mergeCell ref="AN14:AS14"/>
    <mergeCell ref="AT14:AU14"/>
    <mergeCell ref="AW14:BC14"/>
    <mergeCell ref="BD14:BE14"/>
    <mergeCell ref="AN13:AV13"/>
    <mergeCell ref="AW13:BF13"/>
    <mergeCell ref="AL7:AM7"/>
    <mergeCell ref="AL8:AM8"/>
    <mergeCell ref="AL9:AM9"/>
    <mergeCell ref="AL10:AM10"/>
    <mergeCell ref="AL11:AM11"/>
    <mergeCell ref="AN5:BD5"/>
    <mergeCell ref="BE6:BF6"/>
    <mergeCell ref="BE7:BF7"/>
    <mergeCell ref="BE8:BF8"/>
    <mergeCell ref="BE9:BF9"/>
    <mergeCell ref="BE5:BF5"/>
    <mergeCell ref="AL12:AM12"/>
    <mergeCell ref="B2:V2"/>
    <mergeCell ref="C7:R7"/>
    <mergeCell ref="C6:R6"/>
    <mergeCell ref="V6:AK6"/>
    <mergeCell ref="U5:AK5"/>
    <mergeCell ref="AL5:AM5"/>
    <mergeCell ref="AL6:AM6"/>
    <mergeCell ref="B5:R5"/>
    <mergeCell ref="B12:B14"/>
    <mergeCell ref="C12:G14"/>
    <mergeCell ref="H12:R12"/>
    <mergeCell ref="B8:B11"/>
    <mergeCell ref="C8:G11"/>
    <mergeCell ref="S5:T5"/>
    <mergeCell ref="V7:Z9"/>
    <mergeCell ref="V10:Z12"/>
    <mergeCell ref="AA7:AK7"/>
    <mergeCell ref="AA8:AK8"/>
    <mergeCell ref="AA9:AK9"/>
    <mergeCell ref="AA10:AK10"/>
    <mergeCell ref="AA11:AK11"/>
    <mergeCell ref="AA12:AK12"/>
    <mergeCell ref="U7:U9"/>
    <mergeCell ref="U10:U12"/>
    <mergeCell ref="C19:R19"/>
    <mergeCell ref="C18:R18"/>
    <mergeCell ref="AL18:AM18"/>
    <mergeCell ref="AL19:AM19"/>
    <mergeCell ref="C17:R17"/>
    <mergeCell ref="C16:R16"/>
    <mergeCell ref="AL16:AM16"/>
    <mergeCell ref="AL17:AM17"/>
    <mergeCell ref="H13:R13"/>
    <mergeCell ref="H14:R14"/>
    <mergeCell ref="V13:AK13"/>
    <mergeCell ref="V14:AK14"/>
    <mergeCell ref="V15:AK15"/>
    <mergeCell ref="AL13:AM13"/>
    <mergeCell ref="AL14:AM14"/>
    <mergeCell ref="AL15:AM15"/>
    <mergeCell ref="C15:R15"/>
    <mergeCell ref="B34:I34"/>
    <mergeCell ref="K34:Q34"/>
    <mergeCell ref="R34:AA34"/>
    <mergeCell ref="AB34:BB34"/>
    <mergeCell ref="BC34:BD34"/>
    <mergeCell ref="BE34:BF34"/>
    <mergeCell ref="B20:BF20"/>
    <mergeCell ref="B33:BF33"/>
    <mergeCell ref="B21:I24"/>
    <mergeCell ref="B25:I28"/>
    <mergeCell ref="B29:I32"/>
    <mergeCell ref="J21:BF24"/>
    <mergeCell ref="J25:BF28"/>
    <mergeCell ref="J29:BF32"/>
    <mergeCell ref="BE36:BF36"/>
    <mergeCell ref="K37:Q37"/>
    <mergeCell ref="R37:AA37"/>
    <mergeCell ref="AB37:BB37"/>
    <mergeCell ref="BC37:BD37"/>
    <mergeCell ref="BE37:BF37"/>
    <mergeCell ref="B35:I47"/>
    <mergeCell ref="K35:Q35"/>
    <mergeCell ref="R35:AA35"/>
    <mergeCell ref="AB35:BB35"/>
    <mergeCell ref="BC35:BD35"/>
    <mergeCell ref="BE35:BF35"/>
    <mergeCell ref="K36:Q36"/>
    <mergeCell ref="R36:AA36"/>
    <mergeCell ref="AB36:BB36"/>
    <mergeCell ref="BC36:BD36"/>
    <mergeCell ref="K38:Q38"/>
    <mergeCell ref="R38:AA38"/>
    <mergeCell ref="AB38:BB38"/>
    <mergeCell ref="BC38:BD38"/>
    <mergeCell ref="BE38:BF38"/>
    <mergeCell ref="K39:Q39"/>
    <mergeCell ref="R39:AA39"/>
    <mergeCell ref="AB39:BB39"/>
    <mergeCell ref="BC39:BD39"/>
    <mergeCell ref="BE39:BF39"/>
    <mergeCell ref="K40:Q40"/>
    <mergeCell ref="R40:AA40"/>
    <mergeCell ref="AB40:BB40"/>
    <mergeCell ref="BC40:BD40"/>
    <mergeCell ref="BE40:BF40"/>
    <mergeCell ref="K41:Q41"/>
    <mergeCell ref="R41:AA41"/>
    <mergeCell ref="AB41:BB41"/>
    <mergeCell ref="BC41:BD41"/>
    <mergeCell ref="BE41:BF41"/>
    <mergeCell ref="K42:Q42"/>
    <mergeCell ref="R42:AA42"/>
    <mergeCell ref="AB42:BB42"/>
    <mergeCell ref="BC42:BD42"/>
    <mergeCell ref="BE42:BF42"/>
    <mergeCell ref="K43:Q43"/>
    <mergeCell ref="R43:AA43"/>
    <mergeCell ref="AB43:BB43"/>
    <mergeCell ref="BC43:BD43"/>
    <mergeCell ref="BE43:BF43"/>
    <mergeCell ref="K44:Q44"/>
    <mergeCell ref="R44:AA44"/>
    <mergeCell ref="AB44:BB44"/>
    <mergeCell ref="BC44:BD44"/>
    <mergeCell ref="BE44:BF44"/>
    <mergeCell ref="K45:Q45"/>
    <mergeCell ref="R45:AA45"/>
    <mergeCell ref="AB45:BB45"/>
    <mergeCell ref="BC45:BD45"/>
    <mergeCell ref="BE45:BF45"/>
    <mergeCell ref="K46:Q46"/>
    <mergeCell ref="R46:AA46"/>
    <mergeCell ref="AB46:BB46"/>
    <mergeCell ref="BC46:BD46"/>
    <mergeCell ref="BE46:BF46"/>
    <mergeCell ref="K47:Q47"/>
    <mergeCell ref="R47:AA47"/>
    <mergeCell ref="AB47:BB47"/>
    <mergeCell ref="BC47:BD47"/>
    <mergeCell ref="BE47:BF47"/>
    <mergeCell ref="BE49:BF49"/>
    <mergeCell ref="B50:C79"/>
    <mergeCell ref="D50:D64"/>
    <mergeCell ref="E50:I64"/>
    <mergeCell ref="K50:Q50"/>
    <mergeCell ref="R50:AA50"/>
    <mergeCell ref="AB50:BB50"/>
    <mergeCell ref="BC50:BD50"/>
    <mergeCell ref="BE50:BF50"/>
    <mergeCell ref="K51:Q51"/>
    <mergeCell ref="B48:I49"/>
    <mergeCell ref="K48:Q48"/>
    <mergeCell ref="R48:AA48"/>
    <mergeCell ref="AB48:BB48"/>
    <mergeCell ref="BC48:BD48"/>
    <mergeCell ref="BE48:BF48"/>
    <mergeCell ref="K49:Q49"/>
    <mergeCell ref="R49:AA49"/>
    <mergeCell ref="AB49:BB49"/>
    <mergeCell ref="BC49:BD49"/>
    <mergeCell ref="R51:AA51"/>
    <mergeCell ref="AB51:BB51"/>
    <mergeCell ref="BC51:BD51"/>
    <mergeCell ref="BE51:BF51"/>
    <mergeCell ref="K52:Q52"/>
    <mergeCell ref="R52:AA52"/>
    <mergeCell ref="AB52:BB52"/>
    <mergeCell ref="BC52:BD52"/>
    <mergeCell ref="BE52:BF52"/>
    <mergeCell ref="K53:Q53"/>
    <mergeCell ref="R53:AA53"/>
    <mergeCell ref="AB53:BB53"/>
    <mergeCell ref="BC53:BD53"/>
    <mergeCell ref="BE53:BF53"/>
    <mergeCell ref="K54:Q54"/>
    <mergeCell ref="R54:AA54"/>
    <mergeCell ref="AB54:BB54"/>
    <mergeCell ref="BC54:BD54"/>
    <mergeCell ref="BE54:BF54"/>
    <mergeCell ref="K55:Q55"/>
    <mergeCell ref="R55:AA55"/>
    <mergeCell ref="AB55:BB55"/>
    <mergeCell ref="BC55:BD55"/>
    <mergeCell ref="BE55:BF55"/>
    <mergeCell ref="R56:AA56"/>
    <mergeCell ref="AB56:BB56"/>
    <mergeCell ref="BC56:BD56"/>
    <mergeCell ref="BE56:BF56"/>
    <mergeCell ref="K57:Q57"/>
    <mergeCell ref="R57:AA57"/>
    <mergeCell ref="AB57:BB57"/>
    <mergeCell ref="BC57:BD57"/>
    <mergeCell ref="BE57:BF57"/>
    <mergeCell ref="BE60:BF60"/>
    <mergeCell ref="K61:Q61"/>
    <mergeCell ref="R61:AA61"/>
    <mergeCell ref="AB61:BB61"/>
    <mergeCell ref="BC61:BD61"/>
    <mergeCell ref="BE61:BF61"/>
    <mergeCell ref="K58:Q58"/>
    <mergeCell ref="R58:AA58"/>
    <mergeCell ref="AB58:BB58"/>
    <mergeCell ref="BC58:BD58"/>
    <mergeCell ref="BE58:BF58"/>
    <mergeCell ref="K59:Q59"/>
    <mergeCell ref="R59:AA59"/>
    <mergeCell ref="AB59:BB59"/>
    <mergeCell ref="BC59:BD59"/>
    <mergeCell ref="BE59:BF59"/>
    <mergeCell ref="BE64:BF64"/>
    <mergeCell ref="BE65:BF65"/>
    <mergeCell ref="K66:Q66"/>
    <mergeCell ref="R66:AA66"/>
    <mergeCell ref="AB66:BB66"/>
    <mergeCell ref="BC66:BD66"/>
    <mergeCell ref="BE66:BF66"/>
    <mergeCell ref="K62:Q62"/>
    <mergeCell ref="R62:AA62"/>
    <mergeCell ref="AB62:BB62"/>
    <mergeCell ref="BC62:BD62"/>
    <mergeCell ref="BE62:BF62"/>
    <mergeCell ref="K63:Q63"/>
    <mergeCell ref="R63:AA63"/>
    <mergeCell ref="AB63:BB63"/>
    <mergeCell ref="BC63:BD63"/>
    <mergeCell ref="BE63:BF63"/>
    <mergeCell ref="BE67:BF67"/>
    <mergeCell ref="K68:Q68"/>
    <mergeCell ref="R68:AA68"/>
    <mergeCell ref="AB68:BB68"/>
    <mergeCell ref="BC68:BD68"/>
    <mergeCell ref="BE68:BF68"/>
    <mergeCell ref="K69:Q69"/>
    <mergeCell ref="R69:AA69"/>
    <mergeCell ref="D65:D67"/>
    <mergeCell ref="E65:I67"/>
    <mergeCell ref="K65:Q65"/>
    <mergeCell ref="R65:AA65"/>
    <mergeCell ref="AB65:BB65"/>
    <mergeCell ref="BC65:BD65"/>
    <mergeCell ref="K67:Q67"/>
    <mergeCell ref="R67:AA67"/>
    <mergeCell ref="AB67:BB67"/>
    <mergeCell ref="BC67:BD67"/>
    <mergeCell ref="BE71:BF71"/>
    <mergeCell ref="K72:Q72"/>
    <mergeCell ref="R72:AA72"/>
    <mergeCell ref="AB72:BB72"/>
    <mergeCell ref="BC72:BD72"/>
    <mergeCell ref="BE72:BF72"/>
    <mergeCell ref="AB69:BB69"/>
    <mergeCell ref="BC69:BD69"/>
    <mergeCell ref="BE69:BF69"/>
    <mergeCell ref="K70:Q70"/>
    <mergeCell ref="R70:AA70"/>
    <mergeCell ref="AB70:BB70"/>
    <mergeCell ref="BC70:BD70"/>
    <mergeCell ref="BE70:BF70"/>
    <mergeCell ref="D74:D76"/>
    <mergeCell ref="E74:I76"/>
    <mergeCell ref="K74:Q74"/>
    <mergeCell ref="R74:AA74"/>
    <mergeCell ref="AB74:BB74"/>
    <mergeCell ref="D68:D73"/>
    <mergeCell ref="E68:I73"/>
    <mergeCell ref="K71:Q71"/>
    <mergeCell ref="R71:AA71"/>
    <mergeCell ref="AB71:BB71"/>
    <mergeCell ref="K73:Q73"/>
    <mergeCell ref="R73:AA73"/>
    <mergeCell ref="D77:D78"/>
    <mergeCell ref="E77:I78"/>
    <mergeCell ref="K77:Q77"/>
    <mergeCell ref="R77:AA77"/>
    <mergeCell ref="AB77:BB77"/>
    <mergeCell ref="BC74:BD74"/>
    <mergeCell ref="BE74:BF74"/>
    <mergeCell ref="K75:Q75"/>
    <mergeCell ref="R75:AA75"/>
    <mergeCell ref="AB75:BB75"/>
    <mergeCell ref="BC75:BD75"/>
    <mergeCell ref="BE75:BF75"/>
    <mergeCell ref="BC77:BD77"/>
    <mergeCell ref="BE77:BF77"/>
    <mergeCell ref="K78:Q78"/>
    <mergeCell ref="R78:AA78"/>
    <mergeCell ref="AB78:BB78"/>
    <mergeCell ref="BC78:BD78"/>
    <mergeCell ref="BE78:BF78"/>
    <mergeCell ref="K76:Q76"/>
    <mergeCell ref="R76:AA76"/>
    <mergeCell ref="AB76:BB76"/>
    <mergeCell ref="BC76:BD76"/>
    <mergeCell ref="BE76:BF76"/>
    <mergeCell ref="B80:C80"/>
    <mergeCell ref="E80:I80"/>
    <mergeCell ref="K80:Q80"/>
    <mergeCell ref="R80:AA80"/>
    <mergeCell ref="AB80:AF80"/>
    <mergeCell ref="AG80:AI80"/>
    <mergeCell ref="AK80:AO80"/>
    <mergeCell ref="E79:I79"/>
    <mergeCell ref="K79:Q79"/>
    <mergeCell ref="R79:AA79"/>
    <mergeCell ref="AF79:AG79"/>
    <mergeCell ref="B81:C87"/>
    <mergeCell ref="D81:D82"/>
    <mergeCell ref="E81:I82"/>
    <mergeCell ref="K81:Q81"/>
    <mergeCell ref="R81:AA81"/>
    <mergeCell ref="AB81:BB81"/>
    <mergeCell ref="BC81:BD81"/>
    <mergeCell ref="BE81:BF81"/>
    <mergeCell ref="D83:D87"/>
    <mergeCell ref="E83:I87"/>
    <mergeCell ref="K83:Q83"/>
    <mergeCell ref="R83:AA83"/>
    <mergeCell ref="AB83:AF83"/>
    <mergeCell ref="AG83:AI83"/>
    <mergeCell ref="K85:Q85"/>
    <mergeCell ref="R85:AA85"/>
    <mergeCell ref="BC85:BD85"/>
    <mergeCell ref="BE85:BF85"/>
    <mergeCell ref="K86:Q86"/>
    <mergeCell ref="R86:AA86"/>
    <mergeCell ref="AB86:BB86"/>
    <mergeCell ref="BC86:BD86"/>
    <mergeCell ref="BE86:BF86"/>
    <mergeCell ref="BE83:BF83"/>
    <mergeCell ref="BC87:BD87"/>
    <mergeCell ref="S15:T15"/>
    <mergeCell ref="S16:T16"/>
    <mergeCell ref="S17:T17"/>
    <mergeCell ref="S18:T18"/>
    <mergeCell ref="S19:T19"/>
    <mergeCell ref="K82:Q82"/>
    <mergeCell ref="R82:AA82"/>
    <mergeCell ref="AB82:BB82"/>
    <mergeCell ref="BC82:BD82"/>
    <mergeCell ref="K87:Q87"/>
    <mergeCell ref="R87:AA87"/>
    <mergeCell ref="K84:Q84"/>
    <mergeCell ref="R84:AA84"/>
    <mergeCell ref="K64:Q64"/>
    <mergeCell ref="R64:AA64"/>
    <mergeCell ref="AB64:BB64"/>
    <mergeCell ref="K60:Q60"/>
    <mergeCell ref="R60:AA60"/>
    <mergeCell ref="AB60:BB60"/>
    <mergeCell ref="K56:Q56"/>
    <mergeCell ref="BC71:BD71"/>
    <mergeCell ref="BC64:BD64"/>
    <mergeCell ref="BC60:BD60"/>
    <mergeCell ref="BE87:BF87"/>
    <mergeCell ref="AB73:BB73"/>
    <mergeCell ref="BC73:BD73"/>
    <mergeCell ref="BE73:BF73"/>
    <mergeCell ref="BC84:BD84"/>
    <mergeCell ref="BE84:BF84"/>
    <mergeCell ref="AK83:AO83"/>
    <mergeCell ref="AT83:AX83"/>
    <mergeCell ref="AY83:BA83"/>
    <mergeCell ref="BC83:BD83"/>
    <mergeCell ref="AP83:AR83"/>
    <mergeCell ref="AT80:AX80"/>
    <mergeCell ref="AY80:BA80"/>
    <mergeCell ref="AB85:BB85"/>
    <mergeCell ref="AB87:BB87"/>
    <mergeCell ref="AB84:BB84"/>
    <mergeCell ref="AO79:AP79"/>
    <mergeCell ref="BE82:BF82"/>
    <mergeCell ref="BC80:BD80"/>
    <mergeCell ref="BE80:BF80"/>
    <mergeCell ref="AP80:AR80"/>
    <mergeCell ref="BC79:BD79"/>
    <mergeCell ref="BE79:BF79"/>
    <mergeCell ref="AX79:AY79"/>
    <mergeCell ref="S6:T6"/>
    <mergeCell ref="S7:T7"/>
    <mergeCell ref="S8:T8"/>
    <mergeCell ref="S9:T9"/>
    <mergeCell ref="S10:T10"/>
    <mergeCell ref="S11:T11"/>
    <mergeCell ref="S12:T12"/>
    <mergeCell ref="S13:T13"/>
    <mergeCell ref="S14:T14"/>
  </mergeCells>
  <phoneticPr fontId="4"/>
  <conditionalFormatting sqref="J35:J87">
    <cfRule type="notContainsBlanks" dxfId="88" priority="15">
      <formula>LEN(TRIM(J35))&gt;0</formula>
    </cfRule>
  </conditionalFormatting>
  <conditionalFormatting sqref="J84:BB87 BE84:BF87">
    <cfRule type="notContainsBlanks" dxfId="87" priority="16">
      <formula>LEN(TRIM(J84))&gt;0</formula>
    </cfRule>
  </conditionalFormatting>
  <conditionalFormatting sqref="M4:W4 J21 J25 J29 AB47:BB47 AB49:BB49">
    <cfRule type="notContainsBlanks" dxfId="86" priority="37">
      <formula>LEN(TRIM(J4))&gt;0</formula>
    </cfRule>
  </conditionalFormatting>
  <conditionalFormatting sqref="R80:AA80 AG80:AI80 AP80 AY80 R81:BB82">
    <cfRule type="notContainsBlanks" dxfId="85" priority="34">
      <formula>LEN(TRIM(R80))&gt;0</formula>
    </cfRule>
    <cfRule type="expression" dxfId="84" priority="35">
      <formula>$K80&lt;&gt;""</formula>
    </cfRule>
  </conditionalFormatting>
  <conditionalFormatting sqref="R35:AO35 AR35:BF35 AP35:AQ46 AB36:AO46 AR36:BB46 R36:AA47 BE36:BF47 AB48:BB48 BE50:BF76 R50:BB78 AG83:AI83 AP83 AB84:BF87">
    <cfRule type="notContainsBlanks" dxfId="83" priority="10" stopIfTrue="1">
      <formula>LEN(TRIM(R35))&gt;0</formula>
    </cfRule>
  </conditionalFormatting>
  <conditionalFormatting sqref="R35:AO47 AP35:AQ78 AR36:BB78 AB48:AO49 R84:BB87 AR35:BF35 R50:AO78">
    <cfRule type="expression" dxfId="82" priority="41">
      <formula>$K35&lt;&gt;""</formula>
    </cfRule>
  </conditionalFormatting>
  <conditionalFormatting sqref="AB79 AD79 AF79 AI79">
    <cfRule type="notContainsBlanks" dxfId="81" priority="18">
      <formula>LEN(TRIM(AB79))&gt;0</formula>
    </cfRule>
  </conditionalFormatting>
  <conditionalFormatting sqref="AB79">
    <cfRule type="notContainsBlanks" dxfId="80" priority="26">
      <formula>LEN(TRIM(AB79))&gt;0</formula>
    </cfRule>
    <cfRule type="expression" dxfId="79" priority="27">
      <formula>$K$79&lt;&gt;""</formula>
    </cfRule>
  </conditionalFormatting>
  <conditionalFormatting sqref="AD79">
    <cfRule type="notContainsBlanks" dxfId="78" priority="24">
      <formula>LEN(TRIM(AD79))&gt;0</formula>
    </cfRule>
    <cfRule type="expression" dxfId="77" priority="25">
      <formula>$K$79&lt;&gt;""</formula>
    </cfRule>
  </conditionalFormatting>
  <conditionalFormatting sqref="AF79:AG79">
    <cfRule type="notContainsBlanks" dxfId="76" priority="22">
      <formula>LEN(TRIM(AF79))&gt;0</formula>
    </cfRule>
    <cfRule type="expression" dxfId="75" priority="23">
      <formula>$K$79&lt;&gt;""</formula>
    </cfRule>
  </conditionalFormatting>
  <conditionalFormatting sqref="AG83:AI83 BC83">
    <cfRule type="expression" dxfId="74" priority="42">
      <formula>AND($R83&lt;&gt;"",$R83&lt;&gt;"－")</formula>
    </cfRule>
  </conditionalFormatting>
  <conditionalFormatting sqref="AI79">
    <cfRule type="notContainsBlanks" dxfId="73" priority="20">
      <formula>LEN(TRIM(AI79))&gt;0</formula>
    </cfRule>
    <cfRule type="expression" dxfId="72" priority="21">
      <formula>$K$79&lt;&gt;""</formula>
    </cfRule>
  </conditionalFormatting>
  <conditionalFormatting sqref="AT14">
    <cfRule type="notContainsBlanks" dxfId="71" priority="5">
      <formula>LEN(TRIM(AT14))&gt;0</formula>
    </cfRule>
  </conditionalFormatting>
  <conditionalFormatting sqref="AT14:AU14 BD14:BE14">
    <cfRule type="expression" dxfId="70" priority="1">
      <formula>$AW$13="なし"</formula>
    </cfRule>
  </conditionalFormatting>
  <conditionalFormatting sqref="AW13:BF13">
    <cfRule type="containsBlanks" dxfId="69" priority="2">
      <formula>LEN(TRIM(AW13))=0</formula>
    </cfRule>
  </conditionalFormatting>
  <conditionalFormatting sqref="BC36:BD82 BC84:BD87">
    <cfRule type="expression" dxfId="68" priority="14">
      <formula>$K36&lt;&gt;""</formula>
    </cfRule>
  </conditionalFormatting>
  <conditionalFormatting sqref="BC36:BD82">
    <cfRule type="notContainsBlanks" dxfId="67" priority="13" stopIfTrue="1">
      <formula>LEN(TRIM(BC36))&gt;0</formula>
    </cfRule>
  </conditionalFormatting>
  <conditionalFormatting sqref="BC83:BD83">
    <cfRule type="notContainsBlanks" dxfId="66" priority="9">
      <formula>LEN(TRIM(BC83))&gt;0</formula>
    </cfRule>
  </conditionalFormatting>
  <conditionalFormatting sqref="BD14:BE14">
    <cfRule type="notContainsBlanks" dxfId="65" priority="3">
      <formula>LEN(TRIM(BD14))&gt;0</formula>
    </cfRule>
  </conditionalFormatting>
  <conditionalFormatting sqref="BE79:BF82">
    <cfRule type="notContainsBlanks" dxfId="64" priority="11" stopIfTrue="1">
      <formula>LEN(TRIM(BE79))&gt;0</formula>
    </cfRule>
    <cfRule type="expression" dxfId="63" priority="12">
      <formula>$K79&lt;&gt;""</formula>
    </cfRule>
  </conditionalFormatting>
  <conditionalFormatting sqref="BE84:BF87 BE36:BF47 BE50:BF76">
    <cfRule type="expression" dxfId="62" priority="44">
      <formula>$K36&lt;&gt;""</formula>
    </cfRule>
  </conditionalFormatting>
  <dataValidations count="14">
    <dataValidation type="list" allowBlank="1" showInputMessage="1" sqref="K84:Q87" xr:uid="{DD419257-4C54-4637-9A38-BC25790E4A84}">
      <formula1>⑪設備システム名</formula1>
    </dataValidation>
    <dataValidation type="list" allowBlank="1" showInputMessage="1" sqref="K81:Q82" xr:uid="{E356EE1E-4BEE-44DB-8586-844D2F0832FE}">
      <formula1>⑩設備システム名</formula1>
    </dataValidation>
    <dataValidation type="list" allowBlank="1" showInputMessage="1" sqref="K80:Q80" xr:uid="{51BCBE81-0125-4A40-9A2F-AC52617FF898}">
      <formula1>⑨設備システム名</formula1>
    </dataValidation>
    <dataValidation type="list" allowBlank="1" showInputMessage="1" sqref="K79:Q79" xr:uid="{49282A40-BDFC-4856-90C9-A9FFDE7AD57D}">
      <formula1>⑧設備システム名</formula1>
    </dataValidation>
    <dataValidation type="list" allowBlank="1" showInputMessage="1" sqref="K77:Q78" xr:uid="{DE5EC1E2-8DA3-4A38-88E2-BA4D043C6BAA}">
      <formula1>⑦設備システム名</formula1>
    </dataValidation>
    <dataValidation type="list" allowBlank="1" showInputMessage="1" sqref="K74:Q76" xr:uid="{0A4DCD7B-3C33-4189-BDAC-AD102D598EFA}">
      <formula1>⑥設備システム名</formula1>
    </dataValidation>
    <dataValidation type="list" allowBlank="1" showInputMessage="1" sqref="K68:Q73" xr:uid="{D92DE66B-2E18-4F4B-AF70-BA06CADA8084}">
      <formula1>⑤設備システム名</formula1>
    </dataValidation>
    <dataValidation type="list" allowBlank="1" showInputMessage="1" sqref="K65:Q67" xr:uid="{1922B66B-076B-45C0-93ED-AE88EF705A6D}">
      <formula1>④設備システム名</formula1>
    </dataValidation>
    <dataValidation type="list" allowBlank="1" showInputMessage="1" sqref="K50:Q64" xr:uid="{C387E4BA-535A-4A90-BD6F-35C6EB0934B9}">
      <formula1>③設備システム名</formula1>
    </dataValidation>
    <dataValidation type="list" allowBlank="1" showInputMessage="1" sqref="K48:Q49" xr:uid="{E297BAEF-1D6D-4770-B3F6-B344AED64A26}">
      <formula1>②設備システム名</formula1>
    </dataValidation>
    <dataValidation type="list" allowBlank="1" showInputMessage="1" sqref="K35:Q47" xr:uid="{D538C461-F344-45A0-A5C6-602DD2B3E93C}">
      <formula1>①設備システム名</formula1>
    </dataValidation>
    <dataValidation imeMode="hiragana" allowBlank="1" showInputMessage="1" showErrorMessage="1" sqref="J21 J25:BF32" xr:uid="{AC2F32AD-60D0-4B63-AC4B-AA457291F322}"/>
    <dataValidation type="list" imeMode="halfAlpha" operator="greaterThanOrEqual" allowBlank="1" showInputMessage="1" showErrorMessage="1" sqref="AT14 BD14" xr:uid="{3069A14C-8190-4B75-82BA-EA0183016569}">
      <formula1>"5,10,30"</formula1>
    </dataValidation>
    <dataValidation type="list" allowBlank="1" showInputMessage="1" sqref="R80:AA82 R50:AA78 R35:AA47 R84:AA87" xr:uid="{F3DD0C7E-4D79-4977-BCCE-B85F96F9F7F4}">
      <formula1>INDIRECT($K35)</formula1>
    </dataValidation>
  </dataValidations>
  <pageMargins left="0.70866141732283472" right="0" top="0.74803149606299213" bottom="0.74803149606299213" header="0.31496062992125984" footer="0.31496062992125984"/>
  <pageSetup paperSize="9" scale="46" orientation="portrait" r:id="rId1"/>
  <ignoredErrors>
    <ignoredError sqref="J78 J49" 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F9AEF442-4DA9-4213-9AFF-44421CAD1FF8}">
          <x14:formula1>
            <xm:f>date1!$H$3:$H$4</xm:f>
          </x14:formula1>
          <xm:sqref>AW13:BF13</xm:sqref>
        </x14:dataValidation>
        <x14:dataValidation type="list" allowBlank="1" showInputMessage="1" showErrorMessage="1" xr:uid="{FA77529E-380E-470A-941A-D35C6B735F93}">
          <x14:formula1>
            <xm:f>date1!$AE$3</xm:f>
          </x14:formula1>
          <xm:sqref>AL6:AL19 BE6:BE9 S6:S19</xm:sqref>
        </x14:dataValidation>
        <x14:dataValidation type="list" allowBlank="1" showInputMessage="1" showErrorMessage="1" xr:uid="{06B3DC9B-5886-4911-87F6-33882A03BA47}">
          <x14:formula1>
            <xm:f>date1!$AF$3:$AF$4</xm:f>
          </x14:formula1>
          <xm:sqref>BC35:BD87</xm:sqref>
        </x14:dataValidation>
        <x14:dataValidation type="list" allowBlank="1" showInputMessage="1" showErrorMessage="1" xr:uid="{97511B6B-25AF-48F8-B1D3-DD3778DDCCC4}">
          <x14:formula1>
            <xm:f>date1!$AG$3:$AG$5</xm:f>
          </x14:formula1>
          <xm:sqref>BE84:BF87 BE79:BF82 BE50:BF76 BE35:BF47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2E08-BC7D-4CC3-B0B1-DCAD7D7D0EC6}">
  <sheetPr codeName="Sheet5">
    <pageSetUpPr fitToPage="1"/>
  </sheetPr>
  <dimension ref="A1:BG421"/>
  <sheetViews>
    <sheetView showGridLines="0" view="pageBreakPreview" topLeftCell="A70" zoomScaleNormal="100" zoomScaleSheetLayoutView="100" workbookViewId="0"/>
  </sheetViews>
  <sheetFormatPr defaultColWidth="9" defaultRowHeight="15" customHeight="1" x14ac:dyDescent="0.15"/>
  <cols>
    <col min="1" max="1" width="1.25" style="603" customWidth="1"/>
    <col min="2" max="33" width="4.875" style="603" customWidth="1"/>
    <col min="34" max="34" width="1.25" style="603" customWidth="1"/>
    <col min="35" max="65" width="3.125" style="603" customWidth="1"/>
    <col min="66" max="16384" width="9" style="603"/>
  </cols>
  <sheetData>
    <row r="1" spans="1:41" ht="3.75" customHeight="1" x14ac:dyDescent="0.15">
      <c r="A1" s="602"/>
      <c r="B1" s="602"/>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row>
    <row r="2" spans="1:41" ht="48.75" customHeight="1" x14ac:dyDescent="0.15">
      <c r="B2" s="604"/>
      <c r="C2" s="1785" t="s">
        <v>1682</v>
      </c>
      <c r="D2" s="1785"/>
      <c r="E2" s="1785"/>
      <c r="F2" s="1785"/>
      <c r="G2" s="1785"/>
      <c r="H2" s="1785"/>
      <c r="I2" s="1785"/>
      <c r="J2" s="1785"/>
      <c r="K2" s="1785"/>
      <c r="L2" s="1785"/>
      <c r="M2" s="1785"/>
      <c r="N2" s="1785"/>
      <c r="O2" s="1785"/>
      <c r="P2" s="1785"/>
      <c r="Q2" s="1785"/>
      <c r="R2" s="1785"/>
      <c r="S2" s="1785"/>
      <c r="T2" s="1785"/>
      <c r="U2" s="1785"/>
      <c r="V2" s="1785"/>
      <c r="W2" s="1785"/>
      <c r="X2" s="1785"/>
      <c r="Y2" s="1785"/>
      <c r="Z2" s="1785"/>
      <c r="AA2" s="1785"/>
      <c r="AB2" s="1785"/>
      <c r="AC2" s="1785"/>
      <c r="AD2" s="1785"/>
      <c r="AE2" s="1785"/>
      <c r="AF2" s="1785"/>
      <c r="AG2" s="604"/>
      <c r="AH2" s="605"/>
    </row>
    <row r="3" spans="1:41" s="607" customFormat="1" ht="22.5" customHeight="1" x14ac:dyDescent="0.15">
      <c r="A3" s="606"/>
    </row>
    <row r="4" spans="1:41" s="607" customFormat="1" ht="18.75" customHeight="1" thickBot="1" x14ac:dyDescent="0.2">
      <c r="A4" s="606"/>
      <c r="B4" s="1703" t="s">
        <v>1338</v>
      </c>
      <c r="C4" s="1703"/>
      <c r="D4" s="1703"/>
      <c r="E4" s="1703"/>
      <c r="F4" s="1703"/>
      <c r="G4" s="1703"/>
      <c r="H4" s="1703"/>
      <c r="I4" s="1703"/>
      <c r="J4" s="1703"/>
      <c r="K4" s="1703"/>
      <c r="L4" s="1703"/>
      <c r="M4" s="1703"/>
      <c r="N4" s="1703"/>
      <c r="O4" s="1703"/>
      <c r="P4" s="1703"/>
      <c r="Q4" s="1703"/>
      <c r="R4" s="1703"/>
      <c r="S4" s="1703"/>
      <c r="T4" s="1703"/>
      <c r="U4" s="1703"/>
      <c r="V4" s="1703"/>
      <c r="W4" s="1703"/>
      <c r="X4" s="1703"/>
      <c r="Y4" s="1703"/>
      <c r="Z4" s="1703"/>
      <c r="AA4" s="1703"/>
      <c r="AB4" s="1703"/>
      <c r="AC4" s="1703"/>
      <c r="AD4" s="1703"/>
      <c r="AE4" s="1703"/>
      <c r="AF4" s="1703"/>
      <c r="AG4" s="1703"/>
    </row>
    <row r="5" spans="1:41" s="607" customFormat="1" ht="11.25" customHeight="1" thickTop="1" x14ac:dyDescent="0.15">
      <c r="A5" s="606"/>
      <c r="B5" s="608"/>
      <c r="C5" s="608"/>
      <c r="D5" s="608"/>
      <c r="E5" s="608"/>
      <c r="F5" s="608"/>
      <c r="G5" s="608"/>
      <c r="H5" s="608"/>
      <c r="I5" s="608"/>
      <c r="J5" s="608"/>
      <c r="K5" s="608"/>
      <c r="L5" s="608"/>
      <c r="M5" s="608"/>
      <c r="N5" s="608"/>
      <c r="O5" s="608"/>
      <c r="P5" s="608"/>
      <c r="Q5" s="608"/>
      <c r="R5" s="608"/>
      <c r="S5" s="608"/>
      <c r="T5" s="608"/>
      <c r="U5" s="608"/>
      <c r="V5" s="608"/>
      <c r="W5" s="608"/>
      <c r="X5" s="608"/>
      <c r="Y5" s="608"/>
      <c r="Z5" s="608"/>
      <c r="AA5" s="608"/>
      <c r="AB5" s="608"/>
      <c r="AC5" s="608"/>
      <c r="AD5" s="608"/>
      <c r="AE5" s="608"/>
      <c r="AF5" s="608"/>
      <c r="AG5" s="608"/>
    </row>
    <row r="6" spans="1:41" s="607" customFormat="1" ht="15" customHeight="1" x14ac:dyDescent="0.15">
      <c r="A6" s="606"/>
      <c r="B6" s="1562"/>
      <c r="C6" s="1563"/>
      <c r="D6" s="607" t="s">
        <v>1683</v>
      </c>
    </row>
    <row r="7" spans="1:41" ht="15" customHeight="1" x14ac:dyDescent="0.15">
      <c r="A7" s="1786"/>
      <c r="B7" s="1786"/>
      <c r="C7" s="1786"/>
      <c r="D7" s="1786"/>
      <c r="E7" s="1786"/>
      <c r="F7" s="1786"/>
      <c r="G7" s="1786"/>
      <c r="H7" s="1786"/>
      <c r="I7" s="1786"/>
      <c r="J7" s="1786"/>
      <c r="K7" s="1786"/>
      <c r="L7" s="1786"/>
      <c r="M7" s="1786"/>
      <c r="N7" s="1786"/>
      <c r="O7" s="1786"/>
      <c r="P7" s="1786"/>
      <c r="Q7" s="1786"/>
      <c r="R7" s="1786"/>
      <c r="S7" s="1786"/>
      <c r="T7" s="1786"/>
      <c r="U7" s="1786"/>
      <c r="V7" s="1786"/>
      <c r="W7" s="1786"/>
      <c r="X7" s="1786"/>
      <c r="Y7" s="1786"/>
      <c r="Z7" s="1786"/>
      <c r="AA7" s="1786"/>
      <c r="AB7" s="1786"/>
      <c r="AC7" s="609"/>
      <c r="AD7" s="609"/>
      <c r="AE7" s="609"/>
      <c r="AF7" s="609"/>
      <c r="AG7" s="609"/>
      <c r="AH7" s="609"/>
    </row>
    <row r="8" spans="1:41" ht="15" customHeight="1" x14ac:dyDescent="0.15">
      <c r="B8" s="609"/>
      <c r="C8" s="609"/>
      <c r="D8" s="609"/>
      <c r="E8" s="609"/>
      <c r="F8" s="609"/>
      <c r="G8" s="609"/>
      <c r="H8" s="609"/>
      <c r="I8" s="609"/>
      <c r="J8" s="609"/>
      <c r="K8" s="609"/>
      <c r="L8" s="609"/>
      <c r="M8" s="609"/>
      <c r="N8" s="609"/>
      <c r="O8" s="609"/>
      <c r="P8" s="609"/>
      <c r="Q8" s="609"/>
      <c r="R8" s="609"/>
      <c r="S8" s="609"/>
      <c r="T8" s="609"/>
      <c r="U8" s="609"/>
      <c r="V8" s="609"/>
      <c r="W8" s="609"/>
      <c r="X8" s="609"/>
      <c r="Y8" s="609"/>
      <c r="Z8" s="609"/>
      <c r="AA8" s="609"/>
      <c r="AB8" s="609"/>
      <c r="AC8" s="609"/>
      <c r="AD8" s="609"/>
      <c r="AE8" s="609"/>
      <c r="AF8" s="609"/>
      <c r="AG8" s="609"/>
    </row>
    <row r="9" spans="1:41" ht="18.75" customHeight="1" x14ac:dyDescent="0.15">
      <c r="B9" s="610" t="s">
        <v>678</v>
      </c>
      <c r="C9" s="1706" t="s">
        <v>1339</v>
      </c>
      <c r="D9" s="1706"/>
      <c r="E9" s="1706"/>
      <c r="F9" s="1706"/>
      <c r="G9" s="1706"/>
      <c r="H9" s="1706"/>
      <c r="I9" s="1706"/>
      <c r="J9" s="1706"/>
      <c r="K9" s="1706"/>
      <c r="L9" s="1706"/>
      <c r="M9" s="1706"/>
      <c r="N9" s="1706"/>
      <c r="O9" s="1706"/>
      <c r="P9" s="1706"/>
      <c r="Q9" s="1706"/>
      <c r="R9" s="1706"/>
      <c r="S9" s="1706"/>
      <c r="T9" s="1706"/>
      <c r="U9" s="1706"/>
      <c r="V9" s="1706"/>
      <c r="W9" s="1706"/>
      <c r="X9" s="1706"/>
      <c r="Y9" s="1706"/>
      <c r="Z9" s="1706"/>
      <c r="AA9" s="1706"/>
      <c r="AB9" s="1706"/>
      <c r="AC9" s="1706"/>
      <c r="AD9" s="1706"/>
      <c r="AE9" s="1706"/>
      <c r="AF9" s="1706"/>
      <c r="AG9" s="1707"/>
      <c r="AH9" s="608"/>
    </row>
    <row r="10" spans="1:41" ht="15" customHeight="1" x14ac:dyDescent="0.15">
      <c r="B10" s="1645" t="s">
        <v>415</v>
      </c>
      <c r="C10" s="1645"/>
      <c r="D10" s="1645"/>
      <c r="E10" s="1645"/>
      <c r="F10" s="1645"/>
      <c r="G10" s="1645"/>
      <c r="H10" s="1645"/>
      <c r="I10" s="1645"/>
      <c r="J10" s="1645" t="s">
        <v>416</v>
      </c>
      <c r="K10" s="1645"/>
      <c r="L10" s="1645"/>
      <c r="M10" s="1645"/>
      <c r="N10" s="1645"/>
      <c r="O10" s="1645"/>
      <c r="P10" s="1645"/>
      <c r="Q10" s="1645"/>
      <c r="R10" s="1645" t="s">
        <v>417</v>
      </c>
      <c r="S10" s="1645"/>
      <c r="T10" s="1645"/>
      <c r="U10" s="1645"/>
      <c r="V10" s="1645"/>
      <c r="W10" s="1645"/>
      <c r="X10" s="1645"/>
      <c r="Y10" s="1645"/>
      <c r="Z10" s="1645" t="s">
        <v>419</v>
      </c>
      <c r="AA10" s="1645"/>
      <c r="AB10" s="1645"/>
      <c r="AC10" s="1645"/>
      <c r="AD10" s="1645"/>
      <c r="AE10" s="1645"/>
      <c r="AF10" s="1645"/>
      <c r="AG10" s="1645"/>
    </row>
    <row r="11" spans="1:41" ht="13.5" customHeight="1" x14ac:dyDescent="0.15">
      <c r="B11" s="1783" t="s">
        <v>103</v>
      </c>
      <c r="C11" s="1783"/>
      <c r="D11" s="1783"/>
      <c r="E11" s="1783"/>
      <c r="F11" s="1783"/>
      <c r="G11" s="1783"/>
      <c r="H11" s="1783"/>
      <c r="I11" s="1783"/>
      <c r="J11" s="1783" t="s">
        <v>110</v>
      </c>
      <c r="K11" s="1783"/>
      <c r="L11" s="1783"/>
      <c r="M11" s="1783"/>
      <c r="N11" s="1783"/>
      <c r="O11" s="1783"/>
      <c r="P11" s="1783"/>
      <c r="Q11" s="1783"/>
      <c r="R11" s="1783" t="s">
        <v>786</v>
      </c>
      <c r="S11" s="1783"/>
      <c r="T11" s="1783"/>
      <c r="U11" s="1783"/>
      <c r="V11" s="1783"/>
      <c r="W11" s="1783"/>
      <c r="X11" s="1783"/>
      <c r="Y11" s="1783"/>
      <c r="Z11" s="1783" t="s">
        <v>789</v>
      </c>
      <c r="AA11" s="1783"/>
      <c r="AB11" s="1783"/>
      <c r="AC11" s="1783"/>
      <c r="AD11" s="1783"/>
      <c r="AE11" s="1783"/>
      <c r="AF11" s="1783"/>
      <c r="AG11" s="1783"/>
    </row>
    <row r="12" spans="1:41" ht="13.5" customHeight="1" x14ac:dyDescent="0.15">
      <c r="B12" s="1763" t="s">
        <v>105</v>
      </c>
      <c r="C12" s="1763"/>
      <c r="D12" s="1763"/>
      <c r="E12" s="1763"/>
      <c r="F12" s="1763"/>
      <c r="G12" s="1763"/>
      <c r="H12" s="1763"/>
      <c r="I12" s="1763"/>
      <c r="J12" s="1763" t="s">
        <v>113</v>
      </c>
      <c r="K12" s="1763"/>
      <c r="L12" s="1763"/>
      <c r="M12" s="1763"/>
      <c r="N12" s="1763"/>
      <c r="O12" s="1763"/>
      <c r="P12" s="1763"/>
      <c r="Q12" s="1763"/>
      <c r="R12" s="1763" t="s">
        <v>1340</v>
      </c>
      <c r="S12" s="1763"/>
      <c r="T12" s="1763"/>
      <c r="U12" s="1763"/>
      <c r="V12" s="1763"/>
      <c r="W12" s="1763"/>
      <c r="X12" s="1763"/>
      <c r="Y12" s="1763"/>
      <c r="Z12" s="1742" t="s">
        <v>790</v>
      </c>
      <c r="AA12" s="1743"/>
      <c r="AB12" s="1743"/>
      <c r="AC12" s="1743"/>
      <c r="AD12" s="1743"/>
      <c r="AE12" s="1743"/>
      <c r="AF12" s="1743"/>
      <c r="AG12" s="1744"/>
    </row>
    <row r="13" spans="1:41" ht="13.5" customHeight="1" x14ac:dyDescent="0.15">
      <c r="B13" s="1763" t="s">
        <v>106</v>
      </c>
      <c r="C13" s="1763"/>
      <c r="D13" s="1763"/>
      <c r="E13" s="1763"/>
      <c r="F13" s="1763"/>
      <c r="G13" s="1763"/>
      <c r="H13" s="1763"/>
      <c r="I13" s="1763"/>
      <c r="J13" s="1763" t="s">
        <v>114</v>
      </c>
      <c r="K13" s="1763"/>
      <c r="L13" s="1763"/>
      <c r="M13" s="1763"/>
      <c r="N13" s="1763"/>
      <c r="O13" s="1763"/>
      <c r="P13" s="1763"/>
      <c r="Q13" s="1763"/>
      <c r="R13" s="1763" t="s">
        <v>1341</v>
      </c>
      <c r="S13" s="1763"/>
      <c r="T13" s="1763"/>
      <c r="U13" s="1763"/>
      <c r="V13" s="1763"/>
      <c r="W13" s="1763"/>
      <c r="X13" s="1763"/>
      <c r="Y13" s="1763"/>
      <c r="Z13" s="1763" t="s">
        <v>680</v>
      </c>
      <c r="AA13" s="1763"/>
      <c r="AB13" s="1763"/>
      <c r="AC13" s="1763"/>
      <c r="AD13" s="1763"/>
      <c r="AE13" s="1763"/>
      <c r="AF13" s="1763"/>
      <c r="AG13" s="1763"/>
    </row>
    <row r="14" spans="1:41" ht="13.5" customHeight="1" x14ac:dyDescent="0.15">
      <c r="B14" s="1763" t="s">
        <v>107</v>
      </c>
      <c r="C14" s="1763"/>
      <c r="D14" s="1763"/>
      <c r="E14" s="1763"/>
      <c r="F14" s="1763"/>
      <c r="G14" s="1763"/>
      <c r="H14" s="1763"/>
      <c r="I14" s="1763"/>
      <c r="J14" s="1784"/>
      <c r="K14" s="1784"/>
      <c r="L14" s="1784"/>
      <c r="M14" s="1784"/>
      <c r="N14" s="1784"/>
      <c r="O14" s="1784"/>
      <c r="P14" s="1784"/>
      <c r="Q14" s="1784"/>
      <c r="R14" s="1763" t="s">
        <v>679</v>
      </c>
      <c r="S14" s="1763"/>
      <c r="T14" s="1763"/>
      <c r="U14" s="1763"/>
      <c r="V14" s="1763"/>
      <c r="W14" s="1763"/>
      <c r="X14" s="1763"/>
      <c r="Y14" s="1763"/>
      <c r="Z14" s="1763"/>
      <c r="AA14" s="1763"/>
      <c r="AB14" s="1763"/>
      <c r="AC14" s="1763"/>
      <c r="AD14" s="1763"/>
      <c r="AE14" s="1763"/>
      <c r="AF14" s="1763"/>
      <c r="AG14" s="1763"/>
      <c r="AJ14" s="611"/>
    </row>
    <row r="15" spans="1:41" ht="13.5" customHeight="1" x14ac:dyDescent="0.15">
      <c r="B15" s="1763" t="s">
        <v>1342</v>
      </c>
      <c r="C15" s="1763"/>
      <c r="D15" s="1763"/>
      <c r="E15" s="1763"/>
      <c r="F15" s="1763"/>
      <c r="G15" s="1763"/>
      <c r="H15" s="1763"/>
      <c r="I15" s="1763"/>
      <c r="J15" s="1763"/>
      <c r="K15" s="1763"/>
      <c r="L15" s="1763"/>
      <c r="M15" s="1763"/>
      <c r="N15" s="1763"/>
      <c r="O15" s="1763"/>
      <c r="P15" s="1763"/>
      <c r="Q15" s="1763"/>
      <c r="R15" s="1763" t="s">
        <v>681</v>
      </c>
      <c r="S15" s="1763"/>
      <c r="T15" s="1763"/>
      <c r="U15" s="1763"/>
      <c r="V15" s="1763"/>
      <c r="W15" s="1763"/>
      <c r="X15" s="1763"/>
      <c r="Y15" s="1763"/>
      <c r="Z15" s="1757"/>
      <c r="AA15" s="1757"/>
      <c r="AB15" s="1757"/>
      <c r="AC15" s="1757"/>
      <c r="AD15" s="1757"/>
      <c r="AE15" s="1757"/>
      <c r="AF15" s="1757"/>
      <c r="AG15" s="1757"/>
      <c r="AJ15" s="611"/>
    </row>
    <row r="16" spans="1:41" ht="15" customHeight="1" x14ac:dyDescent="0.15">
      <c r="B16" s="1645" t="s">
        <v>753</v>
      </c>
      <c r="C16" s="1645"/>
      <c r="D16" s="1645"/>
      <c r="E16" s="1645"/>
      <c r="F16" s="1645"/>
      <c r="G16" s="1645"/>
      <c r="H16" s="1645"/>
      <c r="I16" s="1645"/>
      <c r="J16" s="1645" t="s">
        <v>969</v>
      </c>
      <c r="K16" s="1645"/>
      <c r="L16" s="1645"/>
      <c r="M16" s="1645"/>
      <c r="N16" s="1645"/>
      <c r="O16" s="1645"/>
      <c r="P16" s="1645"/>
      <c r="Q16" s="1645"/>
      <c r="R16" s="1645" t="s">
        <v>421</v>
      </c>
      <c r="S16" s="1645"/>
      <c r="T16" s="1645"/>
      <c r="U16" s="1645"/>
      <c r="V16" s="1645"/>
      <c r="W16" s="1645"/>
      <c r="X16" s="1645"/>
      <c r="Y16" s="1645"/>
      <c r="Z16" s="1645" t="s">
        <v>422</v>
      </c>
      <c r="AA16" s="1645"/>
      <c r="AB16" s="1645"/>
      <c r="AC16" s="1645"/>
      <c r="AD16" s="1645"/>
      <c r="AE16" s="1645"/>
      <c r="AF16" s="1645"/>
      <c r="AG16" s="1645"/>
      <c r="AH16" s="612"/>
      <c r="AI16" s="613"/>
      <c r="AJ16" s="613"/>
      <c r="AK16" s="613"/>
      <c r="AL16" s="613"/>
      <c r="AM16" s="613"/>
      <c r="AN16" s="613"/>
      <c r="AO16" s="613"/>
    </row>
    <row r="17" spans="1:43" ht="13.5" customHeight="1" x14ac:dyDescent="0.15">
      <c r="B17" s="1783" t="s">
        <v>215</v>
      </c>
      <c r="C17" s="1783"/>
      <c r="D17" s="1783"/>
      <c r="E17" s="1783"/>
      <c r="F17" s="1783"/>
      <c r="G17" s="1783"/>
      <c r="H17" s="1783"/>
      <c r="I17" s="1783"/>
      <c r="J17" s="1783" t="s">
        <v>791</v>
      </c>
      <c r="K17" s="1783"/>
      <c r="L17" s="1783"/>
      <c r="M17" s="1783"/>
      <c r="N17" s="1783"/>
      <c r="O17" s="1783"/>
      <c r="P17" s="1783"/>
      <c r="Q17" s="1783"/>
      <c r="R17" s="1783" t="s">
        <v>793</v>
      </c>
      <c r="S17" s="1783"/>
      <c r="T17" s="1783"/>
      <c r="U17" s="1783"/>
      <c r="V17" s="1783"/>
      <c r="W17" s="1783"/>
      <c r="X17" s="1783"/>
      <c r="Y17" s="1783"/>
      <c r="Z17" s="1783" t="s">
        <v>682</v>
      </c>
      <c r="AA17" s="1783"/>
      <c r="AB17" s="1783"/>
      <c r="AC17" s="1783"/>
      <c r="AD17" s="1783"/>
      <c r="AE17" s="1783"/>
      <c r="AF17" s="1783"/>
      <c r="AG17" s="1783"/>
      <c r="AH17" s="612"/>
      <c r="AI17" s="613"/>
      <c r="AJ17" s="613"/>
      <c r="AK17" s="613"/>
      <c r="AL17" s="613"/>
      <c r="AM17" s="613"/>
      <c r="AN17" s="613"/>
      <c r="AO17" s="613"/>
    </row>
    <row r="18" spans="1:43" ht="13.5" customHeight="1" x14ac:dyDescent="0.15">
      <c r="B18" s="1763" t="s">
        <v>483</v>
      </c>
      <c r="C18" s="1763"/>
      <c r="D18" s="1763"/>
      <c r="E18" s="1763"/>
      <c r="F18" s="1763"/>
      <c r="G18" s="1763"/>
      <c r="H18" s="1763"/>
      <c r="I18" s="1763"/>
      <c r="J18" s="1763" t="s">
        <v>967</v>
      </c>
      <c r="K18" s="1763"/>
      <c r="L18" s="1763"/>
      <c r="M18" s="1763"/>
      <c r="N18" s="1763"/>
      <c r="O18" s="1763"/>
      <c r="P18" s="1763"/>
      <c r="Q18" s="1763"/>
      <c r="R18" s="1763" t="s">
        <v>794</v>
      </c>
      <c r="S18" s="1763"/>
      <c r="T18" s="1763"/>
      <c r="U18" s="1763"/>
      <c r="V18" s="1763"/>
      <c r="W18" s="1763"/>
      <c r="X18" s="1763"/>
      <c r="Y18" s="1763"/>
      <c r="Z18" s="1763" t="s">
        <v>683</v>
      </c>
      <c r="AA18" s="1763"/>
      <c r="AB18" s="1763"/>
      <c r="AC18" s="1763"/>
      <c r="AD18" s="1763"/>
      <c r="AE18" s="1763"/>
      <c r="AF18" s="1763"/>
      <c r="AG18" s="1763"/>
      <c r="AH18" s="612"/>
      <c r="AI18" s="613"/>
      <c r="AJ18" s="613"/>
      <c r="AK18" s="613"/>
      <c r="AL18" s="613"/>
      <c r="AM18" s="613"/>
      <c r="AN18" s="613"/>
      <c r="AO18" s="613"/>
    </row>
    <row r="19" spans="1:43" ht="13.5" customHeight="1" x14ac:dyDescent="0.15">
      <c r="B19" s="1763" t="s">
        <v>420</v>
      </c>
      <c r="C19" s="1763"/>
      <c r="D19" s="1763"/>
      <c r="E19" s="1763"/>
      <c r="F19" s="1763"/>
      <c r="G19" s="1763"/>
      <c r="H19" s="1763"/>
      <c r="I19" s="1763"/>
      <c r="J19" s="1763"/>
      <c r="K19" s="1763"/>
      <c r="L19" s="1763"/>
      <c r="M19" s="1763"/>
      <c r="N19" s="1763"/>
      <c r="O19" s="1763"/>
      <c r="P19" s="1763"/>
      <c r="Q19" s="1763"/>
      <c r="R19" s="1763" t="s">
        <v>795</v>
      </c>
      <c r="S19" s="1763"/>
      <c r="T19" s="1763"/>
      <c r="U19" s="1763"/>
      <c r="V19" s="1763"/>
      <c r="W19" s="1763"/>
      <c r="X19" s="1763"/>
      <c r="Y19" s="1763"/>
      <c r="Z19" s="1742" t="s">
        <v>963</v>
      </c>
      <c r="AA19" s="1743"/>
      <c r="AB19" s="1743"/>
      <c r="AC19" s="1743"/>
      <c r="AD19" s="1743"/>
      <c r="AE19" s="1743"/>
      <c r="AF19" s="1743"/>
      <c r="AG19" s="1744"/>
      <c r="AH19" s="612"/>
      <c r="AI19" s="613"/>
      <c r="AJ19" s="613"/>
      <c r="AK19" s="613"/>
      <c r="AL19" s="613"/>
      <c r="AM19" s="613"/>
      <c r="AN19" s="613"/>
      <c r="AO19" s="613"/>
    </row>
    <row r="20" spans="1:43" ht="13.5" customHeight="1" x14ac:dyDescent="0.15">
      <c r="B20" s="1763"/>
      <c r="C20" s="1763"/>
      <c r="D20" s="1763"/>
      <c r="E20" s="1763"/>
      <c r="F20" s="1763"/>
      <c r="G20" s="1763"/>
      <c r="H20" s="1763"/>
      <c r="I20" s="1763"/>
      <c r="J20" s="1763"/>
      <c r="K20" s="1763"/>
      <c r="L20" s="1763"/>
      <c r="M20" s="1763"/>
      <c r="N20" s="1763"/>
      <c r="O20" s="1763"/>
      <c r="P20" s="1763"/>
      <c r="Q20" s="1763"/>
      <c r="R20" s="1763" t="s">
        <v>968</v>
      </c>
      <c r="S20" s="1763"/>
      <c r="T20" s="1763"/>
      <c r="U20" s="1763"/>
      <c r="V20" s="1763"/>
      <c r="W20" s="1763"/>
      <c r="X20" s="1763"/>
      <c r="Y20" s="1763"/>
      <c r="Z20" s="1742" t="s">
        <v>964</v>
      </c>
      <c r="AA20" s="1743"/>
      <c r="AB20" s="1743"/>
      <c r="AC20" s="1743"/>
      <c r="AD20" s="1743"/>
      <c r="AE20" s="1743"/>
      <c r="AF20" s="1743"/>
      <c r="AG20" s="1744"/>
      <c r="AH20" s="612"/>
      <c r="AI20" s="613"/>
      <c r="AJ20" s="613"/>
      <c r="AK20" s="613"/>
      <c r="AL20" s="613"/>
      <c r="AM20" s="613"/>
      <c r="AN20" s="613"/>
      <c r="AO20" s="613"/>
    </row>
    <row r="21" spans="1:43" ht="13.5" customHeight="1" x14ac:dyDescent="0.15">
      <c r="B21" s="1779"/>
      <c r="C21" s="1779"/>
      <c r="D21" s="1779"/>
      <c r="E21" s="1779"/>
      <c r="F21" s="1779"/>
      <c r="G21" s="1779"/>
      <c r="H21" s="1779"/>
      <c r="I21" s="1779"/>
      <c r="J21" s="1780"/>
      <c r="K21" s="1781"/>
      <c r="L21" s="1781"/>
      <c r="M21" s="1781"/>
      <c r="N21" s="1781"/>
      <c r="O21" s="1781"/>
      <c r="P21" s="1781"/>
      <c r="Q21" s="1782"/>
      <c r="R21" s="1780" t="s">
        <v>684</v>
      </c>
      <c r="S21" s="1781"/>
      <c r="T21" s="1781"/>
      <c r="U21" s="1781"/>
      <c r="V21" s="1781"/>
      <c r="W21" s="1781"/>
      <c r="X21" s="1781"/>
      <c r="Y21" s="1782"/>
      <c r="Z21" s="1763" t="s">
        <v>798</v>
      </c>
      <c r="AA21" s="1763"/>
      <c r="AB21" s="1763"/>
      <c r="AC21" s="1763"/>
      <c r="AD21" s="1763"/>
      <c r="AE21" s="1763"/>
      <c r="AF21" s="1763"/>
      <c r="AG21" s="1763"/>
      <c r="AH21" s="612"/>
      <c r="AI21" s="613"/>
      <c r="AJ21" s="613"/>
      <c r="AK21" s="613"/>
      <c r="AL21" s="613"/>
      <c r="AM21" s="613"/>
      <c r="AN21" s="613"/>
      <c r="AO21" s="613"/>
    </row>
    <row r="22" spans="1:43" ht="13.5" customHeight="1" x14ac:dyDescent="0.15">
      <c r="B22" s="1763"/>
      <c r="C22" s="1763"/>
      <c r="D22" s="1763"/>
      <c r="E22" s="1763"/>
      <c r="F22" s="1763"/>
      <c r="G22" s="1763"/>
      <c r="H22" s="1763"/>
      <c r="I22" s="1763"/>
      <c r="J22" s="1763"/>
      <c r="K22" s="1763"/>
      <c r="L22" s="1763"/>
      <c r="M22" s="1763"/>
      <c r="N22" s="1763"/>
      <c r="O22" s="1763"/>
      <c r="P22" s="1763"/>
      <c r="Q22" s="1763"/>
      <c r="R22" s="1763"/>
      <c r="S22" s="1763"/>
      <c r="T22" s="1763"/>
      <c r="U22" s="1763"/>
      <c r="V22" s="1763"/>
      <c r="W22" s="1763"/>
      <c r="X22" s="1763"/>
      <c r="Y22" s="1763"/>
      <c r="Z22" s="1763" t="s">
        <v>965</v>
      </c>
      <c r="AA22" s="1763"/>
      <c r="AB22" s="1763"/>
      <c r="AC22" s="1763"/>
      <c r="AD22" s="1763"/>
      <c r="AE22" s="1763"/>
      <c r="AF22" s="1763"/>
      <c r="AG22" s="1763"/>
      <c r="AH22" s="612"/>
      <c r="AI22" s="613"/>
      <c r="AJ22" s="613"/>
      <c r="AK22" s="613"/>
      <c r="AL22" s="613"/>
      <c r="AM22" s="613"/>
      <c r="AN22" s="613"/>
      <c r="AO22" s="613"/>
      <c r="AQ22" s="611"/>
    </row>
    <row r="23" spans="1:43" ht="13.5" customHeight="1" x14ac:dyDescent="0.15">
      <c r="B23" s="1763"/>
      <c r="C23" s="1763"/>
      <c r="D23" s="1763"/>
      <c r="E23" s="1763"/>
      <c r="F23" s="1763"/>
      <c r="G23" s="1763"/>
      <c r="H23" s="1763"/>
      <c r="I23" s="1763"/>
      <c r="J23" s="1763"/>
      <c r="K23" s="1763"/>
      <c r="L23" s="1763"/>
      <c r="M23" s="1763"/>
      <c r="N23" s="1763"/>
      <c r="O23" s="1763"/>
      <c r="P23" s="1763"/>
      <c r="Q23" s="1763"/>
      <c r="R23" s="1763"/>
      <c r="S23" s="1763"/>
      <c r="T23" s="1763"/>
      <c r="U23" s="1763"/>
      <c r="V23" s="1763"/>
      <c r="W23" s="1763"/>
      <c r="X23" s="1763"/>
      <c r="Y23" s="1763"/>
      <c r="Z23" s="1763" t="s">
        <v>142</v>
      </c>
      <c r="AA23" s="1763"/>
      <c r="AB23" s="1763"/>
      <c r="AC23" s="1763"/>
      <c r="AD23" s="1763"/>
      <c r="AE23" s="1763"/>
      <c r="AF23" s="1763"/>
      <c r="AG23" s="1763"/>
      <c r="AH23" s="612"/>
      <c r="AI23" s="613"/>
      <c r="AJ23" s="613"/>
      <c r="AK23" s="613"/>
      <c r="AL23" s="613"/>
      <c r="AM23" s="613"/>
      <c r="AN23" s="613"/>
      <c r="AO23" s="613"/>
      <c r="AQ23" s="611"/>
    </row>
    <row r="24" spans="1:43" ht="13.5" customHeight="1" x14ac:dyDescent="0.15">
      <c r="B24" s="1779"/>
      <c r="C24" s="1779"/>
      <c r="D24" s="1779"/>
      <c r="E24" s="1779"/>
      <c r="F24" s="1779"/>
      <c r="G24" s="1779"/>
      <c r="H24" s="1779"/>
      <c r="I24" s="1779"/>
      <c r="J24" s="1779"/>
      <c r="K24" s="1779"/>
      <c r="L24" s="1779"/>
      <c r="M24" s="1779"/>
      <c r="N24" s="1779"/>
      <c r="O24" s="1779"/>
      <c r="P24" s="1779"/>
      <c r="Q24" s="1779"/>
      <c r="R24" s="1779"/>
      <c r="S24" s="1779"/>
      <c r="T24" s="1779"/>
      <c r="U24" s="1779"/>
      <c r="V24" s="1779"/>
      <c r="W24" s="1779"/>
      <c r="X24" s="1779"/>
      <c r="Y24" s="1779"/>
      <c r="Z24" s="1779" t="s">
        <v>966</v>
      </c>
      <c r="AA24" s="1779"/>
      <c r="AB24" s="1779"/>
      <c r="AC24" s="1779"/>
      <c r="AD24" s="1779"/>
      <c r="AE24" s="1779"/>
      <c r="AF24" s="1779"/>
      <c r="AG24" s="1779"/>
      <c r="AH24" s="612"/>
      <c r="AI24" s="613"/>
      <c r="AJ24" s="613"/>
      <c r="AK24" s="613"/>
      <c r="AL24" s="613"/>
      <c r="AM24" s="613"/>
      <c r="AN24" s="613"/>
      <c r="AO24" s="613"/>
    </row>
    <row r="25" spans="1:43" ht="13.5" customHeight="1" x14ac:dyDescent="0.15">
      <c r="B25" s="1763"/>
      <c r="C25" s="1763"/>
      <c r="D25" s="1763"/>
      <c r="E25" s="1763"/>
      <c r="F25" s="1763"/>
      <c r="G25" s="1763"/>
      <c r="H25" s="1763"/>
      <c r="I25" s="1763"/>
      <c r="J25" s="1763"/>
      <c r="K25" s="1763"/>
      <c r="L25" s="1763"/>
      <c r="M25" s="1763"/>
      <c r="N25" s="1763"/>
      <c r="O25" s="1763"/>
      <c r="P25" s="1763"/>
      <c r="Q25" s="1763"/>
      <c r="R25" s="1763"/>
      <c r="S25" s="1763"/>
      <c r="T25" s="1763"/>
      <c r="U25" s="1763"/>
      <c r="V25" s="1763"/>
      <c r="W25" s="1763"/>
      <c r="X25" s="1763"/>
      <c r="Y25" s="1763"/>
      <c r="Z25" s="1763" t="s">
        <v>797</v>
      </c>
      <c r="AA25" s="1763"/>
      <c r="AB25" s="1763"/>
      <c r="AC25" s="1763"/>
      <c r="AD25" s="1763"/>
      <c r="AE25" s="1763"/>
      <c r="AF25" s="1763"/>
      <c r="AG25" s="1763"/>
      <c r="AH25" s="612"/>
      <c r="AI25" s="613"/>
      <c r="AJ25" s="613"/>
      <c r="AK25" s="613"/>
      <c r="AL25" s="613"/>
      <c r="AM25" s="613"/>
      <c r="AN25" s="613"/>
      <c r="AO25" s="613"/>
      <c r="AQ25" s="611"/>
    </row>
    <row r="26" spans="1:43" ht="13.5" customHeight="1" x14ac:dyDescent="0.15">
      <c r="B26" s="1757"/>
      <c r="C26" s="1757"/>
      <c r="D26" s="1757"/>
      <c r="E26" s="1757"/>
      <c r="F26" s="1757"/>
      <c r="G26" s="1757"/>
      <c r="H26" s="1757"/>
      <c r="I26" s="1757"/>
      <c r="J26" s="1757"/>
      <c r="K26" s="1757"/>
      <c r="L26" s="1757"/>
      <c r="M26" s="1757"/>
      <c r="N26" s="1757"/>
      <c r="O26" s="1757"/>
      <c r="P26" s="1757"/>
      <c r="Q26" s="1757"/>
      <c r="R26" s="1757"/>
      <c r="S26" s="1757"/>
      <c r="T26" s="1757"/>
      <c r="U26" s="1757"/>
      <c r="V26" s="1757"/>
      <c r="W26" s="1757"/>
      <c r="X26" s="1757"/>
      <c r="Y26" s="1757"/>
      <c r="Z26" s="1757" t="s">
        <v>799</v>
      </c>
      <c r="AA26" s="1757"/>
      <c r="AB26" s="1757"/>
      <c r="AC26" s="1757"/>
      <c r="AD26" s="1757"/>
      <c r="AE26" s="1757"/>
      <c r="AF26" s="1757"/>
      <c r="AG26" s="1757"/>
      <c r="AH26" s="612"/>
      <c r="AI26" s="613"/>
      <c r="AJ26" s="613"/>
      <c r="AK26" s="613"/>
      <c r="AL26" s="613"/>
      <c r="AM26" s="613"/>
      <c r="AN26" s="613"/>
      <c r="AO26" s="613"/>
    </row>
    <row r="27" spans="1:43" ht="15" customHeight="1" x14ac:dyDescent="0.15">
      <c r="R27" s="614"/>
      <c r="S27" s="614"/>
      <c r="T27" s="614"/>
      <c r="U27" s="614"/>
      <c r="V27" s="614"/>
      <c r="W27" s="614"/>
      <c r="X27" s="614"/>
      <c r="Y27" s="614"/>
    </row>
    <row r="28" spans="1:43" ht="18.75" customHeight="1" x14ac:dyDescent="0.15">
      <c r="B28" s="610" t="s">
        <v>685</v>
      </c>
      <c r="C28" s="1706" t="s">
        <v>1343</v>
      </c>
      <c r="D28" s="1706"/>
      <c r="E28" s="1706"/>
      <c r="F28" s="1706"/>
      <c r="G28" s="1706"/>
      <c r="H28" s="1706"/>
      <c r="I28" s="1706"/>
      <c r="J28" s="1706"/>
      <c r="K28" s="1706"/>
      <c r="L28" s="1706"/>
      <c r="M28" s="1706"/>
      <c r="N28" s="1706"/>
      <c r="O28" s="1706"/>
      <c r="P28" s="1706"/>
      <c r="Q28" s="1707"/>
      <c r="R28" s="608"/>
      <c r="S28" s="608"/>
      <c r="T28" s="608"/>
      <c r="U28" s="608"/>
      <c r="V28" s="608"/>
      <c r="W28" s="608"/>
      <c r="X28" s="608"/>
      <c r="Y28" s="608"/>
      <c r="Z28" s="608"/>
      <c r="AA28" s="608"/>
      <c r="AB28" s="608"/>
      <c r="AC28" s="608"/>
      <c r="AD28" s="608"/>
      <c r="AE28" s="608"/>
      <c r="AF28" s="608"/>
      <c r="AG28" s="608"/>
      <c r="AH28" s="608"/>
    </row>
    <row r="29" spans="1:43" ht="13.5" customHeight="1" x14ac:dyDescent="0.15">
      <c r="B29" s="1564" t="s">
        <v>99</v>
      </c>
      <c r="C29" s="1564"/>
      <c r="D29" s="1564"/>
      <c r="E29" s="1564"/>
      <c r="F29" s="1564"/>
      <c r="G29" s="1564"/>
      <c r="H29" s="1564"/>
      <c r="I29" s="1568"/>
      <c r="J29" s="1714" t="s">
        <v>101</v>
      </c>
      <c r="K29" s="1564"/>
      <c r="L29" s="1564"/>
      <c r="M29" s="1564"/>
      <c r="N29" s="1564"/>
      <c r="O29" s="1564"/>
      <c r="P29" s="1564"/>
      <c r="Q29" s="1564"/>
      <c r="R29" s="612"/>
      <c r="S29" s="613"/>
      <c r="T29" s="613"/>
      <c r="U29" s="613"/>
      <c r="V29" s="613"/>
      <c r="W29" s="613"/>
      <c r="X29" s="613"/>
      <c r="Y29" s="613"/>
      <c r="Z29" s="613"/>
      <c r="AA29" s="613"/>
      <c r="AB29" s="613"/>
      <c r="AC29" s="613"/>
      <c r="AD29" s="613"/>
      <c r="AE29" s="613"/>
      <c r="AF29" s="613"/>
      <c r="AG29" s="613"/>
    </row>
    <row r="31" spans="1:43" ht="18.75" customHeight="1" x14ac:dyDescent="0.15">
      <c r="B31" s="610" t="s">
        <v>209</v>
      </c>
      <c r="C31" s="1706" t="s">
        <v>1344</v>
      </c>
      <c r="D31" s="1706"/>
      <c r="E31" s="1706"/>
      <c r="F31" s="1706"/>
      <c r="G31" s="1706"/>
      <c r="H31" s="1706"/>
      <c r="I31" s="1706"/>
      <c r="J31" s="1706"/>
      <c r="K31" s="1706"/>
      <c r="L31" s="1706"/>
      <c r="M31" s="1706"/>
      <c r="N31" s="1706"/>
      <c r="O31" s="1706"/>
      <c r="P31" s="1706"/>
      <c r="Q31" s="1706"/>
      <c r="R31" s="1706"/>
      <c r="S31" s="1706"/>
      <c r="T31" s="1706"/>
      <c r="U31" s="1706"/>
      <c r="V31" s="1706"/>
      <c r="W31" s="1706"/>
      <c r="X31" s="1706"/>
      <c r="Y31" s="1706"/>
      <c r="Z31" s="1706"/>
      <c r="AA31" s="1706"/>
      <c r="AB31" s="1706"/>
      <c r="AC31" s="1706"/>
      <c r="AD31" s="1706"/>
      <c r="AE31" s="1706"/>
      <c r="AF31" s="1706"/>
      <c r="AG31" s="1707"/>
      <c r="AH31" s="608"/>
    </row>
    <row r="32" spans="1:43" ht="15" customHeight="1" x14ac:dyDescent="0.15">
      <c r="A32" s="615"/>
      <c r="B32" s="1645" t="s">
        <v>895</v>
      </c>
      <c r="C32" s="1645"/>
      <c r="D32" s="1645"/>
      <c r="E32" s="1645"/>
      <c r="F32" s="1645"/>
      <c r="G32" s="1645"/>
      <c r="H32" s="1645"/>
      <c r="I32" s="1645"/>
      <c r="J32" s="1645" t="s">
        <v>896</v>
      </c>
      <c r="K32" s="1645"/>
      <c r="L32" s="1645"/>
      <c r="M32" s="1645"/>
      <c r="N32" s="1645"/>
      <c r="O32" s="1645"/>
      <c r="P32" s="1645"/>
      <c r="Q32" s="1645"/>
      <c r="R32" s="1645" t="s">
        <v>1345</v>
      </c>
      <c r="S32" s="1645"/>
      <c r="T32" s="1645"/>
      <c r="U32" s="1645"/>
      <c r="V32" s="1645"/>
      <c r="W32" s="1645"/>
      <c r="X32" s="1645"/>
      <c r="Y32" s="1645"/>
      <c r="Z32" s="1645" t="s">
        <v>1346</v>
      </c>
      <c r="AA32" s="1645"/>
      <c r="AB32" s="1645"/>
      <c r="AC32" s="1645"/>
      <c r="AD32" s="1645"/>
      <c r="AE32" s="1645"/>
      <c r="AF32" s="1645"/>
      <c r="AG32" s="1645"/>
    </row>
    <row r="33" spans="1:38" ht="13.5" customHeight="1" x14ac:dyDescent="0.15">
      <c r="A33" s="615"/>
      <c r="B33" s="1773" t="s">
        <v>933</v>
      </c>
      <c r="C33" s="1774"/>
      <c r="D33" s="1774"/>
      <c r="E33" s="1774"/>
      <c r="F33" s="1774"/>
      <c r="G33" s="1774"/>
      <c r="H33" s="1774"/>
      <c r="I33" s="1775"/>
      <c r="J33" s="1724" t="s">
        <v>686</v>
      </c>
      <c r="K33" s="1725"/>
      <c r="L33" s="1725"/>
      <c r="M33" s="1725"/>
      <c r="N33" s="1725"/>
      <c r="O33" s="1725"/>
      <c r="P33" s="1725"/>
      <c r="Q33" s="1726"/>
      <c r="R33" s="1776" t="s">
        <v>1347</v>
      </c>
      <c r="S33" s="1777"/>
      <c r="T33" s="1777"/>
      <c r="U33" s="1777"/>
      <c r="V33" s="1777"/>
      <c r="W33" s="1777"/>
      <c r="X33" s="1777"/>
      <c r="Y33" s="1778"/>
      <c r="Z33" s="1724" t="s">
        <v>1274</v>
      </c>
      <c r="AA33" s="1725"/>
      <c r="AB33" s="1725"/>
      <c r="AC33" s="1725"/>
      <c r="AD33" s="1725"/>
      <c r="AE33" s="1725"/>
      <c r="AF33" s="1725"/>
      <c r="AG33" s="1726"/>
    </row>
    <row r="34" spans="1:38" ht="13.5" customHeight="1" x14ac:dyDescent="0.15">
      <c r="A34" s="615"/>
      <c r="B34" s="1742" t="s">
        <v>805</v>
      </c>
      <c r="C34" s="1743"/>
      <c r="D34" s="1743"/>
      <c r="E34" s="1743"/>
      <c r="F34" s="1743"/>
      <c r="G34" s="1743"/>
      <c r="H34" s="1743"/>
      <c r="I34" s="1744"/>
      <c r="J34" s="1721" t="s">
        <v>83</v>
      </c>
      <c r="K34" s="1722"/>
      <c r="L34" s="1722"/>
      <c r="M34" s="1722"/>
      <c r="N34" s="1722"/>
      <c r="O34" s="1722"/>
      <c r="P34" s="1722"/>
      <c r="Q34" s="1723"/>
      <c r="R34" s="1697" t="s">
        <v>1277</v>
      </c>
      <c r="S34" s="1698"/>
      <c r="T34" s="1698"/>
      <c r="U34" s="1698"/>
      <c r="V34" s="1698"/>
      <c r="W34" s="1698"/>
      <c r="X34" s="1698"/>
      <c r="Y34" s="1699"/>
      <c r="Z34" s="1721" t="s">
        <v>973</v>
      </c>
      <c r="AA34" s="1722"/>
      <c r="AB34" s="1722"/>
      <c r="AC34" s="1722"/>
      <c r="AD34" s="1722"/>
      <c r="AE34" s="1722"/>
      <c r="AF34" s="1722"/>
      <c r="AG34" s="1723"/>
    </row>
    <row r="35" spans="1:38" ht="13.5" customHeight="1" x14ac:dyDescent="0.15">
      <c r="A35" s="615"/>
      <c r="B35" s="1742" t="s">
        <v>806</v>
      </c>
      <c r="C35" s="1743"/>
      <c r="D35" s="1743"/>
      <c r="E35" s="1743"/>
      <c r="F35" s="1743"/>
      <c r="G35" s="1743"/>
      <c r="H35" s="1743"/>
      <c r="I35" s="1744"/>
      <c r="J35" s="1715" t="s">
        <v>85</v>
      </c>
      <c r="K35" s="1716"/>
      <c r="L35" s="1716"/>
      <c r="M35" s="1716"/>
      <c r="N35" s="1716"/>
      <c r="O35" s="1716"/>
      <c r="P35" s="1716"/>
      <c r="Q35" s="1717"/>
      <c r="R35" s="1767" t="s">
        <v>1348</v>
      </c>
      <c r="S35" s="1768"/>
      <c r="T35" s="1768"/>
      <c r="U35" s="1768"/>
      <c r="V35" s="1768"/>
      <c r="W35" s="1768"/>
      <c r="X35" s="1768"/>
      <c r="Y35" s="1769"/>
      <c r="Z35" s="1715" t="s">
        <v>1281</v>
      </c>
      <c r="AA35" s="1716"/>
      <c r="AB35" s="1716"/>
      <c r="AC35" s="1716"/>
      <c r="AD35" s="1716"/>
      <c r="AE35" s="1716"/>
      <c r="AF35" s="1716"/>
      <c r="AG35" s="1717"/>
    </row>
    <row r="36" spans="1:38" ht="13.5" customHeight="1" x14ac:dyDescent="0.15">
      <c r="A36" s="615"/>
      <c r="B36" s="1742" t="s">
        <v>687</v>
      </c>
      <c r="C36" s="1743"/>
      <c r="D36" s="1743"/>
      <c r="E36" s="1743"/>
      <c r="F36" s="1743"/>
      <c r="G36" s="1743"/>
      <c r="H36" s="1743"/>
      <c r="I36" s="1744"/>
      <c r="J36" s="1721" t="s">
        <v>688</v>
      </c>
      <c r="K36" s="1722"/>
      <c r="L36" s="1722"/>
      <c r="M36" s="1722"/>
      <c r="N36" s="1722"/>
      <c r="O36" s="1722"/>
      <c r="P36" s="1722"/>
      <c r="Q36" s="1723"/>
      <c r="R36" s="1764" t="s">
        <v>1349</v>
      </c>
      <c r="S36" s="1765"/>
      <c r="T36" s="1765"/>
      <c r="U36" s="1765"/>
      <c r="V36" s="1765"/>
      <c r="W36" s="1765"/>
      <c r="X36" s="1765"/>
      <c r="Y36" s="1766"/>
      <c r="Z36" s="1770" t="s">
        <v>674</v>
      </c>
      <c r="AA36" s="1771"/>
      <c r="AB36" s="1771"/>
      <c r="AC36" s="1771"/>
      <c r="AD36" s="1771"/>
      <c r="AE36" s="1771"/>
      <c r="AF36" s="1771"/>
      <c r="AG36" s="1772"/>
    </row>
    <row r="37" spans="1:38" ht="13.5" customHeight="1" x14ac:dyDescent="0.15">
      <c r="A37" s="615"/>
      <c r="B37" s="1742" t="s">
        <v>893</v>
      </c>
      <c r="C37" s="1743"/>
      <c r="D37" s="1743"/>
      <c r="E37" s="1743"/>
      <c r="F37" s="1743"/>
      <c r="G37" s="1743"/>
      <c r="H37" s="1743"/>
      <c r="I37" s="1744"/>
      <c r="J37" s="1715" t="s">
        <v>809</v>
      </c>
      <c r="K37" s="1716"/>
      <c r="L37" s="1716"/>
      <c r="M37" s="1716"/>
      <c r="N37" s="1716"/>
      <c r="O37" s="1716"/>
      <c r="P37" s="1716"/>
      <c r="Q37" s="1717"/>
      <c r="R37" s="1697" t="s">
        <v>1286</v>
      </c>
      <c r="S37" s="1698"/>
      <c r="T37" s="1698"/>
      <c r="U37" s="1698"/>
      <c r="V37" s="1698"/>
      <c r="W37" s="1698"/>
      <c r="X37" s="1698"/>
      <c r="Y37" s="1699"/>
      <c r="Z37" s="1742"/>
      <c r="AA37" s="1743"/>
      <c r="AB37" s="1743"/>
      <c r="AC37" s="1743"/>
      <c r="AD37" s="1743"/>
      <c r="AE37" s="1743"/>
      <c r="AF37" s="1743"/>
      <c r="AG37" s="1744"/>
      <c r="AI37" s="611"/>
    </row>
    <row r="38" spans="1:38" ht="13.5" customHeight="1" x14ac:dyDescent="0.15">
      <c r="A38" s="615"/>
      <c r="B38" s="1742" t="s">
        <v>894</v>
      </c>
      <c r="C38" s="1743"/>
      <c r="D38" s="1743"/>
      <c r="E38" s="1743"/>
      <c r="F38" s="1743"/>
      <c r="G38" s="1743"/>
      <c r="H38" s="1743"/>
      <c r="I38" s="1744"/>
      <c r="J38" s="1721" t="s">
        <v>91</v>
      </c>
      <c r="K38" s="1722"/>
      <c r="L38" s="1722"/>
      <c r="M38" s="1722"/>
      <c r="N38" s="1722"/>
      <c r="O38" s="1722"/>
      <c r="P38" s="1722"/>
      <c r="Q38" s="1723"/>
      <c r="R38" s="1767" t="s">
        <v>136</v>
      </c>
      <c r="S38" s="1768"/>
      <c r="T38" s="1768"/>
      <c r="U38" s="1768"/>
      <c r="V38" s="1768"/>
      <c r="W38" s="1768"/>
      <c r="X38" s="1768"/>
      <c r="Y38" s="1769"/>
      <c r="Z38" s="1742"/>
      <c r="AA38" s="1743"/>
      <c r="AB38" s="1743"/>
      <c r="AC38" s="1743"/>
      <c r="AD38" s="1743"/>
      <c r="AE38" s="1743"/>
      <c r="AF38" s="1743"/>
      <c r="AG38" s="1744"/>
      <c r="AI38" s="611"/>
    </row>
    <row r="39" spans="1:38" ht="13.5" customHeight="1" x14ac:dyDescent="0.15">
      <c r="A39" s="615"/>
      <c r="B39" s="1763"/>
      <c r="C39" s="1763"/>
      <c r="D39" s="1763"/>
      <c r="E39" s="1763"/>
      <c r="F39" s="1763"/>
      <c r="G39" s="1763"/>
      <c r="H39" s="1763"/>
      <c r="I39" s="1763"/>
      <c r="J39" s="1715" t="s">
        <v>810</v>
      </c>
      <c r="K39" s="1716"/>
      <c r="L39" s="1716"/>
      <c r="M39" s="1716"/>
      <c r="N39" s="1716"/>
      <c r="O39" s="1716"/>
      <c r="P39" s="1716"/>
      <c r="Q39" s="1717"/>
      <c r="R39" s="1764" t="s">
        <v>1289</v>
      </c>
      <c r="S39" s="1765"/>
      <c r="T39" s="1765"/>
      <c r="U39" s="1765"/>
      <c r="V39" s="1765"/>
      <c r="W39" s="1765"/>
      <c r="X39" s="1765"/>
      <c r="Y39" s="1766"/>
      <c r="Z39" s="1742"/>
      <c r="AA39" s="1743"/>
      <c r="AB39" s="1743"/>
      <c r="AC39" s="1743"/>
      <c r="AD39" s="1743"/>
      <c r="AE39" s="1743"/>
      <c r="AF39" s="1743"/>
      <c r="AG39" s="1744"/>
    </row>
    <row r="40" spans="1:38" ht="13.5" customHeight="1" x14ac:dyDescent="0.25">
      <c r="A40" s="615"/>
      <c r="B40" s="1697"/>
      <c r="C40" s="1761"/>
      <c r="D40" s="1761"/>
      <c r="E40" s="1761"/>
      <c r="F40" s="1761"/>
      <c r="G40" s="1761"/>
      <c r="H40" s="1761"/>
      <c r="I40" s="1762"/>
      <c r="J40" s="1721" t="s">
        <v>92</v>
      </c>
      <c r="K40" s="1722"/>
      <c r="L40" s="1722"/>
      <c r="M40" s="1722"/>
      <c r="N40" s="1722"/>
      <c r="O40" s="1722"/>
      <c r="P40" s="1722"/>
      <c r="Q40" s="1723"/>
      <c r="R40" s="1742"/>
      <c r="S40" s="1743"/>
      <c r="T40" s="1743"/>
      <c r="U40" s="1743"/>
      <c r="V40" s="1743"/>
      <c r="W40" s="1743"/>
      <c r="X40" s="1743"/>
      <c r="Y40" s="1744"/>
      <c r="Z40" s="1742"/>
      <c r="AA40" s="1743"/>
      <c r="AB40" s="1743"/>
      <c r="AC40" s="1743"/>
      <c r="AD40" s="1743"/>
      <c r="AE40" s="1743"/>
      <c r="AF40" s="1743"/>
      <c r="AG40" s="1744"/>
      <c r="AL40" s="784"/>
    </row>
    <row r="41" spans="1:38" ht="13.5" customHeight="1" x14ac:dyDescent="0.25">
      <c r="A41" s="615"/>
      <c r="B41" s="616"/>
      <c r="C41" s="617"/>
      <c r="D41" s="617"/>
      <c r="E41" s="617"/>
      <c r="F41" s="617"/>
      <c r="G41" s="617"/>
      <c r="H41" s="617"/>
      <c r="I41" s="618"/>
      <c r="J41" s="1715" t="s">
        <v>676</v>
      </c>
      <c r="K41" s="1716"/>
      <c r="L41" s="1716"/>
      <c r="M41" s="1716"/>
      <c r="N41" s="1716"/>
      <c r="O41" s="1716"/>
      <c r="P41" s="1716"/>
      <c r="Q41" s="1717"/>
      <c r="R41" s="1742"/>
      <c r="S41" s="1743"/>
      <c r="T41" s="1743"/>
      <c r="U41" s="1743"/>
      <c r="V41" s="1743"/>
      <c r="W41" s="1743"/>
      <c r="X41" s="1743"/>
      <c r="Y41" s="1744"/>
      <c r="Z41" s="1742"/>
      <c r="AA41" s="1743"/>
      <c r="AB41" s="1743"/>
      <c r="AC41" s="1743"/>
      <c r="AD41" s="1743"/>
      <c r="AE41" s="1743"/>
      <c r="AF41" s="1743"/>
      <c r="AG41" s="1744"/>
      <c r="AL41" s="785"/>
    </row>
    <row r="42" spans="1:38" ht="13.5" customHeight="1" x14ac:dyDescent="0.25">
      <c r="A42" s="615"/>
      <c r="B42" s="1697"/>
      <c r="C42" s="1761"/>
      <c r="D42" s="1761"/>
      <c r="E42" s="1761"/>
      <c r="F42" s="1761"/>
      <c r="G42" s="1761"/>
      <c r="H42" s="1761"/>
      <c r="I42" s="1762"/>
      <c r="J42" s="1721" t="s">
        <v>677</v>
      </c>
      <c r="K42" s="1722"/>
      <c r="L42" s="1722"/>
      <c r="M42" s="1722"/>
      <c r="N42" s="1722"/>
      <c r="O42" s="1722"/>
      <c r="P42" s="1722"/>
      <c r="Q42" s="1723"/>
      <c r="R42" s="1742"/>
      <c r="S42" s="1743"/>
      <c r="T42" s="1743"/>
      <c r="U42" s="1743"/>
      <c r="V42" s="1743"/>
      <c r="W42" s="1743"/>
      <c r="X42" s="1743"/>
      <c r="Y42" s="1744"/>
      <c r="Z42" s="1742"/>
      <c r="AA42" s="1743"/>
      <c r="AB42" s="1743"/>
      <c r="AC42" s="1743"/>
      <c r="AD42" s="1743"/>
      <c r="AE42" s="1743"/>
      <c r="AF42" s="1743"/>
      <c r="AG42" s="1744"/>
      <c r="AL42" s="784"/>
    </row>
    <row r="43" spans="1:38" ht="13.5" customHeight="1" x14ac:dyDescent="0.25">
      <c r="A43" s="619"/>
      <c r="B43" s="1757"/>
      <c r="C43" s="1757"/>
      <c r="D43" s="1757"/>
      <c r="E43" s="1757"/>
      <c r="F43" s="1757"/>
      <c r="G43" s="1757"/>
      <c r="H43" s="1757"/>
      <c r="I43" s="1757"/>
      <c r="J43" s="1758" t="s">
        <v>212</v>
      </c>
      <c r="K43" s="1759"/>
      <c r="L43" s="1759"/>
      <c r="M43" s="1759"/>
      <c r="N43" s="1759"/>
      <c r="O43" s="1759"/>
      <c r="P43" s="1759"/>
      <c r="Q43" s="1760"/>
      <c r="R43" s="1748"/>
      <c r="S43" s="1749"/>
      <c r="T43" s="1749"/>
      <c r="U43" s="1749"/>
      <c r="V43" s="1749"/>
      <c r="W43" s="1749"/>
      <c r="X43" s="1749"/>
      <c r="Y43" s="1750"/>
      <c r="Z43" s="1748"/>
      <c r="AA43" s="1749"/>
      <c r="AB43" s="1749"/>
      <c r="AC43" s="1749"/>
      <c r="AD43" s="1749"/>
      <c r="AE43" s="1749"/>
      <c r="AF43" s="1749"/>
      <c r="AG43" s="1750"/>
      <c r="AL43" s="785"/>
    </row>
    <row r="44" spans="1:38" ht="15" customHeight="1" x14ac:dyDescent="0.25">
      <c r="A44" s="619"/>
      <c r="B44" s="1645" t="s">
        <v>1350</v>
      </c>
      <c r="C44" s="1645"/>
      <c r="D44" s="1645"/>
      <c r="E44" s="1645"/>
      <c r="F44" s="1645"/>
      <c r="G44" s="1645"/>
      <c r="H44" s="1645"/>
      <c r="I44" s="1645"/>
      <c r="J44" s="1645" t="s">
        <v>418</v>
      </c>
      <c r="K44" s="1645"/>
      <c r="L44" s="1645"/>
      <c r="M44" s="1645"/>
      <c r="N44" s="1645"/>
      <c r="O44" s="1645"/>
      <c r="P44" s="1645"/>
      <c r="Q44" s="1645"/>
      <c r="R44" s="1645" t="s">
        <v>1351</v>
      </c>
      <c r="S44" s="1645"/>
      <c r="T44" s="1645"/>
      <c r="U44" s="1645"/>
      <c r="V44" s="1645"/>
      <c r="W44" s="1645"/>
      <c r="X44" s="1645"/>
      <c r="Y44" s="1645"/>
      <c r="Z44" s="620"/>
      <c r="AA44" s="621"/>
      <c r="AB44" s="621"/>
      <c r="AC44" s="621"/>
      <c r="AD44" s="621"/>
      <c r="AE44" s="621"/>
      <c r="AF44" s="621"/>
      <c r="AG44" s="621"/>
      <c r="AL44" s="784"/>
    </row>
    <row r="45" spans="1:38" ht="13.5" customHeight="1" x14ac:dyDescent="0.25">
      <c r="A45" s="619"/>
      <c r="B45" s="1754" t="s">
        <v>1352</v>
      </c>
      <c r="C45" s="1755"/>
      <c r="D45" s="1755"/>
      <c r="E45" s="1755"/>
      <c r="F45" s="1755"/>
      <c r="G45" s="1755"/>
      <c r="H45" s="1755"/>
      <c r="I45" s="1756"/>
      <c r="J45" s="1724" t="s">
        <v>812</v>
      </c>
      <c r="K45" s="1725"/>
      <c r="L45" s="1725"/>
      <c r="M45" s="1725"/>
      <c r="N45" s="1725"/>
      <c r="O45" s="1725"/>
      <c r="P45" s="1725"/>
      <c r="Q45" s="1726"/>
      <c r="R45" s="1724" t="s">
        <v>1276</v>
      </c>
      <c r="S45" s="1725"/>
      <c r="T45" s="1725"/>
      <c r="U45" s="1725"/>
      <c r="V45" s="1725"/>
      <c r="W45" s="1725"/>
      <c r="X45" s="1725"/>
      <c r="Y45" s="1726"/>
      <c r="Z45" s="612"/>
      <c r="AA45" s="613"/>
      <c r="AB45" s="613"/>
      <c r="AC45" s="613"/>
      <c r="AD45" s="613"/>
      <c r="AE45" s="613"/>
      <c r="AF45" s="613"/>
      <c r="AG45" s="613"/>
      <c r="AL45" s="785"/>
    </row>
    <row r="46" spans="1:38" ht="13.5" customHeight="1" x14ac:dyDescent="0.25">
      <c r="A46" s="619"/>
      <c r="B46" s="1745" t="s">
        <v>1278</v>
      </c>
      <c r="C46" s="1746"/>
      <c r="D46" s="1746"/>
      <c r="E46" s="1746"/>
      <c r="F46" s="1746"/>
      <c r="G46" s="1746"/>
      <c r="H46" s="1746"/>
      <c r="I46" s="1747"/>
      <c r="J46" s="1646" t="s">
        <v>813</v>
      </c>
      <c r="K46" s="1647"/>
      <c r="L46" s="1647"/>
      <c r="M46" s="1647"/>
      <c r="N46" s="1647"/>
      <c r="O46" s="1647"/>
      <c r="P46" s="1647"/>
      <c r="Q46" s="1648"/>
      <c r="R46" s="1721" t="s">
        <v>1279</v>
      </c>
      <c r="S46" s="1722"/>
      <c r="T46" s="1722"/>
      <c r="U46" s="1722"/>
      <c r="V46" s="1722"/>
      <c r="W46" s="1722"/>
      <c r="X46" s="1722"/>
      <c r="Y46" s="1723"/>
      <c r="Z46" s="612"/>
      <c r="AA46" s="613"/>
      <c r="AB46" s="613"/>
      <c r="AC46" s="613"/>
      <c r="AD46" s="613"/>
      <c r="AE46" s="613"/>
      <c r="AF46" s="613"/>
      <c r="AG46" s="613"/>
      <c r="AL46" s="784"/>
    </row>
    <row r="47" spans="1:38" ht="13.5" customHeight="1" x14ac:dyDescent="0.25">
      <c r="A47" s="619"/>
      <c r="B47" s="1646" t="s">
        <v>811</v>
      </c>
      <c r="C47" s="1647"/>
      <c r="D47" s="1647"/>
      <c r="E47" s="1647"/>
      <c r="F47" s="1647"/>
      <c r="G47" s="1647"/>
      <c r="H47" s="1647"/>
      <c r="I47" s="1648"/>
      <c r="J47" s="1745" t="s">
        <v>1353</v>
      </c>
      <c r="K47" s="1746"/>
      <c r="L47" s="1746"/>
      <c r="M47" s="1746"/>
      <c r="N47" s="1746"/>
      <c r="O47" s="1746"/>
      <c r="P47" s="1746"/>
      <c r="Q47" s="1747"/>
      <c r="R47" s="1715" t="s">
        <v>1282</v>
      </c>
      <c r="S47" s="1716"/>
      <c r="T47" s="1716"/>
      <c r="U47" s="1716"/>
      <c r="V47" s="1716"/>
      <c r="W47" s="1716"/>
      <c r="X47" s="1716"/>
      <c r="Y47" s="1717"/>
      <c r="Z47" s="612"/>
      <c r="AA47" s="613"/>
      <c r="AB47" s="613"/>
      <c r="AC47" s="613"/>
      <c r="AD47" s="613"/>
      <c r="AE47" s="613"/>
      <c r="AF47" s="613"/>
      <c r="AG47" s="613"/>
      <c r="AL47" s="785"/>
    </row>
    <row r="48" spans="1:38" ht="13.5" customHeight="1" x14ac:dyDescent="0.15">
      <c r="A48" s="619"/>
      <c r="B48" s="1745" t="s">
        <v>1284</v>
      </c>
      <c r="C48" s="1746"/>
      <c r="D48" s="1746"/>
      <c r="E48" s="1746"/>
      <c r="F48" s="1746"/>
      <c r="G48" s="1746"/>
      <c r="H48" s="1746"/>
      <c r="I48" s="1747"/>
      <c r="J48" s="1646" t="s">
        <v>815</v>
      </c>
      <c r="K48" s="1647"/>
      <c r="L48" s="1647"/>
      <c r="M48" s="1647"/>
      <c r="N48" s="1647"/>
      <c r="O48" s="1647"/>
      <c r="P48" s="1647"/>
      <c r="Q48" s="1648"/>
      <c r="R48" s="1721" t="s">
        <v>1285</v>
      </c>
      <c r="S48" s="1722"/>
      <c r="T48" s="1722"/>
      <c r="U48" s="1722"/>
      <c r="V48" s="1722"/>
      <c r="W48" s="1722"/>
      <c r="X48" s="1722"/>
      <c r="Y48" s="1723"/>
      <c r="Z48" s="612"/>
      <c r="AA48" s="613"/>
      <c r="AB48" s="613"/>
      <c r="AC48" s="613"/>
      <c r="AD48" s="613"/>
      <c r="AE48" s="613"/>
      <c r="AF48" s="613"/>
      <c r="AG48" s="613"/>
    </row>
    <row r="49" spans="1:34" ht="13.5" customHeight="1" x14ac:dyDescent="0.15">
      <c r="A49" s="619"/>
      <c r="B49" s="1730" t="s">
        <v>1354</v>
      </c>
      <c r="C49" s="1731"/>
      <c r="D49" s="1731"/>
      <c r="E49" s="1731"/>
      <c r="F49" s="1731"/>
      <c r="G49" s="1731"/>
      <c r="H49" s="1731"/>
      <c r="I49" s="1732"/>
      <c r="J49" s="1751"/>
      <c r="K49" s="1752"/>
      <c r="L49" s="1752"/>
      <c r="M49" s="1752"/>
      <c r="N49" s="1752"/>
      <c r="O49" s="1752"/>
      <c r="P49" s="1752"/>
      <c r="Q49" s="1753"/>
      <c r="R49" s="1742"/>
      <c r="S49" s="1743"/>
      <c r="T49" s="1743"/>
      <c r="U49" s="1743"/>
      <c r="V49" s="1743"/>
      <c r="W49" s="1743"/>
      <c r="X49" s="1743"/>
      <c r="Y49" s="1744"/>
      <c r="Z49" s="612"/>
      <c r="AA49" s="613"/>
      <c r="AB49" s="613"/>
      <c r="AC49" s="613"/>
      <c r="AD49" s="613"/>
      <c r="AE49" s="613"/>
      <c r="AF49" s="613"/>
      <c r="AG49" s="613"/>
    </row>
    <row r="50" spans="1:34" ht="13.5" customHeight="1" x14ac:dyDescent="0.15">
      <c r="B50" s="1745" t="s">
        <v>1355</v>
      </c>
      <c r="C50" s="1746"/>
      <c r="D50" s="1746"/>
      <c r="E50" s="1746"/>
      <c r="F50" s="1746"/>
      <c r="G50" s="1746"/>
      <c r="H50" s="1746"/>
      <c r="I50" s="1747"/>
      <c r="J50" s="786"/>
      <c r="K50" s="787"/>
      <c r="L50" s="787"/>
      <c r="M50" s="787"/>
      <c r="N50" s="787"/>
      <c r="O50" s="787"/>
      <c r="P50" s="787"/>
      <c r="Q50" s="788"/>
      <c r="R50" s="1742"/>
      <c r="S50" s="1743"/>
      <c r="T50" s="1743"/>
      <c r="U50" s="1743"/>
      <c r="V50" s="1743"/>
      <c r="W50" s="1743"/>
      <c r="X50" s="1743"/>
      <c r="Y50" s="1744"/>
      <c r="Z50" s="613"/>
      <c r="AA50" s="613"/>
      <c r="AB50" s="613"/>
      <c r="AC50" s="613"/>
      <c r="AD50" s="613"/>
      <c r="AE50" s="613"/>
      <c r="AF50" s="613"/>
      <c r="AG50" s="613"/>
    </row>
    <row r="51" spans="1:34" ht="13.5" customHeight="1" x14ac:dyDescent="0.15">
      <c r="A51" s="619"/>
      <c r="B51" s="1646" t="s">
        <v>1290</v>
      </c>
      <c r="C51" s="1647"/>
      <c r="D51" s="1647"/>
      <c r="E51" s="1647"/>
      <c r="F51" s="1647"/>
      <c r="G51" s="1647"/>
      <c r="H51" s="1647"/>
      <c r="I51" s="1648"/>
      <c r="J51" s="789"/>
      <c r="K51" s="790"/>
      <c r="L51" s="790"/>
      <c r="M51" s="790"/>
      <c r="N51" s="790"/>
      <c r="O51" s="790"/>
      <c r="P51" s="790"/>
      <c r="Q51" s="791"/>
      <c r="R51" s="1742"/>
      <c r="S51" s="1743"/>
      <c r="T51" s="1743"/>
      <c r="U51" s="1743"/>
      <c r="V51" s="1743"/>
      <c r="W51" s="1743"/>
      <c r="X51" s="1743"/>
      <c r="Y51" s="1744"/>
      <c r="Z51" s="612"/>
      <c r="AA51" s="613"/>
      <c r="AB51" s="613"/>
      <c r="AC51" s="613"/>
      <c r="AD51" s="613"/>
      <c r="AE51" s="613"/>
      <c r="AF51" s="613"/>
      <c r="AG51" s="613"/>
    </row>
    <row r="52" spans="1:34" ht="13.5" customHeight="1" x14ac:dyDescent="0.15">
      <c r="A52" s="619"/>
      <c r="B52" s="1745" t="s">
        <v>1291</v>
      </c>
      <c r="C52" s="1746"/>
      <c r="D52" s="1746"/>
      <c r="E52" s="1746"/>
      <c r="F52" s="1746"/>
      <c r="G52" s="1746"/>
      <c r="H52" s="1746"/>
      <c r="I52" s="1747"/>
      <c r="J52" s="786"/>
      <c r="K52" s="787"/>
      <c r="L52" s="787"/>
      <c r="M52" s="787"/>
      <c r="N52" s="787"/>
      <c r="O52" s="787"/>
      <c r="P52" s="787"/>
      <c r="Q52" s="788"/>
      <c r="R52" s="1742"/>
      <c r="S52" s="1743"/>
      <c r="T52" s="1743"/>
      <c r="U52" s="1743"/>
      <c r="V52" s="1743"/>
      <c r="W52" s="1743"/>
      <c r="X52" s="1743"/>
      <c r="Y52" s="1744"/>
      <c r="Z52" s="612"/>
      <c r="AA52" s="613"/>
      <c r="AB52" s="613"/>
      <c r="AC52" s="613"/>
      <c r="AD52" s="613"/>
      <c r="AE52" s="613"/>
      <c r="AF52" s="613"/>
      <c r="AG52" s="613"/>
    </row>
    <row r="53" spans="1:34" ht="13.5" customHeight="1" x14ac:dyDescent="0.15">
      <c r="A53" s="619"/>
      <c r="B53" s="1646" t="s">
        <v>1292</v>
      </c>
      <c r="C53" s="1647"/>
      <c r="D53" s="1647"/>
      <c r="E53" s="1647"/>
      <c r="F53" s="1647"/>
      <c r="G53" s="1647"/>
      <c r="H53" s="1647"/>
      <c r="I53" s="1648"/>
      <c r="J53" s="1742"/>
      <c r="K53" s="1743"/>
      <c r="L53" s="1743"/>
      <c r="M53" s="1743"/>
      <c r="N53" s="1743"/>
      <c r="O53" s="1743"/>
      <c r="P53" s="1743"/>
      <c r="Q53" s="1744"/>
      <c r="R53" s="1742"/>
      <c r="S53" s="1743"/>
      <c r="T53" s="1743"/>
      <c r="U53" s="1743"/>
      <c r="V53" s="1743"/>
      <c r="W53" s="1743"/>
      <c r="X53" s="1743"/>
      <c r="Y53" s="1744"/>
      <c r="Z53" s="612"/>
      <c r="AA53" s="613"/>
      <c r="AB53" s="613"/>
      <c r="AC53" s="613"/>
      <c r="AD53" s="613"/>
      <c r="AE53" s="613"/>
      <c r="AF53" s="613"/>
      <c r="AG53" s="613"/>
    </row>
    <row r="54" spans="1:34" ht="13.5" customHeight="1" x14ac:dyDescent="0.15">
      <c r="B54" s="1745" t="s">
        <v>1356</v>
      </c>
      <c r="C54" s="1746"/>
      <c r="D54" s="1746"/>
      <c r="E54" s="1746"/>
      <c r="F54" s="1746"/>
      <c r="G54" s="1746"/>
      <c r="H54" s="1746"/>
      <c r="I54" s="1747"/>
      <c r="J54" s="1742"/>
      <c r="K54" s="1743"/>
      <c r="L54" s="1743"/>
      <c r="M54" s="1743"/>
      <c r="N54" s="1743"/>
      <c r="O54" s="1743"/>
      <c r="P54" s="1743"/>
      <c r="Q54" s="1744"/>
      <c r="R54" s="1742"/>
      <c r="S54" s="1743"/>
      <c r="T54" s="1743"/>
      <c r="U54" s="1743"/>
      <c r="V54" s="1743"/>
      <c r="W54" s="1743"/>
      <c r="X54" s="1743"/>
      <c r="Y54" s="1744"/>
      <c r="Z54" s="613"/>
      <c r="AA54" s="613"/>
      <c r="AB54" s="613"/>
      <c r="AC54" s="613"/>
      <c r="AD54" s="613"/>
      <c r="AE54" s="613"/>
      <c r="AF54" s="613"/>
      <c r="AG54" s="613"/>
    </row>
    <row r="55" spans="1:34" ht="13.5" customHeight="1" x14ac:dyDescent="0.15">
      <c r="B55" s="1748" t="s">
        <v>1357</v>
      </c>
      <c r="C55" s="1749"/>
      <c r="D55" s="1749"/>
      <c r="E55" s="1749"/>
      <c r="F55" s="1749"/>
      <c r="G55" s="1749"/>
      <c r="H55" s="1749"/>
      <c r="I55" s="1750"/>
      <c r="J55" s="1748"/>
      <c r="K55" s="1749"/>
      <c r="L55" s="1749"/>
      <c r="M55" s="1749"/>
      <c r="N55" s="1749"/>
      <c r="O55" s="1749"/>
      <c r="P55" s="1749"/>
      <c r="Q55" s="1750"/>
      <c r="R55" s="1748"/>
      <c r="S55" s="1749"/>
      <c r="T55" s="1749"/>
      <c r="U55" s="1749"/>
      <c r="V55" s="1749"/>
      <c r="W55" s="1749"/>
      <c r="X55" s="1749"/>
      <c r="Y55" s="1750"/>
      <c r="Z55" s="613"/>
      <c r="AA55" s="613"/>
      <c r="AB55" s="613"/>
      <c r="AC55" s="613"/>
      <c r="AD55" s="613"/>
      <c r="AE55" s="613"/>
      <c r="AF55" s="613"/>
      <c r="AG55" s="613"/>
    </row>
    <row r="57" spans="1:34" ht="18.75" customHeight="1" x14ac:dyDescent="0.15">
      <c r="B57" s="610" t="s">
        <v>211</v>
      </c>
      <c r="C57" s="1706" t="s">
        <v>1358</v>
      </c>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7"/>
      <c r="Z57" s="622"/>
      <c r="AA57" s="609"/>
      <c r="AB57" s="609"/>
      <c r="AC57" s="609"/>
      <c r="AD57" s="609"/>
      <c r="AE57" s="609"/>
      <c r="AF57" s="609"/>
      <c r="AG57" s="609"/>
      <c r="AH57" s="608"/>
    </row>
    <row r="58" spans="1:34" ht="15" customHeight="1" x14ac:dyDescent="0.15">
      <c r="A58" s="613"/>
      <c r="B58" s="1565" t="s">
        <v>898</v>
      </c>
      <c r="C58" s="1566"/>
      <c r="D58" s="1566"/>
      <c r="E58" s="1566"/>
      <c r="F58" s="1566"/>
      <c r="G58" s="1566"/>
      <c r="H58" s="1566"/>
      <c r="I58" s="1566"/>
      <c r="J58" s="1565" t="s">
        <v>897</v>
      </c>
      <c r="K58" s="1566"/>
      <c r="L58" s="1566"/>
      <c r="M58" s="1566"/>
      <c r="N58" s="1566"/>
      <c r="O58" s="1566"/>
      <c r="P58" s="1566"/>
      <c r="Q58" s="1566"/>
      <c r="R58" s="1565" t="s">
        <v>899</v>
      </c>
      <c r="S58" s="1566"/>
      <c r="T58" s="1566"/>
      <c r="U58" s="1566"/>
      <c r="V58" s="1566"/>
      <c r="W58" s="1566"/>
      <c r="X58" s="1566"/>
      <c r="Y58" s="1567"/>
      <c r="Z58" s="623"/>
      <c r="AA58" s="624"/>
      <c r="AB58" s="624"/>
      <c r="AC58" s="624"/>
      <c r="AD58" s="624"/>
      <c r="AE58" s="624"/>
      <c r="AF58" s="624"/>
      <c r="AG58" s="624"/>
    </row>
    <row r="59" spans="1:34" ht="13.5" customHeight="1" x14ac:dyDescent="0.15">
      <c r="A59" s="613"/>
      <c r="B59" s="1739" t="s">
        <v>1359</v>
      </c>
      <c r="C59" s="1740"/>
      <c r="D59" s="1740"/>
      <c r="E59" s="1740"/>
      <c r="F59" s="1740"/>
      <c r="G59" s="1740"/>
      <c r="H59" s="1740"/>
      <c r="I59" s="1741"/>
      <c r="J59" s="1739" t="s">
        <v>1359</v>
      </c>
      <c r="K59" s="1740"/>
      <c r="L59" s="1740"/>
      <c r="M59" s="1740"/>
      <c r="N59" s="1740"/>
      <c r="O59" s="1740"/>
      <c r="P59" s="1740"/>
      <c r="Q59" s="1741"/>
      <c r="R59" s="1739" t="s">
        <v>1359</v>
      </c>
      <c r="S59" s="1740"/>
      <c r="T59" s="1740"/>
      <c r="U59" s="1740"/>
      <c r="V59" s="1740"/>
      <c r="W59" s="1740"/>
      <c r="X59" s="1740"/>
      <c r="Y59" s="1741"/>
      <c r="Z59" s="612"/>
      <c r="AA59" s="613"/>
      <c r="AB59" s="613"/>
      <c r="AC59" s="613"/>
      <c r="AD59" s="613"/>
      <c r="AE59" s="613"/>
      <c r="AF59" s="613"/>
      <c r="AG59" s="613"/>
    </row>
    <row r="60" spans="1:34" ht="15" customHeight="1" x14ac:dyDescent="0.15">
      <c r="A60" s="613"/>
      <c r="B60" s="1646" t="s">
        <v>1360</v>
      </c>
      <c r="C60" s="1647"/>
      <c r="D60" s="1647"/>
      <c r="E60" s="1647"/>
      <c r="F60" s="1647"/>
      <c r="G60" s="1647"/>
      <c r="H60" s="1647"/>
      <c r="I60" s="1648"/>
      <c r="J60" s="1646" t="s">
        <v>1360</v>
      </c>
      <c r="K60" s="1647"/>
      <c r="L60" s="1647"/>
      <c r="M60" s="1647"/>
      <c r="N60" s="1647"/>
      <c r="O60" s="1647"/>
      <c r="P60" s="1647"/>
      <c r="Q60" s="1648"/>
      <c r="R60" s="1646" t="s">
        <v>1360</v>
      </c>
      <c r="S60" s="1647"/>
      <c r="T60" s="1647"/>
      <c r="U60" s="1647"/>
      <c r="V60" s="1647"/>
      <c r="W60" s="1647"/>
      <c r="X60" s="1647"/>
      <c r="Y60" s="1648"/>
      <c r="Z60" s="612"/>
      <c r="AA60" s="613"/>
      <c r="AB60" s="613"/>
      <c r="AC60" s="613"/>
      <c r="AD60" s="613"/>
      <c r="AE60" s="613"/>
      <c r="AF60" s="613"/>
      <c r="AG60" s="613"/>
    </row>
    <row r="61" spans="1:34" ht="15" customHeight="1" x14ac:dyDescent="0.15">
      <c r="B61" s="1646" t="s">
        <v>1361</v>
      </c>
      <c r="C61" s="1647"/>
      <c r="D61" s="1647"/>
      <c r="E61" s="1647"/>
      <c r="F61" s="1647"/>
      <c r="G61" s="1647"/>
      <c r="H61" s="1647"/>
      <c r="I61" s="1648"/>
      <c r="J61" s="1646" t="s">
        <v>1361</v>
      </c>
      <c r="K61" s="1647"/>
      <c r="L61" s="1647"/>
      <c r="M61" s="1647"/>
      <c r="N61" s="1647"/>
      <c r="O61" s="1647"/>
      <c r="P61" s="1647"/>
      <c r="Q61" s="1648"/>
      <c r="R61" s="1646" t="s">
        <v>1361</v>
      </c>
      <c r="S61" s="1647"/>
      <c r="T61" s="1647"/>
      <c r="U61" s="1647"/>
      <c r="V61" s="1647"/>
      <c r="W61" s="1647"/>
      <c r="X61" s="1647"/>
      <c r="Y61" s="1648"/>
      <c r="Z61" s="612"/>
      <c r="AA61" s="613"/>
      <c r="AB61" s="613"/>
      <c r="AC61" s="613"/>
      <c r="AD61" s="613"/>
      <c r="AE61" s="613"/>
      <c r="AF61" s="613"/>
      <c r="AG61" s="613"/>
    </row>
    <row r="62" spans="1:34" ht="15" customHeight="1" x14ac:dyDescent="0.15">
      <c r="B62" s="1646" t="s">
        <v>1362</v>
      </c>
      <c r="C62" s="1647"/>
      <c r="D62" s="1647"/>
      <c r="E62" s="1647"/>
      <c r="F62" s="1647"/>
      <c r="G62" s="1647"/>
      <c r="H62" s="1647"/>
      <c r="I62" s="1648"/>
      <c r="J62" s="1646" t="s">
        <v>1362</v>
      </c>
      <c r="K62" s="1647"/>
      <c r="L62" s="1647"/>
      <c r="M62" s="1647"/>
      <c r="N62" s="1647"/>
      <c r="O62" s="1647"/>
      <c r="P62" s="1647"/>
      <c r="Q62" s="1648"/>
      <c r="R62" s="1646" t="s">
        <v>1362</v>
      </c>
      <c r="S62" s="1647"/>
      <c r="T62" s="1647"/>
      <c r="U62" s="1647"/>
      <c r="V62" s="1647"/>
      <c r="W62" s="1647"/>
      <c r="X62" s="1647"/>
      <c r="Y62" s="1648"/>
      <c r="Z62" s="612"/>
      <c r="AA62" s="613"/>
      <c r="AB62" s="613"/>
      <c r="AC62" s="613"/>
      <c r="AD62" s="613"/>
      <c r="AE62" s="613"/>
      <c r="AF62" s="613"/>
      <c r="AG62" s="613"/>
    </row>
    <row r="63" spans="1:34" ht="15" customHeight="1" x14ac:dyDescent="0.15">
      <c r="B63" s="1646" t="s">
        <v>1363</v>
      </c>
      <c r="C63" s="1647"/>
      <c r="D63" s="1647"/>
      <c r="E63" s="1647"/>
      <c r="F63" s="1647"/>
      <c r="G63" s="1647"/>
      <c r="H63" s="1647"/>
      <c r="I63" s="1648"/>
      <c r="J63" s="1646" t="s">
        <v>1363</v>
      </c>
      <c r="K63" s="1647"/>
      <c r="L63" s="1647"/>
      <c r="M63" s="1647"/>
      <c r="N63" s="1647"/>
      <c r="O63" s="1647"/>
      <c r="P63" s="1647"/>
      <c r="Q63" s="1648"/>
      <c r="R63" s="1646" t="s">
        <v>1363</v>
      </c>
      <c r="S63" s="1647"/>
      <c r="T63" s="1647"/>
      <c r="U63" s="1647"/>
      <c r="V63" s="1647"/>
      <c r="W63" s="1647"/>
      <c r="X63" s="1647"/>
      <c r="Y63" s="1648"/>
      <c r="Z63" s="612"/>
      <c r="AA63" s="613"/>
      <c r="AB63" s="613"/>
      <c r="AC63" s="613"/>
      <c r="AD63" s="613"/>
      <c r="AE63" s="613"/>
      <c r="AF63" s="613"/>
      <c r="AG63" s="613"/>
    </row>
    <row r="64" spans="1:34" ht="15" customHeight="1" x14ac:dyDescent="0.15">
      <c r="B64" s="1646" t="s">
        <v>1364</v>
      </c>
      <c r="C64" s="1647"/>
      <c r="D64" s="1647"/>
      <c r="E64" s="1647"/>
      <c r="F64" s="1647"/>
      <c r="G64" s="1647"/>
      <c r="H64" s="1647"/>
      <c r="I64" s="1648"/>
      <c r="J64" s="1646" t="s">
        <v>1364</v>
      </c>
      <c r="K64" s="1647"/>
      <c r="L64" s="1647"/>
      <c r="M64" s="1647"/>
      <c r="N64" s="1647"/>
      <c r="O64" s="1647"/>
      <c r="P64" s="1647"/>
      <c r="Q64" s="1648"/>
      <c r="R64" s="1646" t="s">
        <v>1364</v>
      </c>
      <c r="S64" s="1647"/>
      <c r="T64" s="1647"/>
      <c r="U64" s="1647"/>
      <c r="V64" s="1647"/>
      <c r="W64" s="1647"/>
      <c r="X64" s="1647"/>
      <c r="Y64" s="1648"/>
      <c r="Z64" s="612"/>
      <c r="AA64" s="613"/>
      <c r="AB64" s="613"/>
      <c r="AC64" s="613"/>
      <c r="AD64" s="613"/>
      <c r="AE64" s="613"/>
      <c r="AF64" s="613"/>
      <c r="AG64" s="613"/>
    </row>
    <row r="65" spans="1:34" ht="15" customHeight="1" x14ac:dyDescent="0.15">
      <c r="B65" s="1736" t="s">
        <v>1365</v>
      </c>
      <c r="C65" s="1737"/>
      <c r="D65" s="1737"/>
      <c r="E65" s="1737"/>
      <c r="F65" s="1737"/>
      <c r="G65" s="1737"/>
      <c r="H65" s="1737"/>
      <c r="I65" s="1738"/>
      <c r="J65" s="1736" t="s">
        <v>1365</v>
      </c>
      <c r="K65" s="1737"/>
      <c r="L65" s="1737"/>
      <c r="M65" s="1737"/>
      <c r="N65" s="1737"/>
      <c r="O65" s="1737"/>
      <c r="P65" s="1737"/>
      <c r="Q65" s="1738"/>
      <c r="R65" s="1736" t="s">
        <v>1365</v>
      </c>
      <c r="S65" s="1737"/>
      <c r="T65" s="1737"/>
      <c r="U65" s="1737"/>
      <c r="V65" s="1737"/>
      <c r="W65" s="1737"/>
      <c r="X65" s="1737"/>
      <c r="Y65" s="1738"/>
    </row>
    <row r="67" spans="1:34" ht="18.75" customHeight="1" x14ac:dyDescent="0.15">
      <c r="B67" s="610" t="s">
        <v>689</v>
      </c>
      <c r="C67" s="1706" t="s">
        <v>1366</v>
      </c>
      <c r="D67" s="1706"/>
      <c r="E67" s="1706"/>
      <c r="F67" s="1706"/>
      <c r="G67" s="1706"/>
      <c r="H67" s="1706"/>
      <c r="I67" s="1706"/>
      <c r="J67" s="1706"/>
      <c r="K67" s="1706"/>
      <c r="L67" s="1706"/>
      <c r="M67" s="1706"/>
      <c r="N67" s="1706"/>
      <c r="O67" s="1706"/>
      <c r="P67" s="1706"/>
      <c r="Q67" s="1706"/>
      <c r="R67" s="1706"/>
      <c r="S67" s="1706"/>
      <c r="T67" s="1706"/>
      <c r="U67" s="1706"/>
      <c r="V67" s="1706"/>
      <c r="W67" s="1706"/>
      <c r="X67" s="1706"/>
      <c r="Y67" s="1707"/>
      <c r="Z67" s="622"/>
      <c r="AA67" s="609"/>
      <c r="AB67" s="609"/>
      <c r="AC67" s="609"/>
      <c r="AD67" s="609"/>
      <c r="AE67" s="609"/>
      <c r="AF67" s="609"/>
      <c r="AG67" s="609"/>
      <c r="AH67" s="608"/>
    </row>
    <row r="68" spans="1:34" ht="15" customHeight="1" x14ac:dyDescent="0.15">
      <c r="A68" s="613"/>
      <c r="B68" s="1565" t="s">
        <v>690</v>
      </c>
      <c r="C68" s="1566"/>
      <c r="D68" s="1566"/>
      <c r="E68" s="1566"/>
      <c r="F68" s="1566"/>
      <c r="G68" s="1566"/>
      <c r="H68" s="1566"/>
      <c r="I68" s="1566"/>
      <c r="J68" s="1565" t="s">
        <v>901</v>
      </c>
      <c r="K68" s="1566"/>
      <c r="L68" s="1566"/>
      <c r="M68" s="1566"/>
      <c r="N68" s="1566"/>
      <c r="O68" s="1566"/>
      <c r="P68" s="1566"/>
      <c r="Q68" s="1566"/>
      <c r="R68" s="1565" t="s">
        <v>902</v>
      </c>
      <c r="S68" s="1566"/>
      <c r="T68" s="1566"/>
      <c r="U68" s="1566"/>
      <c r="V68" s="1566"/>
      <c r="W68" s="1566"/>
      <c r="X68" s="1566"/>
      <c r="Y68" s="1567"/>
      <c r="Z68" s="623"/>
      <c r="AA68" s="624"/>
      <c r="AB68" s="624"/>
      <c r="AC68" s="624"/>
      <c r="AD68" s="624"/>
      <c r="AE68" s="624"/>
      <c r="AF68" s="624"/>
      <c r="AG68" s="624"/>
    </row>
    <row r="69" spans="1:34" ht="13.5" customHeight="1" x14ac:dyDescent="0.15">
      <c r="A69" s="613"/>
      <c r="B69" s="1708" t="s">
        <v>1367</v>
      </c>
      <c r="C69" s="1709"/>
      <c r="D69" s="1709"/>
      <c r="E69" s="1709"/>
      <c r="F69" s="1709"/>
      <c r="G69" s="1709"/>
      <c r="H69" s="1709"/>
      <c r="I69" s="1710"/>
      <c r="J69" s="1708" t="s">
        <v>1367</v>
      </c>
      <c r="K69" s="1709"/>
      <c r="L69" s="1709"/>
      <c r="M69" s="1709"/>
      <c r="N69" s="1709"/>
      <c r="O69" s="1709"/>
      <c r="P69" s="1709"/>
      <c r="Q69" s="1710"/>
      <c r="R69" s="1708" t="s">
        <v>1367</v>
      </c>
      <c r="S69" s="1709"/>
      <c r="T69" s="1709"/>
      <c r="U69" s="1709"/>
      <c r="V69" s="1709"/>
      <c r="W69" s="1709"/>
      <c r="X69" s="1709"/>
      <c r="Y69" s="1710"/>
      <c r="Z69" s="612"/>
      <c r="AA69" s="613"/>
      <c r="AB69" s="613"/>
      <c r="AC69" s="613"/>
      <c r="AD69" s="613"/>
      <c r="AE69" s="613"/>
      <c r="AF69" s="613"/>
      <c r="AG69" s="613"/>
    </row>
    <row r="70" spans="1:34" ht="13.5" customHeight="1" x14ac:dyDescent="0.15">
      <c r="A70" s="613"/>
      <c r="B70" s="1697" t="s">
        <v>1368</v>
      </c>
      <c r="C70" s="1698"/>
      <c r="D70" s="1698"/>
      <c r="E70" s="1698"/>
      <c r="F70" s="1698"/>
      <c r="G70" s="1698"/>
      <c r="H70" s="1698"/>
      <c r="I70" s="1699"/>
      <c r="J70" s="1697" t="s">
        <v>1368</v>
      </c>
      <c r="K70" s="1698"/>
      <c r="L70" s="1698"/>
      <c r="M70" s="1698"/>
      <c r="N70" s="1698"/>
      <c r="O70" s="1698"/>
      <c r="P70" s="1698"/>
      <c r="Q70" s="1699"/>
      <c r="R70" s="1697" t="s">
        <v>1368</v>
      </c>
      <c r="S70" s="1698"/>
      <c r="T70" s="1698"/>
      <c r="U70" s="1698"/>
      <c r="V70" s="1698"/>
      <c r="W70" s="1698"/>
      <c r="X70" s="1698"/>
      <c r="Y70" s="1699"/>
      <c r="Z70" s="612"/>
      <c r="AA70" s="613"/>
      <c r="AB70" s="613"/>
      <c r="AC70" s="613"/>
      <c r="AD70" s="613"/>
      <c r="AE70" s="613"/>
      <c r="AF70" s="613"/>
      <c r="AG70" s="613"/>
    </row>
    <row r="71" spans="1:34" ht="15" customHeight="1" x14ac:dyDescent="0.15">
      <c r="A71" s="613"/>
      <c r="B71" s="1646" t="s">
        <v>1369</v>
      </c>
      <c r="C71" s="1647"/>
      <c r="D71" s="1647"/>
      <c r="E71" s="1647"/>
      <c r="F71" s="1647"/>
      <c r="G71" s="1647"/>
      <c r="H71" s="1647"/>
      <c r="I71" s="1648"/>
      <c r="J71" s="1646" t="s">
        <v>1369</v>
      </c>
      <c r="K71" s="1647"/>
      <c r="L71" s="1647"/>
      <c r="M71" s="1647"/>
      <c r="N71" s="1647"/>
      <c r="O71" s="1647"/>
      <c r="P71" s="1647"/>
      <c r="Q71" s="1648"/>
      <c r="R71" s="1646" t="s">
        <v>1369</v>
      </c>
      <c r="S71" s="1647"/>
      <c r="T71" s="1647"/>
      <c r="U71" s="1647"/>
      <c r="V71" s="1647"/>
      <c r="W71" s="1647"/>
      <c r="X71" s="1647"/>
      <c r="Y71" s="1648"/>
      <c r="Z71" s="612"/>
      <c r="AA71" s="613"/>
      <c r="AB71" s="613"/>
      <c r="AC71" s="613"/>
      <c r="AD71" s="613"/>
      <c r="AE71" s="613"/>
      <c r="AF71" s="613"/>
      <c r="AG71" s="613"/>
    </row>
    <row r="72" spans="1:34" ht="15" customHeight="1" x14ac:dyDescent="0.15">
      <c r="B72" s="1646" t="s">
        <v>1370</v>
      </c>
      <c r="C72" s="1647"/>
      <c r="D72" s="1647"/>
      <c r="E72" s="1647"/>
      <c r="F72" s="1647"/>
      <c r="G72" s="1647"/>
      <c r="H72" s="1647"/>
      <c r="I72" s="1648"/>
      <c r="J72" s="1646" t="s">
        <v>1370</v>
      </c>
      <c r="K72" s="1647"/>
      <c r="L72" s="1647"/>
      <c r="M72" s="1647"/>
      <c r="N72" s="1647"/>
      <c r="O72" s="1647"/>
      <c r="P72" s="1647"/>
      <c r="Q72" s="1648"/>
      <c r="R72" s="1646" t="s">
        <v>1371</v>
      </c>
      <c r="S72" s="1647"/>
      <c r="T72" s="1647"/>
      <c r="U72" s="1647"/>
      <c r="V72" s="1647"/>
      <c r="W72" s="1647"/>
      <c r="X72" s="1647"/>
      <c r="Y72" s="1648"/>
      <c r="Z72" s="612"/>
      <c r="AA72" s="613"/>
      <c r="AB72" s="613"/>
      <c r="AC72" s="613"/>
      <c r="AD72" s="613"/>
      <c r="AE72" s="613"/>
      <c r="AF72" s="613"/>
      <c r="AG72" s="613"/>
    </row>
    <row r="73" spans="1:34" ht="15" customHeight="1" x14ac:dyDescent="0.15">
      <c r="B73" s="1646" t="s">
        <v>1372</v>
      </c>
      <c r="C73" s="1647"/>
      <c r="D73" s="1647"/>
      <c r="E73" s="1647"/>
      <c r="F73" s="1647"/>
      <c r="G73" s="1647"/>
      <c r="H73" s="1647"/>
      <c r="I73" s="1648"/>
      <c r="J73" s="1646" t="s">
        <v>1372</v>
      </c>
      <c r="K73" s="1647"/>
      <c r="L73" s="1647"/>
      <c r="M73" s="1647"/>
      <c r="N73" s="1647"/>
      <c r="O73" s="1647"/>
      <c r="P73" s="1647"/>
      <c r="Q73" s="1648"/>
      <c r="R73" s="1646" t="s">
        <v>1308</v>
      </c>
      <c r="S73" s="1647"/>
      <c r="T73" s="1647"/>
      <c r="U73" s="1647"/>
      <c r="V73" s="1647"/>
      <c r="W73" s="1647"/>
      <c r="X73" s="1647"/>
      <c r="Y73" s="1648"/>
      <c r="Z73" s="612"/>
      <c r="AA73" s="613"/>
      <c r="AB73" s="613"/>
      <c r="AC73" s="613"/>
      <c r="AD73" s="613"/>
      <c r="AE73" s="613"/>
      <c r="AF73" s="613"/>
      <c r="AG73" s="613"/>
    </row>
    <row r="74" spans="1:34" ht="15" customHeight="1" x14ac:dyDescent="0.15">
      <c r="B74" s="1646" t="s">
        <v>900</v>
      </c>
      <c r="C74" s="1647"/>
      <c r="D74" s="1647"/>
      <c r="E74" s="1647"/>
      <c r="F74" s="1647"/>
      <c r="G74" s="1647"/>
      <c r="H74" s="1647"/>
      <c r="I74" s="1648"/>
      <c r="J74" s="1646" t="s">
        <v>900</v>
      </c>
      <c r="K74" s="1647"/>
      <c r="L74" s="1647"/>
      <c r="M74" s="1647"/>
      <c r="N74" s="1647"/>
      <c r="O74" s="1647"/>
      <c r="P74" s="1647"/>
      <c r="Q74" s="1648"/>
      <c r="R74" s="1646"/>
      <c r="S74" s="1647"/>
      <c r="T74" s="1647"/>
      <c r="U74" s="1647"/>
      <c r="V74" s="1647"/>
      <c r="W74" s="1647"/>
      <c r="X74" s="1647"/>
      <c r="Y74" s="1648"/>
      <c r="Z74" s="612"/>
      <c r="AA74" s="613"/>
      <c r="AB74" s="613"/>
      <c r="AC74" s="613"/>
      <c r="AD74" s="613"/>
      <c r="AE74" s="613"/>
      <c r="AF74" s="613"/>
      <c r="AG74" s="613"/>
    </row>
    <row r="75" spans="1:34" ht="15" customHeight="1" x14ac:dyDescent="0.15">
      <c r="B75" s="1733" t="s">
        <v>1373</v>
      </c>
      <c r="C75" s="1734"/>
      <c r="D75" s="1734"/>
      <c r="E75" s="1734"/>
      <c r="F75" s="1734"/>
      <c r="G75" s="1734"/>
      <c r="H75" s="1734"/>
      <c r="I75" s="1735"/>
      <c r="J75" s="1733" t="s">
        <v>1373</v>
      </c>
      <c r="K75" s="1734"/>
      <c r="L75" s="1734"/>
      <c r="M75" s="1734"/>
      <c r="N75" s="1734"/>
      <c r="O75" s="1734"/>
      <c r="P75" s="1734"/>
      <c r="Q75" s="1735"/>
      <c r="R75" s="1733"/>
      <c r="S75" s="1734"/>
      <c r="T75" s="1734"/>
      <c r="U75" s="1734"/>
      <c r="V75" s="1734"/>
      <c r="W75" s="1734"/>
      <c r="X75" s="1734"/>
      <c r="Y75" s="1735"/>
      <c r="Z75" s="612"/>
      <c r="AA75" s="613"/>
      <c r="AB75" s="613"/>
      <c r="AC75" s="613"/>
      <c r="AD75" s="613"/>
      <c r="AE75" s="613"/>
      <c r="AF75" s="613"/>
      <c r="AG75" s="613"/>
    </row>
    <row r="76" spans="1:34" ht="15" customHeight="1" x14ac:dyDescent="0.15">
      <c r="B76" s="625"/>
      <c r="C76" s="625"/>
      <c r="D76" s="625"/>
      <c r="E76" s="625"/>
      <c r="F76" s="625"/>
      <c r="G76" s="625"/>
      <c r="H76" s="625"/>
      <c r="I76" s="625"/>
      <c r="J76" s="625"/>
      <c r="K76" s="625"/>
      <c r="L76" s="625"/>
      <c r="M76" s="625"/>
      <c r="N76" s="625"/>
      <c r="O76" s="625"/>
      <c r="P76" s="625"/>
      <c r="Q76" s="625"/>
      <c r="R76" s="626"/>
      <c r="S76" s="626"/>
      <c r="T76" s="626"/>
      <c r="U76" s="626"/>
      <c r="V76" s="626"/>
      <c r="W76" s="626"/>
      <c r="X76" s="626"/>
      <c r="Y76" s="626"/>
      <c r="Z76" s="613"/>
      <c r="AA76" s="613"/>
      <c r="AB76" s="613"/>
      <c r="AC76" s="613"/>
      <c r="AD76" s="613"/>
      <c r="AE76" s="613"/>
      <c r="AF76" s="613"/>
      <c r="AG76" s="613"/>
    </row>
    <row r="77" spans="1:34" ht="18.75" customHeight="1" x14ac:dyDescent="0.15">
      <c r="A77" s="608"/>
      <c r="B77" s="610" t="s">
        <v>691</v>
      </c>
      <c r="C77" s="1706" t="s">
        <v>1374</v>
      </c>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7"/>
      <c r="Z77" s="608"/>
      <c r="AA77" s="608"/>
      <c r="AB77" s="608"/>
      <c r="AC77" s="608"/>
      <c r="AD77" s="608"/>
      <c r="AE77" s="608"/>
      <c r="AF77" s="608"/>
      <c r="AG77" s="608"/>
      <c r="AH77" s="608"/>
    </row>
    <row r="78" spans="1:34" ht="15" customHeight="1" x14ac:dyDescent="0.15">
      <c r="A78" s="613"/>
      <c r="B78" s="1565" t="s">
        <v>903</v>
      </c>
      <c r="C78" s="1566"/>
      <c r="D78" s="1566"/>
      <c r="E78" s="1566"/>
      <c r="F78" s="1566"/>
      <c r="G78" s="1566"/>
      <c r="H78" s="1566"/>
      <c r="I78" s="1566"/>
      <c r="J78" s="1565" t="s">
        <v>904</v>
      </c>
      <c r="K78" s="1566"/>
      <c r="L78" s="1566"/>
      <c r="M78" s="1566"/>
      <c r="N78" s="1566"/>
      <c r="O78" s="1566"/>
      <c r="P78" s="1566"/>
      <c r="Q78" s="1566"/>
      <c r="R78" s="1565" t="s">
        <v>905</v>
      </c>
      <c r="S78" s="1566"/>
      <c r="T78" s="1566"/>
      <c r="U78" s="1566"/>
      <c r="V78" s="1566"/>
      <c r="W78" s="1566"/>
      <c r="X78" s="1566"/>
      <c r="Y78" s="1567"/>
      <c r="Z78" s="623"/>
      <c r="AA78" s="624"/>
      <c r="AB78" s="624"/>
      <c r="AC78" s="624"/>
      <c r="AD78" s="624"/>
      <c r="AE78" s="624"/>
      <c r="AF78" s="624"/>
      <c r="AG78" s="624"/>
    </row>
    <row r="79" spans="1:34" ht="13.5" customHeight="1" x14ac:dyDescent="0.15">
      <c r="A79" s="613"/>
      <c r="B79" s="1724" t="s">
        <v>1310</v>
      </c>
      <c r="C79" s="1725"/>
      <c r="D79" s="1725"/>
      <c r="E79" s="1725"/>
      <c r="F79" s="1725"/>
      <c r="G79" s="1725"/>
      <c r="H79" s="1725"/>
      <c r="I79" s="1726"/>
      <c r="J79" s="1724" t="s">
        <v>1310</v>
      </c>
      <c r="K79" s="1725"/>
      <c r="L79" s="1725"/>
      <c r="M79" s="1725"/>
      <c r="N79" s="1725"/>
      <c r="O79" s="1725"/>
      <c r="P79" s="1725"/>
      <c r="Q79" s="1726"/>
      <c r="R79" s="1724" t="s">
        <v>1310</v>
      </c>
      <c r="S79" s="1725"/>
      <c r="T79" s="1725"/>
      <c r="U79" s="1725"/>
      <c r="V79" s="1725"/>
      <c r="W79" s="1725"/>
      <c r="X79" s="1725"/>
      <c r="Y79" s="1726"/>
      <c r="Z79" s="612"/>
      <c r="AA79" s="613"/>
      <c r="AB79" s="613"/>
      <c r="AC79" s="613"/>
      <c r="AD79" s="613"/>
      <c r="AE79" s="613"/>
      <c r="AF79" s="613"/>
      <c r="AG79" s="613"/>
    </row>
    <row r="80" spans="1:34" ht="13.5" customHeight="1" x14ac:dyDescent="0.15">
      <c r="A80" s="613"/>
      <c r="B80" s="1721" t="s">
        <v>1311</v>
      </c>
      <c r="C80" s="1722"/>
      <c r="D80" s="1722"/>
      <c r="E80" s="1722"/>
      <c r="F80" s="1722"/>
      <c r="G80" s="1722"/>
      <c r="H80" s="1722"/>
      <c r="I80" s="1723"/>
      <c r="J80" s="1721" t="s">
        <v>1311</v>
      </c>
      <c r="K80" s="1722"/>
      <c r="L80" s="1722"/>
      <c r="M80" s="1722"/>
      <c r="N80" s="1722"/>
      <c r="O80" s="1722"/>
      <c r="P80" s="1722"/>
      <c r="Q80" s="1723"/>
      <c r="R80" s="1721" t="s">
        <v>1311</v>
      </c>
      <c r="S80" s="1722"/>
      <c r="T80" s="1722"/>
      <c r="U80" s="1722"/>
      <c r="V80" s="1722"/>
      <c r="W80" s="1722"/>
      <c r="X80" s="1722"/>
      <c r="Y80" s="1723"/>
      <c r="Z80" s="612"/>
      <c r="AA80" s="613"/>
      <c r="AB80" s="613"/>
      <c r="AC80" s="613"/>
      <c r="AD80" s="613"/>
      <c r="AE80" s="613"/>
      <c r="AF80" s="613"/>
      <c r="AG80" s="613"/>
    </row>
    <row r="81" spans="1:34" ht="15" customHeight="1" x14ac:dyDescent="0.15">
      <c r="A81" s="613"/>
      <c r="B81" s="1715" t="s">
        <v>1312</v>
      </c>
      <c r="C81" s="1716"/>
      <c r="D81" s="1716"/>
      <c r="E81" s="1716"/>
      <c r="F81" s="1716"/>
      <c r="G81" s="1716"/>
      <c r="H81" s="1716"/>
      <c r="I81" s="1717"/>
      <c r="J81" s="1715" t="s">
        <v>1312</v>
      </c>
      <c r="K81" s="1716"/>
      <c r="L81" s="1716"/>
      <c r="M81" s="1716"/>
      <c r="N81" s="1716"/>
      <c r="O81" s="1716"/>
      <c r="P81" s="1716"/>
      <c r="Q81" s="1717"/>
      <c r="R81" s="1715" t="s">
        <v>1312</v>
      </c>
      <c r="S81" s="1716"/>
      <c r="T81" s="1716"/>
      <c r="U81" s="1716"/>
      <c r="V81" s="1716"/>
      <c r="W81" s="1716"/>
      <c r="X81" s="1716"/>
      <c r="Y81" s="1717"/>
      <c r="Z81" s="612"/>
      <c r="AA81" s="613"/>
      <c r="AB81" s="613"/>
      <c r="AC81" s="613"/>
      <c r="AD81" s="613"/>
      <c r="AE81" s="613"/>
      <c r="AF81" s="613"/>
      <c r="AG81" s="613"/>
    </row>
    <row r="82" spans="1:34" ht="15" customHeight="1" x14ac:dyDescent="0.15">
      <c r="B82" s="1721" t="s">
        <v>836</v>
      </c>
      <c r="C82" s="1722"/>
      <c r="D82" s="1722"/>
      <c r="E82" s="1722"/>
      <c r="F82" s="1722"/>
      <c r="G82" s="1722"/>
      <c r="H82" s="1722"/>
      <c r="I82" s="1723"/>
      <c r="J82" s="1721" t="s">
        <v>836</v>
      </c>
      <c r="K82" s="1722"/>
      <c r="L82" s="1722"/>
      <c r="M82" s="1722"/>
      <c r="N82" s="1722"/>
      <c r="O82" s="1722"/>
      <c r="P82" s="1722"/>
      <c r="Q82" s="1723"/>
      <c r="R82" s="1721" t="s">
        <v>836</v>
      </c>
      <c r="S82" s="1722"/>
      <c r="T82" s="1722"/>
      <c r="U82" s="1722"/>
      <c r="V82" s="1722"/>
      <c r="W82" s="1722"/>
      <c r="X82" s="1722"/>
      <c r="Y82" s="1723"/>
      <c r="Z82" s="612"/>
      <c r="AA82" s="613"/>
      <c r="AB82" s="613"/>
      <c r="AC82" s="613"/>
      <c r="AD82" s="613"/>
      <c r="AE82" s="613"/>
      <c r="AF82" s="613"/>
      <c r="AG82" s="613"/>
    </row>
    <row r="83" spans="1:34" ht="13.5" customHeight="1" x14ac:dyDescent="0.15">
      <c r="A83" s="613"/>
      <c r="B83" s="1715" t="s">
        <v>1313</v>
      </c>
      <c r="C83" s="1716"/>
      <c r="D83" s="1716"/>
      <c r="E83" s="1716"/>
      <c r="F83" s="1716"/>
      <c r="G83" s="1716"/>
      <c r="H83" s="1716"/>
      <c r="I83" s="1717"/>
      <c r="J83" s="1715" t="s">
        <v>1313</v>
      </c>
      <c r="K83" s="1716"/>
      <c r="L83" s="1716"/>
      <c r="M83" s="1716"/>
      <c r="N83" s="1716"/>
      <c r="O83" s="1716"/>
      <c r="P83" s="1716"/>
      <c r="Q83" s="1717"/>
      <c r="R83" s="1715" t="s">
        <v>1313</v>
      </c>
      <c r="S83" s="1716"/>
      <c r="T83" s="1716"/>
      <c r="U83" s="1716"/>
      <c r="V83" s="1716"/>
      <c r="W83" s="1716"/>
      <c r="X83" s="1716"/>
      <c r="Y83" s="1717"/>
      <c r="Z83" s="612"/>
      <c r="AA83" s="613"/>
      <c r="AB83" s="613"/>
      <c r="AC83" s="613"/>
      <c r="AD83" s="613"/>
      <c r="AE83" s="613"/>
      <c r="AF83" s="613"/>
      <c r="AG83" s="613"/>
    </row>
    <row r="84" spans="1:34" ht="13.5" customHeight="1" x14ac:dyDescent="0.15">
      <c r="A84" s="613"/>
      <c r="B84" s="1721" t="s">
        <v>1314</v>
      </c>
      <c r="C84" s="1722"/>
      <c r="D84" s="1722"/>
      <c r="E84" s="1722"/>
      <c r="F84" s="1722"/>
      <c r="G84" s="1722"/>
      <c r="H84" s="1722"/>
      <c r="I84" s="1723"/>
      <c r="J84" s="1721" t="s">
        <v>1314</v>
      </c>
      <c r="K84" s="1722"/>
      <c r="L84" s="1722"/>
      <c r="M84" s="1722"/>
      <c r="N84" s="1722"/>
      <c r="O84" s="1722"/>
      <c r="P84" s="1722"/>
      <c r="Q84" s="1723"/>
      <c r="R84" s="1721" t="s">
        <v>1314</v>
      </c>
      <c r="S84" s="1722"/>
      <c r="T84" s="1722"/>
      <c r="U84" s="1722"/>
      <c r="V84" s="1722"/>
      <c r="W84" s="1722"/>
      <c r="X84" s="1722"/>
      <c r="Y84" s="1723"/>
      <c r="Z84" s="613"/>
      <c r="AA84" s="613"/>
      <c r="AB84" s="613"/>
      <c r="AC84" s="613"/>
      <c r="AD84" s="613"/>
      <c r="AE84" s="613"/>
      <c r="AF84" s="613"/>
      <c r="AG84" s="613"/>
    </row>
    <row r="85" spans="1:34" ht="15" customHeight="1" x14ac:dyDescent="0.15">
      <c r="A85" s="613"/>
      <c r="B85" s="1715" t="s">
        <v>1315</v>
      </c>
      <c r="C85" s="1716"/>
      <c r="D85" s="1716"/>
      <c r="E85" s="1716"/>
      <c r="F85" s="1716"/>
      <c r="G85" s="1716"/>
      <c r="H85" s="1716"/>
      <c r="I85" s="1717"/>
      <c r="J85" s="1715" t="s">
        <v>1315</v>
      </c>
      <c r="K85" s="1716"/>
      <c r="L85" s="1716"/>
      <c r="M85" s="1716"/>
      <c r="N85" s="1716"/>
      <c r="O85" s="1716"/>
      <c r="P85" s="1716"/>
      <c r="Q85" s="1717"/>
      <c r="R85" s="1715" t="s">
        <v>1315</v>
      </c>
      <c r="S85" s="1716"/>
      <c r="T85" s="1716"/>
      <c r="U85" s="1716"/>
      <c r="V85" s="1716"/>
      <c r="W85" s="1716"/>
      <c r="X85" s="1716"/>
      <c r="Y85" s="1717"/>
      <c r="Z85" s="613"/>
      <c r="AA85" s="613"/>
      <c r="AB85" s="613"/>
      <c r="AC85" s="613"/>
      <c r="AD85" s="613"/>
      <c r="AE85" s="613"/>
      <c r="AF85" s="613"/>
      <c r="AG85" s="613"/>
    </row>
    <row r="86" spans="1:34" ht="15" customHeight="1" x14ac:dyDescent="0.15">
      <c r="B86" s="1730" t="s">
        <v>1375</v>
      </c>
      <c r="C86" s="1731"/>
      <c r="D86" s="1731"/>
      <c r="E86" s="1731"/>
      <c r="F86" s="1731"/>
      <c r="G86" s="1731"/>
      <c r="H86" s="1731"/>
      <c r="I86" s="1732"/>
      <c r="J86" s="1730" t="s">
        <v>1375</v>
      </c>
      <c r="K86" s="1731"/>
      <c r="L86" s="1731"/>
      <c r="M86" s="1731"/>
      <c r="N86" s="1731"/>
      <c r="O86" s="1731"/>
      <c r="P86" s="1731"/>
      <c r="Q86" s="1732"/>
      <c r="R86" s="1730" t="s">
        <v>1375</v>
      </c>
      <c r="S86" s="1731"/>
      <c r="T86" s="1731"/>
      <c r="U86" s="1731"/>
      <c r="V86" s="1731"/>
      <c r="W86" s="1731"/>
      <c r="X86" s="1731"/>
      <c r="Y86" s="1732"/>
      <c r="Z86" s="613"/>
      <c r="AA86" s="613"/>
      <c r="AB86" s="613"/>
      <c r="AC86" s="613"/>
      <c r="AD86" s="613"/>
      <c r="AE86" s="613"/>
      <c r="AF86" s="613"/>
      <c r="AG86" s="613"/>
    </row>
    <row r="87" spans="1:34" ht="15" customHeight="1" x14ac:dyDescent="0.15">
      <c r="B87" s="1715" t="s">
        <v>1317</v>
      </c>
      <c r="C87" s="1716"/>
      <c r="D87" s="1716"/>
      <c r="E87" s="1716"/>
      <c r="F87" s="1716"/>
      <c r="G87" s="1716"/>
      <c r="H87" s="1716"/>
      <c r="I87" s="1717"/>
      <c r="J87" s="1715" t="s">
        <v>1317</v>
      </c>
      <c r="K87" s="1716"/>
      <c r="L87" s="1716"/>
      <c r="M87" s="1716"/>
      <c r="N87" s="1716"/>
      <c r="O87" s="1716"/>
      <c r="P87" s="1716"/>
      <c r="Q87" s="1717"/>
      <c r="R87" s="1715" t="s">
        <v>1317</v>
      </c>
      <c r="S87" s="1716"/>
      <c r="T87" s="1716"/>
      <c r="U87" s="1716"/>
      <c r="V87" s="1716"/>
      <c r="W87" s="1716"/>
      <c r="X87" s="1716"/>
      <c r="Y87" s="1717"/>
      <c r="Z87" s="613"/>
      <c r="AA87" s="613"/>
      <c r="AB87" s="613"/>
      <c r="AC87" s="613"/>
      <c r="AD87" s="613"/>
      <c r="AE87" s="613"/>
      <c r="AF87" s="613"/>
      <c r="AG87" s="613"/>
    </row>
    <row r="88" spans="1:34" ht="15" customHeight="1" x14ac:dyDescent="0.15">
      <c r="B88" s="1721" t="s">
        <v>1318</v>
      </c>
      <c r="C88" s="1722"/>
      <c r="D88" s="1722"/>
      <c r="E88" s="1722"/>
      <c r="F88" s="1722"/>
      <c r="G88" s="1722"/>
      <c r="H88" s="1722"/>
      <c r="I88" s="1723"/>
      <c r="J88" s="1721" t="s">
        <v>1318</v>
      </c>
      <c r="K88" s="1722"/>
      <c r="L88" s="1722"/>
      <c r="M88" s="1722"/>
      <c r="N88" s="1722"/>
      <c r="O88" s="1722"/>
      <c r="P88" s="1722"/>
      <c r="Q88" s="1723"/>
      <c r="R88" s="1721" t="s">
        <v>1318</v>
      </c>
      <c r="S88" s="1722"/>
      <c r="T88" s="1722"/>
      <c r="U88" s="1722"/>
      <c r="V88" s="1722"/>
      <c r="W88" s="1722"/>
      <c r="X88" s="1722"/>
      <c r="Y88" s="1723"/>
      <c r="Z88" s="613"/>
      <c r="AA88" s="613"/>
      <c r="AB88" s="613"/>
      <c r="AC88" s="613"/>
      <c r="AD88" s="613"/>
      <c r="AE88" s="613"/>
      <c r="AF88" s="613"/>
      <c r="AG88" s="613"/>
    </row>
    <row r="89" spans="1:34" ht="15" customHeight="1" x14ac:dyDescent="0.15">
      <c r="B89" s="1715" t="s">
        <v>1319</v>
      </c>
      <c r="C89" s="1716"/>
      <c r="D89" s="1716"/>
      <c r="E89" s="1716"/>
      <c r="F89" s="1716"/>
      <c r="G89" s="1716"/>
      <c r="H89" s="1716"/>
      <c r="I89" s="1717"/>
      <c r="J89" s="1715" t="s">
        <v>1319</v>
      </c>
      <c r="K89" s="1716"/>
      <c r="L89" s="1716"/>
      <c r="M89" s="1716"/>
      <c r="N89" s="1716"/>
      <c r="O89" s="1716"/>
      <c r="P89" s="1716"/>
      <c r="Q89" s="1717"/>
      <c r="R89" s="1715" t="s">
        <v>1319</v>
      </c>
      <c r="S89" s="1716"/>
      <c r="T89" s="1716"/>
      <c r="U89" s="1716"/>
      <c r="V89" s="1716"/>
      <c r="W89" s="1716"/>
      <c r="X89" s="1716"/>
      <c r="Y89" s="1717"/>
      <c r="Z89" s="613"/>
      <c r="AA89" s="613"/>
      <c r="AB89" s="613"/>
      <c r="AC89" s="613"/>
      <c r="AD89" s="613"/>
      <c r="AE89" s="613"/>
      <c r="AF89" s="613"/>
      <c r="AG89" s="613"/>
    </row>
    <row r="90" spans="1:34" ht="15" customHeight="1" x14ac:dyDescent="0.15">
      <c r="B90" s="1727" t="s">
        <v>1376</v>
      </c>
      <c r="C90" s="1728"/>
      <c r="D90" s="1728"/>
      <c r="E90" s="1728"/>
      <c r="F90" s="1728"/>
      <c r="G90" s="1728"/>
      <c r="H90" s="1728"/>
      <c r="I90" s="1729"/>
      <c r="J90" s="1727" t="s">
        <v>1376</v>
      </c>
      <c r="K90" s="1728"/>
      <c r="L90" s="1728"/>
      <c r="M90" s="1728"/>
      <c r="N90" s="1728"/>
      <c r="O90" s="1728"/>
      <c r="P90" s="1728"/>
      <c r="Q90" s="1729"/>
      <c r="R90" s="1727" t="s">
        <v>1376</v>
      </c>
      <c r="S90" s="1728"/>
      <c r="T90" s="1728"/>
      <c r="U90" s="1728"/>
      <c r="V90" s="1728"/>
      <c r="W90" s="1728"/>
      <c r="X90" s="1728"/>
      <c r="Y90" s="1729"/>
      <c r="Z90" s="613"/>
      <c r="AA90" s="613"/>
      <c r="AB90" s="613"/>
      <c r="AC90" s="613"/>
      <c r="AD90" s="613"/>
      <c r="AE90" s="613"/>
      <c r="AF90" s="613"/>
      <c r="AG90" s="613"/>
    </row>
    <row r="91" spans="1:34" ht="15" customHeight="1" x14ac:dyDescent="0.15">
      <c r="B91" s="627"/>
      <c r="C91" s="628"/>
      <c r="D91" s="628"/>
      <c r="E91" s="628"/>
      <c r="F91" s="628"/>
      <c r="G91" s="628"/>
      <c r="H91" s="628"/>
      <c r="I91" s="628"/>
      <c r="J91" s="628"/>
      <c r="K91" s="628"/>
      <c r="L91" s="628"/>
      <c r="M91" s="628"/>
      <c r="N91" s="628"/>
      <c r="O91" s="628"/>
      <c r="P91" s="628"/>
      <c r="Q91" s="628"/>
      <c r="R91" s="628"/>
      <c r="S91" s="628"/>
      <c r="T91" s="628"/>
      <c r="U91" s="628"/>
      <c r="V91" s="628"/>
      <c r="W91" s="628"/>
      <c r="X91" s="628"/>
      <c r="Y91" s="628"/>
      <c r="Z91" s="613"/>
      <c r="AA91" s="613"/>
      <c r="AB91" s="613"/>
      <c r="AC91" s="613"/>
      <c r="AD91" s="613"/>
      <c r="AE91" s="613"/>
      <c r="AF91" s="613"/>
      <c r="AG91" s="613"/>
    </row>
    <row r="92" spans="1:34" ht="18.75" customHeight="1" x14ac:dyDescent="0.15">
      <c r="B92" s="610" t="s">
        <v>692</v>
      </c>
      <c r="C92" s="1706" t="s">
        <v>1377</v>
      </c>
      <c r="D92" s="1706"/>
      <c r="E92" s="1706"/>
      <c r="F92" s="1706"/>
      <c r="G92" s="1706"/>
      <c r="H92" s="1706"/>
      <c r="I92" s="1706"/>
      <c r="J92" s="1706"/>
      <c r="K92" s="1706"/>
      <c r="L92" s="1706"/>
      <c r="M92" s="1706"/>
      <c r="N92" s="1706"/>
      <c r="O92" s="1706"/>
      <c r="P92" s="1706"/>
      <c r="Q92" s="1706"/>
      <c r="R92" s="1706"/>
      <c r="S92" s="1706"/>
      <c r="T92" s="1706"/>
      <c r="U92" s="1706"/>
      <c r="V92" s="1706"/>
      <c r="W92" s="1706"/>
      <c r="X92" s="1706"/>
      <c r="Y92" s="1707"/>
      <c r="Z92" s="608"/>
      <c r="AA92" s="608"/>
      <c r="AB92" s="608"/>
      <c r="AC92" s="608"/>
      <c r="AD92" s="608"/>
      <c r="AE92" s="608"/>
      <c r="AF92" s="608"/>
      <c r="AG92" s="608"/>
      <c r="AH92" s="608"/>
    </row>
    <row r="93" spans="1:34" ht="15" customHeight="1" x14ac:dyDescent="0.15">
      <c r="A93" s="613"/>
      <c r="B93" s="1565" t="s">
        <v>906</v>
      </c>
      <c r="C93" s="1566"/>
      <c r="D93" s="1566"/>
      <c r="E93" s="1566"/>
      <c r="F93" s="1566"/>
      <c r="G93" s="1566"/>
      <c r="H93" s="1566"/>
      <c r="I93" s="1566"/>
      <c r="J93" s="1565" t="s">
        <v>907</v>
      </c>
      <c r="K93" s="1566"/>
      <c r="L93" s="1566"/>
      <c r="M93" s="1566"/>
      <c r="N93" s="1566"/>
      <c r="O93" s="1566"/>
      <c r="P93" s="1566"/>
      <c r="Q93" s="1566"/>
      <c r="R93" s="1565" t="s">
        <v>908</v>
      </c>
      <c r="S93" s="1566"/>
      <c r="T93" s="1566"/>
      <c r="U93" s="1566"/>
      <c r="V93" s="1566"/>
      <c r="W93" s="1566"/>
      <c r="X93" s="1566"/>
      <c r="Y93" s="1567"/>
      <c r="Z93" s="623"/>
      <c r="AA93" s="624"/>
      <c r="AB93" s="624"/>
      <c r="AC93" s="624"/>
      <c r="AD93" s="624"/>
      <c r="AE93" s="624"/>
      <c r="AF93" s="624"/>
      <c r="AG93" s="624"/>
    </row>
    <row r="94" spans="1:34" ht="13.5" customHeight="1" x14ac:dyDescent="0.15">
      <c r="A94" s="613"/>
      <c r="B94" s="1724" t="s">
        <v>854</v>
      </c>
      <c r="C94" s="1725"/>
      <c r="D94" s="1725"/>
      <c r="E94" s="1725"/>
      <c r="F94" s="1725"/>
      <c r="G94" s="1725"/>
      <c r="H94" s="1725"/>
      <c r="I94" s="1726"/>
      <c r="J94" s="1724" t="s">
        <v>854</v>
      </c>
      <c r="K94" s="1725"/>
      <c r="L94" s="1725"/>
      <c r="M94" s="1725"/>
      <c r="N94" s="1725"/>
      <c r="O94" s="1725"/>
      <c r="P94" s="1725"/>
      <c r="Q94" s="1726"/>
      <c r="R94" s="1724" t="s">
        <v>854</v>
      </c>
      <c r="S94" s="1725"/>
      <c r="T94" s="1725"/>
      <c r="U94" s="1725"/>
      <c r="V94" s="1725"/>
      <c r="W94" s="1725"/>
      <c r="X94" s="1725"/>
      <c r="Y94" s="1726"/>
      <c r="Z94" s="612"/>
      <c r="AA94" s="613"/>
      <c r="AB94" s="613"/>
      <c r="AC94" s="613"/>
      <c r="AD94" s="613"/>
      <c r="AE94" s="613"/>
      <c r="AF94" s="613"/>
      <c r="AG94" s="613"/>
    </row>
    <row r="95" spans="1:34" ht="13.5" customHeight="1" x14ac:dyDescent="0.15">
      <c r="A95" s="613"/>
      <c r="B95" s="1721" t="s">
        <v>833</v>
      </c>
      <c r="C95" s="1722"/>
      <c r="D95" s="1722"/>
      <c r="E95" s="1722"/>
      <c r="F95" s="1722"/>
      <c r="G95" s="1722"/>
      <c r="H95" s="1722"/>
      <c r="I95" s="1723"/>
      <c r="J95" s="1721" t="s">
        <v>833</v>
      </c>
      <c r="K95" s="1722"/>
      <c r="L95" s="1722"/>
      <c r="M95" s="1722"/>
      <c r="N95" s="1722"/>
      <c r="O95" s="1722"/>
      <c r="P95" s="1722"/>
      <c r="Q95" s="1723"/>
      <c r="R95" s="1721" t="s">
        <v>833</v>
      </c>
      <c r="S95" s="1722"/>
      <c r="T95" s="1722"/>
      <c r="U95" s="1722"/>
      <c r="V95" s="1722"/>
      <c r="W95" s="1722"/>
      <c r="X95" s="1722"/>
      <c r="Y95" s="1723"/>
      <c r="Z95" s="612"/>
      <c r="AA95" s="613"/>
      <c r="AB95" s="613"/>
      <c r="AC95" s="613"/>
      <c r="AD95" s="613"/>
      <c r="AE95" s="613"/>
      <c r="AF95" s="613"/>
      <c r="AG95" s="613"/>
    </row>
    <row r="96" spans="1:34" ht="15" customHeight="1" x14ac:dyDescent="0.15">
      <c r="A96" s="613"/>
      <c r="B96" s="1715" t="s">
        <v>834</v>
      </c>
      <c r="C96" s="1716"/>
      <c r="D96" s="1716"/>
      <c r="E96" s="1716"/>
      <c r="F96" s="1716"/>
      <c r="G96" s="1716"/>
      <c r="H96" s="1716"/>
      <c r="I96" s="1717"/>
      <c r="J96" s="1715" t="s">
        <v>834</v>
      </c>
      <c r="K96" s="1716"/>
      <c r="L96" s="1716"/>
      <c r="M96" s="1716"/>
      <c r="N96" s="1716"/>
      <c r="O96" s="1716"/>
      <c r="P96" s="1716"/>
      <c r="Q96" s="1717"/>
      <c r="R96" s="1715" t="s">
        <v>834</v>
      </c>
      <c r="S96" s="1716"/>
      <c r="T96" s="1716"/>
      <c r="U96" s="1716"/>
      <c r="V96" s="1716"/>
      <c r="W96" s="1716"/>
      <c r="X96" s="1716"/>
      <c r="Y96" s="1717"/>
      <c r="Z96" s="612"/>
      <c r="AA96" s="613"/>
      <c r="AB96" s="613"/>
      <c r="AC96" s="613"/>
      <c r="AD96" s="613"/>
      <c r="AE96" s="613"/>
      <c r="AF96" s="613"/>
      <c r="AG96" s="613"/>
    </row>
    <row r="97" spans="1:34" ht="15" customHeight="1" x14ac:dyDescent="0.15">
      <c r="B97" s="1721" t="s">
        <v>835</v>
      </c>
      <c r="C97" s="1722"/>
      <c r="D97" s="1722"/>
      <c r="E97" s="1722"/>
      <c r="F97" s="1722"/>
      <c r="G97" s="1722"/>
      <c r="H97" s="1722"/>
      <c r="I97" s="1723"/>
      <c r="J97" s="1721" t="s">
        <v>835</v>
      </c>
      <c r="K97" s="1722"/>
      <c r="L97" s="1722"/>
      <c r="M97" s="1722"/>
      <c r="N97" s="1722"/>
      <c r="O97" s="1722"/>
      <c r="P97" s="1722"/>
      <c r="Q97" s="1723"/>
      <c r="R97" s="1721" t="s">
        <v>835</v>
      </c>
      <c r="S97" s="1722"/>
      <c r="T97" s="1722"/>
      <c r="U97" s="1722"/>
      <c r="V97" s="1722"/>
      <c r="W97" s="1722"/>
      <c r="X97" s="1722"/>
      <c r="Y97" s="1723"/>
      <c r="Z97" s="612"/>
      <c r="AA97" s="613"/>
      <c r="AB97" s="613"/>
      <c r="AC97" s="613"/>
      <c r="AD97" s="613"/>
      <c r="AE97" s="613"/>
      <c r="AF97" s="613"/>
      <c r="AG97" s="613"/>
    </row>
    <row r="98" spans="1:34" ht="15" customHeight="1" x14ac:dyDescent="0.15">
      <c r="B98" s="1715" t="s">
        <v>108</v>
      </c>
      <c r="C98" s="1716"/>
      <c r="D98" s="1716"/>
      <c r="E98" s="1716"/>
      <c r="F98" s="1716"/>
      <c r="G98" s="1716"/>
      <c r="H98" s="1716"/>
      <c r="I98" s="1717"/>
      <c r="J98" s="1715" t="s">
        <v>108</v>
      </c>
      <c r="K98" s="1716"/>
      <c r="L98" s="1716"/>
      <c r="M98" s="1716"/>
      <c r="N98" s="1716"/>
      <c r="O98" s="1716"/>
      <c r="P98" s="1716"/>
      <c r="Q98" s="1717"/>
      <c r="R98" s="1715" t="s">
        <v>108</v>
      </c>
      <c r="S98" s="1716"/>
      <c r="T98" s="1716"/>
      <c r="U98" s="1716"/>
      <c r="V98" s="1716"/>
      <c r="W98" s="1716"/>
      <c r="X98" s="1716"/>
      <c r="Y98" s="1717"/>
      <c r="Z98" s="612"/>
      <c r="AA98" s="613"/>
      <c r="AB98" s="613"/>
      <c r="AC98" s="613"/>
      <c r="AD98" s="613"/>
      <c r="AE98" s="613"/>
      <c r="AF98" s="613"/>
      <c r="AG98" s="613"/>
    </row>
    <row r="99" spans="1:34" ht="15" customHeight="1" x14ac:dyDescent="0.15">
      <c r="B99" s="1718" t="s">
        <v>109</v>
      </c>
      <c r="C99" s="1719"/>
      <c r="D99" s="1719"/>
      <c r="E99" s="1719"/>
      <c r="F99" s="1719"/>
      <c r="G99" s="1719"/>
      <c r="H99" s="1719"/>
      <c r="I99" s="1720"/>
      <c r="J99" s="1718" t="s">
        <v>109</v>
      </c>
      <c r="K99" s="1719"/>
      <c r="L99" s="1719"/>
      <c r="M99" s="1719"/>
      <c r="N99" s="1719"/>
      <c r="O99" s="1719"/>
      <c r="P99" s="1719"/>
      <c r="Q99" s="1720"/>
      <c r="R99" s="1718" t="s">
        <v>109</v>
      </c>
      <c r="S99" s="1719"/>
      <c r="T99" s="1719"/>
      <c r="U99" s="1719"/>
      <c r="V99" s="1719"/>
      <c r="W99" s="1719"/>
      <c r="X99" s="1719"/>
      <c r="Y99" s="1720"/>
      <c r="Z99" s="612"/>
      <c r="AA99" s="613"/>
      <c r="AB99" s="613"/>
      <c r="AC99" s="613"/>
      <c r="AD99" s="613"/>
      <c r="AE99" s="613"/>
      <c r="AF99" s="613"/>
      <c r="AG99" s="613"/>
    </row>
    <row r="101" spans="1:34" ht="15" customHeight="1" x14ac:dyDescent="0.15">
      <c r="B101" s="610" t="s">
        <v>693</v>
      </c>
      <c r="C101" s="1706" t="s">
        <v>1378</v>
      </c>
      <c r="D101" s="1706"/>
      <c r="E101" s="1706"/>
      <c r="F101" s="1706"/>
      <c r="G101" s="1706"/>
      <c r="H101" s="1706"/>
      <c r="I101" s="1706"/>
      <c r="J101" s="1706"/>
      <c r="K101" s="1706"/>
      <c r="L101" s="1706"/>
      <c r="M101" s="1706"/>
      <c r="N101" s="1706"/>
      <c r="O101" s="1706"/>
      <c r="P101" s="1706"/>
      <c r="Q101" s="1707"/>
      <c r="R101" s="608"/>
      <c r="S101" s="608"/>
      <c r="T101" s="608"/>
      <c r="U101" s="608"/>
      <c r="V101" s="608"/>
      <c r="W101" s="608"/>
      <c r="X101" s="608"/>
      <c r="Y101" s="608"/>
      <c r="Z101" s="608"/>
      <c r="AA101" s="608"/>
      <c r="AB101" s="608"/>
      <c r="AC101" s="608"/>
      <c r="AD101" s="608"/>
      <c r="AE101" s="608"/>
      <c r="AF101" s="608"/>
      <c r="AG101" s="608"/>
      <c r="AH101" s="608"/>
    </row>
    <row r="102" spans="1:34" ht="15" customHeight="1" x14ac:dyDescent="0.15">
      <c r="B102" s="1564" t="s">
        <v>909</v>
      </c>
      <c r="C102" s="1564"/>
      <c r="D102" s="1564"/>
      <c r="E102" s="1564"/>
      <c r="F102" s="1564"/>
      <c r="G102" s="1564"/>
      <c r="H102" s="1564"/>
      <c r="I102" s="1568"/>
      <c r="J102" s="1714" t="s">
        <v>985</v>
      </c>
      <c r="K102" s="1564"/>
      <c r="L102" s="1564"/>
      <c r="M102" s="1564"/>
      <c r="N102" s="1564"/>
      <c r="O102" s="1564"/>
      <c r="P102" s="1564"/>
      <c r="Q102" s="1564"/>
      <c r="R102" s="612"/>
      <c r="S102" s="613"/>
      <c r="T102" s="613"/>
      <c r="U102" s="613"/>
      <c r="V102" s="613"/>
      <c r="W102" s="613"/>
      <c r="X102" s="613"/>
      <c r="Y102" s="613"/>
      <c r="Z102" s="613"/>
      <c r="AA102" s="613"/>
      <c r="AB102" s="613"/>
      <c r="AC102" s="613"/>
      <c r="AD102" s="613"/>
      <c r="AE102" s="613"/>
      <c r="AF102" s="613"/>
      <c r="AG102" s="613"/>
    </row>
    <row r="104" spans="1:34" ht="18.75" customHeight="1" x14ac:dyDescent="0.15">
      <c r="B104" s="610" t="s">
        <v>694</v>
      </c>
      <c r="C104" s="1706" t="s">
        <v>1379</v>
      </c>
      <c r="D104" s="1706"/>
      <c r="E104" s="1706"/>
      <c r="F104" s="1706"/>
      <c r="G104" s="1706"/>
      <c r="H104" s="1706"/>
      <c r="I104" s="1706"/>
      <c r="J104" s="1706"/>
      <c r="K104" s="1706"/>
      <c r="L104" s="1706"/>
      <c r="M104" s="1706"/>
      <c r="N104" s="1706"/>
      <c r="O104" s="1706"/>
      <c r="P104" s="1706"/>
      <c r="Q104" s="1706"/>
      <c r="R104" s="1706"/>
      <c r="S104" s="1706"/>
      <c r="T104" s="1706"/>
      <c r="U104" s="1706"/>
      <c r="V104" s="1706"/>
      <c r="W104" s="1706"/>
      <c r="X104" s="1706"/>
      <c r="Y104" s="1706"/>
      <c r="Z104" s="1706"/>
      <c r="AA104" s="1706"/>
      <c r="AB104" s="1706"/>
      <c r="AC104" s="1706"/>
      <c r="AD104" s="1706"/>
      <c r="AE104" s="1706"/>
      <c r="AF104" s="1706"/>
      <c r="AG104" s="1707"/>
      <c r="AH104" s="608"/>
    </row>
    <row r="105" spans="1:34" ht="15" customHeight="1" x14ac:dyDescent="0.15">
      <c r="A105" s="615"/>
      <c r="B105" s="1645" t="s">
        <v>910</v>
      </c>
      <c r="C105" s="1645"/>
      <c r="D105" s="1645"/>
      <c r="E105" s="1645"/>
      <c r="F105" s="1645"/>
      <c r="G105" s="1645"/>
      <c r="H105" s="1645"/>
      <c r="I105" s="1645"/>
      <c r="J105" s="1645" t="s">
        <v>911</v>
      </c>
      <c r="K105" s="1645"/>
      <c r="L105" s="1645"/>
      <c r="M105" s="1645"/>
      <c r="N105" s="1645"/>
      <c r="O105" s="1645"/>
      <c r="P105" s="1645"/>
      <c r="Q105" s="1645"/>
      <c r="R105" s="1645" t="s">
        <v>912</v>
      </c>
      <c r="S105" s="1645"/>
      <c r="T105" s="1645"/>
      <c r="U105" s="1645"/>
      <c r="V105" s="1645"/>
      <c r="W105" s="1645"/>
      <c r="X105" s="1645"/>
      <c r="Y105" s="1645"/>
      <c r="Z105" s="1645" t="s">
        <v>913</v>
      </c>
      <c r="AA105" s="1645"/>
      <c r="AB105" s="1645"/>
      <c r="AC105" s="1645"/>
      <c r="AD105" s="1645"/>
      <c r="AE105" s="1645"/>
      <c r="AF105" s="1645"/>
      <c r="AG105" s="1645"/>
    </row>
    <row r="106" spans="1:34" ht="13.5" customHeight="1" x14ac:dyDescent="0.15">
      <c r="A106" s="613"/>
      <c r="B106" s="1708" t="s">
        <v>914</v>
      </c>
      <c r="C106" s="1709"/>
      <c r="D106" s="1709"/>
      <c r="E106" s="1709"/>
      <c r="F106" s="1709"/>
      <c r="G106" s="1709"/>
      <c r="H106" s="1709"/>
      <c r="I106" s="1710"/>
      <c r="J106" s="1708" t="s">
        <v>914</v>
      </c>
      <c r="K106" s="1709"/>
      <c r="L106" s="1709"/>
      <c r="M106" s="1709"/>
      <c r="N106" s="1709"/>
      <c r="O106" s="1709"/>
      <c r="P106" s="1709"/>
      <c r="Q106" s="1710"/>
      <c r="R106" s="1708" t="s">
        <v>914</v>
      </c>
      <c r="S106" s="1709"/>
      <c r="T106" s="1709"/>
      <c r="U106" s="1709"/>
      <c r="V106" s="1709"/>
      <c r="W106" s="1709"/>
      <c r="X106" s="1709"/>
      <c r="Y106" s="1710"/>
      <c r="Z106" s="1708" t="s">
        <v>914</v>
      </c>
      <c r="AA106" s="1709"/>
      <c r="AB106" s="1709"/>
      <c r="AC106" s="1709"/>
      <c r="AD106" s="1709"/>
      <c r="AE106" s="1709"/>
      <c r="AF106" s="1709"/>
      <c r="AG106" s="1710"/>
    </row>
    <row r="107" spans="1:34" ht="13.5" customHeight="1" x14ac:dyDescent="0.15">
      <c r="A107" s="613"/>
      <c r="B107" s="1697" t="s">
        <v>915</v>
      </c>
      <c r="C107" s="1698"/>
      <c r="D107" s="1698"/>
      <c r="E107" s="1698"/>
      <c r="F107" s="1698"/>
      <c r="G107" s="1698"/>
      <c r="H107" s="1698"/>
      <c r="I107" s="1699"/>
      <c r="J107" s="1697" t="s">
        <v>915</v>
      </c>
      <c r="K107" s="1698"/>
      <c r="L107" s="1698"/>
      <c r="M107" s="1698"/>
      <c r="N107" s="1698"/>
      <c r="O107" s="1698"/>
      <c r="P107" s="1698"/>
      <c r="Q107" s="1699"/>
      <c r="R107" s="1697" t="s">
        <v>915</v>
      </c>
      <c r="S107" s="1698"/>
      <c r="T107" s="1698"/>
      <c r="U107" s="1698"/>
      <c r="V107" s="1698"/>
      <c r="W107" s="1698"/>
      <c r="X107" s="1698"/>
      <c r="Y107" s="1699"/>
      <c r="Z107" s="1697" t="s">
        <v>915</v>
      </c>
      <c r="AA107" s="1698"/>
      <c r="AB107" s="1698"/>
      <c r="AC107" s="1698"/>
      <c r="AD107" s="1698"/>
      <c r="AE107" s="1698"/>
      <c r="AF107" s="1698"/>
      <c r="AG107" s="1699"/>
    </row>
    <row r="108" spans="1:34" ht="15" customHeight="1" x14ac:dyDescent="0.15">
      <c r="A108" s="613"/>
      <c r="B108" s="1646" t="s">
        <v>916</v>
      </c>
      <c r="C108" s="1647"/>
      <c r="D108" s="1647"/>
      <c r="E108" s="1647"/>
      <c r="F108" s="1647"/>
      <c r="G108" s="1647"/>
      <c r="H108" s="1647"/>
      <c r="I108" s="1648"/>
      <c r="J108" s="1646" t="s">
        <v>916</v>
      </c>
      <c r="K108" s="1647"/>
      <c r="L108" s="1647"/>
      <c r="M108" s="1647"/>
      <c r="N108" s="1647"/>
      <c r="O108" s="1647"/>
      <c r="P108" s="1647"/>
      <c r="Q108" s="1648"/>
      <c r="R108" s="1646" t="s">
        <v>916</v>
      </c>
      <c r="S108" s="1647"/>
      <c r="T108" s="1647"/>
      <c r="U108" s="1647"/>
      <c r="V108" s="1647"/>
      <c r="W108" s="1647"/>
      <c r="X108" s="1647"/>
      <c r="Y108" s="1648"/>
      <c r="Z108" s="1646" t="s">
        <v>916</v>
      </c>
      <c r="AA108" s="1647"/>
      <c r="AB108" s="1647"/>
      <c r="AC108" s="1647"/>
      <c r="AD108" s="1647"/>
      <c r="AE108" s="1647"/>
      <c r="AF108" s="1647"/>
      <c r="AG108" s="1648"/>
    </row>
    <row r="109" spans="1:34" ht="15" customHeight="1" x14ac:dyDescent="0.15">
      <c r="B109" s="1700" t="s">
        <v>917</v>
      </c>
      <c r="C109" s="1701"/>
      <c r="D109" s="1701"/>
      <c r="E109" s="1701"/>
      <c r="F109" s="1701"/>
      <c r="G109" s="1701"/>
      <c r="H109" s="1701"/>
      <c r="I109" s="1702"/>
      <c r="J109" s="1700" t="s">
        <v>917</v>
      </c>
      <c r="K109" s="1701"/>
      <c r="L109" s="1701"/>
      <c r="M109" s="1701"/>
      <c r="N109" s="1701"/>
      <c r="O109" s="1701"/>
      <c r="P109" s="1701"/>
      <c r="Q109" s="1702"/>
      <c r="R109" s="1700" t="s">
        <v>917</v>
      </c>
      <c r="S109" s="1701"/>
      <c r="T109" s="1701"/>
      <c r="U109" s="1701"/>
      <c r="V109" s="1701"/>
      <c r="W109" s="1701"/>
      <c r="X109" s="1701"/>
      <c r="Y109" s="1702"/>
      <c r="Z109" s="1700" t="s">
        <v>917</v>
      </c>
      <c r="AA109" s="1701"/>
      <c r="AB109" s="1701"/>
      <c r="AC109" s="1701"/>
      <c r="AD109" s="1701"/>
      <c r="AE109" s="1701"/>
      <c r="AF109" s="1701"/>
      <c r="AG109" s="1702"/>
    </row>
    <row r="111" spans="1:34" ht="18.75" customHeight="1" x14ac:dyDescent="0.15">
      <c r="B111" s="610" t="s">
        <v>695</v>
      </c>
      <c r="C111" s="1706" t="s">
        <v>1380</v>
      </c>
      <c r="D111" s="1706"/>
      <c r="E111" s="1706"/>
      <c r="F111" s="1706"/>
      <c r="G111" s="1706"/>
      <c r="H111" s="1706"/>
      <c r="I111" s="1706"/>
      <c r="J111" s="1706"/>
      <c r="K111" s="1706"/>
      <c r="L111" s="1706"/>
      <c r="M111" s="1706"/>
      <c r="N111" s="1706"/>
      <c r="O111" s="1706"/>
      <c r="P111" s="1706"/>
      <c r="Q111" s="1706"/>
      <c r="R111" s="1706"/>
      <c r="S111" s="1706"/>
      <c r="T111" s="1706"/>
      <c r="U111" s="1706"/>
      <c r="V111" s="1706"/>
      <c r="W111" s="1706"/>
      <c r="X111" s="1706"/>
      <c r="Y111" s="1706"/>
      <c r="Z111" s="1706"/>
      <c r="AA111" s="1706"/>
      <c r="AB111" s="1706"/>
      <c r="AC111" s="1706"/>
      <c r="AD111" s="1706"/>
      <c r="AE111" s="1706"/>
      <c r="AF111" s="1706"/>
      <c r="AG111" s="1707"/>
      <c r="AH111" s="608"/>
    </row>
    <row r="112" spans="1:34" ht="15" customHeight="1" x14ac:dyDescent="0.15">
      <c r="A112" s="615"/>
      <c r="B112" s="1645" t="s">
        <v>921</v>
      </c>
      <c r="C112" s="1645"/>
      <c r="D112" s="1645"/>
      <c r="E112" s="1645"/>
      <c r="F112" s="1645"/>
      <c r="G112" s="1645"/>
      <c r="H112" s="1645"/>
      <c r="I112" s="1645"/>
      <c r="J112" s="1645" t="s">
        <v>922</v>
      </c>
      <c r="K112" s="1645"/>
      <c r="L112" s="1645"/>
      <c r="M112" s="1645"/>
      <c r="N112" s="1645"/>
      <c r="O112" s="1645"/>
      <c r="P112" s="1645"/>
      <c r="Q112" s="1645"/>
      <c r="R112" s="1645" t="s">
        <v>923</v>
      </c>
      <c r="S112" s="1645"/>
      <c r="T112" s="1645"/>
      <c r="U112" s="1645"/>
      <c r="V112" s="1645"/>
      <c r="W112" s="1645"/>
      <c r="X112" s="1645"/>
      <c r="Y112" s="1645"/>
      <c r="Z112" s="1645" t="s">
        <v>918</v>
      </c>
      <c r="AA112" s="1645"/>
      <c r="AB112" s="1645"/>
      <c r="AC112" s="1645"/>
      <c r="AD112" s="1645"/>
      <c r="AE112" s="1645"/>
      <c r="AF112" s="1645"/>
      <c r="AG112" s="1645"/>
    </row>
    <row r="113" spans="1:34" ht="13.5" customHeight="1" x14ac:dyDescent="0.15">
      <c r="A113" s="613"/>
      <c r="B113" s="1708" t="s">
        <v>924</v>
      </c>
      <c r="C113" s="1709"/>
      <c r="D113" s="1709"/>
      <c r="E113" s="1709"/>
      <c r="F113" s="1709"/>
      <c r="G113" s="1709"/>
      <c r="H113" s="1709"/>
      <c r="I113" s="1710"/>
      <c r="J113" s="1708" t="s">
        <v>924</v>
      </c>
      <c r="K113" s="1709"/>
      <c r="L113" s="1709"/>
      <c r="M113" s="1709"/>
      <c r="N113" s="1709"/>
      <c r="O113" s="1709"/>
      <c r="P113" s="1709"/>
      <c r="Q113" s="1710"/>
      <c r="R113" s="1708" t="s">
        <v>924</v>
      </c>
      <c r="S113" s="1709"/>
      <c r="T113" s="1709"/>
      <c r="U113" s="1709"/>
      <c r="V113" s="1709"/>
      <c r="W113" s="1709"/>
      <c r="X113" s="1709"/>
      <c r="Y113" s="1710"/>
      <c r="Z113" s="1708" t="s">
        <v>924</v>
      </c>
      <c r="AA113" s="1709"/>
      <c r="AB113" s="1709"/>
      <c r="AC113" s="1709"/>
      <c r="AD113" s="1709"/>
      <c r="AE113" s="1709"/>
      <c r="AF113" s="1709"/>
      <c r="AG113" s="1710"/>
    </row>
    <row r="114" spans="1:34" ht="13.5" customHeight="1" x14ac:dyDescent="0.15">
      <c r="A114" s="613"/>
      <c r="B114" s="1711" t="s">
        <v>925</v>
      </c>
      <c r="C114" s="1712"/>
      <c r="D114" s="1712"/>
      <c r="E114" s="1712"/>
      <c r="F114" s="1712"/>
      <c r="G114" s="1712"/>
      <c r="H114" s="1712"/>
      <c r="I114" s="1713"/>
      <c r="J114" s="1697" t="s">
        <v>925</v>
      </c>
      <c r="K114" s="1698"/>
      <c r="L114" s="1698"/>
      <c r="M114" s="1698"/>
      <c r="N114" s="1698"/>
      <c r="O114" s="1698"/>
      <c r="P114" s="1698"/>
      <c r="Q114" s="1699"/>
      <c r="R114" s="1697" t="s">
        <v>925</v>
      </c>
      <c r="S114" s="1698"/>
      <c r="T114" s="1698"/>
      <c r="U114" s="1698"/>
      <c r="V114" s="1698"/>
      <c r="W114" s="1698"/>
      <c r="X114" s="1698"/>
      <c r="Y114" s="1699"/>
      <c r="Z114" s="1697" t="s">
        <v>925</v>
      </c>
      <c r="AA114" s="1698"/>
      <c r="AB114" s="1698"/>
      <c r="AC114" s="1698"/>
      <c r="AD114" s="1698"/>
      <c r="AE114" s="1698"/>
      <c r="AF114" s="1698"/>
      <c r="AG114" s="1699"/>
    </row>
    <row r="115" spans="1:34" ht="15" customHeight="1" x14ac:dyDescent="0.15">
      <c r="A115" s="613"/>
      <c r="B115" s="1646" t="s">
        <v>926</v>
      </c>
      <c r="C115" s="1647"/>
      <c r="D115" s="1647"/>
      <c r="E115" s="1647"/>
      <c r="F115" s="1647"/>
      <c r="G115" s="1647"/>
      <c r="H115" s="1647"/>
      <c r="I115" s="1648"/>
      <c r="J115" s="1646" t="s">
        <v>926</v>
      </c>
      <c r="K115" s="1647"/>
      <c r="L115" s="1647"/>
      <c r="M115" s="1647"/>
      <c r="N115" s="1647"/>
      <c r="O115" s="1647"/>
      <c r="P115" s="1647"/>
      <c r="Q115" s="1648"/>
      <c r="R115" s="1646" t="s">
        <v>926</v>
      </c>
      <c r="S115" s="1647"/>
      <c r="T115" s="1647"/>
      <c r="U115" s="1647"/>
      <c r="V115" s="1647"/>
      <c r="W115" s="1647"/>
      <c r="X115" s="1647"/>
      <c r="Y115" s="1648"/>
      <c r="Z115" s="1646" t="s">
        <v>926</v>
      </c>
      <c r="AA115" s="1647"/>
      <c r="AB115" s="1647"/>
      <c r="AC115" s="1647"/>
      <c r="AD115" s="1647"/>
      <c r="AE115" s="1647"/>
      <c r="AF115" s="1647"/>
      <c r="AG115" s="1648"/>
    </row>
    <row r="116" spans="1:34" ht="15" customHeight="1" x14ac:dyDescent="0.15">
      <c r="A116" s="613"/>
      <c r="B116" s="1646" t="s">
        <v>927</v>
      </c>
      <c r="C116" s="1647"/>
      <c r="D116" s="1647"/>
      <c r="E116" s="1647"/>
      <c r="F116" s="1647"/>
      <c r="G116" s="1647"/>
      <c r="H116" s="1647"/>
      <c r="I116" s="1648"/>
      <c r="J116" s="1646" t="s">
        <v>927</v>
      </c>
      <c r="K116" s="1647"/>
      <c r="L116" s="1647"/>
      <c r="M116" s="1647"/>
      <c r="N116" s="1647"/>
      <c r="O116" s="1647"/>
      <c r="P116" s="1647"/>
      <c r="Q116" s="1648"/>
      <c r="R116" s="1646" t="s">
        <v>927</v>
      </c>
      <c r="S116" s="1647"/>
      <c r="T116" s="1647"/>
      <c r="U116" s="1647"/>
      <c r="V116" s="1647"/>
      <c r="W116" s="1647"/>
      <c r="X116" s="1647"/>
      <c r="Y116" s="1648"/>
      <c r="Z116" s="1646" t="s">
        <v>927</v>
      </c>
      <c r="AA116" s="1647"/>
      <c r="AB116" s="1647"/>
      <c r="AC116" s="1647"/>
      <c r="AD116" s="1647"/>
      <c r="AE116" s="1647"/>
      <c r="AF116" s="1647"/>
      <c r="AG116" s="1648"/>
    </row>
    <row r="117" spans="1:34" ht="15" customHeight="1" x14ac:dyDescent="0.15">
      <c r="A117" s="613"/>
      <c r="B117" s="1700" t="s">
        <v>1381</v>
      </c>
      <c r="C117" s="1701"/>
      <c r="D117" s="1701"/>
      <c r="E117" s="1701"/>
      <c r="F117" s="1701"/>
      <c r="G117" s="1701"/>
      <c r="H117" s="1701"/>
      <c r="I117" s="1702"/>
      <c r="J117" s="1700" t="s">
        <v>1381</v>
      </c>
      <c r="K117" s="1701"/>
      <c r="L117" s="1701"/>
      <c r="M117" s="1701"/>
      <c r="N117" s="1701"/>
      <c r="O117" s="1701"/>
      <c r="P117" s="1701"/>
      <c r="Q117" s="1702"/>
      <c r="R117" s="1700" t="s">
        <v>1381</v>
      </c>
      <c r="S117" s="1701"/>
      <c r="T117" s="1701"/>
      <c r="U117" s="1701"/>
      <c r="V117" s="1701"/>
      <c r="W117" s="1701"/>
      <c r="X117" s="1701"/>
      <c r="Y117" s="1702"/>
      <c r="Z117" s="1700" t="s">
        <v>1381</v>
      </c>
      <c r="AA117" s="1701"/>
      <c r="AB117" s="1701"/>
      <c r="AC117" s="1701"/>
      <c r="AD117" s="1701"/>
      <c r="AE117" s="1701"/>
      <c r="AF117" s="1701"/>
      <c r="AG117" s="1702"/>
    </row>
    <row r="119" spans="1:34" ht="18.75" customHeight="1" x14ac:dyDescent="0.15">
      <c r="B119" s="610" t="s">
        <v>696</v>
      </c>
      <c r="C119" s="1706" t="s">
        <v>1382</v>
      </c>
      <c r="D119" s="1706"/>
      <c r="E119" s="1706"/>
      <c r="F119" s="1706"/>
      <c r="G119" s="1706"/>
      <c r="H119" s="1706"/>
      <c r="I119" s="1706"/>
      <c r="J119" s="1706"/>
      <c r="K119" s="1706"/>
      <c r="L119" s="1706"/>
      <c r="M119" s="1706"/>
      <c r="N119" s="1706"/>
      <c r="O119" s="1706"/>
      <c r="P119" s="1706"/>
      <c r="Q119" s="1706"/>
      <c r="R119" s="1706"/>
      <c r="S119" s="1706"/>
      <c r="T119" s="1706"/>
      <c r="U119" s="1706"/>
      <c r="V119" s="1706"/>
      <c r="W119" s="1706"/>
      <c r="X119" s="1706"/>
      <c r="Y119" s="1706"/>
      <c r="Z119" s="1706"/>
      <c r="AA119" s="1706"/>
      <c r="AB119" s="1706"/>
      <c r="AC119" s="1706"/>
      <c r="AD119" s="1706"/>
      <c r="AE119" s="1706"/>
      <c r="AF119" s="1706"/>
      <c r="AG119" s="1707"/>
      <c r="AH119" s="608"/>
    </row>
    <row r="120" spans="1:34" ht="15" customHeight="1" x14ac:dyDescent="0.15">
      <c r="A120" s="615"/>
      <c r="B120" s="1645" t="s">
        <v>928</v>
      </c>
      <c r="C120" s="1645"/>
      <c r="D120" s="1645"/>
      <c r="E120" s="1645"/>
      <c r="F120" s="1645"/>
      <c r="G120" s="1645"/>
      <c r="H120" s="1645"/>
      <c r="I120" s="1645"/>
      <c r="J120" s="1645" t="s">
        <v>919</v>
      </c>
      <c r="K120" s="1645"/>
      <c r="L120" s="1645"/>
      <c r="M120" s="1645"/>
      <c r="N120" s="1645"/>
      <c r="O120" s="1645"/>
      <c r="P120" s="1645"/>
      <c r="Q120" s="1645"/>
      <c r="R120" s="1645" t="s">
        <v>920</v>
      </c>
      <c r="S120" s="1645"/>
      <c r="T120" s="1645"/>
      <c r="U120" s="1645"/>
      <c r="V120" s="1645"/>
      <c r="W120" s="1645"/>
      <c r="X120" s="1645"/>
      <c r="Y120" s="1645"/>
      <c r="Z120" s="1645" t="s">
        <v>929</v>
      </c>
      <c r="AA120" s="1645"/>
      <c r="AB120" s="1645"/>
      <c r="AC120" s="1645"/>
      <c r="AD120" s="1645"/>
      <c r="AE120" s="1645"/>
      <c r="AF120" s="1645"/>
      <c r="AG120" s="1645"/>
    </row>
    <row r="121" spans="1:34" ht="15" customHeight="1" x14ac:dyDescent="0.15">
      <c r="A121" s="613"/>
      <c r="B121" s="1708" t="s">
        <v>1383</v>
      </c>
      <c r="C121" s="1709"/>
      <c r="D121" s="1709"/>
      <c r="E121" s="1709"/>
      <c r="F121" s="1709"/>
      <c r="G121" s="1709"/>
      <c r="H121" s="1709"/>
      <c r="I121" s="1710"/>
      <c r="J121" s="1708" t="s">
        <v>930</v>
      </c>
      <c r="K121" s="1709"/>
      <c r="L121" s="1709"/>
      <c r="M121" s="1709"/>
      <c r="N121" s="1709"/>
      <c r="O121" s="1709"/>
      <c r="P121" s="1709"/>
      <c r="Q121" s="1710"/>
      <c r="R121" s="1708" t="s">
        <v>930</v>
      </c>
      <c r="S121" s="1709"/>
      <c r="T121" s="1709"/>
      <c r="U121" s="1709"/>
      <c r="V121" s="1709"/>
      <c r="W121" s="1709"/>
      <c r="X121" s="1709"/>
      <c r="Y121" s="1710"/>
      <c r="Z121" s="1708" t="s">
        <v>930</v>
      </c>
      <c r="AA121" s="1709"/>
      <c r="AB121" s="1709"/>
      <c r="AC121" s="1709"/>
      <c r="AD121" s="1709"/>
      <c r="AE121" s="1709"/>
      <c r="AF121" s="1709"/>
      <c r="AG121" s="1710"/>
    </row>
    <row r="122" spans="1:34" ht="15" customHeight="1" x14ac:dyDescent="0.15">
      <c r="A122" s="613"/>
      <c r="B122" s="1645" t="s">
        <v>1384</v>
      </c>
      <c r="C122" s="1645"/>
      <c r="D122" s="1645"/>
      <c r="E122" s="1645"/>
      <c r="F122" s="1645"/>
      <c r="G122" s="1645"/>
      <c r="H122" s="1645"/>
      <c r="I122" s="1645"/>
      <c r="J122" s="1697" t="s">
        <v>931</v>
      </c>
      <c r="K122" s="1698"/>
      <c r="L122" s="1698"/>
      <c r="M122" s="1698"/>
      <c r="N122" s="1698"/>
      <c r="O122" s="1698"/>
      <c r="P122" s="1698"/>
      <c r="Q122" s="1699"/>
      <c r="R122" s="1697" t="s">
        <v>931</v>
      </c>
      <c r="S122" s="1698"/>
      <c r="T122" s="1698"/>
      <c r="U122" s="1698"/>
      <c r="V122" s="1698"/>
      <c r="W122" s="1698"/>
      <c r="X122" s="1698"/>
      <c r="Y122" s="1699"/>
      <c r="Z122" s="1697" t="s">
        <v>931</v>
      </c>
      <c r="AA122" s="1698"/>
      <c r="AB122" s="1698"/>
      <c r="AC122" s="1698"/>
      <c r="AD122" s="1698"/>
      <c r="AE122" s="1698"/>
      <c r="AF122" s="1698"/>
      <c r="AG122" s="1699"/>
    </row>
    <row r="123" spans="1:34" ht="15" customHeight="1" x14ac:dyDescent="0.15">
      <c r="A123" s="613"/>
      <c r="B123" s="1568" t="s">
        <v>1383</v>
      </c>
      <c r="C123" s="1569"/>
      <c r="D123" s="1569"/>
      <c r="E123" s="1569"/>
      <c r="F123" s="1569"/>
      <c r="G123" s="1569"/>
      <c r="H123" s="1569"/>
      <c r="I123" s="1570"/>
      <c r="J123" s="1700" t="s">
        <v>1385</v>
      </c>
      <c r="K123" s="1701"/>
      <c r="L123" s="1701"/>
      <c r="M123" s="1701"/>
      <c r="N123" s="1701"/>
      <c r="O123" s="1701"/>
      <c r="P123" s="1701"/>
      <c r="Q123" s="1702"/>
      <c r="R123" s="1700" t="s">
        <v>1385</v>
      </c>
      <c r="S123" s="1701"/>
      <c r="T123" s="1701"/>
      <c r="U123" s="1701"/>
      <c r="V123" s="1701"/>
      <c r="W123" s="1701"/>
      <c r="X123" s="1701"/>
      <c r="Y123" s="1702"/>
      <c r="Z123" s="1700" t="s">
        <v>1385</v>
      </c>
      <c r="AA123" s="1701"/>
      <c r="AB123" s="1701"/>
      <c r="AC123" s="1701"/>
      <c r="AD123" s="1701"/>
      <c r="AE123" s="1701"/>
      <c r="AF123" s="1701"/>
      <c r="AG123" s="1702"/>
    </row>
    <row r="125" spans="1:34" ht="18.75" customHeight="1" thickBot="1" x14ac:dyDescent="0.2">
      <c r="B125" s="1703" t="s">
        <v>1386</v>
      </c>
      <c r="C125" s="1703"/>
      <c r="D125" s="1703"/>
      <c r="E125" s="1703"/>
      <c r="F125" s="1703"/>
      <c r="G125" s="1703"/>
      <c r="H125" s="1703"/>
      <c r="I125" s="1703"/>
      <c r="J125" s="1703"/>
      <c r="K125" s="1703"/>
      <c r="L125" s="1703"/>
      <c r="M125" s="1703"/>
      <c r="N125" s="1703"/>
      <c r="O125" s="1703"/>
      <c r="P125" s="1703"/>
      <c r="Q125" s="1703"/>
      <c r="R125" s="1703"/>
      <c r="S125" s="1703"/>
      <c r="T125" s="1703"/>
      <c r="U125" s="1703"/>
      <c r="V125" s="1703"/>
      <c r="W125" s="1703"/>
      <c r="X125" s="1703"/>
      <c r="Y125" s="1703"/>
      <c r="Z125" s="1703"/>
      <c r="AA125" s="1703"/>
      <c r="AB125" s="1703"/>
      <c r="AC125" s="1703"/>
      <c r="AD125" s="1703"/>
      <c r="AE125" s="1703"/>
      <c r="AF125" s="1703"/>
      <c r="AG125" s="1703"/>
      <c r="AH125" s="608"/>
    </row>
    <row r="126" spans="1:34" ht="11.25" customHeight="1" thickTop="1" x14ac:dyDescent="0.15">
      <c r="B126" s="607"/>
      <c r="D126" s="607"/>
      <c r="E126" s="607"/>
      <c r="F126" s="607"/>
      <c r="G126" s="607"/>
      <c r="H126" s="607"/>
      <c r="I126" s="607"/>
      <c r="J126" s="607"/>
      <c r="K126" s="607"/>
      <c r="L126" s="607"/>
      <c r="M126" s="607"/>
      <c r="N126" s="607"/>
      <c r="O126" s="607"/>
      <c r="P126" s="607"/>
      <c r="Q126" s="607"/>
      <c r="R126" s="607"/>
      <c r="S126" s="607"/>
      <c r="T126" s="607"/>
      <c r="U126" s="607"/>
      <c r="V126" s="607"/>
      <c r="W126" s="607"/>
      <c r="X126" s="607"/>
      <c r="Y126" s="607"/>
      <c r="Z126" s="607"/>
      <c r="AA126" s="607"/>
      <c r="AB126" s="607"/>
      <c r="AC126" s="607"/>
      <c r="AD126" s="607"/>
      <c r="AE126" s="607"/>
      <c r="AF126" s="607"/>
      <c r="AG126" s="607"/>
      <c r="AH126" s="607"/>
    </row>
    <row r="127" spans="1:34" ht="42" customHeight="1" x14ac:dyDescent="0.15">
      <c r="B127" s="1704" t="s">
        <v>1149</v>
      </c>
      <c r="C127" s="1704"/>
      <c r="D127" s="1704"/>
      <c r="E127" s="1704"/>
      <c r="F127" s="1704"/>
      <c r="G127" s="1704"/>
      <c r="H127" s="1704"/>
      <c r="I127" s="1704"/>
      <c r="J127" s="1704"/>
      <c r="K127" s="1704"/>
      <c r="L127" s="1704"/>
      <c r="M127" s="1704"/>
      <c r="N127" s="1704"/>
      <c r="O127" s="1704"/>
      <c r="P127" s="1704"/>
      <c r="Q127" s="1704"/>
      <c r="R127" s="1704"/>
      <c r="S127" s="1704"/>
      <c r="T127" s="1704"/>
      <c r="U127" s="1704"/>
      <c r="V127" s="1704"/>
      <c r="W127" s="1704"/>
      <c r="X127" s="1704"/>
      <c r="Y127" s="1704"/>
      <c r="Z127" s="1704"/>
      <c r="AA127" s="1704"/>
      <c r="AB127" s="1704"/>
      <c r="AC127" s="1704"/>
      <c r="AD127" s="1704"/>
      <c r="AE127" s="1704"/>
      <c r="AF127" s="1704"/>
      <c r="AG127" s="1704"/>
      <c r="AH127" s="607"/>
    </row>
    <row r="128" spans="1:34" ht="7.5" customHeight="1" x14ac:dyDescent="0.15">
      <c r="A128" s="607"/>
      <c r="B128" s="607"/>
      <c r="D128" s="607"/>
      <c r="E128" s="607"/>
      <c r="F128" s="607"/>
      <c r="G128" s="607"/>
      <c r="H128" s="607"/>
      <c r="I128" s="607"/>
      <c r="J128" s="607"/>
      <c r="K128" s="607"/>
      <c r="L128" s="607"/>
      <c r="M128" s="607"/>
      <c r="N128" s="607"/>
      <c r="O128" s="607"/>
      <c r="P128" s="607"/>
      <c r="Q128" s="607"/>
      <c r="R128" s="607"/>
      <c r="S128" s="607"/>
      <c r="T128" s="607"/>
      <c r="U128" s="607"/>
      <c r="V128" s="607"/>
      <c r="W128" s="607"/>
      <c r="X128" s="607"/>
      <c r="Y128" s="607"/>
      <c r="Z128" s="607"/>
      <c r="AA128" s="607"/>
      <c r="AB128" s="607"/>
      <c r="AC128" s="607"/>
      <c r="AD128" s="607"/>
      <c r="AE128" s="607"/>
      <c r="AF128" s="607"/>
      <c r="AG128" s="607"/>
      <c r="AH128" s="607"/>
    </row>
    <row r="129" spans="1:45" ht="15" customHeight="1" x14ac:dyDescent="0.15">
      <c r="A129" s="613"/>
      <c r="B129" s="1705" t="s">
        <v>79</v>
      </c>
      <c r="C129" s="1705"/>
      <c r="D129" s="1705"/>
      <c r="E129" s="1705"/>
      <c r="F129" s="1705"/>
      <c r="G129" s="1705"/>
      <c r="H129" s="1705"/>
      <c r="I129" s="1705"/>
      <c r="J129" s="1705" t="s">
        <v>1387</v>
      </c>
      <c r="K129" s="1705"/>
      <c r="L129" s="1705"/>
      <c r="M129" s="1705"/>
      <c r="N129" s="1705"/>
      <c r="O129" s="1705"/>
      <c r="P129" s="1705"/>
      <c r="Q129" s="1705" t="s">
        <v>1388</v>
      </c>
      <c r="R129" s="1705"/>
      <c r="S129" s="1705"/>
      <c r="T129" s="1705"/>
      <c r="U129" s="1705"/>
      <c r="V129" s="1705"/>
      <c r="W129" s="1705"/>
      <c r="X129" s="1705"/>
      <c r="Y129" s="1705"/>
      <c r="Z129" s="1705"/>
      <c r="AA129" s="1705"/>
      <c r="AB129" s="1705"/>
      <c r="AC129" s="1705"/>
      <c r="AD129" s="1705"/>
      <c r="AE129" s="1705"/>
      <c r="AF129" s="1705"/>
      <c r="AG129" s="1705"/>
      <c r="AK129" s="1649"/>
      <c r="AL129" s="1649"/>
      <c r="AM129" s="1649"/>
      <c r="AN129" s="1649"/>
      <c r="AO129" s="1649"/>
      <c r="AP129" s="1649"/>
      <c r="AQ129" s="1649"/>
      <c r="AR129" s="1649"/>
      <c r="AS129" s="1649"/>
    </row>
    <row r="130" spans="1:45" ht="15" customHeight="1" x14ac:dyDescent="0.15">
      <c r="A130" s="613"/>
      <c r="B130" s="1650" t="s">
        <v>725</v>
      </c>
      <c r="C130" s="1651"/>
      <c r="D130" s="1651"/>
      <c r="E130" s="1651"/>
      <c r="F130" s="1651"/>
      <c r="G130" s="1651"/>
      <c r="H130" s="1651"/>
      <c r="I130" s="1652"/>
      <c r="J130" s="1659" t="s">
        <v>415</v>
      </c>
      <c r="K130" s="1660"/>
      <c r="L130" s="1660"/>
      <c r="M130" s="1660"/>
      <c r="N130" s="1660"/>
      <c r="O130" s="1660"/>
      <c r="P130" s="1660"/>
      <c r="Q130" s="1660"/>
      <c r="R130" s="1660"/>
      <c r="S130" s="1660"/>
      <c r="T130" s="1660"/>
      <c r="U130" s="1660"/>
      <c r="V130" s="1660"/>
      <c r="W130" s="1660"/>
      <c r="X130" s="1660"/>
      <c r="Y130" s="1660"/>
      <c r="Z130" s="1660"/>
      <c r="AA130" s="1660"/>
      <c r="AB130" s="1660"/>
      <c r="AC130" s="1660"/>
      <c r="AD130" s="1660"/>
      <c r="AE130" s="1660"/>
      <c r="AF130" s="1660"/>
      <c r="AG130" s="1661"/>
      <c r="AK130" s="614"/>
      <c r="AL130" s="614"/>
      <c r="AM130" s="614"/>
      <c r="AN130" s="614"/>
      <c r="AO130" s="614"/>
      <c r="AP130" s="614"/>
      <c r="AQ130" s="614"/>
      <c r="AR130" s="614"/>
      <c r="AS130" s="614"/>
    </row>
    <row r="131" spans="1:45" ht="15" customHeight="1" x14ac:dyDescent="0.15">
      <c r="A131" s="609"/>
      <c r="B131" s="1653"/>
      <c r="C131" s="1654"/>
      <c r="D131" s="1654"/>
      <c r="E131" s="1654"/>
      <c r="F131" s="1654"/>
      <c r="G131" s="1654"/>
      <c r="H131" s="1654"/>
      <c r="I131" s="1655"/>
      <c r="J131" s="1696" t="s">
        <v>103</v>
      </c>
      <c r="K131" s="1696"/>
      <c r="L131" s="1696"/>
      <c r="M131" s="1696"/>
      <c r="N131" s="1696"/>
      <c r="O131" s="1696"/>
      <c r="P131" s="1696"/>
      <c r="Q131" s="1636" t="s">
        <v>488</v>
      </c>
      <c r="R131" s="1636"/>
      <c r="S131" s="1636"/>
      <c r="T131" s="1636"/>
      <c r="U131" s="1636"/>
      <c r="V131" s="1636"/>
      <c r="W131" s="1636"/>
      <c r="X131" s="1636"/>
      <c r="Y131" s="1636"/>
      <c r="Z131" s="1636"/>
      <c r="AA131" s="1636"/>
      <c r="AB131" s="1636"/>
      <c r="AC131" s="1636"/>
      <c r="AD131" s="1636"/>
      <c r="AE131" s="1636"/>
      <c r="AF131" s="1636"/>
      <c r="AG131" s="1636"/>
    </row>
    <row r="132" spans="1:45" ht="15" customHeight="1" x14ac:dyDescent="0.15">
      <c r="B132" s="1653"/>
      <c r="C132" s="1654"/>
      <c r="D132" s="1654"/>
      <c r="E132" s="1654"/>
      <c r="F132" s="1654"/>
      <c r="G132" s="1654"/>
      <c r="H132" s="1654"/>
      <c r="I132" s="1655"/>
      <c r="J132" s="1605" t="s">
        <v>105</v>
      </c>
      <c r="K132" s="1606"/>
      <c r="L132" s="1606"/>
      <c r="M132" s="1606"/>
      <c r="N132" s="1606"/>
      <c r="O132" s="1606"/>
      <c r="P132" s="1607"/>
      <c r="Q132" s="1560" t="s">
        <v>488</v>
      </c>
      <c r="R132" s="1560"/>
      <c r="S132" s="1560"/>
      <c r="T132" s="1560"/>
      <c r="U132" s="1560"/>
      <c r="V132" s="1560"/>
      <c r="W132" s="1560"/>
      <c r="X132" s="1560"/>
      <c r="Y132" s="1560"/>
      <c r="Z132" s="1560"/>
      <c r="AA132" s="1560"/>
      <c r="AB132" s="1560"/>
      <c r="AC132" s="1560"/>
      <c r="AD132" s="1560"/>
      <c r="AE132" s="1560"/>
      <c r="AF132" s="1560"/>
      <c r="AG132" s="1560"/>
    </row>
    <row r="133" spans="1:45" ht="15" customHeight="1" x14ac:dyDescent="0.15">
      <c r="B133" s="1653"/>
      <c r="C133" s="1654"/>
      <c r="D133" s="1654"/>
      <c r="E133" s="1654"/>
      <c r="F133" s="1654"/>
      <c r="G133" s="1654"/>
      <c r="H133" s="1654"/>
      <c r="I133" s="1655"/>
      <c r="J133" s="1695" t="s">
        <v>106</v>
      </c>
      <c r="K133" s="1695"/>
      <c r="L133" s="1695"/>
      <c r="M133" s="1695"/>
      <c r="N133" s="1695"/>
      <c r="O133" s="1695"/>
      <c r="P133" s="1695"/>
      <c r="Q133" s="1623" t="s">
        <v>489</v>
      </c>
      <c r="R133" s="1624"/>
      <c r="S133" s="1624"/>
      <c r="T133" s="1624"/>
      <c r="U133" s="1624"/>
      <c r="V133" s="1624"/>
      <c r="W133" s="1624"/>
      <c r="X133" s="1624"/>
      <c r="Y133" s="1624"/>
      <c r="Z133" s="1624"/>
      <c r="AA133" s="1624"/>
      <c r="AB133" s="1624"/>
      <c r="AC133" s="1624"/>
      <c r="AD133" s="1624"/>
      <c r="AE133" s="1624"/>
      <c r="AF133" s="1624"/>
      <c r="AG133" s="1625"/>
    </row>
    <row r="134" spans="1:45" ht="15" customHeight="1" x14ac:dyDescent="0.15">
      <c r="B134" s="1653"/>
      <c r="C134" s="1654"/>
      <c r="D134" s="1654"/>
      <c r="E134" s="1654"/>
      <c r="F134" s="1654"/>
      <c r="G134" s="1654"/>
      <c r="H134" s="1654"/>
      <c r="I134" s="1655"/>
      <c r="J134" s="1695" t="s">
        <v>107</v>
      </c>
      <c r="K134" s="1695"/>
      <c r="L134" s="1695"/>
      <c r="M134" s="1695"/>
      <c r="N134" s="1695"/>
      <c r="O134" s="1695"/>
      <c r="P134" s="1695"/>
      <c r="Q134" s="1560" t="s">
        <v>1150</v>
      </c>
      <c r="R134" s="1560"/>
      <c r="S134" s="1560"/>
      <c r="T134" s="1560"/>
      <c r="U134" s="1560"/>
      <c r="V134" s="1560"/>
      <c r="W134" s="1560"/>
      <c r="X134" s="1560"/>
      <c r="Y134" s="1560"/>
      <c r="Z134" s="1560"/>
      <c r="AA134" s="1560"/>
      <c r="AB134" s="1560"/>
      <c r="AC134" s="1560"/>
      <c r="AD134" s="1560"/>
      <c r="AE134" s="1560"/>
      <c r="AF134" s="1560"/>
      <c r="AG134" s="1560"/>
    </row>
    <row r="135" spans="1:45" ht="15" customHeight="1" x14ac:dyDescent="0.15">
      <c r="B135" s="1653"/>
      <c r="C135" s="1654"/>
      <c r="D135" s="1654"/>
      <c r="E135" s="1654"/>
      <c r="F135" s="1654"/>
      <c r="G135" s="1654"/>
      <c r="H135" s="1654"/>
      <c r="I135" s="1655"/>
      <c r="J135" s="1662" t="s">
        <v>1342</v>
      </c>
      <c r="K135" s="1662"/>
      <c r="L135" s="1662"/>
      <c r="M135" s="1662"/>
      <c r="N135" s="1662"/>
      <c r="O135" s="1662"/>
      <c r="P135" s="1662"/>
      <c r="Q135" s="1637" t="s">
        <v>1389</v>
      </c>
      <c r="R135" s="1637"/>
      <c r="S135" s="1637"/>
      <c r="T135" s="1637"/>
      <c r="U135" s="1637"/>
      <c r="V135" s="1637"/>
      <c r="W135" s="1637"/>
      <c r="X135" s="1637"/>
      <c r="Y135" s="1637"/>
      <c r="Z135" s="1637"/>
      <c r="AA135" s="1637"/>
      <c r="AB135" s="1637"/>
      <c r="AC135" s="1637"/>
      <c r="AD135" s="1637"/>
      <c r="AE135" s="1637"/>
      <c r="AF135" s="1637"/>
      <c r="AG135" s="1637"/>
    </row>
    <row r="136" spans="1:45" ht="15" customHeight="1" x14ac:dyDescent="0.15">
      <c r="B136" s="1653"/>
      <c r="C136" s="1654"/>
      <c r="D136" s="1654"/>
      <c r="E136" s="1654"/>
      <c r="F136" s="1654"/>
      <c r="G136" s="1654"/>
      <c r="H136" s="1654"/>
      <c r="I136" s="1655"/>
      <c r="J136" s="1659" t="s">
        <v>416</v>
      </c>
      <c r="K136" s="1660"/>
      <c r="L136" s="1660"/>
      <c r="M136" s="1660"/>
      <c r="N136" s="1660"/>
      <c r="O136" s="1660"/>
      <c r="P136" s="1660"/>
      <c r="Q136" s="1660"/>
      <c r="R136" s="1660"/>
      <c r="S136" s="1660"/>
      <c r="T136" s="1660"/>
      <c r="U136" s="1660"/>
      <c r="V136" s="1660"/>
      <c r="W136" s="1660"/>
      <c r="X136" s="1660"/>
      <c r="Y136" s="1660"/>
      <c r="Z136" s="1660"/>
      <c r="AA136" s="1660"/>
      <c r="AB136" s="1660"/>
      <c r="AC136" s="1660"/>
      <c r="AD136" s="1660"/>
      <c r="AE136" s="1660"/>
      <c r="AF136" s="1660"/>
      <c r="AG136" s="1661"/>
    </row>
    <row r="137" spans="1:45" ht="15" customHeight="1" x14ac:dyDescent="0.15">
      <c r="B137" s="1653"/>
      <c r="C137" s="1654"/>
      <c r="D137" s="1654"/>
      <c r="E137" s="1654"/>
      <c r="F137" s="1654"/>
      <c r="G137" s="1654"/>
      <c r="H137" s="1654"/>
      <c r="I137" s="1655"/>
      <c r="J137" s="1696" t="s">
        <v>110</v>
      </c>
      <c r="K137" s="1696"/>
      <c r="L137" s="1696"/>
      <c r="M137" s="1696"/>
      <c r="N137" s="1696"/>
      <c r="O137" s="1696"/>
      <c r="P137" s="1696"/>
      <c r="Q137" s="1636" t="s">
        <v>490</v>
      </c>
      <c r="R137" s="1636"/>
      <c r="S137" s="1636"/>
      <c r="T137" s="1636"/>
      <c r="U137" s="1636"/>
      <c r="V137" s="1636"/>
      <c r="W137" s="1636"/>
      <c r="X137" s="1636"/>
      <c r="Y137" s="1636"/>
      <c r="Z137" s="1636"/>
      <c r="AA137" s="1636"/>
      <c r="AB137" s="1636"/>
      <c r="AC137" s="1636"/>
      <c r="AD137" s="1636"/>
      <c r="AE137" s="1636"/>
      <c r="AF137" s="1636"/>
      <c r="AG137" s="1636"/>
    </row>
    <row r="138" spans="1:45" ht="15" customHeight="1" x14ac:dyDescent="0.15">
      <c r="B138" s="1653"/>
      <c r="C138" s="1654"/>
      <c r="D138" s="1654"/>
      <c r="E138" s="1654"/>
      <c r="F138" s="1654"/>
      <c r="G138" s="1654"/>
      <c r="H138" s="1654"/>
      <c r="I138" s="1655"/>
      <c r="J138" s="1695" t="s">
        <v>113</v>
      </c>
      <c r="K138" s="1695"/>
      <c r="L138" s="1695"/>
      <c r="M138" s="1695"/>
      <c r="N138" s="1695"/>
      <c r="O138" s="1695"/>
      <c r="P138" s="1695"/>
      <c r="Q138" s="1560" t="s">
        <v>490</v>
      </c>
      <c r="R138" s="1560"/>
      <c r="S138" s="1560"/>
      <c r="T138" s="1560"/>
      <c r="U138" s="1560"/>
      <c r="V138" s="1560"/>
      <c r="W138" s="1560"/>
      <c r="X138" s="1560"/>
      <c r="Y138" s="1560"/>
      <c r="Z138" s="1560"/>
      <c r="AA138" s="1560"/>
      <c r="AB138" s="1560"/>
      <c r="AC138" s="1560"/>
      <c r="AD138" s="1560"/>
      <c r="AE138" s="1560"/>
      <c r="AF138" s="1560"/>
      <c r="AG138" s="1560"/>
    </row>
    <row r="139" spans="1:45" ht="15" customHeight="1" x14ac:dyDescent="0.15">
      <c r="B139" s="1653"/>
      <c r="C139" s="1654"/>
      <c r="D139" s="1654"/>
      <c r="E139" s="1654"/>
      <c r="F139" s="1654"/>
      <c r="G139" s="1654"/>
      <c r="H139" s="1654"/>
      <c r="I139" s="1655"/>
      <c r="J139" s="1663" t="s">
        <v>114</v>
      </c>
      <c r="K139" s="1663"/>
      <c r="L139" s="1663"/>
      <c r="M139" s="1663"/>
      <c r="N139" s="1663"/>
      <c r="O139" s="1663"/>
      <c r="P139" s="1663"/>
      <c r="Q139" s="1664" t="s">
        <v>490</v>
      </c>
      <c r="R139" s="1664"/>
      <c r="S139" s="1664"/>
      <c r="T139" s="1664"/>
      <c r="U139" s="1664"/>
      <c r="V139" s="1664"/>
      <c r="W139" s="1664"/>
      <c r="X139" s="1664"/>
      <c r="Y139" s="1664"/>
      <c r="Z139" s="1664"/>
      <c r="AA139" s="1664"/>
      <c r="AB139" s="1664"/>
      <c r="AC139" s="1664"/>
      <c r="AD139" s="1664"/>
      <c r="AE139" s="1664"/>
      <c r="AF139" s="1664"/>
      <c r="AG139" s="1664"/>
    </row>
    <row r="140" spans="1:45" ht="15" customHeight="1" x14ac:dyDescent="0.15">
      <c r="B140" s="1653"/>
      <c r="C140" s="1654"/>
      <c r="D140" s="1654"/>
      <c r="E140" s="1654"/>
      <c r="F140" s="1654"/>
      <c r="G140" s="1654"/>
      <c r="H140" s="1654"/>
      <c r="I140" s="1655"/>
      <c r="J140" s="1659" t="s">
        <v>417</v>
      </c>
      <c r="K140" s="1660"/>
      <c r="L140" s="1660"/>
      <c r="M140" s="1660"/>
      <c r="N140" s="1660"/>
      <c r="O140" s="1660"/>
      <c r="P140" s="1660"/>
      <c r="Q140" s="1660"/>
      <c r="R140" s="1660"/>
      <c r="S140" s="1660"/>
      <c r="T140" s="1660"/>
      <c r="U140" s="1660"/>
      <c r="V140" s="1660"/>
      <c r="W140" s="1660"/>
      <c r="X140" s="1660"/>
      <c r="Y140" s="1660"/>
      <c r="Z140" s="1660"/>
      <c r="AA140" s="1660"/>
      <c r="AB140" s="1660"/>
      <c r="AC140" s="1660"/>
      <c r="AD140" s="1660"/>
      <c r="AE140" s="1660"/>
      <c r="AF140" s="1660"/>
      <c r="AG140" s="1661"/>
    </row>
    <row r="141" spans="1:45" ht="15" customHeight="1" x14ac:dyDescent="0.15">
      <c r="B141" s="1653"/>
      <c r="C141" s="1654"/>
      <c r="D141" s="1654"/>
      <c r="E141" s="1654"/>
      <c r="F141" s="1654"/>
      <c r="G141" s="1654"/>
      <c r="H141" s="1654"/>
      <c r="I141" s="1655"/>
      <c r="J141" s="1696" t="s">
        <v>786</v>
      </c>
      <c r="K141" s="1696"/>
      <c r="L141" s="1696"/>
      <c r="M141" s="1696"/>
      <c r="N141" s="1696"/>
      <c r="O141" s="1696"/>
      <c r="P141" s="1696"/>
      <c r="Q141" s="1636" t="s">
        <v>1036</v>
      </c>
      <c r="R141" s="1636"/>
      <c r="S141" s="1636"/>
      <c r="T141" s="1636"/>
      <c r="U141" s="1636"/>
      <c r="V141" s="1636"/>
      <c r="W141" s="1636"/>
      <c r="X141" s="1636"/>
      <c r="Y141" s="1636"/>
      <c r="Z141" s="1636"/>
      <c r="AA141" s="1636"/>
      <c r="AB141" s="1636"/>
      <c r="AC141" s="1636"/>
      <c r="AD141" s="1636"/>
      <c r="AE141" s="1636"/>
      <c r="AF141" s="1636"/>
      <c r="AG141" s="1636"/>
    </row>
    <row r="142" spans="1:45" ht="15" customHeight="1" x14ac:dyDescent="0.15">
      <c r="B142" s="1653"/>
      <c r="C142" s="1654"/>
      <c r="D142" s="1654"/>
      <c r="E142" s="1654"/>
      <c r="F142" s="1654"/>
      <c r="G142" s="1654"/>
      <c r="H142" s="1654"/>
      <c r="I142" s="1655"/>
      <c r="J142" s="1695" t="s">
        <v>1340</v>
      </c>
      <c r="K142" s="1695"/>
      <c r="L142" s="1695"/>
      <c r="M142" s="1695"/>
      <c r="N142" s="1695"/>
      <c r="O142" s="1695"/>
      <c r="P142" s="1695"/>
      <c r="Q142" s="1560" t="s">
        <v>1037</v>
      </c>
      <c r="R142" s="1560"/>
      <c r="S142" s="1560"/>
      <c r="T142" s="1560"/>
      <c r="U142" s="1560"/>
      <c r="V142" s="1560"/>
      <c r="W142" s="1560"/>
      <c r="X142" s="1560"/>
      <c r="Y142" s="1560"/>
      <c r="Z142" s="1560"/>
      <c r="AA142" s="1560"/>
      <c r="AB142" s="1560"/>
      <c r="AC142" s="1560"/>
      <c r="AD142" s="1560"/>
      <c r="AE142" s="1560"/>
      <c r="AF142" s="1560"/>
      <c r="AG142" s="1560"/>
    </row>
    <row r="143" spans="1:45" ht="15" customHeight="1" x14ac:dyDescent="0.15">
      <c r="B143" s="1653"/>
      <c r="C143" s="1654"/>
      <c r="D143" s="1654"/>
      <c r="E143" s="1654"/>
      <c r="F143" s="1654"/>
      <c r="G143" s="1654"/>
      <c r="H143" s="1654"/>
      <c r="I143" s="1655"/>
      <c r="J143" s="1695" t="s">
        <v>1390</v>
      </c>
      <c r="K143" s="1695"/>
      <c r="L143" s="1695"/>
      <c r="M143" s="1695"/>
      <c r="N143" s="1695"/>
      <c r="O143" s="1695"/>
      <c r="P143" s="1695"/>
      <c r="Q143" s="1560" t="s">
        <v>1038</v>
      </c>
      <c r="R143" s="1560"/>
      <c r="S143" s="1560"/>
      <c r="T143" s="1560"/>
      <c r="U143" s="1560"/>
      <c r="V143" s="1560"/>
      <c r="W143" s="1560"/>
      <c r="X143" s="1560"/>
      <c r="Y143" s="1560"/>
      <c r="Z143" s="1560"/>
      <c r="AA143" s="1560"/>
      <c r="AB143" s="1560"/>
      <c r="AC143" s="1560"/>
      <c r="AD143" s="1560"/>
      <c r="AE143" s="1560"/>
      <c r="AF143" s="1560"/>
      <c r="AG143" s="1560"/>
    </row>
    <row r="144" spans="1:45" ht="15" customHeight="1" x14ac:dyDescent="0.15">
      <c r="B144" s="1653"/>
      <c r="C144" s="1654"/>
      <c r="D144" s="1654"/>
      <c r="E144" s="1654"/>
      <c r="F144" s="1654"/>
      <c r="G144" s="1654"/>
      <c r="H144" s="1654"/>
      <c r="I144" s="1655"/>
      <c r="J144" s="1605" t="s">
        <v>679</v>
      </c>
      <c r="K144" s="1606"/>
      <c r="L144" s="1606"/>
      <c r="M144" s="1606"/>
      <c r="N144" s="1606"/>
      <c r="O144" s="1606"/>
      <c r="P144" s="1607"/>
      <c r="Q144" s="1623" t="s">
        <v>491</v>
      </c>
      <c r="R144" s="1624"/>
      <c r="S144" s="1624"/>
      <c r="T144" s="1624"/>
      <c r="U144" s="1624"/>
      <c r="V144" s="1624"/>
      <c r="W144" s="1624"/>
      <c r="X144" s="1624"/>
      <c r="Y144" s="1624"/>
      <c r="Z144" s="1624"/>
      <c r="AA144" s="1624"/>
      <c r="AB144" s="1624"/>
      <c r="AC144" s="1624"/>
      <c r="AD144" s="1624"/>
      <c r="AE144" s="1624"/>
      <c r="AF144" s="1624"/>
      <c r="AG144" s="1625"/>
    </row>
    <row r="145" spans="2:33" ht="15" customHeight="1" x14ac:dyDescent="0.15">
      <c r="B145" s="1653"/>
      <c r="C145" s="1654"/>
      <c r="D145" s="1654"/>
      <c r="E145" s="1654"/>
      <c r="F145" s="1654"/>
      <c r="G145" s="1654"/>
      <c r="H145" s="1654"/>
      <c r="I145" s="1655"/>
      <c r="J145" s="1665" t="s">
        <v>681</v>
      </c>
      <c r="K145" s="1666"/>
      <c r="L145" s="1666"/>
      <c r="M145" s="1666"/>
      <c r="N145" s="1666"/>
      <c r="O145" s="1666"/>
      <c r="P145" s="1667"/>
      <c r="Q145" s="1668" t="s">
        <v>491</v>
      </c>
      <c r="R145" s="1669"/>
      <c r="S145" s="1669"/>
      <c r="T145" s="1669"/>
      <c r="U145" s="1669"/>
      <c r="V145" s="1669"/>
      <c r="W145" s="1669"/>
      <c r="X145" s="1669"/>
      <c r="Y145" s="1669"/>
      <c r="Z145" s="1669"/>
      <c r="AA145" s="1669"/>
      <c r="AB145" s="1669"/>
      <c r="AC145" s="1669"/>
      <c r="AD145" s="1669"/>
      <c r="AE145" s="1669"/>
      <c r="AF145" s="1669"/>
      <c r="AG145" s="1670"/>
    </row>
    <row r="146" spans="2:33" ht="15" customHeight="1" x14ac:dyDescent="0.15">
      <c r="B146" s="1653"/>
      <c r="C146" s="1654"/>
      <c r="D146" s="1654"/>
      <c r="E146" s="1654"/>
      <c r="F146" s="1654"/>
      <c r="G146" s="1654"/>
      <c r="H146" s="1654"/>
      <c r="I146" s="1655"/>
      <c r="J146" s="1659" t="s">
        <v>419</v>
      </c>
      <c r="K146" s="1660"/>
      <c r="L146" s="1660"/>
      <c r="M146" s="1660"/>
      <c r="N146" s="1660"/>
      <c r="O146" s="1660"/>
      <c r="P146" s="1660"/>
      <c r="Q146" s="1660"/>
      <c r="R146" s="1660"/>
      <c r="S146" s="1660"/>
      <c r="T146" s="1660"/>
      <c r="U146" s="1660"/>
      <c r="V146" s="1660"/>
      <c r="W146" s="1660"/>
      <c r="X146" s="1660"/>
      <c r="Y146" s="1660"/>
      <c r="Z146" s="1660"/>
      <c r="AA146" s="1660"/>
      <c r="AB146" s="1660"/>
      <c r="AC146" s="1660"/>
      <c r="AD146" s="1660"/>
      <c r="AE146" s="1660"/>
      <c r="AF146" s="1660"/>
      <c r="AG146" s="1661"/>
    </row>
    <row r="147" spans="2:33" ht="15" customHeight="1" x14ac:dyDescent="0.15">
      <c r="B147" s="1653"/>
      <c r="C147" s="1654"/>
      <c r="D147" s="1654"/>
      <c r="E147" s="1654"/>
      <c r="F147" s="1654"/>
      <c r="G147" s="1654"/>
      <c r="H147" s="1654"/>
      <c r="I147" s="1655"/>
      <c r="J147" s="1663" t="s">
        <v>121</v>
      </c>
      <c r="K147" s="1663"/>
      <c r="L147" s="1663"/>
      <c r="M147" s="1663"/>
      <c r="N147" s="1663"/>
      <c r="O147" s="1663"/>
      <c r="P147" s="1663"/>
      <c r="Q147" s="1664" t="s">
        <v>1039</v>
      </c>
      <c r="R147" s="1664"/>
      <c r="S147" s="1664"/>
      <c r="T147" s="1664"/>
      <c r="U147" s="1664"/>
      <c r="V147" s="1664"/>
      <c r="W147" s="1664"/>
      <c r="X147" s="1664"/>
      <c r="Y147" s="1664"/>
      <c r="Z147" s="1664"/>
      <c r="AA147" s="1664"/>
      <c r="AB147" s="1664"/>
      <c r="AC147" s="1664"/>
      <c r="AD147" s="1664"/>
      <c r="AE147" s="1664"/>
      <c r="AF147" s="1664"/>
      <c r="AG147" s="1664"/>
    </row>
    <row r="148" spans="2:33" ht="15" customHeight="1" x14ac:dyDescent="0.15">
      <c r="B148" s="1653"/>
      <c r="C148" s="1654"/>
      <c r="D148" s="1654"/>
      <c r="E148" s="1654"/>
      <c r="F148" s="1654"/>
      <c r="G148" s="1654"/>
      <c r="H148" s="1654"/>
      <c r="I148" s="1655"/>
      <c r="J148" s="1695" t="s">
        <v>790</v>
      </c>
      <c r="K148" s="1695"/>
      <c r="L148" s="1695"/>
      <c r="M148" s="1695"/>
      <c r="N148" s="1695"/>
      <c r="O148" s="1695"/>
      <c r="P148" s="1695"/>
      <c r="Q148" s="1560" t="s">
        <v>1040</v>
      </c>
      <c r="R148" s="1560"/>
      <c r="S148" s="1560"/>
      <c r="T148" s="1560"/>
      <c r="U148" s="1560"/>
      <c r="V148" s="1560"/>
      <c r="W148" s="1560"/>
      <c r="X148" s="1560"/>
      <c r="Y148" s="1560"/>
      <c r="Z148" s="1560"/>
      <c r="AA148" s="1560"/>
      <c r="AB148" s="1560"/>
      <c r="AC148" s="1560"/>
      <c r="AD148" s="1560"/>
      <c r="AE148" s="1560"/>
      <c r="AF148" s="1560"/>
      <c r="AG148" s="1560"/>
    </row>
    <row r="149" spans="2:33" ht="15" customHeight="1" x14ac:dyDescent="0.15">
      <c r="B149" s="1653"/>
      <c r="C149" s="1654"/>
      <c r="D149" s="1654"/>
      <c r="E149" s="1654"/>
      <c r="F149" s="1654"/>
      <c r="G149" s="1654"/>
      <c r="H149" s="1654"/>
      <c r="I149" s="1655"/>
      <c r="J149" s="1671" t="s">
        <v>675</v>
      </c>
      <c r="K149" s="1671"/>
      <c r="L149" s="1671"/>
      <c r="M149" s="1671"/>
      <c r="N149" s="1671"/>
      <c r="O149" s="1671"/>
      <c r="P149" s="1671"/>
      <c r="Q149" s="1672" t="s">
        <v>1039</v>
      </c>
      <c r="R149" s="1672"/>
      <c r="S149" s="1672"/>
      <c r="T149" s="1672"/>
      <c r="U149" s="1672"/>
      <c r="V149" s="1672"/>
      <c r="W149" s="1672"/>
      <c r="X149" s="1672"/>
      <c r="Y149" s="1672"/>
      <c r="Z149" s="1672"/>
      <c r="AA149" s="1672"/>
      <c r="AB149" s="1672"/>
      <c r="AC149" s="1672"/>
      <c r="AD149" s="1672"/>
      <c r="AE149" s="1672"/>
      <c r="AF149" s="1672"/>
      <c r="AG149" s="1672"/>
    </row>
    <row r="150" spans="2:33" ht="15" customHeight="1" x14ac:dyDescent="0.15">
      <c r="B150" s="1653"/>
      <c r="C150" s="1654"/>
      <c r="D150" s="1654"/>
      <c r="E150" s="1654"/>
      <c r="F150" s="1654"/>
      <c r="G150" s="1654"/>
      <c r="H150" s="1654"/>
      <c r="I150" s="1655"/>
      <c r="J150" s="1659" t="s">
        <v>753</v>
      </c>
      <c r="K150" s="1660"/>
      <c r="L150" s="1660"/>
      <c r="M150" s="1660"/>
      <c r="N150" s="1660"/>
      <c r="O150" s="1660"/>
      <c r="P150" s="1660"/>
      <c r="Q150" s="1660"/>
      <c r="R150" s="1660"/>
      <c r="S150" s="1660"/>
      <c r="T150" s="1660"/>
      <c r="U150" s="1660"/>
      <c r="V150" s="1660"/>
      <c r="W150" s="1660"/>
      <c r="X150" s="1660"/>
      <c r="Y150" s="1660"/>
      <c r="Z150" s="1660"/>
      <c r="AA150" s="1660"/>
      <c r="AB150" s="1660"/>
      <c r="AC150" s="1660"/>
      <c r="AD150" s="1660"/>
      <c r="AE150" s="1660"/>
      <c r="AF150" s="1660"/>
      <c r="AG150" s="1661"/>
    </row>
    <row r="151" spans="2:33" ht="15" customHeight="1" x14ac:dyDescent="0.15">
      <c r="B151" s="1653"/>
      <c r="C151" s="1654"/>
      <c r="D151" s="1654"/>
      <c r="E151" s="1654"/>
      <c r="F151" s="1654"/>
      <c r="G151" s="1654"/>
      <c r="H151" s="1654"/>
      <c r="I151" s="1655"/>
      <c r="J151" s="1696" t="s">
        <v>215</v>
      </c>
      <c r="K151" s="1696"/>
      <c r="L151" s="1696"/>
      <c r="M151" s="1696"/>
      <c r="N151" s="1696"/>
      <c r="O151" s="1696"/>
      <c r="P151" s="1696"/>
      <c r="Q151" s="1636" t="s">
        <v>492</v>
      </c>
      <c r="R151" s="1636"/>
      <c r="S151" s="1636"/>
      <c r="T151" s="1636"/>
      <c r="U151" s="1636"/>
      <c r="V151" s="1636"/>
      <c r="W151" s="1636"/>
      <c r="X151" s="1636"/>
      <c r="Y151" s="1636"/>
      <c r="Z151" s="1636"/>
      <c r="AA151" s="1636"/>
      <c r="AB151" s="1636"/>
      <c r="AC151" s="1636"/>
      <c r="AD151" s="1636"/>
      <c r="AE151" s="1636"/>
      <c r="AF151" s="1636"/>
      <c r="AG151" s="1636"/>
    </row>
    <row r="152" spans="2:33" ht="15" customHeight="1" x14ac:dyDescent="0.15">
      <c r="B152" s="1653"/>
      <c r="C152" s="1654"/>
      <c r="D152" s="1654"/>
      <c r="E152" s="1654"/>
      <c r="F152" s="1654"/>
      <c r="G152" s="1654"/>
      <c r="H152" s="1654"/>
      <c r="I152" s="1655"/>
      <c r="J152" s="1695" t="s">
        <v>483</v>
      </c>
      <c r="K152" s="1695"/>
      <c r="L152" s="1695"/>
      <c r="M152" s="1695"/>
      <c r="N152" s="1695"/>
      <c r="O152" s="1695"/>
      <c r="P152" s="1695"/>
      <c r="Q152" s="1560" t="s">
        <v>493</v>
      </c>
      <c r="R152" s="1560"/>
      <c r="S152" s="1560"/>
      <c r="T152" s="1560"/>
      <c r="U152" s="1560"/>
      <c r="V152" s="1560"/>
      <c r="W152" s="1560"/>
      <c r="X152" s="1560"/>
      <c r="Y152" s="1560"/>
      <c r="Z152" s="1560"/>
      <c r="AA152" s="1560"/>
      <c r="AB152" s="1560"/>
      <c r="AC152" s="1560"/>
      <c r="AD152" s="1560"/>
      <c r="AE152" s="1560"/>
      <c r="AF152" s="1560"/>
      <c r="AG152" s="1560"/>
    </row>
    <row r="153" spans="2:33" ht="15" customHeight="1" x14ac:dyDescent="0.15">
      <c r="B153" s="1653"/>
      <c r="C153" s="1654"/>
      <c r="D153" s="1654"/>
      <c r="E153" s="1654"/>
      <c r="F153" s="1654"/>
      <c r="G153" s="1654"/>
      <c r="H153" s="1654"/>
      <c r="I153" s="1655"/>
      <c r="J153" s="1605" t="s">
        <v>420</v>
      </c>
      <c r="K153" s="1606"/>
      <c r="L153" s="1606"/>
      <c r="M153" s="1606"/>
      <c r="N153" s="1606"/>
      <c r="O153" s="1606"/>
      <c r="P153" s="1607"/>
      <c r="Q153" s="1623" t="s">
        <v>492</v>
      </c>
      <c r="R153" s="1624"/>
      <c r="S153" s="1624"/>
      <c r="T153" s="1624"/>
      <c r="U153" s="1624"/>
      <c r="V153" s="1624"/>
      <c r="W153" s="1624"/>
      <c r="X153" s="1624"/>
      <c r="Y153" s="1624"/>
      <c r="Z153" s="1624"/>
      <c r="AA153" s="1624"/>
      <c r="AB153" s="1624"/>
      <c r="AC153" s="1624"/>
      <c r="AD153" s="1624"/>
      <c r="AE153" s="1624"/>
      <c r="AF153" s="1624"/>
      <c r="AG153" s="1625"/>
    </row>
    <row r="154" spans="2:33" ht="15" customHeight="1" x14ac:dyDescent="0.15">
      <c r="B154" s="1653"/>
      <c r="C154" s="1654"/>
      <c r="D154" s="1654"/>
      <c r="E154" s="1654"/>
      <c r="F154" s="1654"/>
      <c r="G154" s="1654"/>
      <c r="H154" s="1654"/>
      <c r="I154" s="1655"/>
      <c r="J154" s="1659" t="s">
        <v>969</v>
      </c>
      <c r="K154" s="1660"/>
      <c r="L154" s="1660"/>
      <c r="M154" s="1660"/>
      <c r="N154" s="1660"/>
      <c r="O154" s="1660"/>
      <c r="P154" s="1660"/>
      <c r="Q154" s="1660"/>
      <c r="R154" s="1660"/>
      <c r="S154" s="1660"/>
      <c r="T154" s="1660"/>
      <c r="U154" s="1660"/>
      <c r="V154" s="1660"/>
      <c r="W154" s="1660"/>
      <c r="X154" s="1660"/>
      <c r="Y154" s="1660"/>
      <c r="Z154" s="1660"/>
      <c r="AA154" s="1660"/>
      <c r="AB154" s="1660"/>
      <c r="AC154" s="1660"/>
      <c r="AD154" s="1660"/>
      <c r="AE154" s="1660"/>
      <c r="AF154" s="1660"/>
      <c r="AG154" s="1661"/>
    </row>
    <row r="155" spans="2:33" ht="15" customHeight="1" x14ac:dyDescent="0.15">
      <c r="B155" s="1653"/>
      <c r="C155" s="1654"/>
      <c r="D155" s="1654"/>
      <c r="E155" s="1654"/>
      <c r="F155" s="1654"/>
      <c r="G155" s="1654"/>
      <c r="H155" s="1654"/>
      <c r="I155" s="1655"/>
      <c r="J155" s="1696" t="s">
        <v>791</v>
      </c>
      <c r="K155" s="1696"/>
      <c r="L155" s="1696"/>
      <c r="M155" s="1696"/>
      <c r="N155" s="1696"/>
      <c r="O155" s="1696"/>
      <c r="P155" s="1696"/>
      <c r="Q155" s="1636" t="s">
        <v>986</v>
      </c>
      <c r="R155" s="1636"/>
      <c r="S155" s="1636"/>
      <c r="T155" s="1636"/>
      <c r="U155" s="1636"/>
      <c r="V155" s="1636"/>
      <c r="W155" s="1636"/>
      <c r="X155" s="1636"/>
      <c r="Y155" s="1636"/>
      <c r="Z155" s="1636"/>
      <c r="AA155" s="1636"/>
      <c r="AB155" s="1636"/>
      <c r="AC155" s="1636"/>
      <c r="AD155" s="1636"/>
      <c r="AE155" s="1636"/>
      <c r="AF155" s="1636"/>
      <c r="AG155" s="1636"/>
    </row>
    <row r="156" spans="2:33" ht="15" customHeight="1" x14ac:dyDescent="0.15">
      <c r="B156" s="1653"/>
      <c r="C156" s="1654"/>
      <c r="D156" s="1654"/>
      <c r="E156" s="1654"/>
      <c r="F156" s="1654"/>
      <c r="G156" s="1654"/>
      <c r="H156" s="1654"/>
      <c r="I156" s="1655"/>
      <c r="J156" s="1695" t="s">
        <v>792</v>
      </c>
      <c r="K156" s="1695"/>
      <c r="L156" s="1695"/>
      <c r="M156" s="1695"/>
      <c r="N156" s="1695"/>
      <c r="O156" s="1695"/>
      <c r="P156" s="1695"/>
      <c r="Q156" s="1560" t="s">
        <v>983</v>
      </c>
      <c r="R156" s="1560"/>
      <c r="S156" s="1560"/>
      <c r="T156" s="1560"/>
      <c r="U156" s="1560"/>
      <c r="V156" s="1560"/>
      <c r="W156" s="1560"/>
      <c r="X156" s="1560"/>
      <c r="Y156" s="1560"/>
      <c r="Z156" s="1560"/>
      <c r="AA156" s="1560"/>
      <c r="AB156" s="1560"/>
      <c r="AC156" s="1560"/>
      <c r="AD156" s="1560"/>
      <c r="AE156" s="1560"/>
      <c r="AF156" s="1560"/>
      <c r="AG156" s="1560"/>
    </row>
    <row r="157" spans="2:33" ht="15" customHeight="1" x14ac:dyDescent="0.15">
      <c r="B157" s="1653"/>
      <c r="C157" s="1654"/>
      <c r="D157" s="1654"/>
      <c r="E157" s="1654"/>
      <c r="F157" s="1654"/>
      <c r="G157" s="1654"/>
      <c r="H157" s="1654"/>
      <c r="I157" s="1655"/>
      <c r="J157" s="1659" t="s">
        <v>421</v>
      </c>
      <c r="K157" s="1660"/>
      <c r="L157" s="1660"/>
      <c r="M157" s="1660"/>
      <c r="N157" s="1660"/>
      <c r="O157" s="1660"/>
      <c r="P157" s="1660"/>
      <c r="Q157" s="1660"/>
      <c r="R157" s="1660"/>
      <c r="S157" s="1660"/>
      <c r="T157" s="1660"/>
      <c r="U157" s="1660"/>
      <c r="V157" s="1660"/>
      <c r="W157" s="1660"/>
      <c r="X157" s="1660"/>
      <c r="Y157" s="1660"/>
      <c r="Z157" s="1660"/>
      <c r="AA157" s="1660"/>
      <c r="AB157" s="1660"/>
      <c r="AC157" s="1660"/>
      <c r="AD157" s="1660"/>
      <c r="AE157" s="1660"/>
      <c r="AF157" s="1660"/>
      <c r="AG157" s="1661"/>
    </row>
    <row r="158" spans="2:33" ht="15" customHeight="1" x14ac:dyDescent="0.15">
      <c r="B158" s="1653"/>
      <c r="C158" s="1654"/>
      <c r="D158" s="1654"/>
      <c r="E158" s="1654"/>
      <c r="F158" s="1654"/>
      <c r="G158" s="1654"/>
      <c r="H158" s="1654"/>
      <c r="I158" s="1655"/>
      <c r="J158" s="1696" t="s">
        <v>793</v>
      </c>
      <c r="K158" s="1696"/>
      <c r="L158" s="1696"/>
      <c r="M158" s="1696"/>
      <c r="N158" s="1696"/>
      <c r="O158" s="1696"/>
      <c r="P158" s="1696"/>
      <c r="Q158" s="1636" t="s">
        <v>1151</v>
      </c>
      <c r="R158" s="1636"/>
      <c r="S158" s="1636"/>
      <c r="T158" s="1636"/>
      <c r="U158" s="1636"/>
      <c r="V158" s="1636"/>
      <c r="W158" s="1636"/>
      <c r="X158" s="1636"/>
      <c r="Y158" s="1636"/>
      <c r="Z158" s="1636"/>
      <c r="AA158" s="1636"/>
      <c r="AB158" s="1636"/>
      <c r="AC158" s="1636"/>
      <c r="AD158" s="1636"/>
      <c r="AE158" s="1636"/>
      <c r="AF158" s="1636"/>
      <c r="AG158" s="1636"/>
    </row>
    <row r="159" spans="2:33" ht="15" customHeight="1" x14ac:dyDescent="0.15">
      <c r="B159" s="1653"/>
      <c r="C159" s="1654"/>
      <c r="D159" s="1654"/>
      <c r="E159" s="1654"/>
      <c r="F159" s="1654"/>
      <c r="G159" s="1654"/>
      <c r="H159" s="1654"/>
      <c r="I159" s="1655"/>
      <c r="J159" s="1695" t="s">
        <v>794</v>
      </c>
      <c r="K159" s="1695"/>
      <c r="L159" s="1695"/>
      <c r="M159" s="1695"/>
      <c r="N159" s="1695"/>
      <c r="O159" s="1695"/>
      <c r="P159" s="1695"/>
      <c r="Q159" s="1636" t="s">
        <v>1151</v>
      </c>
      <c r="R159" s="1636"/>
      <c r="S159" s="1636"/>
      <c r="T159" s="1636"/>
      <c r="U159" s="1636"/>
      <c r="V159" s="1636"/>
      <c r="W159" s="1636"/>
      <c r="X159" s="1636"/>
      <c r="Y159" s="1636"/>
      <c r="Z159" s="1636"/>
      <c r="AA159" s="1636"/>
      <c r="AB159" s="1636"/>
      <c r="AC159" s="1636"/>
      <c r="AD159" s="1636"/>
      <c r="AE159" s="1636"/>
      <c r="AF159" s="1636"/>
      <c r="AG159" s="1636"/>
    </row>
    <row r="160" spans="2:33" ht="15" customHeight="1" x14ac:dyDescent="0.15">
      <c r="B160" s="1653"/>
      <c r="C160" s="1654"/>
      <c r="D160" s="1654"/>
      <c r="E160" s="1654"/>
      <c r="F160" s="1654"/>
      <c r="G160" s="1654"/>
      <c r="H160" s="1654"/>
      <c r="I160" s="1655"/>
      <c r="J160" s="1695" t="s">
        <v>795</v>
      </c>
      <c r="K160" s="1695"/>
      <c r="L160" s="1695"/>
      <c r="M160" s="1695"/>
      <c r="N160" s="1695"/>
      <c r="O160" s="1695"/>
      <c r="P160" s="1695"/>
      <c r="Q160" s="1636" t="s">
        <v>1151</v>
      </c>
      <c r="R160" s="1636"/>
      <c r="S160" s="1636"/>
      <c r="T160" s="1636"/>
      <c r="U160" s="1636"/>
      <c r="V160" s="1636"/>
      <c r="W160" s="1636"/>
      <c r="X160" s="1636"/>
      <c r="Y160" s="1636"/>
      <c r="Z160" s="1636"/>
      <c r="AA160" s="1636"/>
      <c r="AB160" s="1636"/>
      <c r="AC160" s="1636"/>
      <c r="AD160" s="1636"/>
      <c r="AE160" s="1636"/>
      <c r="AF160" s="1636"/>
      <c r="AG160" s="1636"/>
    </row>
    <row r="161" spans="2:33" ht="15" customHeight="1" x14ac:dyDescent="0.15">
      <c r="B161" s="1653"/>
      <c r="C161" s="1654"/>
      <c r="D161" s="1654"/>
      <c r="E161" s="1654"/>
      <c r="F161" s="1654"/>
      <c r="G161" s="1654"/>
      <c r="H161" s="1654"/>
      <c r="I161" s="1655"/>
      <c r="J161" s="1605" t="s">
        <v>968</v>
      </c>
      <c r="K161" s="1606"/>
      <c r="L161" s="1606"/>
      <c r="M161" s="1606"/>
      <c r="N161" s="1606"/>
      <c r="O161" s="1606"/>
      <c r="P161" s="1607"/>
      <c r="Q161" s="1636" t="s">
        <v>1151</v>
      </c>
      <c r="R161" s="1636"/>
      <c r="S161" s="1636"/>
      <c r="T161" s="1636"/>
      <c r="U161" s="1636"/>
      <c r="V161" s="1636"/>
      <c r="W161" s="1636"/>
      <c r="X161" s="1636"/>
      <c r="Y161" s="1636"/>
      <c r="Z161" s="1636"/>
      <c r="AA161" s="1636"/>
      <c r="AB161" s="1636"/>
      <c r="AC161" s="1636"/>
      <c r="AD161" s="1636"/>
      <c r="AE161" s="1636"/>
      <c r="AF161" s="1636"/>
      <c r="AG161" s="1636"/>
    </row>
    <row r="162" spans="2:33" ht="15" customHeight="1" x14ac:dyDescent="0.15">
      <c r="B162" s="1653"/>
      <c r="C162" s="1654"/>
      <c r="D162" s="1654"/>
      <c r="E162" s="1654"/>
      <c r="F162" s="1654"/>
      <c r="G162" s="1654"/>
      <c r="H162" s="1654"/>
      <c r="I162" s="1655"/>
      <c r="J162" s="1694" t="s">
        <v>134</v>
      </c>
      <c r="K162" s="1694"/>
      <c r="L162" s="1694"/>
      <c r="M162" s="1694"/>
      <c r="N162" s="1694"/>
      <c r="O162" s="1694"/>
      <c r="P162" s="1694"/>
      <c r="Q162" s="1636" t="s">
        <v>1151</v>
      </c>
      <c r="R162" s="1636"/>
      <c r="S162" s="1636"/>
      <c r="T162" s="1636"/>
      <c r="U162" s="1636"/>
      <c r="V162" s="1636"/>
      <c r="W162" s="1636"/>
      <c r="X162" s="1636"/>
      <c r="Y162" s="1636"/>
      <c r="Z162" s="1636"/>
      <c r="AA162" s="1636"/>
      <c r="AB162" s="1636"/>
      <c r="AC162" s="1636"/>
      <c r="AD162" s="1636"/>
      <c r="AE162" s="1636"/>
      <c r="AF162" s="1636"/>
      <c r="AG162" s="1636"/>
    </row>
    <row r="163" spans="2:33" ht="15" customHeight="1" x14ac:dyDescent="0.15">
      <c r="B163" s="1653"/>
      <c r="C163" s="1654"/>
      <c r="D163" s="1654"/>
      <c r="E163" s="1654"/>
      <c r="F163" s="1654"/>
      <c r="G163" s="1654"/>
      <c r="H163" s="1654"/>
      <c r="I163" s="1655"/>
      <c r="J163" s="1659" t="s">
        <v>422</v>
      </c>
      <c r="K163" s="1660"/>
      <c r="L163" s="1660"/>
      <c r="M163" s="1660"/>
      <c r="N163" s="1660"/>
      <c r="O163" s="1660"/>
      <c r="P163" s="1660"/>
      <c r="Q163" s="1660"/>
      <c r="R163" s="1660"/>
      <c r="S163" s="1660"/>
      <c r="T163" s="1660"/>
      <c r="U163" s="1660"/>
      <c r="V163" s="1660"/>
      <c r="W163" s="1660"/>
      <c r="X163" s="1660"/>
      <c r="Y163" s="1660"/>
      <c r="Z163" s="1660"/>
      <c r="AA163" s="1660"/>
      <c r="AB163" s="1660"/>
      <c r="AC163" s="1660"/>
      <c r="AD163" s="1660"/>
      <c r="AE163" s="1660"/>
      <c r="AF163" s="1660"/>
      <c r="AG163" s="1661"/>
    </row>
    <row r="164" spans="2:33" ht="15" customHeight="1" x14ac:dyDescent="0.15">
      <c r="B164" s="1653"/>
      <c r="C164" s="1654"/>
      <c r="D164" s="1654"/>
      <c r="E164" s="1654"/>
      <c r="F164" s="1654"/>
      <c r="G164" s="1654"/>
      <c r="H164" s="1654"/>
      <c r="I164" s="1655"/>
      <c r="J164" s="1693" t="s">
        <v>682</v>
      </c>
      <c r="K164" s="1693"/>
      <c r="L164" s="1693"/>
      <c r="M164" s="1693"/>
      <c r="N164" s="1693"/>
      <c r="O164" s="1693"/>
      <c r="P164" s="1693"/>
      <c r="Q164" s="1636" t="s">
        <v>1151</v>
      </c>
      <c r="R164" s="1636"/>
      <c r="S164" s="1636"/>
      <c r="T164" s="1636"/>
      <c r="U164" s="1636"/>
      <c r="V164" s="1636"/>
      <c r="W164" s="1636"/>
      <c r="X164" s="1636"/>
      <c r="Y164" s="1636"/>
      <c r="Z164" s="1636"/>
      <c r="AA164" s="1636"/>
      <c r="AB164" s="1636"/>
      <c r="AC164" s="1636"/>
      <c r="AD164" s="1636"/>
      <c r="AE164" s="1636"/>
      <c r="AF164" s="1636"/>
      <c r="AG164" s="1636"/>
    </row>
    <row r="165" spans="2:33" ht="15" customHeight="1" x14ac:dyDescent="0.15">
      <c r="B165" s="1653"/>
      <c r="C165" s="1654"/>
      <c r="D165" s="1654"/>
      <c r="E165" s="1654"/>
      <c r="F165" s="1654"/>
      <c r="G165" s="1654"/>
      <c r="H165" s="1654"/>
      <c r="I165" s="1655"/>
      <c r="J165" s="1559" t="s">
        <v>683</v>
      </c>
      <c r="K165" s="1559"/>
      <c r="L165" s="1559"/>
      <c r="M165" s="1559"/>
      <c r="N165" s="1559"/>
      <c r="O165" s="1559"/>
      <c r="P165" s="1559"/>
      <c r="Q165" s="1636" t="s">
        <v>1151</v>
      </c>
      <c r="R165" s="1636"/>
      <c r="S165" s="1636"/>
      <c r="T165" s="1636"/>
      <c r="U165" s="1636"/>
      <c r="V165" s="1636"/>
      <c r="W165" s="1636"/>
      <c r="X165" s="1636"/>
      <c r="Y165" s="1636"/>
      <c r="Z165" s="1636"/>
      <c r="AA165" s="1636"/>
      <c r="AB165" s="1636"/>
      <c r="AC165" s="1636"/>
      <c r="AD165" s="1636"/>
      <c r="AE165" s="1636"/>
      <c r="AF165" s="1636"/>
      <c r="AG165" s="1636"/>
    </row>
    <row r="166" spans="2:33" ht="15" customHeight="1" x14ac:dyDescent="0.15">
      <c r="B166" s="1653"/>
      <c r="C166" s="1654"/>
      <c r="D166" s="1654"/>
      <c r="E166" s="1654"/>
      <c r="F166" s="1654"/>
      <c r="G166" s="1654"/>
      <c r="H166" s="1654"/>
      <c r="I166" s="1655"/>
      <c r="J166" s="1559" t="s">
        <v>963</v>
      </c>
      <c r="K166" s="1559"/>
      <c r="L166" s="1559"/>
      <c r="M166" s="1559"/>
      <c r="N166" s="1559"/>
      <c r="O166" s="1559"/>
      <c r="P166" s="1559"/>
      <c r="Q166" s="1636" t="s">
        <v>1151</v>
      </c>
      <c r="R166" s="1636"/>
      <c r="S166" s="1636"/>
      <c r="T166" s="1636"/>
      <c r="U166" s="1636"/>
      <c r="V166" s="1636"/>
      <c r="W166" s="1636"/>
      <c r="X166" s="1636"/>
      <c r="Y166" s="1636"/>
      <c r="Z166" s="1636"/>
      <c r="AA166" s="1636"/>
      <c r="AB166" s="1636"/>
      <c r="AC166" s="1636"/>
      <c r="AD166" s="1636"/>
      <c r="AE166" s="1636"/>
      <c r="AF166" s="1636"/>
      <c r="AG166" s="1636"/>
    </row>
    <row r="167" spans="2:33" ht="15" customHeight="1" x14ac:dyDescent="0.15">
      <c r="B167" s="1653"/>
      <c r="C167" s="1654"/>
      <c r="D167" s="1654"/>
      <c r="E167" s="1654"/>
      <c r="F167" s="1654"/>
      <c r="G167" s="1654"/>
      <c r="H167" s="1654"/>
      <c r="I167" s="1655"/>
      <c r="J167" s="1559" t="s">
        <v>964</v>
      </c>
      <c r="K167" s="1559"/>
      <c r="L167" s="1559"/>
      <c r="M167" s="1559"/>
      <c r="N167" s="1559"/>
      <c r="O167" s="1559"/>
      <c r="P167" s="1559"/>
      <c r="Q167" s="1636" t="s">
        <v>1151</v>
      </c>
      <c r="R167" s="1636"/>
      <c r="S167" s="1636"/>
      <c r="T167" s="1636"/>
      <c r="U167" s="1636"/>
      <c r="V167" s="1636"/>
      <c r="W167" s="1636"/>
      <c r="X167" s="1636"/>
      <c r="Y167" s="1636"/>
      <c r="Z167" s="1636"/>
      <c r="AA167" s="1636"/>
      <c r="AB167" s="1636"/>
      <c r="AC167" s="1636"/>
      <c r="AD167" s="1636"/>
      <c r="AE167" s="1636"/>
      <c r="AF167" s="1636"/>
      <c r="AG167" s="1636"/>
    </row>
    <row r="168" spans="2:33" ht="15" customHeight="1" x14ac:dyDescent="0.15">
      <c r="B168" s="1653"/>
      <c r="C168" s="1654"/>
      <c r="D168" s="1654"/>
      <c r="E168" s="1654"/>
      <c r="F168" s="1654"/>
      <c r="G168" s="1654"/>
      <c r="H168" s="1654"/>
      <c r="I168" s="1655"/>
      <c r="J168" s="1559" t="s">
        <v>798</v>
      </c>
      <c r="K168" s="1559"/>
      <c r="L168" s="1559"/>
      <c r="M168" s="1559"/>
      <c r="N168" s="1559"/>
      <c r="O168" s="1559"/>
      <c r="P168" s="1559"/>
      <c r="Q168" s="1636" t="s">
        <v>1151</v>
      </c>
      <c r="R168" s="1636"/>
      <c r="S168" s="1636"/>
      <c r="T168" s="1636"/>
      <c r="U168" s="1636"/>
      <c r="V168" s="1636"/>
      <c r="W168" s="1636"/>
      <c r="X168" s="1636"/>
      <c r="Y168" s="1636"/>
      <c r="Z168" s="1636"/>
      <c r="AA168" s="1636"/>
      <c r="AB168" s="1636"/>
      <c r="AC168" s="1636"/>
      <c r="AD168" s="1636"/>
      <c r="AE168" s="1636"/>
      <c r="AF168" s="1636"/>
      <c r="AG168" s="1636"/>
    </row>
    <row r="169" spans="2:33" ht="15" customHeight="1" x14ac:dyDescent="0.15">
      <c r="B169" s="1653"/>
      <c r="C169" s="1654"/>
      <c r="D169" s="1654"/>
      <c r="E169" s="1654"/>
      <c r="F169" s="1654"/>
      <c r="G169" s="1654"/>
      <c r="H169" s="1654"/>
      <c r="I169" s="1655"/>
      <c r="J169" s="1605" t="s">
        <v>965</v>
      </c>
      <c r="K169" s="1606"/>
      <c r="L169" s="1606"/>
      <c r="M169" s="1606"/>
      <c r="N169" s="1606"/>
      <c r="O169" s="1606"/>
      <c r="P169" s="1607"/>
      <c r="Q169" s="1636" t="s">
        <v>1151</v>
      </c>
      <c r="R169" s="1636"/>
      <c r="S169" s="1636"/>
      <c r="T169" s="1636"/>
      <c r="U169" s="1636"/>
      <c r="V169" s="1636"/>
      <c r="W169" s="1636"/>
      <c r="X169" s="1636"/>
      <c r="Y169" s="1636"/>
      <c r="Z169" s="1636"/>
      <c r="AA169" s="1636"/>
      <c r="AB169" s="1636"/>
      <c r="AC169" s="1636"/>
      <c r="AD169" s="1636"/>
      <c r="AE169" s="1636"/>
      <c r="AF169" s="1636"/>
      <c r="AG169" s="1636"/>
    </row>
    <row r="170" spans="2:33" ht="15" customHeight="1" x14ac:dyDescent="0.15">
      <c r="B170" s="1653"/>
      <c r="C170" s="1654"/>
      <c r="D170" s="1654"/>
      <c r="E170" s="1654"/>
      <c r="F170" s="1654"/>
      <c r="G170" s="1654"/>
      <c r="H170" s="1654"/>
      <c r="I170" s="1655"/>
      <c r="J170" s="1559" t="s">
        <v>142</v>
      </c>
      <c r="K170" s="1559"/>
      <c r="L170" s="1559"/>
      <c r="M170" s="1559"/>
      <c r="N170" s="1559"/>
      <c r="O170" s="1559"/>
      <c r="P170" s="1559"/>
      <c r="Q170" s="1636" t="s">
        <v>1151</v>
      </c>
      <c r="R170" s="1636"/>
      <c r="S170" s="1636"/>
      <c r="T170" s="1636"/>
      <c r="U170" s="1636"/>
      <c r="V170" s="1636"/>
      <c r="W170" s="1636"/>
      <c r="X170" s="1636"/>
      <c r="Y170" s="1636"/>
      <c r="Z170" s="1636"/>
      <c r="AA170" s="1636"/>
      <c r="AB170" s="1636"/>
      <c r="AC170" s="1636"/>
      <c r="AD170" s="1636"/>
      <c r="AE170" s="1636"/>
      <c r="AF170" s="1636"/>
      <c r="AG170" s="1636"/>
    </row>
    <row r="171" spans="2:33" ht="15" customHeight="1" x14ac:dyDescent="0.15">
      <c r="B171" s="1653"/>
      <c r="C171" s="1654"/>
      <c r="D171" s="1654"/>
      <c r="E171" s="1654"/>
      <c r="F171" s="1654"/>
      <c r="G171" s="1654"/>
      <c r="H171" s="1654"/>
      <c r="I171" s="1655"/>
      <c r="J171" s="1694" t="s">
        <v>966</v>
      </c>
      <c r="K171" s="1694"/>
      <c r="L171" s="1694"/>
      <c r="M171" s="1694"/>
      <c r="N171" s="1694"/>
      <c r="O171" s="1694"/>
      <c r="P171" s="1694"/>
      <c r="Q171" s="1636" t="s">
        <v>1151</v>
      </c>
      <c r="R171" s="1636"/>
      <c r="S171" s="1636"/>
      <c r="T171" s="1636"/>
      <c r="U171" s="1636"/>
      <c r="V171" s="1636"/>
      <c r="W171" s="1636"/>
      <c r="X171" s="1636"/>
      <c r="Y171" s="1636"/>
      <c r="Z171" s="1636"/>
      <c r="AA171" s="1636"/>
      <c r="AB171" s="1636"/>
      <c r="AC171" s="1636"/>
      <c r="AD171" s="1636"/>
      <c r="AE171" s="1636"/>
      <c r="AF171" s="1636"/>
      <c r="AG171" s="1636"/>
    </row>
    <row r="172" spans="2:33" ht="15" customHeight="1" x14ac:dyDescent="0.15">
      <c r="B172" s="1653"/>
      <c r="C172" s="1654"/>
      <c r="D172" s="1654"/>
      <c r="E172" s="1654"/>
      <c r="F172" s="1654"/>
      <c r="G172" s="1654"/>
      <c r="H172" s="1654"/>
      <c r="I172" s="1655"/>
      <c r="J172" s="1559" t="s">
        <v>797</v>
      </c>
      <c r="K172" s="1559"/>
      <c r="L172" s="1559"/>
      <c r="M172" s="1559"/>
      <c r="N172" s="1559"/>
      <c r="O172" s="1559"/>
      <c r="P172" s="1559"/>
      <c r="Q172" s="1636" t="s">
        <v>1151</v>
      </c>
      <c r="R172" s="1636"/>
      <c r="S172" s="1636"/>
      <c r="T172" s="1636"/>
      <c r="U172" s="1636"/>
      <c r="V172" s="1636"/>
      <c r="W172" s="1636"/>
      <c r="X172" s="1636"/>
      <c r="Y172" s="1636"/>
      <c r="Z172" s="1636"/>
      <c r="AA172" s="1636"/>
      <c r="AB172" s="1636"/>
      <c r="AC172" s="1636"/>
      <c r="AD172" s="1636"/>
      <c r="AE172" s="1636"/>
      <c r="AF172" s="1636"/>
      <c r="AG172" s="1636"/>
    </row>
    <row r="173" spans="2:33" ht="15" customHeight="1" x14ac:dyDescent="0.15">
      <c r="B173" s="1656"/>
      <c r="C173" s="1657"/>
      <c r="D173" s="1657"/>
      <c r="E173" s="1657"/>
      <c r="F173" s="1657"/>
      <c r="G173" s="1657"/>
      <c r="H173" s="1657"/>
      <c r="I173" s="1658"/>
      <c r="J173" s="1561" t="s">
        <v>799</v>
      </c>
      <c r="K173" s="1561"/>
      <c r="L173" s="1561"/>
      <c r="M173" s="1561"/>
      <c r="N173" s="1561"/>
      <c r="O173" s="1561"/>
      <c r="P173" s="1561"/>
      <c r="Q173" s="1636" t="s">
        <v>1151</v>
      </c>
      <c r="R173" s="1636"/>
      <c r="S173" s="1636"/>
      <c r="T173" s="1636"/>
      <c r="U173" s="1636"/>
      <c r="V173" s="1636"/>
      <c r="W173" s="1636"/>
      <c r="X173" s="1636"/>
      <c r="Y173" s="1636"/>
      <c r="Z173" s="1636"/>
      <c r="AA173" s="1636"/>
      <c r="AB173" s="1636"/>
      <c r="AC173" s="1636"/>
      <c r="AD173" s="1636"/>
      <c r="AE173" s="1636"/>
      <c r="AF173" s="1636"/>
      <c r="AG173" s="1636"/>
    </row>
    <row r="174" spans="2:33" ht="15" customHeight="1" x14ac:dyDescent="0.15">
      <c r="B174" s="1634" t="s">
        <v>95</v>
      </c>
      <c r="C174" s="1575"/>
      <c r="D174" s="1575"/>
      <c r="E174" s="1575"/>
      <c r="F174" s="1575"/>
      <c r="G174" s="1575"/>
      <c r="H174" s="1575"/>
      <c r="I174" s="1576"/>
      <c r="J174" s="1693" t="s">
        <v>99</v>
      </c>
      <c r="K174" s="1693"/>
      <c r="L174" s="1693"/>
      <c r="M174" s="1693"/>
      <c r="N174" s="1693"/>
      <c r="O174" s="1693"/>
      <c r="P174" s="1693"/>
      <c r="Q174" s="1636" t="s">
        <v>1151</v>
      </c>
      <c r="R174" s="1636"/>
      <c r="S174" s="1636"/>
      <c r="T174" s="1636"/>
      <c r="U174" s="1636"/>
      <c r="V174" s="1636"/>
      <c r="W174" s="1636"/>
      <c r="X174" s="1636"/>
      <c r="Y174" s="1636"/>
      <c r="Z174" s="1636"/>
      <c r="AA174" s="1636"/>
      <c r="AB174" s="1636"/>
      <c r="AC174" s="1636"/>
      <c r="AD174" s="1636"/>
      <c r="AE174" s="1636"/>
      <c r="AF174" s="1636"/>
      <c r="AG174" s="1636"/>
    </row>
    <row r="175" spans="2:33" ht="15" customHeight="1" x14ac:dyDescent="0.15">
      <c r="B175" s="1635"/>
      <c r="C175" s="1577"/>
      <c r="D175" s="1577"/>
      <c r="E175" s="1577"/>
      <c r="F175" s="1577"/>
      <c r="G175" s="1577"/>
      <c r="H175" s="1577"/>
      <c r="I175" s="1578"/>
      <c r="J175" s="1561" t="s">
        <v>101</v>
      </c>
      <c r="K175" s="1561"/>
      <c r="L175" s="1561"/>
      <c r="M175" s="1561"/>
      <c r="N175" s="1561"/>
      <c r="O175" s="1561"/>
      <c r="P175" s="1561"/>
      <c r="Q175" s="1636" t="s">
        <v>1151</v>
      </c>
      <c r="R175" s="1636"/>
      <c r="S175" s="1636"/>
      <c r="T175" s="1636"/>
      <c r="U175" s="1636"/>
      <c r="V175" s="1636"/>
      <c r="W175" s="1636"/>
      <c r="X175" s="1636"/>
      <c r="Y175" s="1636"/>
      <c r="Z175" s="1636"/>
      <c r="AA175" s="1636"/>
      <c r="AB175" s="1636"/>
      <c r="AC175" s="1636"/>
      <c r="AD175" s="1636"/>
      <c r="AE175" s="1636"/>
      <c r="AF175" s="1636"/>
      <c r="AG175" s="1636"/>
    </row>
    <row r="176" spans="2:33" ht="15" customHeight="1" x14ac:dyDescent="0.15">
      <c r="B176" s="1579" t="s">
        <v>305</v>
      </c>
      <c r="C176" s="1580"/>
      <c r="D176" s="1585" t="s">
        <v>494</v>
      </c>
      <c r="E176" s="1575"/>
      <c r="F176" s="1575"/>
      <c r="G176" s="1575"/>
      <c r="H176" s="1575"/>
      <c r="I176" s="1576"/>
      <c r="J176" s="1620" t="s">
        <v>932</v>
      </c>
      <c r="K176" s="1621"/>
      <c r="L176" s="1621"/>
      <c r="M176" s="1621"/>
      <c r="N176" s="1621"/>
      <c r="O176" s="1621"/>
      <c r="P176" s="1621"/>
      <c r="Q176" s="1621"/>
      <c r="R176" s="1621"/>
      <c r="S176" s="1621"/>
      <c r="T176" s="1621"/>
      <c r="U176" s="1621"/>
      <c r="V176" s="1621"/>
      <c r="W176" s="1621"/>
      <c r="X176" s="1621"/>
      <c r="Y176" s="1621"/>
      <c r="Z176" s="1621"/>
      <c r="AA176" s="1621"/>
      <c r="AB176" s="1621"/>
      <c r="AC176" s="1621"/>
      <c r="AD176" s="1621"/>
      <c r="AE176" s="1621"/>
      <c r="AF176" s="1621"/>
      <c r="AG176" s="1622"/>
    </row>
    <row r="177" spans="2:47" ht="15" customHeight="1" x14ac:dyDescent="0.15">
      <c r="B177" s="1581"/>
      <c r="C177" s="1582"/>
      <c r="D177" s="1586"/>
      <c r="E177" s="1587"/>
      <c r="F177" s="1587"/>
      <c r="G177" s="1587"/>
      <c r="H177" s="1587"/>
      <c r="I177" s="1588"/>
      <c r="J177" s="1693" t="s">
        <v>933</v>
      </c>
      <c r="K177" s="1693"/>
      <c r="L177" s="1693"/>
      <c r="M177" s="1693"/>
      <c r="N177" s="1693"/>
      <c r="O177" s="1693"/>
      <c r="P177" s="1693"/>
      <c r="Q177" s="1636" t="s">
        <v>495</v>
      </c>
      <c r="R177" s="1636"/>
      <c r="S177" s="1636"/>
      <c r="T177" s="1636"/>
      <c r="U177" s="1636"/>
      <c r="V177" s="1636"/>
      <c r="W177" s="1636"/>
      <c r="X177" s="1636"/>
      <c r="Y177" s="1636"/>
      <c r="Z177" s="1636"/>
      <c r="AA177" s="1636"/>
      <c r="AB177" s="1636"/>
      <c r="AC177" s="1636"/>
      <c r="AD177" s="1636"/>
      <c r="AE177" s="1636"/>
      <c r="AF177" s="1636"/>
      <c r="AG177" s="1636"/>
    </row>
    <row r="178" spans="2:47" ht="15" customHeight="1" x14ac:dyDescent="0.15">
      <c r="B178" s="1581"/>
      <c r="C178" s="1582"/>
      <c r="D178" s="1586"/>
      <c r="E178" s="1587"/>
      <c r="F178" s="1587"/>
      <c r="G178" s="1587"/>
      <c r="H178" s="1587"/>
      <c r="I178" s="1588"/>
      <c r="J178" s="1559" t="s">
        <v>805</v>
      </c>
      <c r="K178" s="1559"/>
      <c r="L178" s="1559"/>
      <c r="M178" s="1559"/>
      <c r="N178" s="1559"/>
      <c r="O178" s="1559"/>
      <c r="P178" s="1559"/>
      <c r="Q178" s="1560" t="s">
        <v>700</v>
      </c>
      <c r="R178" s="1560"/>
      <c r="S178" s="1560"/>
      <c r="T178" s="1560"/>
      <c r="U178" s="1560"/>
      <c r="V178" s="1560"/>
      <c r="W178" s="1560"/>
      <c r="X178" s="1560"/>
      <c r="Y178" s="1560"/>
      <c r="Z178" s="1560"/>
      <c r="AA178" s="1560"/>
      <c r="AB178" s="1560"/>
      <c r="AC178" s="1560"/>
      <c r="AD178" s="1560"/>
      <c r="AE178" s="1560"/>
      <c r="AF178" s="1560"/>
      <c r="AG178" s="1560"/>
    </row>
    <row r="179" spans="2:47" ht="15" customHeight="1" x14ac:dyDescent="0.15">
      <c r="B179" s="1581"/>
      <c r="C179" s="1582"/>
      <c r="D179" s="1586"/>
      <c r="E179" s="1587"/>
      <c r="F179" s="1587"/>
      <c r="G179" s="1587"/>
      <c r="H179" s="1587"/>
      <c r="I179" s="1588"/>
      <c r="J179" s="1559" t="s">
        <v>806</v>
      </c>
      <c r="K179" s="1559"/>
      <c r="L179" s="1559"/>
      <c r="M179" s="1559"/>
      <c r="N179" s="1559"/>
      <c r="O179" s="1559"/>
      <c r="P179" s="1559"/>
      <c r="Q179" s="1560" t="s">
        <v>700</v>
      </c>
      <c r="R179" s="1560"/>
      <c r="S179" s="1560"/>
      <c r="T179" s="1560"/>
      <c r="U179" s="1560"/>
      <c r="V179" s="1560"/>
      <c r="W179" s="1560"/>
      <c r="X179" s="1560"/>
      <c r="Y179" s="1560"/>
      <c r="Z179" s="1560"/>
      <c r="AA179" s="1560"/>
      <c r="AB179" s="1560"/>
      <c r="AC179" s="1560"/>
      <c r="AD179" s="1560"/>
      <c r="AE179" s="1560"/>
      <c r="AF179" s="1560"/>
      <c r="AG179" s="1560"/>
    </row>
    <row r="180" spans="2:47" ht="15" customHeight="1" x14ac:dyDescent="0.15">
      <c r="B180" s="1581"/>
      <c r="C180" s="1582"/>
      <c r="D180" s="1586"/>
      <c r="E180" s="1587"/>
      <c r="F180" s="1587"/>
      <c r="G180" s="1587"/>
      <c r="H180" s="1587"/>
      <c r="I180" s="1588"/>
      <c r="J180" s="1694" t="s">
        <v>687</v>
      </c>
      <c r="K180" s="1694"/>
      <c r="L180" s="1694"/>
      <c r="M180" s="1694"/>
      <c r="N180" s="1694"/>
      <c r="O180" s="1694"/>
      <c r="P180" s="1694"/>
      <c r="Q180" s="1664" t="s">
        <v>700</v>
      </c>
      <c r="R180" s="1664"/>
      <c r="S180" s="1664"/>
      <c r="T180" s="1664"/>
      <c r="U180" s="1664"/>
      <c r="V180" s="1664"/>
      <c r="W180" s="1664"/>
      <c r="X180" s="1664"/>
      <c r="Y180" s="1664"/>
      <c r="Z180" s="1664"/>
      <c r="AA180" s="1664"/>
      <c r="AB180" s="1664"/>
      <c r="AC180" s="1664"/>
      <c r="AD180" s="1664"/>
      <c r="AE180" s="1664"/>
      <c r="AF180" s="1664"/>
      <c r="AG180" s="1664"/>
    </row>
    <row r="181" spans="2:47" ht="15" customHeight="1" x14ac:dyDescent="0.15">
      <c r="B181" s="1581"/>
      <c r="C181" s="1582"/>
      <c r="D181" s="1586"/>
      <c r="E181" s="1587"/>
      <c r="F181" s="1587"/>
      <c r="G181" s="1587"/>
      <c r="H181" s="1587"/>
      <c r="I181" s="1588"/>
      <c r="J181" s="1559" t="s">
        <v>934</v>
      </c>
      <c r="K181" s="1559"/>
      <c r="L181" s="1559"/>
      <c r="M181" s="1559"/>
      <c r="N181" s="1559"/>
      <c r="O181" s="1559"/>
      <c r="P181" s="1559"/>
      <c r="Q181" s="1560" t="s">
        <v>974</v>
      </c>
      <c r="R181" s="1560"/>
      <c r="S181" s="1560"/>
      <c r="T181" s="1560"/>
      <c r="U181" s="1560"/>
      <c r="V181" s="1560"/>
      <c r="W181" s="1560"/>
      <c r="X181" s="1560"/>
      <c r="Y181" s="1560"/>
      <c r="Z181" s="1560"/>
      <c r="AA181" s="1560"/>
      <c r="AB181" s="1560"/>
      <c r="AC181" s="1560"/>
      <c r="AD181" s="1560"/>
      <c r="AE181" s="1560"/>
      <c r="AF181" s="1560"/>
      <c r="AG181" s="1560"/>
    </row>
    <row r="182" spans="2:47" ht="15" customHeight="1" x14ac:dyDescent="0.15">
      <c r="B182" s="1581"/>
      <c r="C182" s="1582"/>
      <c r="D182" s="1586"/>
      <c r="E182" s="1587"/>
      <c r="F182" s="1587"/>
      <c r="G182" s="1587"/>
      <c r="H182" s="1587"/>
      <c r="I182" s="1588"/>
      <c r="J182" s="1561" t="s">
        <v>935</v>
      </c>
      <c r="K182" s="1561"/>
      <c r="L182" s="1561"/>
      <c r="M182" s="1561"/>
      <c r="N182" s="1561"/>
      <c r="O182" s="1561"/>
      <c r="P182" s="1561"/>
      <c r="Q182" s="1637" t="s">
        <v>974</v>
      </c>
      <c r="R182" s="1637"/>
      <c r="S182" s="1637"/>
      <c r="T182" s="1637"/>
      <c r="U182" s="1637"/>
      <c r="V182" s="1637"/>
      <c r="W182" s="1637"/>
      <c r="X182" s="1637"/>
      <c r="Y182" s="1637"/>
      <c r="Z182" s="1637"/>
      <c r="AA182" s="1637"/>
      <c r="AB182" s="1637"/>
      <c r="AC182" s="1637"/>
      <c r="AD182" s="1637"/>
      <c r="AE182" s="1637"/>
      <c r="AF182" s="1637"/>
      <c r="AG182" s="1637"/>
    </row>
    <row r="183" spans="2:47" ht="15" customHeight="1" x14ac:dyDescent="0.15">
      <c r="B183" s="1581"/>
      <c r="C183" s="1582"/>
      <c r="D183" s="1586"/>
      <c r="E183" s="1587"/>
      <c r="F183" s="1587"/>
      <c r="G183" s="1587"/>
      <c r="H183" s="1587"/>
      <c r="I183" s="1588"/>
      <c r="J183" s="1620" t="s">
        <v>937</v>
      </c>
      <c r="K183" s="1621"/>
      <c r="L183" s="1621"/>
      <c r="M183" s="1621"/>
      <c r="N183" s="1621"/>
      <c r="O183" s="1621"/>
      <c r="P183" s="1621"/>
      <c r="Q183" s="1621"/>
      <c r="R183" s="1621"/>
      <c r="S183" s="1621"/>
      <c r="T183" s="1621"/>
      <c r="U183" s="1621"/>
      <c r="V183" s="1621"/>
      <c r="W183" s="1621"/>
      <c r="X183" s="1621"/>
      <c r="Y183" s="1621"/>
      <c r="Z183" s="1621"/>
      <c r="AA183" s="1621"/>
      <c r="AB183" s="1621"/>
      <c r="AC183" s="1621"/>
      <c r="AD183" s="1621"/>
      <c r="AE183" s="1621"/>
      <c r="AF183" s="1621"/>
      <c r="AG183" s="1622"/>
    </row>
    <row r="184" spans="2:47" ht="15" customHeight="1" x14ac:dyDescent="0.15">
      <c r="B184" s="1581"/>
      <c r="C184" s="1582"/>
      <c r="D184" s="1586"/>
      <c r="E184" s="1587"/>
      <c r="F184" s="1587"/>
      <c r="G184" s="1587"/>
      <c r="H184" s="1587"/>
      <c r="I184" s="1588"/>
      <c r="J184" s="1693" t="s">
        <v>686</v>
      </c>
      <c r="K184" s="1693"/>
      <c r="L184" s="1693"/>
      <c r="M184" s="1693"/>
      <c r="N184" s="1693"/>
      <c r="O184" s="1693"/>
      <c r="P184" s="1693"/>
      <c r="Q184" s="1636" t="s">
        <v>701</v>
      </c>
      <c r="R184" s="1636"/>
      <c r="S184" s="1636"/>
      <c r="T184" s="1636"/>
      <c r="U184" s="1636"/>
      <c r="V184" s="1636"/>
      <c r="W184" s="1636"/>
      <c r="X184" s="1636"/>
      <c r="Y184" s="1636"/>
      <c r="Z184" s="1636"/>
      <c r="AA184" s="1636"/>
      <c r="AB184" s="1636"/>
      <c r="AC184" s="1636"/>
      <c r="AD184" s="1636"/>
      <c r="AE184" s="1636"/>
      <c r="AF184" s="1636"/>
      <c r="AG184" s="1636"/>
    </row>
    <row r="185" spans="2:47" ht="15" customHeight="1" x14ac:dyDescent="0.15">
      <c r="B185" s="1581"/>
      <c r="C185" s="1582"/>
      <c r="D185" s="1586"/>
      <c r="E185" s="1587"/>
      <c r="F185" s="1587"/>
      <c r="G185" s="1587"/>
      <c r="H185" s="1587"/>
      <c r="I185" s="1588"/>
      <c r="J185" s="1559" t="s">
        <v>83</v>
      </c>
      <c r="K185" s="1559"/>
      <c r="L185" s="1559"/>
      <c r="M185" s="1559"/>
      <c r="N185" s="1559"/>
      <c r="O185" s="1559"/>
      <c r="P185" s="1559"/>
      <c r="Q185" s="1560" t="s">
        <v>701</v>
      </c>
      <c r="R185" s="1560"/>
      <c r="S185" s="1560"/>
      <c r="T185" s="1560"/>
      <c r="U185" s="1560"/>
      <c r="V185" s="1560"/>
      <c r="W185" s="1560"/>
      <c r="X185" s="1560"/>
      <c r="Y185" s="1560"/>
      <c r="Z185" s="1560"/>
      <c r="AA185" s="1560"/>
      <c r="AB185" s="1560"/>
      <c r="AC185" s="1560"/>
      <c r="AD185" s="1560"/>
      <c r="AE185" s="1560"/>
      <c r="AF185" s="1560"/>
      <c r="AG185" s="1560"/>
    </row>
    <row r="186" spans="2:47" ht="15" customHeight="1" x14ac:dyDescent="0.15">
      <c r="B186" s="1581"/>
      <c r="C186" s="1582"/>
      <c r="D186" s="1586"/>
      <c r="E186" s="1587"/>
      <c r="F186" s="1587"/>
      <c r="G186" s="1587"/>
      <c r="H186" s="1587"/>
      <c r="I186" s="1588"/>
      <c r="J186" s="1559" t="s">
        <v>85</v>
      </c>
      <c r="K186" s="1559"/>
      <c r="L186" s="1559"/>
      <c r="M186" s="1559"/>
      <c r="N186" s="1559"/>
      <c r="O186" s="1559"/>
      <c r="P186" s="1559"/>
      <c r="Q186" s="1560" t="s">
        <v>701</v>
      </c>
      <c r="R186" s="1560"/>
      <c r="S186" s="1560"/>
      <c r="T186" s="1560"/>
      <c r="U186" s="1560"/>
      <c r="V186" s="1560"/>
      <c r="W186" s="1560"/>
      <c r="X186" s="1560"/>
      <c r="Y186" s="1560"/>
      <c r="Z186" s="1560"/>
      <c r="AA186" s="1560"/>
      <c r="AB186" s="1560"/>
      <c r="AC186" s="1560"/>
      <c r="AD186" s="1560"/>
      <c r="AE186" s="1560"/>
      <c r="AF186" s="1560"/>
      <c r="AG186" s="1560"/>
    </row>
    <row r="187" spans="2:47" ht="15" customHeight="1" x14ac:dyDescent="0.15">
      <c r="B187" s="1581"/>
      <c r="C187" s="1582"/>
      <c r="D187" s="1586"/>
      <c r="E187" s="1587"/>
      <c r="F187" s="1587"/>
      <c r="G187" s="1587"/>
      <c r="H187" s="1587"/>
      <c r="I187" s="1588"/>
      <c r="J187" s="1605" t="s">
        <v>688</v>
      </c>
      <c r="K187" s="1606"/>
      <c r="L187" s="1606"/>
      <c r="M187" s="1606"/>
      <c r="N187" s="1606"/>
      <c r="O187" s="1606"/>
      <c r="P187" s="1607"/>
      <c r="Q187" s="1560" t="s">
        <v>701</v>
      </c>
      <c r="R187" s="1560"/>
      <c r="S187" s="1560"/>
      <c r="T187" s="1560"/>
      <c r="U187" s="1560"/>
      <c r="V187" s="1560"/>
      <c r="W187" s="1560"/>
      <c r="X187" s="1560"/>
      <c r="Y187" s="1560"/>
      <c r="Z187" s="1560"/>
      <c r="AA187" s="1560"/>
      <c r="AB187" s="1560"/>
      <c r="AC187" s="1560"/>
      <c r="AD187" s="1560"/>
      <c r="AE187" s="1560"/>
      <c r="AF187" s="1560"/>
      <c r="AG187" s="1560"/>
    </row>
    <row r="188" spans="2:47" ht="15" customHeight="1" x14ac:dyDescent="0.15">
      <c r="B188" s="1581"/>
      <c r="C188" s="1582"/>
      <c r="D188" s="1586"/>
      <c r="E188" s="1587"/>
      <c r="F188" s="1587"/>
      <c r="G188" s="1587"/>
      <c r="H188" s="1587"/>
      <c r="I188" s="1588"/>
      <c r="J188" s="1559" t="s">
        <v>809</v>
      </c>
      <c r="K188" s="1559"/>
      <c r="L188" s="1559"/>
      <c r="M188" s="1559"/>
      <c r="N188" s="1559"/>
      <c r="O188" s="1559"/>
      <c r="P188" s="1559"/>
      <c r="Q188" s="1560" t="s">
        <v>701</v>
      </c>
      <c r="R188" s="1560"/>
      <c r="S188" s="1560"/>
      <c r="T188" s="1560"/>
      <c r="U188" s="1560"/>
      <c r="V188" s="1560"/>
      <c r="W188" s="1560"/>
      <c r="X188" s="1560"/>
      <c r="Y188" s="1560"/>
      <c r="Z188" s="1560"/>
      <c r="AA188" s="1560"/>
      <c r="AB188" s="1560"/>
      <c r="AC188" s="1560"/>
      <c r="AD188" s="1560"/>
      <c r="AE188" s="1560"/>
      <c r="AF188" s="1560"/>
      <c r="AG188" s="1560"/>
      <c r="AO188" s="629"/>
      <c r="AP188" s="629"/>
      <c r="AQ188" s="629"/>
      <c r="AR188" s="629"/>
      <c r="AS188" s="629"/>
      <c r="AT188" s="629"/>
      <c r="AU188" s="629"/>
    </row>
    <row r="189" spans="2:47" ht="15" customHeight="1" x14ac:dyDescent="0.15">
      <c r="B189" s="1581"/>
      <c r="C189" s="1582"/>
      <c r="D189" s="1586"/>
      <c r="E189" s="1587"/>
      <c r="F189" s="1587"/>
      <c r="G189" s="1587"/>
      <c r="H189" s="1587"/>
      <c r="I189" s="1588"/>
      <c r="J189" s="1559" t="s">
        <v>936</v>
      </c>
      <c r="K189" s="1559"/>
      <c r="L189" s="1559"/>
      <c r="M189" s="1559"/>
      <c r="N189" s="1559"/>
      <c r="O189" s="1559"/>
      <c r="P189" s="1559"/>
      <c r="Q189" s="1560" t="s">
        <v>701</v>
      </c>
      <c r="R189" s="1560"/>
      <c r="S189" s="1560"/>
      <c r="T189" s="1560"/>
      <c r="U189" s="1560"/>
      <c r="V189" s="1560"/>
      <c r="W189" s="1560"/>
      <c r="X189" s="1560"/>
      <c r="Y189" s="1560"/>
      <c r="Z189" s="1560"/>
      <c r="AA189" s="1560"/>
      <c r="AB189" s="1560"/>
      <c r="AC189" s="1560"/>
      <c r="AD189" s="1560"/>
      <c r="AE189" s="1560"/>
      <c r="AF189" s="1560"/>
      <c r="AG189" s="1560"/>
    </row>
    <row r="190" spans="2:47" ht="15" customHeight="1" x14ac:dyDescent="0.15">
      <c r="B190" s="1581"/>
      <c r="C190" s="1582"/>
      <c r="D190" s="1586"/>
      <c r="E190" s="1587"/>
      <c r="F190" s="1587"/>
      <c r="G190" s="1587"/>
      <c r="H190" s="1587"/>
      <c r="I190" s="1588"/>
      <c r="J190" s="1605" t="s">
        <v>810</v>
      </c>
      <c r="K190" s="1606"/>
      <c r="L190" s="1606"/>
      <c r="M190" s="1606"/>
      <c r="N190" s="1606"/>
      <c r="O190" s="1606"/>
      <c r="P190" s="1607"/>
      <c r="Q190" s="1560" t="s">
        <v>701</v>
      </c>
      <c r="R190" s="1560"/>
      <c r="S190" s="1560"/>
      <c r="T190" s="1560"/>
      <c r="U190" s="1560"/>
      <c r="V190" s="1560"/>
      <c r="W190" s="1560"/>
      <c r="X190" s="1560"/>
      <c r="Y190" s="1560"/>
      <c r="Z190" s="1560"/>
      <c r="AA190" s="1560"/>
      <c r="AB190" s="1560"/>
      <c r="AC190" s="1560"/>
      <c r="AD190" s="1560"/>
      <c r="AE190" s="1560"/>
      <c r="AF190" s="1560"/>
      <c r="AG190" s="1560"/>
    </row>
    <row r="191" spans="2:47" ht="15" customHeight="1" x14ac:dyDescent="0.15">
      <c r="B191" s="1581"/>
      <c r="C191" s="1582"/>
      <c r="D191" s="1586"/>
      <c r="E191" s="1587"/>
      <c r="F191" s="1587"/>
      <c r="G191" s="1587"/>
      <c r="H191" s="1587"/>
      <c r="I191" s="1588"/>
      <c r="J191" s="1559" t="s">
        <v>92</v>
      </c>
      <c r="K191" s="1559"/>
      <c r="L191" s="1559"/>
      <c r="M191" s="1559"/>
      <c r="N191" s="1559"/>
      <c r="O191" s="1559"/>
      <c r="P191" s="1559"/>
      <c r="Q191" s="1560" t="s">
        <v>496</v>
      </c>
      <c r="R191" s="1560"/>
      <c r="S191" s="1560"/>
      <c r="T191" s="1560"/>
      <c r="U191" s="1560"/>
      <c r="V191" s="1560"/>
      <c r="W191" s="1560"/>
      <c r="X191" s="1560"/>
      <c r="Y191" s="1560"/>
      <c r="Z191" s="1560"/>
      <c r="AA191" s="1560"/>
      <c r="AB191" s="1560"/>
      <c r="AC191" s="1560"/>
      <c r="AD191" s="1560"/>
      <c r="AE191" s="1560"/>
      <c r="AF191" s="1560"/>
      <c r="AG191" s="1560"/>
    </row>
    <row r="192" spans="2:47" ht="15" customHeight="1" x14ac:dyDescent="0.15">
      <c r="B192" s="1581"/>
      <c r="C192" s="1582"/>
      <c r="D192" s="1586"/>
      <c r="E192" s="1587"/>
      <c r="F192" s="1587"/>
      <c r="G192" s="1587"/>
      <c r="H192" s="1587"/>
      <c r="I192" s="1588"/>
      <c r="J192" s="1559" t="s">
        <v>676</v>
      </c>
      <c r="K192" s="1559"/>
      <c r="L192" s="1559"/>
      <c r="M192" s="1559"/>
      <c r="N192" s="1559"/>
      <c r="O192" s="1559"/>
      <c r="P192" s="1559"/>
      <c r="Q192" s="1560" t="s">
        <v>702</v>
      </c>
      <c r="R192" s="1560"/>
      <c r="S192" s="1560"/>
      <c r="T192" s="1560"/>
      <c r="U192" s="1560"/>
      <c r="V192" s="1560"/>
      <c r="W192" s="1560"/>
      <c r="X192" s="1560"/>
      <c r="Y192" s="1560"/>
      <c r="Z192" s="1560"/>
      <c r="AA192" s="1560"/>
      <c r="AB192" s="1560"/>
      <c r="AC192" s="1560"/>
      <c r="AD192" s="1560"/>
      <c r="AE192" s="1560"/>
      <c r="AF192" s="1560"/>
      <c r="AG192" s="1560"/>
    </row>
    <row r="193" spans="2:33" ht="15" customHeight="1" x14ac:dyDescent="0.15">
      <c r="B193" s="1581"/>
      <c r="C193" s="1582"/>
      <c r="D193" s="1586"/>
      <c r="E193" s="1587"/>
      <c r="F193" s="1587"/>
      <c r="G193" s="1587"/>
      <c r="H193" s="1587"/>
      <c r="I193" s="1588"/>
      <c r="J193" s="1559" t="s">
        <v>677</v>
      </c>
      <c r="K193" s="1559"/>
      <c r="L193" s="1559"/>
      <c r="M193" s="1559"/>
      <c r="N193" s="1559"/>
      <c r="O193" s="1559"/>
      <c r="P193" s="1559"/>
      <c r="Q193" s="1560" t="s">
        <v>702</v>
      </c>
      <c r="R193" s="1560"/>
      <c r="S193" s="1560"/>
      <c r="T193" s="1560"/>
      <c r="U193" s="1560"/>
      <c r="V193" s="1560"/>
      <c r="W193" s="1560"/>
      <c r="X193" s="1560"/>
      <c r="Y193" s="1560"/>
      <c r="Z193" s="1560"/>
      <c r="AA193" s="1560"/>
      <c r="AB193" s="1560"/>
      <c r="AC193" s="1560"/>
      <c r="AD193" s="1560"/>
      <c r="AE193" s="1560"/>
      <c r="AF193" s="1560"/>
      <c r="AG193" s="1560"/>
    </row>
    <row r="194" spans="2:33" ht="15" customHeight="1" x14ac:dyDescent="0.15">
      <c r="B194" s="1581"/>
      <c r="C194" s="1582"/>
      <c r="D194" s="1586"/>
      <c r="E194" s="1587"/>
      <c r="F194" s="1587"/>
      <c r="G194" s="1587"/>
      <c r="H194" s="1587"/>
      <c r="I194" s="1588"/>
      <c r="J194" s="1561" t="s">
        <v>212</v>
      </c>
      <c r="K194" s="1561"/>
      <c r="L194" s="1561"/>
      <c r="M194" s="1561"/>
      <c r="N194" s="1561"/>
      <c r="O194" s="1561"/>
      <c r="P194" s="1561"/>
      <c r="Q194" s="1637" t="s">
        <v>497</v>
      </c>
      <c r="R194" s="1637"/>
      <c r="S194" s="1637"/>
      <c r="T194" s="1637"/>
      <c r="U194" s="1637"/>
      <c r="V194" s="1637"/>
      <c r="W194" s="1637"/>
      <c r="X194" s="1637"/>
      <c r="Y194" s="1637"/>
      <c r="Z194" s="1637"/>
      <c r="AA194" s="1637"/>
      <c r="AB194" s="1637"/>
      <c r="AC194" s="1637"/>
      <c r="AD194" s="1637"/>
      <c r="AE194" s="1637"/>
      <c r="AF194" s="1637"/>
      <c r="AG194" s="1637"/>
    </row>
    <row r="195" spans="2:33" ht="15" customHeight="1" x14ac:dyDescent="0.15">
      <c r="B195" s="1581"/>
      <c r="C195" s="1582"/>
      <c r="D195" s="1586"/>
      <c r="E195" s="1587"/>
      <c r="F195" s="1587"/>
      <c r="G195" s="1587"/>
      <c r="H195" s="1587"/>
      <c r="I195" s="1588"/>
      <c r="J195" s="1620" t="s">
        <v>1391</v>
      </c>
      <c r="K195" s="1621"/>
      <c r="L195" s="1621"/>
      <c r="M195" s="1621"/>
      <c r="N195" s="1621"/>
      <c r="O195" s="1621"/>
      <c r="P195" s="1621"/>
      <c r="Q195" s="1621"/>
      <c r="R195" s="1621"/>
      <c r="S195" s="1621"/>
      <c r="T195" s="1621"/>
      <c r="U195" s="1621"/>
      <c r="V195" s="1621"/>
      <c r="W195" s="1621"/>
      <c r="X195" s="1621"/>
      <c r="Y195" s="1621"/>
      <c r="Z195" s="1621"/>
      <c r="AA195" s="1621"/>
      <c r="AB195" s="1621"/>
      <c r="AC195" s="1621"/>
      <c r="AD195" s="1621"/>
      <c r="AE195" s="1621"/>
      <c r="AF195" s="1621"/>
      <c r="AG195" s="1622"/>
    </row>
    <row r="196" spans="2:33" ht="15" customHeight="1" x14ac:dyDescent="0.15">
      <c r="B196" s="1581"/>
      <c r="C196" s="1582"/>
      <c r="D196" s="1586"/>
      <c r="E196" s="1587"/>
      <c r="F196" s="1587"/>
      <c r="G196" s="1587"/>
      <c r="H196" s="1587"/>
      <c r="I196" s="1588"/>
      <c r="J196" s="1599" t="s">
        <v>1273</v>
      </c>
      <c r="K196" s="1600"/>
      <c r="L196" s="1600"/>
      <c r="M196" s="1600"/>
      <c r="N196" s="1600"/>
      <c r="O196" s="1600"/>
      <c r="P196" s="1601"/>
      <c r="Q196" s="1602" t="s">
        <v>498</v>
      </c>
      <c r="R196" s="1603"/>
      <c r="S196" s="1603"/>
      <c r="T196" s="1603"/>
      <c r="U196" s="1603"/>
      <c r="V196" s="1603"/>
      <c r="W196" s="1603"/>
      <c r="X196" s="1603"/>
      <c r="Y196" s="1603"/>
      <c r="Z196" s="1603"/>
      <c r="AA196" s="1603"/>
      <c r="AB196" s="1603"/>
      <c r="AC196" s="1603"/>
      <c r="AD196" s="1603"/>
      <c r="AE196" s="1603"/>
      <c r="AF196" s="1603"/>
      <c r="AG196" s="1604"/>
    </row>
    <row r="197" spans="2:33" ht="15" customHeight="1" x14ac:dyDescent="0.15">
      <c r="B197" s="1581"/>
      <c r="C197" s="1582"/>
      <c r="D197" s="1586"/>
      <c r="E197" s="1587"/>
      <c r="F197" s="1587"/>
      <c r="G197" s="1587"/>
      <c r="H197" s="1587"/>
      <c r="I197" s="1588"/>
      <c r="J197" s="1605" t="s">
        <v>1392</v>
      </c>
      <c r="K197" s="1606"/>
      <c r="L197" s="1606"/>
      <c r="M197" s="1606"/>
      <c r="N197" s="1606"/>
      <c r="O197" s="1606"/>
      <c r="P197" s="1607"/>
      <c r="Q197" s="1623" t="s">
        <v>499</v>
      </c>
      <c r="R197" s="1624"/>
      <c r="S197" s="1624"/>
      <c r="T197" s="1624"/>
      <c r="U197" s="1624"/>
      <c r="V197" s="1624"/>
      <c r="W197" s="1624"/>
      <c r="X197" s="1624"/>
      <c r="Y197" s="1624"/>
      <c r="Z197" s="1624"/>
      <c r="AA197" s="1624"/>
      <c r="AB197" s="1624"/>
      <c r="AC197" s="1624"/>
      <c r="AD197" s="1624"/>
      <c r="AE197" s="1624"/>
      <c r="AF197" s="1624"/>
      <c r="AG197" s="1625"/>
    </row>
    <row r="198" spans="2:33" ht="15" customHeight="1" x14ac:dyDescent="0.15">
      <c r="B198" s="1581"/>
      <c r="C198" s="1582"/>
      <c r="D198" s="1586"/>
      <c r="E198" s="1587"/>
      <c r="F198" s="1587"/>
      <c r="G198" s="1587"/>
      <c r="H198" s="1587"/>
      <c r="I198" s="1588"/>
      <c r="J198" s="1605" t="s">
        <v>1348</v>
      </c>
      <c r="K198" s="1606"/>
      <c r="L198" s="1606"/>
      <c r="M198" s="1606"/>
      <c r="N198" s="1606"/>
      <c r="O198" s="1606"/>
      <c r="P198" s="1607"/>
      <c r="Q198" s="1623" t="s">
        <v>500</v>
      </c>
      <c r="R198" s="1624"/>
      <c r="S198" s="1624"/>
      <c r="T198" s="1624"/>
      <c r="U198" s="1624"/>
      <c r="V198" s="1624"/>
      <c r="W198" s="1624"/>
      <c r="X198" s="1624"/>
      <c r="Y198" s="1624"/>
      <c r="Z198" s="1624"/>
      <c r="AA198" s="1624"/>
      <c r="AB198" s="1624"/>
      <c r="AC198" s="1624"/>
      <c r="AD198" s="1624"/>
      <c r="AE198" s="1624"/>
      <c r="AF198" s="1624"/>
      <c r="AG198" s="1625"/>
    </row>
    <row r="199" spans="2:33" ht="15" customHeight="1" x14ac:dyDescent="0.15">
      <c r="B199" s="1581"/>
      <c r="C199" s="1582"/>
      <c r="D199" s="1586"/>
      <c r="E199" s="1587"/>
      <c r="F199" s="1587"/>
      <c r="G199" s="1587"/>
      <c r="H199" s="1587"/>
      <c r="I199" s="1588"/>
      <c r="J199" s="1638" t="s">
        <v>1393</v>
      </c>
      <c r="K199" s="1639"/>
      <c r="L199" s="1639"/>
      <c r="M199" s="1639"/>
      <c r="N199" s="1639"/>
      <c r="O199" s="1639"/>
      <c r="P199" s="1640"/>
      <c r="Q199" s="1641" t="s">
        <v>703</v>
      </c>
      <c r="R199" s="1639"/>
      <c r="S199" s="1639"/>
      <c r="T199" s="1639"/>
      <c r="U199" s="1639"/>
      <c r="V199" s="1639"/>
      <c r="W199" s="1639"/>
      <c r="X199" s="1639"/>
      <c r="Y199" s="1639"/>
      <c r="Z199" s="1639"/>
      <c r="AA199" s="1639"/>
      <c r="AB199" s="1639"/>
      <c r="AC199" s="1639"/>
      <c r="AD199" s="1639"/>
      <c r="AE199" s="1639"/>
      <c r="AF199" s="1639"/>
      <c r="AG199" s="1640"/>
    </row>
    <row r="200" spans="2:33" ht="15" customHeight="1" x14ac:dyDescent="0.15">
      <c r="B200" s="1581"/>
      <c r="C200" s="1582"/>
      <c r="D200" s="1586"/>
      <c r="E200" s="1587"/>
      <c r="F200" s="1587"/>
      <c r="G200" s="1587"/>
      <c r="H200" s="1587"/>
      <c r="I200" s="1588"/>
      <c r="J200" s="1605" t="s">
        <v>1394</v>
      </c>
      <c r="K200" s="1606"/>
      <c r="L200" s="1606"/>
      <c r="M200" s="1606"/>
      <c r="N200" s="1606"/>
      <c r="O200" s="1606"/>
      <c r="P200" s="1607"/>
      <c r="Q200" s="1623" t="s">
        <v>499</v>
      </c>
      <c r="R200" s="1624"/>
      <c r="S200" s="1624"/>
      <c r="T200" s="1624"/>
      <c r="U200" s="1624"/>
      <c r="V200" s="1624"/>
      <c r="W200" s="1624"/>
      <c r="X200" s="1624"/>
      <c r="Y200" s="1624"/>
      <c r="Z200" s="1624"/>
      <c r="AA200" s="1624"/>
      <c r="AB200" s="1624"/>
      <c r="AC200" s="1624"/>
      <c r="AD200" s="1624"/>
      <c r="AE200" s="1624"/>
      <c r="AF200" s="1624"/>
      <c r="AG200" s="1625"/>
    </row>
    <row r="201" spans="2:33" ht="15" customHeight="1" x14ac:dyDescent="0.15">
      <c r="B201" s="1581"/>
      <c r="C201" s="1582"/>
      <c r="D201" s="1586"/>
      <c r="E201" s="1587"/>
      <c r="F201" s="1587"/>
      <c r="G201" s="1587"/>
      <c r="H201" s="1587"/>
      <c r="I201" s="1588"/>
      <c r="J201" s="1605" t="s">
        <v>136</v>
      </c>
      <c r="K201" s="1606"/>
      <c r="L201" s="1606"/>
      <c r="M201" s="1606"/>
      <c r="N201" s="1606"/>
      <c r="O201" s="1606"/>
      <c r="P201" s="1607"/>
      <c r="Q201" s="1623" t="s">
        <v>500</v>
      </c>
      <c r="R201" s="1624"/>
      <c r="S201" s="1624"/>
      <c r="T201" s="1624"/>
      <c r="U201" s="1624"/>
      <c r="V201" s="1624"/>
      <c r="W201" s="1624"/>
      <c r="X201" s="1624"/>
      <c r="Y201" s="1624"/>
      <c r="Z201" s="1624"/>
      <c r="AA201" s="1624"/>
      <c r="AB201" s="1624"/>
      <c r="AC201" s="1624"/>
      <c r="AD201" s="1624"/>
      <c r="AE201" s="1624"/>
      <c r="AF201" s="1624"/>
      <c r="AG201" s="1625"/>
    </row>
    <row r="202" spans="2:33" ht="15" customHeight="1" x14ac:dyDescent="0.15">
      <c r="B202" s="1581"/>
      <c r="C202" s="1582"/>
      <c r="D202" s="1586"/>
      <c r="E202" s="1587"/>
      <c r="F202" s="1587"/>
      <c r="G202" s="1587"/>
      <c r="H202" s="1587"/>
      <c r="I202" s="1588"/>
      <c r="J202" s="1638" t="s">
        <v>1395</v>
      </c>
      <c r="K202" s="1639"/>
      <c r="L202" s="1639"/>
      <c r="M202" s="1639"/>
      <c r="N202" s="1639"/>
      <c r="O202" s="1639"/>
      <c r="P202" s="1640"/>
      <c r="Q202" s="1641" t="s">
        <v>703</v>
      </c>
      <c r="R202" s="1639"/>
      <c r="S202" s="1639"/>
      <c r="T202" s="1639"/>
      <c r="U202" s="1639"/>
      <c r="V202" s="1639"/>
      <c r="W202" s="1639"/>
      <c r="X202" s="1639"/>
      <c r="Y202" s="1639"/>
      <c r="Z202" s="1639"/>
      <c r="AA202" s="1639"/>
      <c r="AB202" s="1639"/>
      <c r="AC202" s="1639"/>
      <c r="AD202" s="1639"/>
      <c r="AE202" s="1639"/>
      <c r="AF202" s="1639"/>
      <c r="AG202" s="1640"/>
    </row>
    <row r="203" spans="2:33" ht="15" customHeight="1" x14ac:dyDescent="0.15">
      <c r="B203" s="1581"/>
      <c r="C203" s="1582"/>
      <c r="D203" s="1586"/>
      <c r="E203" s="1587"/>
      <c r="F203" s="1587"/>
      <c r="G203" s="1587"/>
      <c r="H203" s="1587"/>
      <c r="I203" s="1588"/>
      <c r="J203" s="1620" t="s">
        <v>1396</v>
      </c>
      <c r="K203" s="1621"/>
      <c r="L203" s="1621"/>
      <c r="M203" s="1621"/>
      <c r="N203" s="1621"/>
      <c r="O203" s="1621"/>
      <c r="P203" s="1621"/>
      <c r="Q203" s="1621"/>
      <c r="R203" s="1621"/>
      <c r="S203" s="1621"/>
      <c r="T203" s="1621"/>
      <c r="U203" s="1621"/>
      <c r="V203" s="1621"/>
      <c r="W203" s="1621"/>
      <c r="X203" s="1621"/>
      <c r="Y203" s="1621"/>
      <c r="Z203" s="1621"/>
      <c r="AA203" s="1621"/>
      <c r="AB203" s="1621"/>
      <c r="AC203" s="1621"/>
      <c r="AD203" s="1621"/>
      <c r="AE203" s="1621"/>
      <c r="AF203" s="1621"/>
      <c r="AG203" s="1622"/>
    </row>
    <row r="204" spans="2:33" ht="15" customHeight="1" x14ac:dyDescent="0.15">
      <c r="B204" s="1581"/>
      <c r="C204" s="1582"/>
      <c r="D204" s="1586"/>
      <c r="E204" s="1587"/>
      <c r="F204" s="1587"/>
      <c r="G204" s="1587"/>
      <c r="H204" s="1587"/>
      <c r="I204" s="1588"/>
      <c r="J204" s="1605" t="s">
        <v>1274</v>
      </c>
      <c r="K204" s="1606"/>
      <c r="L204" s="1606"/>
      <c r="M204" s="1606"/>
      <c r="N204" s="1606"/>
      <c r="O204" s="1606"/>
      <c r="P204" s="1607"/>
      <c r="Q204" s="1560" t="s">
        <v>501</v>
      </c>
      <c r="R204" s="1560"/>
      <c r="S204" s="1560"/>
      <c r="T204" s="1560"/>
      <c r="U204" s="1560"/>
      <c r="V204" s="1560"/>
      <c r="W204" s="1560"/>
      <c r="X204" s="1560"/>
      <c r="Y204" s="1560"/>
      <c r="Z204" s="1560"/>
      <c r="AA204" s="1560"/>
      <c r="AB204" s="1560"/>
      <c r="AC204" s="1560"/>
      <c r="AD204" s="1560"/>
      <c r="AE204" s="1560"/>
      <c r="AF204" s="1560"/>
      <c r="AG204" s="1560"/>
    </row>
    <row r="205" spans="2:33" ht="15" customHeight="1" x14ac:dyDescent="0.15">
      <c r="B205" s="1581"/>
      <c r="C205" s="1582"/>
      <c r="D205" s="1586"/>
      <c r="E205" s="1587"/>
      <c r="F205" s="1587"/>
      <c r="G205" s="1587"/>
      <c r="H205" s="1587"/>
      <c r="I205" s="1588"/>
      <c r="J205" s="1605" t="s">
        <v>510</v>
      </c>
      <c r="K205" s="1606"/>
      <c r="L205" s="1606"/>
      <c r="M205" s="1606"/>
      <c r="N205" s="1606"/>
      <c r="O205" s="1606"/>
      <c r="P205" s="1607"/>
      <c r="Q205" s="1560" t="s">
        <v>1041</v>
      </c>
      <c r="R205" s="1560"/>
      <c r="S205" s="1560"/>
      <c r="T205" s="1560"/>
      <c r="U205" s="1560"/>
      <c r="V205" s="1560"/>
      <c r="W205" s="1560"/>
      <c r="X205" s="1560"/>
      <c r="Y205" s="1560"/>
      <c r="Z205" s="1560"/>
      <c r="AA205" s="1560"/>
      <c r="AB205" s="1560"/>
      <c r="AC205" s="1560"/>
      <c r="AD205" s="1560"/>
      <c r="AE205" s="1560"/>
      <c r="AF205" s="1560"/>
      <c r="AG205" s="1560"/>
    </row>
    <row r="206" spans="2:33" ht="15" customHeight="1" x14ac:dyDescent="0.15">
      <c r="B206" s="1581"/>
      <c r="C206" s="1582"/>
      <c r="D206" s="1586"/>
      <c r="E206" s="1587"/>
      <c r="F206" s="1587"/>
      <c r="G206" s="1587"/>
      <c r="H206" s="1587"/>
      <c r="I206" s="1588"/>
      <c r="J206" s="1605" t="s">
        <v>1281</v>
      </c>
      <c r="K206" s="1606"/>
      <c r="L206" s="1606"/>
      <c r="M206" s="1606"/>
      <c r="N206" s="1606"/>
      <c r="O206" s="1606"/>
      <c r="P206" s="1607"/>
      <c r="Q206" s="1560" t="s">
        <v>501</v>
      </c>
      <c r="R206" s="1560"/>
      <c r="S206" s="1560"/>
      <c r="T206" s="1560"/>
      <c r="U206" s="1560"/>
      <c r="V206" s="1560"/>
      <c r="W206" s="1560"/>
      <c r="X206" s="1560"/>
      <c r="Y206" s="1560"/>
      <c r="Z206" s="1560"/>
      <c r="AA206" s="1560"/>
      <c r="AB206" s="1560"/>
      <c r="AC206" s="1560"/>
      <c r="AD206" s="1560"/>
      <c r="AE206" s="1560"/>
      <c r="AF206" s="1560"/>
      <c r="AG206" s="1560"/>
    </row>
    <row r="207" spans="2:33" ht="15" customHeight="1" x14ac:dyDescent="0.15">
      <c r="B207" s="1581"/>
      <c r="C207" s="1582"/>
      <c r="D207" s="1586"/>
      <c r="E207" s="1587"/>
      <c r="F207" s="1587"/>
      <c r="G207" s="1587"/>
      <c r="H207" s="1587"/>
      <c r="I207" s="1588"/>
      <c r="J207" s="1665" t="s">
        <v>674</v>
      </c>
      <c r="K207" s="1666"/>
      <c r="L207" s="1666"/>
      <c r="M207" s="1666"/>
      <c r="N207" s="1666"/>
      <c r="O207" s="1666"/>
      <c r="P207" s="1667"/>
      <c r="Q207" s="1637" t="s">
        <v>502</v>
      </c>
      <c r="R207" s="1637"/>
      <c r="S207" s="1637"/>
      <c r="T207" s="1637"/>
      <c r="U207" s="1637"/>
      <c r="V207" s="1637"/>
      <c r="W207" s="1637"/>
      <c r="X207" s="1637"/>
      <c r="Y207" s="1637"/>
      <c r="Z207" s="1637"/>
      <c r="AA207" s="1637"/>
      <c r="AB207" s="1637"/>
      <c r="AC207" s="1637"/>
      <c r="AD207" s="1637"/>
      <c r="AE207" s="1637"/>
      <c r="AF207" s="1637"/>
      <c r="AG207" s="1637"/>
    </row>
    <row r="208" spans="2:33" ht="15" customHeight="1" x14ac:dyDescent="0.15">
      <c r="B208" s="1581"/>
      <c r="C208" s="1582"/>
      <c r="D208" s="1586"/>
      <c r="E208" s="1587"/>
      <c r="F208" s="1587"/>
      <c r="G208" s="1587"/>
      <c r="H208" s="1587"/>
      <c r="I208" s="1588"/>
      <c r="J208" s="1620" t="s">
        <v>1397</v>
      </c>
      <c r="K208" s="1621"/>
      <c r="L208" s="1621"/>
      <c r="M208" s="1621"/>
      <c r="N208" s="1621"/>
      <c r="O208" s="1621"/>
      <c r="P208" s="1621"/>
      <c r="Q208" s="1621"/>
      <c r="R208" s="1621"/>
      <c r="S208" s="1621"/>
      <c r="T208" s="1621"/>
      <c r="U208" s="1621"/>
      <c r="V208" s="1621"/>
      <c r="W208" s="1621"/>
      <c r="X208" s="1621"/>
      <c r="Y208" s="1621"/>
      <c r="Z208" s="1621"/>
      <c r="AA208" s="1621"/>
      <c r="AB208" s="1621"/>
      <c r="AC208" s="1621"/>
      <c r="AD208" s="1621"/>
      <c r="AE208" s="1621"/>
      <c r="AF208" s="1621"/>
      <c r="AG208" s="1622"/>
    </row>
    <row r="209" spans="2:33" ht="15" customHeight="1" x14ac:dyDescent="0.15">
      <c r="B209" s="1581"/>
      <c r="C209" s="1582"/>
      <c r="D209" s="1586"/>
      <c r="E209" s="1587"/>
      <c r="F209" s="1587"/>
      <c r="G209" s="1587"/>
      <c r="H209" s="1587"/>
      <c r="I209" s="1588"/>
      <c r="J209" s="1599" t="s">
        <v>1275</v>
      </c>
      <c r="K209" s="1600"/>
      <c r="L209" s="1600"/>
      <c r="M209" s="1600"/>
      <c r="N209" s="1600"/>
      <c r="O209" s="1600"/>
      <c r="P209" s="1601"/>
      <c r="Q209" s="1636" t="s">
        <v>1042</v>
      </c>
      <c r="R209" s="1636"/>
      <c r="S209" s="1636"/>
      <c r="T209" s="1636"/>
      <c r="U209" s="1636"/>
      <c r="V209" s="1636"/>
      <c r="W209" s="1636"/>
      <c r="X209" s="1636"/>
      <c r="Y209" s="1636"/>
      <c r="Z209" s="1636"/>
      <c r="AA209" s="1636"/>
      <c r="AB209" s="1636"/>
      <c r="AC209" s="1636"/>
      <c r="AD209" s="1636"/>
      <c r="AE209" s="1636"/>
      <c r="AF209" s="1636"/>
      <c r="AG209" s="1636"/>
    </row>
    <row r="210" spans="2:33" ht="15" customHeight="1" x14ac:dyDescent="0.15">
      <c r="B210" s="1581"/>
      <c r="C210" s="1582"/>
      <c r="D210" s="1586"/>
      <c r="E210" s="1587"/>
      <c r="F210" s="1587"/>
      <c r="G210" s="1587"/>
      <c r="H210" s="1587"/>
      <c r="I210" s="1588"/>
      <c r="J210" s="1605" t="s">
        <v>1278</v>
      </c>
      <c r="K210" s="1606"/>
      <c r="L210" s="1606"/>
      <c r="M210" s="1606"/>
      <c r="N210" s="1606"/>
      <c r="O210" s="1606"/>
      <c r="P210" s="1607"/>
      <c r="Q210" s="1560" t="s">
        <v>503</v>
      </c>
      <c r="R210" s="1560"/>
      <c r="S210" s="1560"/>
      <c r="T210" s="1560"/>
      <c r="U210" s="1560"/>
      <c r="V210" s="1560"/>
      <c r="W210" s="1560"/>
      <c r="X210" s="1560"/>
      <c r="Y210" s="1560"/>
      <c r="Z210" s="1560"/>
      <c r="AA210" s="1560"/>
      <c r="AB210" s="1560"/>
      <c r="AC210" s="1560"/>
      <c r="AD210" s="1560"/>
      <c r="AE210" s="1560"/>
      <c r="AF210" s="1560"/>
      <c r="AG210" s="1560"/>
    </row>
    <row r="211" spans="2:33" ht="15" customHeight="1" x14ac:dyDescent="0.15">
      <c r="B211" s="1581"/>
      <c r="C211" s="1582"/>
      <c r="D211" s="1586"/>
      <c r="E211" s="1587"/>
      <c r="F211" s="1587"/>
      <c r="G211" s="1587"/>
      <c r="H211" s="1587"/>
      <c r="I211" s="1588"/>
      <c r="J211" s="1605" t="s">
        <v>811</v>
      </c>
      <c r="K211" s="1606"/>
      <c r="L211" s="1606"/>
      <c r="M211" s="1606"/>
      <c r="N211" s="1606"/>
      <c r="O211" s="1606"/>
      <c r="P211" s="1607"/>
      <c r="Q211" s="1560" t="s">
        <v>504</v>
      </c>
      <c r="R211" s="1560"/>
      <c r="S211" s="1560"/>
      <c r="T211" s="1560"/>
      <c r="U211" s="1560"/>
      <c r="V211" s="1560"/>
      <c r="W211" s="1560"/>
      <c r="X211" s="1560"/>
      <c r="Y211" s="1560"/>
      <c r="Z211" s="1560"/>
      <c r="AA211" s="1560"/>
      <c r="AB211" s="1560"/>
      <c r="AC211" s="1560"/>
      <c r="AD211" s="1560"/>
      <c r="AE211" s="1560"/>
      <c r="AF211" s="1560"/>
      <c r="AG211" s="1560"/>
    </row>
    <row r="212" spans="2:33" ht="15" customHeight="1" x14ac:dyDescent="0.15">
      <c r="B212" s="1581"/>
      <c r="C212" s="1582"/>
      <c r="D212" s="1586"/>
      <c r="E212" s="1587"/>
      <c r="F212" s="1587"/>
      <c r="G212" s="1587"/>
      <c r="H212" s="1587"/>
      <c r="I212" s="1588"/>
      <c r="J212" s="1605" t="s">
        <v>1398</v>
      </c>
      <c r="K212" s="1606"/>
      <c r="L212" s="1606"/>
      <c r="M212" s="1606"/>
      <c r="N212" s="1606"/>
      <c r="O212" s="1606"/>
      <c r="P212" s="1607"/>
      <c r="Q212" s="1623" t="s">
        <v>972</v>
      </c>
      <c r="R212" s="1624"/>
      <c r="S212" s="1624"/>
      <c r="T212" s="1624"/>
      <c r="U212" s="1624"/>
      <c r="V212" s="1624"/>
      <c r="W212" s="1624"/>
      <c r="X212" s="1624"/>
      <c r="Y212" s="1624"/>
      <c r="Z212" s="1624"/>
      <c r="AA212" s="1624"/>
      <c r="AB212" s="1624"/>
      <c r="AC212" s="1624"/>
      <c r="AD212" s="1624"/>
      <c r="AE212" s="1624"/>
      <c r="AF212" s="1624"/>
      <c r="AG212" s="1625"/>
    </row>
    <row r="213" spans="2:33" ht="15" customHeight="1" x14ac:dyDescent="0.15">
      <c r="B213" s="1581"/>
      <c r="C213" s="1582"/>
      <c r="D213" s="1586"/>
      <c r="E213" s="1587"/>
      <c r="F213" s="1587"/>
      <c r="G213" s="1587"/>
      <c r="H213" s="1587"/>
      <c r="I213" s="1588"/>
      <c r="J213" s="1605" t="s">
        <v>1399</v>
      </c>
      <c r="K213" s="1691"/>
      <c r="L213" s="1691"/>
      <c r="M213" s="1691"/>
      <c r="N213" s="1691"/>
      <c r="O213" s="1691"/>
      <c r="P213" s="1692"/>
      <c r="Q213" s="1623" t="s">
        <v>704</v>
      </c>
      <c r="R213" s="1624"/>
      <c r="S213" s="1624"/>
      <c r="T213" s="1624"/>
      <c r="U213" s="1624"/>
      <c r="V213" s="1624"/>
      <c r="W213" s="1624"/>
      <c r="X213" s="1624"/>
      <c r="Y213" s="1624"/>
      <c r="Z213" s="1624"/>
      <c r="AA213" s="1624"/>
      <c r="AB213" s="1624"/>
      <c r="AC213" s="1624"/>
      <c r="AD213" s="1624"/>
      <c r="AE213" s="1624"/>
      <c r="AF213" s="1624"/>
      <c r="AG213" s="1625"/>
    </row>
    <row r="214" spans="2:33" ht="15" customHeight="1" x14ac:dyDescent="0.15">
      <c r="B214" s="1581"/>
      <c r="C214" s="1582"/>
      <c r="D214" s="1586"/>
      <c r="E214" s="1587"/>
      <c r="F214" s="1587"/>
      <c r="G214" s="1587"/>
      <c r="H214" s="1587"/>
      <c r="I214" s="1588"/>
      <c r="J214" s="1638" t="s">
        <v>1400</v>
      </c>
      <c r="K214" s="1642"/>
      <c r="L214" s="1642"/>
      <c r="M214" s="1642"/>
      <c r="N214" s="1642"/>
      <c r="O214" s="1642"/>
      <c r="P214" s="1643"/>
      <c r="Q214" s="1641" t="s">
        <v>705</v>
      </c>
      <c r="R214" s="1639"/>
      <c r="S214" s="1639"/>
      <c r="T214" s="1639"/>
      <c r="U214" s="1639"/>
      <c r="V214" s="1639"/>
      <c r="W214" s="1639"/>
      <c r="X214" s="1639"/>
      <c r="Y214" s="1639"/>
      <c r="Z214" s="1639"/>
      <c r="AA214" s="1639"/>
      <c r="AB214" s="1639"/>
      <c r="AC214" s="1639"/>
      <c r="AD214" s="1639"/>
      <c r="AE214" s="1639"/>
      <c r="AF214" s="1639"/>
      <c r="AG214" s="1640"/>
    </row>
    <row r="215" spans="2:33" ht="15" customHeight="1" x14ac:dyDescent="0.15">
      <c r="B215" s="1581"/>
      <c r="C215" s="1582"/>
      <c r="D215" s="1586"/>
      <c r="E215" s="1587"/>
      <c r="F215" s="1587"/>
      <c r="G215" s="1587"/>
      <c r="H215" s="1587"/>
      <c r="I215" s="1588"/>
      <c r="J215" s="1605" t="s">
        <v>1290</v>
      </c>
      <c r="K215" s="1606"/>
      <c r="L215" s="1606"/>
      <c r="M215" s="1606"/>
      <c r="N215" s="1606"/>
      <c r="O215" s="1606"/>
      <c r="P215" s="1607"/>
      <c r="Q215" s="1644" t="s">
        <v>706</v>
      </c>
      <c r="R215" s="1644"/>
      <c r="S215" s="1644"/>
      <c r="T215" s="1644"/>
      <c r="U215" s="1644"/>
      <c r="V215" s="1644"/>
      <c r="W215" s="1644"/>
      <c r="X215" s="1644"/>
      <c r="Y215" s="1644"/>
      <c r="Z215" s="1644"/>
      <c r="AA215" s="1644"/>
      <c r="AB215" s="1644"/>
      <c r="AC215" s="1644"/>
      <c r="AD215" s="1644"/>
      <c r="AE215" s="1644"/>
      <c r="AF215" s="1644"/>
      <c r="AG215" s="1644"/>
    </row>
    <row r="216" spans="2:33" ht="15" customHeight="1" x14ac:dyDescent="0.15">
      <c r="B216" s="1581"/>
      <c r="C216" s="1582"/>
      <c r="D216" s="1586"/>
      <c r="E216" s="1587"/>
      <c r="F216" s="1587"/>
      <c r="G216" s="1587"/>
      <c r="H216" s="1587"/>
      <c r="I216" s="1588"/>
      <c r="J216" s="1605" t="s">
        <v>1401</v>
      </c>
      <c r="K216" s="1606"/>
      <c r="L216" s="1606"/>
      <c r="M216" s="1606"/>
      <c r="N216" s="1606"/>
      <c r="O216" s="1606"/>
      <c r="P216" s="1607"/>
      <c r="Q216" s="1623" t="s">
        <v>975</v>
      </c>
      <c r="R216" s="1624"/>
      <c r="S216" s="1624"/>
      <c r="T216" s="1624"/>
      <c r="U216" s="1624"/>
      <c r="V216" s="1624"/>
      <c r="W216" s="1624"/>
      <c r="X216" s="1624"/>
      <c r="Y216" s="1624"/>
      <c r="Z216" s="1624"/>
      <c r="AA216" s="1624"/>
      <c r="AB216" s="1624"/>
      <c r="AC216" s="1624"/>
      <c r="AD216" s="1624"/>
      <c r="AE216" s="1624"/>
      <c r="AF216" s="1624"/>
      <c r="AG216" s="1625"/>
    </row>
    <row r="217" spans="2:33" ht="15" customHeight="1" x14ac:dyDescent="0.15">
      <c r="B217" s="1581"/>
      <c r="C217" s="1582"/>
      <c r="D217" s="1586"/>
      <c r="E217" s="1587"/>
      <c r="F217" s="1587"/>
      <c r="G217" s="1587"/>
      <c r="H217" s="1587"/>
      <c r="I217" s="1588"/>
      <c r="J217" s="1638" t="s">
        <v>1402</v>
      </c>
      <c r="K217" s="1642"/>
      <c r="L217" s="1642"/>
      <c r="M217" s="1642"/>
      <c r="N217" s="1642"/>
      <c r="O217" s="1642"/>
      <c r="P217" s="1643"/>
      <c r="Q217" s="1641" t="s">
        <v>976</v>
      </c>
      <c r="R217" s="1639"/>
      <c r="S217" s="1639"/>
      <c r="T217" s="1639"/>
      <c r="U217" s="1639"/>
      <c r="V217" s="1639"/>
      <c r="W217" s="1639"/>
      <c r="X217" s="1639"/>
      <c r="Y217" s="1639"/>
      <c r="Z217" s="1639"/>
      <c r="AA217" s="1639"/>
      <c r="AB217" s="1639"/>
      <c r="AC217" s="1639"/>
      <c r="AD217" s="1639"/>
      <c r="AE217" s="1639"/>
      <c r="AF217" s="1639"/>
      <c r="AG217" s="1640"/>
    </row>
    <row r="218" spans="2:33" ht="15" customHeight="1" x14ac:dyDescent="0.15">
      <c r="B218" s="1581"/>
      <c r="C218" s="1582"/>
      <c r="D218" s="1586"/>
      <c r="E218" s="1587"/>
      <c r="F218" s="1587"/>
      <c r="G218" s="1587"/>
      <c r="H218" s="1587"/>
      <c r="I218" s="1588"/>
      <c r="J218" s="1605" t="s">
        <v>1403</v>
      </c>
      <c r="K218" s="1606"/>
      <c r="L218" s="1606"/>
      <c r="M218" s="1606"/>
      <c r="N218" s="1606"/>
      <c r="O218" s="1606"/>
      <c r="P218" s="1607"/>
      <c r="Q218" s="1623" t="s">
        <v>705</v>
      </c>
      <c r="R218" s="1624"/>
      <c r="S218" s="1624"/>
      <c r="T218" s="1624"/>
      <c r="U218" s="1624"/>
      <c r="V218" s="1624"/>
      <c r="W218" s="1624"/>
      <c r="X218" s="1624"/>
      <c r="Y218" s="1624"/>
      <c r="Z218" s="1624"/>
      <c r="AA218" s="1624"/>
      <c r="AB218" s="1624"/>
      <c r="AC218" s="1624"/>
      <c r="AD218" s="1624"/>
      <c r="AE218" s="1624"/>
      <c r="AF218" s="1624"/>
      <c r="AG218" s="1625"/>
    </row>
    <row r="219" spans="2:33" ht="15" customHeight="1" x14ac:dyDescent="0.15">
      <c r="B219" s="1581"/>
      <c r="C219" s="1582"/>
      <c r="D219" s="1586"/>
      <c r="E219" s="1587"/>
      <c r="F219" s="1587"/>
      <c r="G219" s="1587"/>
      <c r="H219" s="1587"/>
      <c r="I219" s="1588"/>
      <c r="J219" s="1605" t="s">
        <v>1404</v>
      </c>
      <c r="K219" s="1606"/>
      <c r="L219" s="1606"/>
      <c r="M219" s="1606"/>
      <c r="N219" s="1606"/>
      <c r="O219" s="1606"/>
      <c r="P219" s="1607"/>
      <c r="Q219" s="1641" t="s">
        <v>1405</v>
      </c>
      <c r="R219" s="1639"/>
      <c r="S219" s="1639"/>
      <c r="T219" s="1639"/>
      <c r="U219" s="1639"/>
      <c r="V219" s="1639"/>
      <c r="W219" s="1639"/>
      <c r="X219" s="1639"/>
      <c r="Y219" s="1639"/>
      <c r="Z219" s="1639"/>
      <c r="AA219" s="1639"/>
      <c r="AB219" s="1639"/>
      <c r="AC219" s="1639"/>
      <c r="AD219" s="1639"/>
      <c r="AE219" s="1639"/>
      <c r="AF219" s="1639"/>
      <c r="AG219" s="1640"/>
    </row>
    <row r="220" spans="2:33" ht="15" customHeight="1" x14ac:dyDescent="0.15">
      <c r="B220" s="1579" t="s">
        <v>305</v>
      </c>
      <c r="C220" s="1580"/>
      <c r="D220" s="1571" t="s">
        <v>304</v>
      </c>
      <c r="E220" s="1572"/>
      <c r="F220" s="1575" t="s">
        <v>707</v>
      </c>
      <c r="G220" s="1575"/>
      <c r="H220" s="1575"/>
      <c r="I220" s="1576"/>
      <c r="J220" s="1620" t="s">
        <v>418</v>
      </c>
      <c r="K220" s="1621"/>
      <c r="L220" s="1621"/>
      <c r="M220" s="1621"/>
      <c r="N220" s="1621"/>
      <c r="O220" s="1621"/>
      <c r="P220" s="1621"/>
      <c r="Q220" s="1621"/>
      <c r="R220" s="1621"/>
      <c r="S220" s="1621"/>
      <c r="T220" s="1621"/>
      <c r="U220" s="1621"/>
      <c r="V220" s="1621"/>
      <c r="W220" s="1621"/>
      <c r="X220" s="1621"/>
      <c r="Y220" s="1621"/>
      <c r="Z220" s="1621"/>
      <c r="AA220" s="1621"/>
      <c r="AB220" s="1621"/>
      <c r="AC220" s="1621"/>
      <c r="AD220" s="1621"/>
      <c r="AE220" s="1621"/>
      <c r="AF220" s="1621"/>
      <c r="AG220" s="1622"/>
    </row>
    <row r="221" spans="2:33" ht="15" customHeight="1" x14ac:dyDescent="0.15">
      <c r="B221" s="1581"/>
      <c r="C221" s="1582"/>
      <c r="D221" s="1632"/>
      <c r="E221" s="1633"/>
      <c r="F221" s="1587"/>
      <c r="G221" s="1587"/>
      <c r="H221" s="1587"/>
      <c r="I221" s="1588"/>
      <c r="J221" s="1673" t="s">
        <v>137</v>
      </c>
      <c r="K221" s="1674"/>
      <c r="L221" s="1674"/>
      <c r="M221" s="1674"/>
      <c r="N221" s="1674"/>
      <c r="O221" s="1674"/>
      <c r="P221" s="1675"/>
      <c r="Q221" s="1690" t="s">
        <v>505</v>
      </c>
      <c r="R221" s="1690"/>
      <c r="S221" s="1690"/>
      <c r="T221" s="1690"/>
      <c r="U221" s="1690"/>
      <c r="V221" s="1690"/>
      <c r="W221" s="1690"/>
      <c r="X221" s="1690"/>
      <c r="Y221" s="1690"/>
      <c r="Z221" s="1690"/>
      <c r="AA221" s="1690"/>
      <c r="AB221" s="1690"/>
      <c r="AC221" s="1690"/>
      <c r="AD221" s="1690"/>
      <c r="AE221" s="1690"/>
      <c r="AF221" s="1690"/>
      <c r="AG221" s="1690"/>
    </row>
    <row r="222" spans="2:33" ht="15" customHeight="1" x14ac:dyDescent="0.15">
      <c r="B222" s="1581"/>
      <c r="C222" s="1582"/>
      <c r="D222" s="1632"/>
      <c r="E222" s="1633"/>
      <c r="F222" s="1587"/>
      <c r="G222" s="1587"/>
      <c r="H222" s="1587"/>
      <c r="I222" s="1588"/>
      <c r="J222" s="1605" t="s">
        <v>813</v>
      </c>
      <c r="K222" s="1606"/>
      <c r="L222" s="1606"/>
      <c r="M222" s="1606"/>
      <c r="N222" s="1606"/>
      <c r="O222" s="1606"/>
      <c r="P222" s="1607"/>
      <c r="Q222" s="1560" t="s">
        <v>977</v>
      </c>
      <c r="R222" s="1560"/>
      <c r="S222" s="1560"/>
      <c r="T222" s="1560"/>
      <c r="U222" s="1560"/>
      <c r="V222" s="1560"/>
      <c r="W222" s="1560"/>
      <c r="X222" s="1560"/>
      <c r="Y222" s="1560"/>
      <c r="Z222" s="1560"/>
      <c r="AA222" s="1560"/>
      <c r="AB222" s="1560"/>
      <c r="AC222" s="1560"/>
      <c r="AD222" s="1560"/>
      <c r="AE222" s="1560"/>
      <c r="AF222" s="1560"/>
      <c r="AG222" s="1560"/>
    </row>
    <row r="223" spans="2:33" ht="15" customHeight="1" x14ac:dyDescent="0.15">
      <c r="B223" s="1581"/>
      <c r="C223" s="1582"/>
      <c r="D223" s="1632"/>
      <c r="E223" s="1633"/>
      <c r="F223" s="1587"/>
      <c r="G223" s="1587"/>
      <c r="H223" s="1587"/>
      <c r="I223" s="1588"/>
      <c r="J223" s="1605" t="s">
        <v>1353</v>
      </c>
      <c r="K223" s="1606"/>
      <c r="L223" s="1606"/>
      <c r="M223" s="1606"/>
      <c r="N223" s="1606"/>
      <c r="O223" s="1606"/>
      <c r="P223" s="1607"/>
      <c r="Q223" s="1560" t="s">
        <v>978</v>
      </c>
      <c r="R223" s="1560"/>
      <c r="S223" s="1560"/>
      <c r="T223" s="1560"/>
      <c r="U223" s="1560"/>
      <c r="V223" s="1560"/>
      <c r="W223" s="1560"/>
      <c r="X223" s="1560"/>
      <c r="Y223" s="1560"/>
      <c r="Z223" s="1560"/>
      <c r="AA223" s="1560"/>
      <c r="AB223" s="1560"/>
      <c r="AC223" s="1560"/>
      <c r="AD223" s="1560"/>
      <c r="AE223" s="1560"/>
      <c r="AF223" s="1560"/>
      <c r="AG223" s="1560"/>
    </row>
    <row r="224" spans="2:33" ht="15" customHeight="1" x14ac:dyDescent="0.15">
      <c r="B224" s="1581"/>
      <c r="C224" s="1582"/>
      <c r="D224" s="1632"/>
      <c r="E224" s="1633"/>
      <c r="F224" s="1587"/>
      <c r="G224" s="1587"/>
      <c r="H224" s="1587"/>
      <c r="I224" s="1588"/>
      <c r="J224" s="1679" t="s">
        <v>938</v>
      </c>
      <c r="K224" s="1680"/>
      <c r="L224" s="1680"/>
      <c r="M224" s="1680"/>
      <c r="N224" s="1680"/>
      <c r="O224" s="1680"/>
      <c r="P224" s="1681"/>
      <c r="Q224" s="1644" t="s">
        <v>700</v>
      </c>
      <c r="R224" s="1644"/>
      <c r="S224" s="1644"/>
      <c r="T224" s="1644"/>
      <c r="U224" s="1644"/>
      <c r="V224" s="1644"/>
      <c r="W224" s="1644"/>
      <c r="X224" s="1644"/>
      <c r="Y224" s="1644"/>
      <c r="Z224" s="1644"/>
      <c r="AA224" s="1644"/>
      <c r="AB224" s="1644"/>
      <c r="AC224" s="1644"/>
      <c r="AD224" s="1644"/>
      <c r="AE224" s="1644"/>
      <c r="AF224" s="1644"/>
      <c r="AG224" s="1644"/>
    </row>
    <row r="225" spans="2:33" ht="15" customHeight="1" x14ac:dyDescent="0.15">
      <c r="B225" s="1581"/>
      <c r="C225" s="1582"/>
      <c r="D225" s="1632"/>
      <c r="E225" s="1633"/>
      <c r="F225" s="1587"/>
      <c r="G225" s="1587"/>
      <c r="H225" s="1587"/>
      <c r="I225" s="1588"/>
      <c r="J225" s="1620" t="s">
        <v>1351</v>
      </c>
      <c r="K225" s="1621"/>
      <c r="L225" s="1621"/>
      <c r="M225" s="1621"/>
      <c r="N225" s="1621"/>
      <c r="O225" s="1621"/>
      <c r="P225" s="1621"/>
      <c r="Q225" s="1621"/>
      <c r="R225" s="1621"/>
      <c r="S225" s="1621"/>
      <c r="T225" s="1621"/>
      <c r="U225" s="1621"/>
      <c r="V225" s="1621"/>
      <c r="W225" s="1621"/>
      <c r="X225" s="1621"/>
      <c r="Y225" s="1621"/>
      <c r="Z225" s="1621"/>
      <c r="AA225" s="1621"/>
      <c r="AB225" s="1621"/>
      <c r="AC225" s="1621"/>
      <c r="AD225" s="1621"/>
      <c r="AE225" s="1621"/>
      <c r="AF225" s="1621"/>
      <c r="AG225" s="1622"/>
    </row>
    <row r="226" spans="2:33" ht="15" customHeight="1" x14ac:dyDescent="0.15">
      <c r="B226" s="1581"/>
      <c r="C226" s="1582"/>
      <c r="D226" s="1632"/>
      <c r="E226" s="1633"/>
      <c r="F226" s="1587"/>
      <c r="G226" s="1587"/>
      <c r="H226" s="1587"/>
      <c r="I226" s="1588"/>
      <c r="J226" s="1679" t="s">
        <v>1276</v>
      </c>
      <c r="K226" s="1680"/>
      <c r="L226" s="1680"/>
      <c r="M226" s="1680"/>
      <c r="N226" s="1680"/>
      <c r="O226" s="1680"/>
      <c r="P226" s="1681"/>
      <c r="Q226" s="1682" t="s">
        <v>1043</v>
      </c>
      <c r="R226" s="1683"/>
      <c r="S226" s="1683"/>
      <c r="T226" s="1683"/>
      <c r="U226" s="1683"/>
      <c r="V226" s="1683"/>
      <c r="W226" s="1683"/>
      <c r="X226" s="1683"/>
      <c r="Y226" s="1683"/>
      <c r="Z226" s="1683"/>
      <c r="AA226" s="1683"/>
      <c r="AB226" s="1683"/>
      <c r="AC226" s="1683"/>
      <c r="AD226" s="1683"/>
      <c r="AE226" s="1683"/>
      <c r="AF226" s="1683"/>
      <c r="AG226" s="1684"/>
    </row>
    <row r="227" spans="2:33" ht="15" customHeight="1" x14ac:dyDescent="0.15">
      <c r="B227" s="1581"/>
      <c r="C227" s="1582"/>
      <c r="D227" s="1632"/>
      <c r="E227" s="1633"/>
      <c r="F227" s="1587"/>
      <c r="G227" s="1587"/>
      <c r="H227" s="1587"/>
      <c r="I227" s="1588"/>
      <c r="J227" s="1605" t="s">
        <v>1406</v>
      </c>
      <c r="K227" s="1606"/>
      <c r="L227" s="1606"/>
      <c r="M227" s="1606"/>
      <c r="N227" s="1606"/>
      <c r="O227" s="1606"/>
      <c r="P227" s="1607"/>
      <c r="Q227" s="1623" t="s">
        <v>1044</v>
      </c>
      <c r="R227" s="1624"/>
      <c r="S227" s="1624"/>
      <c r="T227" s="1624"/>
      <c r="U227" s="1624"/>
      <c r="V227" s="1624"/>
      <c r="W227" s="1624"/>
      <c r="X227" s="1624"/>
      <c r="Y227" s="1624"/>
      <c r="Z227" s="1624"/>
      <c r="AA227" s="1624"/>
      <c r="AB227" s="1624"/>
      <c r="AC227" s="1624"/>
      <c r="AD227" s="1624"/>
      <c r="AE227" s="1624"/>
      <c r="AF227" s="1624"/>
      <c r="AG227" s="1625"/>
    </row>
    <row r="228" spans="2:33" ht="15" customHeight="1" x14ac:dyDescent="0.15">
      <c r="B228" s="1581"/>
      <c r="C228" s="1582"/>
      <c r="D228" s="1632"/>
      <c r="E228" s="1633"/>
      <c r="F228" s="1587"/>
      <c r="G228" s="1587"/>
      <c r="H228" s="1587"/>
      <c r="I228" s="1588"/>
      <c r="J228" s="1605" t="s">
        <v>1282</v>
      </c>
      <c r="K228" s="1606"/>
      <c r="L228" s="1606"/>
      <c r="M228" s="1606"/>
      <c r="N228" s="1606"/>
      <c r="O228" s="1606"/>
      <c r="P228" s="1607"/>
      <c r="Q228" s="1623" t="s">
        <v>506</v>
      </c>
      <c r="R228" s="1624"/>
      <c r="S228" s="1624"/>
      <c r="T228" s="1624"/>
      <c r="U228" s="1624"/>
      <c r="V228" s="1624"/>
      <c r="W228" s="1624"/>
      <c r="X228" s="1624"/>
      <c r="Y228" s="1624"/>
      <c r="Z228" s="1624"/>
      <c r="AA228" s="1624"/>
      <c r="AB228" s="1624"/>
      <c r="AC228" s="1624"/>
      <c r="AD228" s="1624"/>
      <c r="AE228" s="1624"/>
      <c r="AF228" s="1624"/>
      <c r="AG228" s="1625"/>
    </row>
    <row r="229" spans="2:33" ht="15" customHeight="1" x14ac:dyDescent="0.15">
      <c r="B229" s="1581"/>
      <c r="C229" s="1582"/>
      <c r="D229" s="1573"/>
      <c r="E229" s="1574"/>
      <c r="F229" s="1577"/>
      <c r="G229" s="1577"/>
      <c r="H229" s="1577"/>
      <c r="I229" s="1578"/>
      <c r="J229" s="1605" t="s">
        <v>1407</v>
      </c>
      <c r="K229" s="1606"/>
      <c r="L229" s="1606"/>
      <c r="M229" s="1606"/>
      <c r="N229" s="1606"/>
      <c r="O229" s="1606"/>
      <c r="P229" s="1607"/>
      <c r="Q229" s="1623" t="s">
        <v>504</v>
      </c>
      <c r="R229" s="1624"/>
      <c r="S229" s="1624"/>
      <c r="T229" s="1624"/>
      <c r="U229" s="1624"/>
      <c r="V229" s="1624"/>
      <c r="W229" s="1624"/>
      <c r="X229" s="1624"/>
      <c r="Y229" s="1624"/>
      <c r="Z229" s="1624"/>
      <c r="AA229" s="1624"/>
      <c r="AB229" s="1624"/>
      <c r="AC229" s="1624"/>
      <c r="AD229" s="1624"/>
      <c r="AE229" s="1624"/>
      <c r="AF229" s="1624"/>
      <c r="AG229" s="1625"/>
    </row>
    <row r="230" spans="2:33" ht="15" customHeight="1" x14ac:dyDescent="0.15">
      <c r="B230" s="1581"/>
      <c r="C230" s="1582"/>
      <c r="D230" s="1571" t="s">
        <v>708</v>
      </c>
      <c r="E230" s="1572"/>
      <c r="F230" s="1614" t="s">
        <v>1408</v>
      </c>
      <c r="G230" s="1575"/>
      <c r="H230" s="1575"/>
      <c r="I230" s="1576"/>
      <c r="J230" s="1620" t="s">
        <v>898</v>
      </c>
      <c r="K230" s="1621"/>
      <c r="L230" s="1621"/>
      <c r="M230" s="1621"/>
      <c r="N230" s="1621"/>
      <c r="O230" s="1621"/>
      <c r="P230" s="1621"/>
      <c r="Q230" s="1621"/>
      <c r="R230" s="1621"/>
      <c r="S230" s="1621"/>
      <c r="T230" s="1621"/>
      <c r="U230" s="1621"/>
      <c r="V230" s="1621"/>
      <c r="W230" s="1621"/>
      <c r="X230" s="1621"/>
      <c r="Y230" s="1621"/>
      <c r="Z230" s="1621"/>
      <c r="AA230" s="1621"/>
      <c r="AB230" s="1621"/>
      <c r="AC230" s="1621"/>
      <c r="AD230" s="1621"/>
      <c r="AE230" s="1621"/>
      <c r="AF230" s="1621"/>
      <c r="AG230" s="1622"/>
    </row>
    <row r="231" spans="2:33" ht="15" customHeight="1" x14ac:dyDescent="0.15">
      <c r="B231" s="1581"/>
      <c r="C231" s="1582"/>
      <c r="D231" s="1632"/>
      <c r="E231" s="1633"/>
      <c r="F231" s="1587"/>
      <c r="G231" s="1587"/>
      <c r="H231" s="1587"/>
      <c r="I231" s="1588"/>
      <c r="J231" s="1605" t="s">
        <v>1295</v>
      </c>
      <c r="K231" s="1606"/>
      <c r="L231" s="1606"/>
      <c r="M231" s="1606"/>
      <c r="N231" s="1606"/>
      <c r="O231" s="1606"/>
      <c r="P231" s="1607"/>
      <c r="Q231" s="1623" t="s">
        <v>709</v>
      </c>
      <c r="R231" s="1624"/>
      <c r="S231" s="1624"/>
      <c r="T231" s="1624"/>
      <c r="U231" s="1624"/>
      <c r="V231" s="1624"/>
      <c r="W231" s="1624"/>
      <c r="X231" s="1624"/>
      <c r="Y231" s="1624"/>
      <c r="Z231" s="1624"/>
      <c r="AA231" s="1624"/>
      <c r="AB231" s="1624"/>
      <c r="AC231" s="1624"/>
      <c r="AD231" s="1624"/>
      <c r="AE231" s="1624"/>
      <c r="AF231" s="1624"/>
      <c r="AG231" s="1625"/>
    </row>
    <row r="232" spans="2:33" ht="15" customHeight="1" x14ac:dyDescent="0.15">
      <c r="B232" s="1581"/>
      <c r="C232" s="1582"/>
      <c r="D232" s="1632"/>
      <c r="E232" s="1633"/>
      <c r="F232" s="1587"/>
      <c r="G232" s="1587"/>
      <c r="H232" s="1587"/>
      <c r="I232" s="1588"/>
      <c r="J232" s="1605" t="s">
        <v>1296</v>
      </c>
      <c r="K232" s="1606"/>
      <c r="L232" s="1606"/>
      <c r="M232" s="1606"/>
      <c r="N232" s="1606"/>
      <c r="O232" s="1606"/>
      <c r="P232" s="1607"/>
      <c r="Q232" s="1623" t="s">
        <v>709</v>
      </c>
      <c r="R232" s="1624"/>
      <c r="S232" s="1624"/>
      <c r="T232" s="1624"/>
      <c r="U232" s="1624"/>
      <c r="V232" s="1624"/>
      <c r="W232" s="1624"/>
      <c r="X232" s="1624"/>
      <c r="Y232" s="1624"/>
      <c r="Z232" s="1624"/>
      <c r="AA232" s="1624"/>
      <c r="AB232" s="1624"/>
      <c r="AC232" s="1624"/>
      <c r="AD232" s="1624"/>
      <c r="AE232" s="1624"/>
      <c r="AF232" s="1624"/>
      <c r="AG232" s="1625"/>
    </row>
    <row r="233" spans="2:33" ht="15" customHeight="1" x14ac:dyDescent="0.15">
      <c r="B233" s="1581"/>
      <c r="C233" s="1582"/>
      <c r="D233" s="1632"/>
      <c r="E233" s="1633"/>
      <c r="F233" s="1587"/>
      <c r="G233" s="1587"/>
      <c r="H233" s="1587"/>
      <c r="I233" s="1588"/>
      <c r="J233" s="1605" t="s">
        <v>1297</v>
      </c>
      <c r="K233" s="1606"/>
      <c r="L233" s="1606"/>
      <c r="M233" s="1606"/>
      <c r="N233" s="1606"/>
      <c r="O233" s="1606"/>
      <c r="P233" s="1607"/>
      <c r="Q233" s="1623" t="s">
        <v>709</v>
      </c>
      <c r="R233" s="1624"/>
      <c r="S233" s="1624"/>
      <c r="T233" s="1624"/>
      <c r="U233" s="1624"/>
      <c r="V233" s="1624"/>
      <c r="W233" s="1624"/>
      <c r="X233" s="1624"/>
      <c r="Y233" s="1624"/>
      <c r="Z233" s="1624"/>
      <c r="AA233" s="1624"/>
      <c r="AB233" s="1624"/>
      <c r="AC233" s="1624"/>
      <c r="AD233" s="1624"/>
      <c r="AE233" s="1624"/>
      <c r="AF233" s="1624"/>
      <c r="AG233" s="1625"/>
    </row>
    <row r="234" spans="2:33" ht="15" customHeight="1" x14ac:dyDescent="0.15">
      <c r="B234" s="1581"/>
      <c r="C234" s="1582"/>
      <c r="D234" s="1632"/>
      <c r="E234" s="1633"/>
      <c r="F234" s="1587"/>
      <c r="G234" s="1587"/>
      <c r="H234" s="1587"/>
      <c r="I234" s="1588"/>
      <c r="J234" s="1605" t="s">
        <v>1298</v>
      </c>
      <c r="K234" s="1606"/>
      <c r="L234" s="1606"/>
      <c r="M234" s="1606"/>
      <c r="N234" s="1606"/>
      <c r="O234" s="1606"/>
      <c r="P234" s="1607"/>
      <c r="Q234" s="1623" t="s">
        <v>709</v>
      </c>
      <c r="R234" s="1624"/>
      <c r="S234" s="1624"/>
      <c r="T234" s="1624"/>
      <c r="U234" s="1624"/>
      <c r="V234" s="1624"/>
      <c r="W234" s="1624"/>
      <c r="X234" s="1624"/>
      <c r="Y234" s="1624"/>
      <c r="Z234" s="1624"/>
      <c r="AA234" s="1624"/>
      <c r="AB234" s="1624"/>
      <c r="AC234" s="1624"/>
      <c r="AD234" s="1624"/>
      <c r="AE234" s="1624"/>
      <c r="AF234" s="1624"/>
      <c r="AG234" s="1625"/>
    </row>
    <row r="235" spans="2:33" ht="15" customHeight="1" x14ac:dyDescent="0.15">
      <c r="B235" s="1581"/>
      <c r="C235" s="1582"/>
      <c r="D235" s="1632"/>
      <c r="E235" s="1633"/>
      <c r="F235" s="1587"/>
      <c r="G235" s="1587"/>
      <c r="H235" s="1587"/>
      <c r="I235" s="1588"/>
      <c r="J235" s="1605" t="s">
        <v>1409</v>
      </c>
      <c r="K235" s="1606"/>
      <c r="L235" s="1606"/>
      <c r="M235" s="1606"/>
      <c r="N235" s="1606"/>
      <c r="O235" s="1606"/>
      <c r="P235" s="1607"/>
      <c r="Q235" s="1623" t="s">
        <v>709</v>
      </c>
      <c r="R235" s="1624"/>
      <c r="S235" s="1624"/>
      <c r="T235" s="1624"/>
      <c r="U235" s="1624"/>
      <c r="V235" s="1624"/>
      <c r="W235" s="1624"/>
      <c r="X235" s="1624"/>
      <c r="Y235" s="1624"/>
      <c r="Z235" s="1624"/>
      <c r="AA235" s="1624"/>
      <c r="AB235" s="1624"/>
      <c r="AC235" s="1624"/>
      <c r="AD235" s="1624"/>
      <c r="AE235" s="1624"/>
      <c r="AF235" s="1624"/>
      <c r="AG235" s="1625"/>
    </row>
    <row r="236" spans="2:33" ht="15" customHeight="1" x14ac:dyDescent="0.15">
      <c r="B236" s="1581"/>
      <c r="C236" s="1582"/>
      <c r="D236" s="1632"/>
      <c r="E236" s="1633"/>
      <c r="F236" s="1587"/>
      <c r="G236" s="1587"/>
      <c r="H236" s="1587"/>
      <c r="I236" s="1588"/>
      <c r="J236" s="1605" t="s">
        <v>723</v>
      </c>
      <c r="K236" s="1606"/>
      <c r="L236" s="1606"/>
      <c r="M236" s="1606"/>
      <c r="N236" s="1606"/>
      <c r="O236" s="1606"/>
      <c r="P236" s="1607"/>
      <c r="Q236" s="1623" t="s">
        <v>709</v>
      </c>
      <c r="R236" s="1624"/>
      <c r="S236" s="1624"/>
      <c r="T236" s="1624"/>
      <c r="U236" s="1624"/>
      <c r="V236" s="1624"/>
      <c r="W236" s="1624"/>
      <c r="X236" s="1624"/>
      <c r="Y236" s="1624"/>
      <c r="Z236" s="1624"/>
      <c r="AA236" s="1624"/>
      <c r="AB236" s="1624"/>
      <c r="AC236" s="1624"/>
      <c r="AD236" s="1624"/>
      <c r="AE236" s="1624"/>
      <c r="AF236" s="1624"/>
      <c r="AG236" s="1625"/>
    </row>
    <row r="237" spans="2:33" ht="15" customHeight="1" x14ac:dyDescent="0.15">
      <c r="B237" s="1581"/>
      <c r="C237" s="1582"/>
      <c r="D237" s="1632"/>
      <c r="E237" s="1633"/>
      <c r="F237" s="1587"/>
      <c r="G237" s="1587"/>
      <c r="H237" s="1587"/>
      <c r="I237" s="1588"/>
      <c r="J237" s="1605" t="s">
        <v>1301</v>
      </c>
      <c r="K237" s="1606"/>
      <c r="L237" s="1606"/>
      <c r="M237" s="1606"/>
      <c r="N237" s="1606"/>
      <c r="O237" s="1606"/>
      <c r="P237" s="1607"/>
      <c r="Q237" s="1668" t="s">
        <v>709</v>
      </c>
      <c r="R237" s="1669"/>
      <c r="S237" s="1669"/>
      <c r="T237" s="1669"/>
      <c r="U237" s="1669"/>
      <c r="V237" s="1669"/>
      <c r="W237" s="1669"/>
      <c r="X237" s="1669"/>
      <c r="Y237" s="1669"/>
      <c r="Z237" s="1669"/>
      <c r="AA237" s="1669"/>
      <c r="AB237" s="1669"/>
      <c r="AC237" s="1669"/>
      <c r="AD237" s="1669"/>
      <c r="AE237" s="1669"/>
      <c r="AF237" s="1669"/>
      <c r="AG237" s="1670"/>
    </row>
    <row r="238" spans="2:33" ht="15" customHeight="1" x14ac:dyDescent="0.15">
      <c r="B238" s="1581"/>
      <c r="C238" s="1582"/>
      <c r="D238" s="1632"/>
      <c r="E238" s="1633"/>
      <c r="F238" s="1587"/>
      <c r="G238" s="1587"/>
      <c r="H238" s="1587"/>
      <c r="I238" s="1588"/>
      <c r="J238" s="1620" t="s">
        <v>1410</v>
      </c>
      <c r="K238" s="1621"/>
      <c r="L238" s="1621"/>
      <c r="M238" s="1621"/>
      <c r="N238" s="1621"/>
      <c r="O238" s="1621"/>
      <c r="P238" s="1621"/>
      <c r="Q238" s="1621"/>
      <c r="R238" s="1621"/>
      <c r="S238" s="1621"/>
      <c r="T238" s="1621"/>
      <c r="U238" s="1621"/>
      <c r="V238" s="1621"/>
      <c r="W238" s="1621"/>
      <c r="X238" s="1621"/>
      <c r="Y238" s="1621"/>
      <c r="Z238" s="1621"/>
      <c r="AA238" s="1621"/>
      <c r="AB238" s="1621"/>
      <c r="AC238" s="1621"/>
      <c r="AD238" s="1621"/>
      <c r="AE238" s="1621"/>
      <c r="AF238" s="1621"/>
      <c r="AG238" s="1622"/>
    </row>
    <row r="239" spans="2:33" ht="15" customHeight="1" x14ac:dyDescent="0.15">
      <c r="B239" s="1581"/>
      <c r="C239" s="1582"/>
      <c r="D239" s="1632"/>
      <c r="E239" s="1633"/>
      <c r="F239" s="1587"/>
      <c r="G239" s="1587"/>
      <c r="H239" s="1587"/>
      <c r="I239" s="1588"/>
      <c r="J239" s="1605" t="s">
        <v>1295</v>
      </c>
      <c r="K239" s="1606"/>
      <c r="L239" s="1606"/>
      <c r="M239" s="1606"/>
      <c r="N239" s="1606"/>
      <c r="O239" s="1606"/>
      <c r="P239" s="1607"/>
      <c r="Q239" s="1623" t="s">
        <v>709</v>
      </c>
      <c r="R239" s="1624"/>
      <c r="S239" s="1624"/>
      <c r="T239" s="1624"/>
      <c r="U239" s="1624"/>
      <c r="V239" s="1624"/>
      <c r="W239" s="1624"/>
      <c r="X239" s="1624"/>
      <c r="Y239" s="1624"/>
      <c r="Z239" s="1624"/>
      <c r="AA239" s="1624"/>
      <c r="AB239" s="1624"/>
      <c r="AC239" s="1624"/>
      <c r="AD239" s="1624"/>
      <c r="AE239" s="1624"/>
      <c r="AF239" s="1624"/>
      <c r="AG239" s="1625"/>
    </row>
    <row r="240" spans="2:33" ht="15" customHeight="1" x14ac:dyDescent="0.15">
      <c r="B240" s="1581"/>
      <c r="C240" s="1582"/>
      <c r="D240" s="1632"/>
      <c r="E240" s="1633"/>
      <c r="F240" s="1587"/>
      <c r="G240" s="1587"/>
      <c r="H240" s="1587"/>
      <c r="I240" s="1588"/>
      <c r="J240" s="1605" t="s">
        <v>1296</v>
      </c>
      <c r="K240" s="1606"/>
      <c r="L240" s="1606"/>
      <c r="M240" s="1606"/>
      <c r="N240" s="1606"/>
      <c r="O240" s="1606"/>
      <c r="P240" s="1607"/>
      <c r="Q240" s="1623" t="s">
        <v>709</v>
      </c>
      <c r="R240" s="1624"/>
      <c r="S240" s="1624"/>
      <c r="T240" s="1624"/>
      <c r="U240" s="1624"/>
      <c r="V240" s="1624"/>
      <c r="W240" s="1624"/>
      <c r="X240" s="1624"/>
      <c r="Y240" s="1624"/>
      <c r="Z240" s="1624"/>
      <c r="AA240" s="1624"/>
      <c r="AB240" s="1624"/>
      <c r="AC240" s="1624"/>
      <c r="AD240" s="1624"/>
      <c r="AE240" s="1624"/>
      <c r="AF240" s="1624"/>
      <c r="AG240" s="1625"/>
    </row>
    <row r="241" spans="2:33" ht="15" customHeight="1" x14ac:dyDescent="0.15">
      <c r="B241" s="1581"/>
      <c r="C241" s="1582"/>
      <c r="D241" s="1632"/>
      <c r="E241" s="1633"/>
      <c r="F241" s="1587"/>
      <c r="G241" s="1587"/>
      <c r="H241" s="1587"/>
      <c r="I241" s="1588"/>
      <c r="J241" s="1605" t="s">
        <v>1297</v>
      </c>
      <c r="K241" s="1606"/>
      <c r="L241" s="1606"/>
      <c r="M241" s="1606"/>
      <c r="N241" s="1606"/>
      <c r="O241" s="1606"/>
      <c r="P241" s="1607"/>
      <c r="Q241" s="1623" t="s">
        <v>709</v>
      </c>
      <c r="R241" s="1624"/>
      <c r="S241" s="1624"/>
      <c r="T241" s="1624"/>
      <c r="U241" s="1624"/>
      <c r="V241" s="1624"/>
      <c r="W241" s="1624"/>
      <c r="X241" s="1624"/>
      <c r="Y241" s="1624"/>
      <c r="Z241" s="1624"/>
      <c r="AA241" s="1624"/>
      <c r="AB241" s="1624"/>
      <c r="AC241" s="1624"/>
      <c r="AD241" s="1624"/>
      <c r="AE241" s="1624"/>
      <c r="AF241" s="1624"/>
      <c r="AG241" s="1625"/>
    </row>
    <row r="242" spans="2:33" ht="15" customHeight="1" x14ac:dyDescent="0.15">
      <c r="B242" s="1581"/>
      <c r="C242" s="1582"/>
      <c r="D242" s="1632"/>
      <c r="E242" s="1633"/>
      <c r="F242" s="1587"/>
      <c r="G242" s="1587"/>
      <c r="H242" s="1587"/>
      <c r="I242" s="1588"/>
      <c r="J242" s="1605" t="s">
        <v>1298</v>
      </c>
      <c r="K242" s="1606"/>
      <c r="L242" s="1606"/>
      <c r="M242" s="1606"/>
      <c r="N242" s="1606"/>
      <c r="O242" s="1606"/>
      <c r="P242" s="1607"/>
      <c r="Q242" s="1623" t="s">
        <v>709</v>
      </c>
      <c r="R242" s="1624"/>
      <c r="S242" s="1624"/>
      <c r="T242" s="1624"/>
      <c r="U242" s="1624"/>
      <c r="V242" s="1624"/>
      <c r="W242" s="1624"/>
      <c r="X242" s="1624"/>
      <c r="Y242" s="1624"/>
      <c r="Z242" s="1624"/>
      <c r="AA242" s="1624"/>
      <c r="AB242" s="1624"/>
      <c r="AC242" s="1624"/>
      <c r="AD242" s="1624"/>
      <c r="AE242" s="1624"/>
      <c r="AF242" s="1624"/>
      <c r="AG242" s="1625"/>
    </row>
    <row r="243" spans="2:33" ht="15" customHeight="1" x14ac:dyDescent="0.15">
      <c r="B243" s="1581"/>
      <c r="C243" s="1582"/>
      <c r="D243" s="1632"/>
      <c r="E243" s="1633"/>
      <c r="F243" s="1587"/>
      <c r="G243" s="1587"/>
      <c r="H243" s="1587"/>
      <c r="I243" s="1588"/>
      <c r="J243" s="1605" t="s">
        <v>1409</v>
      </c>
      <c r="K243" s="1606"/>
      <c r="L243" s="1606"/>
      <c r="M243" s="1606"/>
      <c r="N243" s="1606"/>
      <c r="O243" s="1606"/>
      <c r="P243" s="1607"/>
      <c r="Q243" s="1623" t="s">
        <v>709</v>
      </c>
      <c r="R243" s="1624"/>
      <c r="S243" s="1624"/>
      <c r="T243" s="1624"/>
      <c r="U243" s="1624"/>
      <c r="V243" s="1624"/>
      <c r="W243" s="1624"/>
      <c r="X243" s="1624"/>
      <c r="Y243" s="1624"/>
      <c r="Z243" s="1624"/>
      <c r="AA243" s="1624"/>
      <c r="AB243" s="1624"/>
      <c r="AC243" s="1624"/>
      <c r="AD243" s="1624"/>
      <c r="AE243" s="1624"/>
      <c r="AF243" s="1624"/>
      <c r="AG243" s="1625"/>
    </row>
    <row r="244" spans="2:33" ht="15" customHeight="1" x14ac:dyDescent="0.15">
      <c r="B244" s="1581"/>
      <c r="C244" s="1582"/>
      <c r="D244" s="1632"/>
      <c r="E244" s="1633"/>
      <c r="F244" s="1587"/>
      <c r="G244" s="1587"/>
      <c r="H244" s="1587"/>
      <c r="I244" s="1588"/>
      <c r="J244" s="1605" t="s">
        <v>723</v>
      </c>
      <c r="K244" s="1606"/>
      <c r="L244" s="1606"/>
      <c r="M244" s="1606"/>
      <c r="N244" s="1606"/>
      <c r="O244" s="1606"/>
      <c r="P244" s="1607"/>
      <c r="Q244" s="1623" t="s">
        <v>709</v>
      </c>
      <c r="R244" s="1624"/>
      <c r="S244" s="1624"/>
      <c r="T244" s="1624"/>
      <c r="U244" s="1624"/>
      <c r="V244" s="1624"/>
      <c r="W244" s="1624"/>
      <c r="X244" s="1624"/>
      <c r="Y244" s="1624"/>
      <c r="Z244" s="1624"/>
      <c r="AA244" s="1624"/>
      <c r="AB244" s="1624"/>
      <c r="AC244" s="1624"/>
      <c r="AD244" s="1624"/>
      <c r="AE244" s="1624"/>
      <c r="AF244" s="1624"/>
      <c r="AG244" s="1625"/>
    </row>
    <row r="245" spans="2:33" ht="15" customHeight="1" x14ac:dyDescent="0.15">
      <c r="B245" s="1581"/>
      <c r="C245" s="1582"/>
      <c r="D245" s="1632"/>
      <c r="E245" s="1633"/>
      <c r="F245" s="1587"/>
      <c r="G245" s="1587"/>
      <c r="H245" s="1587"/>
      <c r="I245" s="1588"/>
      <c r="J245" s="1605" t="s">
        <v>1301</v>
      </c>
      <c r="K245" s="1606"/>
      <c r="L245" s="1606"/>
      <c r="M245" s="1606"/>
      <c r="N245" s="1606"/>
      <c r="O245" s="1606"/>
      <c r="P245" s="1607"/>
      <c r="Q245" s="1623" t="s">
        <v>709</v>
      </c>
      <c r="R245" s="1624"/>
      <c r="S245" s="1624"/>
      <c r="T245" s="1624"/>
      <c r="U245" s="1624"/>
      <c r="V245" s="1624"/>
      <c r="W245" s="1624"/>
      <c r="X245" s="1624"/>
      <c r="Y245" s="1624"/>
      <c r="Z245" s="1624"/>
      <c r="AA245" s="1624"/>
      <c r="AB245" s="1624"/>
      <c r="AC245" s="1624"/>
      <c r="AD245" s="1624"/>
      <c r="AE245" s="1624"/>
      <c r="AF245" s="1624"/>
      <c r="AG245" s="1625"/>
    </row>
    <row r="246" spans="2:33" ht="15" customHeight="1" x14ac:dyDescent="0.15">
      <c r="B246" s="1581"/>
      <c r="C246" s="1582"/>
      <c r="D246" s="1632"/>
      <c r="E246" s="1633"/>
      <c r="F246" s="1587"/>
      <c r="G246" s="1587"/>
      <c r="H246" s="1587"/>
      <c r="I246" s="1588"/>
      <c r="J246" s="1620" t="s">
        <v>899</v>
      </c>
      <c r="K246" s="1621"/>
      <c r="L246" s="1621"/>
      <c r="M246" s="1621"/>
      <c r="N246" s="1621"/>
      <c r="O246" s="1621"/>
      <c r="P246" s="1621"/>
      <c r="Q246" s="1621"/>
      <c r="R246" s="1621"/>
      <c r="S246" s="1621"/>
      <c r="T246" s="1621"/>
      <c r="U246" s="1621"/>
      <c r="V246" s="1621"/>
      <c r="W246" s="1621"/>
      <c r="X246" s="1621"/>
      <c r="Y246" s="1621"/>
      <c r="Z246" s="1621"/>
      <c r="AA246" s="1621"/>
      <c r="AB246" s="1621"/>
      <c r="AC246" s="1621"/>
      <c r="AD246" s="1621"/>
      <c r="AE246" s="1621"/>
      <c r="AF246" s="1621"/>
      <c r="AG246" s="1622"/>
    </row>
    <row r="247" spans="2:33" ht="15" customHeight="1" x14ac:dyDescent="0.15">
      <c r="B247" s="1581"/>
      <c r="C247" s="1582"/>
      <c r="D247" s="1632"/>
      <c r="E247" s="1633"/>
      <c r="F247" s="1587"/>
      <c r="G247" s="1587"/>
      <c r="H247" s="1587"/>
      <c r="I247" s="1588"/>
      <c r="J247" s="1605" t="s">
        <v>1295</v>
      </c>
      <c r="K247" s="1606"/>
      <c r="L247" s="1606"/>
      <c r="M247" s="1606"/>
      <c r="N247" s="1606"/>
      <c r="O247" s="1606"/>
      <c r="P247" s="1607"/>
      <c r="Q247" s="1623" t="s">
        <v>709</v>
      </c>
      <c r="R247" s="1624"/>
      <c r="S247" s="1624"/>
      <c r="T247" s="1624"/>
      <c r="U247" s="1624"/>
      <c r="V247" s="1624"/>
      <c r="W247" s="1624"/>
      <c r="X247" s="1624"/>
      <c r="Y247" s="1624"/>
      <c r="Z247" s="1624"/>
      <c r="AA247" s="1624"/>
      <c r="AB247" s="1624"/>
      <c r="AC247" s="1624"/>
      <c r="AD247" s="1624"/>
      <c r="AE247" s="1624"/>
      <c r="AF247" s="1624"/>
      <c r="AG247" s="1625"/>
    </row>
    <row r="248" spans="2:33" ht="15" customHeight="1" x14ac:dyDescent="0.15">
      <c r="B248" s="1581"/>
      <c r="C248" s="1582"/>
      <c r="D248" s="1632"/>
      <c r="E248" s="1633"/>
      <c r="F248" s="1587"/>
      <c r="G248" s="1587"/>
      <c r="H248" s="1587"/>
      <c r="I248" s="1588"/>
      <c r="J248" s="1605" t="s">
        <v>1296</v>
      </c>
      <c r="K248" s="1606"/>
      <c r="L248" s="1606"/>
      <c r="M248" s="1606"/>
      <c r="N248" s="1606"/>
      <c r="O248" s="1606"/>
      <c r="P248" s="1607"/>
      <c r="Q248" s="1623" t="s">
        <v>709</v>
      </c>
      <c r="R248" s="1624"/>
      <c r="S248" s="1624"/>
      <c r="T248" s="1624"/>
      <c r="U248" s="1624"/>
      <c r="V248" s="1624"/>
      <c r="W248" s="1624"/>
      <c r="X248" s="1624"/>
      <c r="Y248" s="1624"/>
      <c r="Z248" s="1624"/>
      <c r="AA248" s="1624"/>
      <c r="AB248" s="1624"/>
      <c r="AC248" s="1624"/>
      <c r="AD248" s="1624"/>
      <c r="AE248" s="1624"/>
      <c r="AF248" s="1624"/>
      <c r="AG248" s="1625"/>
    </row>
    <row r="249" spans="2:33" ht="15" customHeight="1" x14ac:dyDescent="0.15">
      <c r="B249" s="1581"/>
      <c r="C249" s="1582"/>
      <c r="D249" s="1632"/>
      <c r="E249" s="1633"/>
      <c r="F249" s="1587"/>
      <c r="G249" s="1587"/>
      <c r="H249" s="1587"/>
      <c r="I249" s="1588"/>
      <c r="J249" s="1605" t="s">
        <v>1297</v>
      </c>
      <c r="K249" s="1606"/>
      <c r="L249" s="1606"/>
      <c r="M249" s="1606"/>
      <c r="N249" s="1606"/>
      <c r="O249" s="1606"/>
      <c r="P249" s="1607"/>
      <c r="Q249" s="1623" t="s">
        <v>709</v>
      </c>
      <c r="R249" s="1624"/>
      <c r="S249" s="1624"/>
      <c r="T249" s="1624"/>
      <c r="U249" s="1624"/>
      <c r="V249" s="1624"/>
      <c r="W249" s="1624"/>
      <c r="X249" s="1624"/>
      <c r="Y249" s="1624"/>
      <c r="Z249" s="1624"/>
      <c r="AA249" s="1624"/>
      <c r="AB249" s="1624"/>
      <c r="AC249" s="1624"/>
      <c r="AD249" s="1624"/>
      <c r="AE249" s="1624"/>
      <c r="AF249" s="1624"/>
      <c r="AG249" s="1625"/>
    </row>
    <row r="250" spans="2:33" ht="15" customHeight="1" x14ac:dyDescent="0.15">
      <c r="B250" s="1581"/>
      <c r="C250" s="1582"/>
      <c r="D250" s="1632"/>
      <c r="E250" s="1633"/>
      <c r="F250" s="1587"/>
      <c r="G250" s="1587"/>
      <c r="H250" s="1587"/>
      <c r="I250" s="1588"/>
      <c r="J250" s="1605" t="s">
        <v>1298</v>
      </c>
      <c r="K250" s="1606"/>
      <c r="L250" s="1606"/>
      <c r="M250" s="1606"/>
      <c r="N250" s="1606"/>
      <c r="O250" s="1606"/>
      <c r="P250" s="1607"/>
      <c r="Q250" s="1623" t="s">
        <v>709</v>
      </c>
      <c r="R250" s="1624"/>
      <c r="S250" s="1624"/>
      <c r="T250" s="1624"/>
      <c r="U250" s="1624"/>
      <c r="V250" s="1624"/>
      <c r="W250" s="1624"/>
      <c r="X250" s="1624"/>
      <c r="Y250" s="1624"/>
      <c r="Z250" s="1624"/>
      <c r="AA250" s="1624"/>
      <c r="AB250" s="1624"/>
      <c r="AC250" s="1624"/>
      <c r="AD250" s="1624"/>
      <c r="AE250" s="1624"/>
      <c r="AF250" s="1624"/>
      <c r="AG250" s="1625"/>
    </row>
    <row r="251" spans="2:33" ht="15" customHeight="1" x14ac:dyDescent="0.15">
      <c r="B251" s="1581"/>
      <c r="C251" s="1582"/>
      <c r="D251" s="1632"/>
      <c r="E251" s="1633"/>
      <c r="F251" s="1587"/>
      <c r="G251" s="1587"/>
      <c r="H251" s="1587"/>
      <c r="I251" s="1588"/>
      <c r="J251" s="1605" t="s">
        <v>1409</v>
      </c>
      <c r="K251" s="1606"/>
      <c r="L251" s="1606"/>
      <c r="M251" s="1606"/>
      <c r="N251" s="1606"/>
      <c r="O251" s="1606"/>
      <c r="P251" s="1607"/>
      <c r="Q251" s="1623" t="s">
        <v>709</v>
      </c>
      <c r="R251" s="1624"/>
      <c r="S251" s="1624"/>
      <c r="T251" s="1624"/>
      <c r="U251" s="1624"/>
      <c r="V251" s="1624"/>
      <c r="W251" s="1624"/>
      <c r="X251" s="1624"/>
      <c r="Y251" s="1624"/>
      <c r="Z251" s="1624"/>
      <c r="AA251" s="1624"/>
      <c r="AB251" s="1624"/>
      <c r="AC251" s="1624"/>
      <c r="AD251" s="1624"/>
      <c r="AE251" s="1624"/>
      <c r="AF251" s="1624"/>
      <c r="AG251" s="1625"/>
    </row>
    <row r="252" spans="2:33" ht="15" customHeight="1" x14ac:dyDescent="0.15">
      <c r="B252" s="1581"/>
      <c r="C252" s="1582"/>
      <c r="D252" s="1632"/>
      <c r="E252" s="1633"/>
      <c r="F252" s="1587"/>
      <c r="G252" s="1587"/>
      <c r="H252" s="1587"/>
      <c r="I252" s="1588"/>
      <c r="J252" s="1605" t="s">
        <v>723</v>
      </c>
      <c r="K252" s="1606"/>
      <c r="L252" s="1606"/>
      <c r="M252" s="1606"/>
      <c r="N252" s="1606"/>
      <c r="O252" s="1606"/>
      <c r="P252" s="1607"/>
      <c r="Q252" s="1623" t="s">
        <v>709</v>
      </c>
      <c r="R252" s="1624"/>
      <c r="S252" s="1624"/>
      <c r="T252" s="1624"/>
      <c r="U252" s="1624"/>
      <c r="V252" s="1624"/>
      <c r="W252" s="1624"/>
      <c r="X252" s="1624"/>
      <c r="Y252" s="1624"/>
      <c r="Z252" s="1624"/>
      <c r="AA252" s="1624"/>
      <c r="AB252" s="1624"/>
      <c r="AC252" s="1624"/>
      <c r="AD252" s="1624"/>
      <c r="AE252" s="1624"/>
      <c r="AF252" s="1624"/>
      <c r="AG252" s="1625"/>
    </row>
    <row r="253" spans="2:33" ht="15" customHeight="1" x14ac:dyDescent="0.15">
      <c r="B253" s="1581"/>
      <c r="C253" s="1582"/>
      <c r="D253" s="1573"/>
      <c r="E253" s="1574"/>
      <c r="F253" s="1577"/>
      <c r="G253" s="1577"/>
      <c r="H253" s="1577"/>
      <c r="I253" s="1578"/>
      <c r="J253" s="1605" t="s">
        <v>1301</v>
      </c>
      <c r="K253" s="1606"/>
      <c r="L253" s="1606"/>
      <c r="M253" s="1606"/>
      <c r="N253" s="1606"/>
      <c r="O253" s="1606"/>
      <c r="P253" s="1607"/>
      <c r="Q253" s="1623" t="s">
        <v>709</v>
      </c>
      <c r="R253" s="1624"/>
      <c r="S253" s="1624"/>
      <c r="T253" s="1624"/>
      <c r="U253" s="1624"/>
      <c r="V253" s="1624"/>
      <c r="W253" s="1624"/>
      <c r="X253" s="1624"/>
      <c r="Y253" s="1624"/>
      <c r="Z253" s="1624"/>
      <c r="AA253" s="1624"/>
      <c r="AB253" s="1624"/>
      <c r="AC253" s="1624"/>
      <c r="AD253" s="1624"/>
      <c r="AE253" s="1624"/>
      <c r="AF253" s="1624"/>
      <c r="AG253" s="1625"/>
    </row>
    <row r="254" spans="2:33" ht="15" customHeight="1" x14ac:dyDescent="0.15">
      <c r="B254" s="1581"/>
      <c r="C254" s="1582"/>
      <c r="D254" s="1571" t="s">
        <v>710</v>
      </c>
      <c r="E254" s="1572"/>
      <c r="F254" s="1614" t="s">
        <v>1411</v>
      </c>
      <c r="G254" s="1575"/>
      <c r="H254" s="1575"/>
      <c r="I254" s="1576"/>
      <c r="J254" s="1620" t="s">
        <v>711</v>
      </c>
      <c r="K254" s="1621"/>
      <c r="L254" s="1621"/>
      <c r="M254" s="1621"/>
      <c r="N254" s="1621"/>
      <c r="O254" s="1621"/>
      <c r="P254" s="1621"/>
      <c r="Q254" s="1621"/>
      <c r="R254" s="1621"/>
      <c r="S254" s="1621"/>
      <c r="T254" s="1621"/>
      <c r="U254" s="1621"/>
      <c r="V254" s="1621"/>
      <c r="W254" s="1621"/>
      <c r="X254" s="1621"/>
      <c r="Y254" s="1621"/>
      <c r="Z254" s="1621"/>
      <c r="AA254" s="1621"/>
      <c r="AB254" s="1621"/>
      <c r="AC254" s="1621"/>
      <c r="AD254" s="1621"/>
      <c r="AE254" s="1621"/>
      <c r="AF254" s="1621"/>
      <c r="AG254" s="1622"/>
    </row>
    <row r="255" spans="2:33" ht="15" customHeight="1" x14ac:dyDescent="0.15">
      <c r="B255" s="1581"/>
      <c r="C255" s="1582"/>
      <c r="D255" s="1632"/>
      <c r="E255" s="1633"/>
      <c r="F255" s="1587"/>
      <c r="G255" s="1587"/>
      <c r="H255" s="1587"/>
      <c r="I255" s="1588"/>
      <c r="J255" s="1605" t="s">
        <v>1302</v>
      </c>
      <c r="K255" s="1606"/>
      <c r="L255" s="1606"/>
      <c r="M255" s="1606"/>
      <c r="N255" s="1606"/>
      <c r="O255" s="1606"/>
      <c r="P255" s="1607"/>
      <c r="Q255" s="1624" t="s">
        <v>712</v>
      </c>
      <c r="R255" s="1624"/>
      <c r="S255" s="1624"/>
      <c r="T255" s="1624"/>
      <c r="U255" s="1624"/>
      <c r="V255" s="1624"/>
      <c r="W255" s="1624"/>
      <c r="X255" s="1624"/>
      <c r="Y255" s="1624"/>
      <c r="Z255" s="1624"/>
      <c r="AA255" s="1624"/>
      <c r="AB255" s="1624"/>
      <c r="AC255" s="1624"/>
      <c r="AD255" s="1624"/>
      <c r="AE255" s="1624"/>
      <c r="AF255" s="1624"/>
      <c r="AG255" s="1625"/>
    </row>
    <row r="256" spans="2:33" ht="15" customHeight="1" x14ac:dyDescent="0.15">
      <c r="B256" s="1581"/>
      <c r="C256" s="1582"/>
      <c r="D256" s="1632"/>
      <c r="E256" s="1633"/>
      <c r="F256" s="1587"/>
      <c r="G256" s="1587"/>
      <c r="H256" s="1587"/>
      <c r="I256" s="1588"/>
      <c r="J256" s="1605" t="s">
        <v>1303</v>
      </c>
      <c r="K256" s="1606"/>
      <c r="L256" s="1606"/>
      <c r="M256" s="1606"/>
      <c r="N256" s="1606"/>
      <c r="O256" s="1606"/>
      <c r="P256" s="1607"/>
      <c r="Q256" s="1624" t="s">
        <v>712</v>
      </c>
      <c r="R256" s="1624"/>
      <c r="S256" s="1624"/>
      <c r="T256" s="1624"/>
      <c r="U256" s="1624"/>
      <c r="V256" s="1624"/>
      <c r="W256" s="1624"/>
      <c r="X256" s="1624"/>
      <c r="Y256" s="1624"/>
      <c r="Z256" s="1624"/>
      <c r="AA256" s="1624"/>
      <c r="AB256" s="1624"/>
      <c r="AC256" s="1624"/>
      <c r="AD256" s="1624"/>
      <c r="AE256" s="1624"/>
      <c r="AF256" s="1624"/>
      <c r="AG256" s="1625"/>
    </row>
    <row r="257" spans="2:33" ht="15" customHeight="1" x14ac:dyDescent="0.15">
      <c r="B257" s="1581"/>
      <c r="C257" s="1582"/>
      <c r="D257" s="1632"/>
      <c r="E257" s="1633"/>
      <c r="F257" s="1587"/>
      <c r="G257" s="1587"/>
      <c r="H257" s="1587"/>
      <c r="I257" s="1588"/>
      <c r="J257" s="1605" t="s">
        <v>1304</v>
      </c>
      <c r="K257" s="1606"/>
      <c r="L257" s="1606"/>
      <c r="M257" s="1606"/>
      <c r="N257" s="1606"/>
      <c r="O257" s="1606"/>
      <c r="P257" s="1607"/>
      <c r="Q257" s="1624" t="s">
        <v>712</v>
      </c>
      <c r="R257" s="1624"/>
      <c r="S257" s="1624"/>
      <c r="T257" s="1624"/>
      <c r="U257" s="1624"/>
      <c r="V257" s="1624"/>
      <c r="W257" s="1624"/>
      <c r="X257" s="1624"/>
      <c r="Y257" s="1624"/>
      <c r="Z257" s="1624"/>
      <c r="AA257" s="1624"/>
      <c r="AB257" s="1624"/>
      <c r="AC257" s="1624"/>
      <c r="AD257" s="1624"/>
      <c r="AE257" s="1624"/>
      <c r="AF257" s="1624"/>
      <c r="AG257" s="1625"/>
    </row>
    <row r="258" spans="2:33" ht="15" customHeight="1" x14ac:dyDescent="0.15">
      <c r="B258" s="1581"/>
      <c r="C258" s="1582"/>
      <c r="D258" s="1632"/>
      <c r="E258" s="1633"/>
      <c r="F258" s="1587"/>
      <c r="G258" s="1587"/>
      <c r="H258" s="1587"/>
      <c r="I258" s="1588"/>
      <c r="J258" s="1605" t="s">
        <v>1305</v>
      </c>
      <c r="K258" s="1606"/>
      <c r="L258" s="1606"/>
      <c r="M258" s="1606"/>
      <c r="N258" s="1606"/>
      <c r="O258" s="1606"/>
      <c r="P258" s="1607"/>
      <c r="Q258" s="1624" t="s">
        <v>712</v>
      </c>
      <c r="R258" s="1624"/>
      <c r="S258" s="1624"/>
      <c r="T258" s="1624"/>
      <c r="U258" s="1624"/>
      <c r="V258" s="1624"/>
      <c r="W258" s="1624"/>
      <c r="X258" s="1624"/>
      <c r="Y258" s="1624"/>
      <c r="Z258" s="1624"/>
      <c r="AA258" s="1624"/>
      <c r="AB258" s="1624"/>
      <c r="AC258" s="1624"/>
      <c r="AD258" s="1624"/>
      <c r="AE258" s="1624"/>
      <c r="AF258" s="1624"/>
      <c r="AG258" s="1625"/>
    </row>
    <row r="259" spans="2:33" ht="15" customHeight="1" x14ac:dyDescent="0.15">
      <c r="B259" s="1581"/>
      <c r="C259" s="1582"/>
      <c r="D259" s="1632"/>
      <c r="E259" s="1633"/>
      <c r="F259" s="1587"/>
      <c r="G259" s="1587"/>
      <c r="H259" s="1587"/>
      <c r="I259" s="1588"/>
      <c r="J259" s="1605" t="s">
        <v>1307</v>
      </c>
      <c r="K259" s="1606"/>
      <c r="L259" s="1606"/>
      <c r="M259" s="1606"/>
      <c r="N259" s="1606"/>
      <c r="O259" s="1606"/>
      <c r="P259" s="1607"/>
      <c r="Q259" s="1624" t="s">
        <v>712</v>
      </c>
      <c r="R259" s="1624"/>
      <c r="S259" s="1624"/>
      <c r="T259" s="1624"/>
      <c r="U259" s="1624"/>
      <c r="V259" s="1624"/>
      <c r="W259" s="1624"/>
      <c r="X259" s="1624"/>
      <c r="Y259" s="1624"/>
      <c r="Z259" s="1624"/>
      <c r="AA259" s="1624"/>
      <c r="AB259" s="1624"/>
      <c r="AC259" s="1624"/>
      <c r="AD259" s="1624"/>
      <c r="AE259" s="1624"/>
      <c r="AF259" s="1624"/>
      <c r="AG259" s="1625"/>
    </row>
    <row r="260" spans="2:33" ht="15" customHeight="1" x14ac:dyDescent="0.15">
      <c r="B260" s="1581"/>
      <c r="C260" s="1582"/>
      <c r="D260" s="1632"/>
      <c r="E260" s="1633"/>
      <c r="F260" s="1587"/>
      <c r="G260" s="1587"/>
      <c r="H260" s="1587"/>
      <c r="I260" s="1588"/>
      <c r="J260" s="1605" t="s">
        <v>713</v>
      </c>
      <c r="K260" s="1606"/>
      <c r="L260" s="1606"/>
      <c r="M260" s="1606"/>
      <c r="N260" s="1606"/>
      <c r="O260" s="1606"/>
      <c r="P260" s="1607"/>
      <c r="Q260" s="1624" t="s">
        <v>714</v>
      </c>
      <c r="R260" s="1624"/>
      <c r="S260" s="1624"/>
      <c r="T260" s="1624"/>
      <c r="U260" s="1624"/>
      <c r="V260" s="1624"/>
      <c r="W260" s="1624"/>
      <c r="X260" s="1624"/>
      <c r="Y260" s="1624"/>
      <c r="Z260" s="1624"/>
      <c r="AA260" s="1624"/>
      <c r="AB260" s="1624"/>
      <c r="AC260" s="1624"/>
      <c r="AD260" s="1624"/>
      <c r="AE260" s="1624"/>
      <c r="AF260" s="1624"/>
      <c r="AG260" s="1625"/>
    </row>
    <row r="261" spans="2:33" ht="15" customHeight="1" x14ac:dyDescent="0.15">
      <c r="B261" s="1581"/>
      <c r="C261" s="1582"/>
      <c r="D261" s="1632"/>
      <c r="E261" s="1633"/>
      <c r="F261" s="1587"/>
      <c r="G261" s="1587"/>
      <c r="H261" s="1587"/>
      <c r="I261" s="1588"/>
      <c r="J261" s="1685" t="s">
        <v>1309</v>
      </c>
      <c r="K261" s="1686"/>
      <c r="L261" s="1686"/>
      <c r="M261" s="1686"/>
      <c r="N261" s="1686"/>
      <c r="O261" s="1686"/>
      <c r="P261" s="1687"/>
      <c r="Q261" s="1688" t="s">
        <v>715</v>
      </c>
      <c r="R261" s="1688"/>
      <c r="S261" s="1688"/>
      <c r="T261" s="1688"/>
      <c r="U261" s="1688"/>
      <c r="V261" s="1688"/>
      <c r="W261" s="1688"/>
      <c r="X261" s="1688"/>
      <c r="Y261" s="1688"/>
      <c r="Z261" s="1688"/>
      <c r="AA261" s="1688"/>
      <c r="AB261" s="1688"/>
      <c r="AC261" s="1688"/>
      <c r="AD261" s="1688"/>
      <c r="AE261" s="1688"/>
      <c r="AF261" s="1688"/>
      <c r="AG261" s="1689"/>
    </row>
    <row r="262" spans="2:33" ht="15" customHeight="1" x14ac:dyDescent="0.15">
      <c r="B262" s="1581"/>
      <c r="C262" s="1582"/>
      <c r="D262" s="1632"/>
      <c r="E262" s="1633"/>
      <c r="F262" s="1587"/>
      <c r="G262" s="1587"/>
      <c r="H262" s="1587"/>
      <c r="I262" s="1588"/>
      <c r="J262" s="1620" t="s">
        <v>716</v>
      </c>
      <c r="K262" s="1621"/>
      <c r="L262" s="1621"/>
      <c r="M262" s="1621"/>
      <c r="N262" s="1621"/>
      <c r="O262" s="1621"/>
      <c r="P262" s="1621"/>
      <c r="Q262" s="1621"/>
      <c r="R262" s="1621"/>
      <c r="S262" s="1621"/>
      <c r="T262" s="1621"/>
      <c r="U262" s="1621"/>
      <c r="V262" s="1621"/>
      <c r="W262" s="1621"/>
      <c r="X262" s="1621"/>
      <c r="Y262" s="1621"/>
      <c r="Z262" s="1621"/>
      <c r="AA262" s="1621"/>
      <c r="AB262" s="1621"/>
      <c r="AC262" s="1621"/>
      <c r="AD262" s="1621"/>
      <c r="AE262" s="1621"/>
      <c r="AF262" s="1621"/>
      <c r="AG262" s="1622"/>
    </row>
    <row r="263" spans="2:33" ht="15" customHeight="1" x14ac:dyDescent="0.15">
      <c r="B263" s="1581"/>
      <c r="C263" s="1582"/>
      <c r="D263" s="1632"/>
      <c r="E263" s="1633"/>
      <c r="F263" s="1587"/>
      <c r="G263" s="1587"/>
      <c r="H263" s="1587"/>
      <c r="I263" s="1588"/>
      <c r="J263" s="1605" t="s">
        <v>1302</v>
      </c>
      <c r="K263" s="1606"/>
      <c r="L263" s="1606"/>
      <c r="M263" s="1606"/>
      <c r="N263" s="1606"/>
      <c r="O263" s="1606"/>
      <c r="P263" s="1607"/>
      <c r="Q263" s="1677" t="s">
        <v>712</v>
      </c>
      <c r="R263" s="1677"/>
      <c r="S263" s="1677"/>
      <c r="T263" s="1677"/>
      <c r="U263" s="1677"/>
      <c r="V263" s="1677"/>
      <c r="W263" s="1677"/>
      <c r="X263" s="1677"/>
      <c r="Y263" s="1677"/>
      <c r="Z263" s="1677"/>
      <c r="AA263" s="1677"/>
      <c r="AB263" s="1677"/>
      <c r="AC263" s="1677"/>
      <c r="AD263" s="1677"/>
      <c r="AE263" s="1677"/>
      <c r="AF263" s="1677"/>
      <c r="AG263" s="1678"/>
    </row>
    <row r="264" spans="2:33" ht="15" customHeight="1" x14ac:dyDescent="0.15">
      <c r="B264" s="1581"/>
      <c r="C264" s="1582"/>
      <c r="D264" s="1632"/>
      <c r="E264" s="1633"/>
      <c r="F264" s="1587"/>
      <c r="G264" s="1587"/>
      <c r="H264" s="1587"/>
      <c r="I264" s="1588"/>
      <c r="J264" s="1605" t="s">
        <v>1303</v>
      </c>
      <c r="K264" s="1606"/>
      <c r="L264" s="1606"/>
      <c r="M264" s="1606"/>
      <c r="N264" s="1606"/>
      <c r="O264" s="1606"/>
      <c r="P264" s="1607"/>
      <c r="Q264" s="1624" t="s">
        <v>712</v>
      </c>
      <c r="R264" s="1624"/>
      <c r="S264" s="1624"/>
      <c r="T264" s="1624"/>
      <c r="U264" s="1624"/>
      <c r="V264" s="1624"/>
      <c r="W264" s="1624"/>
      <c r="X264" s="1624"/>
      <c r="Y264" s="1624"/>
      <c r="Z264" s="1624"/>
      <c r="AA264" s="1624"/>
      <c r="AB264" s="1624"/>
      <c r="AC264" s="1624"/>
      <c r="AD264" s="1624"/>
      <c r="AE264" s="1624"/>
      <c r="AF264" s="1624"/>
      <c r="AG264" s="1625"/>
    </row>
    <row r="265" spans="2:33" ht="15" customHeight="1" x14ac:dyDescent="0.15">
      <c r="B265" s="1581"/>
      <c r="C265" s="1582"/>
      <c r="D265" s="1632"/>
      <c r="E265" s="1633"/>
      <c r="F265" s="1587"/>
      <c r="G265" s="1587"/>
      <c r="H265" s="1587"/>
      <c r="I265" s="1588"/>
      <c r="J265" s="1605" t="s">
        <v>1304</v>
      </c>
      <c r="K265" s="1606"/>
      <c r="L265" s="1606"/>
      <c r="M265" s="1606"/>
      <c r="N265" s="1606"/>
      <c r="O265" s="1606"/>
      <c r="P265" s="1607"/>
      <c r="Q265" s="1624" t="s">
        <v>712</v>
      </c>
      <c r="R265" s="1624"/>
      <c r="S265" s="1624"/>
      <c r="T265" s="1624"/>
      <c r="U265" s="1624"/>
      <c r="V265" s="1624"/>
      <c r="W265" s="1624"/>
      <c r="X265" s="1624"/>
      <c r="Y265" s="1624"/>
      <c r="Z265" s="1624"/>
      <c r="AA265" s="1624"/>
      <c r="AB265" s="1624"/>
      <c r="AC265" s="1624"/>
      <c r="AD265" s="1624"/>
      <c r="AE265" s="1624"/>
      <c r="AF265" s="1624"/>
      <c r="AG265" s="1625"/>
    </row>
    <row r="266" spans="2:33" ht="15" customHeight="1" x14ac:dyDescent="0.15">
      <c r="B266" s="1581"/>
      <c r="C266" s="1582"/>
      <c r="D266" s="1632"/>
      <c r="E266" s="1633"/>
      <c r="F266" s="1587"/>
      <c r="G266" s="1587"/>
      <c r="H266" s="1587"/>
      <c r="I266" s="1588"/>
      <c r="J266" s="1605" t="s">
        <v>1305</v>
      </c>
      <c r="K266" s="1606"/>
      <c r="L266" s="1606"/>
      <c r="M266" s="1606"/>
      <c r="N266" s="1606"/>
      <c r="O266" s="1606"/>
      <c r="P266" s="1607"/>
      <c r="Q266" s="1624" t="s">
        <v>712</v>
      </c>
      <c r="R266" s="1624"/>
      <c r="S266" s="1624"/>
      <c r="T266" s="1624"/>
      <c r="U266" s="1624"/>
      <c r="V266" s="1624"/>
      <c r="W266" s="1624"/>
      <c r="X266" s="1624"/>
      <c r="Y266" s="1624"/>
      <c r="Z266" s="1624"/>
      <c r="AA266" s="1624"/>
      <c r="AB266" s="1624"/>
      <c r="AC266" s="1624"/>
      <c r="AD266" s="1624"/>
      <c r="AE266" s="1624"/>
      <c r="AF266" s="1624"/>
      <c r="AG266" s="1625"/>
    </row>
    <row r="267" spans="2:33" ht="15" customHeight="1" x14ac:dyDescent="0.15">
      <c r="B267" s="1581"/>
      <c r="C267" s="1582"/>
      <c r="D267" s="1632"/>
      <c r="E267" s="1633"/>
      <c r="F267" s="1587"/>
      <c r="G267" s="1587"/>
      <c r="H267" s="1587"/>
      <c r="I267" s="1588"/>
      <c r="J267" s="1605" t="s">
        <v>1307</v>
      </c>
      <c r="K267" s="1606"/>
      <c r="L267" s="1606"/>
      <c r="M267" s="1606"/>
      <c r="N267" s="1606"/>
      <c r="O267" s="1606"/>
      <c r="P267" s="1607"/>
      <c r="Q267" s="1624" t="s">
        <v>712</v>
      </c>
      <c r="R267" s="1624"/>
      <c r="S267" s="1624"/>
      <c r="T267" s="1624"/>
      <c r="U267" s="1624"/>
      <c r="V267" s="1624"/>
      <c r="W267" s="1624"/>
      <c r="X267" s="1624"/>
      <c r="Y267" s="1624"/>
      <c r="Z267" s="1624"/>
      <c r="AA267" s="1624"/>
      <c r="AB267" s="1624"/>
      <c r="AC267" s="1624"/>
      <c r="AD267" s="1624"/>
      <c r="AE267" s="1624"/>
      <c r="AF267" s="1624"/>
      <c r="AG267" s="1625"/>
    </row>
    <row r="268" spans="2:33" ht="15" customHeight="1" x14ac:dyDescent="0.15">
      <c r="B268" s="1581"/>
      <c r="C268" s="1582"/>
      <c r="D268" s="1632"/>
      <c r="E268" s="1633"/>
      <c r="F268" s="1587"/>
      <c r="G268" s="1587"/>
      <c r="H268" s="1587"/>
      <c r="I268" s="1588"/>
      <c r="J268" s="1605" t="s">
        <v>713</v>
      </c>
      <c r="K268" s="1606"/>
      <c r="L268" s="1606"/>
      <c r="M268" s="1606"/>
      <c r="N268" s="1606"/>
      <c r="O268" s="1606"/>
      <c r="P268" s="1607"/>
      <c r="Q268" s="1624" t="s">
        <v>712</v>
      </c>
      <c r="R268" s="1624"/>
      <c r="S268" s="1624"/>
      <c r="T268" s="1624"/>
      <c r="U268" s="1624"/>
      <c r="V268" s="1624"/>
      <c r="W268" s="1624"/>
      <c r="X268" s="1624"/>
      <c r="Y268" s="1624"/>
      <c r="Z268" s="1624"/>
      <c r="AA268" s="1624"/>
      <c r="AB268" s="1624"/>
      <c r="AC268" s="1624"/>
      <c r="AD268" s="1624"/>
      <c r="AE268" s="1624"/>
      <c r="AF268" s="1624"/>
      <c r="AG268" s="1625"/>
    </row>
    <row r="269" spans="2:33" ht="15" customHeight="1" x14ac:dyDescent="0.15">
      <c r="B269" s="1581"/>
      <c r="C269" s="1582"/>
      <c r="D269" s="1632"/>
      <c r="E269" s="1633"/>
      <c r="F269" s="1587"/>
      <c r="G269" s="1587"/>
      <c r="H269" s="1587"/>
      <c r="I269" s="1588"/>
      <c r="J269" s="1685" t="s">
        <v>1309</v>
      </c>
      <c r="K269" s="1686"/>
      <c r="L269" s="1686"/>
      <c r="M269" s="1686"/>
      <c r="N269" s="1686"/>
      <c r="O269" s="1686"/>
      <c r="P269" s="1687"/>
      <c r="Q269" s="1624" t="s">
        <v>714</v>
      </c>
      <c r="R269" s="1624"/>
      <c r="S269" s="1624"/>
      <c r="T269" s="1624"/>
      <c r="U269" s="1624"/>
      <c r="V269" s="1624"/>
      <c r="W269" s="1624"/>
      <c r="X269" s="1624"/>
      <c r="Y269" s="1624"/>
      <c r="Z269" s="1624"/>
      <c r="AA269" s="1624"/>
      <c r="AB269" s="1624"/>
      <c r="AC269" s="1624"/>
      <c r="AD269" s="1624"/>
      <c r="AE269" s="1624"/>
      <c r="AF269" s="1624"/>
      <c r="AG269" s="1625"/>
    </row>
    <row r="270" spans="2:33" ht="15" customHeight="1" x14ac:dyDescent="0.15">
      <c r="B270" s="1581"/>
      <c r="C270" s="1582"/>
      <c r="D270" s="1632"/>
      <c r="E270" s="1633"/>
      <c r="F270" s="1587"/>
      <c r="G270" s="1587"/>
      <c r="H270" s="1587"/>
      <c r="I270" s="1588"/>
      <c r="J270" s="1620" t="s">
        <v>953</v>
      </c>
      <c r="K270" s="1621"/>
      <c r="L270" s="1621"/>
      <c r="M270" s="1621"/>
      <c r="N270" s="1621"/>
      <c r="O270" s="1621"/>
      <c r="P270" s="1621"/>
      <c r="Q270" s="1621"/>
      <c r="R270" s="1621"/>
      <c r="S270" s="1621"/>
      <c r="T270" s="1621"/>
      <c r="U270" s="1621"/>
      <c r="V270" s="1621"/>
      <c r="W270" s="1621"/>
      <c r="X270" s="1621"/>
      <c r="Y270" s="1621"/>
      <c r="Z270" s="1621"/>
      <c r="AA270" s="1621"/>
      <c r="AB270" s="1621"/>
      <c r="AC270" s="1621"/>
      <c r="AD270" s="1621"/>
      <c r="AE270" s="1621"/>
      <c r="AF270" s="1621"/>
      <c r="AG270" s="1622"/>
    </row>
    <row r="271" spans="2:33" ht="15" customHeight="1" x14ac:dyDescent="0.15">
      <c r="B271" s="1581"/>
      <c r="C271" s="1582"/>
      <c r="D271" s="1632"/>
      <c r="E271" s="1633"/>
      <c r="F271" s="1587"/>
      <c r="G271" s="1587"/>
      <c r="H271" s="1587"/>
      <c r="I271" s="1588"/>
      <c r="J271" s="1605" t="s">
        <v>1302</v>
      </c>
      <c r="K271" s="1606"/>
      <c r="L271" s="1606"/>
      <c r="M271" s="1606"/>
      <c r="N271" s="1606"/>
      <c r="O271" s="1606"/>
      <c r="P271" s="1607"/>
      <c r="Q271" s="1677" t="s">
        <v>712</v>
      </c>
      <c r="R271" s="1677"/>
      <c r="S271" s="1677"/>
      <c r="T271" s="1677"/>
      <c r="U271" s="1677"/>
      <c r="V271" s="1677"/>
      <c r="W271" s="1677"/>
      <c r="X271" s="1677"/>
      <c r="Y271" s="1677"/>
      <c r="Z271" s="1677"/>
      <c r="AA271" s="1677"/>
      <c r="AB271" s="1677"/>
      <c r="AC271" s="1677"/>
      <c r="AD271" s="1677"/>
      <c r="AE271" s="1677"/>
      <c r="AF271" s="1677"/>
      <c r="AG271" s="1678"/>
    </row>
    <row r="272" spans="2:33" ht="15" customHeight="1" x14ac:dyDescent="0.15">
      <c r="B272" s="1581"/>
      <c r="C272" s="1582"/>
      <c r="D272" s="1632"/>
      <c r="E272" s="1633"/>
      <c r="F272" s="1587"/>
      <c r="G272" s="1587"/>
      <c r="H272" s="1587"/>
      <c r="I272" s="1588"/>
      <c r="J272" s="1605" t="s">
        <v>1303</v>
      </c>
      <c r="K272" s="1606"/>
      <c r="L272" s="1606"/>
      <c r="M272" s="1606"/>
      <c r="N272" s="1606"/>
      <c r="O272" s="1606"/>
      <c r="P272" s="1607"/>
      <c r="Q272" s="1624" t="s">
        <v>712</v>
      </c>
      <c r="R272" s="1624"/>
      <c r="S272" s="1624"/>
      <c r="T272" s="1624"/>
      <c r="U272" s="1624"/>
      <c r="V272" s="1624"/>
      <c r="W272" s="1624"/>
      <c r="X272" s="1624"/>
      <c r="Y272" s="1624"/>
      <c r="Z272" s="1624"/>
      <c r="AA272" s="1624"/>
      <c r="AB272" s="1624"/>
      <c r="AC272" s="1624"/>
      <c r="AD272" s="1624"/>
      <c r="AE272" s="1624"/>
      <c r="AF272" s="1624"/>
      <c r="AG272" s="1625"/>
    </row>
    <row r="273" spans="2:33" ht="15" customHeight="1" x14ac:dyDescent="0.15">
      <c r="B273" s="1581"/>
      <c r="C273" s="1582"/>
      <c r="D273" s="1632"/>
      <c r="E273" s="1633"/>
      <c r="F273" s="1587"/>
      <c r="G273" s="1587"/>
      <c r="H273" s="1587"/>
      <c r="I273" s="1588"/>
      <c r="J273" s="1605" t="s">
        <v>1304</v>
      </c>
      <c r="K273" s="1606"/>
      <c r="L273" s="1606"/>
      <c r="M273" s="1606"/>
      <c r="N273" s="1606"/>
      <c r="O273" s="1606"/>
      <c r="P273" s="1607"/>
      <c r="Q273" s="1624" t="s">
        <v>712</v>
      </c>
      <c r="R273" s="1624"/>
      <c r="S273" s="1624"/>
      <c r="T273" s="1624"/>
      <c r="U273" s="1624"/>
      <c r="V273" s="1624"/>
      <c r="W273" s="1624"/>
      <c r="X273" s="1624"/>
      <c r="Y273" s="1624"/>
      <c r="Z273" s="1624"/>
      <c r="AA273" s="1624"/>
      <c r="AB273" s="1624"/>
      <c r="AC273" s="1624"/>
      <c r="AD273" s="1624"/>
      <c r="AE273" s="1624"/>
      <c r="AF273" s="1624"/>
      <c r="AG273" s="1625"/>
    </row>
    <row r="274" spans="2:33" ht="15" customHeight="1" x14ac:dyDescent="0.15">
      <c r="B274" s="1581"/>
      <c r="C274" s="1582"/>
      <c r="D274" s="1632"/>
      <c r="E274" s="1633"/>
      <c r="F274" s="1587"/>
      <c r="G274" s="1587"/>
      <c r="H274" s="1587"/>
      <c r="I274" s="1588"/>
      <c r="J274" s="1605" t="s">
        <v>1307</v>
      </c>
      <c r="K274" s="1606"/>
      <c r="L274" s="1606"/>
      <c r="M274" s="1606"/>
      <c r="N274" s="1606"/>
      <c r="O274" s="1606"/>
      <c r="P274" s="1607"/>
      <c r="Q274" s="1624" t="s">
        <v>712</v>
      </c>
      <c r="R274" s="1624"/>
      <c r="S274" s="1624"/>
      <c r="T274" s="1624"/>
      <c r="U274" s="1624"/>
      <c r="V274" s="1624"/>
      <c r="W274" s="1624"/>
      <c r="X274" s="1624"/>
      <c r="Y274" s="1624"/>
      <c r="Z274" s="1624"/>
      <c r="AA274" s="1624"/>
      <c r="AB274" s="1624"/>
      <c r="AC274" s="1624"/>
      <c r="AD274" s="1624"/>
      <c r="AE274" s="1624"/>
      <c r="AF274" s="1624"/>
      <c r="AG274" s="1625"/>
    </row>
    <row r="275" spans="2:33" ht="15" customHeight="1" x14ac:dyDescent="0.15">
      <c r="B275" s="1581"/>
      <c r="C275" s="1582"/>
      <c r="D275" s="1573"/>
      <c r="E275" s="1574"/>
      <c r="F275" s="1577"/>
      <c r="G275" s="1577"/>
      <c r="H275" s="1577"/>
      <c r="I275" s="1578"/>
      <c r="J275" s="1605" t="s">
        <v>1309</v>
      </c>
      <c r="K275" s="1606"/>
      <c r="L275" s="1606"/>
      <c r="M275" s="1606"/>
      <c r="N275" s="1606"/>
      <c r="O275" s="1606"/>
      <c r="P275" s="1607"/>
      <c r="Q275" s="1624" t="s">
        <v>712</v>
      </c>
      <c r="R275" s="1624"/>
      <c r="S275" s="1624"/>
      <c r="T275" s="1624"/>
      <c r="U275" s="1624"/>
      <c r="V275" s="1624"/>
      <c r="W275" s="1624"/>
      <c r="X275" s="1624"/>
      <c r="Y275" s="1624"/>
      <c r="Z275" s="1624"/>
      <c r="AA275" s="1624"/>
      <c r="AB275" s="1624"/>
      <c r="AC275" s="1624"/>
      <c r="AD275" s="1624"/>
      <c r="AE275" s="1624"/>
      <c r="AF275" s="1624"/>
      <c r="AG275" s="1625"/>
    </row>
    <row r="276" spans="2:33" ht="15" customHeight="1" x14ac:dyDescent="0.15">
      <c r="B276" s="1581"/>
      <c r="C276" s="1582"/>
      <c r="D276" s="1571" t="s">
        <v>307</v>
      </c>
      <c r="E276" s="1572"/>
      <c r="F276" s="1575" t="s">
        <v>717</v>
      </c>
      <c r="G276" s="1575"/>
      <c r="H276" s="1575"/>
      <c r="I276" s="1576"/>
      <c r="J276" s="1620" t="s">
        <v>903</v>
      </c>
      <c r="K276" s="1621"/>
      <c r="L276" s="1621"/>
      <c r="M276" s="1621"/>
      <c r="N276" s="1621"/>
      <c r="O276" s="1621"/>
      <c r="P276" s="1621"/>
      <c r="Q276" s="1621"/>
      <c r="R276" s="1621"/>
      <c r="S276" s="1621"/>
      <c r="T276" s="1621"/>
      <c r="U276" s="1621"/>
      <c r="V276" s="1621"/>
      <c r="W276" s="1621"/>
      <c r="X276" s="1621"/>
      <c r="Y276" s="1621"/>
      <c r="Z276" s="1621"/>
      <c r="AA276" s="1621"/>
      <c r="AB276" s="1621"/>
      <c r="AC276" s="1621"/>
      <c r="AD276" s="1621"/>
      <c r="AE276" s="1621"/>
      <c r="AF276" s="1621"/>
      <c r="AG276" s="1622"/>
    </row>
    <row r="277" spans="2:33" ht="15" customHeight="1" x14ac:dyDescent="0.15">
      <c r="B277" s="1581"/>
      <c r="C277" s="1582"/>
      <c r="D277" s="1632"/>
      <c r="E277" s="1633"/>
      <c r="F277" s="1587"/>
      <c r="G277" s="1587"/>
      <c r="H277" s="1587"/>
      <c r="I277" s="1588"/>
      <c r="J277" s="1599" t="s">
        <v>102</v>
      </c>
      <c r="K277" s="1600"/>
      <c r="L277" s="1600"/>
      <c r="M277" s="1600"/>
      <c r="N277" s="1600"/>
      <c r="O277" s="1600"/>
      <c r="P277" s="1601"/>
      <c r="Q277" s="1602" t="s">
        <v>1045</v>
      </c>
      <c r="R277" s="1603"/>
      <c r="S277" s="1603"/>
      <c r="T277" s="1603"/>
      <c r="U277" s="1603"/>
      <c r="V277" s="1603"/>
      <c r="W277" s="1603"/>
      <c r="X277" s="1603"/>
      <c r="Y277" s="1603"/>
      <c r="Z277" s="1603"/>
      <c r="AA277" s="1603"/>
      <c r="AB277" s="1603"/>
      <c r="AC277" s="1603"/>
      <c r="AD277" s="1603"/>
      <c r="AE277" s="1603"/>
      <c r="AF277" s="1603"/>
      <c r="AG277" s="1604"/>
    </row>
    <row r="278" spans="2:33" ht="15" customHeight="1" x14ac:dyDescent="0.15">
      <c r="B278" s="1581"/>
      <c r="C278" s="1582"/>
      <c r="D278" s="1632"/>
      <c r="E278" s="1633"/>
      <c r="F278" s="1587"/>
      <c r="G278" s="1587"/>
      <c r="H278" s="1587"/>
      <c r="I278" s="1588"/>
      <c r="J278" s="1605" t="s">
        <v>484</v>
      </c>
      <c r="K278" s="1606"/>
      <c r="L278" s="1606"/>
      <c r="M278" s="1606"/>
      <c r="N278" s="1606"/>
      <c r="O278" s="1606"/>
      <c r="P278" s="1607"/>
      <c r="Q278" s="1623" t="s">
        <v>1045</v>
      </c>
      <c r="R278" s="1624"/>
      <c r="S278" s="1624"/>
      <c r="T278" s="1624"/>
      <c r="U278" s="1624"/>
      <c r="V278" s="1624"/>
      <c r="W278" s="1624"/>
      <c r="X278" s="1624"/>
      <c r="Y278" s="1624"/>
      <c r="Z278" s="1624"/>
      <c r="AA278" s="1624"/>
      <c r="AB278" s="1624"/>
      <c r="AC278" s="1624"/>
      <c r="AD278" s="1624"/>
      <c r="AE278" s="1624"/>
      <c r="AF278" s="1624"/>
      <c r="AG278" s="1625"/>
    </row>
    <row r="279" spans="2:33" ht="15" customHeight="1" x14ac:dyDescent="0.15">
      <c r="B279" s="1581"/>
      <c r="C279" s="1582"/>
      <c r="D279" s="1632"/>
      <c r="E279" s="1633"/>
      <c r="F279" s="1587"/>
      <c r="G279" s="1587"/>
      <c r="H279" s="1587"/>
      <c r="I279" s="1588"/>
      <c r="J279" s="1605" t="s">
        <v>92</v>
      </c>
      <c r="K279" s="1606"/>
      <c r="L279" s="1606"/>
      <c r="M279" s="1606"/>
      <c r="N279" s="1606"/>
      <c r="O279" s="1606"/>
      <c r="P279" s="1607"/>
      <c r="Q279" s="1623" t="s">
        <v>1046</v>
      </c>
      <c r="R279" s="1624"/>
      <c r="S279" s="1624"/>
      <c r="T279" s="1624"/>
      <c r="U279" s="1624"/>
      <c r="V279" s="1624"/>
      <c r="W279" s="1624"/>
      <c r="X279" s="1624"/>
      <c r="Y279" s="1624"/>
      <c r="Z279" s="1624"/>
      <c r="AA279" s="1624"/>
      <c r="AB279" s="1624"/>
      <c r="AC279" s="1624"/>
      <c r="AD279" s="1624"/>
      <c r="AE279" s="1624"/>
      <c r="AF279" s="1624"/>
      <c r="AG279" s="1625"/>
    </row>
    <row r="280" spans="2:33" ht="15" customHeight="1" x14ac:dyDescent="0.15">
      <c r="B280" s="1581"/>
      <c r="C280" s="1582"/>
      <c r="D280" s="1632"/>
      <c r="E280" s="1633"/>
      <c r="F280" s="1587"/>
      <c r="G280" s="1587"/>
      <c r="H280" s="1587"/>
      <c r="I280" s="1588"/>
      <c r="J280" s="1626" t="s">
        <v>718</v>
      </c>
      <c r="K280" s="1627"/>
      <c r="L280" s="1627"/>
      <c r="M280" s="1627"/>
      <c r="N280" s="1627"/>
      <c r="O280" s="1627"/>
      <c r="P280" s="1628"/>
      <c r="Q280" s="1629" t="s">
        <v>1046</v>
      </c>
      <c r="R280" s="1630"/>
      <c r="S280" s="1630"/>
      <c r="T280" s="1630"/>
      <c r="U280" s="1630"/>
      <c r="V280" s="1630"/>
      <c r="W280" s="1630"/>
      <c r="X280" s="1630"/>
      <c r="Y280" s="1630"/>
      <c r="Z280" s="1630"/>
      <c r="AA280" s="1630"/>
      <c r="AB280" s="1630"/>
      <c r="AC280" s="1630"/>
      <c r="AD280" s="1630"/>
      <c r="AE280" s="1630"/>
      <c r="AF280" s="1630"/>
      <c r="AG280" s="1631"/>
    </row>
    <row r="281" spans="2:33" ht="15" customHeight="1" x14ac:dyDescent="0.15">
      <c r="B281" s="1581"/>
      <c r="C281" s="1582"/>
      <c r="D281" s="1632"/>
      <c r="E281" s="1633"/>
      <c r="F281" s="1587"/>
      <c r="G281" s="1587"/>
      <c r="H281" s="1587"/>
      <c r="I281" s="1588"/>
      <c r="J281" s="1605" t="s">
        <v>676</v>
      </c>
      <c r="K281" s="1606"/>
      <c r="L281" s="1606"/>
      <c r="M281" s="1606"/>
      <c r="N281" s="1606"/>
      <c r="O281" s="1606"/>
      <c r="P281" s="1607"/>
      <c r="Q281" s="1623" t="s">
        <v>1047</v>
      </c>
      <c r="R281" s="1624"/>
      <c r="S281" s="1624"/>
      <c r="T281" s="1624"/>
      <c r="U281" s="1624"/>
      <c r="V281" s="1624"/>
      <c r="W281" s="1624"/>
      <c r="X281" s="1624"/>
      <c r="Y281" s="1624"/>
      <c r="Z281" s="1624"/>
      <c r="AA281" s="1624"/>
      <c r="AB281" s="1624"/>
      <c r="AC281" s="1624"/>
      <c r="AD281" s="1624"/>
      <c r="AE281" s="1624"/>
      <c r="AF281" s="1624"/>
      <c r="AG281" s="1625"/>
    </row>
    <row r="282" spans="2:33" ht="15" customHeight="1" x14ac:dyDescent="0.15">
      <c r="B282" s="1581"/>
      <c r="C282" s="1582"/>
      <c r="D282" s="1632"/>
      <c r="E282" s="1633"/>
      <c r="F282" s="1587"/>
      <c r="G282" s="1587"/>
      <c r="H282" s="1587"/>
      <c r="I282" s="1588"/>
      <c r="J282" s="1605" t="s">
        <v>677</v>
      </c>
      <c r="K282" s="1606"/>
      <c r="L282" s="1606"/>
      <c r="M282" s="1606"/>
      <c r="N282" s="1606"/>
      <c r="O282" s="1606"/>
      <c r="P282" s="1607"/>
      <c r="Q282" s="1623" t="s">
        <v>1048</v>
      </c>
      <c r="R282" s="1624"/>
      <c r="S282" s="1624"/>
      <c r="T282" s="1624"/>
      <c r="U282" s="1624"/>
      <c r="V282" s="1624"/>
      <c r="W282" s="1624"/>
      <c r="X282" s="1624"/>
      <c r="Y282" s="1624"/>
      <c r="Z282" s="1624"/>
      <c r="AA282" s="1624"/>
      <c r="AB282" s="1624"/>
      <c r="AC282" s="1624"/>
      <c r="AD282" s="1624"/>
      <c r="AE282" s="1624"/>
      <c r="AF282" s="1624"/>
      <c r="AG282" s="1625"/>
    </row>
    <row r="283" spans="2:33" ht="15" customHeight="1" x14ac:dyDescent="0.15">
      <c r="B283" s="1581"/>
      <c r="C283" s="1582"/>
      <c r="D283" s="1632"/>
      <c r="E283" s="1633"/>
      <c r="F283" s="1587"/>
      <c r="G283" s="1587"/>
      <c r="H283" s="1587"/>
      <c r="I283" s="1588"/>
      <c r="J283" s="1605" t="s">
        <v>212</v>
      </c>
      <c r="K283" s="1606"/>
      <c r="L283" s="1606"/>
      <c r="M283" s="1606"/>
      <c r="N283" s="1606"/>
      <c r="O283" s="1606"/>
      <c r="P283" s="1607"/>
      <c r="Q283" s="1623" t="s">
        <v>1049</v>
      </c>
      <c r="R283" s="1624"/>
      <c r="S283" s="1624"/>
      <c r="T283" s="1624"/>
      <c r="U283" s="1624"/>
      <c r="V283" s="1624"/>
      <c r="W283" s="1624"/>
      <c r="X283" s="1624"/>
      <c r="Y283" s="1624"/>
      <c r="Z283" s="1624"/>
      <c r="AA283" s="1624"/>
      <c r="AB283" s="1624"/>
      <c r="AC283" s="1624"/>
      <c r="AD283" s="1624"/>
      <c r="AE283" s="1624"/>
      <c r="AF283" s="1624"/>
      <c r="AG283" s="1625"/>
    </row>
    <row r="284" spans="2:33" ht="15" customHeight="1" x14ac:dyDescent="0.15">
      <c r="B284" s="1581"/>
      <c r="C284" s="1582"/>
      <c r="D284" s="1632"/>
      <c r="E284" s="1633"/>
      <c r="F284" s="1587"/>
      <c r="G284" s="1587"/>
      <c r="H284" s="1587"/>
      <c r="I284" s="1588"/>
      <c r="J284" s="1605" t="s">
        <v>1412</v>
      </c>
      <c r="K284" s="1606"/>
      <c r="L284" s="1606"/>
      <c r="M284" s="1606"/>
      <c r="N284" s="1606"/>
      <c r="O284" s="1606"/>
      <c r="P284" s="1607"/>
      <c r="Q284" s="1623" t="s">
        <v>979</v>
      </c>
      <c r="R284" s="1624"/>
      <c r="S284" s="1624"/>
      <c r="T284" s="1624"/>
      <c r="U284" s="1624"/>
      <c r="V284" s="1624"/>
      <c r="W284" s="1624"/>
      <c r="X284" s="1624"/>
      <c r="Y284" s="1624"/>
      <c r="Z284" s="1624"/>
      <c r="AA284" s="1624"/>
      <c r="AB284" s="1624"/>
      <c r="AC284" s="1624"/>
      <c r="AD284" s="1624"/>
      <c r="AE284" s="1624"/>
      <c r="AF284" s="1624"/>
      <c r="AG284" s="1625"/>
    </row>
    <row r="285" spans="2:33" ht="15" customHeight="1" x14ac:dyDescent="0.15">
      <c r="B285" s="1581"/>
      <c r="C285" s="1582"/>
      <c r="D285" s="1632"/>
      <c r="E285" s="1633"/>
      <c r="F285" s="1587"/>
      <c r="G285" s="1587"/>
      <c r="H285" s="1587"/>
      <c r="I285" s="1588"/>
      <c r="J285" s="1679" t="s">
        <v>1286</v>
      </c>
      <c r="K285" s="1680"/>
      <c r="L285" s="1680"/>
      <c r="M285" s="1680"/>
      <c r="N285" s="1680"/>
      <c r="O285" s="1680"/>
      <c r="P285" s="1681"/>
      <c r="Q285" s="1682" t="s">
        <v>980</v>
      </c>
      <c r="R285" s="1683"/>
      <c r="S285" s="1683"/>
      <c r="T285" s="1683"/>
      <c r="U285" s="1683"/>
      <c r="V285" s="1683"/>
      <c r="W285" s="1683"/>
      <c r="X285" s="1683"/>
      <c r="Y285" s="1683"/>
      <c r="Z285" s="1683"/>
      <c r="AA285" s="1683"/>
      <c r="AB285" s="1683"/>
      <c r="AC285" s="1683"/>
      <c r="AD285" s="1683"/>
      <c r="AE285" s="1683"/>
      <c r="AF285" s="1683"/>
      <c r="AG285" s="1684"/>
    </row>
    <row r="286" spans="2:33" ht="15" customHeight="1" x14ac:dyDescent="0.15">
      <c r="B286" s="1581"/>
      <c r="C286" s="1582"/>
      <c r="D286" s="1632"/>
      <c r="E286" s="1633"/>
      <c r="F286" s="1587"/>
      <c r="G286" s="1587"/>
      <c r="H286" s="1587"/>
      <c r="I286" s="1588"/>
      <c r="J286" s="1605" t="s">
        <v>1413</v>
      </c>
      <c r="K286" s="1606"/>
      <c r="L286" s="1606"/>
      <c r="M286" s="1606"/>
      <c r="N286" s="1606"/>
      <c r="O286" s="1606"/>
      <c r="P286" s="1607"/>
      <c r="Q286" s="1623" t="s">
        <v>981</v>
      </c>
      <c r="R286" s="1624"/>
      <c r="S286" s="1624"/>
      <c r="T286" s="1624"/>
      <c r="U286" s="1624"/>
      <c r="V286" s="1624"/>
      <c r="W286" s="1624"/>
      <c r="X286" s="1624"/>
      <c r="Y286" s="1624"/>
      <c r="Z286" s="1624"/>
      <c r="AA286" s="1624"/>
      <c r="AB286" s="1624"/>
      <c r="AC286" s="1624"/>
      <c r="AD286" s="1624"/>
      <c r="AE286" s="1624"/>
      <c r="AF286" s="1624"/>
      <c r="AG286" s="1625"/>
    </row>
    <row r="287" spans="2:33" ht="15" customHeight="1" x14ac:dyDescent="0.15">
      <c r="B287" s="1581"/>
      <c r="C287" s="1582"/>
      <c r="D287" s="1632"/>
      <c r="E287" s="1633"/>
      <c r="F287" s="1587"/>
      <c r="G287" s="1587"/>
      <c r="H287" s="1587"/>
      <c r="I287" s="1588"/>
      <c r="J287" s="1605" t="s">
        <v>1414</v>
      </c>
      <c r="K287" s="1606"/>
      <c r="L287" s="1606"/>
      <c r="M287" s="1606"/>
      <c r="N287" s="1606"/>
      <c r="O287" s="1606"/>
      <c r="P287" s="1607"/>
      <c r="Q287" s="1623" t="s">
        <v>703</v>
      </c>
      <c r="R287" s="1624"/>
      <c r="S287" s="1624"/>
      <c r="T287" s="1624"/>
      <c r="U287" s="1624"/>
      <c r="V287" s="1624"/>
      <c r="W287" s="1624"/>
      <c r="X287" s="1624"/>
      <c r="Y287" s="1624"/>
      <c r="Z287" s="1624"/>
      <c r="AA287" s="1624"/>
      <c r="AB287" s="1624"/>
      <c r="AC287" s="1624"/>
      <c r="AD287" s="1624"/>
      <c r="AE287" s="1624"/>
      <c r="AF287" s="1624"/>
      <c r="AG287" s="1625"/>
    </row>
    <row r="288" spans="2:33" ht="15" customHeight="1" x14ac:dyDescent="0.15">
      <c r="B288" s="1581"/>
      <c r="C288" s="1582"/>
      <c r="D288" s="1632"/>
      <c r="E288" s="1633"/>
      <c r="F288" s="1587"/>
      <c r="G288" s="1587"/>
      <c r="H288" s="1587"/>
      <c r="I288" s="1588"/>
      <c r="J288" s="1605" t="s">
        <v>1415</v>
      </c>
      <c r="K288" s="1606"/>
      <c r="L288" s="1606"/>
      <c r="M288" s="1606"/>
      <c r="N288" s="1606"/>
      <c r="O288" s="1606"/>
      <c r="P288" s="1607"/>
      <c r="Q288" s="1623" t="s">
        <v>1152</v>
      </c>
      <c r="R288" s="1624"/>
      <c r="S288" s="1624"/>
      <c r="T288" s="1624"/>
      <c r="U288" s="1624"/>
      <c r="V288" s="1624"/>
      <c r="W288" s="1624"/>
      <c r="X288" s="1624"/>
      <c r="Y288" s="1624"/>
      <c r="Z288" s="1624"/>
      <c r="AA288" s="1624"/>
      <c r="AB288" s="1624"/>
      <c r="AC288" s="1624"/>
      <c r="AD288" s="1624"/>
      <c r="AE288" s="1624"/>
      <c r="AF288" s="1624"/>
      <c r="AG288" s="1625"/>
    </row>
    <row r="289" spans="2:33" ht="15" customHeight="1" x14ac:dyDescent="0.15">
      <c r="B289" s="1581"/>
      <c r="C289" s="1582"/>
      <c r="D289" s="1632"/>
      <c r="E289" s="1633"/>
      <c r="F289" s="1587"/>
      <c r="G289" s="1587"/>
      <c r="H289" s="1587"/>
      <c r="I289" s="1588"/>
      <c r="J289" s="1596" t="s">
        <v>939</v>
      </c>
      <c r="K289" s="1597"/>
      <c r="L289" s="1597"/>
      <c r="M289" s="1597"/>
      <c r="N289" s="1597"/>
      <c r="O289" s="1597"/>
      <c r="P289" s="1597"/>
      <c r="Q289" s="1597"/>
      <c r="R289" s="1597"/>
      <c r="S289" s="1597"/>
      <c r="T289" s="1597"/>
      <c r="U289" s="1597"/>
      <c r="V289" s="1597"/>
      <c r="W289" s="1597"/>
      <c r="X289" s="1597"/>
      <c r="Y289" s="1597"/>
      <c r="Z289" s="1597"/>
      <c r="AA289" s="1597"/>
      <c r="AB289" s="1597"/>
      <c r="AC289" s="1597"/>
      <c r="AD289" s="1597"/>
      <c r="AE289" s="1597"/>
      <c r="AF289" s="1597"/>
      <c r="AG289" s="1598"/>
    </row>
    <row r="290" spans="2:33" ht="15" customHeight="1" x14ac:dyDescent="0.15">
      <c r="B290" s="1581"/>
      <c r="C290" s="1582"/>
      <c r="D290" s="1632"/>
      <c r="E290" s="1633"/>
      <c r="F290" s="1587"/>
      <c r="G290" s="1587"/>
      <c r="H290" s="1587"/>
      <c r="I290" s="1588"/>
      <c r="J290" s="1599" t="s">
        <v>102</v>
      </c>
      <c r="K290" s="1600"/>
      <c r="L290" s="1600"/>
      <c r="M290" s="1600"/>
      <c r="N290" s="1600"/>
      <c r="O290" s="1600"/>
      <c r="P290" s="1601"/>
      <c r="Q290" s="1602" t="s">
        <v>1045</v>
      </c>
      <c r="R290" s="1603"/>
      <c r="S290" s="1603"/>
      <c r="T290" s="1603"/>
      <c r="U290" s="1603"/>
      <c r="V290" s="1603"/>
      <c r="W290" s="1603"/>
      <c r="X290" s="1603"/>
      <c r="Y290" s="1603"/>
      <c r="Z290" s="1603"/>
      <c r="AA290" s="1603"/>
      <c r="AB290" s="1603"/>
      <c r="AC290" s="1603"/>
      <c r="AD290" s="1603"/>
      <c r="AE290" s="1603"/>
      <c r="AF290" s="1603"/>
      <c r="AG290" s="1604"/>
    </row>
    <row r="291" spans="2:33" ht="15" customHeight="1" x14ac:dyDescent="0.15">
      <c r="B291" s="1581"/>
      <c r="C291" s="1582"/>
      <c r="D291" s="1632"/>
      <c r="E291" s="1633"/>
      <c r="F291" s="1587"/>
      <c r="G291" s="1587"/>
      <c r="H291" s="1587"/>
      <c r="I291" s="1588"/>
      <c r="J291" s="1605" t="s">
        <v>484</v>
      </c>
      <c r="K291" s="1606"/>
      <c r="L291" s="1606"/>
      <c r="M291" s="1606"/>
      <c r="N291" s="1606"/>
      <c r="O291" s="1606"/>
      <c r="P291" s="1607"/>
      <c r="Q291" s="1623" t="s">
        <v>1045</v>
      </c>
      <c r="R291" s="1624"/>
      <c r="S291" s="1624"/>
      <c r="T291" s="1624"/>
      <c r="U291" s="1624"/>
      <c r="V291" s="1624"/>
      <c r="W291" s="1624"/>
      <c r="X291" s="1624"/>
      <c r="Y291" s="1624"/>
      <c r="Z291" s="1624"/>
      <c r="AA291" s="1624"/>
      <c r="AB291" s="1624"/>
      <c r="AC291" s="1624"/>
      <c r="AD291" s="1624"/>
      <c r="AE291" s="1624"/>
      <c r="AF291" s="1624"/>
      <c r="AG291" s="1625"/>
    </row>
    <row r="292" spans="2:33" ht="15" customHeight="1" x14ac:dyDescent="0.15">
      <c r="B292" s="1581"/>
      <c r="C292" s="1582"/>
      <c r="D292" s="1632"/>
      <c r="E292" s="1633"/>
      <c r="F292" s="1587"/>
      <c r="G292" s="1587"/>
      <c r="H292" s="1587"/>
      <c r="I292" s="1588"/>
      <c r="J292" s="1605" t="s">
        <v>92</v>
      </c>
      <c r="K292" s="1606"/>
      <c r="L292" s="1606"/>
      <c r="M292" s="1606"/>
      <c r="N292" s="1606"/>
      <c r="O292" s="1606"/>
      <c r="P292" s="1607"/>
      <c r="Q292" s="1623" t="s">
        <v>1046</v>
      </c>
      <c r="R292" s="1624"/>
      <c r="S292" s="1624"/>
      <c r="T292" s="1624"/>
      <c r="U292" s="1624"/>
      <c r="V292" s="1624"/>
      <c r="W292" s="1624"/>
      <c r="X292" s="1624"/>
      <c r="Y292" s="1624"/>
      <c r="Z292" s="1624"/>
      <c r="AA292" s="1624"/>
      <c r="AB292" s="1624"/>
      <c r="AC292" s="1624"/>
      <c r="AD292" s="1624"/>
      <c r="AE292" s="1624"/>
      <c r="AF292" s="1624"/>
      <c r="AG292" s="1625"/>
    </row>
    <row r="293" spans="2:33" ht="15" customHeight="1" x14ac:dyDescent="0.15">
      <c r="B293" s="1581"/>
      <c r="C293" s="1582"/>
      <c r="D293" s="1632"/>
      <c r="E293" s="1633"/>
      <c r="F293" s="1587"/>
      <c r="G293" s="1587"/>
      <c r="H293" s="1587"/>
      <c r="I293" s="1588"/>
      <c r="J293" s="1626" t="s">
        <v>718</v>
      </c>
      <c r="K293" s="1627"/>
      <c r="L293" s="1627"/>
      <c r="M293" s="1627"/>
      <c r="N293" s="1627"/>
      <c r="O293" s="1627"/>
      <c r="P293" s="1628"/>
      <c r="Q293" s="1629" t="s">
        <v>1046</v>
      </c>
      <c r="R293" s="1630"/>
      <c r="S293" s="1630"/>
      <c r="T293" s="1630"/>
      <c r="U293" s="1630"/>
      <c r="V293" s="1630"/>
      <c r="W293" s="1630"/>
      <c r="X293" s="1630"/>
      <c r="Y293" s="1630"/>
      <c r="Z293" s="1630"/>
      <c r="AA293" s="1630"/>
      <c r="AB293" s="1630"/>
      <c r="AC293" s="1630"/>
      <c r="AD293" s="1630"/>
      <c r="AE293" s="1630"/>
      <c r="AF293" s="1630"/>
      <c r="AG293" s="1631"/>
    </row>
    <row r="294" spans="2:33" ht="15" customHeight="1" x14ac:dyDescent="0.15">
      <c r="B294" s="1581"/>
      <c r="C294" s="1582"/>
      <c r="D294" s="1632"/>
      <c r="E294" s="1633"/>
      <c r="F294" s="1587"/>
      <c r="G294" s="1587"/>
      <c r="H294" s="1587"/>
      <c r="I294" s="1588"/>
      <c r="J294" s="1605" t="s">
        <v>676</v>
      </c>
      <c r="K294" s="1606"/>
      <c r="L294" s="1606"/>
      <c r="M294" s="1606"/>
      <c r="N294" s="1606"/>
      <c r="O294" s="1606"/>
      <c r="P294" s="1607"/>
      <c r="Q294" s="1623" t="s">
        <v>1047</v>
      </c>
      <c r="R294" s="1624"/>
      <c r="S294" s="1624"/>
      <c r="T294" s="1624"/>
      <c r="U294" s="1624"/>
      <c r="V294" s="1624"/>
      <c r="W294" s="1624"/>
      <c r="X294" s="1624"/>
      <c r="Y294" s="1624"/>
      <c r="Z294" s="1624"/>
      <c r="AA294" s="1624"/>
      <c r="AB294" s="1624"/>
      <c r="AC294" s="1624"/>
      <c r="AD294" s="1624"/>
      <c r="AE294" s="1624"/>
      <c r="AF294" s="1624"/>
      <c r="AG294" s="1625"/>
    </row>
    <row r="295" spans="2:33" ht="15" customHeight="1" x14ac:dyDescent="0.15">
      <c r="B295" s="1581"/>
      <c r="C295" s="1582"/>
      <c r="D295" s="1632"/>
      <c r="E295" s="1633"/>
      <c r="F295" s="1587"/>
      <c r="G295" s="1587"/>
      <c r="H295" s="1587"/>
      <c r="I295" s="1588"/>
      <c r="J295" s="1605" t="s">
        <v>677</v>
      </c>
      <c r="K295" s="1606"/>
      <c r="L295" s="1606"/>
      <c r="M295" s="1606"/>
      <c r="N295" s="1606"/>
      <c r="O295" s="1606"/>
      <c r="P295" s="1607"/>
      <c r="Q295" s="1623" t="s">
        <v>1048</v>
      </c>
      <c r="R295" s="1624"/>
      <c r="S295" s="1624"/>
      <c r="T295" s="1624"/>
      <c r="U295" s="1624"/>
      <c r="V295" s="1624"/>
      <c r="W295" s="1624"/>
      <c r="X295" s="1624"/>
      <c r="Y295" s="1624"/>
      <c r="Z295" s="1624"/>
      <c r="AA295" s="1624"/>
      <c r="AB295" s="1624"/>
      <c r="AC295" s="1624"/>
      <c r="AD295" s="1624"/>
      <c r="AE295" s="1624"/>
      <c r="AF295" s="1624"/>
      <c r="AG295" s="1625"/>
    </row>
    <row r="296" spans="2:33" ht="15" customHeight="1" x14ac:dyDescent="0.15">
      <c r="B296" s="1581"/>
      <c r="C296" s="1582"/>
      <c r="D296" s="1632"/>
      <c r="E296" s="1633"/>
      <c r="F296" s="1587"/>
      <c r="G296" s="1587"/>
      <c r="H296" s="1587"/>
      <c r="I296" s="1588"/>
      <c r="J296" s="1605" t="s">
        <v>212</v>
      </c>
      <c r="K296" s="1606"/>
      <c r="L296" s="1606"/>
      <c r="M296" s="1606"/>
      <c r="N296" s="1606"/>
      <c r="O296" s="1606"/>
      <c r="P296" s="1607"/>
      <c r="Q296" s="1623" t="s">
        <v>1049</v>
      </c>
      <c r="R296" s="1624"/>
      <c r="S296" s="1624"/>
      <c r="T296" s="1624"/>
      <c r="U296" s="1624"/>
      <c r="V296" s="1624"/>
      <c r="W296" s="1624"/>
      <c r="X296" s="1624"/>
      <c r="Y296" s="1624"/>
      <c r="Z296" s="1624"/>
      <c r="AA296" s="1624"/>
      <c r="AB296" s="1624"/>
      <c r="AC296" s="1624"/>
      <c r="AD296" s="1624"/>
      <c r="AE296" s="1624"/>
      <c r="AF296" s="1624"/>
      <c r="AG296" s="1625"/>
    </row>
    <row r="297" spans="2:33" ht="15" customHeight="1" x14ac:dyDescent="0.15">
      <c r="B297" s="1581"/>
      <c r="C297" s="1582"/>
      <c r="D297" s="1632"/>
      <c r="E297" s="1633"/>
      <c r="F297" s="1587"/>
      <c r="G297" s="1587"/>
      <c r="H297" s="1587"/>
      <c r="I297" s="1588"/>
      <c r="J297" s="1605" t="s">
        <v>1412</v>
      </c>
      <c r="K297" s="1606"/>
      <c r="L297" s="1606"/>
      <c r="M297" s="1606"/>
      <c r="N297" s="1606"/>
      <c r="O297" s="1606"/>
      <c r="P297" s="1607"/>
      <c r="Q297" s="1623" t="s">
        <v>979</v>
      </c>
      <c r="R297" s="1624"/>
      <c r="S297" s="1624"/>
      <c r="T297" s="1624"/>
      <c r="U297" s="1624"/>
      <c r="V297" s="1624"/>
      <c r="W297" s="1624"/>
      <c r="X297" s="1624"/>
      <c r="Y297" s="1624"/>
      <c r="Z297" s="1624"/>
      <c r="AA297" s="1624"/>
      <c r="AB297" s="1624"/>
      <c r="AC297" s="1624"/>
      <c r="AD297" s="1624"/>
      <c r="AE297" s="1624"/>
      <c r="AF297" s="1624"/>
      <c r="AG297" s="1625"/>
    </row>
    <row r="298" spans="2:33" ht="15" customHeight="1" x14ac:dyDescent="0.15">
      <c r="B298" s="1581"/>
      <c r="C298" s="1582"/>
      <c r="D298" s="1632"/>
      <c r="E298" s="1633"/>
      <c r="F298" s="1587"/>
      <c r="G298" s="1587"/>
      <c r="H298" s="1587"/>
      <c r="I298" s="1588"/>
      <c r="J298" s="1679" t="s">
        <v>1286</v>
      </c>
      <c r="K298" s="1680"/>
      <c r="L298" s="1680"/>
      <c r="M298" s="1680"/>
      <c r="N298" s="1680"/>
      <c r="O298" s="1680"/>
      <c r="P298" s="1681"/>
      <c r="Q298" s="1682" t="s">
        <v>980</v>
      </c>
      <c r="R298" s="1683"/>
      <c r="S298" s="1683"/>
      <c r="T298" s="1683"/>
      <c r="U298" s="1683"/>
      <c r="V298" s="1683"/>
      <c r="W298" s="1683"/>
      <c r="X298" s="1683"/>
      <c r="Y298" s="1683"/>
      <c r="Z298" s="1683"/>
      <c r="AA298" s="1683"/>
      <c r="AB298" s="1683"/>
      <c r="AC298" s="1683"/>
      <c r="AD298" s="1683"/>
      <c r="AE298" s="1683"/>
      <c r="AF298" s="1683"/>
      <c r="AG298" s="1684"/>
    </row>
    <row r="299" spans="2:33" ht="15" customHeight="1" x14ac:dyDescent="0.15">
      <c r="B299" s="1581"/>
      <c r="C299" s="1582"/>
      <c r="D299" s="1632"/>
      <c r="E299" s="1633"/>
      <c r="F299" s="1587"/>
      <c r="G299" s="1587"/>
      <c r="H299" s="1587"/>
      <c r="I299" s="1588"/>
      <c r="J299" s="1605" t="s">
        <v>1413</v>
      </c>
      <c r="K299" s="1606"/>
      <c r="L299" s="1606"/>
      <c r="M299" s="1606"/>
      <c r="N299" s="1606"/>
      <c r="O299" s="1606"/>
      <c r="P299" s="1607"/>
      <c r="Q299" s="1623" t="s">
        <v>981</v>
      </c>
      <c r="R299" s="1624"/>
      <c r="S299" s="1624"/>
      <c r="T299" s="1624"/>
      <c r="U299" s="1624"/>
      <c r="V299" s="1624"/>
      <c r="W299" s="1624"/>
      <c r="X299" s="1624"/>
      <c r="Y299" s="1624"/>
      <c r="Z299" s="1624"/>
      <c r="AA299" s="1624"/>
      <c r="AB299" s="1624"/>
      <c r="AC299" s="1624"/>
      <c r="AD299" s="1624"/>
      <c r="AE299" s="1624"/>
      <c r="AF299" s="1624"/>
      <c r="AG299" s="1625"/>
    </row>
    <row r="300" spans="2:33" ht="15" customHeight="1" x14ac:dyDescent="0.15">
      <c r="B300" s="1581"/>
      <c r="C300" s="1582"/>
      <c r="D300" s="1632"/>
      <c r="E300" s="1633"/>
      <c r="F300" s="1587"/>
      <c r="G300" s="1587"/>
      <c r="H300" s="1587"/>
      <c r="I300" s="1588"/>
      <c r="J300" s="1605" t="s">
        <v>1414</v>
      </c>
      <c r="K300" s="1606"/>
      <c r="L300" s="1606"/>
      <c r="M300" s="1606"/>
      <c r="N300" s="1606"/>
      <c r="O300" s="1606"/>
      <c r="P300" s="1607"/>
      <c r="Q300" s="1623" t="s">
        <v>703</v>
      </c>
      <c r="R300" s="1624"/>
      <c r="S300" s="1624"/>
      <c r="T300" s="1624"/>
      <c r="U300" s="1624"/>
      <c r="V300" s="1624"/>
      <c r="W300" s="1624"/>
      <c r="X300" s="1624"/>
      <c r="Y300" s="1624"/>
      <c r="Z300" s="1624"/>
      <c r="AA300" s="1624"/>
      <c r="AB300" s="1624"/>
      <c r="AC300" s="1624"/>
      <c r="AD300" s="1624"/>
      <c r="AE300" s="1624"/>
      <c r="AF300" s="1624"/>
      <c r="AG300" s="1625"/>
    </row>
    <row r="301" spans="2:33" ht="15" customHeight="1" x14ac:dyDescent="0.15">
      <c r="B301" s="1581"/>
      <c r="C301" s="1582"/>
      <c r="D301" s="1632"/>
      <c r="E301" s="1633"/>
      <c r="F301" s="1587"/>
      <c r="G301" s="1587"/>
      <c r="H301" s="1587"/>
      <c r="I301" s="1588"/>
      <c r="J301" s="1605" t="s">
        <v>1415</v>
      </c>
      <c r="K301" s="1606"/>
      <c r="L301" s="1606"/>
      <c r="M301" s="1606"/>
      <c r="N301" s="1606"/>
      <c r="O301" s="1606"/>
      <c r="P301" s="1607"/>
      <c r="Q301" s="1623" t="s">
        <v>1152</v>
      </c>
      <c r="R301" s="1624"/>
      <c r="S301" s="1624"/>
      <c r="T301" s="1624"/>
      <c r="U301" s="1624"/>
      <c r="V301" s="1624"/>
      <c r="W301" s="1624"/>
      <c r="X301" s="1624"/>
      <c r="Y301" s="1624"/>
      <c r="Z301" s="1624"/>
      <c r="AA301" s="1624"/>
      <c r="AB301" s="1624"/>
      <c r="AC301" s="1624"/>
      <c r="AD301" s="1624"/>
      <c r="AE301" s="1624"/>
      <c r="AF301" s="1624"/>
      <c r="AG301" s="1625"/>
    </row>
    <row r="302" spans="2:33" ht="15" customHeight="1" x14ac:dyDescent="0.15">
      <c r="B302" s="1581"/>
      <c r="C302" s="1582"/>
      <c r="D302" s="1632"/>
      <c r="E302" s="1633"/>
      <c r="F302" s="1587"/>
      <c r="G302" s="1587"/>
      <c r="H302" s="1587"/>
      <c r="I302" s="1588"/>
      <c r="J302" s="1596" t="s">
        <v>940</v>
      </c>
      <c r="K302" s="1597"/>
      <c r="L302" s="1597"/>
      <c r="M302" s="1597"/>
      <c r="N302" s="1597"/>
      <c r="O302" s="1597"/>
      <c r="P302" s="1597"/>
      <c r="Q302" s="1597"/>
      <c r="R302" s="1597"/>
      <c r="S302" s="1597"/>
      <c r="T302" s="1597"/>
      <c r="U302" s="1597"/>
      <c r="V302" s="1597"/>
      <c r="W302" s="1597"/>
      <c r="X302" s="1597"/>
      <c r="Y302" s="1597"/>
      <c r="Z302" s="1597"/>
      <c r="AA302" s="1597"/>
      <c r="AB302" s="1597"/>
      <c r="AC302" s="1597"/>
      <c r="AD302" s="1597"/>
      <c r="AE302" s="1597"/>
      <c r="AF302" s="1597"/>
      <c r="AG302" s="1598"/>
    </row>
    <row r="303" spans="2:33" ht="15" customHeight="1" x14ac:dyDescent="0.15">
      <c r="B303" s="1581"/>
      <c r="C303" s="1582"/>
      <c r="D303" s="1632"/>
      <c r="E303" s="1633"/>
      <c r="F303" s="1587"/>
      <c r="G303" s="1587"/>
      <c r="H303" s="1587"/>
      <c r="I303" s="1588"/>
      <c r="J303" s="1599" t="s">
        <v>102</v>
      </c>
      <c r="K303" s="1600"/>
      <c r="L303" s="1600"/>
      <c r="M303" s="1600"/>
      <c r="N303" s="1600"/>
      <c r="O303" s="1600"/>
      <c r="P303" s="1601"/>
      <c r="Q303" s="1602" t="s">
        <v>1045</v>
      </c>
      <c r="R303" s="1603"/>
      <c r="S303" s="1603"/>
      <c r="T303" s="1603"/>
      <c r="U303" s="1603"/>
      <c r="V303" s="1603"/>
      <c r="W303" s="1603"/>
      <c r="X303" s="1603"/>
      <c r="Y303" s="1603"/>
      <c r="Z303" s="1603"/>
      <c r="AA303" s="1603"/>
      <c r="AB303" s="1603"/>
      <c r="AC303" s="1603"/>
      <c r="AD303" s="1603"/>
      <c r="AE303" s="1603"/>
      <c r="AF303" s="1603"/>
      <c r="AG303" s="1604"/>
    </row>
    <row r="304" spans="2:33" ht="15" customHeight="1" x14ac:dyDescent="0.15">
      <c r="B304" s="1581"/>
      <c r="C304" s="1582"/>
      <c r="D304" s="1632"/>
      <c r="E304" s="1633"/>
      <c r="F304" s="1587"/>
      <c r="G304" s="1587"/>
      <c r="H304" s="1587"/>
      <c r="I304" s="1588"/>
      <c r="J304" s="1605" t="s">
        <v>484</v>
      </c>
      <c r="K304" s="1606"/>
      <c r="L304" s="1606"/>
      <c r="M304" s="1606"/>
      <c r="N304" s="1606"/>
      <c r="O304" s="1606"/>
      <c r="P304" s="1607"/>
      <c r="Q304" s="1623" t="s">
        <v>1045</v>
      </c>
      <c r="R304" s="1624"/>
      <c r="S304" s="1624"/>
      <c r="T304" s="1624"/>
      <c r="U304" s="1624"/>
      <c r="V304" s="1624"/>
      <c r="W304" s="1624"/>
      <c r="X304" s="1624"/>
      <c r="Y304" s="1624"/>
      <c r="Z304" s="1624"/>
      <c r="AA304" s="1624"/>
      <c r="AB304" s="1624"/>
      <c r="AC304" s="1624"/>
      <c r="AD304" s="1624"/>
      <c r="AE304" s="1624"/>
      <c r="AF304" s="1624"/>
      <c r="AG304" s="1625"/>
    </row>
    <row r="305" spans="2:33" ht="15" customHeight="1" x14ac:dyDescent="0.15">
      <c r="B305" s="1581"/>
      <c r="C305" s="1582"/>
      <c r="D305" s="1632"/>
      <c r="E305" s="1633"/>
      <c r="F305" s="1587"/>
      <c r="G305" s="1587"/>
      <c r="H305" s="1587"/>
      <c r="I305" s="1588"/>
      <c r="J305" s="1605" t="s">
        <v>92</v>
      </c>
      <c r="K305" s="1606"/>
      <c r="L305" s="1606"/>
      <c r="M305" s="1606"/>
      <c r="N305" s="1606"/>
      <c r="O305" s="1606"/>
      <c r="P305" s="1607"/>
      <c r="Q305" s="1623" t="s">
        <v>1046</v>
      </c>
      <c r="R305" s="1624"/>
      <c r="S305" s="1624"/>
      <c r="T305" s="1624"/>
      <c r="U305" s="1624"/>
      <c r="V305" s="1624"/>
      <c r="W305" s="1624"/>
      <c r="X305" s="1624"/>
      <c r="Y305" s="1624"/>
      <c r="Z305" s="1624"/>
      <c r="AA305" s="1624"/>
      <c r="AB305" s="1624"/>
      <c r="AC305" s="1624"/>
      <c r="AD305" s="1624"/>
      <c r="AE305" s="1624"/>
      <c r="AF305" s="1624"/>
      <c r="AG305" s="1625"/>
    </row>
    <row r="306" spans="2:33" ht="15" customHeight="1" x14ac:dyDescent="0.15">
      <c r="B306" s="1581"/>
      <c r="C306" s="1582"/>
      <c r="D306" s="1632"/>
      <c r="E306" s="1633"/>
      <c r="F306" s="1587"/>
      <c r="G306" s="1587"/>
      <c r="H306" s="1587"/>
      <c r="I306" s="1588"/>
      <c r="J306" s="1626" t="s">
        <v>718</v>
      </c>
      <c r="K306" s="1627"/>
      <c r="L306" s="1627"/>
      <c r="M306" s="1627"/>
      <c r="N306" s="1627"/>
      <c r="O306" s="1627"/>
      <c r="P306" s="1628"/>
      <c r="Q306" s="1629" t="s">
        <v>1046</v>
      </c>
      <c r="R306" s="1630"/>
      <c r="S306" s="1630"/>
      <c r="T306" s="1630"/>
      <c r="U306" s="1630"/>
      <c r="V306" s="1630"/>
      <c r="W306" s="1630"/>
      <c r="X306" s="1630"/>
      <c r="Y306" s="1630"/>
      <c r="Z306" s="1630"/>
      <c r="AA306" s="1630"/>
      <c r="AB306" s="1630"/>
      <c r="AC306" s="1630"/>
      <c r="AD306" s="1630"/>
      <c r="AE306" s="1630"/>
      <c r="AF306" s="1630"/>
      <c r="AG306" s="1631"/>
    </row>
    <row r="307" spans="2:33" ht="15" customHeight="1" x14ac:dyDescent="0.15">
      <c r="B307" s="1581"/>
      <c r="C307" s="1582"/>
      <c r="D307" s="1632"/>
      <c r="E307" s="1633"/>
      <c r="F307" s="1587"/>
      <c r="G307" s="1587"/>
      <c r="H307" s="1587"/>
      <c r="I307" s="1588"/>
      <c r="J307" s="1605" t="s">
        <v>676</v>
      </c>
      <c r="K307" s="1606"/>
      <c r="L307" s="1606"/>
      <c r="M307" s="1606"/>
      <c r="N307" s="1606"/>
      <c r="O307" s="1606"/>
      <c r="P307" s="1607"/>
      <c r="Q307" s="1623" t="s">
        <v>1047</v>
      </c>
      <c r="R307" s="1624"/>
      <c r="S307" s="1624"/>
      <c r="T307" s="1624"/>
      <c r="U307" s="1624"/>
      <c r="V307" s="1624"/>
      <c r="W307" s="1624"/>
      <c r="X307" s="1624"/>
      <c r="Y307" s="1624"/>
      <c r="Z307" s="1624"/>
      <c r="AA307" s="1624"/>
      <c r="AB307" s="1624"/>
      <c r="AC307" s="1624"/>
      <c r="AD307" s="1624"/>
      <c r="AE307" s="1624"/>
      <c r="AF307" s="1624"/>
      <c r="AG307" s="1625"/>
    </row>
    <row r="308" spans="2:33" ht="15" customHeight="1" x14ac:dyDescent="0.15">
      <c r="B308" s="1581"/>
      <c r="C308" s="1582"/>
      <c r="D308" s="1632"/>
      <c r="E308" s="1633"/>
      <c r="F308" s="1587"/>
      <c r="G308" s="1587"/>
      <c r="H308" s="1587"/>
      <c r="I308" s="1588"/>
      <c r="J308" s="1605" t="s">
        <v>677</v>
      </c>
      <c r="K308" s="1606"/>
      <c r="L308" s="1606"/>
      <c r="M308" s="1606"/>
      <c r="N308" s="1606"/>
      <c r="O308" s="1606"/>
      <c r="P308" s="1607"/>
      <c r="Q308" s="1623" t="s">
        <v>1048</v>
      </c>
      <c r="R308" s="1624"/>
      <c r="S308" s="1624"/>
      <c r="T308" s="1624"/>
      <c r="U308" s="1624"/>
      <c r="V308" s="1624"/>
      <c r="W308" s="1624"/>
      <c r="X308" s="1624"/>
      <c r="Y308" s="1624"/>
      <c r="Z308" s="1624"/>
      <c r="AA308" s="1624"/>
      <c r="AB308" s="1624"/>
      <c r="AC308" s="1624"/>
      <c r="AD308" s="1624"/>
      <c r="AE308" s="1624"/>
      <c r="AF308" s="1624"/>
      <c r="AG308" s="1625"/>
    </row>
    <row r="309" spans="2:33" ht="15" customHeight="1" x14ac:dyDescent="0.15">
      <c r="B309" s="1581"/>
      <c r="C309" s="1582"/>
      <c r="D309" s="1632"/>
      <c r="E309" s="1633"/>
      <c r="F309" s="1587"/>
      <c r="G309" s="1587"/>
      <c r="H309" s="1587"/>
      <c r="I309" s="1588"/>
      <c r="J309" s="1605" t="s">
        <v>212</v>
      </c>
      <c r="K309" s="1606"/>
      <c r="L309" s="1606"/>
      <c r="M309" s="1606"/>
      <c r="N309" s="1606"/>
      <c r="O309" s="1606"/>
      <c r="P309" s="1607"/>
      <c r="Q309" s="1623" t="s">
        <v>1049</v>
      </c>
      <c r="R309" s="1624"/>
      <c r="S309" s="1624"/>
      <c r="T309" s="1624"/>
      <c r="U309" s="1624"/>
      <c r="V309" s="1624"/>
      <c r="W309" s="1624"/>
      <c r="X309" s="1624"/>
      <c r="Y309" s="1624"/>
      <c r="Z309" s="1624"/>
      <c r="AA309" s="1624"/>
      <c r="AB309" s="1624"/>
      <c r="AC309" s="1624"/>
      <c r="AD309" s="1624"/>
      <c r="AE309" s="1624"/>
      <c r="AF309" s="1624"/>
      <c r="AG309" s="1625"/>
    </row>
    <row r="310" spans="2:33" ht="15" customHeight="1" x14ac:dyDescent="0.15">
      <c r="B310" s="1581"/>
      <c r="C310" s="1582"/>
      <c r="D310" s="1632"/>
      <c r="E310" s="1633"/>
      <c r="F310" s="1587"/>
      <c r="G310" s="1587"/>
      <c r="H310" s="1587"/>
      <c r="I310" s="1588"/>
      <c r="J310" s="1605" t="s">
        <v>1412</v>
      </c>
      <c r="K310" s="1606"/>
      <c r="L310" s="1606"/>
      <c r="M310" s="1606"/>
      <c r="N310" s="1606"/>
      <c r="O310" s="1606"/>
      <c r="P310" s="1607"/>
      <c r="Q310" s="1623" t="s">
        <v>979</v>
      </c>
      <c r="R310" s="1624"/>
      <c r="S310" s="1624"/>
      <c r="T310" s="1624"/>
      <c r="U310" s="1624"/>
      <c r="V310" s="1624"/>
      <c r="W310" s="1624"/>
      <c r="X310" s="1624"/>
      <c r="Y310" s="1624"/>
      <c r="Z310" s="1624"/>
      <c r="AA310" s="1624"/>
      <c r="AB310" s="1624"/>
      <c r="AC310" s="1624"/>
      <c r="AD310" s="1624"/>
      <c r="AE310" s="1624"/>
      <c r="AF310" s="1624"/>
      <c r="AG310" s="1625"/>
    </row>
    <row r="311" spans="2:33" ht="15" customHeight="1" x14ac:dyDescent="0.15">
      <c r="B311" s="1581"/>
      <c r="C311" s="1582"/>
      <c r="D311" s="1632"/>
      <c r="E311" s="1633"/>
      <c r="F311" s="1587"/>
      <c r="G311" s="1587"/>
      <c r="H311" s="1587"/>
      <c r="I311" s="1588"/>
      <c r="J311" s="1679" t="s">
        <v>1286</v>
      </c>
      <c r="K311" s="1680"/>
      <c r="L311" s="1680"/>
      <c r="M311" s="1680"/>
      <c r="N311" s="1680"/>
      <c r="O311" s="1680"/>
      <c r="P311" s="1681"/>
      <c r="Q311" s="1682" t="s">
        <v>980</v>
      </c>
      <c r="R311" s="1683"/>
      <c r="S311" s="1683"/>
      <c r="T311" s="1683"/>
      <c r="U311" s="1683"/>
      <c r="V311" s="1683"/>
      <c r="W311" s="1683"/>
      <c r="X311" s="1683"/>
      <c r="Y311" s="1683"/>
      <c r="Z311" s="1683"/>
      <c r="AA311" s="1683"/>
      <c r="AB311" s="1683"/>
      <c r="AC311" s="1683"/>
      <c r="AD311" s="1683"/>
      <c r="AE311" s="1683"/>
      <c r="AF311" s="1683"/>
      <c r="AG311" s="1684"/>
    </row>
    <row r="312" spans="2:33" ht="15" customHeight="1" x14ac:dyDescent="0.15">
      <c r="B312" s="1581"/>
      <c r="C312" s="1582"/>
      <c r="D312" s="1632"/>
      <c r="E312" s="1633"/>
      <c r="F312" s="1587"/>
      <c r="G312" s="1587"/>
      <c r="H312" s="1587"/>
      <c r="I312" s="1588"/>
      <c r="J312" s="1605" t="s">
        <v>1413</v>
      </c>
      <c r="K312" s="1606"/>
      <c r="L312" s="1606"/>
      <c r="M312" s="1606"/>
      <c r="N312" s="1606"/>
      <c r="O312" s="1606"/>
      <c r="P312" s="1607"/>
      <c r="Q312" s="1623" t="s">
        <v>981</v>
      </c>
      <c r="R312" s="1624"/>
      <c r="S312" s="1624"/>
      <c r="T312" s="1624"/>
      <c r="U312" s="1624"/>
      <c r="V312" s="1624"/>
      <c r="W312" s="1624"/>
      <c r="X312" s="1624"/>
      <c r="Y312" s="1624"/>
      <c r="Z312" s="1624"/>
      <c r="AA312" s="1624"/>
      <c r="AB312" s="1624"/>
      <c r="AC312" s="1624"/>
      <c r="AD312" s="1624"/>
      <c r="AE312" s="1624"/>
      <c r="AF312" s="1624"/>
      <c r="AG312" s="1625"/>
    </row>
    <row r="313" spans="2:33" ht="15" customHeight="1" x14ac:dyDescent="0.15">
      <c r="B313" s="1581"/>
      <c r="C313" s="1582"/>
      <c r="D313" s="1632"/>
      <c r="E313" s="1633"/>
      <c r="F313" s="1587"/>
      <c r="G313" s="1587"/>
      <c r="H313" s="1587"/>
      <c r="I313" s="1588"/>
      <c r="J313" s="1605" t="s">
        <v>1414</v>
      </c>
      <c r="K313" s="1606"/>
      <c r="L313" s="1606"/>
      <c r="M313" s="1606"/>
      <c r="N313" s="1606"/>
      <c r="O313" s="1606"/>
      <c r="P313" s="1607"/>
      <c r="Q313" s="1623" t="s">
        <v>703</v>
      </c>
      <c r="R313" s="1624"/>
      <c r="S313" s="1624"/>
      <c r="T313" s="1624"/>
      <c r="U313" s="1624"/>
      <c r="V313" s="1624"/>
      <c r="W313" s="1624"/>
      <c r="X313" s="1624"/>
      <c r="Y313" s="1624"/>
      <c r="Z313" s="1624"/>
      <c r="AA313" s="1624"/>
      <c r="AB313" s="1624"/>
      <c r="AC313" s="1624"/>
      <c r="AD313" s="1624"/>
      <c r="AE313" s="1624"/>
      <c r="AF313" s="1624"/>
      <c r="AG313" s="1625"/>
    </row>
    <row r="314" spans="2:33" ht="15" customHeight="1" x14ac:dyDescent="0.15">
      <c r="B314" s="1581"/>
      <c r="C314" s="1582"/>
      <c r="D314" s="1573"/>
      <c r="E314" s="1574"/>
      <c r="F314" s="1577"/>
      <c r="G314" s="1577"/>
      <c r="H314" s="1577"/>
      <c r="I314" s="1578"/>
      <c r="J314" s="1605" t="s">
        <v>1415</v>
      </c>
      <c r="K314" s="1606"/>
      <c r="L314" s="1606"/>
      <c r="M314" s="1606"/>
      <c r="N314" s="1606"/>
      <c r="O314" s="1606"/>
      <c r="P314" s="1607"/>
      <c r="Q314" s="1623" t="s">
        <v>1152</v>
      </c>
      <c r="R314" s="1624"/>
      <c r="S314" s="1624"/>
      <c r="T314" s="1624"/>
      <c r="U314" s="1624"/>
      <c r="V314" s="1624"/>
      <c r="W314" s="1624"/>
      <c r="X314" s="1624"/>
      <c r="Y314" s="1624"/>
      <c r="Z314" s="1624"/>
      <c r="AA314" s="1624"/>
      <c r="AB314" s="1624"/>
      <c r="AC314" s="1624"/>
      <c r="AD314" s="1624"/>
      <c r="AE314" s="1624"/>
      <c r="AF314" s="1624"/>
      <c r="AG314" s="1625"/>
    </row>
    <row r="315" spans="2:33" ht="15" customHeight="1" x14ac:dyDescent="0.15">
      <c r="B315" s="1581"/>
      <c r="C315" s="1582"/>
      <c r="D315" s="1608" t="s">
        <v>308</v>
      </c>
      <c r="E315" s="1609"/>
      <c r="F315" s="1614" t="s">
        <v>1064</v>
      </c>
      <c r="G315" s="1614"/>
      <c r="H315" s="1614"/>
      <c r="I315" s="1615"/>
      <c r="J315" s="1596" t="s">
        <v>906</v>
      </c>
      <c r="K315" s="1597"/>
      <c r="L315" s="1597"/>
      <c r="M315" s="1597"/>
      <c r="N315" s="1597"/>
      <c r="O315" s="1597"/>
      <c r="P315" s="1597"/>
      <c r="Q315" s="1597"/>
      <c r="R315" s="1597"/>
      <c r="S315" s="1597"/>
      <c r="T315" s="1597"/>
      <c r="U315" s="1597"/>
      <c r="V315" s="1597"/>
      <c r="W315" s="1597"/>
      <c r="X315" s="1597"/>
      <c r="Y315" s="1597"/>
      <c r="Z315" s="1597"/>
      <c r="AA315" s="1597"/>
      <c r="AB315" s="1597"/>
      <c r="AC315" s="1597"/>
      <c r="AD315" s="1597"/>
      <c r="AE315" s="1597"/>
      <c r="AF315" s="1597"/>
      <c r="AG315" s="1598"/>
    </row>
    <row r="316" spans="2:33" ht="15" customHeight="1" x14ac:dyDescent="0.15">
      <c r="B316" s="1581"/>
      <c r="C316" s="1582"/>
      <c r="D316" s="1610"/>
      <c r="E316" s="1611"/>
      <c r="F316" s="1616"/>
      <c r="G316" s="1616"/>
      <c r="H316" s="1616"/>
      <c r="I316" s="1617"/>
      <c r="J316" s="1599" t="s">
        <v>854</v>
      </c>
      <c r="K316" s="1600"/>
      <c r="L316" s="1600"/>
      <c r="M316" s="1600"/>
      <c r="N316" s="1600"/>
      <c r="O316" s="1600"/>
      <c r="P316" s="1601"/>
      <c r="Q316" s="1602" t="s">
        <v>987</v>
      </c>
      <c r="R316" s="1603"/>
      <c r="S316" s="1603"/>
      <c r="T316" s="1603"/>
      <c r="U316" s="1603"/>
      <c r="V316" s="1603"/>
      <c r="W316" s="1603"/>
      <c r="X316" s="1603"/>
      <c r="Y316" s="1603"/>
      <c r="Z316" s="1603"/>
      <c r="AA316" s="1603"/>
      <c r="AB316" s="1603"/>
      <c r="AC316" s="1603"/>
      <c r="AD316" s="1603"/>
      <c r="AE316" s="1603"/>
      <c r="AF316" s="1603"/>
      <c r="AG316" s="1604"/>
    </row>
    <row r="317" spans="2:33" ht="15" customHeight="1" x14ac:dyDescent="0.15">
      <c r="B317" s="1581"/>
      <c r="C317" s="1582"/>
      <c r="D317" s="1610"/>
      <c r="E317" s="1611"/>
      <c r="F317" s="1616"/>
      <c r="G317" s="1616"/>
      <c r="H317" s="1616"/>
      <c r="I317" s="1617"/>
      <c r="J317" s="1605" t="s">
        <v>943</v>
      </c>
      <c r="K317" s="1606"/>
      <c r="L317" s="1606"/>
      <c r="M317" s="1606"/>
      <c r="N317" s="1606"/>
      <c r="O317" s="1606"/>
      <c r="P317" s="1607"/>
      <c r="Q317" s="1623" t="s">
        <v>988</v>
      </c>
      <c r="R317" s="1624"/>
      <c r="S317" s="1624"/>
      <c r="T317" s="1624"/>
      <c r="U317" s="1624"/>
      <c r="V317" s="1624"/>
      <c r="W317" s="1624"/>
      <c r="X317" s="1624"/>
      <c r="Y317" s="1624"/>
      <c r="Z317" s="1624"/>
      <c r="AA317" s="1624"/>
      <c r="AB317" s="1624"/>
      <c r="AC317" s="1624"/>
      <c r="AD317" s="1624"/>
      <c r="AE317" s="1624"/>
      <c r="AF317" s="1624"/>
      <c r="AG317" s="1625"/>
    </row>
    <row r="318" spans="2:33" ht="15" customHeight="1" x14ac:dyDescent="0.15">
      <c r="B318" s="1581"/>
      <c r="C318" s="1582"/>
      <c r="D318" s="1610"/>
      <c r="E318" s="1611"/>
      <c r="F318" s="1616"/>
      <c r="G318" s="1616"/>
      <c r="H318" s="1616"/>
      <c r="I318" s="1617"/>
      <c r="J318" s="1626" t="s">
        <v>944</v>
      </c>
      <c r="K318" s="1627"/>
      <c r="L318" s="1627"/>
      <c r="M318" s="1627"/>
      <c r="N318" s="1627"/>
      <c r="O318" s="1627"/>
      <c r="P318" s="1628"/>
      <c r="Q318" s="1629" t="s">
        <v>988</v>
      </c>
      <c r="R318" s="1630"/>
      <c r="S318" s="1630"/>
      <c r="T318" s="1630"/>
      <c r="U318" s="1630"/>
      <c r="V318" s="1630"/>
      <c r="W318" s="1630"/>
      <c r="X318" s="1630"/>
      <c r="Y318" s="1630"/>
      <c r="Z318" s="1630"/>
      <c r="AA318" s="1630"/>
      <c r="AB318" s="1630"/>
      <c r="AC318" s="1630"/>
      <c r="AD318" s="1630"/>
      <c r="AE318" s="1630"/>
      <c r="AF318" s="1630"/>
      <c r="AG318" s="1631"/>
    </row>
    <row r="319" spans="2:33" ht="15" customHeight="1" x14ac:dyDescent="0.15">
      <c r="B319" s="1581"/>
      <c r="C319" s="1582"/>
      <c r="D319" s="1610"/>
      <c r="E319" s="1611"/>
      <c r="F319" s="1616"/>
      <c r="G319" s="1616"/>
      <c r="H319" s="1616"/>
      <c r="I319" s="1617"/>
      <c r="J319" s="1605" t="s">
        <v>945</v>
      </c>
      <c r="K319" s="1606"/>
      <c r="L319" s="1606"/>
      <c r="M319" s="1606"/>
      <c r="N319" s="1606"/>
      <c r="O319" s="1606"/>
      <c r="P319" s="1607"/>
      <c r="Q319" s="1623" t="s">
        <v>988</v>
      </c>
      <c r="R319" s="1624"/>
      <c r="S319" s="1624"/>
      <c r="T319" s="1624"/>
      <c r="U319" s="1624"/>
      <c r="V319" s="1624"/>
      <c r="W319" s="1624"/>
      <c r="X319" s="1624"/>
      <c r="Y319" s="1624"/>
      <c r="Z319" s="1624"/>
      <c r="AA319" s="1624"/>
      <c r="AB319" s="1624"/>
      <c r="AC319" s="1624"/>
      <c r="AD319" s="1624"/>
      <c r="AE319" s="1624"/>
      <c r="AF319" s="1624"/>
      <c r="AG319" s="1625"/>
    </row>
    <row r="320" spans="2:33" ht="15" customHeight="1" x14ac:dyDescent="0.15">
      <c r="B320" s="1581"/>
      <c r="C320" s="1582"/>
      <c r="D320" s="1610"/>
      <c r="E320" s="1611"/>
      <c r="F320" s="1616"/>
      <c r="G320" s="1616"/>
      <c r="H320" s="1616"/>
      <c r="I320" s="1617"/>
      <c r="J320" s="1605" t="s">
        <v>108</v>
      </c>
      <c r="K320" s="1606"/>
      <c r="L320" s="1606"/>
      <c r="M320" s="1606"/>
      <c r="N320" s="1606"/>
      <c r="O320" s="1606"/>
      <c r="P320" s="1607"/>
      <c r="Q320" s="1623" t="s">
        <v>984</v>
      </c>
      <c r="R320" s="1624"/>
      <c r="S320" s="1624"/>
      <c r="T320" s="1624"/>
      <c r="U320" s="1624"/>
      <c r="V320" s="1624"/>
      <c r="W320" s="1624"/>
      <c r="X320" s="1624"/>
      <c r="Y320" s="1624"/>
      <c r="Z320" s="1624"/>
      <c r="AA320" s="1624"/>
      <c r="AB320" s="1624"/>
      <c r="AC320" s="1624"/>
      <c r="AD320" s="1624"/>
      <c r="AE320" s="1624"/>
      <c r="AF320" s="1624"/>
      <c r="AG320" s="1625"/>
    </row>
    <row r="321" spans="2:33" ht="15" customHeight="1" x14ac:dyDescent="0.15">
      <c r="B321" s="1581"/>
      <c r="C321" s="1582"/>
      <c r="D321" s="1610"/>
      <c r="E321" s="1611"/>
      <c r="F321" s="1616"/>
      <c r="G321" s="1616"/>
      <c r="H321" s="1616"/>
      <c r="I321" s="1617"/>
      <c r="J321" s="1665" t="s">
        <v>109</v>
      </c>
      <c r="K321" s="1666"/>
      <c r="L321" s="1666"/>
      <c r="M321" s="1666"/>
      <c r="N321" s="1666"/>
      <c r="O321" s="1666"/>
      <c r="P321" s="1667"/>
      <c r="Q321" s="1668" t="s">
        <v>989</v>
      </c>
      <c r="R321" s="1669"/>
      <c r="S321" s="1669"/>
      <c r="T321" s="1669"/>
      <c r="U321" s="1669"/>
      <c r="V321" s="1669"/>
      <c r="W321" s="1669"/>
      <c r="X321" s="1669"/>
      <c r="Y321" s="1669"/>
      <c r="Z321" s="1669"/>
      <c r="AA321" s="1669"/>
      <c r="AB321" s="1669"/>
      <c r="AC321" s="1669"/>
      <c r="AD321" s="1669"/>
      <c r="AE321" s="1669"/>
      <c r="AF321" s="1669"/>
      <c r="AG321" s="1670"/>
    </row>
    <row r="322" spans="2:33" ht="15" customHeight="1" x14ac:dyDescent="0.15">
      <c r="B322" s="1581"/>
      <c r="C322" s="1582"/>
      <c r="D322" s="1610"/>
      <c r="E322" s="1611"/>
      <c r="F322" s="1616"/>
      <c r="G322" s="1616"/>
      <c r="H322" s="1616"/>
      <c r="I322" s="1617"/>
      <c r="J322" s="1596" t="s">
        <v>941</v>
      </c>
      <c r="K322" s="1597"/>
      <c r="L322" s="1597"/>
      <c r="M322" s="1597"/>
      <c r="N322" s="1597"/>
      <c r="O322" s="1597"/>
      <c r="P322" s="1597"/>
      <c r="Q322" s="1597"/>
      <c r="R322" s="1597"/>
      <c r="S322" s="1597"/>
      <c r="T322" s="1597"/>
      <c r="U322" s="1597"/>
      <c r="V322" s="1597"/>
      <c r="W322" s="1597"/>
      <c r="X322" s="1597"/>
      <c r="Y322" s="1597"/>
      <c r="Z322" s="1597"/>
      <c r="AA322" s="1597"/>
      <c r="AB322" s="1597"/>
      <c r="AC322" s="1597"/>
      <c r="AD322" s="1597"/>
      <c r="AE322" s="1597"/>
      <c r="AF322" s="1597"/>
      <c r="AG322" s="1598"/>
    </row>
    <row r="323" spans="2:33" ht="15" customHeight="1" x14ac:dyDescent="0.15">
      <c r="B323" s="1581"/>
      <c r="C323" s="1582"/>
      <c r="D323" s="1610"/>
      <c r="E323" s="1611"/>
      <c r="F323" s="1616"/>
      <c r="G323" s="1616"/>
      <c r="H323" s="1616"/>
      <c r="I323" s="1617"/>
      <c r="J323" s="1599" t="s">
        <v>854</v>
      </c>
      <c r="K323" s="1600"/>
      <c r="L323" s="1600"/>
      <c r="M323" s="1600"/>
      <c r="N323" s="1600"/>
      <c r="O323" s="1600"/>
      <c r="P323" s="1601"/>
      <c r="Q323" s="1602" t="s">
        <v>987</v>
      </c>
      <c r="R323" s="1603"/>
      <c r="S323" s="1603"/>
      <c r="T323" s="1603"/>
      <c r="U323" s="1603"/>
      <c r="V323" s="1603"/>
      <c r="W323" s="1603"/>
      <c r="X323" s="1603"/>
      <c r="Y323" s="1603"/>
      <c r="Z323" s="1603"/>
      <c r="AA323" s="1603"/>
      <c r="AB323" s="1603"/>
      <c r="AC323" s="1603"/>
      <c r="AD323" s="1603"/>
      <c r="AE323" s="1603"/>
      <c r="AF323" s="1603"/>
      <c r="AG323" s="1604"/>
    </row>
    <row r="324" spans="2:33" ht="15" customHeight="1" x14ac:dyDescent="0.15">
      <c r="B324" s="1581"/>
      <c r="C324" s="1582"/>
      <c r="D324" s="1610"/>
      <c r="E324" s="1611"/>
      <c r="F324" s="1616"/>
      <c r="G324" s="1616"/>
      <c r="H324" s="1616"/>
      <c r="I324" s="1617"/>
      <c r="J324" s="1605" t="s">
        <v>943</v>
      </c>
      <c r="K324" s="1606"/>
      <c r="L324" s="1606"/>
      <c r="M324" s="1606"/>
      <c r="N324" s="1606"/>
      <c r="O324" s="1606"/>
      <c r="P324" s="1607"/>
      <c r="Q324" s="1623" t="s">
        <v>988</v>
      </c>
      <c r="R324" s="1624"/>
      <c r="S324" s="1624"/>
      <c r="T324" s="1624"/>
      <c r="U324" s="1624"/>
      <c r="V324" s="1624"/>
      <c r="W324" s="1624"/>
      <c r="X324" s="1624"/>
      <c r="Y324" s="1624"/>
      <c r="Z324" s="1624"/>
      <c r="AA324" s="1624"/>
      <c r="AB324" s="1624"/>
      <c r="AC324" s="1624"/>
      <c r="AD324" s="1624"/>
      <c r="AE324" s="1624"/>
      <c r="AF324" s="1624"/>
      <c r="AG324" s="1625"/>
    </row>
    <row r="325" spans="2:33" ht="15" customHeight="1" x14ac:dyDescent="0.15">
      <c r="B325" s="1581"/>
      <c r="C325" s="1582"/>
      <c r="D325" s="1610"/>
      <c r="E325" s="1611"/>
      <c r="F325" s="1616"/>
      <c r="G325" s="1616"/>
      <c r="H325" s="1616"/>
      <c r="I325" s="1617"/>
      <c r="J325" s="1626" t="s">
        <v>944</v>
      </c>
      <c r="K325" s="1627"/>
      <c r="L325" s="1627"/>
      <c r="M325" s="1627"/>
      <c r="N325" s="1627"/>
      <c r="O325" s="1627"/>
      <c r="P325" s="1628"/>
      <c r="Q325" s="1629" t="s">
        <v>988</v>
      </c>
      <c r="R325" s="1630"/>
      <c r="S325" s="1630"/>
      <c r="T325" s="1630"/>
      <c r="U325" s="1630"/>
      <c r="V325" s="1630"/>
      <c r="W325" s="1630"/>
      <c r="X325" s="1630"/>
      <c r="Y325" s="1630"/>
      <c r="Z325" s="1630"/>
      <c r="AA325" s="1630"/>
      <c r="AB325" s="1630"/>
      <c r="AC325" s="1630"/>
      <c r="AD325" s="1630"/>
      <c r="AE325" s="1630"/>
      <c r="AF325" s="1630"/>
      <c r="AG325" s="1631"/>
    </row>
    <row r="326" spans="2:33" ht="15" customHeight="1" x14ac:dyDescent="0.15">
      <c r="B326" s="1581"/>
      <c r="C326" s="1582"/>
      <c r="D326" s="1610"/>
      <c r="E326" s="1611"/>
      <c r="F326" s="1616"/>
      <c r="G326" s="1616"/>
      <c r="H326" s="1616"/>
      <c r="I326" s="1617"/>
      <c r="J326" s="1605" t="s">
        <v>945</v>
      </c>
      <c r="K326" s="1606"/>
      <c r="L326" s="1606"/>
      <c r="M326" s="1606"/>
      <c r="N326" s="1606"/>
      <c r="O326" s="1606"/>
      <c r="P326" s="1607"/>
      <c r="Q326" s="1623" t="s">
        <v>988</v>
      </c>
      <c r="R326" s="1624"/>
      <c r="S326" s="1624"/>
      <c r="T326" s="1624"/>
      <c r="U326" s="1624"/>
      <c r="V326" s="1624"/>
      <c r="W326" s="1624"/>
      <c r="X326" s="1624"/>
      <c r="Y326" s="1624"/>
      <c r="Z326" s="1624"/>
      <c r="AA326" s="1624"/>
      <c r="AB326" s="1624"/>
      <c r="AC326" s="1624"/>
      <c r="AD326" s="1624"/>
      <c r="AE326" s="1624"/>
      <c r="AF326" s="1624"/>
      <c r="AG326" s="1625"/>
    </row>
    <row r="327" spans="2:33" ht="15" customHeight="1" x14ac:dyDescent="0.15">
      <c r="B327" s="1581"/>
      <c r="C327" s="1582"/>
      <c r="D327" s="1610"/>
      <c r="E327" s="1611"/>
      <c r="F327" s="1616"/>
      <c r="G327" s="1616"/>
      <c r="H327" s="1616"/>
      <c r="I327" s="1617"/>
      <c r="J327" s="1605" t="s">
        <v>108</v>
      </c>
      <c r="K327" s="1606"/>
      <c r="L327" s="1606"/>
      <c r="M327" s="1606"/>
      <c r="N327" s="1606"/>
      <c r="O327" s="1606"/>
      <c r="P327" s="1607"/>
      <c r="Q327" s="1623" t="s">
        <v>984</v>
      </c>
      <c r="R327" s="1624"/>
      <c r="S327" s="1624"/>
      <c r="T327" s="1624"/>
      <c r="U327" s="1624"/>
      <c r="V327" s="1624"/>
      <c r="W327" s="1624"/>
      <c r="X327" s="1624"/>
      <c r="Y327" s="1624"/>
      <c r="Z327" s="1624"/>
      <c r="AA327" s="1624"/>
      <c r="AB327" s="1624"/>
      <c r="AC327" s="1624"/>
      <c r="AD327" s="1624"/>
      <c r="AE327" s="1624"/>
      <c r="AF327" s="1624"/>
      <c r="AG327" s="1625"/>
    </row>
    <row r="328" spans="2:33" ht="15" customHeight="1" x14ac:dyDescent="0.15">
      <c r="B328" s="1581"/>
      <c r="C328" s="1582"/>
      <c r="D328" s="1610"/>
      <c r="E328" s="1611"/>
      <c r="F328" s="1616"/>
      <c r="G328" s="1616"/>
      <c r="H328" s="1616"/>
      <c r="I328" s="1617"/>
      <c r="J328" s="1665" t="s">
        <v>109</v>
      </c>
      <c r="K328" s="1666"/>
      <c r="L328" s="1666"/>
      <c r="M328" s="1666"/>
      <c r="N328" s="1666"/>
      <c r="O328" s="1666"/>
      <c r="P328" s="1667"/>
      <c r="Q328" s="1668" t="s">
        <v>989</v>
      </c>
      <c r="R328" s="1669"/>
      <c r="S328" s="1669"/>
      <c r="T328" s="1669"/>
      <c r="U328" s="1669"/>
      <c r="V328" s="1669"/>
      <c r="W328" s="1669"/>
      <c r="X328" s="1669"/>
      <c r="Y328" s="1669"/>
      <c r="Z328" s="1669"/>
      <c r="AA328" s="1669"/>
      <c r="AB328" s="1669"/>
      <c r="AC328" s="1669"/>
      <c r="AD328" s="1669"/>
      <c r="AE328" s="1669"/>
      <c r="AF328" s="1669"/>
      <c r="AG328" s="1670"/>
    </row>
    <row r="329" spans="2:33" ht="15" customHeight="1" x14ac:dyDescent="0.15">
      <c r="B329" s="1581"/>
      <c r="C329" s="1582"/>
      <c r="D329" s="1610"/>
      <c r="E329" s="1611"/>
      <c r="F329" s="1616"/>
      <c r="G329" s="1616"/>
      <c r="H329" s="1616"/>
      <c r="I329" s="1617"/>
      <c r="J329" s="1596" t="s">
        <v>942</v>
      </c>
      <c r="K329" s="1597"/>
      <c r="L329" s="1597"/>
      <c r="M329" s="1597"/>
      <c r="N329" s="1597"/>
      <c r="O329" s="1597"/>
      <c r="P329" s="1597"/>
      <c r="Q329" s="1597"/>
      <c r="R329" s="1597"/>
      <c r="S329" s="1597"/>
      <c r="T329" s="1597"/>
      <c r="U329" s="1597"/>
      <c r="V329" s="1597"/>
      <c r="W329" s="1597"/>
      <c r="X329" s="1597"/>
      <c r="Y329" s="1597"/>
      <c r="Z329" s="1597"/>
      <c r="AA329" s="1597"/>
      <c r="AB329" s="1597"/>
      <c r="AC329" s="1597"/>
      <c r="AD329" s="1597"/>
      <c r="AE329" s="1597"/>
      <c r="AF329" s="1597"/>
      <c r="AG329" s="1598"/>
    </row>
    <row r="330" spans="2:33" ht="15" customHeight="1" x14ac:dyDescent="0.15">
      <c r="B330" s="1581"/>
      <c r="C330" s="1582"/>
      <c r="D330" s="1610"/>
      <c r="E330" s="1611"/>
      <c r="F330" s="1616"/>
      <c r="G330" s="1616"/>
      <c r="H330" s="1616"/>
      <c r="I330" s="1617"/>
      <c r="J330" s="1599" t="s">
        <v>854</v>
      </c>
      <c r="K330" s="1600"/>
      <c r="L330" s="1600"/>
      <c r="M330" s="1600"/>
      <c r="N330" s="1600"/>
      <c r="O330" s="1600"/>
      <c r="P330" s="1601"/>
      <c r="Q330" s="1602" t="s">
        <v>987</v>
      </c>
      <c r="R330" s="1603"/>
      <c r="S330" s="1603"/>
      <c r="T330" s="1603"/>
      <c r="U330" s="1603"/>
      <c r="V330" s="1603"/>
      <c r="W330" s="1603"/>
      <c r="X330" s="1603"/>
      <c r="Y330" s="1603"/>
      <c r="Z330" s="1603"/>
      <c r="AA330" s="1603"/>
      <c r="AB330" s="1603"/>
      <c r="AC330" s="1603"/>
      <c r="AD330" s="1603"/>
      <c r="AE330" s="1603"/>
      <c r="AF330" s="1603"/>
      <c r="AG330" s="1604"/>
    </row>
    <row r="331" spans="2:33" ht="15" customHeight="1" x14ac:dyDescent="0.15">
      <c r="B331" s="1581"/>
      <c r="C331" s="1582"/>
      <c r="D331" s="1610"/>
      <c r="E331" s="1611"/>
      <c r="F331" s="1616"/>
      <c r="G331" s="1616"/>
      <c r="H331" s="1616"/>
      <c r="I331" s="1617"/>
      <c r="J331" s="1605" t="s">
        <v>943</v>
      </c>
      <c r="K331" s="1606"/>
      <c r="L331" s="1606"/>
      <c r="M331" s="1606"/>
      <c r="N331" s="1606"/>
      <c r="O331" s="1606"/>
      <c r="P331" s="1607"/>
      <c r="Q331" s="1623" t="s">
        <v>988</v>
      </c>
      <c r="R331" s="1624"/>
      <c r="S331" s="1624"/>
      <c r="T331" s="1624"/>
      <c r="U331" s="1624"/>
      <c r="V331" s="1624"/>
      <c r="W331" s="1624"/>
      <c r="X331" s="1624"/>
      <c r="Y331" s="1624"/>
      <c r="Z331" s="1624"/>
      <c r="AA331" s="1624"/>
      <c r="AB331" s="1624"/>
      <c r="AC331" s="1624"/>
      <c r="AD331" s="1624"/>
      <c r="AE331" s="1624"/>
      <c r="AF331" s="1624"/>
      <c r="AG331" s="1625"/>
    </row>
    <row r="332" spans="2:33" ht="15" customHeight="1" x14ac:dyDescent="0.15">
      <c r="B332" s="1581"/>
      <c r="C332" s="1582"/>
      <c r="D332" s="1610"/>
      <c r="E332" s="1611"/>
      <c r="F332" s="1616"/>
      <c r="G332" s="1616"/>
      <c r="H332" s="1616"/>
      <c r="I332" s="1617"/>
      <c r="J332" s="1626" t="s">
        <v>944</v>
      </c>
      <c r="K332" s="1627"/>
      <c r="L332" s="1627"/>
      <c r="M332" s="1627"/>
      <c r="N332" s="1627"/>
      <c r="O332" s="1627"/>
      <c r="P332" s="1628"/>
      <c r="Q332" s="1629" t="s">
        <v>988</v>
      </c>
      <c r="R332" s="1630"/>
      <c r="S332" s="1630"/>
      <c r="T332" s="1630"/>
      <c r="U332" s="1630"/>
      <c r="V332" s="1630"/>
      <c r="W332" s="1630"/>
      <c r="X332" s="1630"/>
      <c r="Y332" s="1630"/>
      <c r="Z332" s="1630"/>
      <c r="AA332" s="1630"/>
      <c r="AB332" s="1630"/>
      <c r="AC332" s="1630"/>
      <c r="AD332" s="1630"/>
      <c r="AE332" s="1630"/>
      <c r="AF332" s="1630"/>
      <c r="AG332" s="1631"/>
    </row>
    <row r="333" spans="2:33" ht="15" customHeight="1" x14ac:dyDescent="0.15">
      <c r="B333" s="1581"/>
      <c r="C333" s="1582"/>
      <c r="D333" s="1610"/>
      <c r="E333" s="1611"/>
      <c r="F333" s="1616"/>
      <c r="G333" s="1616"/>
      <c r="H333" s="1616"/>
      <c r="I333" s="1617"/>
      <c r="J333" s="1605" t="s">
        <v>945</v>
      </c>
      <c r="K333" s="1606"/>
      <c r="L333" s="1606"/>
      <c r="M333" s="1606"/>
      <c r="N333" s="1606"/>
      <c r="O333" s="1606"/>
      <c r="P333" s="1607"/>
      <c r="Q333" s="1623" t="s">
        <v>988</v>
      </c>
      <c r="R333" s="1624"/>
      <c r="S333" s="1624"/>
      <c r="T333" s="1624"/>
      <c r="U333" s="1624"/>
      <c r="V333" s="1624"/>
      <c r="W333" s="1624"/>
      <c r="X333" s="1624"/>
      <c r="Y333" s="1624"/>
      <c r="Z333" s="1624"/>
      <c r="AA333" s="1624"/>
      <c r="AB333" s="1624"/>
      <c r="AC333" s="1624"/>
      <c r="AD333" s="1624"/>
      <c r="AE333" s="1624"/>
      <c r="AF333" s="1624"/>
      <c r="AG333" s="1625"/>
    </row>
    <row r="334" spans="2:33" ht="15" customHeight="1" x14ac:dyDescent="0.15">
      <c r="B334" s="1581"/>
      <c r="C334" s="1582"/>
      <c r="D334" s="1610"/>
      <c r="E334" s="1611"/>
      <c r="F334" s="1616"/>
      <c r="G334" s="1616"/>
      <c r="H334" s="1616"/>
      <c r="I334" s="1617"/>
      <c r="J334" s="1605" t="s">
        <v>108</v>
      </c>
      <c r="K334" s="1606"/>
      <c r="L334" s="1606"/>
      <c r="M334" s="1606"/>
      <c r="N334" s="1606"/>
      <c r="O334" s="1606"/>
      <c r="P334" s="1607"/>
      <c r="Q334" s="1623" t="s">
        <v>984</v>
      </c>
      <c r="R334" s="1624"/>
      <c r="S334" s="1624"/>
      <c r="T334" s="1624"/>
      <c r="U334" s="1624"/>
      <c r="V334" s="1624"/>
      <c r="W334" s="1624"/>
      <c r="X334" s="1624"/>
      <c r="Y334" s="1624"/>
      <c r="Z334" s="1624"/>
      <c r="AA334" s="1624"/>
      <c r="AB334" s="1624"/>
      <c r="AC334" s="1624"/>
      <c r="AD334" s="1624"/>
      <c r="AE334" s="1624"/>
      <c r="AF334" s="1624"/>
      <c r="AG334" s="1625"/>
    </row>
    <row r="335" spans="2:33" ht="15" customHeight="1" x14ac:dyDescent="0.15">
      <c r="B335" s="1581"/>
      <c r="C335" s="1582"/>
      <c r="D335" s="1612"/>
      <c r="E335" s="1613"/>
      <c r="F335" s="1618"/>
      <c r="G335" s="1618"/>
      <c r="H335" s="1618"/>
      <c r="I335" s="1619"/>
      <c r="J335" s="1665" t="s">
        <v>109</v>
      </c>
      <c r="K335" s="1666"/>
      <c r="L335" s="1666"/>
      <c r="M335" s="1666"/>
      <c r="N335" s="1666"/>
      <c r="O335" s="1666"/>
      <c r="P335" s="1667"/>
      <c r="Q335" s="1668" t="s">
        <v>989</v>
      </c>
      <c r="R335" s="1669"/>
      <c r="S335" s="1669"/>
      <c r="T335" s="1669"/>
      <c r="U335" s="1669"/>
      <c r="V335" s="1669"/>
      <c r="W335" s="1669"/>
      <c r="X335" s="1669"/>
      <c r="Y335" s="1669"/>
      <c r="Z335" s="1669"/>
      <c r="AA335" s="1669"/>
      <c r="AB335" s="1669"/>
      <c r="AC335" s="1669"/>
      <c r="AD335" s="1669"/>
      <c r="AE335" s="1669"/>
      <c r="AF335" s="1669"/>
      <c r="AG335" s="1670"/>
    </row>
    <row r="336" spans="2:33" ht="15" customHeight="1" x14ac:dyDescent="0.15">
      <c r="B336" s="1581"/>
      <c r="C336" s="1582"/>
      <c r="D336" s="1571" t="s">
        <v>309</v>
      </c>
      <c r="E336" s="1572"/>
      <c r="F336" s="1575" t="s">
        <v>719</v>
      </c>
      <c r="G336" s="1575"/>
      <c r="H336" s="1575"/>
      <c r="I336" s="1576"/>
      <c r="J336" s="1673" t="s">
        <v>235</v>
      </c>
      <c r="K336" s="1674"/>
      <c r="L336" s="1674"/>
      <c r="M336" s="1674"/>
      <c r="N336" s="1674"/>
      <c r="O336" s="1674"/>
      <c r="P336" s="1675"/>
      <c r="Q336" s="1676" t="s">
        <v>1416</v>
      </c>
      <c r="R336" s="1677"/>
      <c r="S336" s="1677"/>
      <c r="T336" s="1677"/>
      <c r="U336" s="1677"/>
      <c r="V336" s="1677"/>
      <c r="W336" s="1677"/>
      <c r="X336" s="1677"/>
      <c r="Y336" s="1677"/>
      <c r="Z336" s="1677"/>
      <c r="AA336" s="1677"/>
      <c r="AB336" s="1677"/>
      <c r="AC336" s="1677"/>
      <c r="AD336" s="1677"/>
      <c r="AE336" s="1677"/>
      <c r="AF336" s="1677"/>
      <c r="AG336" s="1678"/>
    </row>
    <row r="337" spans="2:33" ht="15" customHeight="1" x14ac:dyDescent="0.15">
      <c r="B337" s="1583"/>
      <c r="C337" s="1584"/>
      <c r="D337" s="1573"/>
      <c r="E337" s="1574"/>
      <c r="F337" s="1577"/>
      <c r="G337" s="1577"/>
      <c r="H337" s="1577"/>
      <c r="I337" s="1578"/>
      <c r="J337" s="1665" t="s">
        <v>970</v>
      </c>
      <c r="K337" s="1666"/>
      <c r="L337" s="1666"/>
      <c r="M337" s="1666"/>
      <c r="N337" s="1666"/>
      <c r="O337" s="1666"/>
      <c r="P337" s="1667"/>
      <c r="Q337" s="1676" t="s">
        <v>1417</v>
      </c>
      <c r="R337" s="1677"/>
      <c r="S337" s="1677"/>
      <c r="T337" s="1677"/>
      <c r="U337" s="1677"/>
      <c r="V337" s="1677"/>
      <c r="W337" s="1677"/>
      <c r="X337" s="1677"/>
      <c r="Y337" s="1677"/>
      <c r="Z337" s="1677"/>
      <c r="AA337" s="1677"/>
      <c r="AB337" s="1677"/>
      <c r="AC337" s="1677"/>
      <c r="AD337" s="1677"/>
      <c r="AE337" s="1677"/>
      <c r="AF337" s="1677"/>
      <c r="AG337" s="1678"/>
    </row>
    <row r="338" spans="2:33" ht="15" customHeight="1" x14ac:dyDescent="0.15">
      <c r="B338" s="1579" t="s">
        <v>363</v>
      </c>
      <c r="C338" s="1580"/>
      <c r="D338" s="1585" t="s">
        <v>720</v>
      </c>
      <c r="E338" s="1575"/>
      <c r="F338" s="1575"/>
      <c r="G338" s="1575"/>
      <c r="H338" s="1575"/>
      <c r="I338" s="1576"/>
      <c r="J338" s="1596" t="s">
        <v>946</v>
      </c>
      <c r="K338" s="1597"/>
      <c r="L338" s="1597"/>
      <c r="M338" s="1597"/>
      <c r="N338" s="1597"/>
      <c r="O338" s="1597"/>
      <c r="P338" s="1597"/>
      <c r="Q338" s="1597"/>
      <c r="R338" s="1597"/>
      <c r="S338" s="1597"/>
      <c r="T338" s="1597"/>
      <c r="U338" s="1597"/>
      <c r="V338" s="1597"/>
      <c r="W338" s="1597"/>
      <c r="X338" s="1597"/>
      <c r="Y338" s="1597"/>
      <c r="Z338" s="1597"/>
      <c r="AA338" s="1597"/>
      <c r="AB338" s="1597"/>
      <c r="AC338" s="1597"/>
      <c r="AD338" s="1597"/>
      <c r="AE338" s="1597"/>
      <c r="AF338" s="1597"/>
      <c r="AG338" s="1598"/>
    </row>
    <row r="339" spans="2:33" ht="15" customHeight="1" x14ac:dyDescent="0.15">
      <c r="B339" s="1581"/>
      <c r="C339" s="1582"/>
      <c r="D339" s="1586"/>
      <c r="E339" s="1587"/>
      <c r="F339" s="1587"/>
      <c r="G339" s="1587"/>
      <c r="H339" s="1587"/>
      <c r="I339" s="1588"/>
      <c r="J339" s="1599" t="s">
        <v>839</v>
      </c>
      <c r="K339" s="1600"/>
      <c r="L339" s="1600"/>
      <c r="M339" s="1600"/>
      <c r="N339" s="1600"/>
      <c r="O339" s="1600"/>
      <c r="P339" s="1601"/>
      <c r="Q339" s="1602" t="s">
        <v>1153</v>
      </c>
      <c r="R339" s="1603"/>
      <c r="S339" s="1603"/>
      <c r="T339" s="1603"/>
      <c r="U339" s="1603"/>
      <c r="V339" s="1603"/>
      <c r="W339" s="1603"/>
      <c r="X339" s="1603"/>
      <c r="Y339" s="1603"/>
      <c r="Z339" s="1603"/>
      <c r="AA339" s="1603"/>
      <c r="AB339" s="1603"/>
      <c r="AC339" s="1603"/>
      <c r="AD339" s="1603"/>
      <c r="AE339" s="1603"/>
      <c r="AF339" s="1603"/>
      <c r="AG339" s="1604"/>
    </row>
    <row r="340" spans="2:33" ht="15" customHeight="1" x14ac:dyDescent="0.15">
      <c r="B340" s="1581"/>
      <c r="C340" s="1582"/>
      <c r="D340" s="1586"/>
      <c r="E340" s="1587"/>
      <c r="F340" s="1587"/>
      <c r="G340" s="1587"/>
      <c r="H340" s="1587"/>
      <c r="I340" s="1588"/>
      <c r="J340" s="1605" t="s">
        <v>947</v>
      </c>
      <c r="K340" s="1606"/>
      <c r="L340" s="1606"/>
      <c r="M340" s="1606"/>
      <c r="N340" s="1606"/>
      <c r="O340" s="1606"/>
      <c r="P340" s="1607"/>
      <c r="Q340" s="1602" t="s">
        <v>1153</v>
      </c>
      <c r="R340" s="1603"/>
      <c r="S340" s="1603"/>
      <c r="T340" s="1603"/>
      <c r="U340" s="1603"/>
      <c r="V340" s="1603"/>
      <c r="W340" s="1603"/>
      <c r="X340" s="1603"/>
      <c r="Y340" s="1603"/>
      <c r="Z340" s="1603"/>
      <c r="AA340" s="1603"/>
      <c r="AB340" s="1603"/>
      <c r="AC340" s="1603"/>
      <c r="AD340" s="1603"/>
      <c r="AE340" s="1603"/>
      <c r="AF340" s="1603"/>
      <c r="AG340" s="1604"/>
    </row>
    <row r="341" spans="2:33" ht="15" customHeight="1" x14ac:dyDescent="0.15">
      <c r="B341" s="1581"/>
      <c r="C341" s="1582"/>
      <c r="D341" s="1586"/>
      <c r="E341" s="1587"/>
      <c r="F341" s="1587"/>
      <c r="G341" s="1587"/>
      <c r="H341" s="1587"/>
      <c r="I341" s="1588"/>
      <c r="J341" s="1605" t="s">
        <v>948</v>
      </c>
      <c r="K341" s="1606"/>
      <c r="L341" s="1606"/>
      <c r="M341" s="1606"/>
      <c r="N341" s="1606"/>
      <c r="O341" s="1606"/>
      <c r="P341" s="1607"/>
      <c r="Q341" s="1602" t="s">
        <v>1153</v>
      </c>
      <c r="R341" s="1603"/>
      <c r="S341" s="1603"/>
      <c r="T341" s="1603"/>
      <c r="U341" s="1603"/>
      <c r="V341" s="1603"/>
      <c r="W341" s="1603"/>
      <c r="X341" s="1603"/>
      <c r="Y341" s="1603"/>
      <c r="Z341" s="1603"/>
      <c r="AA341" s="1603"/>
      <c r="AB341" s="1603"/>
      <c r="AC341" s="1603"/>
      <c r="AD341" s="1603"/>
      <c r="AE341" s="1603"/>
      <c r="AF341" s="1603"/>
      <c r="AG341" s="1604"/>
    </row>
    <row r="342" spans="2:33" ht="15" customHeight="1" x14ac:dyDescent="0.15">
      <c r="B342" s="1581"/>
      <c r="C342" s="1582"/>
      <c r="D342" s="1586"/>
      <c r="E342" s="1587"/>
      <c r="F342" s="1587"/>
      <c r="G342" s="1587"/>
      <c r="H342" s="1587"/>
      <c r="I342" s="1588"/>
      <c r="J342" s="1665" t="s">
        <v>842</v>
      </c>
      <c r="K342" s="1666"/>
      <c r="L342" s="1666"/>
      <c r="M342" s="1666"/>
      <c r="N342" s="1666"/>
      <c r="O342" s="1666"/>
      <c r="P342" s="1667"/>
      <c r="Q342" s="1602" t="s">
        <v>1153</v>
      </c>
      <c r="R342" s="1603"/>
      <c r="S342" s="1603"/>
      <c r="T342" s="1603"/>
      <c r="U342" s="1603"/>
      <c r="V342" s="1603"/>
      <c r="W342" s="1603"/>
      <c r="X342" s="1603"/>
      <c r="Y342" s="1603"/>
      <c r="Z342" s="1603"/>
      <c r="AA342" s="1603"/>
      <c r="AB342" s="1603"/>
      <c r="AC342" s="1603"/>
      <c r="AD342" s="1603"/>
      <c r="AE342" s="1603"/>
      <c r="AF342" s="1603"/>
      <c r="AG342" s="1604"/>
    </row>
    <row r="343" spans="2:33" ht="15" customHeight="1" x14ac:dyDescent="0.15">
      <c r="B343" s="1581"/>
      <c r="C343" s="1582"/>
      <c r="D343" s="1586"/>
      <c r="E343" s="1587"/>
      <c r="F343" s="1587"/>
      <c r="G343" s="1587"/>
      <c r="H343" s="1587"/>
      <c r="I343" s="1588"/>
      <c r="J343" s="1596" t="s">
        <v>949</v>
      </c>
      <c r="K343" s="1597"/>
      <c r="L343" s="1597"/>
      <c r="M343" s="1597"/>
      <c r="N343" s="1597"/>
      <c r="O343" s="1597"/>
      <c r="P343" s="1597"/>
      <c r="Q343" s="1597"/>
      <c r="R343" s="1597"/>
      <c r="S343" s="1597"/>
      <c r="T343" s="1597"/>
      <c r="U343" s="1597"/>
      <c r="V343" s="1597"/>
      <c r="W343" s="1597"/>
      <c r="X343" s="1597"/>
      <c r="Y343" s="1597"/>
      <c r="Z343" s="1597"/>
      <c r="AA343" s="1597"/>
      <c r="AB343" s="1597"/>
      <c r="AC343" s="1597"/>
      <c r="AD343" s="1597"/>
      <c r="AE343" s="1597"/>
      <c r="AF343" s="1597"/>
      <c r="AG343" s="1598"/>
    </row>
    <row r="344" spans="2:33" ht="15" customHeight="1" x14ac:dyDescent="0.15">
      <c r="B344" s="1581"/>
      <c r="C344" s="1582"/>
      <c r="D344" s="1586"/>
      <c r="E344" s="1587"/>
      <c r="F344" s="1587"/>
      <c r="G344" s="1587"/>
      <c r="H344" s="1587"/>
      <c r="I344" s="1588"/>
      <c r="J344" s="1599" t="s">
        <v>839</v>
      </c>
      <c r="K344" s="1600"/>
      <c r="L344" s="1600"/>
      <c r="M344" s="1600"/>
      <c r="N344" s="1600"/>
      <c r="O344" s="1600"/>
      <c r="P344" s="1601"/>
      <c r="Q344" s="1602" t="s">
        <v>1153</v>
      </c>
      <c r="R344" s="1603"/>
      <c r="S344" s="1603"/>
      <c r="T344" s="1603"/>
      <c r="U344" s="1603"/>
      <c r="V344" s="1603"/>
      <c r="W344" s="1603"/>
      <c r="X344" s="1603"/>
      <c r="Y344" s="1603"/>
      <c r="Z344" s="1603"/>
      <c r="AA344" s="1603"/>
      <c r="AB344" s="1603"/>
      <c r="AC344" s="1603"/>
      <c r="AD344" s="1603"/>
      <c r="AE344" s="1603"/>
      <c r="AF344" s="1603"/>
      <c r="AG344" s="1604"/>
    </row>
    <row r="345" spans="2:33" ht="15" customHeight="1" x14ac:dyDescent="0.15">
      <c r="B345" s="1581"/>
      <c r="C345" s="1582"/>
      <c r="D345" s="1586"/>
      <c r="E345" s="1587"/>
      <c r="F345" s="1587"/>
      <c r="G345" s="1587"/>
      <c r="H345" s="1587"/>
      <c r="I345" s="1588"/>
      <c r="J345" s="1605" t="s">
        <v>947</v>
      </c>
      <c r="K345" s="1606"/>
      <c r="L345" s="1606"/>
      <c r="M345" s="1606"/>
      <c r="N345" s="1606"/>
      <c r="O345" s="1606"/>
      <c r="P345" s="1607"/>
      <c r="Q345" s="1602" t="s">
        <v>1153</v>
      </c>
      <c r="R345" s="1603"/>
      <c r="S345" s="1603"/>
      <c r="T345" s="1603"/>
      <c r="U345" s="1603"/>
      <c r="V345" s="1603"/>
      <c r="W345" s="1603"/>
      <c r="X345" s="1603"/>
      <c r="Y345" s="1603"/>
      <c r="Z345" s="1603"/>
      <c r="AA345" s="1603"/>
      <c r="AB345" s="1603"/>
      <c r="AC345" s="1603"/>
      <c r="AD345" s="1603"/>
      <c r="AE345" s="1603"/>
      <c r="AF345" s="1603"/>
      <c r="AG345" s="1604"/>
    </row>
    <row r="346" spans="2:33" ht="15" customHeight="1" x14ac:dyDescent="0.15">
      <c r="B346" s="1581"/>
      <c r="C346" s="1582"/>
      <c r="D346" s="1586"/>
      <c r="E346" s="1587"/>
      <c r="F346" s="1587"/>
      <c r="G346" s="1587"/>
      <c r="H346" s="1587"/>
      <c r="I346" s="1588"/>
      <c r="J346" s="1605" t="s">
        <v>948</v>
      </c>
      <c r="K346" s="1606"/>
      <c r="L346" s="1606"/>
      <c r="M346" s="1606"/>
      <c r="N346" s="1606"/>
      <c r="O346" s="1606"/>
      <c r="P346" s="1607"/>
      <c r="Q346" s="1602" t="s">
        <v>1153</v>
      </c>
      <c r="R346" s="1603"/>
      <c r="S346" s="1603"/>
      <c r="T346" s="1603"/>
      <c r="U346" s="1603"/>
      <c r="V346" s="1603"/>
      <c r="W346" s="1603"/>
      <c r="X346" s="1603"/>
      <c r="Y346" s="1603"/>
      <c r="Z346" s="1603"/>
      <c r="AA346" s="1603"/>
      <c r="AB346" s="1603"/>
      <c r="AC346" s="1603"/>
      <c r="AD346" s="1603"/>
      <c r="AE346" s="1603"/>
      <c r="AF346" s="1603"/>
      <c r="AG346" s="1604"/>
    </row>
    <row r="347" spans="2:33" ht="15" customHeight="1" x14ac:dyDescent="0.15">
      <c r="B347" s="1581"/>
      <c r="C347" s="1582"/>
      <c r="D347" s="1586"/>
      <c r="E347" s="1587"/>
      <c r="F347" s="1587"/>
      <c r="G347" s="1587"/>
      <c r="H347" s="1587"/>
      <c r="I347" s="1588"/>
      <c r="J347" s="1665" t="s">
        <v>842</v>
      </c>
      <c r="K347" s="1666"/>
      <c r="L347" s="1666"/>
      <c r="M347" s="1666"/>
      <c r="N347" s="1666"/>
      <c r="O347" s="1666"/>
      <c r="P347" s="1667"/>
      <c r="Q347" s="1602" t="s">
        <v>1153</v>
      </c>
      <c r="R347" s="1603"/>
      <c r="S347" s="1603"/>
      <c r="T347" s="1603"/>
      <c r="U347" s="1603"/>
      <c r="V347" s="1603"/>
      <c r="W347" s="1603"/>
      <c r="X347" s="1603"/>
      <c r="Y347" s="1603"/>
      <c r="Z347" s="1603"/>
      <c r="AA347" s="1603"/>
      <c r="AB347" s="1603"/>
      <c r="AC347" s="1603"/>
      <c r="AD347" s="1603"/>
      <c r="AE347" s="1603"/>
      <c r="AF347" s="1603"/>
      <c r="AG347" s="1604"/>
    </row>
    <row r="348" spans="2:33" ht="15" customHeight="1" x14ac:dyDescent="0.15">
      <c r="B348" s="1581"/>
      <c r="C348" s="1582"/>
      <c r="D348" s="1586"/>
      <c r="E348" s="1587"/>
      <c r="F348" s="1587"/>
      <c r="G348" s="1587"/>
      <c r="H348" s="1587"/>
      <c r="I348" s="1588"/>
      <c r="J348" s="1596" t="s">
        <v>950</v>
      </c>
      <c r="K348" s="1597"/>
      <c r="L348" s="1597"/>
      <c r="M348" s="1597"/>
      <c r="N348" s="1597"/>
      <c r="O348" s="1597"/>
      <c r="P348" s="1597"/>
      <c r="Q348" s="1597"/>
      <c r="R348" s="1597"/>
      <c r="S348" s="1597"/>
      <c r="T348" s="1597"/>
      <c r="U348" s="1597"/>
      <c r="V348" s="1597"/>
      <c r="W348" s="1597"/>
      <c r="X348" s="1597"/>
      <c r="Y348" s="1597"/>
      <c r="Z348" s="1597"/>
      <c r="AA348" s="1597"/>
      <c r="AB348" s="1597"/>
      <c r="AC348" s="1597"/>
      <c r="AD348" s="1597"/>
      <c r="AE348" s="1597"/>
      <c r="AF348" s="1597"/>
      <c r="AG348" s="1598"/>
    </row>
    <row r="349" spans="2:33" ht="15" customHeight="1" x14ac:dyDescent="0.15">
      <c r="B349" s="1581"/>
      <c r="C349" s="1582"/>
      <c r="D349" s="1586"/>
      <c r="E349" s="1587"/>
      <c r="F349" s="1587"/>
      <c r="G349" s="1587"/>
      <c r="H349" s="1587"/>
      <c r="I349" s="1588"/>
      <c r="J349" s="1599" t="s">
        <v>839</v>
      </c>
      <c r="K349" s="1600"/>
      <c r="L349" s="1600"/>
      <c r="M349" s="1600"/>
      <c r="N349" s="1600"/>
      <c r="O349" s="1600"/>
      <c r="P349" s="1601"/>
      <c r="Q349" s="1602" t="s">
        <v>1153</v>
      </c>
      <c r="R349" s="1603"/>
      <c r="S349" s="1603"/>
      <c r="T349" s="1603"/>
      <c r="U349" s="1603"/>
      <c r="V349" s="1603"/>
      <c r="W349" s="1603"/>
      <c r="X349" s="1603"/>
      <c r="Y349" s="1603"/>
      <c r="Z349" s="1603"/>
      <c r="AA349" s="1603"/>
      <c r="AB349" s="1603"/>
      <c r="AC349" s="1603"/>
      <c r="AD349" s="1603"/>
      <c r="AE349" s="1603"/>
      <c r="AF349" s="1603"/>
      <c r="AG349" s="1604"/>
    </row>
    <row r="350" spans="2:33" ht="15" customHeight="1" x14ac:dyDescent="0.15">
      <c r="B350" s="1581"/>
      <c r="C350" s="1582"/>
      <c r="D350" s="1586"/>
      <c r="E350" s="1587"/>
      <c r="F350" s="1587"/>
      <c r="G350" s="1587"/>
      <c r="H350" s="1587"/>
      <c r="I350" s="1588"/>
      <c r="J350" s="1605" t="s">
        <v>947</v>
      </c>
      <c r="K350" s="1606"/>
      <c r="L350" s="1606"/>
      <c r="M350" s="1606"/>
      <c r="N350" s="1606"/>
      <c r="O350" s="1606"/>
      <c r="P350" s="1607"/>
      <c r="Q350" s="1602" t="s">
        <v>1153</v>
      </c>
      <c r="R350" s="1603"/>
      <c r="S350" s="1603"/>
      <c r="T350" s="1603"/>
      <c r="U350" s="1603"/>
      <c r="V350" s="1603"/>
      <c r="W350" s="1603"/>
      <c r="X350" s="1603"/>
      <c r="Y350" s="1603"/>
      <c r="Z350" s="1603"/>
      <c r="AA350" s="1603"/>
      <c r="AB350" s="1603"/>
      <c r="AC350" s="1603"/>
      <c r="AD350" s="1603"/>
      <c r="AE350" s="1603"/>
      <c r="AF350" s="1603"/>
      <c r="AG350" s="1604"/>
    </row>
    <row r="351" spans="2:33" ht="15" customHeight="1" x14ac:dyDescent="0.15">
      <c r="B351" s="1581"/>
      <c r="C351" s="1582"/>
      <c r="D351" s="1586"/>
      <c r="E351" s="1587"/>
      <c r="F351" s="1587"/>
      <c r="G351" s="1587"/>
      <c r="H351" s="1587"/>
      <c r="I351" s="1588"/>
      <c r="J351" s="1605" t="s">
        <v>948</v>
      </c>
      <c r="K351" s="1606"/>
      <c r="L351" s="1606"/>
      <c r="M351" s="1606"/>
      <c r="N351" s="1606"/>
      <c r="O351" s="1606"/>
      <c r="P351" s="1607"/>
      <c r="Q351" s="1602" t="s">
        <v>1153</v>
      </c>
      <c r="R351" s="1603"/>
      <c r="S351" s="1603"/>
      <c r="T351" s="1603"/>
      <c r="U351" s="1603"/>
      <c r="V351" s="1603"/>
      <c r="W351" s="1603"/>
      <c r="X351" s="1603"/>
      <c r="Y351" s="1603"/>
      <c r="Z351" s="1603"/>
      <c r="AA351" s="1603"/>
      <c r="AB351" s="1603"/>
      <c r="AC351" s="1603"/>
      <c r="AD351" s="1603"/>
      <c r="AE351" s="1603"/>
      <c r="AF351" s="1603"/>
      <c r="AG351" s="1604"/>
    </row>
    <row r="352" spans="2:33" ht="15" customHeight="1" x14ac:dyDescent="0.15">
      <c r="B352" s="1581"/>
      <c r="C352" s="1582"/>
      <c r="D352" s="1586"/>
      <c r="E352" s="1587"/>
      <c r="F352" s="1587"/>
      <c r="G352" s="1587"/>
      <c r="H352" s="1587"/>
      <c r="I352" s="1588"/>
      <c r="J352" s="1665" t="s">
        <v>842</v>
      </c>
      <c r="K352" s="1666"/>
      <c r="L352" s="1666"/>
      <c r="M352" s="1666"/>
      <c r="N352" s="1666"/>
      <c r="O352" s="1666"/>
      <c r="P352" s="1667"/>
      <c r="Q352" s="1602" t="s">
        <v>1153</v>
      </c>
      <c r="R352" s="1603"/>
      <c r="S352" s="1603"/>
      <c r="T352" s="1603"/>
      <c r="U352" s="1603"/>
      <c r="V352" s="1603"/>
      <c r="W352" s="1603"/>
      <c r="X352" s="1603"/>
      <c r="Y352" s="1603"/>
      <c r="Z352" s="1603"/>
      <c r="AA352" s="1603"/>
      <c r="AB352" s="1603"/>
      <c r="AC352" s="1603"/>
      <c r="AD352" s="1603"/>
      <c r="AE352" s="1603"/>
      <c r="AF352" s="1603"/>
      <c r="AG352" s="1604"/>
    </row>
    <row r="353" spans="2:33" ht="15" customHeight="1" x14ac:dyDescent="0.15">
      <c r="B353" s="1581"/>
      <c r="C353" s="1582"/>
      <c r="D353" s="1586"/>
      <c r="E353" s="1587"/>
      <c r="F353" s="1587"/>
      <c r="G353" s="1587"/>
      <c r="H353" s="1587"/>
      <c r="I353" s="1588"/>
      <c r="J353" s="1596" t="s">
        <v>951</v>
      </c>
      <c r="K353" s="1597"/>
      <c r="L353" s="1597"/>
      <c r="M353" s="1597"/>
      <c r="N353" s="1597"/>
      <c r="O353" s="1597"/>
      <c r="P353" s="1597"/>
      <c r="Q353" s="1597"/>
      <c r="R353" s="1597"/>
      <c r="S353" s="1597"/>
      <c r="T353" s="1597"/>
      <c r="U353" s="1597"/>
      <c r="V353" s="1597"/>
      <c r="W353" s="1597"/>
      <c r="X353" s="1597"/>
      <c r="Y353" s="1597"/>
      <c r="Z353" s="1597"/>
      <c r="AA353" s="1597"/>
      <c r="AB353" s="1597"/>
      <c r="AC353" s="1597"/>
      <c r="AD353" s="1597"/>
      <c r="AE353" s="1597"/>
      <c r="AF353" s="1597"/>
      <c r="AG353" s="1598"/>
    </row>
    <row r="354" spans="2:33" ht="15" customHeight="1" x14ac:dyDescent="0.15">
      <c r="B354" s="1581"/>
      <c r="C354" s="1582"/>
      <c r="D354" s="1586"/>
      <c r="E354" s="1587"/>
      <c r="F354" s="1587"/>
      <c r="G354" s="1587"/>
      <c r="H354" s="1587"/>
      <c r="I354" s="1588"/>
      <c r="J354" s="1599" t="s">
        <v>839</v>
      </c>
      <c r="K354" s="1600"/>
      <c r="L354" s="1600"/>
      <c r="M354" s="1600"/>
      <c r="N354" s="1600"/>
      <c r="O354" s="1600"/>
      <c r="P354" s="1601"/>
      <c r="Q354" s="1602" t="s">
        <v>1153</v>
      </c>
      <c r="R354" s="1603"/>
      <c r="S354" s="1603"/>
      <c r="T354" s="1603"/>
      <c r="U354" s="1603"/>
      <c r="V354" s="1603"/>
      <c r="W354" s="1603"/>
      <c r="X354" s="1603"/>
      <c r="Y354" s="1603"/>
      <c r="Z354" s="1603"/>
      <c r="AA354" s="1603"/>
      <c r="AB354" s="1603"/>
      <c r="AC354" s="1603"/>
      <c r="AD354" s="1603"/>
      <c r="AE354" s="1603"/>
      <c r="AF354" s="1603"/>
      <c r="AG354" s="1604"/>
    </row>
    <row r="355" spans="2:33" ht="15" customHeight="1" x14ac:dyDescent="0.15">
      <c r="B355" s="1581"/>
      <c r="C355" s="1582"/>
      <c r="D355" s="1586"/>
      <c r="E355" s="1587"/>
      <c r="F355" s="1587"/>
      <c r="G355" s="1587"/>
      <c r="H355" s="1587"/>
      <c r="I355" s="1588"/>
      <c r="J355" s="1605" t="s">
        <v>947</v>
      </c>
      <c r="K355" s="1606"/>
      <c r="L355" s="1606"/>
      <c r="M355" s="1606"/>
      <c r="N355" s="1606"/>
      <c r="O355" s="1606"/>
      <c r="P355" s="1607"/>
      <c r="Q355" s="1602" t="s">
        <v>1153</v>
      </c>
      <c r="R355" s="1603"/>
      <c r="S355" s="1603"/>
      <c r="T355" s="1603"/>
      <c r="U355" s="1603"/>
      <c r="V355" s="1603"/>
      <c r="W355" s="1603"/>
      <c r="X355" s="1603"/>
      <c r="Y355" s="1603"/>
      <c r="Z355" s="1603"/>
      <c r="AA355" s="1603"/>
      <c r="AB355" s="1603"/>
      <c r="AC355" s="1603"/>
      <c r="AD355" s="1603"/>
      <c r="AE355" s="1603"/>
      <c r="AF355" s="1603"/>
      <c r="AG355" s="1604"/>
    </row>
    <row r="356" spans="2:33" ht="15" customHeight="1" x14ac:dyDescent="0.15">
      <c r="B356" s="1581"/>
      <c r="C356" s="1582"/>
      <c r="D356" s="1586"/>
      <c r="E356" s="1587"/>
      <c r="F356" s="1587"/>
      <c r="G356" s="1587"/>
      <c r="H356" s="1587"/>
      <c r="I356" s="1588"/>
      <c r="J356" s="1605" t="s">
        <v>948</v>
      </c>
      <c r="K356" s="1606"/>
      <c r="L356" s="1606"/>
      <c r="M356" s="1606"/>
      <c r="N356" s="1606"/>
      <c r="O356" s="1606"/>
      <c r="P356" s="1607"/>
      <c r="Q356" s="1602" t="s">
        <v>1153</v>
      </c>
      <c r="R356" s="1603"/>
      <c r="S356" s="1603"/>
      <c r="T356" s="1603"/>
      <c r="U356" s="1603"/>
      <c r="V356" s="1603"/>
      <c r="W356" s="1603"/>
      <c r="X356" s="1603"/>
      <c r="Y356" s="1603"/>
      <c r="Z356" s="1603"/>
      <c r="AA356" s="1603"/>
      <c r="AB356" s="1603"/>
      <c r="AC356" s="1603"/>
      <c r="AD356" s="1603"/>
      <c r="AE356" s="1603"/>
      <c r="AF356" s="1603"/>
      <c r="AG356" s="1604"/>
    </row>
    <row r="357" spans="2:33" ht="15" customHeight="1" x14ac:dyDescent="0.15">
      <c r="B357" s="1583"/>
      <c r="C357" s="1584"/>
      <c r="D357" s="1589"/>
      <c r="E357" s="1577"/>
      <c r="F357" s="1577"/>
      <c r="G357" s="1577"/>
      <c r="H357" s="1577"/>
      <c r="I357" s="1578"/>
      <c r="J357" s="1665" t="s">
        <v>842</v>
      </c>
      <c r="K357" s="1666"/>
      <c r="L357" s="1666"/>
      <c r="M357" s="1666"/>
      <c r="N357" s="1666"/>
      <c r="O357" s="1666"/>
      <c r="P357" s="1667"/>
      <c r="Q357" s="1602" t="s">
        <v>1153</v>
      </c>
      <c r="R357" s="1603"/>
      <c r="S357" s="1603"/>
      <c r="T357" s="1603"/>
      <c r="U357" s="1603"/>
      <c r="V357" s="1603"/>
      <c r="W357" s="1603"/>
      <c r="X357" s="1603"/>
      <c r="Y357" s="1603"/>
      <c r="Z357" s="1603"/>
      <c r="AA357" s="1603"/>
      <c r="AB357" s="1603"/>
      <c r="AC357" s="1603"/>
      <c r="AD357" s="1603"/>
      <c r="AE357" s="1603"/>
      <c r="AF357" s="1603"/>
      <c r="AG357" s="1604"/>
    </row>
    <row r="358" spans="2:33" ht="15" customHeight="1" x14ac:dyDescent="0.15">
      <c r="B358" s="1590" t="s">
        <v>1418</v>
      </c>
      <c r="C358" s="1591"/>
      <c r="D358" s="1585" t="s">
        <v>304</v>
      </c>
      <c r="E358" s="1575"/>
      <c r="F358" s="1575" t="s">
        <v>721</v>
      </c>
      <c r="G358" s="1575"/>
      <c r="H358" s="1575"/>
      <c r="I358" s="1576"/>
      <c r="J358" s="1596" t="s">
        <v>921</v>
      </c>
      <c r="K358" s="1597"/>
      <c r="L358" s="1597"/>
      <c r="M358" s="1597"/>
      <c r="N358" s="1597"/>
      <c r="O358" s="1597"/>
      <c r="P358" s="1597"/>
      <c r="Q358" s="1597"/>
      <c r="R358" s="1597"/>
      <c r="S358" s="1597"/>
      <c r="T358" s="1597"/>
      <c r="U358" s="1597"/>
      <c r="V358" s="1597"/>
      <c r="W358" s="1597"/>
      <c r="X358" s="1597"/>
      <c r="Y358" s="1597"/>
      <c r="Z358" s="1597"/>
      <c r="AA358" s="1597"/>
      <c r="AB358" s="1597"/>
      <c r="AC358" s="1597"/>
      <c r="AD358" s="1597"/>
      <c r="AE358" s="1597"/>
      <c r="AF358" s="1597"/>
      <c r="AG358" s="1598"/>
    </row>
    <row r="359" spans="2:33" ht="15" customHeight="1" x14ac:dyDescent="0.15">
      <c r="B359" s="1592"/>
      <c r="C359" s="1593"/>
      <c r="D359" s="1586"/>
      <c r="E359" s="1587"/>
      <c r="F359" s="1587"/>
      <c r="G359" s="1587"/>
      <c r="H359" s="1587"/>
      <c r="I359" s="1588"/>
      <c r="J359" s="1599" t="s">
        <v>952</v>
      </c>
      <c r="K359" s="1600"/>
      <c r="L359" s="1600"/>
      <c r="M359" s="1600"/>
      <c r="N359" s="1600"/>
      <c r="O359" s="1600"/>
      <c r="P359" s="1601"/>
      <c r="Q359" s="1602" t="s">
        <v>1154</v>
      </c>
      <c r="R359" s="1603"/>
      <c r="S359" s="1603"/>
      <c r="T359" s="1603"/>
      <c r="U359" s="1603"/>
      <c r="V359" s="1603"/>
      <c r="W359" s="1603"/>
      <c r="X359" s="1603"/>
      <c r="Y359" s="1603"/>
      <c r="Z359" s="1603"/>
      <c r="AA359" s="1603"/>
      <c r="AB359" s="1603"/>
      <c r="AC359" s="1603"/>
      <c r="AD359" s="1603"/>
      <c r="AE359" s="1603"/>
      <c r="AF359" s="1603"/>
      <c r="AG359" s="1604"/>
    </row>
    <row r="360" spans="2:33" ht="15" customHeight="1" x14ac:dyDescent="0.15">
      <c r="B360" s="1592"/>
      <c r="C360" s="1593"/>
      <c r="D360" s="1586"/>
      <c r="E360" s="1587"/>
      <c r="F360" s="1587"/>
      <c r="G360" s="1587"/>
      <c r="H360" s="1587"/>
      <c r="I360" s="1588"/>
      <c r="J360" s="1605" t="s">
        <v>846</v>
      </c>
      <c r="K360" s="1606"/>
      <c r="L360" s="1606"/>
      <c r="M360" s="1606"/>
      <c r="N360" s="1606"/>
      <c r="O360" s="1606"/>
      <c r="P360" s="1607"/>
      <c r="Q360" s="1602" t="s">
        <v>1154</v>
      </c>
      <c r="R360" s="1603"/>
      <c r="S360" s="1603"/>
      <c r="T360" s="1603"/>
      <c r="U360" s="1603"/>
      <c r="V360" s="1603"/>
      <c r="W360" s="1603"/>
      <c r="X360" s="1603"/>
      <c r="Y360" s="1603"/>
      <c r="Z360" s="1603"/>
      <c r="AA360" s="1603"/>
      <c r="AB360" s="1603"/>
      <c r="AC360" s="1603"/>
      <c r="AD360" s="1603"/>
      <c r="AE360" s="1603"/>
      <c r="AF360" s="1603"/>
      <c r="AG360" s="1604"/>
    </row>
    <row r="361" spans="2:33" ht="15" customHeight="1" x14ac:dyDescent="0.15">
      <c r="B361" s="1592"/>
      <c r="C361" s="1593"/>
      <c r="D361" s="1586"/>
      <c r="E361" s="1587"/>
      <c r="F361" s="1587"/>
      <c r="G361" s="1587"/>
      <c r="H361" s="1587"/>
      <c r="I361" s="1588"/>
      <c r="J361" s="1605" t="s">
        <v>847</v>
      </c>
      <c r="K361" s="1606"/>
      <c r="L361" s="1606"/>
      <c r="M361" s="1606"/>
      <c r="N361" s="1606"/>
      <c r="O361" s="1606"/>
      <c r="P361" s="1607"/>
      <c r="Q361" s="1602" t="s">
        <v>1154</v>
      </c>
      <c r="R361" s="1603"/>
      <c r="S361" s="1603"/>
      <c r="T361" s="1603"/>
      <c r="U361" s="1603"/>
      <c r="V361" s="1603"/>
      <c r="W361" s="1603"/>
      <c r="X361" s="1603"/>
      <c r="Y361" s="1603"/>
      <c r="Z361" s="1603"/>
      <c r="AA361" s="1603"/>
      <c r="AB361" s="1603"/>
      <c r="AC361" s="1603"/>
      <c r="AD361" s="1603"/>
      <c r="AE361" s="1603"/>
      <c r="AF361" s="1603"/>
      <c r="AG361" s="1604"/>
    </row>
    <row r="362" spans="2:33" ht="15" customHeight="1" x14ac:dyDescent="0.15">
      <c r="B362" s="1592"/>
      <c r="C362" s="1593"/>
      <c r="D362" s="1586"/>
      <c r="E362" s="1587"/>
      <c r="F362" s="1587"/>
      <c r="G362" s="1587"/>
      <c r="H362" s="1587"/>
      <c r="I362" s="1588"/>
      <c r="J362" s="1605" t="s">
        <v>848</v>
      </c>
      <c r="K362" s="1606"/>
      <c r="L362" s="1606"/>
      <c r="M362" s="1606"/>
      <c r="N362" s="1606"/>
      <c r="O362" s="1606"/>
      <c r="P362" s="1607"/>
      <c r="Q362" s="1602" t="s">
        <v>1154</v>
      </c>
      <c r="R362" s="1603"/>
      <c r="S362" s="1603"/>
      <c r="T362" s="1603"/>
      <c r="U362" s="1603"/>
      <c r="V362" s="1603"/>
      <c r="W362" s="1603"/>
      <c r="X362" s="1603"/>
      <c r="Y362" s="1603"/>
      <c r="Z362" s="1603"/>
      <c r="AA362" s="1603"/>
      <c r="AB362" s="1603"/>
      <c r="AC362" s="1603"/>
      <c r="AD362" s="1603"/>
      <c r="AE362" s="1603"/>
      <c r="AF362" s="1603"/>
      <c r="AG362" s="1604"/>
    </row>
    <row r="363" spans="2:33" ht="15" customHeight="1" x14ac:dyDescent="0.15">
      <c r="B363" s="1592"/>
      <c r="C363" s="1593"/>
      <c r="D363" s="1586"/>
      <c r="E363" s="1587"/>
      <c r="F363" s="1587"/>
      <c r="G363" s="1587"/>
      <c r="H363" s="1587"/>
      <c r="I363" s="1588"/>
      <c r="J363" s="1665" t="s">
        <v>1419</v>
      </c>
      <c r="K363" s="1666"/>
      <c r="L363" s="1666"/>
      <c r="M363" s="1666"/>
      <c r="N363" s="1666"/>
      <c r="O363" s="1666"/>
      <c r="P363" s="1667"/>
      <c r="Q363" s="1602" t="s">
        <v>1154</v>
      </c>
      <c r="R363" s="1603"/>
      <c r="S363" s="1603"/>
      <c r="T363" s="1603"/>
      <c r="U363" s="1603"/>
      <c r="V363" s="1603"/>
      <c r="W363" s="1603"/>
      <c r="X363" s="1603"/>
      <c r="Y363" s="1603"/>
      <c r="Z363" s="1603"/>
      <c r="AA363" s="1603"/>
      <c r="AB363" s="1603"/>
      <c r="AC363" s="1603"/>
      <c r="AD363" s="1603"/>
      <c r="AE363" s="1603"/>
      <c r="AF363" s="1603"/>
      <c r="AG363" s="1604"/>
    </row>
    <row r="364" spans="2:33" ht="15" customHeight="1" x14ac:dyDescent="0.15">
      <c r="B364" s="1592"/>
      <c r="C364" s="1593"/>
      <c r="D364" s="1586"/>
      <c r="E364" s="1587"/>
      <c r="F364" s="1587"/>
      <c r="G364" s="1587"/>
      <c r="H364" s="1587"/>
      <c r="I364" s="1588"/>
      <c r="J364" s="1596" t="s">
        <v>922</v>
      </c>
      <c r="K364" s="1597"/>
      <c r="L364" s="1597"/>
      <c r="M364" s="1597"/>
      <c r="N364" s="1597"/>
      <c r="O364" s="1597"/>
      <c r="P364" s="1597"/>
      <c r="Q364" s="1597"/>
      <c r="R364" s="1597"/>
      <c r="S364" s="1597"/>
      <c r="T364" s="1597"/>
      <c r="U364" s="1597"/>
      <c r="V364" s="1597"/>
      <c r="W364" s="1597"/>
      <c r="X364" s="1597"/>
      <c r="Y364" s="1597"/>
      <c r="Z364" s="1597"/>
      <c r="AA364" s="1597"/>
      <c r="AB364" s="1597"/>
      <c r="AC364" s="1597"/>
      <c r="AD364" s="1597"/>
      <c r="AE364" s="1597"/>
      <c r="AF364" s="1597"/>
      <c r="AG364" s="1598"/>
    </row>
    <row r="365" spans="2:33" ht="15" customHeight="1" x14ac:dyDescent="0.15">
      <c r="B365" s="1592"/>
      <c r="C365" s="1593"/>
      <c r="D365" s="1586"/>
      <c r="E365" s="1587"/>
      <c r="F365" s="1587"/>
      <c r="G365" s="1587"/>
      <c r="H365" s="1587"/>
      <c r="I365" s="1588"/>
      <c r="J365" s="1599" t="s">
        <v>952</v>
      </c>
      <c r="K365" s="1600"/>
      <c r="L365" s="1600"/>
      <c r="M365" s="1600"/>
      <c r="N365" s="1600"/>
      <c r="O365" s="1600"/>
      <c r="P365" s="1601"/>
      <c r="Q365" s="1602" t="s">
        <v>1154</v>
      </c>
      <c r="R365" s="1603"/>
      <c r="S365" s="1603"/>
      <c r="T365" s="1603"/>
      <c r="U365" s="1603"/>
      <c r="V365" s="1603"/>
      <c r="W365" s="1603"/>
      <c r="X365" s="1603"/>
      <c r="Y365" s="1603"/>
      <c r="Z365" s="1603"/>
      <c r="AA365" s="1603"/>
      <c r="AB365" s="1603"/>
      <c r="AC365" s="1603"/>
      <c r="AD365" s="1603"/>
      <c r="AE365" s="1603"/>
      <c r="AF365" s="1603"/>
      <c r="AG365" s="1604"/>
    </row>
    <row r="366" spans="2:33" ht="15" customHeight="1" x14ac:dyDescent="0.15">
      <c r="B366" s="1592"/>
      <c r="C366" s="1593"/>
      <c r="D366" s="1586"/>
      <c r="E366" s="1587"/>
      <c r="F366" s="1587"/>
      <c r="G366" s="1587"/>
      <c r="H366" s="1587"/>
      <c r="I366" s="1588"/>
      <c r="J366" s="1605" t="s">
        <v>846</v>
      </c>
      <c r="K366" s="1606"/>
      <c r="L366" s="1606"/>
      <c r="M366" s="1606"/>
      <c r="N366" s="1606"/>
      <c r="O366" s="1606"/>
      <c r="P366" s="1607"/>
      <c r="Q366" s="1602" t="s">
        <v>1154</v>
      </c>
      <c r="R366" s="1603"/>
      <c r="S366" s="1603"/>
      <c r="T366" s="1603"/>
      <c r="U366" s="1603"/>
      <c r="V366" s="1603"/>
      <c r="W366" s="1603"/>
      <c r="X366" s="1603"/>
      <c r="Y366" s="1603"/>
      <c r="Z366" s="1603"/>
      <c r="AA366" s="1603"/>
      <c r="AB366" s="1603"/>
      <c r="AC366" s="1603"/>
      <c r="AD366" s="1603"/>
      <c r="AE366" s="1603"/>
      <c r="AF366" s="1603"/>
      <c r="AG366" s="1604"/>
    </row>
    <row r="367" spans="2:33" ht="15" customHeight="1" x14ac:dyDescent="0.15">
      <c r="B367" s="1592"/>
      <c r="C367" s="1593"/>
      <c r="D367" s="1586"/>
      <c r="E367" s="1587"/>
      <c r="F367" s="1587"/>
      <c r="G367" s="1587"/>
      <c r="H367" s="1587"/>
      <c r="I367" s="1588"/>
      <c r="J367" s="1605" t="s">
        <v>847</v>
      </c>
      <c r="K367" s="1606"/>
      <c r="L367" s="1606"/>
      <c r="M367" s="1606"/>
      <c r="N367" s="1606"/>
      <c r="O367" s="1606"/>
      <c r="P367" s="1607"/>
      <c r="Q367" s="1602" t="s">
        <v>1154</v>
      </c>
      <c r="R367" s="1603"/>
      <c r="S367" s="1603"/>
      <c r="T367" s="1603"/>
      <c r="U367" s="1603"/>
      <c r="V367" s="1603"/>
      <c r="W367" s="1603"/>
      <c r="X367" s="1603"/>
      <c r="Y367" s="1603"/>
      <c r="Z367" s="1603"/>
      <c r="AA367" s="1603"/>
      <c r="AB367" s="1603"/>
      <c r="AC367" s="1603"/>
      <c r="AD367" s="1603"/>
      <c r="AE367" s="1603"/>
      <c r="AF367" s="1603"/>
      <c r="AG367" s="1604"/>
    </row>
    <row r="368" spans="2:33" ht="15" customHeight="1" x14ac:dyDescent="0.15">
      <c r="B368" s="1592"/>
      <c r="C368" s="1593"/>
      <c r="D368" s="1586"/>
      <c r="E368" s="1587"/>
      <c r="F368" s="1587"/>
      <c r="G368" s="1587"/>
      <c r="H368" s="1587"/>
      <c r="I368" s="1588"/>
      <c r="J368" s="1605" t="s">
        <v>848</v>
      </c>
      <c r="K368" s="1606"/>
      <c r="L368" s="1606"/>
      <c r="M368" s="1606"/>
      <c r="N368" s="1606"/>
      <c r="O368" s="1606"/>
      <c r="P368" s="1607"/>
      <c r="Q368" s="1602" t="s">
        <v>1154</v>
      </c>
      <c r="R368" s="1603"/>
      <c r="S368" s="1603"/>
      <c r="T368" s="1603"/>
      <c r="U368" s="1603"/>
      <c r="V368" s="1603"/>
      <c r="W368" s="1603"/>
      <c r="X368" s="1603"/>
      <c r="Y368" s="1603"/>
      <c r="Z368" s="1603"/>
      <c r="AA368" s="1603"/>
      <c r="AB368" s="1603"/>
      <c r="AC368" s="1603"/>
      <c r="AD368" s="1603"/>
      <c r="AE368" s="1603"/>
      <c r="AF368" s="1603"/>
      <c r="AG368" s="1604"/>
    </row>
    <row r="369" spans="2:33" ht="15" customHeight="1" x14ac:dyDescent="0.15">
      <c r="B369" s="1592"/>
      <c r="C369" s="1593"/>
      <c r="D369" s="1586"/>
      <c r="E369" s="1587"/>
      <c r="F369" s="1587"/>
      <c r="G369" s="1587"/>
      <c r="H369" s="1587"/>
      <c r="I369" s="1588"/>
      <c r="J369" s="1665" t="s">
        <v>1419</v>
      </c>
      <c r="K369" s="1666"/>
      <c r="L369" s="1666"/>
      <c r="M369" s="1666"/>
      <c r="N369" s="1666"/>
      <c r="O369" s="1666"/>
      <c r="P369" s="1667"/>
      <c r="Q369" s="1602" t="s">
        <v>1154</v>
      </c>
      <c r="R369" s="1603"/>
      <c r="S369" s="1603"/>
      <c r="T369" s="1603"/>
      <c r="U369" s="1603"/>
      <c r="V369" s="1603"/>
      <c r="W369" s="1603"/>
      <c r="X369" s="1603"/>
      <c r="Y369" s="1603"/>
      <c r="Z369" s="1603"/>
      <c r="AA369" s="1603"/>
      <c r="AB369" s="1603"/>
      <c r="AC369" s="1603"/>
      <c r="AD369" s="1603"/>
      <c r="AE369" s="1603"/>
      <c r="AF369" s="1603"/>
      <c r="AG369" s="1604"/>
    </row>
    <row r="370" spans="2:33" ht="15" customHeight="1" x14ac:dyDescent="0.15">
      <c r="B370" s="1592"/>
      <c r="C370" s="1593"/>
      <c r="D370" s="1586"/>
      <c r="E370" s="1587"/>
      <c r="F370" s="1587"/>
      <c r="G370" s="1587"/>
      <c r="H370" s="1587"/>
      <c r="I370" s="1588"/>
      <c r="J370" s="1596" t="s">
        <v>954</v>
      </c>
      <c r="K370" s="1597"/>
      <c r="L370" s="1597"/>
      <c r="M370" s="1597"/>
      <c r="N370" s="1597"/>
      <c r="O370" s="1597"/>
      <c r="P370" s="1597"/>
      <c r="Q370" s="1597"/>
      <c r="R370" s="1597"/>
      <c r="S370" s="1597"/>
      <c r="T370" s="1597"/>
      <c r="U370" s="1597"/>
      <c r="V370" s="1597"/>
      <c r="W370" s="1597"/>
      <c r="X370" s="1597"/>
      <c r="Y370" s="1597"/>
      <c r="Z370" s="1597"/>
      <c r="AA370" s="1597"/>
      <c r="AB370" s="1597"/>
      <c r="AC370" s="1597"/>
      <c r="AD370" s="1597"/>
      <c r="AE370" s="1597"/>
      <c r="AF370" s="1597"/>
      <c r="AG370" s="1598"/>
    </row>
    <row r="371" spans="2:33" ht="15" customHeight="1" x14ac:dyDescent="0.15">
      <c r="B371" s="1592"/>
      <c r="C371" s="1593"/>
      <c r="D371" s="1586"/>
      <c r="E371" s="1587"/>
      <c r="F371" s="1587"/>
      <c r="G371" s="1587"/>
      <c r="H371" s="1587"/>
      <c r="I371" s="1588"/>
      <c r="J371" s="1599" t="s">
        <v>952</v>
      </c>
      <c r="K371" s="1600"/>
      <c r="L371" s="1600"/>
      <c r="M371" s="1600"/>
      <c r="N371" s="1600"/>
      <c r="O371" s="1600"/>
      <c r="P371" s="1601"/>
      <c r="Q371" s="1602" t="s">
        <v>1154</v>
      </c>
      <c r="R371" s="1603"/>
      <c r="S371" s="1603"/>
      <c r="T371" s="1603"/>
      <c r="U371" s="1603"/>
      <c r="V371" s="1603"/>
      <c r="W371" s="1603"/>
      <c r="X371" s="1603"/>
      <c r="Y371" s="1603"/>
      <c r="Z371" s="1603"/>
      <c r="AA371" s="1603"/>
      <c r="AB371" s="1603"/>
      <c r="AC371" s="1603"/>
      <c r="AD371" s="1603"/>
      <c r="AE371" s="1603"/>
      <c r="AF371" s="1603"/>
      <c r="AG371" s="1604"/>
    </row>
    <row r="372" spans="2:33" ht="15" customHeight="1" x14ac:dyDescent="0.15">
      <c r="B372" s="1592"/>
      <c r="C372" s="1593"/>
      <c r="D372" s="1586"/>
      <c r="E372" s="1587"/>
      <c r="F372" s="1587"/>
      <c r="G372" s="1587"/>
      <c r="H372" s="1587"/>
      <c r="I372" s="1588"/>
      <c r="J372" s="1605" t="s">
        <v>846</v>
      </c>
      <c r="K372" s="1606"/>
      <c r="L372" s="1606"/>
      <c r="M372" s="1606"/>
      <c r="N372" s="1606"/>
      <c r="O372" s="1606"/>
      <c r="P372" s="1607"/>
      <c r="Q372" s="1602" t="s">
        <v>1154</v>
      </c>
      <c r="R372" s="1603"/>
      <c r="S372" s="1603"/>
      <c r="T372" s="1603"/>
      <c r="U372" s="1603"/>
      <c r="V372" s="1603"/>
      <c r="W372" s="1603"/>
      <c r="X372" s="1603"/>
      <c r="Y372" s="1603"/>
      <c r="Z372" s="1603"/>
      <c r="AA372" s="1603"/>
      <c r="AB372" s="1603"/>
      <c r="AC372" s="1603"/>
      <c r="AD372" s="1603"/>
      <c r="AE372" s="1603"/>
      <c r="AF372" s="1603"/>
      <c r="AG372" s="1604"/>
    </row>
    <row r="373" spans="2:33" ht="15" customHeight="1" x14ac:dyDescent="0.15">
      <c r="B373" s="1592"/>
      <c r="C373" s="1593"/>
      <c r="D373" s="1586"/>
      <c r="E373" s="1587"/>
      <c r="F373" s="1587"/>
      <c r="G373" s="1587"/>
      <c r="H373" s="1587"/>
      <c r="I373" s="1588"/>
      <c r="J373" s="1605" t="s">
        <v>847</v>
      </c>
      <c r="K373" s="1606"/>
      <c r="L373" s="1606"/>
      <c r="M373" s="1606"/>
      <c r="N373" s="1606"/>
      <c r="O373" s="1606"/>
      <c r="P373" s="1607"/>
      <c r="Q373" s="1602" t="s">
        <v>1154</v>
      </c>
      <c r="R373" s="1603"/>
      <c r="S373" s="1603"/>
      <c r="T373" s="1603"/>
      <c r="U373" s="1603"/>
      <c r="V373" s="1603"/>
      <c r="W373" s="1603"/>
      <c r="X373" s="1603"/>
      <c r="Y373" s="1603"/>
      <c r="Z373" s="1603"/>
      <c r="AA373" s="1603"/>
      <c r="AB373" s="1603"/>
      <c r="AC373" s="1603"/>
      <c r="AD373" s="1603"/>
      <c r="AE373" s="1603"/>
      <c r="AF373" s="1603"/>
      <c r="AG373" s="1604"/>
    </row>
    <row r="374" spans="2:33" ht="15" customHeight="1" x14ac:dyDescent="0.15">
      <c r="B374" s="1592"/>
      <c r="C374" s="1593"/>
      <c r="D374" s="1586"/>
      <c r="E374" s="1587"/>
      <c r="F374" s="1587"/>
      <c r="G374" s="1587"/>
      <c r="H374" s="1587"/>
      <c r="I374" s="1588"/>
      <c r="J374" s="1605" t="s">
        <v>848</v>
      </c>
      <c r="K374" s="1606"/>
      <c r="L374" s="1606"/>
      <c r="M374" s="1606"/>
      <c r="N374" s="1606"/>
      <c r="O374" s="1606"/>
      <c r="P374" s="1607"/>
      <c r="Q374" s="1602" t="s">
        <v>1154</v>
      </c>
      <c r="R374" s="1603"/>
      <c r="S374" s="1603"/>
      <c r="T374" s="1603"/>
      <c r="U374" s="1603"/>
      <c r="V374" s="1603"/>
      <c r="W374" s="1603"/>
      <c r="X374" s="1603"/>
      <c r="Y374" s="1603"/>
      <c r="Z374" s="1603"/>
      <c r="AA374" s="1603"/>
      <c r="AB374" s="1603"/>
      <c r="AC374" s="1603"/>
      <c r="AD374" s="1603"/>
      <c r="AE374" s="1603"/>
      <c r="AF374" s="1603"/>
      <c r="AG374" s="1604"/>
    </row>
    <row r="375" spans="2:33" ht="15" customHeight="1" x14ac:dyDescent="0.15">
      <c r="B375" s="1592"/>
      <c r="C375" s="1593"/>
      <c r="D375" s="1586"/>
      <c r="E375" s="1587"/>
      <c r="F375" s="1587"/>
      <c r="G375" s="1587"/>
      <c r="H375" s="1587"/>
      <c r="I375" s="1588"/>
      <c r="J375" s="1665" t="s">
        <v>1419</v>
      </c>
      <c r="K375" s="1666"/>
      <c r="L375" s="1666"/>
      <c r="M375" s="1666"/>
      <c r="N375" s="1666"/>
      <c r="O375" s="1666"/>
      <c r="P375" s="1667"/>
      <c r="Q375" s="1602" t="s">
        <v>1154</v>
      </c>
      <c r="R375" s="1603"/>
      <c r="S375" s="1603"/>
      <c r="T375" s="1603"/>
      <c r="U375" s="1603"/>
      <c r="V375" s="1603"/>
      <c r="W375" s="1603"/>
      <c r="X375" s="1603"/>
      <c r="Y375" s="1603"/>
      <c r="Z375" s="1603"/>
      <c r="AA375" s="1603"/>
      <c r="AB375" s="1603"/>
      <c r="AC375" s="1603"/>
      <c r="AD375" s="1603"/>
      <c r="AE375" s="1603"/>
      <c r="AF375" s="1603"/>
      <c r="AG375" s="1604"/>
    </row>
    <row r="376" spans="2:33" ht="15" customHeight="1" x14ac:dyDescent="0.15">
      <c r="B376" s="1592"/>
      <c r="C376" s="1593"/>
      <c r="D376" s="1586"/>
      <c r="E376" s="1587"/>
      <c r="F376" s="1587"/>
      <c r="G376" s="1587"/>
      <c r="H376" s="1587"/>
      <c r="I376" s="1588"/>
      <c r="J376" s="1596" t="s">
        <v>918</v>
      </c>
      <c r="K376" s="1597"/>
      <c r="L376" s="1597"/>
      <c r="M376" s="1597"/>
      <c r="N376" s="1597"/>
      <c r="O376" s="1597"/>
      <c r="P376" s="1597"/>
      <c r="Q376" s="1597"/>
      <c r="R376" s="1597"/>
      <c r="S376" s="1597"/>
      <c r="T376" s="1597"/>
      <c r="U376" s="1597"/>
      <c r="V376" s="1597"/>
      <c r="W376" s="1597"/>
      <c r="X376" s="1597"/>
      <c r="Y376" s="1597"/>
      <c r="Z376" s="1597"/>
      <c r="AA376" s="1597"/>
      <c r="AB376" s="1597"/>
      <c r="AC376" s="1597"/>
      <c r="AD376" s="1597"/>
      <c r="AE376" s="1597"/>
      <c r="AF376" s="1597"/>
      <c r="AG376" s="1598"/>
    </row>
    <row r="377" spans="2:33" ht="15" customHeight="1" x14ac:dyDescent="0.15">
      <c r="B377" s="1592"/>
      <c r="C377" s="1593"/>
      <c r="D377" s="1586"/>
      <c r="E377" s="1587"/>
      <c r="F377" s="1587"/>
      <c r="G377" s="1587"/>
      <c r="H377" s="1587"/>
      <c r="I377" s="1588"/>
      <c r="J377" s="1599" t="s">
        <v>952</v>
      </c>
      <c r="K377" s="1600"/>
      <c r="L377" s="1600"/>
      <c r="M377" s="1600"/>
      <c r="N377" s="1600"/>
      <c r="O377" s="1600"/>
      <c r="P377" s="1601"/>
      <c r="Q377" s="1602" t="s">
        <v>1154</v>
      </c>
      <c r="R377" s="1603"/>
      <c r="S377" s="1603"/>
      <c r="T377" s="1603"/>
      <c r="U377" s="1603"/>
      <c r="V377" s="1603"/>
      <c r="W377" s="1603"/>
      <c r="X377" s="1603"/>
      <c r="Y377" s="1603"/>
      <c r="Z377" s="1603"/>
      <c r="AA377" s="1603"/>
      <c r="AB377" s="1603"/>
      <c r="AC377" s="1603"/>
      <c r="AD377" s="1603"/>
      <c r="AE377" s="1603"/>
      <c r="AF377" s="1603"/>
      <c r="AG377" s="1604"/>
    </row>
    <row r="378" spans="2:33" ht="15" customHeight="1" x14ac:dyDescent="0.15">
      <c r="B378" s="1592"/>
      <c r="C378" s="1593"/>
      <c r="D378" s="1586"/>
      <c r="E378" s="1587"/>
      <c r="F378" s="1587"/>
      <c r="G378" s="1587"/>
      <c r="H378" s="1587"/>
      <c r="I378" s="1588"/>
      <c r="J378" s="1605" t="s">
        <v>846</v>
      </c>
      <c r="K378" s="1606"/>
      <c r="L378" s="1606"/>
      <c r="M378" s="1606"/>
      <c r="N378" s="1606"/>
      <c r="O378" s="1606"/>
      <c r="P378" s="1607"/>
      <c r="Q378" s="1602" t="s">
        <v>1154</v>
      </c>
      <c r="R378" s="1603"/>
      <c r="S378" s="1603"/>
      <c r="T378" s="1603"/>
      <c r="U378" s="1603"/>
      <c r="V378" s="1603"/>
      <c r="W378" s="1603"/>
      <c r="X378" s="1603"/>
      <c r="Y378" s="1603"/>
      <c r="Z378" s="1603"/>
      <c r="AA378" s="1603"/>
      <c r="AB378" s="1603"/>
      <c r="AC378" s="1603"/>
      <c r="AD378" s="1603"/>
      <c r="AE378" s="1603"/>
      <c r="AF378" s="1603"/>
      <c r="AG378" s="1604"/>
    </row>
    <row r="379" spans="2:33" ht="15" customHeight="1" x14ac:dyDescent="0.15">
      <c r="B379" s="1592"/>
      <c r="C379" s="1593"/>
      <c r="D379" s="1586"/>
      <c r="E379" s="1587"/>
      <c r="F379" s="1587"/>
      <c r="G379" s="1587"/>
      <c r="H379" s="1587"/>
      <c r="I379" s="1588"/>
      <c r="J379" s="1605" t="s">
        <v>847</v>
      </c>
      <c r="K379" s="1606"/>
      <c r="L379" s="1606"/>
      <c r="M379" s="1606"/>
      <c r="N379" s="1606"/>
      <c r="O379" s="1606"/>
      <c r="P379" s="1607"/>
      <c r="Q379" s="1602" t="s">
        <v>1154</v>
      </c>
      <c r="R379" s="1603"/>
      <c r="S379" s="1603"/>
      <c r="T379" s="1603"/>
      <c r="U379" s="1603"/>
      <c r="V379" s="1603"/>
      <c r="W379" s="1603"/>
      <c r="X379" s="1603"/>
      <c r="Y379" s="1603"/>
      <c r="Z379" s="1603"/>
      <c r="AA379" s="1603"/>
      <c r="AB379" s="1603"/>
      <c r="AC379" s="1603"/>
      <c r="AD379" s="1603"/>
      <c r="AE379" s="1603"/>
      <c r="AF379" s="1603"/>
      <c r="AG379" s="1604"/>
    </row>
    <row r="380" spans="2:33" ht="15" customHeight="1" x14ac:dyDescent="0.15">
      <c r="B380" s="1592"/>
      <c r="C380" s="1593"/>
      <c r="D380" s="1586"/>
      <c r="E380" s="1587"/>
      <c r="F380" s="1587"/>
      <c r="G380" s="1587"/>
      <c r="H380" s="1587"/>
      <c r="I380" s="1588"/>
      <c r="J380" s="1605" t="s">
        <v>848</v>
      </c>
      <c r="K380" s="1606"/>
      <c r="L380" s="1606"/>
      <c r="M380" s="1606"/>
      <c r="N380" s="1606"/>
      <c r="O380" s="1606"/>
      <c r="P380" s="1607"/>
      <c r="Q380" s="1602" t="s">
        <v>1154</v>
      </c>
      <c r="R380" s="1603"/>
      <c r="S380" s="1603"/>
      <c r="T380" s="1603"/>
      <c r="U380" s="1603"/>
      <c r="V380" s="1603"/>
      <c r="W380" s="1603"/>
      <c r="X380" s="1603"/>
      <c r="Y380" s="1603"/>
      <c r="Z380" s="1603"/>
      <c r="AA380" s="1603"/>
      <c r="AB380" s="1603"/>
      <c r="AC380" s="1603"/>
      <c r="AD380" s="1603"/>
      <c r="AE380" s="1603"/>
      <c r="AF380" s="1603"/>
      <c r="AG380" s="1604"/>
    </row>
    <row r="381" spans="2:33" ht="15" customHeight="1" x14ac:dyDescent="0.15">
      <c r="B381" s="1592"/>
      <c r="C381" s="1593"/>
      <c r="D381" s="1589"/>
      <c r="E381" s="1577"/>
      <c r="F381" s="1577"/>
      <c r="G381" s="1577"/>
      <c r="H381" s="1577"/>
      <c r="I381" s="1578"/>
      <c r="J381" s="1665" t="s">
        <v>1419</v>
      </c>
      <c r="K381" s="1666"/>
      <c r="L381" s="1666"/>
      <c r="M381" s="1666"/>
      <c r="N381" s="1666"/>
      <c r="O381" s="1666"/>
      <c r="P381" s="1667"/>
      <c r="Q381" s="1602" t="s">
        <v>1154</v>
      </c>
      <c r="R381" s="1603"/>
      <c r="S381" s="1603"/>
      <c r="T381" s="1603"/>
      <c r="U381" s="1603"/>
      <c r="V381" s="1603"/>
      <c r="W381" s="1603"/>
      <c r="X381" s="1603"/>
      <c r="Y381" s="1603"/>
      <c r="Z381" s="1603"/>
      <c r="AA381" s="1603"/>
      <c r="AB381" s="1603"/>
      <c r="AC381" s="1603"/>
      <c r="AD381" s="1603"/>
      <c r="AE381" s="1603"/>
      <c r="AF381" s="1603"/>
      <c r="AG381" s="1604"/>
    </row>
    <row r="382" spans="2:33" ht="15" customHeight="1" x14ac:dyDescent="0.15">
      <c r="B382" s="1592"/>
      <c r="C382" s="1593"/>
      <c r="D382" s="1608" t="s">
        <v>306</v>
      </c>
      <c r="E382" s="1609"/>
      <c r="F382" s="1614" t="s">
        <v>1420</v>
      </c>
      <c r="G382" s="1614"/>
      <c r="H382" s="1614"/>
      <c r="I382" s="1615"/>
      <c r="J382" s="1596" t="s">
        <v>955</v>
      </c>
      <c r="K382" s="1597"/>
      <c r="L382" s="1597"/>
      <c r="M382" s="1597"/>
      <c r="N382" s="1597"/>
      <c r="O382" s="1597"/>
      <c r="P382" s="1597"/>
      <c r="Q382" s="1597"/>
      <c r="R382" s="1597"/>
      <c r="S382" s="1597"/>
      <c r="T382" s="1597"/>
      <c r="U382" s="1597"/>
      <c r="V382" s="1597"/>
      <c r="W382" s="1597"/>
      <c r="X382" s="1597"/>
      <c r="Y382" s="1597"/>
      <c r="Z382" s="1597"/>
      <c r="AA382" s="1597"/>
      <c r="AB382" s="1597"/>
      <c r="AC382" s="1597"/>
      <c r="AD382" s="1597"/>
      <c r="AE382" s="1597"/>
      <c r="AF382" s="1597"/>
      <c r="AG382" s="1598"/>
    </row>
    <row r="383" spans="2:33" ht="15" customHeight="1" x14ac:dyDescent="0.15">
      <c r="B383" s="1592"/>
      <c r="C383" s="1593"/>
      <c r="D383" s="1610"/>
      <c r="E383" s="1611"/>
      <c r="F383" s="1616"/>
      <c r="G383" s="1616"/>
      <c r="H383" s="1616"/>
      <c r="I383" s="1617"/>
      <c r="J383" s="1596" t="s">
        <v>1384</v>
      </c>
      <c r="K383" s="1597"/>
      <c r="L383" s="1597"/>
      <c r="M383" s="1597"/>
      <c r="N383" s="1597"/>
      <c r="O383" s="1597"/>
      <c r="P383" s="1597"/>
      <c r="Q383" s="1597"/>
      <c r="R383" s="1597"/>
      <c r="S383" s="1597"/>
      <c r="T383" s="1597"/>
      <c r="U383" s="1597"/>
      <c r="V383" s="1597"/>
      <c r="W383" s="1597"/>
      <c r="X383" s="1597"/>
      <c r="Y383" s="1597"/>
      <c r="Z383" s="1597"/>
      <c r="AA383" s="1597"/>
      <c r="AB383" s="1597"/>
      <c r="AC383" s="1597"/>
      <c r="AD383" s="1597"/>
      <c r="AE383" s="1597"/>
      <c r="AF383" s="1597"/>
      <c r="AG383" s="1598"/>
    </row>
    <row r="384" spans="2:33" ht="15" customHeight="1" x14ac:dyDescent="0.15">
      <c r="B384" s="1592"/>
      <c r="C384" s="1593"/>
      <c r="D384" s="1610"/>
      <c r="E384" s="1611"/>
      <c r="F384" s="1616"/>
      <c r="G384" s="1616"/>
      <c r="H384" s="1616"/>
      <c r="I384" s="1617"/>
      <c r="J384" s="1596" t="s">
        <v>956</v>
      </c>
      <c r="K384" s="1597"/>
      <c r="L384" s="1597"/>
      <c r="M384" s="1597"/>
      <c r="N384" s="1597"/>
      <c r="O384" s="1597"/>
      <c r="P384" s="1597"/>
      <c r="Q384" s="1597"/>
      <c r="R384" s="1597"/>
      <c r="S384" s="1597"/>
      <c r="T384" s="1597"/>
      <c r="U384" s="1597"/>
      <c r="V384" s="1597"/>
      <c r="W384" s="1597"/>
      <c r="X384" s="1597"/>
      <c r="Y384" s="1597"/>
      <c r="Z384" s="1597"/>
      <c r="AA384" s="1597"/>
      <c r="AB384" s="1597"/>
      <c r="AC384" s="1597"/>
      <c r="AD384" s="1597"/>
      <c r="AE384" s="1597"/>
      <c r="AF384" s="1597"/>
      <c r="AG384" s="1598"/>
    </row>
    <row r="385" spans="1:34" ht="15" customHeight="1" x14ac:dyDescent="0.15">
      <c r="B385" s="1592"/>
      <c r="C385" s="1593"/>
      <c r="D385" s="1610"/>
      <c r="E385" s="1611"/>
      <c r="F385" s="1616"/>
      <c r="G385" s="1616"/>
      <c r="H385" s="1616"/>
      <c r="I385" s="1617"/>
      <c r="J385" s="1559" t="s">
        <v>1421</v>
      </c>
      <c r="K385" s="1559"/>
      <c r="L385" s="1559"/>
      <c r="M385" s="1559"/>
      <c r="N385" s="1559"/>
      <c r="O385" s="1559"/>
      <c r="P385" s="1559"/>
      <c r="Q385" s="1560" t="s">
        <v>1422</v>
      </c>
      <c r="R385" s="1560"/>
      <c r="S385" s="1560"/>
      <c r="T385" s="1560"/>
      <c r="U385" s="1560"/>
      <c r="V385" s="1560"/>
      <c r="W385" s="1560"/>
      <c r="X385" s="1560"/>
      <c r="Y385" s="1560"/>
      <c r="Z385" s="1560"/>
      <c r="AA385" s="1560"/>
      <c r="AB385" s="1560"/>
      <c r="AC385" s="1560"/>
      <c r="AD385" s="1560"/>
      <c r="AE385" s="1560"/>
      <c r="AF385" s="1560"/>
      <c r="AG385" s="1560"/>
    </row>
    <row r="386" spans="1:34" ht="15" customHeight="1" x14ac:dyDescent="0.15">
      <c r="B386" s="1592"/>
      <c r="C386" s="1593"/>
      <c r="D386" s="1610"/>
      <c r="E386" s="1611"/>
      <c r="F386" s="1616"/>
      <c r="G386" s="1616"/>
      <c r="H386" s="1616"/>
      <c r="I386" s="1617"/>
      <c r="J386" s="1559" t="s">
        <v>1423</v>
      </c>
      <c r="K386" s="1559"/>
      <c r="L386" s="1559"/>
      <c r="M386" s="1559"/>
      <c r="N386" s="1559"/>
      <c r="O386" s="1559"/>
      <c r="P386" s="1559"/>
      <c r="Q386" s="1560" t="s">
        <v>1422</v>
      </c>
      <c r="R386" s="1560"/>
      <c r="S386" s="1560"/>
      <c r="T386" s="1560"/>
      <c r="U386" s="1560"/>
      <c r="V386" s="1560"/>
      <c r="W386" s="1560"/>
      <c r="X386" s="1560"/>
      <c r="Y386" s="1560"/>
      <c r="Z386" s="1560"/>
      <c r="AA386" s="1560"/>
      <c r="AB386" s="1560"/>
      <c r="AC386" s="1560"/>
      <c r="AD386" s="1560"/>
      <c r="AE386" s="1560"/>
      <c r="AF386" s="1560"/>
      <c r="AG386" s="1560"/>
    </row>
    <row r="387" spans="1:34" ht="15" customHeight="1" x14ac:dyDescent="0.15">
      <c r="B387" s="1592"/>
      <c r="C387" s="1593"/>
      <c r="D387" s="1610"/>
      <c r="E387" s="1611"/>
      <c r="F387" s="1616"/>
      <c r="G387" s="1616"/>
      <c r="H387" s="1616"/>
      <c r="I387" s="1617"/>
      <c r="J387" s="1561" t="s">
        <v>1424</v>
      </c>
      <c r="K387" s="1561"/>
      <c r="L387" s="1561"/>
      <c r="M387" s="1561"/>
      <c r="N387" s="1561"/>
      <c r="O387" s="1561"/>
      <c r="P387" s="1561"/>
      <c r="Q387" s="1560" t="s">
        <v>1422</v>
      </c>
      <c r="R387" s="1560"/>
      <c r="S387" s="1560"/>
      <c r="T387" s="1560"/>
      <c r="U387" s="1560"/>
      <c r="V387" s="1560"/>
      <c r="W387" s="1560"/>
      <c r="X387" s="1560"/>
      <c r="Y387" s="1560"/>
      <c r="Z387" s="1560"/>
      <c r="AA387" s="1560"/>
      <c r="AB387" s="1560"/>
      <c r="AC387" s="1560"/>
      <c r="AD387" s="1560"/>
      <c r="AE387" s="1560"/>
      <c r="AF387" s="1560"/>
      <c r="AG387" s="1560"/>
    </row>
    <row r="388" spans="1:34" ht="15" customHeight="1" x14ac:dyDescent="0.15">
      <c r="B388" s="1592"/>
      <c r="C388" s="1593"/>
      <c r="D388" s="1610"/>
      <c r="E388" s="1611"/>
      <c r="F388" s="1616"/>
      <c r="G388" s="1616"/>
      <c r="H388" s="1616"/>
      <c r="I388" s="1617"/>
      <c r="J388" s="1596" t="s">
        <v>957</v>
      </c>
      <c r="K388" s="1597"/>
      <c r="L388" s="1597"/>
      <c r="M388" s="1597"/>
      <c r="N388" s="1597"/>
      <c r="O388" s="1597"/>
      <c r="P388" s="1597"/>
      <c r="Q388" s="1597"/>
      <c r="R388" s="1597"/>
      <c r="S388" s="1597"/>
      <c r="T388" s="1597"/>
      <c r="U388" s="1597"/>
      <c r="V388" s="1597"/>
      <c r="W388" s="1597"/>
      <c r="X388" s="1597"/>
      <c r="Y388" s="1597"/>
      <c r="Z388" s="1597"/>
      <c r="AA388" s="1597"/>
      <c r="AB388" s="1597"/>
      <c r="AC388" s="1597"/>
      <c r="AD388" s="1597"/>
      <c r="AE388" s="1597"/>
      <c r="AF388" s="1597"/>
      <c r="AG388" s="1598"/>
    </row>
    <row r="389" spans="1:34" ht="15" customHeight="1" x14ac:dyDescent="0.15">
      <c r="B389" s="1592"/>
      <c r="C389" s="1593"/>
      <c r="D389" s="1610"/>
      <c r="E389" s="1611"/>
      <c r="F389" s="1616"/>
      <c r="G389" s="1616"/>
      <c r="H389" s="1616"/>
      <c r="I389" s="1617"/>
      <c r="J389" s="1559" t="s">
        <v>1421</v>
      </c>
      <c r="K389" s="1559"/>
      <c r="L389" s="1559"/>
      <c r="M389" s="1559"/>
      <c r="N389" s="1559"/>
      <c r="O389" s="1559"/>
      <c r="P389" s="1559"/>
      <c r="Q389" s="1560" t="s">
        <v>1422</v>
      </c>
      <c r="R389" s="1560"/>
      <c r="S389" s="1560"/>
      <c r="T389" s="1560"/>
      <c r="U389" s="1560"/>
      <c r="V389" s="1560"/>
      <c r="W389" s="1560"/>
      <c r="X389" s="1560"/>
      <c r="Y389" s="1560"/>
      <c r="Z389" s="1560"/>
      <c r="AA389" s="1560"/>
      <c r="AB389" s="1560"/>
      <c r="AC389" s="1560"/>
      <c r="AD389" s="1560"/>
      <c r="AE389" s="1560"/>
      <c r="AF389" s="1560"/>
      <c r="AG389" s="1560"/>
    </row>
    <row r="390" spans="1:34" ht="15" customHeight="1" x14ac:dyDescent="0.15">
      <c r="B390" s="1592"/>
      <c r="C390" s="1593"/>
      <c r="D390" s="1610"/>
      <c r="E390" s="1611"/>
      <c r="F390" s="1616"/>
      <c r="G390" s="1616"/>
      <c r="H390" s="1616"/>
      <c r="I390" s="1617"/>
      <c r="J390" s="1559" t="s">
        <v>1423</v>
      </c>
      <c r="K390" s="1559"/>
      <c r="L390" s="1559"/>
      <c r="M390" s="1559"/>
      <c r="N390" s="1559"/>
      <c r="O390" s="1559"/>
      <c r="P390" s="1559"/>
      <c r="Q390" s="1560" t="s">
        <v>1422</v>
      </c>
      <c r="R390" s="1560"/>
      <c r="S390" s="1560"/>
      <c r="T390" s="1560"/>
      <c r="U390" s="1560"/>
      <c r="V390" s="1560"/>
      <c r="W390" s="1560"/>
      <c r="X390" s="1560"/>
      <c r="Y390" s="1560"/>
      <c r="Z390" s="1560"/>
      <c r="AA390" s="1560"/>
      <c r="AB390" s="1560"/>
      <c r="AC390" s="1560"/>
      <c r="AD390" s="1560"/>
      <c r="AE390" s="1560"/>
      <c r="AF390" s="1560"/>
      <c r="AG390" s="1560"/>
    </row>
    <row r="391" spans="1:34" ht="15" customHeight="1" x14ac:dyDescent="0.15">
      <c r="B391" s="1592"/>
      <c r="C391" s="1593"/>
      <c r="D391" s="1610"/>
      <c r="E391" s="1611"/>
      <c r="F391" s="1616"/>
      <c r="G391" s="1616"/>
      <c r="H391" s="1616"/>
      <c r="I391" s="1617"/>
      <c r="J391" s="1561" t="s">
        <v>1424</v>
      </c>
      <c r="K391" s="1561"/>
      <c r="L391" s="1561"/>
      <c r="M391" s="1561"/>
      <c r="N391" s="1561"/>
      <c r="O391" s="1561"/>
      <c r="P391" s="1561"/>
      <c r="Q391" s="1560" t="s">
        <v>1422</v>
      </c>
      <c r="R391" s="1560"/>
      <c r="S391" s="1560"/>
      <c r="T391" s="1560"/>
      <c r="U391" s="1560"/>
      <c r="V391" s="1560"/>
      <c r="W391" s="1560"/>
      <c r="X391" s="1560"/>
      <c r="Y391" s="1560"/>
      <c r="Z391" s="1560"/>
      <c r="AA391" s="1560"/>
      <c r="AB391" s="1560"/>
      <c r="AC391" s="1560"/>
      <c r="AD391" s="1560"/>
      <c r="AE391" s="1560"/>
      <c r="AF391" s="1560"/>
      <c r="AG391" s="1560"/>
    </row>
    <row r="392" spans="1:34" ht="15" customHeight="1" x14ac:dyDescent="0.15">
      <c r="B392" s="1592"/>
      <c r="C392" s="1593"/>
      <c r="D392" s="1610"/>
      <c r="E392" s="1611"/>
      <c r="F392" s="1616"/>
      <c r="G392" s="1616"/>
      <c r="H392" s="1616"/>
      <c r="I392" s="1617"/>
      <c r="J392" s="1596" t="s">
        <v>958</v>
      </c>
      <c r="K392" s="1597"/>
      <c r="L392" s="1597"/>
      <c r="M392" s="1597"/>
      <c r="N392" s="1597"/>
      <c r="O392" s="1597"/>
      <c r="P392" s="1597"/>
      <c r="Q392" s="1597"/>
      <c r="R392" s="1597"/>
      <c r="S392" s="1597"/>
      <c r="T392" s="1597"/>
      <c r="U392" s="1597"/>
      <c r="V392" s="1597"/>
      <c r="W392" s="1597"/>
      <c r="X392" s="1597"/>
      <c r="Y392" s="1597"/>
      <c r="Z392" s="1597"/>
      <c r="AA392" s="1597"/>
      <c r="AB392" s="1597"/>
      <c r="AC392" s="1597"/>
      <c r="AD392" s="1597"/>
      <c r="AE392" s="1597"/>
      <c r="AF392" s="1597"/>
      <c r="AG392" s="1598"/>
    </row>
    <row r="393" spans="1:34" ht="15" customHeight="1" x14ac:dyDescent="0.15">
      <c r="B393" s="1592"/>
      <c r="C393" s="1593"/>
      <c r="D393" s="1610"/>
      <c r="E393" s="1611"/>
      <c r="F393" s="1616"/>
      <c r="G393" s="1616"/>
      <c r="H393" s="1616"/>
      <c r="I393" s="1617"/>
      <c r="J393" s="1559" t="s">
        <v>1421</v>
      </c>
      <c r="K393" s="1559"/>
      <c r="L393" s="1559"/>
      <c r="M393" s="1559"/>
      <c r="N393" s="1559"/>
      <c r="O393" s="1559"/>
      <c r="P393" s="1559"/>
      <c r="Q393" s="1560" t="s">
        <v>982</v>
      </c>
      <c r="R393" s="1560"/>
      <c r="S393" s="1560"/>
      <c r="T393" s="1560"/>
      <c r="U393" s="1560"/>
      <c r="V393" s="1560"/>
      <c r="W393" s="1560"/>
      <c r="X393" s="1560"/>
      <c r="Y393" s="1560"/>
      <c r="Z393" s="1560"/>
      <c r="AA393" s="1560"/>
      <c r="AB393" s="1560"/>
      <c r="AC393" s="1560"/>
      <c r="AD393" s="1560"/>
      <c r="AE393" s="1560"/>
      <c r="AF393" s="1560"/>
      <c r="AG393" s="1560"/>
    </row>
    <row r="394" spans="1:34" ht="15" customHeight="1" x14ac:dyDescent="0.15">
      <c r="B394" s="1592"/>
      <c r="C394" s="1593"/>
      <c r="D394" s="1610"/>
      <c r="E394" s="1611"/>
      <c r="F394" s="1616"/>
      <c r="G394" s="1616"/>
      <c r="H394" s="1616"/>
      <c r="I394" s="1617"/>
      <c r="J394" s="1559" t="s">
        <v>1423</v>
      </c>
      <c r="K394" s="1559"/>
      <c r="L394" s="1559"/>
      <c r="M394" s="1559"/>
      <c r="N394" s="1559"/>
      <c r="O394" s="1559"/>
      <c r="P394" s="1559"/>
      <c r="Q394" s="1560" t="s">
        <v>982</v>
      </c>
      <c r="R394" s="1560"/>
      <c r="S394" s="1560"/>
      <c r="T394" s="1560"/>
      <c r="U394" s="1560"/>
      <c r="V394" s="1560"/>
      <c r="W394" s="1560"/>
      <c r="X394" s="1560"/>
      <c r="Y394" s="1560"/>
      <c r="Z394" s="1560"/>
      <c r="AA394" s="1560"/>
      <c r="AB394" s="1560"/>
      <c r="AC394" s="1560"/>
      <c r="AD394" s="1560"/>
      <c r="AE394" s="1560"/>
      <c r="AF394" s="1560"/>
      <c r="AG394" s="1560"/>
    </row>
    <row r="395" spans="1:34" ht="15" customHeight="1" x14ac:dyDescent="0.15">
      <c r="B395" s="1594"/>
      <c r="C395" s="1595"/>
      <c r="D395" s="1612"/>
      <c r="E395" s="1613"/>
      <c r="F395" s="1618"/>
      <c r="G395" s="1618"/>
      <c r="H395" s="1618"/>
      <c r="I395" s="1619"/>
      <c r="J395" s="1561" t="s">
        <v>1424</v>
      </c>
      <c r="K395" s="1561"/>
      <c r="L395" s="1561"/>
      <c r="M395" s="1561"/>
      <c r="N395" s="1561"/>
      <c r="O395" s="1561"/>
      <c r="P395" s="1561"/>
      <c r="Q395" s="1560" t="s">
        <v>982</v>
      </c>
      <c r="R395" s="1560"/>
      <c r="S395" s="1560"/>
      <c r="T395" s="1560"/>
      <c r="U395" s="1560"/>
      <c r="V395" s="1560"/>
      <c r="W395" s="1560"/>
      <c r="X395" s="1560"/>
      <c r="Y395" s="1560"/>
      <c r="Z395" s="1560"/>
      <c r="AA395" s="1560"/>
      <c r="AB395" s="1560"/>
      <c r="AC395" s="1560"/>
      <c r="AD395" s="1560"/>
      <c r="AE395" s="1560"/>
      <c r="AF395" s="1560"/>
      <c r="AG395" s="1560"/>
    </row>
    <row r="396" spans="1:34" ht="17.25" customHeight="1" x14ac:dyDescent="0.15"/>
    <row r="397" spans="1:34" ht="18.75" customHeight="1" thickBot="1" x14ac:dyDescent="0.2">
      <c r="B397" s="630" t="s">
        <v>1050</v>
      </c>
      <c r="C397" s="630"/>
      <c r="D397" s="630"/>
      <c r="E397" s="630"/>
      <c r="F397" s="630"/>
      <c r="G397" s="630"/>
      <c r="H397" s="630"/>
      <c r="I397" s="630"/>
      <c r="J397" s="630"/>
      <c r="K397" s="630"/>
      <c r="L397" s="630"/>
      <c r="M397" s="630"/>
      <c r="N397" s="630"/>
      <c r="O397" s="630"/>
      <c r="P397" s="630"/>
      <c r="Q397" s="630"/>
      <c r="R397" s="630"/>
      <c r="S397" s="630"/>
      <c r="T397" s="630"/>
      <c r="U397" s="630"/>
      <c r="V397" s="630"/>
      <c r="W397" s="630"/>
      <c r="X397" s="630"/>
      <c r="Y397" s="630"/>
      <c r="Z397" s="630"/>
      <c r="AA397" s="630"/>
      <c r="AB397" s="630"/>
      <c r="AC397" s="630"/>
      <c r="AD397" s="630"/>
      <c r="AE397" s="630"/>
      <c r="AF397" s="630"/>
      <c r="AG397" s="630"/>
      <c r="AH397" s="608"/>
    </row>
    <row r="398" spans="1:34" s="607" customFormat="1" ht="11.25" customHeight="1" thickTop="1" x14ac:dyDescent="0.15">
      <c r="A398" s="606"/>
      <c r="B398" s="608"/>
      <c r="C398" s="608"/>
      <c r="D398" s="608"/>
      <c r="E398" s="608"/>
      <c r="F398" s="608"/>
      <c r="G398" s="608"/>
      <c r="H398" s="608"/>
      <c r="I398" s="608"/>
      <c r="J398" s="608"/>
      <c r="K398" s="608"/>
      <c r="L398" s="608"/>
      <c r="M398" s="608"/>
      <c r="N398" s="608"/>
      <c r="O398" s="608"/>
      <c r="P398" s="608"/>
      <c r="Q398" s="608"/>
      <c r="R398" s="608"/>
      <c r="S398" s="608"/>
      <c r="T398" s="608"/>
      <c r="U398" s="608"/>
      <c r="V398" s="608"/>
      <c r="W398" s="608"/>
      <c r="X398" s="608"/>
      <c r="Y398" s="608"/>
      <c r="Z398" s="608"/>
      <c r="AA398" s="608"/>
      <c r="AB398" s="608"/>
      <c r="AC398" s="608"/>
      <c r="AD398" s="608"/>
      <c r="AE398" s="608"/>
      <c r="AF398" s="608"/>
      <c r="AG398" s="608"/>
    </row>
    <row r="399" spans="1:34" s="607" customFormat="1" ht="15" customHeight="1" x14ac:dyDescent="0.15">
      <c r="A399" s="606"/>
      <c r="B399" s="1562"/>
      <c r="C399" s="1563"/>
      <c r="D399" s="607" t="s">
        <v>1681</v>
      </c>
    </row>
    <row r="400" spans="1:34" ht="11.25" customHeight="1" x14ac:dyDescent="0.15">
      <c r="B400" s="607"/>
      <c r="D400" s="607"/>
      <c r="E400" s="607"/>
      <c r="F400" s="607"/>
      <c r="G400" s="607"/>
      <c r="H400" s="607"/>
      <c r="I400" s="607"/>
      <c r="J400" s="607"/>
      <c r="K400" s="607"/>
      <c r="L400" s="607"/>
      <c r="M400" s="607"/>
      <c r="N400" s="607"/>
      <c r="O400" s="607"/>
      <c r="P400" s="607"/>
      <c r="Q400" s="607"/>
      <c r="R400" s="607"/>
      <c r="S400" s="607"/>
      <c r="T400" s="607"/>
      <c r="U400" s="607"/>
      <c r="V400" s="607"/>
      <c r="W400" s="607"/>
      <c r="X400" s="607"/>
      <c r="Y400" s="607"/>
      <c r="Z400" s="607"/>
      <c r="AA400" s="607"/>
      <c r="AB400" s="607"/>
      <c r="AC400" s="607"/>
      <c r="AD400" s="607"/>
      <c r="AE400" s="607"/>
      <c r="AF400" s="607"/>
      <c r="AG400" s="607"/>
      <c r="AH400" s="607"/>
    </row>
    <row r="401" spans="1:59" ht="18.75" customHeight="1" x14ac:dyDescent="0.15">
      <c r="B401" s="610" t="s">
        <v>678</v>
      </c>
      <c r="C401" s="631" t="s">
        <v>507</v>
      </c>
      <c r="D401" s="631"/>
      <c r="E401" s="631"/>
      <c r="F401" s="631"/>
      <c r="G401" s="631"/>
      <c r="H401" s="631"/>
      <c r="I401" s="631"/>
      <c r="J401" s="631"/>
      <c r="K401" s="631"/>
      <c r="L401" s="631"/>
      <c r="M401" s="631"/>
      <c r="N401" s="631"/>
      <c r="O401" s="631"/>
      <c r="P401" s="631"/>
      <c r="Q401" s="632"/>
    </row>
    <row r="402" spans="1:59" ht="15" customHeight="1" x14ac:dyDescent="0.15">
      <c r="B402" s="1564" t="s">
        <v>123</v>
      </c>
      <c r="C402" s="1564"/>
      <c r="D402" s="1564"/>
      <c r="E402" s="1564"/>
      <c r="F402" s="1564"/>
      <c r="G402" s="1564"/>
      <c r="H402" s="1564"/>
      <c r="I402" s="1564"/>
      <c r="J402" s="1564" t="s">
        <v>127</v>
      </c>
      <c r="K402" s="1564"/>
      <c r="L402" s="1564"/>
      <c r="M402" s="1564"/>
      <c r="N402" s="1564"/>
      <c r="O402" s="1564"/>
      <c r="P402" s="1564"/>
      <c r="Q402" s="1564"/>
      <c r="R402" s="633" t="s">
        <v>722</v>
      </c>
      <c r="S402" s="634" t="s">
        <v>508</v>
      </c>
      <c r="T402" s="634"/>
      <c r="U402" s="634"/>
      <c r="V402" s="634"/>
      <c r="W402" s="634"/>
      <c r="X402" s="634"/>
      <c r="Y402" s="634"/>
      <c r="Z402" s="634"/>
      <c r="AA402" s="634"/>
      <c r="AB402" s="634"/>
      <c r="AC402" s="634"/>
      <c r="AD402" s="634"/>
      <c r="AE402" s="634"/>
      <c r="AF402" s="634"/>
      <c r="AG402" s="634"/>
    </row>
    <row r="404" spans="1:59" ht="18.75" customHeight="1" x14ac:dyDescent="0.15">
      <c r="B404" s="610" t="s">
        <v>685</v>
      </c>
      <c r="C404" s="631" t="s">
        <v>485</v>
      </c>
      <c r="D404" s="631"/>
      <c r="E404" s="631"/>
      <c r="F404" s="631"/>
      <c r="G404" s="631"/>
      <c r="H404" s="631"/>
      <c r="I404" s="631"/>
      <c r="J404" s="631"/>
      <c r="K404" s="631"/>
      <c r="L404" s="631"/>
      <c r="M404" s="631"/>
      <c r="N404" s="631"/>
      <c r="O404" s="631"/>
      <c r="P404" s="631"/>
      <c r="Q404" s="632"/>
      <c r="R404" s="608"/>
    </row>
    <row r="405" spans="1:59" ht="15" customHeight="1" x14ac:dyDescent="0.15">
      <c r="B405" s="1565" t="s">
        <v>486</v>
      </c>
      <c r="C405" s="1566"/>
      <c r="D405" s="1566"/>
      <c r="E405" s="1566"/>
      <c r="F405" s="1567"/>
      <c r="G405" s="1565" t="s">
        <v>487</v>
      </c>
      <c r="H405" s="1566"/>
      <c r="I405" s="1566"/>
      <c r="J405" s="1566"/>
      <c r="K405" s="1567"/>
      <c r="L405" s="1565" t="s">
        <v>1666</v>
      </c>
      <c r="M405" s="1566"/>
      <c r="N405" s="1566"/>
      <c r="O405" s="1566"/>
      <c r="P405" s="1566"/>
      <c r="Q405" s="1567"/>
    </row>
    <row r="406" spans="1:59" ht="15" customHeight="1" x14ac:dyDescent="0.15">
      <c r="B406" s="1568" t="s">
        <v>1669</v>
      </c>
      <c r="C406" s="1569"/>
      <c r="D406" s="1569"/>
      <c r="E406" s="1569"/>
      <c r="F406" s="1570"/>
      <c r="G406" s="1568" t="s">
        <v>1668</v>
      </c>
      <c r="H406" s="1569"/>
      <c r="I406" s="1569"/>
      <c r="J406" s="1569"/>
      <c r="K406" s="1570"/>
      <c r="L406" s="1568" t="s">
        <v>1667</v>
      </c>
      <c r="M406" s="1569"/>
      <c r="N406" s="1569"/>
      <c r="O406" s="1569"/>
      <c r="P406" s="1569"/>
      <c r="Q406" s="1570"/>
      <c r="R406" s="633" t="s">
        <v>722</v>
      </c>
      <c r="S406" s="634" t="s">
        <v>1680</v>
      </c>
      <c r="T406" s="634"/>
      <c r="U406" s="634"/>
      <c r="V406" s="634"/>
      <c r="W406" s="634"/>
      <c r="X406" s="634"/>
      <c r="Y406" s="634"/>
      <c r="Z406" s="634"/>
      <c r="AA406" s="634"/>
      <c r="AB406" s="634"/>
      <c r="AC406" s="634"/>
      <c r="AD406" s="634"/>
      <c r="AE406" s="634"/>
      <c r="AF406" s="634"/>
    </row>
    <row r="407" spans="1:59" ht="15" customHeight="1" x14ac:dyDescent="0.15">
      <c r="A407" s="602"/>
      <c r="B407" s="602"/>
      <c r="C407" s="602"/>
      <c r="D407" s="602"/>
      <c r="E407" s="602"/>
      <c r="F407" s="602"/>
      <c r="G407" s="602"/>
      <c r="H407" s="602"/>
      <c r="I407" s="602"/>
      <c r="J407" s="602"/>
      <c r="K407" s="602"/>
      <c r="L407" s="602"/>
      <c r="M407" s="602"/>
      <c r="N407" s="602"/>
      <c r="O407" s="602"/>
      <c r="P407" s="602"/>
      <c r="Q407" s="602"/>
      <c r="R407" s="602"/>
      <c r="S407" s="607" t="s">
        <v>411</v>
      </c>
      <c r="T407" s="602"/>
      <c r="U407" s="602"/>
      <c r="V407" s="602"/>
      <c r="W407" s="602"/>
      <c r="X407" s="602"/>
      <c r="Y407" s="602"/>
      <c r="Z407" s="602"/>
      <c r="AA407" s="602"/>
      <c r="AB407" s="602"/>
      <c r="AC407" s="602"/>
      <c r="AD407" s="602"/>
      <c r="AE407" s="602"/>
      <c r="AF407" s="602"/>
      <c r="AG407" s="602"/>
      <c r="AH407" s="602"/>
      <c r="AI407" s="635"/>
      <c r="AJ407" s="636"/>
      <c r="AK407" s="636"/>
      <c r="AL407" s="636"/>
      <c r="AM407" s="636"/>
      <c r="AN407" s="636"/>
      <c r="AO407" s="636"/>
      <c r="AP407" s="637"/>
      <c r="AQ407" s="637"/>
      <c r="AR407" s="637"/>
      <c r="AS407" s="637"/>
      <c r="AT407" s="637"/>
      <c r="AU407" s="637"/>
      <c r="AV407" s="637"/>
      <c r="AW407" s="637"/>
      <c r="AX407" s="637"/>
      <c r="AY407" s="637"/>
      <c r="AZ407" s="637"/>
      <c r="BA407" s="637"/>
      <c r="BB407" s="637"/>
      <c r="BC407" s="637"/>
      <c r="BD407" s="637"/>
      <c r="BE407" s="637"/>
      <c r="BF407" s="637"/>
      <c r="BG407" s="637"/>
    </row>
    <row r="408" spans="1:59" ht="15" customHeight="1" x14ac:dyDescent="0.15">
      <c r="A408" s="608"/>
      <c r="B408" s="608"/>
      <c r="C408" s="608"/>
      <c r="D408" s="608"/>
      <c r="E408" s="608"/>
      <c r="F408" s="608"/>
      <c r="G408" s="608"/>
      <c r="H408" s="608"/>
      <c r="I408" s="608"/>
      <c r="J408" s="608"/>
      <c r="K408" s="608"/>
      <c r="L408" s="608"/>
      <c r="M408" s="608"/>
      <c r="N408" s="608"/>
      <c r="O408" s="608"/>
      <c r="P408" s="608"/>
      <c r="Q408" s="608"/>
      <c r="R408" s="608"/>
      <c r="S408" s="608"/>
      <c r="T408" s="608"/>
      <c r="U408" s="608"/>
      <c r="V408" s="608"/>
      <c r="W408" s="608"/>
      <c r="X408" s="608"/>
      <c r="Y408" s="608"/>
      <c r="Z408" s="608"/>
      <c r="AA408" s="608"/>
      <c r="AB408" s="608"/>
      <c r="AC408" s="608"/>
      <c r="AD408" s="608"/>
      <c r="AE408" s="608"/>
      <c r="AF408" s="608"/>
      <c r="AG408" s="608"/>
      <c r="AH408" s="608"/>
    </row>
    <row r="409" spans="1:59" ht="15" customHeight="1" x14ac:dyDescent="0.15">
      <c r="A409" s="608"/>
      <c r="B409" s="608"/>
      <c r="C409" s="608"/>
      <c r="D409" s="608"/>
      <c r="E409" s="608"/>
      <c r="F409" s="60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08"/>
      <c r="AF409" s="608"/>
      <c r="AG409" s="608"/>
      <c r="AH409" s="608"/>
    </row>
    <row r="410" spans="1:59" ht="15" customHeight="1" x14ac:dyDescent="0.15">
      <c r="A410" s="607"/>
      <c r="B410" s="607"/>
      <c r="C410" s="607"/>
      <c r="D410" s="607"/>
      <c r="E410" s="607"/>
      <c r="F410" s="607"/>
      <c r="G410" s="607"/>
      <c r="H410" s="607"/>
      <c r="I410" s="607"/>
      <c r="J410" s="607"/>
      <c r="K410" s="607"/>
      <c r="L410" s="607"/>
      <c r="M410" s="607"/>
      <c r="N410" s="607"/>
      <c r="O410" s="607"/>
      <c r="P410" s="607"/>
      <c r="Q410" s="607"/>
      <c r="R410" s="607"/>
      <c r="S410" s="607"/>
      <c r="T410" s="607"/>
      <c r="U410" s="607"/>
      <c r="V410" s="607"/>
      <c r="W410" s="607"/>
      <c r="X410" s="607"/>
      <c r="Y410" s="607"/>
      <c r="Z410" s="607"/>
      <c r="AA410" s="607"/>
      <c r="AB410" s="607"/>
      <c r="AC410" s="607"/>
      <c r="AD410" s="607"/>
      <c r="AE410" s="607"/>
      <c r="AF410" s="607"/>
      <c r="AG410" s="607"/>
      <c r="AH410" s="607"/>
    </row>
    <row r="411" spans="1:59" ht="15" customHeight="1" x14ac:dyDescent="0.15">
      <c r="A411" s="638"/>
      <c r="B411" s="638"/>
      <c r="C411" s="638"/>
      <c r="D411" s="638"/>
      <c r="E411" s="638"/>
      <c r="F411" s="638"/>
      <c r="G411" s="638"/>
      <c r="H411" s="638"/>
      <c r="I411" s="638"/>
      <c r="J411" s="638"/>
      <c r="K411" s="638"/>
      <c r="L411" s="638"/>
      <c r="M411" s="638"/>
      <c r="N411" s="638"/>
      <c r="O411" s="638"/>
      <c r="P411" s="638"/>
      <c r="Q411" s="638"/>
      <c r="R411" s="638"/>
      <c r="S411" s="638"/>
      <c r="T411" s="638"/>
      <c r="U411" s="638"/>
      <c r="V411" s="638"/>
      <c r="W411" s="638"/>
      <c r="X411" s="638"/>
      <c r="Y411" s="638"/>
      <c r="Z411" s="638"/>
      <c r="AA411" s="638"/>
      <c r="AB411" s="638"/>
      <c r="AC411" s="638"/>
      <c r="AD411" s="638"/>
      <c r="AE411" s="638"/>
      <c r="AF411" s="638"/>
      <c r="AG411" s="638"/>
      <c r="AH411" s="638"/>
    </row>
    <row r="412" spans="1:59" ht="15" customHeight="1" x14ac:dyDescent="0.15">
      <c r="A412" s="608"/>
      <c r="B412" s="608"/>
      <c r="C412" s="608"/>
      <c r="D412" s="608"/>
      <c r="E412" s="608"/>
      <c r="F412" s="608"/>
      <c r="G412" s="608"/>
      <c r="H412" s="608"/>
      <c r="I412" s="608"/>
      <c r="J412" s="608"/>
      <c r="K412" s="608"/>
      <c r="L412" s="608"/>
      <c r="M412" s="608"/>
      <c r="N412" s="608"/>
      <c r="O412" s="608"/>
      <c r="P412" s="608"/>
      <c r="Q412" s="608"/>
      <c r="R412" s="608"/>
      <c r="S412" s="608"/>
      <c r="T412" s="608"/>
      <c r="U412" s="608"/>
      <c r="V412" s="608"/>
      <c r="W412" s="608"/>
      <c r="X412" s="608"/>
      <c r="Y412" s="608"/>
      <c r="Z412" s="608"/>
      <c r="AA412" s="608"/>
      <c r="AB412" s="608"/>
      <c r="AC412" s="608"/>
      <c r="AD412" s="608"/>
      <c r="AE412" s="608"/>
      <c r="AF412" s="608"/>
      <c r="AG412" s="608"/>
      <c r="AH412" s="608"/>
    </row>
    <row r="413" spans="1:59" ht="15" customHeight="1" x14ac:dyDescent="0.15">
      <c r="A413" s="607"/>
      <c r="B413" s="607"/>
      <c r="C413" s="607"/>
      <c r="D413" s="607"/>
      <c r="E413" s="607"/>
      <c r="F413" s="607"/>
      <c r="G413" s="607"/>
      <c r="H413" s="607"/>
      <c r="I413" s="607"/>
      <c r="J413" s="607"/>
      <c r="K413" s="607"/>
      <c r="L413" s="607"/>
      <c r="M413" s="607"/>
      <c r="N413" s="607"/>
      <c r="O413" s="607"/>
      <c r="P413" s="607"/>
      <c r="Q413" s="607"/>
      <c r="R413" s="607"/>
      <c r="S413" s="607"/>
      <c r="T413" s="607"/>
      <c r="U413" s="607"/>
      <c r="V413" s="607"/>
      <c r="W413" s="607"/>
      <c r="X413" s="607"/>
      <c r="Y413" s="607"/>
      <c r="Z413" s="607"/>
      <c r="AA413" s="607"/>
      <c r="AB413" s="607"/>
      <c r="AC413" s="607"/>
      <c r="AD413" s="607"/>
      <c r="AE413" s="607"/>
      <c r="AF413" s="607"/>
      <c r="AG413" s="607"/>
      <c r="AH413" s="607"/>
    </row>
    <row r="414" spans="1:59" ht="15" customHeight="1" x14ac:dyDescent="0.15">
      <c r="A414" s="607"/>
      <c r="B414" s="607"/>
      <c r="C414" s="607"/>
      <c r="D414" s="607"/>
      <c r="E414" s="607"/>
      <c r="F414" s="607"/>
      <c r="G414" s="607"/>
      <c r="H414" s="607"/>
      <c r="I414" s="607"/>
      <c r="J414" s="607"/>
      <c r="K414" s="607"/>
      <c r="L414" s="607"/>
      <c r="M414" s="607"/>
      <c r="N414" s="607"/>
      <c r="O414" s="607"/>
      <c r="P414" s="607"/>
      <c r="Q414" s="607"/>
      <c r="R414" s="607"/>
      <c r="S414" s="607"/>
      <c r="T414" s="607"/>
      <c r="U414" s="607"/>
      <c r="V414" s="607"/>
      <c r="W414" s="607"/>
      <c r="X414" s="607"/>
      <c r="Y414" s="607"/>
      <c r="Z414" s="607"/>
      <c r="AA414" s="607"/>
      <c r="AB414" s="607"/>
      <c r="AC414" s="607"/>
      <c r="AD414" s="607"/>
      <c r="AE414" s="607"/>
      <c r="AF414" s="607"/>
      <c r="AG414" s="607"/>
      <c r="AH414" s="607"/>
    </row>
    <row r="415" spans="1:59" ht="15" customHeight="1" x14ac:dyDescent="0.15">
      <c r="A415" s="608"/>
      <c r="B415" s="608"/>
      <c r="C415" s="608"/>
      <c r="D415" s="608"/>
      <c r="E415" s="608"/>
      <c r="F415" s="608"/>
      <c r="G415" s="608"/>
      <c r="H415" s="608"/>
      <c r="I415" s="608"/>
      <c r="J415" s="608"/>
      <c r="K415" s="608"/>
      <c r="L415" s="608"/>
      <c r="M415" s="608"/>
      <c r="N415" s="608"/>
      <c r="O415" s="608"/>
      <c r="P415" s="608"/>
      <c r="Q415" s="608"/>
      <c r="R415" s="608"/>
      <c r="S415" s="608"/>
      <c r="T415" s="608"/>
      <c r="U415" s="608"/>
      <c r="V415" s="608"/>
      <c r="W415" s="608"/>
      <c r="X415" s="608"/>
      <c r="Y415" s="608"/>
      <c r="Z415" s="608"/>
      <c r="AA415" s="608"/>
      <c r="AB415" s="608"/>
      <c r="AC415" s="608"/>
      <c r="AD415" s="608"/>
      <c r="AE415" s="608"/>
      <c r="AF415" s="608"/>
      <c r="AG415" s="608"/>
      <c r="AH415" s="608"/>
    </row>
    <row r="416" spans="1:59" ht="15" customHeight="1" x14ac:dyDescent="0.15">
      <c r="A416" s="607"/>
      <c r="B416" s="607"/>
      <c r="C416" s="607"/>
      <c r="D416" s="607"/>
      <c r="E416" s="607"/>
      <c r="F416" s="607"/>
      <c r="G416" s="607"/>
      <c r="H416" s="607"/>
      <c r="I416" s="607"/>
      <c r="J416" s="607"/>
      <c r="K416" s="607"/>
      <c r="L416" s="607"/>
      <c r="M416" s="607"/>
      <c r="N416" s="607"/>
      <c r="O416" s="607"/>
      <c r="P416" s="607"/>
      <c r="Q416" s="607"/>
      <c r="R416" s="607"/>
      <c r="S416" s="607"/>
      <c r="T416" s="607"/>
      <c r="U416" s="607"/>
      <c r="V416" s="607"/>
      <c r="W416" s="607"/>
      <c r="X416" s="607"/>
      <c r="Y416" s="607"/>
      <c r="Z416" s="607"/>
      <c r="AA416" s="607"/>
      <c r="AB416" s="607"/>
      <c r="AC416" s="607"/>
      <c r="AD416" s="607"/>
      <c r="AE416" s="607"/>
      <c r="AF416" s="607"/>
      <c r="AG416" s="607"/>
      <c r="AH416" s="607"/>
    </row>
    <row r="417" spans="1:34" ht="15" customHeight="1" x14ac:dyDescent="0.15">
      <c r="A417" s="607"/>
      <c r="B417" s="607"/>
      <c r="C417" s="607"/>
      <c r="D417" s="607"/>
      <c r="E417" s="607"/>
      <c r="F417" s="607"/>
      <c r="G417" s="607"/>
      <c r="H417" s="607"/>
      <c r="I417" s="607"/>
      <c r="J417" s="607"/>
      <c r="K417" s="607"/>
      <c r="L417" s="607"/>
      <c r="M417" s="607"/>
      <c r="N417" s="607"/>
      <c r="O417" s="607"/>
      <c r="P417" s="607"/>
      <c r="Q417" s="607"/>
      <c r="R417" s="607"/>
      <c r="S417" s="607"/>
      <c r="T417" s="607"/>
      <c r="U417" s="607"/>
      <c r="V417" s="607"/>
      <c r="W417" s="607"/>
      <c r="X417" s="607"/>
      <c r="Y417" s="607"/>
      <c r="Z417" s="607"/>
      <c r="AA417" s="607"/>
      <c r="AB417" s="607"/>
      <c r="AC417" s="607"/>
      <c r="AD417" s="607"/>
      <c r="AE417" s="607"/>
      <c r="AF417" s="607"/>
      <c r="AG417" s="607"/>
      <c r="AH417" s="607"/>
    </row>
    <row r="418" spans="1:34" ht="15" customHeight="1" x14ac:dyDescent="0.15">
      <c r="A418" s="608"/>
      <c r="B418" s="608"/>
      <c r="C418" s="608"/>
      <c r="D418" s="608"/>
      <c r="E418" s="608"/>
      <c r="F418" s="608"/>
      <c r="G418" s="608"/>
      <c r="H418" s="608"/>
      <c r="I418" s="608"/>
      <c r="J418" s="608"/>
      <c r="K418" s="608"/>
      <c r="L418" s="608"/>
      <c r="M418" s="608"/>
      <c r="N418" s="608"/>
      <c r="O418" s="608"/>
      <c r="P418" s="608"/>
      <c r="Q418" s="608"/>
      <c r="R418" s="608"/>
      <c r="S418" s="608"/>
      <c r="T418" s="608"/>
      <c r="U418" s="608"/>
      <c r="V418" s="608"/>
      <c r="W418" s="608"/>
      <c r="X418" s="608"/>
      <c r="Y418" s="608"/>
      <c r="Z418" s="608"/>
      <c r="AA418" s="608"/>
      <c r="AB418" s="608"/>
      <c r="AC418" s="608"/>
      <c r="AD418" s="608"/>
      <c r="AE418" s="608"/>
      <c r="AF418" s="608"/>
      <c r="AG418" s="608"/>
      <c r="AH418" s="608"/>
    </row>
    <row r="419" spans="1:34" ht="15" customHeight="1" x14ac:dyDescent="0.15">
      <c r="A419" s="607"/>
      <c r="B419" s="607"/>
      <c r="C419" s="607"/>
      <c r="D419" s="607"/>
      <c r="E419" s="607"/>
      <c r="F419" s="607"/>
      <c r="G419" s="607"/>
      <c r="H419" s="607"/>
      <c r="I419" s="607"/>
      <c r="J419" s="607"/>
      <c r="K419" s="607"/>
      <c r="L419" s="607"/>
      <c r="M419" s="607"/>
      <c r="N419" s="607"/>
      <c r="O419" s="607"/>
      <c r="P419" s="607"/>
      <c r="Q419" s="607"/>
      <c r="R419" s="607"/>
      <c r="S419" s="607"/>
      <c r="T419" s="607"/>
      <c r="U419" s="607"/>
      <c r="V419" s="607"/>
      <c r="W419" s="607"/>
      <c r="X419" s="607"/>
      <c r="Y419" s="607"/>
      <c r="Z419" s="607"/>
      <c r="AA419" s="607"/>
      <c r="AB419" s="607"/>
      <c r="AC419" s="607"/>
      <c r="AD419" s="607"/>
      <c r="AE419" s="607"/>
      <c r="AF419" s="607"/>
      <c r="AG419" s="607"/>
      <c r="AH419" s="607"/>
    </row>
    <row r="420" spans="1:34" ht="15" customHeight="1" x14ac:dyDescent="0.15">
      <c r="A420" s="607"/>
      <c r="B420" s="607"/>
      <c r="C420" s="607"/>
      <c r="D420" s="607"/>
      <c r="E420" s="607"/>
      <c r="F420" s="607"/>
      <c r="G420" s="607"/>
      <c r="H420" s="607"/>
      <c r="I420" s="607"/>
      <c r="J420" s="607"/>
      <c r="K420" s="607"/>
      <c r="L420" s="607"/>
      <c r="M420" s="607"/>
      <c r="N420" s="607"/>
      <c r="O420" s="607"/>
      <c r="P420" s="607"/>
      <c r="Q420" s="607"/>
      <c r="R420" s="607"/>
      <c r="S420" s="607"/>
      <c r="T420" s="607"/>
      <c r="U420" s="607"/>
      <c r="V420" s="607"/>
      <c r="W420" s="607"/>
      <c r="X420" s="607"/>
      <c r="Y420" s="607"/>
      <c r="Z420" s="607"/>
      <c r="AA420" s="607"/>
      <c r="AB420" s="607"/>
      <c r="AC420" s="607"/>
      <c r="AD420" s="607"/>
      <c r="AE420" s="607"/>
      <c r="AF420" s="607"/>
      <c r="AG420" s="607"/>
      <c r="AH420" s="607"/>
    </row>
    <row r="421" spans="1:34" ht="15" customHeight="1" x14ac:dyDescent="0.15">
      <c r="A421" s="602"/>
      <c r="B421" s="602"/>
      <c r="C421" s="602"/>
      <c r="D421" s="602"/>
      <c r="E421" s="602"/>
      <c r="F421" s="602"/>
      <c r="G421" s="602"/>
      <c r="H421" s="602"/>
      <c r="I421" s="602"/>
      <c r="J421" s="602"/>
      <c r="K421" s="602"/>
      <c r="L421" s="602"/>
      <c r="M421" s="602"/>
      <c r="N421" s="602"/>
      <c r="O421" s="602"/>
      <c r="P421" s="602"/>
      <c r="Q421" s="602"/>
      <c r="R421" s="602"/>
      <c r="S421" s="602"/>
      <c r="T421" s="602"/>
      <c r="U421" s="602"/>
      <c r="V421" s="602"/>
      <c r="W421" s="602"/>
      <c r="X421" s="602"/>
      <c r="Y421" s="602"/>
      <c r="Z421" s="602"/>
      <c r="AA421" s="602"/>
      <c r="AB421" s="602"/>
      <c r="AC421" s="602"/>
      <c r="AD421" s="602"/>
      <c r="AE421" s="602"/>
      <c r="AF421" s="602"/>
      <c r="AG421" s="602"/>
      <c r="AH421" s="602"/>
    </row>
  </sheetData>
  <sheetProtection sheet="1" objects="1" scenarios="1"/>
  <mergeCells count="866">
    <mergeCell ref="B11:I11"/>
    <mergeCell ref="J11:Q11"/>
    <mergeCell ref="R11:Y11"/>
    <mergeCell ref="Z11:AG11"/>
    <mergeCell ref="B12:I12"/>
    <mergeCell ref="J12:Q12"/>
    <mergeCell ref="R12:Y12"/>
    <mergeCell ref="Z12:AG12"/>
    <mergeCell ref="C2:AF2"/>
    <mergeCell ref="B4:AG4"/>
    <mergeCell ref="B6:C6"/>
    <mergeCell ref="A7:AB7"/>
    <mergeCell ref="C9:AG9"/>
    <mergeCell ref="B10:I10"/>
    <mergeCell ref="J10:Q10"/>
    <mergeCell ref="R10:Y10"/>
    <mergeCell ref="Z10:AG10"/>
    <mergeCell ref="B15:I15"/>
    <mergeCell ref="J15:Q15"/>
    <mergeCell ref="R15:Y15"/>
    <mergeCell ref="Z15:AG15"/>
    <mergeCell ref="B16:I16"/>
    <mergeCell ref="J16:Q16"/>
    <mergeCell ref="R16:Y16"/>
    <mergeCell ref="Z16:AG16"/>
    <mergeCell ref="B13:I13"/>
    <mergeCell ref="J13:Q13"/>
    <mergeCell ref="R13:Y13"/>
    <mergeCell ref="Z13:AG13"/>
    <mergeCell ref="B14:I14"/>
    <mergeCell ref="J14:Q14"/>
    <mergeCell ref="R14:Y14"/>
    <mergeCell ref="Z14:AG14"/>
    <mergeCell ref="B19:I19"/>
    <mergeCell ref="J19:Q19"/>
    <mergeCell ref="R19:Y19"/>
    <mergeCell ref="Z19:AG19"/>
    <mergeCell ref="B20:I20"/>
    <mergeCell ref="J20:Q20"/>
    <mergeCell ref="R20:Y20"/>
    <mergeCell ref="Z20:AG20"/>
    <mergeCell ref="B17:I17"/>
    <mergeCell ref="J17:Q17"/>
    <mergeCell ref="R17:Y17"/>
    <mergeCell ref="Z17:AG17"/>
    <mergeCell ref="B18:I18"/>
    <mergeCell ref="J18:Q18"/>
    <mergeCell ref="R18:Y18"/>
    <mergeCell ref="Z18:AG18"/>
    <mergeCell ref="B23:I23"/>
    <mergeCell ref="J23:Q23"/>
    <mergeCell ref="R23:Y23"/>
    <mergeCell ref="Z23:AG23"/>
    <mergeCell ref="B24:I24"/>
    <mergeCell ref="J24:Q24"/>
    <mergeCell ref="R24:Y24"/>
    <mergeCell ref="Z24:AG24"/>
    <mergeCell ref="B21:I21"/>
    <mergeCell ref="J21:Q21"/>
    <mergeCell ref="R21:Y21"/>
    <mergeCell ref="Z21:AG21"/>
    <mergeCell ref="B22:I22"/>
    <mergeCell ref="J22:Q22"/>
    <mergeCell ref="R22:Y22"/>
    <mergeCell ref="Z22:AG22"/>
    <mergeCell ref="C28:Q28"/>
    <mergeCell ref="B29:I29"/>
    <mergeCell ref="J29:Q29"/>
    <mergeCell ref="C31:AG31"/>
    <mergeCell ref="B32:I32"/>
    <mergeCell ref="J32:Q32"/>
    <mergeCell ref="R32:Y32"/>
    <mergeCell ref="Z32:AG32"/>
    <mergeCell ref="B25:I25"/>
    <mergeCell ref="J25:Q25"/>
    <mergeCell ref="R25:Y25"/>
    <mergeCell ref="Z25:AG25"/>
    <mergeCell ref="B26:I26"/>
    <mergeCell ref="J26:Q26"/>
    <mergeCell ref="R26:Y26"/>
    <mergeCell ref="Z26:AG26"/>
    <mergeCell ref="B35:I35"/>
    <mergeCell ref="J35:Q35"/>
    <mergeCell ref="R35:Y35"/>
    <mergeCell ref="Z35:AG35"/>
    <mergeCell ref="B36:I36"/>
    <mergeCell ref="J36:Q36"/>
    <mergeCell ref="R36:Y36"/>
    <mergeCell ref="Z36:AG36"/>
    <mergeCell ref="B33:I33"/>
    <mergeCell ref="J33:Q33"/>
    <mergeCell ref="R33:Y33"/>
    <mergeCell ref="Z33:AG33"/>
    <mergeCell ref="B34:I34"/>
    <mergeCell ref="J34:Q34"/>
    <mergeCell ref="R34:Y34"/>
    <mergeCell ref="Z34:AG34"/>
    <mergeCell ref="B39:I39"/>
    <mergeCell ref="J39:Q39"/>
    <mergeCell ref="R39:Y39"/>
    <mergeCell ref="Z39:AG39"/>
    <mergeCell ref="B40:I40"/>
    <mergeCell ref="J40:Q40"/>
    <mergeCell ref="R40:Y40"/>
    <mergeCell ref="Z40:AG40"/>
    <mergeCell ref="B37:I37"/>
    <mergeCell ref="J37:Q37"/>
    <mergeCell ref="R37:Y37"/>
    <mergeCell ref="Z37:AG37"/>
    <mergeCell ref="B38:I38"/>
    <mergeCell ref="J38:Q38"/>
    <mergeCell ref="R38:Y38"/>
    <mergeCell ref="Z38:AG38"/>
    <mergeCell ref="B43:I43"/>
    <mergeCell ref="J43:Q43"/>
    <mergeCell ref="R43:Y43"/>
    <mergeCell ref="Z43:AG43"/>
    <mergeCell ref="B44:I44"/>
    <mergeCell ref="J44:Q44"/>
    <mergeCell ref="R44:Y44"/>
    <mergeCell ref="J41:Q41"/>
    <mergeCell ref="R41:Y41"/>
    <mergeCell ref="Z41:AG41"/>
    <mergeCell ref="B42:I42"/>
    <mergeCell ref="J42:Q42"/>
    <mergeCell ref="R42:Y42"/>
    <mergeCell ref="Z42:AG42"/>
    <mergeCell ref="B47:I47"/>
    <mergeCell ref="J47:Q47"/>
    <mergeCell ref="R47:Y47"/>
    <mergeCell ref="B48:I48"/>
    <mergeCell ref="J48:Q48"/>
    <mergeCell ref="R48:Y48"/>
    <mergeCell ref="B45:I45"/>
    <mergeCell ref="J45:Q45"/>
    <mergeCell ref="R45:Y45"/>
    <mergeCell ref="B46:I46"/>
    <mergeCell ref="J46:Q46"/>
    <mergeCell ref="R46:Y46"/>
    <mergeCell ref="B51:I51"/>
    <mergeCell ref="R51:Y51"/>
    <mergeCell ref="B52:I52"/>
    <mergeCell ref="R52:Y52"/>
    <mergeCell ref="B49:I49"/>
    <mergeCell ref="J49:Q49"/>
    <mergeCell ref="R49:Y49"/>
    <mergeCell ref="B50:I50"/>
    <mergeCell ref="R50:Y50"/>
    <mergeCell ref="B58:I58"/>
    <mergeCell ref="J58:Q58"/>
    <mergeCell ref="R58:Y58"/>
    <mergeCell ref="B53:I53"/>
    <mergeCell ref="J53:Q53"/>
    <mergeCell ref="R53:Y53"/>
    <mergeCell ref="B54:I54"/>
    <mergeCell ref="J54:Q54"/>
    <mergeCell ref="R54:Y54"/>
    <mergeCell ref="B55:I55"/>
    <mergeCell ref="J55:Q55"/>
    <mergeCell ref="R55:Y55"/>
    <mergeCell ref="C57:Y57"/>
    <mergeCell ref="B61:I61"/>
    <mergeCell ref="J61:Q61"/>
    <mergeCell ref="R61:Y61"/>
    <mergeCell ref="B62:I62"/>
    <mergeCell ref="J62:Q62"/>
    <mergeCell ref="R62:Y62"/>
    <mergeCell ref="B59:I59"/>
    <mergeCell ref="J59:Q59"/>
    <mergeCell ref="R59:Y59"/>
    <mergeCell ref="B60:I60"/>
    <mergeCell ref="J60:Q60"/>
    <mergeCell ref="R60:Y60"/>
    <mergeCell ref="B68:I68"/>
    <mergeCell ref="J68:Q68"/>
    <mergeCell ref="R68:Y68"/>
    <mergeCell ref="B63:I63"/>
    <mergeCell ref="J63:Q63"/>
    <mergeCell ref="R63:Y63"/>
    <mergeCell ref="B64:I64"/>
    <mergeCell ref="J64:Q64"/>
    <mergeCell ref="R64:Y64"/>
    <mergeCell ref="B65:I65"/>
    <mergeCell ref="J65:Q65"/>
    <mergeCell ref="R65:Y65"/>
    <mergeCell ref="C67:Y67"/>
    <mergeCell ref="B71:I71"/>
    <mergeCell ref="J71:Q71"/>
    <mergeCell ref="R71:Y71"/>
    <mergeCell ref="B72:I72"/>
    <mergeCell ref="J72:Q72"/>
    <mergeCell ref="R72:Y72"/>
    <mergeCell ref="B69:I69"/>
    <mergeCell ref="J69:Q69"/>
    <mergeCell ref="R69:Y69"/>
    <mergeCell ref="B70:I70"/>
    <mergeCell ref="J70:Q70"/>
    <mergeCell ref="R70:Y70"/>
    <mergeCell ref="B78:I78"/>
    <mergeCell ref="J78:Q78"/>
    <mergeCell ref="R78:Y78"/>
    <mergeCell ref="B73:I73"/>
    <mergeCell ref="J73:Q73"/>
    <mergeCell ref="R73:Y73"/>
    <mergeCell ref="B74:I74"/>
    <mergeCell ref="J74:Q74"/>
    <mergeCell ref="R74:Y74"/>
    <mergeCell ref="B75:I75"/>
    <mergeCell ref="J75:Q75"/>
    <mergeCell ref="R75:Y75"/>
    <mergeCell ref="C77:Y77"/>
    <mergeCell ref="B81:I81"/>
    <mergeCell ref="J81:Q81"/>
    <mergeCell ref="R81:Y81"/>
    <mergeCell ref="B82:I82"/>
    <mergeCell ref="J82:Q82"/>
    <mergeCell ref="R82:Y82"/>
    <mergeCell ref="B79:I79"/>
    <mergeCell ref="J79:Q79"/>
    <mergeCell ref="R79:Y79"/>
    <mergeCell ref="B80:I80"/>
    <mergeCell ref="J80:Q80"/>
    <mergeCell ref="R80:Y80"/>
    <mergeCell ref="B85:I85"/>
    <mergeCell ref="J85:Q85"/>
    <mergeCell ref="R85:Y85"/>
    <mergeCell ref="B86:I86"/>
    <mergeCell ref="J86:Q86"/>
    <mergeCell ref="R86:Y86"/>
    <mergeCell ref="B83:I83"/>
    <mergeCell ref="J83:Q83"/>
    <mergeCell ref="R83:Y83"/>
    <mergeCell ref="B84:I84"/>
    <mergeCell ref="J84:Q84"/>
    <mergeCell ref="R84:Y84"/>
    <mergeCell ref="B87:I87"/>
    <mergeCell ref="J87:Q87"/>
    <mergeCell ref="R87:Y87"/>
    <mergeCell ref="B88:I88"/>
    <mergeCell ref="J88:Q88"/>
    <mergeCell ref="R88:Y88"/>
    <mergeCell ref="B90:I90"/>
    <mergeCell ref="J90:Q90"/>
    <mergeCell ref="R90:Y90"/>
    <mergeCell ref="B96:I96"/>
    <mergeCell ref="J96:Q96"/>
    <mergeCell ref="R96:Y96"/>
    <mergeCell ref="B97:I97"/>
    <mergeCell ref="J97:Q97"/>
    <mergeCell ref="R97:Y97"/>
    <mergeCell ref="B89:I89"/>
    <mergeCell ref="J89:Q89"/>
    <mergeCell ref="R89:Y89"/>
    <mergeCell ref="C92:Y92"/>
    <mergeCell ref="B93:I93"/>
    <mergeCell ref="J93:Q93"/>
    <mergeCell ref="R93:Y93"/>
    <mergeCell ref="B94:I94"/>
    <mergeCell ref="J94:Q94"/>
    <mergeCell ref="R94:Y94"/>
    <mergeCell ref="B95:I95"/>
    <mergeCell ref="J95:Q95"/>
    <mergeCell ref="R95:Y95"/>
    <mergeCell ref="C101:Q101"/>
    <mergeCell ref="B102:I102"/>
    <mergeCell ref="J102:Q102"/>
    <mergeCell ref="C104:AG104"/>
    <mergeCell ref="B98:I98"/>
    <mergeCell ref="J98:Q98"/>
    <mergeCell ref="R98:Y98"/>
    <mergeCell ref="B99:I99"/>
    <mergeCell ref="J99:Q99"/>
    <mergeCell ref="R99:Y99"/>
    <mergeCell ref="B105:I105"/>
    <mergeCell ref="J105:Q105"/>
    <mergeCell ref="R105:Y105"/>
    <mergeCell ref="Z105:AG105"/>
    <mergeCell ref="B106:I106"/>
    <mergeCell ref="J106:Q106"/>
    <mergeCell ref="R106:Y106"/>
    <mergeCell ref="Z106:AG106"/>
    <mergeCell ref="J120:Q120"/>
    <mergeCell ref="R120:Y120"/>
    <mergeCell ref="Z120:AG120"/>
    <mergeCell ref="Z109:AG109"/>
    <mergeCell ref="C111:AG111"/>
    <mergeCell ref="B117:I117"/>
    <mergeCell ref="J117:Q117"/>
    <mergeCell ref="R117:Y117"/>
    <mergeCell ref="Z117:AG117"/>
    <mergeCell ref="B113:I113"/>
    <mergeCell ref="J113:Q113"/>
    <mergeCell ref="R113:Y113"/>
    <mergeCell ref="B116:I116"/>
    <mergeCell ref="J116:Q116"/>
    <mergeCell ref="R116:Y116"/>
    <mergeCell ref="Z116:AG116"/>
    <mergeCell ref="C119:AG119"/>
    <mergeCell ref="B120:I120"/>
    <mergeCell ref="J121:Q121"/>
    <mergeCell ref="R121:Y121"/>
    <mergeCell ref="Z121:AG121"/>
    <mergeCell ref="B121:I121"/>
    <mergeCell ref="B107:I107"/>
    <mergeCell ref="J107:Q107"/>
    <mergeCell ref="R107:Y107"/>
    <mergeCell ref="Z107:AG107"/>
    <mergeCell ref="B108:I108"/>
    <mergeCell ref="J108:Q108"/>
    <mergeCell ref="R108:Y108"/>
    <mergeCell ref="Z108:AG108"/>
    <mergeCell ref="Z115:AG115"/>
    <mergeCell ref="B109:I109"/>
    <mergeCell ref="J109:Q109"/>
    <mergeCell ref="R109:Y109"/>
    <mergeCell ref="Z113:AG113"/>
    <mergeCell ref="B114:I114"/>
    <mergeCell ref="J114:Q114"/>
    <mergeCell ref="R114:Y114"/>
    <mergeCell ref="Z114:AG114"/>
    <mergeCell ref="B112:I112"/>
    <mergeCell ref="J122:Q122"/>
    <mergeCell ref="R122:Y122"/>
    <mergeCell ref="Z122:AG122"/>
    <mergeCell ref="J123:Q123"/>
    <mergeCell ref="R123:Y123"/>
    <mergeCell ref="Z123:AG123"/>
    <mergeCell ref="B125:AG125"/>
    <mergeCell ref="B127:AG127"/>
    <mergeCell ref="J143:P143"/>
    <mergeCell ref="Q143:AG143"/>
    <mergeCell ref="J138:P138"/>
    <mergeCell ref="J131:P131"/>
    <mergeCell ref="Q131:AG131"/>
    <mergeCell ref="J132:P132"/>
    <mergeCell ref="B129:I129"/>
    <mergeCell ref="J129:P129"/>
    <mergeCell ref="Q132:AG132"/>
    <mergeCell ref="J133:P133"/>
    <mergeCell ref="Q133:AG133"/>
    <mergeCell ref="Q129:AG129"/>
    <mergeCell ref="B122:I122"/>
    <mergeCell ref="B123:I123"/>
    <mergeCell ref="J147:P147"/>
    <mergeCell ref="Q147:AG147"/>
    <mergeCell ref="J148:P148"/>
    <mergeCell ref="Q164:AG164"/>
    <mergeCell ref="Q148:AG148"/>
    <mergeCell ref="Q138:AG138"/>
    <mergeCell ref="J141:P141"/>
    <mergeCell ref="Q141:AG141"/>
    <mergeCell ref="J134:P134"/>
    <mergeCell ref="Q134:AG134"/>
    <mergeCell ref="J137:P137"/>
    <mergeCell ref="Q137:AG137"/>
    <mergeCell ref="J144:P144"/>
    <mergeCell ref="Q144:AG144"/>
    <mergeCell ref="J142:P142"/>
    <mergeCell ref="Q142:AG142"/>
    <mergeCell ref="J158:P158"/>
    <mergeCell ref="Q158:AG158"/>
    <mergeCell ref="J159:P159"/>
    <mergeCell ref="Q159:AG159"/>
    <mergeCell ref="J155:P155"/>
    <mergeCell ref="Q155:AG155"/>
    <mergeCell ref="J151:P151"/>
    <mergeCell ref="Q151:AG151"/>
    <mergeCell ref="J152:P152"/>
    <mergeCell ref="Q152:AG152"/>
    <mergeCell ref="J166:P166"/>
    <mergeCell ref="Q166:AG166"/>
    <mergeCell ref="J160:P160"/>
    <mergeCell ref="Q160:AG160"/>
    <mergeCell ref="J161:P161"/>
    <mergeCell ref="Q161:AG161"/>
    <mergeCell ref="J162:P162"/>
    <mergeCell ref="Q162:AG162"/>
    <mergeCell ref="J163:AG163"/>
    <mergeCell ref="J165:P165"/>
    <mergeCell ref="Q165:AG165"/>
    <mergeCell ref="J164:P164"/>
    <mergeCell ref="J156:P156"/>
    <mergeCell ref="Q156:AG156"/>
    <mergeCell ref="J157:AG157"/>
    <mergeCell ref="J180:P180"/>
    <mergeCell ref="Q180:AG180"/>
    <mergeCell ref="J170:P170"/>
    <mergeCell ref="Q170:AG170"/>
    <mergeCell ref="J171:P171"/>
    <mergeCell ref="Q171:AG171"/>
    <mergeCell ref="J172:P172"/>
    <mergeCell ref="Q172:AG172"/>
    <mergeCell ref="J167:P167"/>
    <mergeCell ref="Q167:AG167"/>
    <mergeCell ref="J168:P168"/>
    <mergeCell ref="Q168:AG168"/>
    <mergeCell ref="J169:P169"/>
    <mergeCell ref="Q169:AG169"/>
    <mergeCell ref="J177:P177"/>
    <mergeCell ref="Q177:AG177"/>
    <mergeCell ref="J178:P178"/>
    <mergeCell ref="Q178:AG178"/>
    <mergeCell ref="J179:P179"/>
    <mergeCell ref="Q179:AG179"/>
    <mergeCell ref="J173:P173"/>
    <mergeCell ref="Q173:AG173"/>
    <mergeCell ref="J174:P174"/>
    <mergeCell ref="Q174:AG174"/>
    <mergeCell ref="J187:P187"/>
    <mergeCell ref="Q187:AG187"/>
    <mergeCell ref="J188:P188"/>
    <mergeCell ref="Q188:AG188"/>
    <mergeCell ref="J189:P189"/>
    <mergeCell ref="Q189:AG189"/>
    <mergeCell ref="J197:P197"/>
    <mergeCell ref="Q197:AG197"/>
    <mergeCell ref="J181:P181"/>
    <mergeCell ref="Q181:AG181"/>
    <mergeCell ref="J190:P190"/>
    <mergeCell ref="Q190:AG190"/>
    <mergeCell ref="J191:P191"/>
    <mergeCell ref="Q191:AG191"/>
    <mergeCell ref="J184:P184"/>
    <mergeCell ref="Q184:AG184"/>
    <mergeCell ref="J185:P185"/>
    <mergeCell ref="Q185:AG185"/>
    <mergeCell ref="J186:P186"/>
    <mergeCell ref="Q186:AG186"/>
    <mergeCell ref="J198:P198"/>
    <mergeCell ref="Q198:AG198"/>
    <mergeCell ref="J200:P200"/>
    <mergeCell ref="Q200:AG200"/>
    <mergeCell ref="J193:P193"/>
    <mergeCell ref="Q193:AG193"/>
    <mergeCell ref="J196:P196"/>
    <mergeCell ref="Q196:AG196"/>
    <mergeCell ref="J192:P192"/>
    <mergeCell ref="Q192:AG192"/>
    <mergeCell ref="J205:P205"/>
    <mergeCell ref="Q205:AG205"/>
    <mergeCell ref="J206:P206"/>
    <mergeCell ref="Q206:AG206"/>
    <mergeCell ref="J207:P207"/>
    <mergeCell ref="Q207:AG207"/>
    <mergeCell ref="J201:P201"/>
    <mergeCell ref="Q201:AG201"/>
    <mergeCell ref="J202:P202"/>
    <mergeCell ref="Q202:AG202"/>
    <mergeCell ref="J211:P211"/>
    <mergeCell ref="Q211:AG211"/>
    <mergeCell ref="J212:P212"/>
    <mergeCell ref="Q212:AG212"/>
    <mergeCell ref="J213:P213"/>
    <mergeCell ref="Q213:AG213"/>
    <mergeCell ref="J209:P209"/>
    <mergeCell ref="Q209:AG209"/>
    <mergeCell ref="J210:P210"/>
    <mergeCell ref="Q210:AG210"/>
    <mergeCell ref="J217:P217"/>
    <mergeCell ref="J220:AG220"/>
    <mergeCell ref="J221:P221"/>
    <mergeCell ref="Q221:AG221"/>
    <mergeCell ref="J222:P222"/>
    <mergeCell ref="Q222:AG222"/>
    <mergeCell ref="J223:P223"/>
    <mergeCell ref="Q223:AG223"/>
    <mergeCell ref="Q217:AG217"/>
    <mergeCell ref="J218:P218"/>
    <mergeCell ref="Q218:AG218"/>
    <mergeCell ref="J219:P219"/>
    <mergeCell ref="Q219:AG219"/>
    <mergeCell ref="J234:P234"/>
    <mergeCell ref="Q234:AG234"/>
    <mergeCell ref="J235:P235"/>
    <mergeCell ref="Q235:AG235"/>
    <mergeCell ref="Q228:AG228"/>
    <mergeCell ref="J229:P229"/>
    <mergeCell ref="Q229:AG229"/>
    <mergeCell ref="J231:P231"/>
    <mergeCell ref="Q231:AG231"/>
    <mergeCell ref="J224:P224"/>
    <mergeCell ref="Q224:AG224"/>
    <mergeCell ref="J225:AG225"/>
    <mergeCell ref="J226:P226"/>
    <mergeCell ref="Q226:AG226"/>
    <mergeCell ref="J227:P227"/>
    <mergeCell ref="Q227:AG227"/>
    <mergeCell ref="J228:P228"/>
    <mergeCell ref="J232:P232"/>
    <mergeCell ref="Q232:AG232"/>
    <mergeCell ref="J239:P239"/>
    <mergeCell ref="Q239:AG239"/>
    <mergeCell ref="J240:P240"/>
    <mergeCell ref="Q240:AG240"/>
    <mergeCell ref="J242:P242"/>
    <mergeCell ref="Q242:AG242"/>
    <mergeCell ref="J236:P236"/>
    <mergeCell ref="Q236:AG236"/>
    <mergeCell ref="J237:P237"/>
    <mergeCell ref="Q237:AG237"/>
    <mergeCell ref="J247:P247"/>
    <mergeCell ref="Q247:AG247"/>
    <mergeCell ref="J248:P248"/>
    <mergeCell ref="Q248:AG248"/>
    <mergeCell ref="J243:P243"/>
    <mergeCell ref="Q243:AG243"/>
    <mergeCell ref="J244:P244"/>
    <mergeCell ref="Q244:AG244"/>
    <mergeCell ref="J245:P245"/>
    <mergeCell ref="Q245:AG245"/>
    <mergeCell ref="Q253:AG253"/>
    <mergeCell ref="J255:P255"/>
    <mergeCell ref="Q255:AG255"/>
    <mergeCell ref="J256:P256"/>
    <mergeCell ref="Q256:AG256"/>
    <mergeCell ref="J250:P250"/>
    <mergeCell ref="Q250:AG250"/>
    <mergeCell ref="J251:P251"/>
    <mergeCell ref="Q251:AG251"/>
    <mergeCell ref="J252:P252"/>
    <mergeCell ref="Q252:AG252"/>
    <mergeCell ref="J253:P253"/>
    <mergeCell ref="J274:P274"/>
    <mergeCell ref="Q274:AG274"/>
    <mergeCell ref="J258:P258"/>
    <mergeCell ref="Q258:AG258"/>
    <mergeCell ref="J259:P259"/>
    <mergeCell ref="Q259:AG259"/>
    <mergeCell ref="J260:P260"/>
    <mergeCell ref="Q260:AG260"/>
    <mergeCell ref="J268:P268"/>
    <mergeCell ref="Q268:AG268"/>
    <mergeCell ref="J269:P269"/>
    <mergeCell ref="Q269:AG269"/>
    <mergeCell ref="J261:P261"/>
    <mergeCell ref="Q261:AG261"/>
    <mergeCell ref="J263:P263"/>
    <mergeCell ref="Q263:AG263"/>
    <mergeCell ref="J264:P264"/>
    <mergeCell ref="Q264:AG264"/>
    <mergeCell ref="J266:P266"/>
    <mergeCell ref="Q266:AG266"/>
    <mergeCell ref="J267:P267"/>
    <mergeCell ref="Q267:AG267"/>
    <mergeCell ref="J282:P282"/>
    <mergeCell ref="Q282:AG282"/>
    <mergeCell ref="J283:P283"/>
    <mergeCell ref="Q283:AG283"/>
    <mergeCell ref="J285:P285"/>
    <mergeCell ref="Q285:AG285"/>
    <mergeCell ref="J271:P271"/>
    <mergeCell ref="Q271:AG271"/>
    <mergeCell ref="J272:P272"/>
    <mergeCell ref="Q272:AG272"/>
    <mergeCell ref="J279:P279"/>
    <mergeCell ref="Q279:AG279"/>
    <mergeCell ref="J280:P280"/>
    <mergeCell ref="Q280:AG280"/>
    <mergeCell ref="J281:P281"/>
    <mergeCell ref="Q281:AG281"/>
    <mergeCell ref="Q275:AG275"/>
    <mergeCell ref="J277:P277"/>
    <mergeCell ref="Q277:AG277"/>
    <mergeCell ref="J278:P278"/>
    <mergeCell ref="Q278:AG278"/>
    <mergeCell ref="J275:P275"/>
    <mergeCell ref="J273:P273"/>
    <mergeCell ref="Q273:AG273"/>
    <mergeCell ref="J290:P290"/>
    <mergeCell ref="Q290:AG290"/>
    <mergeCell ref="J291:P291"/>
    <mergeCell ref="Q291:AG291"/>
    <mergeCell ref="J286:P286"/>
    <mergeCell ref="Q286:AG286"/>
    <mergeCell ref="J287:P287"/>
    <mergeCell ref="Q287:AG287"/>
    <mergeCell ref="J288:P288"/>
    <mergeCell ref="Q288:AG288"/>
    <mergeCell ref="J301:P301"/>
    <mergeCell ref="Q301:AG301"/>
    <mergeCell ref="J295:P295"/>
    <mergeCell ref="Q295:AG295"/>
    <mergeCell ref="J296:P296"/>
    <mergeCell ref="Q296:AG296"/>
    <mergeCell ref="J298:P298"/>
    <mergeCell ref="Q298:AG298"/>
    <mergeCell ref="J292:P292"/>
    <mergeCell ref="Q292:AG292"/>
    <mergeCell ref="J293:P293"/>
    <mergeCell ref="Q293:AG293"/>
    <mergeCell ref="J294:P294"/>
    <mergeCell ref="Q294:AG294"/>
    <mergeCell ref="J319:P319"/>
    <mergeCell ref="Q319:AG319"/>
    <mergeCell ref="Q312:AG312"/>
    <mergeCell ref="J313:P313"/>
    <mergeCell ref="Q313:AG313"/>
    <mergeCell ref="J314:P314"/>
    <mergeCell ref="Q314:AG314"/>
    <mergeCell ref="J308:P308"/>
    <mergeCell ref="Q308:AG308"/>
    <mergeCell ref="J309:P309"/>
    <mergeCell ref="Q309:AG309"/>
    <mergeCell ref="J311:P311"/>
    <mergeCell ref="Q311:AG311"/>
    <mergeCell ref="J312:P312"/>
    <mergeCell ref="J316:P316"/>
    <mergeCell ref="Q316:AG316"/>
    <mergeCell ref="J318:P318"/>
    <mergeCell ref="Q318:AG318"/>
    <mergeCell ref="J327:P327"/>
    <mergeCell ref="Q327:AG327"/>
    <mergeCell ref="J328:P328"/>
    <mergeCell ref="Q328:AG328"/>
    <mergeCell ref="D315:E335"/>
    <mergeCell ref="F315:I335"/>
    <mergeCell ref="J315:AG315"/>
    <mergeCell ref="J317:P317"/>
    <mergeCell ref="Q317:AG317"/>
    <mergeCell ref="J322:AG322"/>
    <mergeCell ref="J324:P324"/>
    <mergeCell ref="Q324:AG324"/>
    <mergeCell ref="J329:AG329"/>
    <mergeCell ref="J333:P333"/>
    <mergeCell ref="J323:P323"/>
    <mergeCell ref="Q323:AG323"/>
    <mergeCell ref="J325:P325"/>
    <mergeCell ref="Q325:AG325"/>
    <mergeCell ref="J326:P326"/>
    <mergeCell ref="Q326:AG326"/>
    <mergeCell ref="J320:P320"/>
    <mergeCell ref="Q320:AG320"/>
    <mergeCell ref="J321:P321"/>
    <mergeCell ref="Q321:AG321"/>
    <mergeCell ref="J337:P337"/>
    <mergeCell ref="Q337:AG337"/>
    <mergeCell ref="J338:AG338"/>
    <mergeCell ref="J339:P339"/>
    <mergeCell ref="Q339:AG339"/>
    <mergeCell ref="J340:P340"/>
    <mergeCell ref="Q340:AG340"/>
    <mergeCell ref="J330:P330"/>
    <mergeCell ref="Q330:AG330"/>
    <mergeCell ref="J331:P331"/>
    <mergeCell ref="Q331:AG331"/>
    <mergeCell ref="J332:P332"/>
    <mergeCell ref="Q332:AG332"/>
    <mergeCell ref="Q333:AG333"/>
    <mergeCell ref="J347:P347"/>
    <mergeCell ref="Q347:AG347"/>
    <mergeCell ref="J341:P341"/>
    <mergeCell ref="Q341:AG341"/>
    <mergeCell ref="J342:P342"/>
    <mergeCell ref="Q342:AG342"/>
    <mergeCell ref="J343:AG343"/>
    <mergeCell ref="J344:P344"/>
    <mergeCell ref="Q344:AG344"/>
    <mergeCell ref="J352:P352"/>
    <mergeCell ref="Q352:AG352"/>
    <mergeCell ref="J353:AG353"/>
    <mergeCell ref="J354:P354"/>
    <mergeCell ref="Q354:AG354"/>
    <mergeCell ref="J355:P355"/>
    <mergeCell ref="Q355:AG355"/>
    <mergeCell ref="J334:P334"/>
    <mergeCell ref="Q334:AG334"/>
    <mergeCell ref="J335:P335"/>
    <mergeCell ref="Q335:AG335"/>
    <mergeCell ref="J336:P336"/>
    <mergeCell ref="Q336:AG336"/>
    <mergeCell ref="J348:AG348"/>
    <mergeCell ref="J349:P349"/>
    <mergeCell ref="Q349:AG349"/>
    <mergeCell ref="J350:P350"/>
    <mergeCell ref="Q350:AG350"/>
    <mergeCell ref="J351:P351"/>
    <mergeCell ref="Q351:AG351"/>
    <mergeCell ref="J345:P345"/>
    <mergeCell ref="Q345:AG345"/>
    <mergeCell ref="J346:P346"/>
    <mergeCell ref="Q346:AG346"/>
    <mergeCell ref="J363:P363"/>
    <mergeCell ref="Q363:AG363"/>
    <mergeCell ref="J366:P366"/>
    <mergeCell ref="Q366:AG366"/>
    <mergeCell ref="Q361:AG361"/>
    <mergeCell ref="J362:P362"/>
    <mergeCell ref="Q362:AG362"/>
    <mergeCell ref="J356:P356"/>
    <mergeCell ref="Q356:AG356"/>
    <mergeCell ref="J357:P357"/>
    <mergeCell ref="Q357:AG357"/>
    <mergeCell ref="J360:P360"/>
    <mergeCell ref="Q360:AG360"/>
    <mergeCell ref="J361:P361"/>
    <mergeCell ref="J374:P374"/>
    <mergeCell ref="Q374:AG374"/>
    <mergeCell ref="J375:P375"/>
    <mergeCell ref="Q375:AG375"/>
    <mergeCell ref="J372:P372"/>
    <mergeCell ref="Q372:AG372"/>
    <mergeCell ref="J373:P373"/>
    <mergeCell ref="Q373:AG373"/>
    <mergeCell ref="J367:P367"/>
    <mergeCell ref="Q367:AG367"/>
    <mergeCell ref="J368:P368"/>
    <mergeCell ref="Q368:AG368"/>
    <mergeCell ref="J369:P369"/>
    <mergeCell ref="Q369:AG369"/>
    <mergeCell ref="J391:P391"/>
    <mergeCell ref="Q391:AG391"/>
    <mergeCell ref="J392:AG392"/>
    <mergeCell ref="J393:P393"/>
    <mergeCell ref="Q393:AG393"/>
    <mergeCell ref="J382:AG382"/>
    <mergeCell ref="J385:P385"/>
    <mergeCell ref="Q385:AG385"/>
    <mergeCell ref="J379:P379"/>
    <mergeCell ref="Q379:AG379"/>
    <mergeCell ref="J380:P380"/>
    <mergeCell ref="Q380:AG380"/>
    <mergeCell ref="J381:P381"/>
    <mergeCell ref="Q381:AG381"/>
    <mergeCell ref="J383:AG383"/>
    <mergeCell ref="J384:AG384"/>
    <mergeCell ref="J387:P387"/>
    <mergeCell ref="Q387:AG387"/>
    <mergeCell ref="J389:P389"/>
    <mergeCell ref="Q389:AG389"/>
    <mergeCell ref="J386:P386"/>
    <mergeCell ref="Q386:AG386"/>
    <mergeCell ref="J388:AG388"/>
    <mergeCell ref="J390:P390"/>
    <mergeCell ref="J112:Q112"/>
    <mergeCell ref="R112:Y112"/>
    <mergeCell ref="Z112:AG112"/>
    <mergeCell ref="B115:I115"/>
    <mergeCell ref="J115:Q115"/>
    <mergeCell ref="R115:Y115"/>
    <mergeCell ref="AK129:AS129"/>
    <mergeCell ref="B130:I173"/>
    <mergeCell ref="J130:AG130"/>
    <mergeCell ref="J135:P135"/>
    <mergeCell ref="Q135:AG135"/>
    <mergeCell ref="J136:AG136"/>
    <mergeCell ref="J139:P139"/>
    <mergeCell ref="Q139:AG139"/>
    <mergeCell ref="J140:AG140"/>
    <mergeCell ref="J145:P145"/>
    <mergeCell ref="Q145:AG145"/>
    <mergeCell ref="J146:AG146"/>
    <mergeCell ref="J149:P149"/>
    <mergeCell ref="Q149:AG149"/>
    <mergeCell ref="J150:AG150"/>
    <mergeCell ref="J153:P153"/>
    <mergeCell ref="Q153:AG153"/>
    <mergeCell ref="J154:AG154"/>
    <mergeCell ref="B174:I175"/>
    <mergeCell ref="J175:P175"/>
    <mergeCell ref="Q175:AG175"/>
    <mergeCell ref="B176:C219"/>
    <mergeCell ref="D176:I219"/>
    <mergeCell ref="J176:AG176"/>
    <mergeCell ref="J182:P182"/>
    <mergeCell ref="Q182:AG182"/>
    <mergeCell ref="J183:AG183"/>
    <mergeCell ref="J194:P194"/>
    <mergeCell ref="Q194:AG194"/>
    <mergeCell ref="J195:AG195"/>
    <mergeCell ref="J199:P199"/>
    <mergeCell ref="Q199:AG199"/>
    <mergeCell ref="J203:AG203"/>
    <mergeCell ref="J204:P204"/>
    <mergeCell ref="Q204:AG204"/>
    <mergeCell ref="J208:AG208"/>
    <mergeCell ref="J216:P216"/>
    <mergeCell ref="Q216:AG216"/>
    <mergeCell ref="J214:P214"/>
    <mergeCell ref="Q214:AG214"/>
    <mergeCell ref="J215:P215"/>
    <mergeCell ref="Q215:AG215"/>
    <mergeCell ref="B220:C337"/>
    <mergeCell ref="D220:E229"/>
    <mergeCell ref="F220:I229"/>
    <mergeCell ref="D230:E253"/>
    <mergeCell ref="F230:I253"/>
    <mergeCell ref="J230:AG230"/>
    <mergeCell ref="J233:P233"/>
    <mergeCell ref="Q233:AG233"/>
    <mergeCell ref="J238:AG238"/>
    <mergeCell ref="J241:P241"/>
    <mergeCell ref="Q241:AG241"/>
    <mergeCell ref="J246:AG246"/>
    <mergeCell ref="J249:P249"/>
    <mergeCell ref="Q249:AG249"/>
    <mergeCell ref="D254:E275"/>
    <mergeCell ref="F254:I275"/>
    <mergeCell ref="J254:AG254"/>
    <mergeCell ref="J257:P257"/>
    <mergeCell ref="Q257:AG257"/>
    <mergeCell ref="J262:AG262"/>
    <mergeCell ref="J265:P265"/>
    <mergeCell ref="Q265:AG265"/>
    <mergeCell ref="J270:AG270"/>
    <mergeCell ref="D276:E314"/>
    <mergeCell ref="F276:I314"/>
    <mergeCell ref="J276:AG276"/>
    <mergeCell ref="J284:P284"/>
    <mergeCell ref="Q284:AG284"/>
    <mergeCell ref="J289:AG289"/>
    <mergeCell ref="J297:P297"/>
    <mergeCell ref="Q297:AG297"/>
    <mergeCell ref="J302:AG302"/>
    <mergeCell ref="J310:P310"/>
    <mergeCell ref="Q310:AG310"/>
    <mergeCell ref="J305:P305"/>
    <mergeCell ref="Q305:AG305"/>
    <mergeCell ref="J306:P306"/>
    <mergeCell ref="Q306:AG306"/>
    <mergeCell ref="J307:P307"/>
    <mergeCell ref="Q307:AG307"/>
    <mergeCell ref="J303:P303"/>
    <mergeCell ref="Q303:AG303"/>
    <mergeCell ref="J304:P304"/>
    <mergeCell ref="Q304:AG304"/>
    <mergeCell ref="J299:P299"/>
    <mergeCell ref="Q299:AG299"/>
    <mergeCell ref="J300:P300"/>
    <mergeCell ref="Q300:AG300"/>
    <mergeCell ref="D336:E337"/>
    <mergeCell ref="F336:I337"/>
    <mergeCell ref="B338:C357"/>
    <mergeCell ref="D338:I357"/>
    <mergeCell ref="B358:C395"/>
    <mergeCell ref="D358:E381"/>
    <mergeCell ref="F358:I381"/>
    <mergeCell ref="J358:AG358"/>
    <mergeCell ref="J359:P359"/>
    <mergeCell ref="Q359:AG359"/>
    <mergeCell ref="J364:AG364"/>
    <mergeCell ref="J365:P365"/>
    <mergeCell ref="Q365:AG365"/>
    <mergeCell ref="J370:AG370"/>
    <mergeCell ref="J371:P371"/>
    <mergeCell ref="Q371:AG371"/>
    <mergeCell ref="J376:AG376"/>
    <mergeCell ref="J377:P377"/>
    <mergeCell ref="Q377:AG377"/>
    <mergeCell ref="J378:P378"/>
    <mergeCell ref="Q378:AG378"/>
    <mergeCell ref="D382:E395"/>
    <mergeCell ref="F382:I395"/>
    <mergeCell ref="Q390:AG390"/>
    <mergeCell ref="J394:P394"/>
    <mergeCell ref="Q394:AG394"/>
    <mergeCell ref="J395:P395"/>
    <mergeCell ref="Q395:AG395"/>
    <mergeCell ref="B399:C399"/>
    <mergeCell ref="B402:I402"/>
    <mergeCell ref="J402:Q402"/>
    <mergeCell ref="B405:F405"/>
    <mergeCell ref="B406:F406"/>
    <mergeCell ref="G405:K405"/>
    <mergeCell ref="G406:K406"/>
    <mergeCell ref="L405:Q405"/>
    <mergeCell ref="L406:Q406"/>
  </mergeCells>
  <phoneticPr fontId="4"/>
  <printOptions horizontalCentered="1"/>
  <pageMargins left="0.39370078740157483" right="0.39370078740157483" top="0.47244094488188981" bottom="0.19685039370078741" header="0.31496062992125984" footer="0"/>
  <pageSetup paperSize="9" scale="61" fitToHeight="0" orientation="portrait" r:id="rId1"/>
  <rowBreaks count="5" manualBreakCount="5">
    <brk id="75" max="33" man="1"/>
    <brk id="124" max="33" man="1"/>
    <brk id="175" max="33" man="1"/>
    <brk id="253" max="33" man="1"/>
    <brk id="337"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59999389629810485"/>
    <pageSetUpPr autoPageBreaks="0" fitToPage="1"/>
  </sheetPr>
  <dimension ref="A1:Q60"/>
  <sheetViews>
    <sheetView showGridLines="0" view="pageBreakPreview" zoomScaleNormal="115" zoomScaleSheetLayoutView="100" workbookViewId="0"/>
  </sheetViews>
  <sheetFormatPr defaultColWidth="9" defaultRowHeight="13.5" x14ac:dyDescent="0.15"/>
  <cols>
    <col min="1" max="1" width="1.75" customWidth="1"/>
    <col min="2" max="2" width="16.75" customWidth="1"/>
    <col min="3" max="3" width="10" customWidth="1"/>
    <col min="4" max="4" width="35.375" customWidth="1"/>
    <col min="5" max="6" width="8.25" customWidth="1"/>
    <col min="7" max="7" width="40.875" customWidth="1"/>
    <col min="8" max="9" width="13" style="571" customWidth="1"/>
  </cols>
  <sheetData>
    <row r="1" spans="2:17" ht="15" x14ac:dyDescent="0.15">
      <c r="B1" t="s">
        <v>1246</v>
      </c>
      <c r="C1" s="18"/>
      <c r="D1" s="18"/>
      <c r="E1" s="18"/>
      <c r="G1" s="565"/>
      <c r="H1" s="567"/>
      <c r="I1" s="775"/>
      <c r="J1" s="1299" t="s">
        <v>1213</v>
      </c>
      <c r="K1" s="1299"/>
      <c r="L1" s="1299"/>
      <c r="M1" s="1299"/>
      <c r="N1" s="1299"/>
      <c r="O1" s="1299"/>
      <c r="P1" s="1299"/>
      <c r="Q1" s="1299"/>
    </row>
    <row r="2" spans="2:17" s="19" customFormat="1" ht="40.5" customHeight="1" x14ac:dyDescent="0.15">
      <c r="B2" s="20" t="s">
        <v>1133</v>
      </c>
      <c r="C2" s="1818" t="s">
        <v>759</v>
      </c>
      <c r="D2" s="1818"/>
      <c r="E2" s="20" t="s">
        <v>760</v>
      </c>
      <c r="F2" s="21" t="s">
        <v>224</v>
      </c>
      <c r="G2" s="20" t="s">
        <v>1114</v>
      </c>
      <c r="H2" s="20" t="s">
        <v>1117</v>
      </c>
      <c r="I2" s="682" t="s">
        <v>1155</v>
      </c>
      <c r="J2" s="737" t="s">
        <v>1219</v>
      </c>
      <c r="K2" s="735"/>
      <c r="L2" s="735"/>
      <c r="M2" s="735"/>
      <c r="N2" s="735"/>
      <c r="O2" s="735"/>
      <c r="P2" s="735"/>
      <c r="Q2" s="735"/>
    </row>
    <row r="3" spans="2:17" s="19" customFormat="1" ht="34.5" customHeight="1" x14ac:dyDescent="0.15">
      <c r="B3" s="1808" t="s">
        <v>1684</v>
      </c>
      <c r="C3" s="1817" t="s">
        <v>1156</v>
      </c>
      <c r="D3" s="1817"/>
      <c r="E3" s="1803" t="s">
        <v>392</v>
      </c>
      <c r="F3" s="1797" t="s">
        <v>225</v>
      </c>
      <c r="G3" s="559" t="s">
        <v>1231</v>
      </c>
      <c r="H3" s="1787" t="s">
        <v>1115</v>
      </c>
      <c r="I3" s="835"/>
      <c r="J3" s="736" t="s">
        <v>1214</v>
      </c>
      <c r="K3" s="735"/>
      <c r="L3" s="735"/>
      <c r="M3" s="735"/>
      <c r="N3" s="735"/>
      <c r="O3" s="735"/>
      <c r="P3" s="735"/>
      <c r="Q3" s="735"/>
    </row>
    <row r="4" spans="2:17" s="19" customFormat="1" ht="17.25" customHeight="1" x14ac:dyDescent="0.15">
      <c r="B4" s="1809"/>
      <c r="C4" s="1812" t="s">
        <v>1157</v>
      </c>
      <c r="D4" s="1813"/>
      <c r="E4" s="1804"/>
      <c r="F4" s="1798"/>
      <c r="G4" s="683"/>
      <c r="H4" s="1788"/>
      <c r="I4" s="836"/>
    </row>
    <row r="5" spans="2:17" s="19" customFormat="1" ht="17.25" customHeight="1" x14ac:dyDescent="0.15">
      <c r="B5" s="1809"/>
      <c r="C5" s="1819" t="s">
        <v>1134</v>
      </c>
      <c r="D5" s="1819"/>
      <c r="E5" s="1804"/>
      <c r="F5" s="1798"/>
      <c r="G5" s="683"/>
      <c r="H5" s="1788"/>
      <c r="I5" s="836"/>
    </row>
    <row r="6" spans="2:17" s="19" customFormat="1" ht="22.5" customHeight="1" x14ac:dyDescent="0.15">
      <c r="B6" s="1809"/>
      <c r="C6" s="1819" t="s">
        <v>1135</v>
      </c>
      <c r="D6" s="1819"/>
      <c r="E6" s="1804"/>
      <c r="F6" s="1798"/>
      <c r="G6" s="683"/>
      <c r="H6" s="1788"/>
      <c r="I6" s="836"/>
    </row>
    <row r="7" spans="2:17" s="19" customFormat="1" ht="17.25" customHeight="1" x14ac:dyDescent="0.15">
      <c r="B7" s="1809"/>
      <c r="C7" s="1812" t="s">
        <v>1136</v>
      </c>
      <c r="D7" s="1813"/>
      <c r="E7" s="1804"/>
      <c r="F7" s="1798"/>
      <c r="G7" s="683"/>
      <c r="H7" s="1788"/>
      <c r="I7" s="836"/>
    </row>
    <row r="8" spans="2:17" s="19" customFormat="1" ht="17.25" customHeight="1" x14ac:dyDescent="0.15">
      <c r="B8" s="1809"/>
      <c r="C8" s="1812" t="s">
        <v>1438</v>
      </c>
      <c r="D8" s="1813"/>
      <c r="E8" s="1804"/>
      <c r="F8" s="1798"/>
      <c r="G8" s="683"/>
      <c r="H8" s="1788"/>
      <c r="I8" s="836"/>
    </row>
    <row r="9" spans="2:17" s="19" customFormat="1" ht="17.25" customHeight="1" x14ac:dyDescent="0.15">
      <c r="B9" s="1809"/>
      <c r="C9" s="1812" t="s">
        <v>1137</v>
      </c>
      <c r="D9" s="1813"/>
      <c r="E9" s="1804"/>
      <c r="F9" s="1798"/>
      <c r="G9" s="683"/>
      <c r="H9" s="1788"/>
      <c r="I9" s="836"/>
    </row>
    <row r="10" spans="2:17" s="19" customFormat="1" ht="17.25" customHeight="1" x14ac:dyDescent="0.15">
      <c r="B10" s="1809"/>
      <c r="C10" s="1814" t="s">
        <v>761</v>
      </c>
      <c r="D10" s="1814"/>
      <c r="E10" s="1804"/>
      <c r="F10" s="1798"/>
      <c r="G10" s="683"/>
      <c r="H10" s="1788"/>
      <c r="I10" s="836"/>
    </row>
    <row r="11" spans="2:17" s="19" customFormat="1" ht="17.25" customHeight="1" x14ac:dyDescent="0.15">
      <c r="B11" s="1809"/>
      <c r="C11" s="1811" t="s">
        <v>762</v>
      </c>
      <c r="D11" s="1811"/>
      <c r="E11" s="1804"/>
      <c r="F11" s="1798"/>
      <c r="G11" s="683"/>
      <c r="H11" s="1788"/>
      <c r="I11" s="836"/>
    </row>
    <row r="12" spans="2:17" s="19" customFormat="1" ht="17.25" customHeight="1" x14ac:dyDescent="0.15">
      <c r="B12" s="1809"/>
      <c r="C12" s="1811" t="s">
        <v>763</v>
      </c>
      <c r="D12" s="1811"/>
      <c r="E12" s="1804"/>
      <c r="F12" s="1798"/>
      <c r="G12" s="683"/>
      <c r="H12" s="1788"/>
      <c r="I12" s="836"/>
    </row>
    <row r="13" spans="2:17" s="19" customFormat="1" ht="17.25" customHeight="1" x14ac:dyDescent="0.15">
      <c r="B13" s="1809"/>
      <c r="C13" s="1811" t="s">
        <v>764</v>
      </c>
      <c r="D13" s="1811"/>
      <c r="E13" s="1804"/>
      <c r="F13" s="1798"/>
      <c r="G13" s="683"/>
      <c r="H13" s="1788"/>
      <c r="I13" s="836"/>
    </row>
    <row r="14" spans="2:17" s="19" customFormat="1" ht="17.25" customHeight="1" x14ac:dyDescent="0.15">
      <c r="B14" s="1809"/>
      <c r="C14" s="1811" t="s">
        <v>740</v>
      </c>
      <c r="D14" s="1811"/>
      <c r="E14" s="1804"/>
      <c r="F14" s="1798"/>
      <c r="G14" s="683"/>
      <c r="H14" s="1788"/>
      <c r="I14" s="836"/>
    </row>
    <row r="15" spans="2:17" s="19" customFormat="1" ht="17.25" customHeight="1" x14ac:dyDescent="0.15">
      <c r="B15" s="1809"/>
      <c r="C15" s="1811" t="s">
        <v>1685</v>
      </c>
      <c r="D15" s="1811"/>
      <c r="E15" s="1804"/>
      <c r="F15" s="1798"/>
      <c r="G15" s="1036"/>
      <c r="H15" s="1788"/>
      <c r="I15" s="836"/>
    </row>
    <row r="16" spans="2:17" s="19" customFormat="1" ht="17.25" customHeight="1" x14ac:dyDescent="0.15">
      <c r="B16" s="1810"/>
      <c r="C16" s="1815" t="s">
        <v>1247</v>
      </c>
      <c r="D16" s="1815"/>
      <c r="E16" s="1805"/>
      <c r="F16" s="1799"/>
      <c r="G16" s="684"/>
      <c r="H16" s="1789"/>
      <c r="I16" s="837"/>
    </row>
    <row r="17" spans="2:9" s="19" customFormat="1" ht="17.25" customHeight="1" x14ac:dyDescent="0.15">
      <c r="B17" s="552" t="s">
        <v>1686</v>
      </c>
      <c r="C17" s="1816" t="s">
        <v>1687</v>
      </c>
      <c r="D17" s="1816"/>
      <c r="E17" s="558" t="s">
        <v>63</v>
      </c>
      <c r="F17" s="547" t="s">
        <v>225</v>
      </c>
      <c r="G17" s="572"/>
      <c r="H17" s="558" t="s">
        <v>1116</v>
      </c>
      <c r="I17" s="835"/>
    </row>
    <row r="18" spans="2:9" s="19" customFormat="1" ht="17.25" customHeight="1" x14ac:dyDescent="0.15">
      <c r="B18" s="1809" t="s">
        <v>1688</v>
      </c>
      <c r="C18" s="1817" t="s">
        <v>673</v>
      </c>
      <c r="D18" s="1817"/>
      <c r="E18" s="1806" t="s">
        <v>392</v>
      </c>
      <c r="F18" s="1023" t="s">
        <v>225</v>
      </c>
      <c r="G18" s="793"/>
      <c r="H18" s="1787" t="s">
        <v>1115</v>
      </c>
      <c r="I18" s="835"/>
    </row>
    <row r="19" spans="2:9" s="19" customFormat="1" ht="34.5" customHeight="1" x14ac:dyDescent="0.15">
      <c r="B19" s="1809"/>
      <c r="C19" s="1811" t="s">
        <v>1516</v>
      </c>
      <c r="D19" s="1811"/>
      <c r="E19" s="1807"/>
      <c r="F19" s="1238" t="s">
        <v>767</v>
      </c>
      <c r="G19" s="683" t="s">
        <v>1579</v>
      </c>
      <c r="H19" s="1788"/>
      <c r="I19" s="836"/>
    </row>
    <row r="20" spans="2:9" s="19" customFormat="1" ht="17.25" customHeight="1" x14ac:dyDescent="0.15">
      <c r="B20" s="1809"/>
      <c r="C20" s="1811" t="s">
        <v>765</v>
      </c>
      <c r="D20" s="1811"/>
      <c r="E20" s="1807"/>
      <c r="F20" s="792" t="s">
        <v>1578</v>
      </c>
      <c r="G20" s="847"/>
      <c r="H20" s="1788"/>
      <c r="I20" s="838"/>
    </row>
    <row r="21" spans="2:9" s="19" customFormat="1" ht="34.5" customHeight="1" x14ac:dyDescent="0.15">
      <c r="B21" s="1810"/>
      <c r="C21" s="1815" t="s">
        <v>1551</v>
      </c>
      <c r="D21" s="1815"/>
      <c r="E21" s="848" t="s">
        <v>63</v>
      </c>
      <c r="F21" s="1022" t="s">
        <v>766</v>
      </c>
      <c r="G21" s="684" t="s">
        <v>1689</v>
      </c>
      <c r="H21" s="967" t="s">
        <v>63</v>
      </c>
      <c r="I21" s="837"/>
    </row>
    <row r="22" spans="2:9" s="19" customFormat="1" ht="34.5" customHeight="1" x14ac:dyDescent="0.15">
      <c r="B22" s="741" t="s">
        <v>1250</v>
      </c>
      <c r="C22" s="1820" t="s">
        <v>1100</v>
      </c>
      <c r="D22" s="1821"/>
      <c r="E22" s="554" t="s">
        <v>63</v>
      </c>
      <c r="F22" s="547" t="s">
        <v>225</v>
      </c>
      <c r="G22" s="741" t="s">
        <v>1215</v>
      </c>
      <c r="H22" s="1787" t="s">
        <v>1116</v>
      </c>
      <c r="I22" s="835"/>
    </row>
    <row r="23" spans="2:9" s="19" customFormat="1" ht="44.25" customHeight="1" x14ac:dyDescent="0.15">
      <c r="B23" s="741" t="s">
        <v>1122</v>
      </c>
      <c r="C23" s="1820" t="s">
        <v>1443</v>
      </c>
      <c r="D23" s="1821"/>
      <c r="E23" s="554" t="s">
        <v>63</v>
      </c>
      <c r="F23" s="547" t="s">
        <v>225</v>
      </c>
      <c r="G23" s="741" t="s">
        <v>1251</v>
      </c>
      <c r="H23" s="1788"/>
      <c r="I23" s="835"/>
    </row>
    <row r="24" spans="2:9" s="19" customFormat="1" ht="26.25" customHeight="1" x14ac:dyDescent="0.15">
      <c r="B24" s="557" t="s">
        <v>1123</v>
      </c>
      <c r="C24" s="1816" t="s">
        <v>247</v>
      </c>
      <c r="D24" s="1816"/>
      <c r="E24" s="558" t="s">
        <v>63</v>
      </c>
      <c r="F24" s="528" t="s">
        <v>225</v>
      </c>
      <c r="G24" s="557" t="s">
        <v>1158</v>
      </c>
      <c r="H24" s="1788"/>
      <c r="I24" s="835"/>
    </row>
    <row r="25" spans="2:9" s="19" customFormat="1" ht="34.5" customHeight="1" x14ac:dyDescent="0.15">
      <c r="B25" s="1793" t="s">
        <v>1124</v>
      </c>
      <c r="C25" s="1817" t="s">
        <v>1248</v>
      </c>
      <c r="D25" s="1817"/>
      <c r="E25" s="555" t="s">
        <v>63</v>
      </c>
      <c r="F25" s="529" t="s">
        <v>225</v>
      </c>
      <c r="G25" s="714" t="s">
        <v>1445</v>
      </c>
      <c r="H25" s="1788"/>
      <c r="I25" s="835"/>
    </row>
    <row r="26" spans="2:9" s="19" customFormat="1" ht="34.5" customHeight="1" x14ac:dyDescent="0.15">
      <c r="B26" s="1791"/>
      <c r="C26" s="1822" t="s">
        <v>1229</v>
      </c>
      <c r="D26" s="1822"/>
      <c r="E26" s="550" t="s">
        <v>63</v>
      </c>
      <c r="F26" s="792" t="s">
        <v>225</v>
      </c>
      <c r="G26" s="740" t="s">
        <v>1446</v>
      </c>
      <c r="H26" s="1788"/>
      <c r="I26" s="836"/>
    </row>
    <row r="27" spans="2:9" s="19" customFormat="1" ht="17.25" customHeight="1" x14ac:dyDescent="0.15">
      <c r="B27" s="1791"/>
      <c r="C27" s="1815" t="s">
        <v>1228</v>
      </c>
      <c r="D27" s="1815"/>
      <c r="E27" s="556" t="s">
        <v>63</v>
      </c>
      <c r="F27" s="739" t="s">
        <v>225</v>
      </c>
      <c r="G27" s="762" t="s">
        <v>1444</v>
      </c>
      <c r="H27" s="1788"/>
      <c r="I27" s="837"/>
    </row>
    <row r="28" spans="2:9" s="19" customFormat="1" ht="17.25" customHeight="1" x14ac:dyDescent="0.15">
      <c r="B28" s="1793" t="s">
        <v>1125</v>
      </c>
      <c r="C28" s="1817" t="s">
        <v>1249</v>
      </c>
      <c r="D28" s="1817"/>
      <c r="E28" s="555" t="s">
        <v>63</v>
      </c>
      <c r="F28" s="529" t="s">
        <v>225</v>
      </c>
      <c r="G28" s="559" t="s">
        <v>1202</v>
      </c>
      <c r="H28" s="1788"/>
      <c r="I28" s="835"/>
    </row>
    <row r="29" spans="2:9" s="19" customFormat="1" ht="17.25" customHeight="1" x14ac:dyDescent="0.15">
      <c r="B29" s="1794"/>
      <c r="C29" s="1815" t="s">
        <v>1101</v>
      </c>
      <c r="D29" s="1815"/>
      <c r="E29" s="556" t="s">
        <v>63</v>
      </c>
      <c r="F29" s="556" t="s">
        <v>766</v>
      </c>
      <c r="G29" s="553" t="s">
        <v>1102</v>
      </c>
      <c r="H29" s="1788"/>
      <c r="I29" s="837"/>
    </row>
    <row r="30" spans="2:9" s="19" customFormat="1" ht="17.25" customHeight="1" x14ac:dyDescent="0.15">
      <c r="B30" s="1793" t="s">
        <v>1126</v>
      </c>
      <c r="C30" s="1826" t="s">
        <v>226</v>
      </c>
      <c r="D30" s="1827"/>
      <c r="E30" s="555" t="s">
        <v>63</v>
      </c>
      <c r="F30" s="555" t="s">
        <v>766</v>
      </c>
      <c r="G30" s="1793" t="s">
        <v>1103</v>
      </c>
      <c r="H30" s="1788"/>
      <c r="I30" s="835"/>
    </row>
    <row r="31" spans="2:9" s="19" customFormat="1" ht="17.25" customHeight="1" x14ac:dyDescent="0.15">
      <c r="B31" s="1794"/>
      <c r="C31" s="1824" t="s">
        <v>757</v>
      </c>
      <c r="D31" s="1825"/>
      <c r="E31" s="556" t="s">
        <v>63</v>
      </c>
      <c r="F31" s="556" t="s">
        <v>767</v>
      </c>
      <c r="G31" s="1794"/>
      <c r="H31" s="1788"/>
      <c r="I31" s="837"/>
    </row>
    <row r="32" spans="2:9" s="19" customFormat="1" ht="17.25" customHeight="1" x14ac:dyDescent="0.15">
      <c r="B32" s="1793" t="s">
        <v>1127</v>
      </c>
      <c r="C32" s="1826" t="s">
        <v>768</v>
      </c>
      <c r="D32" s="1827"/>
      <c r="E32" s="555" t="s">
        <v>63</v>
      </c>
      <c r="F32" s="555" t="s">
        <v>767</v>
      </c>
      <c r="G32" s="1793" t="s">
        <v>1104</v>
      </c>
      <c r="H32" s="1788"/>
      <c r="I32" s="835"/>
    </row>
    <row r="33" spans="2:9" s="19" customFormat="1" ht="17.25" customHeight="1" x14ac:dyDescent="0.15">
      <c r="B33" s="1794"/>
      <c r="C33" s="1824" t="s">
        <v>758</v>
      </c>
      <c r="D33" s="1825"/>
      <c r="E33" s="556" t="s">
        <v>63</v>
      </c>
      <c r="F33" s="556" t="s">
        <v>767</v>
      </c>
      <c r="G33" s="1794"/>
      <c r="H33" s="1788"/>
      <c r="I33" s="837"/>
    </row>
    <row r="34" spans="2:9" s="19" customFormat="1" ht="34.5" customHeight="1" x14ac:dyDescent="0.15">
      <c r="B34" s="851" t="s">
        <v>1506</v>
      </c>
      <c r="C34" s="1826" t="s">
        <v>1508</v>
      </c>
      <c r="D34" s="1827"/>
      <c r="E34" s="853" t="s">
        <v>63</v>
      </c>
      <c r="F34" s="853" t="s">
        <v>767</v>
      </c>
      <c r="G34" s="851" t="s">
        <v>1507</v>
      </c>
      <c r="H34" s="1788"/>
      <c r="I34" s="840"/>
    </row>
    <row r="35" spans="2:9" s="19" customFormat="1" ht="17.25" customHeight="1" x14ac:dyDescent="0.15">
      <c r="B35" s="1793" t="s">
        <v>1517</v>
      </c>
      <c r="C35" s="1826" t="s">
        <v>1105</v>
      </c>
      <c r="D35" s="1827"/>
      <c r="E35" s="853" t="s">
        <v>63</v>
      </c>
      <c r="F35" s="853" t="s">
        <v>767</v>
      </c>
      <c r="G35" s="855"/>
      <c r="H35" s="1788"/>
      <c r="I35" s="835"/>
    </row>
    <row r="36" spans="2:9" s="19" customFormat="1" ht="17.25" customHeight="1" x14ac:dyDescent="0.15">
      <c r="B36" s="1794"/>
      <c r="C36" s="1824" t="s">
        <v>1106</v>
      </c>
      <c r="D36" s="1825"/>
      <c r="E36" s="854" t="s">
        <v>63</v>
      </c>
      <c r="F36" s="854" t="s">
        <v>767</v>
      </c>
      <c r="G36" s="856"/>
      <c r="H36" s="1788"/>
      <c r="I36" s="837"/>
    </row>
    <row r="37" spans="2:9" s="19" customFormat="1" ht="17.25" customHeight="1" x14ac:dyDescent="0.15">
      <c r="B37" s="1793" t="s">
        <v>1518</v>
      </c>
      <c r="C37" s="1817" t="s">
        <v>1204</v>
      </c>
      <c r="D37" s="1817"/>
      <c r="E37" s="555" t="s">
        <v>63</v>
      </c>
      <c r="F37" s="1797" t="s">
        <v>225</v>
      </c>
      <c r="G37" s="560"/>
      <c r="H37" s="1788"/>
      <c r="I37" s="835"/>
    </row>
    <row r="38" spans="2:9" s="19" customFormat="1" ht="17.25" customHeight="1" x14ac:dyDescent="0.15">
      <c r="B38" s="1791"/>
      <c r="C38" s="1811" t="s">
        <v>1205</v>
      </c>
      <c r="D38" s="1811"/>
      <c r="E38" s="550" t="s">
        <v>63</v>
      </c>
      <c r="F38" s="1798"/>
      <c r="G38" s="561"/>
      <c r="H38" s="1788"/>
      <c r="I38" s="836"/>
    </row>
    <row r="39" spans="2:9" s="19" customFormat="1" ht="17.25" customHeight="1" x14ac:dyDescent="0.15">
      <c r="B39" s="1791"/>
      <c r="C39" s="1811" t="s">
        <v>1206</v>
      </c>
      <c r="D39" s="1811"/>
      <c r="E39" s="550" t="s">
        <v>63</v>
      </c>
      <c r="F39" s="1798"/>
      <c r="G39" s="561"/>
      <c r="H39" s="1788"/>
      <c r="I39" s="836"/>
    </row>
    <row r="40" spans="2:9" s="19" customFormat="1" ht="17.25" customHeight="1" x14ac:dyDescent="0.15">
      <c r="B40" s="1791"/>
      <c r="C40" s="1811" t="s">
        <v>1207</v>
      </c>
      <c r="D40" s="1811"/>
      <c r="E40" s="550" t="s">
        <v>63</v>
      </c>
      <c r="F40" s="1798"/>
      <c r="G40" s="1239" t="s">
        <v>1634</v>
      </c>
      <c r="H40" s="1788"/>
      <c r="I40" s="836"/>
    </row>
    <row r="41" spans="2:9" s="19" customFormat="1" ht="17.25" customHeight="1" x14ac:dyDescent="0.15">
      <c r="B41" s="1791"/>
      <c r="C41" s="1811" t="s">
        <v>1208</v>
      </c>
      <c r="D41" s="1811"/>
      <c r="E41" s="550" t="s">
        <v>63</v>
      </c>
      <c r="F41" s="1798"/>
      <c r="G41" s="561"/>
      <c r="H41" s="1788"/>
      <c r="I41" s="836"/>
    </row>
    <row r="42" spans="2:9" s="19" customFormat="1" ht="17.25" customHeight="1" x14ac:dyDescent="0.15">
      <c r="B42" s="1791"/>
      <c r="C42" s="1811" t="s">
        <v>1252</v>
      </c>
      <c r="D42" s="1811"/>
      <c r="E42" s="550" t="s">
        <v>63</v>
      </c>
      <c r="F42" s="1798"/>
      <c r="G42" s="561"/>
      <c r="H42" s="1788"/>
      <c r="I42" s="836"/>
    </row>
    <row r="43" spans="2:9" s="19" customFormat="1" ht="48" customHeight="1" x14ac:dyDescent="0.15">
      <c r="B43" s="1794"/>
      <c r="C43" s="1815" t="s">
        <v>1253</v>
      </c>
      <c r="D43" s="1815"/>
      <c r="E43" s="556" t="s">
        <v>63</v>
      </c>
      <c r="F43" s="1799"/>
      <c r="G43" s="562" t="s">
        <v>1224</v>
      </c>
      <c r="H43" s="1788"/>
      <c r="I43" s="838"/>
    </row>
    <row r="44" spans="2:9" s="19" customFormat="1" ht="114.95" customHeight="1" x14ac:dyDescent="0.15">
      <c r="B44" s="1793" t="s">
        <v>1520</v>
      </c>
      <c r="C44" s="1831" t="s">
        <v>1519</v>
      </c>
      <c r="D44" s="1832"/>
      <c r="E44" s="555" t="s">
        <v>63</v>
      </c>
      <c r="F44" s="529" t="s">
        <v>225</v>
      </c>
      <c r="G44" s="714" t="s">
        <v>1731</v>
      </c>
      <c r="H44" s="1788"/>
      <c r="I44" s="835"/>
    </row>
    <row r="45" spans="2:9" s="19" customFormat="1" ht="34.5" customHeight="1" x14ac:dyDescent="0.15">
      <c r="B45" s="1794"/>
      <c r="C45" s="1828" t="s">
        <v>1203</v>
      </c>
      <c r="D45" s="1829"/>
      <c r="E45" s="556" t="s">
        <v>63</v>
      </c>
      <c r="F45" s="739" t="s">
        <v>225</v>
      </c>
      <c r="G45" s="740" t="s">
        <v>1524</v>
      </c>
      <c r="H45" s="1788"/>
      <c r="I45" s="840"/>
    </row>
    <row r="46" spans="2:9" s="19" customFormat="1" ht="17.25" customHeight="1" x14ac:dyDescent="0.15">
      <c r="B46" s="1793" t="s">
        <v>1521</v>
      </c>
      <c r="C46" s="1830" t="s">
        <v>1651</v>
      </c>
      <c r="D46" s="1830"/>
      <c r="E46" s="1800" t="s">
        <v>1254</v>
      </c>
      <c r="F46" s="1797" t="s">
        <v>225</v>
      </c>
      <c r="G46" s="1790" t="s">
        <v>1655</v>
      </c>
      <c r="H46" s="1788"/>
      <c r="I46" s="835"/>
    </row>
    <row r="47" spans="2:9" s="19" customFormat="1" ht="17.25" customHeight="1" x14ac:dyDescent="0.15">
      <c r="B47" s="1791"/>
      <c r="C47" s="1795" t="s">
        <v>1652</v>
      </c>
      <c r="D47" s="1795"/>
      <c r="E47" s="1801"/>
      <c r="F47" s="1798"/>
      <c r="G47" s="1791"/>
      <c r="H47" s="1788"/>
      <c r="I47" s="836"/>
    </row>
    <row r="48" spans="2:9" s="19" customFormat="1" ht="17.25" customHeight="1" x14ac:dyDescent="0.15">
      <c r="B48" s="1794"/>
      <c r="C48" s="1796" t="s">
        <v>1653</v>
      </c>
      <c r="D48" s="1796"/>
      <c r="E48" s="1801"/>
      <c r="F48" s="1799"/>
      <c r="G48" s="1792"/>
      <c r="H48" s="1789"/>
      <c r="I48" s="837"/>
    </row>
    <row r="49" spans="1:9" s="19" customFormat="1" ht="17.25" customHeight="1" x14ac:dyDescent="0.15">
      <c r="B49" s="1793" t="s">
        <v>1522</v>
      </c>
      <c r="C49" s="1830" t="s">
        <v>1651</v>
      </c>
      <c r="D49" s="1830"/>
      <c r="E49" s="1801"/>
      <c r="F49" s="1797" t="s">
        <v>225</v>
      </c>
      <c r="G49" s="1790" t="s">
        <v>1654</v>
      </c>
      <c r="H49" s="1787" t="s">
        <v>1115</v>
      </c>
      <c r="I49" s="835"/>
    </row>
    <row r="50" spans="1:9" s="19" customFormat="1" ht="17.25" customHeight="1" x14ac:dyDescent="0.15">
      <c r="B50" s="1791"/>
      <c r="C50" s="1795" t="s">
        <v>1652</v>
      </c>
      <c r="D50" s="1795"/>
      <c r="E50" s="1801"/>
      <c r="F50" s="1798"/>
      <c r="G50" s="1791"/>
      <c r="H50" s="1788"/>
      <c r="I50" s="836"/>
    </row>
    <row r="51" spans="1:9" s="19" customFormat="1" ht="17.25" customHeight="1" x14ac:dyDescent="0.15">
      <c r="B51" s="1794"/>
      <c r="C51" s="1796" t="s">
        <v>1653</v>
      </c>
      <c r="D51" s="1796"/>
      <c r="E51" s="1802"/>
      <c r="F51" s="1799"/>
      <c r="G51" s="1792"/>
      <c r="H51" s="1789"/>
      <c r="I51" s="837"/>
    </row>
    <row r="52" spans="1:9" s="19" customFormat="1" ht="17.25" customHeight="1" x14ac:dyDescent="0.15">
      <c r="B52" s="852" t="s">
        <v>1523</v>
      </c>
      <c r="C52" s="1823"/>
      <c r="D52" s="1823"/>
      <c r="E52" s="558" t="s">
        <v>63</v>
      </c>
      <c r="F52" s="530" t="s">
        <v>767</v>
      </c>
      <c r="G52" s="557" t="s">
        <v>227</v>
      </c>
      <c r="H52" s="558" t="s">
        <v>63</v>
      </c>
      <c r="I52" s="839"/>
    </row>
    <row r="53" spans="1:9" ht="7.5" customHeight="1" x14ac:dyDescent="0.15">
      <c r="A53" s="22"/>
      <c r="B53" s="531"/>
      <c r="C53" s="531"/>
      <c r="D53" s="531"/>
      <c r="E53" s="531"/>
      <c r="F53" s="532"/>
      <c r="G53" s="532"/>
      <c r="H53" s="568"/>
      <c r="I53" s="568"/>
    </row>
    <row r="54" spans="1:9" ht="7.5" customHeight="1" x14ac:dyDescent="0.15">
      <c r="A54" s="19"/>
      <c r="C54" s="533"/>
      <c r="D54" s="533"/>
      <c r="E54" s="533"/>
      <c r="F54" s="533"/>
      <c r="G54" s="532"/>
      <c r="H54" s="568"/>
      <c r="I54" s="568"/>
    </row>
    <row r="55" spans="1:9" ht="17.25" customHeight="1" x14ac:dyDescent="0.15">
      <c r="A55" s="19"/>
      <c r="C55" s="533"/>
      <c r="D55" s="533"/>
      <c r="E55" s="533"/>
      <c r="F55" s="528" t="s">
        <v>225</v>
      </c>
      <c r="G55" s="534" t="s">
        <v>228</v>
      </c>
      <c r="H55" s="569"/>
      <c r="I55" s="569"/>
    </row>
    <row r="56" spans="1:9" ht="17.25" customHeight="1" x14ac:dyDescent="0.15">
      <c r="B56" s="531"/>
      <c r="C56" s="531"/>
      <c r="D56" s="531"/>
      <c r="E56" s="531"/>
      <c r="F56" s="535" t="s">
        <v>767</v>
      </c>
      <c r="G56" s="536" t="s">
        <v>769</v>
      </c>
      <c r="H56" s="570"/>
      <c r="I56" s="570"/>
    </row>
    <row r="57" spans="1:9" ht="18.75" customHeight="1" x14ac:dyDescent="0.15">
      <c r="B57" s="537" t="s">
        <v>442</v>
      </c>
      <c r="C57" s="531"/>
      <c r="D57" s="531"/>
      <c r="E57" s="531"/>
    </row>
    <row r="58" spans="1:9" ht="18.75" customHeight="1" x14ac:dyDescent="0.15">
      <c r="B58" s="538" t="s">
        <v>441</v>
      </c>
      <c r="C58" s="22"/>
      <c r="D58" s="22"/>
      <c r="E58" s="22"/>
      <c r="G58" s="22"/>
      <c r="H58" s="237"/>
      <c r="I58" s="237"/>
    </row>
    <row r="59" spans="1:9" x14ac:dyDescent="0.15">
      <c r="B59" s="22"/>
      <c r="C59" s="22"/>
      <c r="D59" s="22"/>
      <c r="E59" s="22"/>
      <c r="G59" s="22"/>
      <c r="H59" s="237"/>
      <c r="I59" s="237"/>
    </row>
    <row r="60" spans="1:9" x14ac:dyDescent="0.15">
      <c r="A60" s="22"/>
      <c r="B60" s="22"/>
      <c r="C60" s="22"/>
      <c r="D60" s="22"/>
      <c r="E60" s="22"/>
      <c r="G60" s="22"/>
      <c r="H60" s="237"/>
      <c r="I60" s="237"/>
    </row>
  </sheetData>
  <sheetProtection sheet="1" objects="1" scenarios="1"/>
  <mergeCells count="78">
    <mergeCell ref="B30:B31"/>
    <mergeCell ref="C30:D30"/>
    <mergeCell ref="G30:G31"/>
    <mergeCell ref="C46:D46"/>
    <mergeCell ref="C49:D49"/>
    <mergeCell ref="B35:B36"/>
    <mergeCell ref="B37:B43"/>
    <mergeCell ref="B32:B33"/>
    <mergeCell ref="C32:D32"/>
    <mergeCell ref="C41:D41"/>
    <mergeCell ref="B44:B45"/>
    <mergeCell ref="C44:D44"/>
    <mergeCell ref="C31:D31"/>
    <mergeCell ref="C34:D34"/>
    <mergeCell ref="B46:B48"/>
    <mergeCell ref="C52:D52"/>
    <mergeCell ref="G32:G33"/>
    <mergeCell ref="C33:D33"/>
    <mergeCell ref="C35:D35"/>
    <mergeCell ref="C36:D36"/>
    <mergeCell ref="C37:D37"/>
    <mergeCell ref="C38:D38"/>
    <mergeCell ref="C39:D39"/>
    <mergeCell ref="C40:D40"/>
    <mergeCell ref="C42:D42"/>
    <mergeCell ref="C43:D43"/>
    <mergeCell ref="C45:D45"/>
    <mergeCell ref="C47:D47"/>
    <mergeCell ref="C48:D48"/>
    <mergeCell ref="G49:G51"/>
    <mergeCell ref="B28:B29"/>
    <mergeCell ref="C28:D28"/>
    <mergeCell ref="C22:D22"/>
    <mergeCell ref="C23:D23"/>
    <mergeCell ref="C24:D24"/>
    <mergeCell ref="B25:B27"/>
    <mergeCell ref="C25:D25"/>
    <mergeCell ref="C29:D29"/>
    <mergeCell ref="C27:D27"/>
    <mergeCell ref="C26:D26"/>
    <mergeCell ref="C2:D2"/>
    <mergeCell ref="C3:D3"/>
    <mergeCell ref="C4:D4"/>
    <mergeCell ref="C5:D5"/>
    <mergeCell ref="C7:D7"/>
    <mergeCell ref="C6:D6"/>
    <mergeCell ref="B3:B16"/>
    <mergeCell ref="B18:B21"/>
    <mergeCell ref="C15:D15"/>
    <mergeCell ref="C9:D9"/>
    <mergeCell ref="C10:D10"/>
    <mergeCell ref="C11:D11"/>
    <mergeCell ref="C12:D12"/>
    <mergeCell ref="C13:D13"/>
    <mergeCell ref="C14:D14"/>
    <mergeCell ref="C16:D16"/>
    <mergeCell ref="C17:D17"/>
    <mergeCell ref="C18:D18"/>
    <mergeCell ref="C19:D19"/>
    <mergeCell ref="C21:D21"/>
    <mergeCell ref="C8:D8"/>
    <mergeCell ref="C20:D20"/>
    <mergeCell ref="J1:Q1"/>
    <mergeCell ref="E3:E16"/>
    <mergeCell ref="H3:H16"/>
    <mergeCell ref="F37:F43"/>
    <mergeCell ref="E18:E20"/>
    <mergeCell ref="H18:H20"/>
    <mergeCell ref="F3:F16"/>
    <mergeCell ref="H22:H48"/>
    <mergeCell ref="H49:H51"/>
    <mergeCell ref="G46:G48"/>
    <mergeCell ref="B49:B51"/>
    <mergeCell ref="C50:D50"/>
    <mergeCell ref="C51:D51"/>
    <mergeCell ref="F49:F51"/>
    <mergeCell ref="E46:E51"/>
    <mergeCell ref="F46:F48"/>
  </mergeCells>
  <phoneticPr fontId="4"/>
  <conditionalFormatting sqref="I3:I52">
    <cfRule type="containsBlanks" dxfId="61" priority="1">
      <formula>LEN(TRIM(I3))=0</formula>
    </cfRule>
  </conditionalFormatting>
  <dataValidations count="1">
    <dataValidation type="list" allowBlank="1" showInputMessage="1" showErrorMessage="1" sqref="I3:I52" xr:uid="{BDC16008-116C-44E8-A00F-1E6F827CCC08}">
      <formula1>"○,-"</formula1>
    </dataValidation>
  </dataValidations>
  <pageMargins left="0.39370078740157483" right="0.19685039370078741" top="0.35433070866141736" bottom="0.15748031496062992" header="0.31496062992125984" footer="0.31496062992125984"/>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D6F9-21F8-43AF-8FEB-E1BFA027AC31}">
  <sheetPr codeName="Sheet7">
    <tabColor theme="9" tint="0.59999389629810485"/>
  </sheetPr>
  <dimension ref="A1:AH78"/>
  <sheetViews>
    <sheetView showGridLines="0" view="pageBreakPreview" zoomScaleNormal="130" zoomScaleSheetLayoutView="100" workbookViewId="0"/>
  </sheetViews>
  <sheetFormatPr defaultColWidth="3.625" defaultRowHeight="17.100000000000001" customHeight="1" x14ac:dyDescent="0.15"/>
  <cols>
    <col min="1" max="2" width="9.75" style="4" customWidth="1"/>
    <col min="3" max="20" width="4.625" style="4" customWidth="1"/>
    <col min="21" max="16384" width="3.625" style="4"/>
  </cols>
  <sheetData>
    <row r="1" spans="1:34" ht="17.100000000000001" customHeight="1" x14ac:dyDescent="0.15">
      <c r="A1" s="736" t="s">
        <v>1425</v>
      </c>
    </row>
    <row r="2" spans="1:34" s="685" customFormat="1" ht="17.100000000000001" customHeight="1" x14ac:dyDescent="0.15">
      <c r="A2" s="1843" t="s">
        <v>1159</v>
      </c>
      <c r="B2" s="1843"/>
      <c r="C2" s="1843"/>
      <c r="D2" s="1843"/>
      <c r="E2" s="1843"/>
      <c r="F2" s="1843"/>
      <c r="G2" s="1843"/>
      <c r="H2" s="1843"/>
      <c r="I2" s="1843"/>
      <c r="J2" s="1843"/>
      <c r="K2" s="1843"/>
      <c r="L2" s="1843"/>
      <c r="M2" s="1843"/>
      <c r="N2" s="1843"/>
      <c r="O2" s="1843"/>
      <c r="P2" s="1843"/>
      <c r="Q2" s="1843"/>
      <c r="R2" s="1843"/>
      <c r="S2" s="1843"/>
      <c r="T2" s="1843"/>
    </row>
    <row r="3" spans="1:34" s="685" customFormat="1" ht="17.100000000000001" customHeight="1" x14ac:dyDescent="0.15">
      <c r="A3" s="686"/>
    </row>
    <row r="4" spans="1:34" s="685" customFormat="1" ht="17.100000000000001" customHeight="1" x14ac:dyDescent="0.15">
      <c r="A4" s="687" t="s">
        <v>1160</v>
      </c>
      <c r="B4" s="688"/>
      <c r="C4" s="688"/>
      <c r="D4" s="688"/>
      <c r="E4" s="688"/>
      <c r="F4" s="688"/>
      <c r="G4" s="688"/>
      <c r="H4" s="688"/>
      <c r="I4" s="688"/>
      <c r="J4" s="688"/>
      <c r="K4" s="688"/>
      <c r="L4" s="688"/>
      <c r="M4" s="688"/>
      <c r="N4" s="688"/>
      <c r="O4" s="688"/>
      <c r="P4" s="688"/>
      <c r="Q4" s="688"/>
      <c r="R4" s="688"/>
      <c r="S4" s="688"/>
      <c r="T4" s="688"/>
    </row>
    <row r="5" spans="1:34" s="685" customFormat="1" ht="17.100000000000001" customHeight="1" x14ac:dyDescent="0.15">
      <c r="A5" s="1837" t="s">
        <v>1692</v>
      </c>
      <c r="B5" s="1837"/>
      <c r="C5" s="1837"/>
      <c r="D5" s="1837"/>
      <c r="E5" s="1837"/>
      <c r="F5" s="1837"/>
      <c r="G5" s="1837"/>
      <c r="H5" s="1837"/>
      <c r="I5" s="1837"/>
      <c r="J5" s="1837"/>
      <c r="K5" s="1837"/>
      <c r="L5" s="1837"/>
      <c r="M5" s="1837"/>
      <c r="N5" s="1837"/>
      <c r="O5" s="1837"/>
      <c r="P5" s="1837"/>
      <c r="Q5" s="1837"/>
      <c r="R5" s="1837"/>
      <c r="S5" s="1837"/>
      <c r="T5" s="1837"/>
    </row>
    <row r="6" spans="1:34" s="685" customFormat="1" ht="17.100000000000001" customHeight="1" x14ac:dyDescent="0.15">
      <c r="A6" s="1837"/>
      <c r="B6" s="1837"/>
      <c r="C6" s="1837"/>
      <c r="D6" s="1837"/>
      <c r="E6" s="1837"/>
      <c r="F6" s="1837"/>
      <c r="G6" s="1837"/>
      <c r="H6" s="1837"/>
      <c r="I6" s="1837"/>
      <c r="J6" s="1837"/>
      <c r="K6" s="1837"/>
      <c r="L6" s="1837"/>
      <c r="M6" s="1837"/>
      <c r="N6" s="1837"/>
      <c r="O6" s="1837"/>
      <c r="P6" s="1837"/>
      <c r="Q6" s="1837"/>
      <c r="R6" s="1837"/>
      <c r="S6" s="1837"/>
      <c r="T6" s="1837"/>
      <c r="U6" s="968"/>
      <c r="V6" s="968"/>
      <c r="W6" s="968"/>
      <c r="X6" s="968"/>
      <c r="Y6" s="968"/>
      <c r="Z6" s="968"/>
      <c r="AA6" s="968"/>
      <c r="AB6" s="968"/>
      <c r="AC6" s="968"/>
      <c r="AD6" s="968"/>
      <c r="AE6" s="968"/>
      <c r="AF6" s="968"/>
      <c r="AG6" s="968"/>
      <c r="AH6" s="968"/>
    </row>
    <row r="7" spans="1:34" s="685" customFormat="1" ht="19.899999999999999" customHeight="1" x14ac:dyDescent="0.15">
      <c r="A7" s="1837"/>
      <c r="B7" s="1837"/>
      <c r="C7" s="1837"/>
      <c r="D7" s="1837"/>
      <c r="E7" s="1837"/>
      <c r="F7" s="1837"/>
      <c r="G7" s="1837"/>
      <c r="H7" s="1837"/>
      <c r="I7" s="1837"/>
      <c r="J7" s="1837"/>
      <c r="K7" s="1837"/>
      <c r="L7" s="1837"/>
      <c r="M7" s="1837"/>
      <c r="N7" s="1837"/>
      <c r="O7" s="1837"/>
      <c r="P7" s="1837"/>
      <c r="Q7" s="1837"/>
      <c r="R7" s="1837"/>
      <c r="S7" s="1837"/>
      <c r="T7" s="1837"/>
    </row>
    <row r="8" spans="1:34" s="685" customFormat="1" ht="17.100000000000001" customHeight="1" x14ac:dyDescent="0.15">
      <c r="A8" s="1837"/>
      <c r="B8" s="1837"/>
      <c r="C8" s="1837"/>
      <c r="D8" s="1837"/>
      <c r="E8" s="1837"/>
      <c r="F8" s="1837"/>
      <c r="G8" s="1837"/>
      <c r="H8" s="1837"/>
      <c r="I8" s="1837"/>
      <c r="J8" s="1837"/>
      <c r="K8" s="1837"/>
      <c r="L8" s="1837"/>
      <c r="M8" s="1837"/>
      <c r="N8" s="1837"/>
      <c r="O8" s="1837"/>
      <c r="P8" s="1837"/>
      <c r="Q8" s="1837"/>
      <c r="R8" s="1837"/>
      <c r="S8" s="1837"/>
      <c r="T8" s="1837"/>
    </row>
    <row r="9" spans="1:34" s="685" customFormat="1" ht="17.100000000000001" customHeight="1" x14ac:dyDescent="0.15">
      <c r="A9" s="1837"/>
      <c r="B9" s="1837"/>
      <c r="C9" s="1837"/>
      <c r="D9" s="1837"/>
      <c r="E9" s="1837"/>
      <c r="F9" s="1837"/>
      <c r="G9" s="1837"/>
      <c r="H9" s="1837"/>
      <c r="I9" s="1837"/>
      <c r="J9" s="1837"/>
      <c r="K9" s="1837"/>
      <c r="L9" s="1837"/>
      <c r="M9" s="1837"/>
      <c r="N9" s="1837"/>
      <c r="O9" s="1837"/>
      <c r="P9" s="1837"/>
      <c r="Q9" s="1837"/>
      <c r="R9" s="1837"/>
      <c r="S9" s="1837"/>
      <c r="T9" s="1837"/>
    </row>
    <row r="10" spans="1:34" s="1175" customFormat="1" ht="17.100000000000001" customHeight="1" x14ac:dyDescent="0.15">
      <c r="A10" s="1837"/>
      <c r="B10" s="1837"/>
      <c r="C10" s="1837"/>
      <c r="D10" s="1837"/>
      <c r="E10" s="1837"/>
      <c r="F10" s="1837"/>
      <c r="G10" s="1837"/>
      <c r="H10" s="1837"/>
      <c r="I10" s="1837"/>
      <c r="J10" s="1837"/>
      <c r="K10" s="1837"/>
      <c r="L10" s="1837"/>
      <c r="M10" s="1837"/>
      <c r="N10" s="1837"/>
      <c r="O10" s="1837"/>
      <c r="P10" s="1837"/>
      <c r="Q10" s="1837"/>
      <c r="R10" s="1837"/>
      <c r="S10" s="1837"/>
      <c r="T10" s="1837"/>
    </row>
    <row r="11" spans="1:34" s="685" customFormat="1" ht="17.100000000000001" customHeight="1" x14ac:dyDescent="0.15">
      <c r="A11" s="686"/>
    </row>
    <row r="12" spans="1:34" s="685" customFormat="1" ht="17.100000000000001" customHeight="1" x14ac:dyDescent="0.15">
      <c r="A12" s="687" t="s">
        <v>1161</v>
      </c>
      <c r="B12" s="689"/>
      <c r="C12" s="689"/>
      <c r="D12" s="689"/>
      <c r="E12" s="689"/>
      <c r="F12" s="689"/>
      <c r="G12" s="689"/>
      <c r="H12" s="689"/>
      <c r="I12" s="689"/>
      <c r="J12" s="690"/>
      <c r="K12" s="691"/>
      <c r="L12" s="691"/>
      <c r="M12" s="691"/>
      <c r="N12" s="690"/>
      <c r="O12" s="689"/>
      <c r="P12" s="689"/>
      <c r="Q12" s="689"/>
      <c r="R12" s="689"/>
      <c r="S12" s="689"/>
      <c r="T12" s="689"/>
    </row>
    <row r="13" spans="1:34" s="685" customFormat="1" ht="17.100000000000001" customHeight="1" x14ac:dyDescent="0.15">
      <c r="A13" s="1844" t="s">
        <v>1525</v>
      </c>
      <c r="B13" s="1844"/>
      <c r="C13" s="1844"/>
      <c r="D13" s="1844"/>
      <c r="E13" s="1844"/>
      <c r="F13" s="1844"/>
      <c r="G13" s="1844"/>
      <c r="H13" s="1844"/>
      <c r="I13" s="1844"/>
      <c r="J13" s="1844"/>
      <c r="K13" s="1844"/>
      <c r="L13" s="1844"/>
      <c r="M13" s="1844"/>
      <c r="N13" s="1844"/>
      <c r="O13" s="1844"/>
      <c r="P13" s="1844"/>
      <c r="Q13" s="1844"/>
      <c r="R13" s="1844"/>
      <c r="S13" s="1844"/>
      <c r="T13" s="1844"/>
    </row>
    <row r="14" spans="1:34" s="685" customFormat="1" ht="17.100000000000001" customHeight="1" x14ac:dyDescent="0.15">
      <c r="A14" s="1844"/>
      <c r="B14" s="1844"/>
      <c r="C14" s="1844"/>
      <c r="D14" s="1844"/>
      <c r="E14" s="1844"/>
      <c r="F14" s="1844"/>
      <c r="G14" s="1844"/>
      <c r="H14" s="1844"/>
      <c r="I14" s="1844"/>
      <c r="J14" s="1844"/>
      <c r="K14" s="1844"/>
      <c r="L14" s="1844"/>
      <c r="M14" s="1844"/>
      <c r="N14" s="1844"/>
      <c r="O14" s="1844"/>
      <c r="P14" s="1844"/>
      <c r="Q14" s="1844"/>
      <c r="R14" s="1844"/>
      <c r="S14" s="1844"/>
      <c r="T14" s="1844"/>
    </row>
    <row r="15" spans="1:34" s="685" customFormat="1" ht="17.100000000000001" customHeight="1" x14ac:dyDescent="0.15">
      <c r="A15" s="1844"/>
      <c r="B15" s="1844"/>
      <c r="C15" s="1844"/>
      <c r="D15" s="1844"/>
      <c r="E15" s="1844"/>
      <c r="F15" s="1844"/>
      <c r="G15" s="1844"/>
      <c r="H15" s="1844"/>
      <c r="I15" s="1844"/>
      <c r="J15" s="1844"/>
      <c r="K15" s="1844"/>
      <c r="L15" s="1844"/>
      <c r="M15" s="1844"/>
      <c r="N15" s="1844"/>
      <c r="O15" s="1844"/>
      <c r="P15" s="1844"/>
      <c r="Q15" s="1844"/>
      <c r="R15" s="1844"/>
      <c r="S15" s="1844"/>
      <c r="T15" s="1844"/>
    </row>
    <row r="16" spans="1:34" s="685" customFormat="1" ht="17.100000000000001" customHeight="1" x14ac:dyDescent="0.15">
      <c r="A16" s="1844"/>
      <c r="B16" s="1844"/>
      <c r="C16" s="1844"/>
      <c r="D16" s="1844"/>
      <c r="E16" s="1844"/>
      <c r="F16" s="1844"/>
      <c r="G16" s="1844"/>
      <c r="H16" s="1844"/>
      <c r="I16" s="1844"/>
      <c r="J16" s="1844"/>
      <c r="K16" s="1844"/>
      <c r="L16" s="1844"/>
      <c r="M16" s="1844"/>
      <c r="N16" s="1844"/>
      <c r="O16" s="1844"/>
      <c r="P16" s="1844"/>
      <c r="Q16" s="1844"/>
      <c r="R16" s="1844"/>
      <c r="S16" s="1844"/>
      <c r="T16" s="1844"/>
    </row>
    <row r="17" spans="1:20" s="685" customFormat="1" ht="17.100000000000001" customHeight="1" x14ac:dyDescent="0.15">
      <c r="A17" s="1844"/>
      <c r="B17" s="1844"/>
      <c r="C17" s="1844"/>
      <c r="D17" s="1844"/>
      <c r="E17" s="1844"/>
      <c r="F17" s="1844"/>
      <c r="G17" s="1844"/>
      <c r="H17" s="1844"/>
      <c r="I17" s="1844"/>
      <c r="J17" s="1844"/>
      <c r="K17" s="1844"/>
      <c r="L17" s="1844"/>
      <c r="M17" s="1844"/>
      <c r="N17" s="1844"/>
      <c r="O17" s="1844"/>
      <c r="P17" s="1844"/>
      <c r="Q17" s="1844"/>
      <c r="R17" s="1844"/>
      <c r="S17" s="1844"/>
      <c r="T17" s="1844"/>
    </row>
    <row r="18" spans="1:20" s="685" customFormat="1" ht="16.5" customHeight="1" x14ac:dyDescent="0.15">
      <c r="A18" s="1006"/>
      <c r="B18" s="1006"/>
      <c r="C18" s="1006"/>
      <c r="D18" s="1006"/>
      <c r="E18" s="1006"/>
      <c r="F18" s="1006"/>
      <c r="G18" s="1006"/>
      <c r="H18" s="1006"/>
      <c r="I18" s="1006"/>
      <c r="J18" s="1006"/>
      <c r="K18" s="1006"/>
      <c r="L18" s="1006"/>
      <c r="M18" s="1006"/>
      <c r="N18" s="1006"/>
      <c r="O18" s="1006"/>
      <c r="P18" s="1006"/>
      <c r="Q18" s="1006"/>
      <c r="R18" s="1006"/>
      <c r="S18" s="1006"/>
      <c r="T18" s="1006"/>
    </row>
    <row r="19" spans="1:20" s="685" customFormat="1" ht="16.5" customHeight="1" x14ac:dyDescent="0.15">
      <c r="A19" s="687" t="s">
        <v>1162</v>
      </c>
      <c r="B19" s="692"/>
      <c r="C19" s="692"/>
      <c r="D19" s="692"/>
      <c r="E19" s="692"/>
      <c r="F19" s="692"/>
      <c r="G19" s="692"/>
      <c r="H19" s="692"/>
      <c r="I19" s="692"/>
      <c r="J19" s="692"/>
      <c r="K19" s="692"/>
      <c r="L19" s="692"/>
      <c r="M19" s="692"/>
      <c r="N19" s="692"/>
      <c r="O19" s="692"/>
      <c r="P19" s="692"/>
      <c r="Q19" s="692"/>
      <c r="R19" s="692"/>
      <c r="S19" s="692"/>
      <c r="T19" s="692"/>
    </row>
    <row r="20" spans="1:20" s="685" customFormat="1" ht="17.100000000000001" customHeight="1" x14ac:dyDescent="0.15">
      <c r="A20" s="1837" t="s">
        <v>1691</v>
      </c>
      <c r="B20" s="1837"/>
      <c r="C20" s="1837"/>
      <c r="D20" s="1837"/>
      <c r="E20" s="1837"/>
      <c r="F20" s="1837"/>
      <c r="G20" s="1837"/>
      <c r="H20" s="1837"/>
      <c r="I20" s="1837"/>
      <c r="J20" s="1837"/>
      <c r="K20" s="1837"/>
      <c r="L20" s="1837"/>
      <c r="M20" s="1837"/>
      <c r="N20" s="1837"/>
      <c r="O20" s="1837"/>
      <c r="P20" s="1837"/>
      <c r="Q20" s="1837"/>
      <c r="R20" s="1837"/>
      <c r="S20" s="1837"/>
      <c r="T20" s="1837"/>
    </row>
    <row r="21" spans="1:20" s="685" customFormat="1" ht="12.6" customHeight="1" x14ac:dyDescent="0.15">
      <c r="A21" s="1837"/>
      <c r="B21" s="1837"/>
      <c r="C21" s="1837"/>
      <c r="D21" s="1837"/>
      <c r="E21" s="1837"/>
      <c r="F21" s="1837"/>
      <c r="G21" s="1837"/>
      <c r="H21" s="1837"/>
      <c r="I21" s="1837"/>
      <c r="J21" s="1837"/>
      <c r="K21" s="1837"/>
      <c r="L21" s="1837"/>
      <c r="M21" s="1837"/>
      <c r="N21" s="1837"/>
      <c r="O21" s="1837"/>
      <c r="P21" s="1837"/>
      <c r="Q21" s="1837"/>
      <c r="R21" s="1837"/>
      <c r="S21" s="1837"/>
      <c r="T21" s="1837"/>
    </row>
    <row r="22" spans="1:20" s="685" customFormat="1" ht="17.100000000000001" customHeight="1" x14ac:dyDescent="0.15">
      <c r="A22" s="1837"/>
      <c r="B22" s="1837"/>
      <c r="C22" s="1837"/>
      <c r="D22" s="1837"/>
      <c r="E22" s="1837"/>
      <c r="F22" s="1837"/>
      <c r="G22" s="1837"/>
      <c r="H22" s="1837"/>
      <c r="I22" s="1837"/>
      <c r="J22" s="1837"/>
      <c r="K22" s="1837"/>
      <c r="L22" s="1837"/>
      <c r="M22" s="1837"/>
      <c r="N22" s="1837"/>
      <c r="O22" s="1837"/>
      <c r="P22" s="1837"/>
      <c r="Q22" s="1837"/>
      <c r="R22" s="1837"/>
      <c r="S22" s="1837"/>
      <c r="T22" s="1837"/>
    </row>
    <row r="23" spans="1:20" s="685" customFormat="1" ht="16.899999999999999" customHeight="1" x14ac:dyDescent="0.15">
      <c r="A23" s="1837"/>
      <c r="B23" s="1837"/>
      <c r="C23" s="1837"/>
      <c r="D23" s="1837"/>
      <c r="E23" s="1837"/>
      <c r="F23" s="1837"/>
      <c r="G23" s="1837"/>
      <c r="H23" s="1837"/>
      <c r="I23" s="1837"/>
      <c r="J23" s="1837"/>
      <c r="K23" s="1837"/>
      <c r="L23" s="1837"/>
      <c r="M23" s="1837"/>
      <c r="N23" s="1837"/>
      <c r="O23" s="1837"/>
      <c r="P23" s="1837"/>
      <c r="Q23" s="1837"/>
      <c r="R23" s="1837"/>
      <c r="S23" s="1837"/>
      <c r="T23" s="1837"/>
    </row>
    <row r="24" spans="1:20" s="685" customFormat="1" ht="17.100000000000001" customHeight="1" x14ac:dyDescent="0.15">
      <c r="A24" s="1837"/>
      <c r="B24" s="1837"/>
      <c r="C24" s="1837"/>
      <c r="D24" s="1837"/>
      <c r="E24" s="1837"/>
      <c r="F24" s="1837"/>
      <c r="G24" s="1837"/>
      <c r="H24" s="1837"/>
      <c r="I24" s="1837"/>
      <c r="J24" s="1837"/>
      <c r="K24" s="1837"/>
      <c r="L24" s="1837"/>
      <c r="M24" s="1837"/>
      <c r="N24" s="1837"/>
      <c r="O24" s="1837"/>
      <c r="P24" s="1837"/>
      <c r="Q24" s="1837"/>
      <c r="R24" s="1837"/>
      <c r="S24" s="1837"/>
      <c r="T24" s="1837"/>
    </row>
    <row r="25" spans="1:20" s="685" customFormat="1" ht="17.100000000000001" customHeight="1" x14ac:dyDescent="0.15">
      <c r="A25" s="687" t="s">
        <v>1163</v>
      </c>
      <c r="B25" s="693"/>
      <c r="C25" s="693"/>
      <c r="D25" s="693"/>
      <c r="E25" s="693"/>
      <c r="F25" s="693"/>
      <c r="G25" s="693"/>
      <c r="H25" s="693"/>
      <c r="I25" s="693"/>
      <c r="J25" s="693"/>
      <c r="K25" s="693"/>
      <c r="L25" s="693"/>
      <c r="M25" s="693"/>
      <c r="N25" s="693"/>
      <c r="O25" s="693"/>
      <c r="P25" s="693"/>
      <c r="Q25" s="693"/>
      <c r="R25" s="693"/>
      <c r="S25" s="693"/>
      <c r="T25" s="693"/>
    </row>
    <row r="26" spans="1:20" s="685" customFormat="1" ht="17.100000000000001" customHeight="1" x14ac:dyDescent="0.15">
      <c r="A26" s="1837" t="s">
        <v>1526</v>
      </c>
      <c r="B26" s="1837"/>
      <c r="C26" s="1837"/>
      <c r="D26" s="1837"/>
      <c r="E26" s="1837"/>
      <c r="F26" s="1837"/>
      <c r="G26" s="1837"/>
      <c r="H26" s="1837"/>
      <c r="I26" s="1837"/>
      <c r="J26" s="1837"/>
      <c r="K26" s="1837"/>
      <c r="L26" s="1837"/>
      <c r="M26" s="1837"/>
      <c r="N26" s="1837"/>
      <c r="O26" s="1837"/>
      <c r="P26" s="1837"/>
      <c r="Q26" s="1837"/>
      <c r="R26" s="1837"/>
      <c r="S26" s="1837"/>
      <c r="T26" s="1837"/>
    </row>
    <row r="27" spans="1:20" s="685" customFormat="1" ht="17.100000000000001" customHeight="1" x14ac:dyDescent="0.15">
      <c r="A27" s="1837"/>
      <c r="B27" s="1837"/>
      <c r="C27" s="1837"/>
      <c r="D27" s="1837"/>
      <c r="E27" s="1837"/>
      <c r="F27" s="1837"/>
      <c r="G27" s="1837"/>
      <c r="H27" s="1837"/>
      <c r="I27" s="1837"/>
      <c r="J27" s="1837"/>
      <c r="K27" s="1837"/>
      <c r="L27" s="1837"/>
      <c r="M27" s="1837"/>
      <c r="N27" s="1837"/>
      <c r="O27" s="1837"/>
      <c r="P27" s="1837"/>
      <c r="Q27" s="1837"/>
      <c r="R27" s="1837"/>
      <c r="S27" s="1837"/>
      <c r="T27" s="1837"/>
    </row>
    <row r="28" spans="1:20" s="685" customFormat="1" ht="17.100000000000001" customHeight="1" x14ac:dyDescent="0.15">
      <c r="A28" s="1837"/>
      <c r="B28" s="1837"/>
      <c r="C28" s="1837"/>
      <c r="D28" s="1837"/>
      <c r="E28" s="1837"/>
      <c r="F28" s="1837"/>
      <c r="G28" s="1837"/>
      <c r="H28" s="1837"/>
      <c r="I28" s="1837"/>
      <c r="J28" s="1837"/>
      <c r="K28" s="1837"/>
      <c r="L28" s="1837"/>
      <c r="M28" s="1837"/>
      <c r="N28" s="1837"/>
      <c r="O28" s="1837"/>
      <c r="P28" s="1837"/>
      <c r="Q28" s="1837"/>
      <c r="R28" s="1837"/>
      <c r="S28" s="1837"/>
      <c r="T28" s="1837"/>
    </row>
    <row r="29" spans="1:20" s="685" customFormat="1" ht="16.899999999999999" customHeight="1" x14ac:dyDescent="0.15">
      <c r="A29" s="1837"/>
      <c r="B29" s="1837"/>
      <c r="C29" s="1837"/>
      <c r="D29" s="1837"/>
      <c r="E29" s="1837"/>
      <c r="F29" s="1837"/>
      <c r="G29" s="1837"/>
      <c r="H29" s="1837"/>
      <c r="I29" s="1837"/>
      <c r="J29" s="1837"/>
      <c r="K29" s="1837"/>
      <c r="L29" s="1837"/>
      <c r="M29" s="1837"/>
      <c r="N29" s="1837"/>
      <c r="O29" s="1837"/>
      <c r="P29" s="1837"/>
      <c r="Q29" s="1837"/>
      <c r="R29" s="1837"/>
      <c r="S29" s="1837"/>
      <c r="T29" s="1837"/>
    </row>
    <row r="30" spans="1:20" s="685" customFormat="1" ht="16.899999999999999" customHeight="1" x14ac:dyDescent="0.15">
      <c r="A30" s="1837"/>
      <c r="B30" s="1837"/>
      <c r="C30" s="1837"/>
      <c r="D30" s="1837"/>
      <c r="E30" s="1837"/>
      <c r="F30" s="1837"/>
      <c r="G30" s="1837"/>
      <c r="H30" s="1837"/>
      <c r="I30" s="1837"/>
      <c r="J30" s="1837"/>
      <c r="K30" s="1837"/>
      <c r="L30" s="1837"/>
      <c r="M30" s="1837"/>
      <c r="N30" s="1837"/>
      <c r="O30" s="1837"/>
      <c r="P30" s="1837"/>
      <c r="Q30" s="1837"/>
      <c r="R30" s="1837"/>
      <c r="S30" s="1837"/>
      <c r="T30" s="1837"/>
    </row>
    <row r="31" spans="1:20" s="1175" customFormat="1" ht="16.899999999999999" customHeight="1" x14ac:dyDescent="0.15">
      <c r="A31" s="1837"/>
      <c r="B31" s="1837"/>
      <c r="C31" s="1837"/>
      <c r="D31" s="1837"/>
      <c r="E31" s="1837"/>
      <c r="F31" s="1837"/>
      <c r="G31" s="1837"/>
      <c r="H31" s="1837"/>
      <c r="I31" s="1837"/>
      <c r="J31" s="1837"/>
      <c r="K31" s="1837"/>
      <c r="L31" s="1837"/>
      <c r="M31" s="1837"/>
      <c r="N31" s="1837"/>
      <c r="O31" s="1837"/>
      <c r="P31" s="1837"/>
      <c r="Q31" s="1837"/>
      <c r="R31" s="1837"/>
      <c r="S31" s="1837"/>
      <c r="T31" s="1837"/>
    </row>
    <row r="32" spans="1:20" s="685" customFormat="1" ht="17.100000000000001" customHeight="1" x14ac:dyDescent="0.15">
      <c r="A32" s="693"/>
      <c r="B32" s="693"/>
      <c r="C32" s="693"/>
      <c r="D32" s="693"/>
      <c r="E32" s="693"/>
      <c r="F32" s="693"/>
      <c r="G32" s="693"/>
      <c r="H32" s="693"/>
      <c r="I32" s="693"/>
      <c r="J32" s="693"/>
      <c r="K32" s="693"/>
      <c r="L32" s="693"/>
      <c r="M32" s="693"/>
      <c r="N32" s="693"/>
      <c r="O32" s="693"/>
      <c r="P32" s="693"/>
      <c r="Q32" s="693"/>
      <c r="R32" s="693"/>
      <c r="S32" s="693"/>
      <c r="T32" s="693"/>
    </row>
    <row r="33" spans="1:24" s="685" customFormat="1" ht="17.100000000000001" customHeight="1" x14ac:dyDescent="0.15">
      <c r="A33" s="687" t="s">
        <v>1164</v>
      </c>
      <c r="B33" s="688"/>
      <c r="C33" s="688"/>
      <c r="D33" s="688"/>
      <c r="E33" s="688"/>
      <c r="F33" s="688"/>
      <c r="G33" s="688"/>
      <c r="H33" s="688"/>
      <c r="I33" s="688"/>
      <c r="K33" s="694"/>
      <c r="L33" s="694"/>
      <c r="M33" s="694"/>
      <c r="O33" s="688"/>
      <c r="P33" s="688"/>
      <c r="Q33" s="688"/>
      <c r="R33" s="688"/>
      <c r="S33" s="688"/>
      <c r="T33" s="688"/>
    </row>
    <row r="34" spans="1:24" s="685" customFormat="1" ht="17.100000000000001" customHeight="1" x14ac:dyDescent="0.15">
      <c r="A34" s="1837" t="s">
        <v>1426</v>
      </c>
      <c r="B34" s="1837"/>
      <c r="C34" s="1837"/>
      <c r="D34" s="1837"/>
      <c r="E34" s="1837"/>
      <c r="F34" s="1837"/>
      <c r="G34" s="1837"/>
      <c r="H34" s="1837"/>
      <c r="I34" s="1837"/>
      <c r="J34" s="1837"/>
      <c r="K34" s="1837"/>
      <c r="L34" s="1837"/>
      <c r="M34" s="1837"/>
      <c r="N34" s="1837"/>
      <c r="O34" s="1837"/>
      <c r="P34" s="1837"/>
      <c r="Q34" s="1837"/>
      <c r="R34" s="1837"/>
      <c r="S34" s="1837"/>
      <c r="T34" s="1837"/>
    </row>
    <row r="35" spans="1:24" s="685" customFormat="1" ht="17.100000000000001" customHeight="1" x14ac:dyDescent="0.15">
      <c r="A35" s="1837"/>
      <c r="B35" s="1837"/>
      <c r="C35" s="1837"/>
      <c r="D35" s="1837"/>
      <c r="E35" s="1837"/>
      <c r="F35" s="1837"/>
      <c r="G35" s="1837"/>
      <c r="H35" s="1837"/>
      <c r="I35" s="1837"/>
      <c r="J35" s="1837"/>
      <c r="K35" s="1837"/>
      <c r="L35" s="1837"/>
      <c r="M35" s="1837"/>
      <c r="N35" s="1837"/>
      <c r="O35" s="1837"/>
      <c r="P35" s="1837"/>
      <c r="Q35" s="1837"/>
      <c r="R35" s="1837"/>
      <c r="S35" s="1837"/>
      <c r="T35" s="1837"/>
    </row>
    <row r="36" spans="1:24" s="685" customFormat="1" ht="17.100000000000001" customHeight="1" x14ac:dyDescent="0.15">
      <c r="A36" s="1841" t="s">
        <v>1427</v>
      </c>
      <c r="B36" s="1841"/>
      <c r="C36" s="1841" t="s">
        <v>1165</v>
      </c>
      <c r="D36" s="1841"/>
      <c r="E36" s="1841"/>
      <c r="F36" s="1841"/>
      <c r="G36" s="1841"/>
      <c r="H36" s="1841"/>
      <c r="I36" s="1841"/>
      <c r="J36" s="1841"/>
      <c r="K36" s="1841"/>
      <c r="L36" s="1841" t="s">
        <v>1166</v>
      </c>
      <c r="M36" s="1841"/>
      <c r="N36" s="1841"/>
      <c r="O36" s="1841"/>
      <c r="P36" s="1841" t="s">
        <v>1167</v>
      </c>
      <c r="Q36" s="1841"/>
      <c r="R36" s="1841"/>
      <c r="S36" s="1841"/>
      <c r="T36" s="1841"/>
    </row>
    <row r="37" spans="1:24" s="685" customFormat="1" ht="17.100000000000001" customHeight="1" x14ac:dyDescent="0.15">
      <c r="A37" s="1833" t="s">
        <v>1428</v>
      </c>
      <c r="B37" s="1833"/>
      <c r="C37" s="1838" t="s">
        <v>1554</v>
      </c>
      <c r="D37" s="1838"/>
      <c r="E37" s="1838"/>
      <c r="F37" s="1838"/>
      <c r="G37" s="1838"/>
      <c r="H37" s="1838"/>
      <c r="I37" s="1838"/>
      <c r="J37" s="1838"/>
      <c r="K37" s="1838"/>
      <c r="L37" s="1835" t="s">
        <v>1429</v>
      </c>
      <c r="M37" s="1835"/>
      <c r="N37" s="1835"/>
      <c r="O37" s="1835"/>
      <c r="P37" s="1838" t="s">
        <v>1527</v>
      </c>
      <c r="Q37" s="1838"/>
      <c r="R37" s="1838"/>
      <c r="S37" s="1838"/>
      <c r="T37" s="1838"/>
      <c r="U37" s="968"/>
      <c r="V37" s="968"/>
      <c r="W37" s="968"/>
      <c r="X37" s="968"/>
    </row>
    <row r="38" spans="1:24" s="685" customFormat="1" ht="17.100000000000001" customHeight="1" x14ac:dyDescent="0.15">
      <c r="A38" s="1833"/>
      <c r="B38" s="1833"/>
      <c r="C38" s="1838"/>
      <c r="D38" s="1838"/>
      <c r="E38" s="1838"/>
      <c r="F38" s="1838"/>
      <c r="G38" s="1838"/>
      <c r="H38" s="1838"/>
      <c r="I38" s="1838"/>
      <c r="J38" s="1838"/>
      <c r="K38" s="1838"/>
      <c r="L38" s="1835"/>
      <c r="M38" s="1835"/>
      <c r="N38" s="1835"/>
      <c r="O38" s="1835"/>
      <c r="P38" s="1838"/>
      <c r="Q38" s="1838"/>
      <c r="R38" s="1838"/>
      <c r="S38" s="1838"/>
      <c r="T38" s="1838"/>
      <c r="U38" s="969"/>
      <c r="V38" s="969"/>
      <c r="W38" s="968"/>
      <c r="X38" s="968"/>
    </row>
    <row r="39" spans="1:24" s="685" customFormat="1" ht="17.100000000000001" customHeight="1" x14ac:dyDescent="0.15">
      <c r="A39" s="1833"/>
      <c r="B39" s="1833"/>
      <c r="C39" s="1838"/>
      <c r="D39" s="1838"/>
      <c r="E39" s="1838"/>
      <c r="F39" s="1838"/>
      <c r="G39" s="1838"/>
      <c r="H39" s="1838"/>
      <c r="I39" s="1838"/>
      <c r="J39" s="1838"/>
      <c r="K39" s="1838"/>
      <c r="L39" s="1835"/>
      <c r="M39" s="1835"/>
      <c r="N39" s="1835"/>
      <c r="O39" s="1835"/>
      <c r="P39" s="1838"/>
      <c r="Q39" s="1838"/>
      <c r="R39" s="1838"/>
      <c r="S39" s="1838"/>
      <c r="T39" s="1838"/>
      <c r="U39" s="968"/>
      <c r="V39" s="968"/>
      <c r="W39" s="968"/>
      <c r="X39" s="968"/>
    </row>
    <row r="40" spans="1:24" s="685" customFormat="1" ht="17.100000000000001" customHeight="1" x14ac:dyDescent="0.15">
      <c r="A40" s="1833"/>
      <c r="B40" s="1833"/>
      <c r="C40" s="1838"/>
      <c r="D40" s="1838"/>
      <c r="E40" s="1838"/>
      <c r="F40" s="1838"/>
      <c r="G40" s="1838"/>
      <c r="H40" s="1838"/>
      <c r="I40" s="1838"/>
      <c r="J40" s="1838"/>
      <c r="K40" s="1838"/>
      <c r="L40" s="1835"/>
      <c r="M40" s="1835"/>
      <c r="N40" s="1835"/>
      <c r="O40" s="1835"/>
      <c r="P40" s="1838"/>
      <c r="Q40" s="1838"/>
      <c r="R40" s="1838"/>
      <c r="S40" s="1838"/>
      <c r="T40" s="1838"/>
    </row>
    <row r="41" spans="1:24" s="685" customFormat="1" ht="17.100000000000001" customHeight="1" x14ac:dyDescent="0.15">
      <c r="A41" s="1833"/>
      <c r="B41" s="1833"/>
      <c r="C41" s="1838"/>
      <c r="D41" s="1838"/>
      <c r="E41" s="1838"/>
      <c r="F41" s="1838"/>
      <c r="G41" s="1838"/>
      <c r="H41" s="1838"/>
      <c r="I41" s="1838"/>
      <c r="J41" s="1838"/>
      <c r="K41" s="1838"/>
      <c r="L41" s="1835"/>
      <c r="M41" s="1835"/>
      <c r="N41" s="1835"/>
      <c r="O41" s="1835"/>
      <c r="P41" s="1838"/>
      <c r="Q41" s="1838"/>
      <c r="R41" s="1838"/>
      <c r="S41" s="1838"/>
      <c r="T41" s="1838"/>
    </row>
    <row r="42" spans="1:24" s="685" customFormat="1" ht="17.100000000000001" customHeight="1" x14ac:dyDescent="0.15">
      <c r="A42" s="1833" t="s">
        <v>1690</v>
      </c>
      <c r="B42" s="1833"/>
      <c r="C42" s="1834" t="s">
        <v>1555</v>
      </c>
      <c r="D42" s="1834"/>
      <c r="E42" s="1834"/>
      <c r="F42" s="1834"/>
      <c r="G42" s="1834"/>
      <c r="H42" s="1834"/>
      <c r="I42" s="1834"/>
      <c r="J42" s="1834"/>
      <c r="K42" s="1834"/>
      <c r="L42" s="1835" t="s">
        <v>1430</v>
      </c>
      <c r="M42" s="1835"/>
      <c r="N42" s="1835"/>
      <c r="O42" s="1835"/>
      <c r="P42" s="1833" t="s">
        <v>1431</v>
      </c>
      <c r="Q42" s="1842"/>
      <c r="R42" s="1842"/>
      <c r="S42" s="1842"/>
      <c r="T42" s="1842"/>
    </row>
    <row r="43" spans="1:24" s="685" customFormat="1" ht="17.100000000000001" customHeight="1" x14ac:dyDescent="0.15">
      <c r="A43" s="1833"/>
      <c r="B43" s="1833"/>
      <c r="C43" s="1834"/>
      <c r="D43" s="1834"/>
      <c r="E43" s="1834"/>
      <c r="F43" s="1834"/>
      <c r="G43" s="1834"/>
      <c r="H43" s="1834"/>
      <c r="I43" s="1834"/>
      <c r="J43" s="1834"/>
      <c r="K43" s="1834"/>
      <c r="L43" s="1835"/>
      <c r="M43" s="1835"/>
      <c r="N43" s="1835"/>
      <c r="O43" s="1835"/>
      <c r="P43" s="1842"/>
      <c r="Q43" s="1842"/>
      <c r="R43" s="1842"/>
      <c r="S43" s="1842"/>
      <c r="T43" s="1842"/>
    </row>
    <row r="44" spans="1:24" s="685" customFormat="1" ht="17.100000000000001" customHeight="1" x14ac:dyDescent="0.15">
      <c r="A44" s="1833"/>
      <c r="B44" s="1833"/>
      <c r="C44" s="1834"/>
      <c r="D44" s="1834"/>
      <c r="E44" s="1834"/>
      <c r="F44" s="1834"/>
      <c r="G44" s="1834"/>
      <c r="H44" s="1834"/>
      <c r="I44" s="1834"/>
      <c r="J44" s="1834"/>
      <c r="K44" s="1834"/>
      <c r="L44" s="1835"/>
      <c r="M44" s="1835"/>
      <c r="N44" s="1835"/>
      <c r="O44" s="1835"/>
      <c r="P44" s="1842"/>
      <c r="Q44" s="1842"/>
      <c r="R44" s="1842"/>
      <c r="S44" s="1842"/>
      <c r="T44" s="1842"/>
    </row>
    <row r="45" spans="1:24" s="685" customFormat="1" ht="17.100000000000001" customHeight="1" x14ac:dyDescent="0.15">
      <c r="A45" s="1833"/>
      <c r="B45" s="1833"/>
      <c r="C45" s="1834"/>
      <c r="D45" s="1834"/>
      <c r="E45" s="1834"/>
      <c r="F45" s="1834"/>
      <c r="G45" s="1834"/>
      <c r="H45" s="1834"/>
      <c r="I45" s="1834"/>
      <c r="J45" s="1834"/>
      <c r="K45" s="1834"/>
      <c r="L45" s="1835"/>
      <c r="M45" s="1835"/>
      <c r="N45" s="1835"/>
      <c r="O45" s="1835"/>
      <c r="P45" s="1842"/>
      <c r="Q45" s="1842"/>
      <c r="R45" s="1842"/>
      <c r="S45" s="1842"/>
      <c r="T45" s="1842"/>
    </row>
    <row r="46" spans="1:24" s="685" customFormat="1" ht="17.100000000000001" customHeight="1" x14ac:dyDescent="0.15">
      <c r="A46" s="1833"/>
      <c r="B46" s="1833"/>
      <c r="C46" s="1834"/>
      <c r="D46" s="1834"/>
      <c r="E46" s="1834"/>
      <c r="F46" s="1834"/>
      <c r="G46" s="1834"/>
      <c r="H46" s="1834"/>
      <c r="I46" s="1834"/>
      <c r="J46" s="1834"/>
      <c r="K46" s="1834"/>
      <c r="L46" s="1835"/>
      <c r="M46" s="1835"/>
      <c r="N46" s="1835"/>
      <c r="O46" s="1835"/>
      <c r="P46" s="1842"/>
      <c r="Q46" s="1842"/>
      <c r="R46" s="1842"/>
      <c r="S46" s="1842"/>
      <c r="T46" s="1842"/>
    </row>
    <row r="47" spans="1:24" s="1145" customFormat="1" ht="17.100000000000001" customHeight="1" x14ac:dyDescent="0.15">
      <c r="A47" s="1833" t="s">
        <v>1556</v>
      </c>
      <c r="B47" s="1833"/>
      <c r="C47" s="1834" t="s">
        <v>1557</v>
      </c>
      <c r="D47" s="1834"/>
      <c r="E47" s="1834"/>
      <c r="F47" s="1834"/>
      <c r="G47" s="1834"/>
      <c r="H47" s="1834"/>
      <c r="I47" s="1834"/>
      <c r="J47" s="1834"/>
      <c r="K47" s="1834"/>
      <c r="L47" s="1835" t="s">
        <v>1432</v>
      </c>
      <c r="M47" s="1835"/>
      <c r="N47" s="1835"/>
      <c r="O47" s="1835"/>
      <c r="P47" s="1833" t="s">
        <v>63</v>
      </c>
      <c r="Q47" s="1833"/>
      <c r="R47" s="1833"/>
      <c r="S47" s="1833"/>
      <c r="T47" s="1833"/>
    </row>
    <row r="48" spans="1:24" s="1145" customFormat="1" ht="17.100000000000001" customHeight="1" x14ac:dyDescent="0.15">
      <c r="A48" s="1833"/>
      <c r="B48" s="1833"/>
      <c r="C48" s="1834"/>
      <c r="D48" s="1834"/>
      <c r="E48" s="1834"/>
      <c r="F48" s="1834"/>
      <c r="G48" s="1834"/>
      <c r="H48" s="1834"/>
      <c r="I48" s="1834"/>
      <c r="J48" s="1834"/>
      <c r="K48" s="1834"/>
      <c r="L48" s="1835"/>
      <c r="M48" s="1835"/>
      <c r="N48" s="1835"/>
      <c r="O48" s="1835"/>
      <c r="P48" s="1833"/>
      <c r="Q48" s="1833"/>
      <c r="R48" s="1833"/>
      <c r="S48" s="1833"/>
      <c r="T48" s="1833"/>
    </row>
    <row r="49" spans="1:20" s="1145" customFormat="1" ht="17.100000000000001" customHeight="1" x14ac:dyDescent="0.15">
      <c r="A49" s="1833"/>
      <c r="B49" s="1833"/>
      <c r="C49" s="1834"/>
      <c r="D49" s="1834"/>
      <c r="E49" s="1834"/>
      <c r="F49" s="1834"/>
      <c r="G49" s="1834"/>
      <c r="H49" s="1834"/>
      <c r="I49" s="1834"/>
      <c r="J49" s="1834"/>
      <c r="K49" s="1834"/>
      <c r="L49" s="1835"/>
      <c r="M49" s="1835"/>
      <c r="N49" s="1835"/>
      <c r="O49" s="1835"/>
      <c r="P49" s="1833"/>
      <c r="Q49" s="1833"/>
      <c r="R49" s="1833"/>
      <c r="S49" s="1833"/>
      <c r="T49" s="1833"/>
    </row>
    <row r="50" spans="1:20" s="1145" customFormat="1" ht="17.100000000000001" customHeight="1" x14ac:dyDescent="0.15">
      <c r="A50" s="1833"/>
      <c r="B50" s="1833"/>
      <c r="C50" s="1834"/>
      <c r="D50" s="1834"/>
      <c r="E50" s="1834"/>
      <c r="F50" s="1834"/>
      <c r="G50" s="1834"/>
      <c r="H50" s="1834"/>
      <c r="I50" s="1834"/>
      <c r="J50" s="1834"/>
      <c r="K50" s="1834"/>
      <c r="L50" s="1835"/>
      <c r="M50" s="1835"/>
      <c r="N50" s="1835"/>
      <c r="O50" s="1835"/>
      <c r="P50" s="1833"/>
      <c r="Q50" s="1833"/>
      <c r="R50" s="1833"/>
      <c r="S50" s="1833"/>
      <c r="T50" s="1833"/>
    </row>
    <row r="51" spans="1:20" s="1145" customFormat="1" ht="17.100000000000001" customHeight="1" x14ac:dyDescent="0.15">
      <c r="A51" s="1833"/>
      <c r="B51" s="1833"/>
      <c r="C51" s="1834"/>
      <c r="D51" s="1834"/>
      <c r="E51" s="1834"/>
      <c r="F51" s="1834"/>
      <c r="G51" s="1834"/>
      <c r="H51" s="1834"/>
      <c r="I51" s="1834"/>
      <c r="J51" s="1834"/>
      <c r="K51" s="1834"/>
      <c r="L51" s="1835"/>
      <c r="M51" s="1835"/>
      <c r="N51" s="1835"/>
      <c r="O51" s="1835"/>
      <c r="P51" s="1833"/>
      <c r="Q51" s="1833"/>
      <c r="R51" s="1833"/>
      <c r="S51" s="1833"/>
      <c r="T51" s="1833"/>
    </row>
    <row r="52" spans="1:20" s="1145" customFormat="1" ht="17.100000000000001" customHeight="1" x14ac:dyDescent="0.15">
      <c r="A52" s="1833"/>
      <c r="B52" s="1833"/>
      <c r="C52" s="1834"/>
      <c r="D52" s="1834"/>
      <c r="E52" s="1834"/>
      <c r="F52" s="1834"/>
      <c r="G52" s="1834"/>
      <c r="H52" s="1834"/>
      <c r="I52" s="1834"/>
      <c r="J52" s="1834"/>
      <c r="K52" s="1834"/>
      <c r="L52" s="1835"/>
      <c r="M52" s="1835"/>
      <c r="N52" s="1835"/>
      <c r="O52" s="1835"/>
      <c r="P52" s="1833"/>
      <c r="Q52" s="1833"/>
      <c r="R52" s="1833"/>
      <c r="S52" s="1833"/>
      <c r="T52" s="1833"/>
    </row>
    <row r="53" spans="1:20" s="685" customFormat="1" ht="17.100000000000001" customHeight="1" x14ac:dyDescent="0.15">
      <c r="A53" s="1833" t="s">
        <v>1608</v>
      </c>
      <c r="B53" s="1833"/>
      <c r="C53" s="1834" t="s">
        <v>1554</v>
      </c>
      <c r="D53" s="1834"/>
      <c r="E53" s="1834"/>
      <c r="F53" s="1834"/>
      <c r="G53" s="1834"/>
      <c r="H53" s="1834"/>
      <c r="I53" s="1834"/>
      <c r="J53" s="1834"/>
      <c r="K53" s="1834"/>
      <c r="L53" s="1835" t="s">
        <v>1432</v>
      </c>
      <c r="M53" s="1835"/>
      <c r="N53" s="1835"/>
      <c r="O53" s="1835"/>
      <c r="P53" s="1838" t="s">
        <v>1646</v>
      </c>
      <c r="Q53" s="1838"/>
      <c r="R53" s="1838"/>
      <c r="S53" s="1838"/>
      <c r="T53" s="1838"/>
    </row>
    <row r="54" spans="1:20" s="685" customFormat="1" ht="17.100000000000001" customHeight="1" x14ac:dyDescent="0.15">
      <c r="A54" s="1833"/>
      <c r="B54" s="1833"/>
      <c r="C54" s="1834"/>
      <c r="D54" s="1834"/>
      <c r="E54" s="1834"/>
      <c r="F54" s="1834"/>
      <c r="G54" s="1834"/>
      <c r="H54" s="1834"/>
      <c r="I54" s="1834"/>
      <c r="J54" s="1834"/>
      <c r="K54" s="1834"/>
      <c r="L54" s="1835"/>
      <c r="M54" s="1835"/>
      <c r="N54" s="1835"/>
      <c r="O54" s="1835"/>
      <c r="P54" s="1838"/>
      <c r="Q54" s="1838"/>
      <c r="R54" s="1838"/>
      <c r="S54" s="1838"/>
      <c r="T54" s="1838"/>
    </row>
    <row r="55" spans="1:20" s="685" customFormat="1" ht="17.100000000000001" customHeight="1" x14ac:dyDescent="0.15">
      <c r="A55" s="1833"/>
      <c r="B55" s="1833"/>
      <c r="C55" s="1834"/>
      <c r="D55" s="1834"/>
      <c r="E55" s="1834"/>
      <c r="F55" s="1834"/>
      <c r="G55" s="1834"/>
      <c r="H55" s="1834"/>
      <c r="I55" s="1834"/>
      <c r="J55" s="1834"/>
      <c r="K55" s="1834"/>
      <c r="L55" s="1835"/>
      <c r="M55" s="1835"/>
      <c r="N55" s="1835"/>
      <c r="O55" s="1835"/>
      <c r="P55" s="1838"/>
      <c r="Q55" s="1838"/>
      <c r="R55" s="1838"/>
      <c r="S55" s="1838"/>
      <c r="T55" s="1838"/>
    </row>
    <row r="56" spans="1:20" s="685" customFormat="1" ht="17.100000000000001" customHeight="1" x14ac:dyDescent="0.15">
      <c r="A56" s="1833"/>
      <c r="B56" s="1833"/>
      <c r="C56" s="1834"/>
      <c r="D56" s="1834"/>
      <c r="E56" s="1834"/>
      <c r="F56" s="1834"/>
      <c r="G56" s="1834"/>
      <c r="H56" s="1834"/>
      <c r="I56" s="1834"/>
      <c r="J56" s="1834"/>
      <c r="K56" s="1834"/>
      <c r="L56" s="1835"/>
      <c r="M56" s="1835"/>
      <c r="N56" s="1835"/>
      <c r="O56" s="1835"/>
      <c r="P56" s="1838"/>
      <c r="Q56" s="1838"/>
      <c r="R56" s="1838"/>
      <c r="S56" s="1838"/>
      <c r="T56" s="1838"/>
    </row>
    <row r="57" spans="1:20" s="685" customFormat="1" ht="17.100000000000001" customHeight="1" x14ac:dyDescent="0.15">
      <c r="A57" s="1833"/>
      <c r="B57" s="1833"/>
      <c r="C57" s="1834"/>
      <c r="D57" s="1834"/>
      <c r="E57" s="1834"/>
      <c r="F57" s="1834"/>
      <c r="G57" s="1834"/>
      <c r="H57" s="1834"/>
      <c r="I57" s="1834"/>
      <c r="J57" s="1834"/>
      <c r="K57" s="1834"/>
      <c r="L57" s="1835"/>
      <c r="M57" s="1835"/>
      <c r="N57" s="1835"/>
      <c r="O57" s="1835"/>
      <c r="P57" s="1838"/>
      <c r="Q57" s="1838"/>
      <c r="R57" s="1838"/>
      <c r="S57" s="1838"/>
      <c r="T57" s="1838"/>
    </row>
    <row r="58" spans="1:20" s="685" customFormat="1" ht="17.100000000000001" customHeight="1" x14ac:dyDescent="0.15">
      <c r="A58" s="1839" t="s">
        <v>1433</v>
      </c>
      <c r="B58" s="1839"/>
      <c r="C58" s="1839"/>
      <c r="D58" s="1839"/>
      <c r="E58" s="1839"/>
      <c r="F58" s="1839"/>
      <c r="G58" s="1839"/>
      <c r="H58" s="1839"/>
      <c r="I58" s="1839"/>
      <c r="J58" s="1839"/>
      <c r="K58" s="1839"/>
      <c r="L58" s="1839"/>
      <c r="M58" s="1839"/>
      <c r="N58" s="1839"/>
      <c r="O58" s="1839"/>
      <c r="P58" s="1839"/>
      <c r="Q58" s="1839"/>
      <c r="R58" s="1839"/>
      <c r="S58" s="1839"/>
      <c r="T58" s="1839"/>
    </row>
    <row r="59" spans="1:20" s="685" customFormat="1" ht="17.100000000000001" customHeight="1" x14ac:dyDescent="0.15">
      <c r="A59" s="687" t="s">
        <v>1168</v>
      </c>
    </row>
    <row r="60" spans="1:20" s="685" customFormat="1" ht="17.100000000000001" customHeight="1" x14ac:dyDescent="0.15">
      <c r="A60" s="1837" t="s">
        <v>1528</v>
      </c>
      <c r="B60" s="1837"/>
      <c r="C60" s="1837"/>
      <c r="D60" s="1837"/>
      <c r="E60" s="1837"/>
      <c r="F60" s="1837"/>
      <c r="G60" s="1837"/>
      <c r="H60" s="1837"/>
      <c r="I60" s="1837"/>
      <c r="J60" s="1837"/>
      <c r="K60" s="1837"/>
      <c r="L60" s="1837"/>
      <c r="M60" s="1837"/>
      <c r="N60" s="1837"/>
      <c r="O60" s="1837"/>
      <c r="P60" s="1837"/>
      <c r="Q60" s="1837"/>
      <c r="R60" s="1837"/>
      <c r="S60" s="1837"/>
      <c r="T60" s="1837"/>
    </row>
    <row r="61" spans="1:20" s="685" customFormat="1" ht="17.100000000000001" customHeight="1" x14ac:dyDescent="0.15">
      <c r="A61" s="1837"/>
      <c r="B61" s="1837"/>
      <c r="C61" s="1837"/>
      <c r="D61" s="1837"/>
      <c r="E61" s="1837"/>
      <c r="F61" s="1837"/>
      <c r="G61" s="1837"/>
      <c r="H61" s="1837"/>
      <c r="I61" s="1837"/>
      <c r="J61" s="1837"/>
      <c r="K61" s="1837"/>
      <c r="L61" s="1837"/>
      <c r="M61" s="1837"/>
      <c r="N61" s="1837"/>
      <c r="O61" s="1837"/>
      <c r="P61" s="1837"/>
      <c r="Q61" s="1837"/>
      <c r="R61" s="1837"/>
      <c r="S61" s="1837"/>
      <c r="T61" s="1837"/>
    </row>
    <row r="62" spans="1:20" s="685" customFormat="1" ht="17.100000000000001" customHeight="1" x14ac:dyDescent="0.15">
      <c r="A62" s="1837"/>
      <c r="B62" s="1837"/>
      <c r="C62" s="1837"/>
      <c r="D62" s="1837"/>
      <c r="E62" s="1837"/>
      <c r="F62" s="1837"/>
      <c r="G62" s="1837"/>
      <c r="H62" s="1837"/>
      <c r="I62" s="1837"/>
      <c r="J62" s="1837"/>
      <c r="K62" s="1837"/>
      <c r="L62" s="1837"/>
      <c r="M62" s="1837"/>
      <c r="N62" s="1837"/>
      <c r="O62" s="1837"/>
      <c r="P62" s="1837"/>
      <c r="Q62" s="1837"/>
      <c r="R62" s="1837"/>
      <c r="S62" s="1837"/>
      <c r="T62" s="1837"/>
    </row>
    <row r="63" spans="1:20" s="685" customFormat="1" ht="17.100000000000001" customHeight="1" x14ac:dyDescent="0.15">
      <c r="A63" s="1837"/>
      <c r="B63" s="1837"/>
      <c r="C63" s="1837"/>
      <c r="D63" s="1837"/>
      <c r="E63" s="1837"/>
      <c r="F63" s="1837"/>
      <c r="G63" s="1837"/>
      <c r="H63" s="1837"/>
      <c r="I63" s="1837"/>
      <c r="J63" s="1837"/>
      <c r="K63" s="1837"/>
      <c r="L63" s="1837"/>
      <c r="M63" s="1837"/>
      <c r="N63" s="1837"/>
      <c r="O63" s="1837"/>
      <c r="P63" s="1837"/>
      <c r="Q63" s="1837"/>
      <c r="R63" s="1837"/>
      <c r="S63" s="1837"/>
      <c r="T63" s="1837"/>
    </row>
    <row r="64" spans="1:20" s="685" customFormat="1" ht="17.100000000000001" customHeight="1" x14ac:dyDescent="0.15">
      <c r="A64" s="1837"/>
      <c r="B64" s="1837"/>
      <c r="C64" s="1837"/>
      <c r="D64" s="1837"/>
      <c r="E64" s="1837"/>
      <c r="F64" s="1837"/>
      <c r="G64" s="1837"/>
      <c r="H64" s="1837"/>
      <c r="I64" s="1837"/>
      <c r="J64" s="1837"/>
      <c r="K64" s="1837"/>
      <c r="L64" s="1837"/>
      <c r="M64" s="1837"/>
      <c r="N64" s="1837"/>
      <c r="O64" s="1837"/>
      <c r="P64" s="1837"/>
      <c r="Q64" s="1837"/>
      <c r="R64" s="1837"/>
      <c r="S64" s="1837"/>
      <c r="T64" s="1837"/>
    </row>
    <row r="65" spans="1:20" s="685" customFormat="1" ht="17.100000000000001" customHeight="1" x14ac:dyDescent="0.15">
      <c r="A65" s="1837"/>
      <c r="B65" s="1837"/>
      <c r="C65" s="1837"/>
      <c r="D65" s="1837"/>
      <c r="E65" s="1837"/>
      <c r="F65" s="1837"/>
      <c r="G65" s="1837"/>
      <c r="H65" s="1837"/>
      <c r="I65" s="1837"/>
      <c r="J65" s="1837"/>
      <c r="K65" s="1837"/>
      <c r="L65" s="1837"/>
      <c r="M65" s="1837"/>
      <c r="N65" s="1837"/>
      <c r="O65" s="1837"/>
      <c r="P65" s="1837"/>
      <c r="Q65" s="1837"/>
      <c r="R65" s="1837"/>
      <c r="S65" s="1837"/>
      <c r="T65" s="1837"/>
    </row>
    <row r="66" spans="1:20" s="685" customFormat="1" ht="17.100000000000001" customHeight="1" x14ac:dyDescent="0.15">
      <c r="A66" s="695"/>
      <c r="B66" s="695"/>
      <c r="C66" s="695"/>
      <c r="D66" s="695"/>
      <c r="E66" s="695"/>
      <c r="F66" s="695"/>
      <c r="G66" s="695"/>
      <c r="H66" s="695"/>
      <c r="I66" s="695"/>
      <c r="J66" s="695"/>
      <c r="K66" s="695"/>
      <c r="L66" s="695"/>
      <c r="M66" s="695"/>
      <c r="N66" s="695"/>
      <c r="O66" s="695"/>
      <c r="P66" s="695"/>
      <c r="Q66" s="695"/>
      <c r="R66" s="695"/>
      <c r="S66" s="695"/>
      <c r="T66" s="695"/>
    </row>
    <row r="67" spans="1:20" s="685" customFormat="1" ht="17.100000000000001" customHeight="1" x14ac:dyDescent="0.15">
      <c r="A67" s="687" t="s">
        <v>1169</v>
      </c>
    </row>
    <row r="68" spans="1:20" s="685" customFormat="1" ht="17.100000000000001" customHeight="1" x14ac:dyDescent="0.15">
      <c r="A68" s="1840" t="s">
        <v>1434</v>
      </c>
      <c r="B68" s="1840"/>
      <c r="C68" s="1840"/>
      <c r="D68" s="1840"/>
      <c r="E68" s="1840"/>
      <c r="F68" s="1840"/>
      <c r="G68" s="1840"/>
      <c r="H68" s="1840"/>
      <c r="I68" s="1840"/>
      <c r="J68" s="1840"/>
      <c r="K68" s="1840"/>
      <c r="L68" s="1840"/>
      <c r="M68" s="1840"/>
      <c r="N68" s="1840"/>
      <c r="O68" s="1840"/>
      <c r="P68" s="1840"/>
      <c r="Q68" s="1840"/>
      <c r="R68" s="1840"/>
      <c r="S68" s="1840"/>
      <c r="T68" s="1840"/>
    </row>
    <row r="69" spans="1:20" s="685" customFormat="1" ht="17.100000000000001" customHeight="1" x14ac:dyDescent="0.15">
      <c r="A69" s="696"/>
      <c r="B69" s="696"/>
      <c r="C69" s="696"/>
      <c r="D69" s="696"/>
      <c r="E69" s="696"/>
      <c r="F69" s="696"/>
      <c r="G69" s="696"/>
      <c r="H69" s="696"/>
      <c r="I69" s="696"/>
      <c r="J69" s="696"/>
      <c r="K69" s="696"/>
      <c r="L69" s="696"/>
      <c r="M69" s="696"/>
      <c r="N69" s="696"/>
      <c r="O69" s="696"/>
      <c r="P69" s="696"/>
      <c r="Q69" s="696"/>
      <c r="R69" s="696"/>
      <c r="S69" s="696"/>
      <c r="T69" s="696"/>
    </row>
    <row r="70" spans="1:20" s="685" customFormat="1" ht="17.100000000000001" customHeight="1" x14ac:dyDescent="0.15">
      <c r="A70" s="687" t="s">
        <v>1170</v>
      </c>
      <c r="B70" s="696"/>
      <c r="C70" s="696"/>
      <c r="D70" s="696"/>
      <c r="E70" s="696"/>
      <c r="F70" s="696"/>
      <c r="G70" s="696"/>
      <c r="H70" s="696"/>
      <c r="I70" s="696"/>
      <c r="J70" s="696"/>
      <c r="K70" s="696"/>
      <c r="L70" s="696"/>
      <c r="M70" s="696"/>
      <c r="N70" s="696"/>
      <c r="O70" s="696"/>
      <c r="P70" s="696"/>
      <c r="Q70" s="696"/>
      <c r="R70" s="696"/>
      <c r="S70" s="696"/>
      <c r="T70" s="696"/>
    </row>
    <row r="71" spans="1:20" s="685" customFormat="1" ht="17.100000000000001" customHeight="1" x14ac:dyDescent="0.15">
      <c r="A71" s="1836" t="s">
        <v>1435</v>
      </c>
      <c r="B71" s="1836"/>
      <c r="C71" s="1836"/>
      <c r="D71" s="1836"/>
      <c r="E71" s="1836"/>
      <c r="F71" s="1836"/>
      <c r="G71" s="1836"/>
      <c r="H71" s="1836"/>
      <c r="I71" s="1836"/>
      <c r="J71" s="1836"/>
      <c r="K71" s="1836"/>
      <c r="L71" s="1836"/>
      <c r="M71" s="1836"/>
      <c r="N71" s="1836"/>
      <c r="O71" s="1836"/>
      <c r="P71" s="1836"/>
      <c r="Q71" s="1836"/>
      <c r="R71" s="1836"/>
      <c r="S71" s="1836"/>
      <c r="T71" s="1836"/>
    </row>
    <row r="72" spans="1:20" s="685" customFormat="1" ht="17.100000000000001" customHeight="1" x14ac:dyDescent="0.15">
      <c r="A72" s="1836"/>
      <c r="B72" s="1836"/>
      <c r="C72" s="1836"/>
      <c r="D72" s="1836"/>
      <c r="E72" s="1836"/>
      <c r="F72" s="1836"/>
      <c r="G72" s="1836"/>
      <c r="H72" s="1836"/>
      <c r="I72" s="1836"/>
      <c r="J72" s="1836"/>
      <c r="K72" s="1836"/>
      <c r="L72" s="1836"/>
      <c r="M72" s="1836"/>
      <c r="N72" s="1836"/>
      <c r="O72" s="1836"/>
      <c r="P72" s="1836"/>
      <c r="Q72" s="1836"/>
      <c r="R72" s="1836"/>
      <c r="S72" s="1836"/>
      <c r="T72" s="1836"/>
    </row>
    <row r="73" spans="1:20" s="685" customFormat="1" ht="17.100000000000001" customHeight="1" x14ac:dyDescent="0.15">
      <c r="A73" s="1007"/>
      <c r="B73" s="1007"/>
      <c r="C73" s="1007"/>
      <c r="D73" s="1007"/>
      <c r="E73" s="1007"/>
      <c r="F73" s="1007"/>
      <c r="G73" s="1007"/>
      <c r="H73" s="1007"/>
      <c r="I73" s="1007"/>
      <c r="J73" s="1007"/>
      <c r="K73" s="1007"/>
      <c r="L73" s="1007"/>
      <c r="M73" s="1007"/>
      <c r="N73" s="1007"/>
      <c r="O73" s="1007"/>
      <c r="P73" s="1007"/>
      <c r="Q73" s="1007"/>
      <c r="R73" s="1007"/>
      <c r="S73" s="1007"/>
      <c r="T73" s="1007"/>
    </row>
    <row r="74" spans="1:20" s="685" customFormat="1" ht="17.100000000000001" customHeight="1" x14ac:dyDescent="0.15">
      <c r="A74" s="687" t="s">
        <v>1171</v>
      </c>
    </row>
    <row r="75" spans="1:20" s="685" customFormat="1" ht="17.100000000000001" customHeight="1" x14ac:dyDescent="0.15">
      <c r="A75" s="1837" t="s">
        <v>1529</v>
      </c>
      <c r="B75" s="1837"/>
      <c r="C75" s="1837"/>
      <c r="D75" s="1837"/>
      <c r="E75" s="1837"/>
      <c r="F75" s="1837"/>
      <c r="G75" s="1837"/>
      <c r="H75" s="1837"/>
      <c r="I75" s="1837"/>
      <c r="J75" s="1837"/>
      <c r="K75" s="1837"/>
      <c r="L75" s="1837"/>
      <c r="M75" s="1837"/>
      <c r="N75" s="1837"/>
      <c r="O75" s="1837"/>
      <c r="P75" s="1837"/>
      <c r="Q75" s="1837"/>
      <c r="R75" s="1837"/>
      <c r="S75" s="1837"/>
      <c r="T75" s="1837"/>
    </row>
    <row r="76" spans="1:20" s="685" customFormat="1" ht="17.100000000000001" customHeight="1" x14ac:dyDescent="0.15">
      <c r="A76" s="1837"/>
      <c r="B76" s="1837"/>
      <c r="C76" s="1837"/>
      <c r="D76" s="1837"/>
      <c r="E76" s="1837"/>
      <c r="F76" s="1837"/>
      <c r="G76" s="1837"/>
      <c r="H76" s="1837"/>
      <c r="I76" s="1837"/>
      <c r="J76" s="1837"/>
      <c r="K76" s="1837"/>
      <c r="L76" s="1837"/>
      <c r="M76" s="1837"/>
      <c r="N76" s="1837"/>
      <c r="O76" s="1837"/>
      <c r="P76" s="1837"/>
      <c r="Q76" s="1837"/>
      <c r="R76" s="1837"/>
      <c r="S76" s="1837"/>
      <c r="T76" s="1837"/>
    </row>
    <row r="77" spans="1:20" s="685" customFormat="1" ht="17.100000000000001" customHeight="1" x14ac:dyDescent="0.15">
      <c r="A77" s="1837"/>
      <c r="B77" s="1837"/>
      <c r="C77" s="1837"/>
      <c r="D77" s="1837"/>
      <c r="E77" s="1837"/>
      <c r="F77" s="1837"/>
      <c r="G77" s="1837"/>
      <c r="H77" s="1837"/>
      <c r="I77" s="1837"/>
      <c r="J77" s="1837"/>
      <c r="K77" s="1837"/>
      <c r="L77" s="1837"/>
      <c r="M77" s="1837"/>
      <c r="N77" s="1837"/>
      <c r="O77" s="1837"/>
      <c r="P77" s="1837"/>
      <c r="Q77" s="1837"/>
      <c r="R77" s="1837"/>
      <c r="S77" s="1837"/>
      <c r="T77" s="1837"/>
    </row>
    <row r="78" spans="1:20" ht="17.100000000000001" customHeight="1" x14ac:dyDescent="0.15">
      <c r="A78" s="1837"/>
      <c r="B78" s="1837"/>
      <c r="C78" s="1837"/>
      <c r="D78" s="1837"/>
      <c r="E78" s="1837"/>
      <c r="F78" s="1837"/>
      <c r="G78" s="1837"/>
      <c r="H78" s="1837"/>
      <c r="I78" s="1837"/>
      <c r="J78" s="1837"/>
      <c r="K78" s="1837"/>
      <c r="L78" s="1837"/>
      <c r="M78" s="1837"/>
      <c r="N78" s="1837"/>
      <c r="O78" s="1837"/>
      <c r="P78" s="1837"/>
      <c r="Q78" s="1837"/>
      <c r="R78" s="1837"/>
      <c r="S78" s="1837"/>
      <c r="T78" s="1837"/>
    </row>
  </sheetData>
  <sheetProtection sheet="1" objects="1" scenarios="1"/>
  <mergeCells count="31">
    <mergeCell ref="A2:T2"/>
    <mergeCell ref="A13:T17"/>
    <mergeCell ref="A20:T24"/>
    <mergeCell ref="A26:T31"/>
    <mergeCell ref="A5:T10"/>
    <mergeCell ref="A37:B41"/>
    <mergeCell ref="C37:K41"/>
    <mergeCell ref="L37:O41"/>
    <mergeCell ref="P37:T41"/>
    <mergeCell ref="A42:B46"/>
    <mergeCell ref="C42:K46"/>
    <mergeCell ref="L42:O46"/>
    <mergeCell ref="P42:T46"/>
    <mergeCell ref="A34:T35"/>
    <mergeCell ref="A36:B36"/>
    <mergeCell ref="C36:K36"/>
    <mergeCell ref="L36:O36"/>
    <mergeCell ref="P36:T36"/>
    <mergeCell ref="A75:T78"/>
    <mergeCell ref="L53:O57"/>
    <mergeCell ref="P53:T57"/>
    <mergeCell ref="A58:T58"/>
    <mergeCell ref="A60:T65"/>
    <mergeCell ref="A68:T68"/>
    <mergeCell ref="A53:B57"/>
    <mergeCell ref="C53:K57"/>
    <mergeCell ref="A47:B52"/>
    <mergeCell ref="C47:K52"/>
    <mergeCell ref="L47:O52"/>
    <mergeCell ref="P47:T52"/>
    <mergeCell ref="A71:T72"/>
  </mergeCells>
  <phoneticPr fontId="4"/>
  <printOptions horizontalCentered="1"/>
  <pageMargins left="0.68" right="0.57999999999999996" top="0.74803149606299213" bottom="0.74803149606299213" header="0.31496062992125984" footer="0.31496062992125984"/>
  <pageSetup paperSize="9" scale="83" orientation="portrait" r:id="rId1"/>
  <rowBreaks count="1" manualBreakCount="1">
    <brk id="58" max="1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4AC8-2925-4F8D-BC78-F2074E331876}">
  <sheetPr codeName="Sheet8">
    <tabColor theme="9" tint="0.59999389629810485"/>
    <pageSetUpPr fitToPage="1"/>
  </sheetPr>
  <dimension ref="A1:AL279"/>
  <sheetViews>
    <sheetView showGridLines="0" view="pageBreakPreview" zoomScaleNormal="130" zoomScaleSheetLayoutView="100" workbookViewId="0"/>
  </sheetViews>
  <sheetFormatPr defaultColWidth="3.625" defaultRowHeight="17.100000000000001" customHeight="1" outlineLevelRow="1" x14ac:dyDescent="0.15"/>
  <cols>
    <col min="1" max="3" width="6.125" style="4" customWidth="1"/>
    <col min="4" max="7" width="3.625" style="4"/>
    <col min="8" max="8" width="4.25" style="4" customWidth="1"/>
    <col min="9" max="18" width="3.625" style="4"/>
    <col min="19" max="19" width="3.625" style="4" customWidth="1"/>
    <col min="20" max="16384" width="3.625" style="4"/>
  </cols>
  <sheetData>
    <row r="1" spans="1:34" ht="17.100000000000001" customHeight="1" x14ac:dyDescent="0.15">
      <c r="A1" s="34" t="s">
        <v>1118</v>
      </c>
      <c r="B1" s="466"/>
      <c r="C1" s="466"/>
      <c r="D1" s="466"/>
      <c r="E1" s="466"/>
      <c r="F1" s="466"/>
      <c r="G1" s="466"/>
      <c r="H1" s="466"/>
      <c r="I1" s="466"/>
    </row>
    <row r="2" spans="1:34" ht="17.100000000000001" customHeight="1" x14ac:dyDescent="0.15">
      <c r="A2" s="466"/>
      <c r="B2" s="466"/>
      <c r="C2" s="466"/>
      <c r="D2" s="466"/>
      <c r="E2" s="466"/>
      <c r="F2" s="466"/>
      <c r="Q2" s="1918" t="s">
        <v>303</v>
      </c>
      <c r="R2" s="1918"/>
      <c r="S2" s="1918"/>
      <c r="T2" s="1918"/>
      <c r="U2" s="1918"/>
      <c r="V2" s="1918"/>
      <c r="W2" s="1918"/>
      <c r="X2" s="1918"/>
      <c r="Y2" s="524" t="s">
        <v>1255</v>
      </c>
    </row>
    <row r="3" spans="1:34" ht="17.100000000000001" customHeight="1" x14ac:dyDescent="0.15">
      <c r="A3" s="466"/>
      <c r="B3" s="466"/>
      <c r="C3" s="466"/>
      <c r="D3" s="466"/>
      <c r="E3" s="466"/>
      <c r="F3" s="466"/>
      <c r="H3" s="993"/>
      <c r="I3" s="993"/>
      <c r="R3" s="1867" t="str">
        <f>IF(入力シート!K10&lt;&gt;"",TEXT(入力シート!K10,"ｙｙｙｙ"),"")</f>
        <v/>
      </c>
      <c r="S3" s="1867"/>
      <c r="T3" s="4" t="s">
        <v>143</v>
      </c>
      <c r="U3" s="4" t="str">
        <f>IF(入力シート!K10&lt;&gt;"",TEXT(入力シート!K10,"m"),"")</f>
        <v/>
      </c>
      <c r="V3" s="4" t="s">
        <v>144</v>
      </c>
      <c r="W3" s="4" t="str">
        <f>IF(入力シート!K10&lt;&gt;"",TEXT(入力シート!K10,"d"),"")</f>
        <v/>
      </c>
      <c r="X3" s="4" t="s">
        <v>2</v>
      </c>
      <c r="Y3" s="524" t="s">
        <v>1058</v>
      </c>
    </row>
    <row r="4" spans="1:34" ht="17.100000000000001" customHeight="1" x14ac:dyDescent="0.15">
      <c r="A4" s="382" t="s">
        <v>1467</v>
      </c>
      <c r="B4" s="382"/>
      <c r="C4" s="382"/>
      <c r="D4" s="382"/>
      <c r="E4" s="382"/>
      <c r="F4" s="382"/>
      <c r="G4" s="382"/>
      <c r="H4" s="382"/>
      <c r="I4" s="382"/>
    </row>
    <row r="5" spans="1:34" ht="17.100000000000001" customHeight="1" x14ac:dyDescent="0.15">
      <c r="A5" s="382" t="s">
        <v>1479</v>
      </c>
      <c r="B5" s="382"/>
      <c r="C5" s="382"/>
      <c r="D5" s="382"/>
      <c r="E5" s="382"/>
      <c r="F5" s="382"/>
      <c r="G5" s="382"/>
      <c r="H5" s="382"/>
      <c r="I5" s="382"/>
    </row>
    <row r="6" spans="1:34" ht="17.100000000000001" customHeight="1" x14ac:dyDescent="0.15">
      <c r="A6" s="466"/>
      <c r="B6" s="466"/>
      <c r="C6" s="466"/>
      <c r="D6" s="466"/>
      <c r="I6" s="466"/>
    </row>
    <row r="7" spans="1:34" ht="16.5" customHeight="1" x14ac:dyDescent="0.15">
      <c r="A7" s="466"/>
      <c r="B7" s="466"/>
      <c r="C7" s="466"/>
      <c r="D7" s="466"/>
      <c r="E7" s="466"/>
      <c r="F7" s="1843" t="s">
        <v>1051</v>
      </c>
      <c r="G7" s="1843"/>
      <c r="H7" s="1843"/>
      <c r="I7" s="1910" t="s">
        <v>145</v>
      </c>
      <c r="J7" s="1910"/>
      <c r="K7" s="1910"/>
      <c r="M7" s="1911" t="str">
        <f>IF(AND(入力シート!K24&lt;&gt;"",入力シート!K25&lt;&gt;"",入力シート!K26&lt;&gt;""),入力シート!K24&amp;入力シート!K25&amp;入力シート!K26&amp;IF(入力シート!K27="－","","　"&amp;入力シート!K27),"")</f>
        <v/>
      </c>
      <c r="N7" s="1911"/>
      <c r="O7" s="1911"/>
      <c r="P7" s="1911"/>
      <c r="Q7" s="1911"/>
      <c r="R7" s="1911"/>
      <c r="S7" s="1911"/>
      <c r="T7" s="1911"/>
      <c r="U7" s="1911"/>
      <c r="V7" s="1911"/>
      <c r="W7" s="1911"/>
      <c r="X7" s="1911"/>
      <c r="Y7" s="524" t="s">
        <v>1132</v>
      </c>
    </row>
    <row r="8" spans="1:34" ht="17.100000000000001" customHeight="1" x14ac:dyDescent="0.15">
      <c r="A8" s="466"/>
      <c r="B8" s="466"/>
      <c r="C8" s="466"/>
      <c r="D8" s="466"/>
      <c r="E8" s="466"/>
      <c r="F8" s="1843"/>
      <c r="G8" s="1843"/>
      <c r="H8" s="1843"/>
      <c r="I8" s="1910"/>
      <c r="J8" s="1910"/>
      <c r="K8" s="1910"/>
      <c r="M8" s="1911"/>
      <c r="N8" s="1911"/>
      <c r="O8" s="1911"/>
      <c r="P8" s="1911"/>
      <c r="Q8" s="1911"/>
      <c r="R8" s="1911"/>
      <c r="S8" s="1911"/>
      <c r="T8" s="1911"/>
      <c r="U8" s="1911"/>
      <c r="V8" s="1911"/>
      <c r="W8" s="1911"/>
      <c r="X8" s="1911"/>
      <c r="Y8" s="524"/>
      <c r="AF8" s="1917"/>
      <c r="AG8" s="1917"/>
      <c r="AH8" s="1917"/>
    </row>
    <row r="9" spans="1:34" ht="17.100000000000001" customHeight="1" x14ac:dyDescent="0.15">
      <c r="A9" s="466"/>
      <c r="B9" s="466"/>
      <c r="C9" s="466"/>
      <c r="D9" s="466"/>
      <c r="E9" s="466"/>
      <c r="F9" s="1843"/>
      <c r="G9" s="1843"/>
      <c r="H9" s="1843"/>
      <c r="I9" s="1910" t="s">
        <v>146</v>
      </c>
      <c r="J9" s="1910"/>
      <c r="K9" s="1910"/>
      <c r="M9" s="1911" t="str">
        <f>IF(入力シート!K16&lt;&gt;"",入力シート!K16,"")</f>
        <v/>
      </c>
      <c r="N9" s="1911"/>
      <c r="O9" s="1911"/>
      <c r="P9" s="1911"/>
      <c r="Q9" s="1911"/>
      <c r="R9" s="1911"/>
      <c r="S9" s="1911"/>
      <c r="T9" s="1911"/>
      <c r="U9" s="1911"/>
      <c r="V9" s="1911"/>
      <c r="W9" s="1911"/>
      <c r="X9" s="1911"/>
      <c r="Y9" s="524"/>
      <c r="AF9" s="1917"/>
      <c r="AG9" s="1917"/>
      <c r="AH9" s="1917"/>
    </row>
    <row r="10" spans="1:34" ht="17.100000000000001" customHeight="1" x14ac:dyDescent="0.15">
      <c r="A10" s="466"/>
      <c r="B10" s="466"/>
      <c r="C10" s="466"/>
      <c r="D10" s="466"/>
      <c r="E10" s="466"/>
      <c r="H10" s="380"/>
      <c r="I10" s="1910"/>
      <c r="J10" s="1910"/>
      <c r="K10" s="1910"/>
      <c r="M10" s="1911"/>
      <c r="N10" s="1911"/>
      <c r="O10" s="1911"/>
      <c r="P10" s="1911"/>
      <c r="Q10" s="1911"/>
      <c r="R10" s="1911"/>
      <c r="S10" s="1911"/>
      <c r="T10" s="1911"/>
      <c r="U10" s="1911"/>
      <c r="V10" s="1911"/>
      <c r="W10" s="1911"/>
      <c r="X10" s="1911"/>
      <c r="Y10" s="524"/>
      <c r="AC10" s="1867"/>
      <c r="AD10" s="1867"/>
      <c r="AE10" s="1867"/>
      <c r="AF10" s="1917"/>
      <c r="AG10" s="1917"/>
      <c r="AH10" s="1917"/>
    </row>
    <row r="11" spans="1:34" ht="17.100000000000001" customHeight="1" x14ac:dyDescent="0.15">
      <c r="A11" s="466"/>
      <c r="B11" s="466"/>
      <c r="C11" s="466"/>
      <c r="D11" s="466"/>
      <c r="E11" s="466"/>
      <c r="G11" s="380"/>
      <c r="I11" s="1917" t="s">
        <v>147</v>
      </c>
      <c r="J11" s="1917"/>
      <c r="K11" s="1917"/>
      <c r="M11" s="1912" t="str">
        <f>IF(AND(入力シート!K21&lt;&gt;"",入力シート!K22&lt;&gt;""),入力シート!K18&amp;"　"&amp;入力シート!K21&amp;"　"&amp;入力シート!K22,"")</f>
        <v/>
      </c>
      <c r="N11" s="1912"/>
      <c r="O11" s="1912"/>
      <c r="P11" s="1912"/>
      <c r="Q11" s="1912"/>
      <c r="R11" s="1912"/>
      <c r="S11" s="1912"/>
      <c r="T11" s="1912"/>
      <c r="U11" s="1912"/>
      <c r="V11" s="1912"/>
      <c r="W11" s="1912"/>
      <c r="X11" s="1912"/>
      <c r="Y11" s="524"/>
      <c r="AE11" s="380"/>
      <c r="AF11" s="1917"/>
      <c r="AG11" s="1917"/>
      <c r="AH11" s="1917"/>
    </row>
    <row r="12" spans="1:34" ht="17.100000000000001" customHeight="1" x14ac:dyDescent="0.15">
      <c r="A12" s="466"/>
      <c r="B12" s="466"/>
      <c r="C12" s="466"/>
      <c r="D12" s="466"/>
      <c r="E12" s="466"/>
      <c r="F12" s="466"/>
      <c r="G12" s="466"/>
      <c r="J12" s="380"/>
      <c r="K12" s="380"/>
      <c r="L12" s="381"/>
      <c r="P12" s="34"/>
      <c r="Q12" s="34"/>
      <c r="R12" s="34"/>
      <c r="S12" s="34"/>
      <c r="T12" s="34"/>
      <c r="U12" s="34"/>
      <c r="V12" s="34"/>
      <c r="W12" s="34"/>
      <c r="X12" s="34"/>
      <c r="Y12" s="524"/>
      <c r="AD12" s="380"/>
      <c r="AF12" s="1917"/>
      <c r="AG12" s="1917"/>
      <c r="AH12" s="1917"/>
    </row>
    <row r="13" spans="1:34" ht="16.5" hidden="1" customHeight="1" outlineLevel="1" x14ac:dyDescent="0.15">
      <c r="A13" s="466"/>
      <c r="B13" s="466"/>
      <c r="C13" s="466"/>
      <c r="D13" s="466"/>
      <c r="E13" s="466"/>
      <c r="F13" s="1867" t="s">
        <v>1052</v>
      </c>
      <c r="G13" s="1867"/>
      <c r="H13" s="1867"/>
      <c r="I13" s="1910" t="s">
        <v>145</v>
      </c>
      <c r="J13" s="1910"/>
      <c r="K13" s="1910"/>
      <c r="M13" s="1911" t="str">
        <f>IF(入力シート!B49,入力シート!K59&amp;入力シート!K60&amp;入力シート!K61&amp;IF(入力シート!K62="－","","　"&amp;入力シート!K62),IF(AND(入力シート!B49=FALSE,入力シート!K51&lt;&gt;""),"&lt;&lt;入力シートを確認してください&gt;&gt;",""))</f>
        <v/>
      </c>
      <c r="N13" s="1911"/>
      <c r="O13" s="1911"/>
      <c r="P13" s="1911"/>
      <c r="Q13" s="1911"/>
      <c r="R13" s="1911"/>
      <c r="S13" s="1911"/>
      <c r="T13" s="1911"/>
      <c r="U13" s="1911"/>
      <c r="V13" s="1911"/>
      <c r="W13" s="1911"/>
      <c r="X13" s="1911"/>
      <c r="Y13" s="524" t="s">
        <v>1132</v>
      </c>
    </row>
    <row r="14" spans="1:34" ht="17.100000000000001" hidden="1" customHeight="1" outlineLevel="1" x14ac:dyDescent="0.15">
      <c r="A14" s="466"/>
      <c r="B14" s="466"/>
      <c r="C14" s="466"/>
      <c r="D14" s="466"/>
      <c r="E14" s="466"/>
      <c r="F14" s="1867"/>
      <c r="G14" s="1867"/>
      <c r="H14" s="1867"/>
      <c r="I14" s="1910"/>
      <c r="J14" s="1910"/>
      <c r="K14" s="1910"/>
      <c r="M14" s="1911"/>
      <c r="N14" s="1911"/>
      <c r="O14" s="1911"/>
      <c r="P14" s="1911"/>
      <c r="Q14" s="1911"/>
      <c r="R14" s="1911"/>
      <c r="S14" s="1911"/>
      <c r="T14" s="1911"/>
      <c r="U14" s="1911"/>
      <c r="V14" s="1911"/>
      <c r="W14" s="1911"/>
      <c r="X14" s="1911"/>
      <c r="Y14" s="524"/>
      <c r="AF14" s="1917"/>
      <c r="AG14" s="1917"/>
      <c r="AH14" s="1917"/>
    </row>
    <row r="15" spans="1:34" ht="17.100000000000001" hidden="1" customHeight="1" outlineLevel="1" x14ac:dyDescent="0.15">
      <c r="A15" s="466"/>
      <c r="B15" s="466"/>
      <c r="C15" s="466"/>
      <c r="D15" s="466"/>
      <c r="E15" s="466"/>
      <c r="F15" s="1843"/>
      <c r="G15" s="1843"/>
      <c r="H15" s="1843"/>
      <c r="I15" s="1910" t="s">
        <v>146</v>
      </c>
      <c r="J15" s="1910"/>
      <c r="K15" s="1910"/>
      <c r="M15" s="1911" t="str">
        <f>IF(AND(入力シート!$B$49,入力シート!K51&lt;&gt;""),入力シート!K51,"")</f>
        <v/>
      </c>
      <c r="N15" s="1911"/>
      <c r="O15" s="1911"/>
      <c r="P15" s="1911"/>
      <c r="Q15" s="1911"/>
      <c r="R15" s="1911"/>
      <c r="S15" s="1911"/>
      <c r="T15" s="1911"/>
      <c r="U15" s="1911"/>
      <c r="V15" s="1911"/>
      <c r="W15" s="1911"/>
      <c r="X15" s="1911"/>
      <c r="Y15" s="524"/>
      <c r="AF15" s="1917"/>
      <c r="AG15" s="1917"/>
      <c r="AH15" s="1917"/>
    </row>
    <row r="16" spans="1:34" ht="17.100000000000001" hidden="1" customHeight="1" outlineLevel="1" x14ac:dyDescent="0.15">
      <c r="A16" s="466"/>
      <c r="B16" s="466"/>
      <c r="C16" s="466"/>
      <c r="D16" s="466"/>
      <c r="E16" s="466"/>
      <c r="H16" s="380"/>
      <c r="I16" s="1910"/>
      <c r="J16" s="1910"/>
      <c r="K16" s="1910"/>
      <c r="M16" s="1911"/>
      <c r="N16" s="1911"/>
      <c r="O16" s="1911"/>
      <c r="P16" s="1911"/>
      <c r="Q16" s="1911"/>
      <c r="R16" s="1911"/>
      <c r="S16" s="1911"/>
      <c r="T16" s="1911"/>
      <c r="U16" s="1911"/>
      <c r="V16" s="1911"/>
      <c r="W16" s="1911"/>
      <c r="X16" s="1911"/>
      <c r="Y16" s="524"/>
      <c r="AC16" s="1867"/>
      <c r="AD16" s="1867"/>
      <c r="AE16" s="1867"/>
      <c r="AF16" s="1917"/>
      <c r="AG16" s="1917"/>
      <c r="AH16" s="1917"/>
    </row>
    <row r="17" spans="1:34" ht="17.100000000000001" hidden="1" customHeight="1" outlineLevel="1" x14ac:dyDescent="0.15">
      <c r="A17" s="466"/>
      <c r="B17" s="466"/>
      <c r="C17" s="466"/>
      <c r="D17" s="466"/>
      <c r="E17" s="466"/>
      <c r="G17" s="380"/>
      <c r="I17" s="1917" t="s">
        <v>147</v>
      </c>
      <c r="J17" s="1917"/>
      <c r="K17" s="1917"/>
      <c r="M17" s="1912" t="str">
        <f>IF(AND(入力シート!B49,入力シート!K53&lt;&gt;""),入力シート!K53&amp;"　"&amp;入力シート!K56&amp;"　"&amp;入力シート!K57,"")</f>
        <v/>
      </c>
      <c r="N17" s="1912"/>
      <c r="O17" s="1912"/>
      <c r="P17" s="1912"/>
      <c r="Q17" s="1912"/>
      <c r="R17" s="1912"/>
      <c r="S17" s="1912"/>
      <c r="T17" s="1912"/>
      <c r="U17" s="1912"/>
      <c r="V17" s="1912"/>
      <c r="W17" s="1912"/>
      <c r="X17" s="1912"/>
      <c r="Y17" s="524"/>
      <c r="AE17" s="380"/>
      <c r="AF17" s="1917"/>
      <c r="AG17" s="1917"/>
      <c r="AH17" s="1917"/>
    </row>
    <row r="18" spans="1:34" ht="17.100000000000001" customHeight="1" collapsed="1" x14ac:dyDescent="0.15">
      <c r="A18" s="466"/>
      <c r="B18" s="466"/>
      <c r="C18" s="466"/>
      <c r="D18" s="466"/>
      <c r="E18" s="466"/>
      <c r="F18" s="466"/>
      <c r="G18" s="466"/>
      <c r="L18" s="466"/>
      <c r="P18" s="34"/>
      <c r="Q18" s="34"/>
      <c r="R18" s="34"/>
      <c r="S18" s="34"/>
      <c r="T18" s="34"/>
      <c r="U18" s="34"/>
      <c r="V18" s="34"/>
      <c r="W18" s="34"/>
      <c r="X18" s="34"/>
      <c r="Y18" s="524"/>
    </row>
    <row r="19" spans="1:34" ht="16.5" hidden="1" customHeight="1" outlineLevel="1" x14ac:dyDescent="0.15">
      <c r="A19" s="466"/>
      <c r="B19" s="466"/>
      <c r="C19" s="466"/>
      <c r="D19" s="466"/>
      <c r="E19" s="466"/>
      <c r="F19" s="1867" t="s">
        <v>1053</v>
      </c>
      <c r="G19" s="1867"/>
      <c r="H19" s="1867"/>
      <c r="I19" s="1910" t="s">
        <v>145</v>
      </c>
      <c r="J19" s="1910"/>
      <c r="K19" s="1910"/>
      <c r="M19" s="1911" t="str">
        <f>IF(入力シート!B84,入力シート!K94&amp;入力シート!K95&amp;入力シート!K96&amp;IF(入力シート!K97="－","","　"&amp;入力シート!K97),IF(AND(入力シート!B84=FALSE,入力シート!K86&lt;&gt;""),"&lt;&lt;入力シートを確認してください&gt;&gt;",""))</f>
        <v/>
      </c>
      <c r="N19" s="1911"/>
      <c r="O19" s="1911"/>
      <c r="P19" s="1911"/>
      <c r="Q19" s="1911"/>
      <c r="R19" s="1911"/>
      <c r="S19" s="1911"/>
      <c r="T19" s="1911"/>
      <c r="U19" s="1911"/>
      <c r="V19" s="1911"/>
      <c r="W19" s="1911"/>
      <c r="X19" s="1911"/>
      <c r="Y19" s="524" t="s">
        <v>1132</v>
      </c>
    </row>
    <row r="20" spans="1:34" ht="17.100000000000001" hidden="1" customHeight="1" outlineLevel="1" x14ac:dyDescent="0.15">
      <c r="A20" s="466"/>
      <c r="B20" s="466"/>
      <c r="C20" s="466"/>
      <c r="D20" s="466"/>
      <c r="E20" s="466"/>
      <c r="F20" s="1867"/>
      <c r="G20" s="1867"/>
      <c r="H20" s="1867"/>
      <c r="I20" s="1910"/>
      <c r="J20" s="1910"/>
      <c r="K20" s="1910"/>
      <c r="M20" s="1911"/>
      <c r="N20" s="1911"/>
      <c r="O20" s="1911"/>
      <c r="P20" s="1911"/>
      <c r="Q20" s="1911"/>
      <c r="R20" s="1911"/>
      <c r="S20" s="1911"/>
      <c r="T20" s="1911"/>
      <c r="U20" s="1911"/>
      <c r="V20" s="1911"/>
      <c r="W20" s="1911"/>
      <c r="X20" s="1911"/>
      <c r="Y20" s="524"/>
      <c r="AF20" s="1917"/>
      <c r="AG20" s="1917"/>
      <c r="AH20" s="1917"/>
    </row>
    <row r="21" spans="1:34" ht="17.100000000000001" hidden="1" customHeight="1" outlineLevel="1" x14ac:dyDescent="0.15">
      <c r="A21" s="466"/>
      <c r="B21" s="466"/>
      <c r="C21" s="466"/>
      <c r="D21" s="466"/>
      <c r="E21" s="466"/>
      <c r="F21" s="1843"/>
      <c r="G21" s="1843"/>
      <c r="H21" s="1843"/>
      <c r="I21" s="1910" t="s">
        <v>146</v>
      </c>
      <c r="J21" s="1910"/>
      <c r="K21" s="1910"/>
      <c r="M21" s="1911" t="str">
        <f>IF(AND(入力シート!$B$49,入力シート!$B$84,入力シート!K86&lt;&gt;""),入力シート!K86,"")</f>
        <v/>
      </c>
      <c r="N21" s="1911"/>
      <c r="O21" s="1911"/>
      <c r="P21" s="1911"/>
      <c r="Q21" s="1911"/>
      <c r="R21" s="1911"/>
      <c r="S21" s="1911"/>
      <c r="T21" s="1911"/>
      <c r="U21" s="1911"/>
      <c r="V21" s="1911"/>
      <c r="W21" s="1911"/>
      <c r="X21" s="1911"/>
      <c r="Y21" s="524"/>
      <c r="AF21" s="1917"/>
      <c r="AG21" s="1917"/>
      <c r="AH21" s="1917"/>
    </row>
    <row r="22" spans="1:34" ht="17.100000000000001" hidden="1" customHeight="1" outlineLevel="1" x14ac:dyDescent="0.15">
      <c r="A22" s="466"/>
      <c r="B22" s="466"/>
      <c r="C22" s="466"/>
      <c r="D22" s="466"/>
      <c r="E22" s="466"/>
      <c r="H22" s="380"/>
      <c r="I22" s="1910"/>
      <c r="J22" s="1910"/>
      <c r="K22" s="1910"/>
      <c r="M22" s="1911"/>
      <c r="N22" s="1911"/>
      <c r="O22" s="1911"/>
      <c r="P22" s="1911"/>
      <c r="Q22" s="1911"/>
      <c r="R22" s="1911"/>
      <c r="S22" s="1911"/>
      <c r="T22" s="1911"/>
      <c r="U22" s="1911"/>
      <c r="V22" s="1911"/>
      <c r="W22" s="1911"/>
      <c r="X22" s="1911"/>
      <c r="Y22" s="524"/>
      <c r="AC22" s="1867"/>
      <c r="AD22" s="1867"/>
      <c r="AE22" s="1867"/>
      <c r="AF22" s="1917"/>
      <c r="AG22" s="1917"/>
      <c r="AH22" s="1917"/>
    </row>
    <row r="23" spans="1:34" ht="17.100000000000001" hidden="1" customHeight="1" outlineLevel="1" x14ac:dyDescent="0.15">
      <c r="A23" s="466"/>
      <c r="B23" s="466"/>
      <c r="C23" s="466"/>
      <c r="D23" s="466"/>
      <c r="E23" s="466"/>
      <c r="G23" s="380"/>
      <c r="I23" s="1917" t="s">
        <v>147</v>
      </c>
      <c r="J23" s="1917"/>
      <c r="K23" s="1917"/>
      <c r="M23" s="1912" t="str">
        <f>IF(AND(入力シート!$B$49,入力シート!$B$84,入力シート!K88&lt;&gt;""),入力シート!K88&amp;"　"&amp;入力シート!K91&amp;"　"&amp;入力シート!K92,"")</f>
        <v/>
      </c>
      <c r="N23" s="1912"/>
      <c r="O23" s="1912"/>
      <c r="P23" s="1912"/>
      <c r="Q23" s="1912"/>
      <c r="R23" s="1912"/>
      <c r="S23" s="1912"/>
      <c r="T23" s="1912"/>
      <c r="U23" s="1912"/>
      <c r="V23" s="1912"/>
      <c r="W23" s="1912"/>
      <c r="X23" s="1912"/>
      <c r="Y23" s="524"/>
      <c r="AE23" s="380"/>
      <c r="AF23" s="1917"/>
      <c r="AG23" s="1917"/>
      <c r="AH23" s="1917"/>
    </row>
    <row r="24" spans="1:34" ht="17.100000000000001" customHeight="1" collapsed="1" x14ac:dyDescent="0.15">
      <c r="A24" s="466"/>
      <c r="B24" s="466"/>
      <c r="C24" s="466"/>
      <c r="D24" s="466"/>
      <c r="E24" s="466"/>
      <c r="F24" s="466"/>
      <c r="G24" s="466"/>
      <c r="H24" s="466"/>
      <c r="I24" s="466"/>
      <c r="J24" s="466"/>
      <c r="K24" s="466"/>
      <c r="L24" s="466"/>
      <c r="Y24" s="524"/>
    </row>
    <row r="25" spans="1:34" ht="16.5" hidden="1" customHeight="1" outlineLevel="1" x14ac:dyDescent="0.15">
      <c r="A25" s="466"/>
      <c r="B25" s="466"/>
      <c r="C25" s="466"/>
      <c r="D25" s="466"/>
      <c r="E25" s="466"/>
      <c r="F25" s="1867" t="s">
        <v>1054</v>
      </c>
      <c r="G25" s="1867"/>
      <c r="H25" s="1867"/>
      <c r="I25" s="1910" t="s">
        <v>145</v>
      </c>
      <c r="J25" s="1910"/>
      <c r="K25" s="1910"/>
      <c r="M25" s="1911" t="str">
        <f>IF(入力シート!B119,入力シート!K129&amp;入力シート!K130&amp;入力シート!K131&amp;IF(入力シート!K132="－","","　"&amp;入力シート!K132),IF(AND(入力シート!B119=FALSE,入力シート!K121&lt;&gt;""),"&lt;&lt;入力シートを確認してください&gt;&gt;",""))</f>
        <v/>
      </c>
      <c r="N25" s="1911"/>
      <c r="O25" s="1911"/>
      <c r="P25" s="1911"/>
      <c r="Q25" s="1911"/>
      <c r="R25" s="1911"/>
      <c r="S25" s="1911"/>
      <c r="T25" s="1911"/>
      <c r="U25" s="1911"/>
      <c r="V25" s="1911"/>
      <c r="W25" s="1911"/>
      <c r="X25" s="1911"/>
      <c r="Y25" s="524" t="s">
        <v>1132</v>
      </c>
    </row>
    <row r="26" spans="1:34" ht="17.100000000000001" hidden="1" customHeight="1" outlineLevel="1" x14ac:dyDescent="0.15">
      <c r="A26" s="466"/>
      <c r="B26" s="466"/>
      <c r="C26" s="466"/>
      <c r="D26" s="466"/>
      <c r="E26" s="466"/>
      <c r="F26" s="1867"/>
      <c r="G26" s="1867"/>
      <c r="H26" s="1867"/>
      <c r="I26" s="1910"/>
      <c r="J26" s="1910"/>
      <c r="K26" s="1910"/>
      <c r="M26" s="1911"/>
      <c r="N26" s="1911"/>
      <c r="O26" s="1911"/>
      <c r="P26" s="1911"/>
      <c r="Q26" s="1911"/>
      <c r="R26" s="1911"/>
      <c r="S26" s="1911"/>
      <c r="T26" s="1911"/>
      <c r="U26" s="1911"/>
      <c r="V26" s="1911"/>
      <c r="W26" s="1911"/>
      <c r="X26" s="1911"/>
      <c r="Y26" s="524"/>
      <c r="AF26" s="1917"/>
      <c r="AG26" s="1917"/>
      <c r="AH26" s="1917"/>
    </row>
    <row r="27" spans="1:34" ht="17.100000000000001" hidden="1" customHeight="1" outlineLevel="1" x14ac:dyDescent="0.15">
      <c r="A27" s="466"/>
      <c r="B27" s="466"/>
      <c r="C27" s="466"/>
      <c r="D27" s="466"/>
      <c r="E27" s="466"/>
      <c r="F27" s="1843"/>
      <c r="G27" s="1843"/>
      <c r="H27" s="1843"/>
      <c r="I27" s="1910" t="s">
        <v>146</v>
      </c>
      <c r="J27" s="1910"/>
      <c r="K27" s="1910"/>
      <c r="M27" s="1911" t="str">
        <f>IF(AND(入力シート!$B$49,入力シート!$B$119,入力シート!K121&lt;&gt;""),入力シート!K121,"")</f>
        <v/>
      </c>
      <c r="N27" s="1911"/>
      <c r="O27" s="1911"/>
      <c r="P27" s="1911"/>
      <c r="Q27" s="1911"/>
      <c r="R27" s="1911"/>
      <c r="S27" s="1911"/>
      <c r="T27" s="1911"/>
      <c r="U27" s="1911"/>
      <c r="V27" s="1911"/>
      <c r="W27" s="1911"/>
      <c r="X27" s="1911"/>
      <c r="Y27" s="524"/>
      <c r="AF27" s="1917"/>
      <c r="AG27" s="1917"/>
      <c r="AH27" s="1917"/>
    </row>
    <row r="28" spans="1:34" ht="17.100000000000001" hidden="1" customHeight="1" outlineLevel="1" x14ac:dyDescent="0.15">
      <c r="A28" s="466"/>
      <c r="B28" s="466"/>
      <c r="C28" s="466"/>
      <c r="D28" s="466"/>
      <c r="E28" s="466"/>
      <c r="H28" s="380"/>
      <c r="I28" s="1910"/>
      <c r="J28" s="1910"/>
      <c r="K28" s="1910"/>
      <c r="M28" s="1911"/>
      <c r="N28" s="1911"/>
      <c r="O28" s="1911"/>
      <c r="P28" s="1911"/>
      <c r="Q28" s="1911"/>
      <c r="R28" s="1911"/>
      <c r="S28" s="1911"/>
      <c r="T28" s="1911"/>
      <c r="U28" s="1911"/>
      <c r="V28" s="1911"/>
      <c r="W28" s="1911"/>
      <c r="X28" s="1911"/>
      <c r="Y28" s="524"/>
      <c r="AC28" s="1867"/>
      <c r="AD28" s="1867"/>
      <c r="AE28" s="1867"/>
      <c r="AF28" s="1917"/>
      <c r="AG28" s="1917"/>
      <c r="AH28" s="1917"/>
    </row>
    <row r="29" spans="1:34" ht="17.100000000000001" hidden="1" customHeight="1" outlineLevel="1" x14ac:dyDescent="0.15">
      <c r="A29" s="466"/>
      <c r="B29" s="466"/>
      <c r="C29" s="466"/>
      <c r="D29" s="466"/>
      <c r="E29" s="466"/>
      <c r="G29" s="380"/>
      <c r="I29" s="1917" t="s">
        <v>147</v>
      </c>
      <c r="J29" s="1917"/>
      <c r="K29" s="1917"/>
      <c r="M29" s="1912" t="str">
        <f>IF(AND(入力シート!$B$49,入力シート!$B$119,入力シート!K123&lt;&gt;""),入力シート!K123&amp;"　"&amp;入力シート!K126&amp;"　"&amp;入力シート!K127,"")</f>
        <v/>
      </c>
      <c r="N29" s="1912"/>
      <c r="O29" s="1912"/>
      <c r="P29" s="1912"/>
      <c r="Q29" s="1912"/>
      <c r="R29" s="1912"/>
      <c r="S29" s="1912"/>
      <c r="T29" s="1912"/>
      <c r="U29" s="1912"/>
      <c r="V29" s="1912"/>
      <c r="W29" s="1912"/>
      <c r="X29" s="1912"/>
      <c r="Y29" s="524"/>
      <c r="AE29" s="380"/>
      <c r="AF29" s="1917"/>
      <c r="AG29" s="1917"/>
      <c r="AH29" s="1917"/>
    </row>
    <row r="30" spans="1:34" ht="17.100000000000001" customHeight="1" collapsed="1" x14ac:dyDescent="0.15">
      <c r="A30" s="466"/>
      <c r="B30" s="466"/>
      <c r="C30" s="466"/>
      <c r="D30" s="466"/>
      <c r="E30" s="466"/>
      <c r="F30" s="466"/>
      <c r="G30" s="466"/>
      <c r="H30" s="466"/>
      <c r="I30" s="466"/>
      <c r="J30" s="466"/>
      <c r="K30" s="466"/>
      <c r="L30" s="466"/>
      <c r="Y30" s="524"/>
    </row>
    <row r="31" spans="1:34" ht="16.5" hidden="1" customHeight="1" outlineLevel="1" x14ac:dyDescent="0.15">
      <c r="A31" s="466"/>
      <c r="B31" s="466"/>
      <c r="C31" s="466"/>
      <c r="D31" s="466"/>
      <c r="E31" s="466"/>
      <c r="F31" s="1867" t="s">
        <v>1055</v>
      </c>
      <c r="G31" s="1867"/>
      <c r="H31" s="1867"/>
      <c r="I31" s="1910" t="s">
        <v>145</v>
      </c>
      <c r="J31" s="1910"/>
      <c r="K31" s="1910"/>
      <c r="M31" s="1911" t="str">
        <f>IF(入力シート!B154,入力シート!K164&amp;入力シート!K165&amp;入力シート!K166&amp;IF(入力シート!K167="－","","　"&amp;入力シート!K167),IF(AND(入力シート!B154=FALSE,入力シート!K156&lt;&gt;""),"&lt;&lt;入力シートを確認してください&gt;&gt;",""))</f>
        <v/>
      </c>
      <c r="N31" s="1911"/>
      <c r="O31" s="1911"/>
      <c r="P31" s="1911"/>
      <c r="Q31" s="1911"/>
      <c r="R31" s="1911"/>
      <c r="S31" s="1911"/>
      <c r="T31" s="1911"/>
      <c r="U31" s="1911"/>
      <c r="V31" s="1911"/>
      <c r="W31" s="1911"/>
      <c r="X31" s="1911"/>
      <c r="Y31" s="524" t="s">
        <v>1132</v>
      </c>
    </row>
    <row r="32" spans="1:34" ht="17.100000000000001" hidden="1" customHeight="1" outlineLevel="1" x14ac:dyDescent="0.15">
      <c r="A32" s="466"/>
      <c r="B32" s="466"/>
      <c r="C32" s="466"/>
      <c r="D32" s="466"/>
      <c r="E32" s="466"/>
      <c r="F32" s="1867"/>
      <c r="G32" s="1867"/>
      <c r="H32" s="1867"/>
      <c r="I32" s="1910"/>
      <c r="J32" s="1910"/>
      <c r="K32" s="1910"/>
      <c r="M32" s="1911"/>
      <c r="N32" s="1911"/>
      <c r="O32" s="1911"/>
      <c r="P32" s="1911"/>
      <c r="Q32" s="1911"/>
      <c r="R32" s="1911"/>
      <c r="S32" s="1911"/>
      <c r="T32" s="1911"/>
      <c r="U32" s="1911"/>
      <c r="V32" s="1911"/>
      <c r="W32" s="1911"/>
      <c r="X32" s="1911"/>
      <c r="Y32" s="524"/>
      <c r="AF32" s="1917"/>
      <c r="AG32" s="1917"/>
      <c r="AH32" s="1917"/>
    </row>
    <row r="33" spans="1:34" ht="17.100000000000001" hidden="1" customHeight="1" outlineLevel="1" x14ac:dyDescent="0.15">
      <c r="A33" s="466"/>
      <c r="B33" s="466"/>
      <c r="C33" s="466"/>
      <c r="D33" s="466"/>
      <c r="E33" s="466"/>
      <c r="F33" s="1843"/>
      <c r="G33" s="1843"/>
      <c r="H33" s="1843"/>
      <c r="I33" s="1910" t="s">
        <v>146</v>
      </c>
      <c r="J33" s="1910"/>
      <c r="K33" s="1910"/>
      <c r="M33" s="1911" t="str">
        <f>IF(AND(入力シート!$B$49,入力シート!$B$154,入力シート!K156&lt;&gt;""),入力シート!K156,"")</f>
        <v/>
      </c>
      <c r="N33" s="1911"/>
      <c r="O33" s="1911"/>
      <c r="P33" s="1911"/>
      <c r="Q33" s="1911"/>
      <c r="R33" s="1911"/>
      <c r="S33" s="1911"/>
      <c r="T33" s="1911"/>
      <c r="U33" s="1911"/>
      <c r="V33" s="1911"/>
      <c r="W33" s="1911"/>
      <c r="X33" s="1911"/>
      <c r="Y33" s="524"/>
      <c r="AF33" s="1917"/>
      <c r="AG33" s="1917"/>
      <c r="AH33" s="1917"/>
    </row>
    <row r="34" spans="1:34" ht="17.100000000000001" hidden="1" customHeight="1" outlineLevel="1" x14ac:dyDescent="0.15">
      <c r="A34" s="466"/>
      <c r="B34" s="466"/>
      <c r="C34" s="466"/>
      <c r="D34" s="466"/>
      <c r="E34" s="466"/>
      <c r="H34" s="380"/>
      <c r="I34" s="1910"/>
      <c r="J34" s="1910"/>
      <c r="K34" s="1910"/>
      <c r="M34" s="1911"/>
      <c r="N34" s="1911"/>
      <c r="O34" s="1911"/>
      <c r="P34" s="1911"/>
      <c r="Q34" s="1911"/>
      <c r="R34" s="1911"/>
      <c r="S34" s="1911"/>
      <c r="T34" s="1911"/>
      <c r="U34" s="1911"/>
      <c r="V34" s="1911"/>
      <c r="W34" s="1911"/>
      <c r="X34" s="1911"/>
      <c r="Y34" s="524"/>
      <c r="AC34" s="1867"/>
      <c r="AD34" s="1867"/>
      <c r="AE34" s="1867"/>
      <c r="AF34" s="1917"/>
      <c r="AG34" s="1917"/>
      <c r="AH34" s="1917"/>
    </row>
    <row r="35" spans="1:34" ht="17.100000000000001" hidden="1" customHeight="1" outlineLevel="1" x14ac:dyDescent="0.15">
      <c r="A35" s="466"/>
      <c r="B35" s="466"/>
      <c r="C35" s="466"/>
      <c r="D35" s="466"/>
      <c r="E35" s="466"/>
      <c r="G35" s="380"/>
      <c r="I35" s="1917" t="s">
        <v>147</v>
      </c>
      <c r="J35" s="1917"/>
      <c r="K35" s="1917"/>
      <c r="M35" s="1912" t="str">
        <f>IF(AND(入力シート!$B$49,入力シート!$B$154,入力シート!K158&lt;&gt;""),入力シート!K158&amp;"　"&amp;入力シート!K161&amp;"　"&amp;入力シート!K162,"")</f>
        <v/>
      </c>
      <c r="N35" s="1912"/>
      <c r="O35" s="1912"/>
      <c r="P35" s="1912"/>
      <c r="Q35" s="1912"/>
      <c r="R35" s="1912"/>
      <c r="S35" s="1912"/>
      <c r="T35" s="1912"/>
      <c r="U35" s="1912"/>
      <c r="V35" s="1912"/>
      <c r="W35" s="1912"/>
      <c r="X35" s="1912"/>
      <c r="Y35" s="524"/>
      <c r="AE35" s="380"/>
      <c r="AF35" s="1917"/>
      <c r="AG35" s="1917"/>
      <c r="AH35" s="1917"/>
    </row>
    <row r="36" spans="1:34" ht="17.100000000000001" customHeight="1" collapsed="1" x14ac:dyDescent="0.15">
      <c r="B36" s="466"/>
      <c r="C36" s="466"/>
      <c r="D36" s="466"/>
      <c r="E36" s="466"/>
      <c r="F36" s="466"/>
      <c r="G36" s="466"/>
      <c r="H36" s="466"/>
      <c r="I36" s="466"/>
    </row>
    <row r="37" spans="1:34" ht="17.100000000000001" customHeight="1" x14ac:dyDescent="0.15">
      <c r="B37" s="466"/>
      <c r="C37" s="466"/>
      <c r="D37" s="466"/>
      <c r="E37" s="466"/>
      <c r="F37" s="466"/>
      <c r="G37" s="466"/>
      <c r="H37" s="466"/>
      <c r="I37" s="466"/>
    </row>
    <row r="38" spans="1:34" ht="17.100000000000001" customHeight="1" x14ac:dyDescent="0.15">
      <c r="A38" s="1843" t="s">
        <v>1701</v>
      </c>
      <c r="B38" s="1843"/>
      <c r="C38" s="1843"/>
      <c r="D38" s="1843"/>
      <c r="E38" s="1843"/>
      <c r="F38" s="1843"/>
      <c r="G38" s="1843"/>
      <c r="H38" s="1843"/>
      <c r="I38" s="1843"/>
      <c r="J38" s="1843"/>
      <c r="K38" s="1843"/>
      <c r="L38" s="1843"/>
      <c r="M38" s="1843"/>
      <c r="N38" s="1843"/>
      <c r="O38" s="1843"/>
      <c r="P38" s="1843"/>
      <c r="Q38" s="1843"/>
      <c r="R38" s="1843"/>
      <c r="S38" s="1843"/>
      <c r="T38" s="1843"/>
      <c r="U38" s="1843"/>
      <c r="V38" s="1843"/>
      <c r="W38" s="1843"/>
      <c r="X38" s="1843"/>
    </row>
    <row r="39" spans="1:34" ht="17.100000000000001" customHeight="1" x14ac:dyDescent="0.15">
      <c r="A39" s="1843" t="s">
        <v>1702</v>
      </c>
      <c r="B39" s="1843"/>
      <c r="C39" s="1843"/>
      <c r="D39" s="1843"/>
      <c r="E39" s="1843"/>
      <c r="F39" s="1843"/>
      <c r="G39" s="1843"/>
      <c r="H39" s="1843"/>
      <c r="I39" s="1843"/>
      <c r="J39" s="1843"/>
      <c r="K39" s="1843"/>
      <c r="L39" s="1843"/>
      <c r="M39" s="1843"/>
      <c r="N39" s="1843"/>
      <c r="O39" s="1843"/>
      <c r="P39" s="1843"/>
      <c r="Q39" s="1843"/>
      <c r="R39" s="1843"/>
      <c r="S39" s="1843"/>
      <c r="T39" s="1843"/>
      <c r="U39" s="1843"/>
      <c r="V39" s="1843"/>
      <c r="W39" s="1843"/>
      <c r="X39" s="1843"/>
    </row>
    <row r="40" spans="1:34" ht="17.100000000000001" customHeight="1" x14ac:dyDescent="0.15">
      <c r="A40" s="1843" t="s">
        <v>148</v>
      </c>
      <c r="B40" s="1843"/>
      <c r="C40" s="1843"/>
      <c r="D40" s="1843"/>
      <c r="E40" s="1843"/>
      <c r="F40" s="1843"/>
      <c r="G40" s="1843"/>
      <c r="H40" s="1843"/>
      <c r="I40" s="1843"/>
      <c r="J40" s="1843"/>
      <c r="K40" s="1843"/>
      <c r="L40" s="1843"/>
      <c r="M40" s="1843"/>
      <c r="N40" s="1843"/>
      <c r="O40" s="1843"/>
      <c r="P40" s="1843"/>
      <c r="Q40" s="1843"/>
      <c r="R40" s="1843"/>
      <c r="S40" s="1843"/>
      <c r="T40" s="1843"/>
      <c r="U40" s="1843"/>
      <c r="V40" s="1843"/>
      <c r="W40" s="1843"/>
      <c r="X40" s="1843"/>
    </row>
    <row r="41" spans="1:34" ht="17.100000000000001" customHeight="1" x14ac:dyDescent="0.15">
      <c r="A41" s="1198"/>
      <c r="B41" s="1198"/>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8"/>
    </row>
    <row r="42" spans="1:34" ht="17.100000000000001" customHeight="1" x14ac:dyDescent="0.15">
      <c r="A42" s="1198"/>
      <c r="B42" s="1198"/>
      <c r="C42" s="1198"/>
      <c r="D42" s="1198"/>
      <c r="E42" s="1198"/>
      <c r="F42" s="1198"/>
      <c r="G42" s="1198"/>
      <c r="H42" s="1198"/>
      <c r="I42" s="1198"/>
      <c r="J42" s="1198"/>
      <c r="K42" s="1198"/>
      <c r="L42" s="1198"/>
      <c r="M42" s="1198"/>
      <c r="N42" s="1198"/>
      <c r="O42" s="1198"/>
      <c r="P42" s="1198"/>
      <c r="Q42" s="1198"/>
      <c r="R42" s="1198"/>
      <c r="S42" s="1198"/>
      <c r="T42" s="1198"/>
      <c r="U42" s="1198"/>
      <c r="V42" s="1198"/>
      <c r="W42" s="1198"/>
      <c r="X42" s="1198"/>
    </row>
    <row r="43" spans="1:34" ht="123.75" customHeight="1" x14ac:dyDescent="0.15">
      <c r="A43" s="1895" t="s">
        <v>1703</v>
      </c>
      <c r="B43" s="1895"/>
      <c r="C43" s="1895"/>
      <c r="D43" s="1895"/>
      <c r="E43" s="1895"/>
      <c r="F43" s="1895"/>
      <c r="G43" s="1895"/>
      <c r="H43" s="1895"/>
      <c r="I43" s="1895"/>
      <c r="J43" s="1895"/>
      <c r="K43" s="1895"/>
      <c r="L43" s="1895"/>
      <c r="M43" s="1895"/>
      <c r="N43" s="1895"/>
      <c r="O43" s="1895"/>
      <c r="P43" s="1895"/>
      <c r="Q43" s="1895"/>
      <c r="R43" s="1895"/>
      <c r="S43" s="1895"/>
      <c r="T43" s="1895"/>
      <c r="U43" s="1895"/>
      <c r="V43" s="1895"/>
      <c r="W43" s="1895"/>
      <c r="X43" s="1895"/>
    </row>
    <row r="44" spans="1:34" ht="17.100000000000001" customHeight="1" x14ac:dyDescent="0.15">
      <c r="A44" s="381"/>
      <c r="B44" s="381"/>
      <c r="C44" s="381"/>
      <c r="D44" s="381"/>
      <c r="E44" s="381"/>
      <c r="F44" s="381"/>
      <c r="G44" s="381"/>
      <c r="H44" s="381"/>
      <c r="I44" s="381"/>
    </row>
    <row r="46" spans="1:34" ht="17.100000000000001" customHeight="1" x14ac:dyDescent="0.15">
      <c r="A46" s="1867" t="s">
        <v>1</v>
      </c>
      <c r="B46" s="1867"/>
      <c r="C46" s="1867"/>
      <c r="D46" s="1867"/>
      <c r="E46" s="1867"/>
      <c r="F46" s="1867"/>
      <c r="G46" s="1867"/>
      <c r="H46" s="1867"/>
      <c r="I46" s="1867"/>
      <c r="J46" s="1867"/>
      <c r="K46" s="1867"/>
      <c r="L46" s="1867"/>
      <c r="M46" s="1867"/>
      <c r="N46" s="1867"/>
      <c r="O46" s="1867"/>
      <c r="P46" s="1867"/>
      <c r="Q46" s="1867"/>
      <c r="R46" s="1867"/>
      <c r="S46" s="1867"/>
      <c r="T46" s="1867"/>
      <c r="U46" s="1867"/>
      <c r="V46" s="1867"/>
      <c r="W46" s="1867"/>
      <c r="X46" s="1867"/>
    </row>
    <row r="47" spans="1:34" ht="16.5" customHeight="1" x14ac:dyDescent="0.15"/>
    <row r="49" spans="1:25" ht="17.100000000000001" customHeight="1" x14ac:dyDescent="0.15">
      <c r="A49" s="34"/>
      <c r="B49" s="379" t="s">
        <v>38</v>
      </c>
    </row>
    <row r="50" spans="1:25" ht="16.5" customHeight="1" x14ac:dyDescent="0.15">
      <c r="B50" s="466"/>
      <c r="D50" s="1912" t="str">
        <f>IF(入力シート!K8="","",入力シート!K8)</f>
        <v/>
      </c>
      <c r="E50" s="1912"/>
      <c r="F50" s="1912"/>
      <c r="G50" s="1912"/>
      <c r="H50" s="1912"/>
      <c r="I50" s="1912"/>
      <c r="J50" s="1912"/>
      <c r="K50" s="1912"/>
      <c r="L50" s="1912"/>
      <c r="M50" s="1912"/>
      <c r="N50" s="1912"/>
      <c r="O50" s="1912"/>
      <c r="P50" s="1912"/>
      <c r="Q50" s="1912"/>
      <c r="R50" s="1912"/>
      <c r="S50" s="1912"/>
      <c r="T50" s="1912"/>
      <c r="U50" s="1912"/>
      <c r="V50" s="1912"/>
      <c r="W50" s="1912"/>
      <c r="X50" s="1912"/>
    </row>
    <row r="51" spans="1:25" ht="17.100000000000001" customHeight="1" x14ac:dyDescent="0.15">
      <c r="B51" s="466"/>
    </row>
    <row r="52" spans="1:25" ht="17.100000000000001" customHeight="1" x14ac:dyDescent="0.15">
      <c r="B52" s="379" t="s">
        <v>751</v>
      </c>
      <c r="Y52" s="771"/>
    </row>
    <row r="53" spans="1:25" ht="16.5" customHeight="1" x14ac:dyDescent="0.15">
      <c r="B53" s="466"/>
      <c r="D53" s="1913"/>
      <c r="E53" s="1913"/>
      <c r="F53" s="1913"/>
      <c r="G53" s="1913"/>
      <c r="H53" s="1913"/>
      <c r="I53" s="1913"/>
      <c r="J53" s="1913"/>
      <c r="K53" s="1913"/>
      <c r="L53" s="1913"/>
      <c r="M53" s="1913"/>
      <c r="N53" s="1913"/>
      <c r="O53" s="1913"/>
      <c r="P53" s="1913"/>
      <c r="Q53" s="1913"/>
      <c r="R53" s="1913"/>
      <c r="S53" s="1913"/>
      <c r="T53" s="1913"/>
      <c r="U53" s="1913"/>
      <c r="V53" s="1913"/>
      <c r="W53" s="1913"/>
      <c r="X53" s="1913"/>
      <c r="Y53" s="524" t="s">
        <v>1495</v>
      </c>
    </row>
    <row r="54" spans="1:25" ht="17.100000000000001" customHeight="1" x14ac:dyDescent="0.15">
      <c r="B54" s="466"/>
      <c r="D54" s="1913"/>
      <c r="E54" s="1913"/>
      <c r="F54" s="1913"/>
      <c r="G54" s="1913"/>
      <c r="H54" s="1913"/>
      <c r="I54" s="1913"/>
      <c r="J54" s="1913"/>
      <c r="K54" s="1913"/>
      <c r="L54" s="1913"/>
      <c r="M54" s="1913"/>
      <c r="N54" s="1913"/>
      <c r="O54" s="1913"/>
      <c r="P54" s="1913"/>
      <c r="Q54" s="1913"/>
      <c r="R54" s="1913"/>
      <c r="S54" s="1913"/>
      <c r="T54" s="1913"/>
      <c r="U54" s="1913"/>
      <c r="V54" s="1913"/>
      <c r="W54" s="1913"/>
      <c r="X54" s="1913"/>
      <c r="Y54" s="810"/>
    </row>
    <row r="55" spans="1:25" ht="17.100000000000001" customHeight="1" x14ac:dyDescent="0.15">
      <c r="B55" s="466"/>
      <c r="D55" s="1913"/>
      <c r="E55" s="1913"/>
      <c r="F55" s="1913"/>
      <c r="G55" s="1913"/>
      <c r="H55" s="1913"/>
      <c r="I55" s="1913"/>
      <c r="J55" s="1913"/>
      <c r="K55" s="1913"/>
      <c r="L55" s="1913"/>
      <c r="M55" s="1913"/>
      <c r="N55" s="1913"/>
      <c r="O55" s="1913"/>
      <c r="P55" s="1913"/>
      <c r="Q55" s="1913"/>
      <c r="R55" s="1913"/>
      <c r="S55" s="1913"/>
      <c r="T55" s="1913"/>
      <c r="U55" s="1913"/>
      <c r="V55" s="1913"/>
      <c r="W55" s="1913"/>
      <c r="X55" s="1913"/>
    </row>
    <row r="56" spans="1:25" ht="17.100000000000001" customHeight="1" x14ac:dyDescent="0.15">
      <c r="B56" s="466"/>
      <c r="D56" s="1913"/>
      <c r="E56" s="1913"/>
      <c r="F56" s="1913"/>
      <c r="G56" s="1913"/>
      <c r="H56" s="1913"/>
      <c r="I56" s="1913"/>
      <c r="J56" s="1913"/>
      <c r="K56" s="1913"/>
      <c r="L56" s="1913"/>
      <c r="M56" s="1913"/>
      <c r="N56" s="1913"/>
      <c r="O56" s="1913"/>
      <c r="P56" s="1913"/>
      <c r="Q56" s="1913"/>
      <c r="R56" s="1913"/>
      <c r="S56" s="1913"/>
      <c r="T56" s="1913"/>
      <c r="U56" s="1913"/>
      <c r="V56" s="1913"/>
      <c r="W56" s="1913"/>
      <c r="X56" s="1913"/>
    </row>
    <row r="57" spans="1:25" ht="17.100000000000001" customHeight="1" x14ac:dyDescent="0.15">
      <c r="B57" s="466"/>
      <c r="D57" s="1913"/>
      <c r="E57" s="1913"/>
      <c r="F57" s="1913"/>
      <c r="G57" s="1913"/>
      <c r="H57" s="1913"/>
      <c r="I57" s="1913"/>
      <c r="J57" s="1913"/>
      <c r="K57" s="1913"/>
      <c r="L57" s="1913"/>
      <c r="M57" s="1913"/>
      <c r="N57" s="1913"/>
      <c r="O57" s="1913"/>
      <c r="P57" s="1913"/>
      <c r="Q57" s="1913"/>
      <c r="R57" s="1913"/>
      <c r="S57" s="1913"/>
      <c r="T57" s="1913"/>
      <c r="U57" s="1913"/>
      <c r="V57" s="1913"/>
      <c r="W57" s="1913"/>
      <c r="X57" s="1913"/>
    </row>
    <row r="58" spans="1:25" ht="17.100000000000001" customHeight="1" x14ac:dyDescent="0.15">
      <c r="B58" s="466"/>
    </row>
    <row r="59" spans="1:25" ht="17.100000000000001" customHeight="1" x14ac:dyDescent="0.15">
      <c r="B59" s="379" t="s">
        <v>149</v>
      </c>
    </row>
    <row r="60" spans="1:25" ht="17.100000000000001" customHeight="1" x14ac:dyDescent="0.15">
      <c r="B60" s="466"/>
      <c r="D60" s="382" t="s">
        <v>150</v>
      </c>
    </row>
    <row r="61" spans="1:25" ht="17.100000000000001" customHeight="1" x14ac:dyDescent="0.15">
      <c r="B61" s="466"/>
    </row>
    <row r="62" spans="1:25" ht="17.100000000000001" customHeight="1" x14ac:dyDescent="0.15">
      <c r="B62" s="379" t="s">
        <v>1530</v>
      </c>
    </row>
    <row r="63" spans="1:25" ht="17.100000000000001" customHeight="1" x14ac:dyDescent="0.15">
      <c r="B63" s="466"/>
    </row>
    <row r="64" spans="1:25" ht="17.100000000000001" customHeight="1" x14ac:dyDescent="0.15">
      <c r="B64" s="466"/>
      <c r="C64" s="34"/>
      <c r="D64" s="379" t="s">
        <v>151</v>
      </c>
      <c r="M64" s="1914">
        <f>'４-１．概略予算書（まとめ）'!C15</f>
        <v>0</v>
      </c>
      <c r="N64" s="1914"/>
      <c r="O64" s="1914"/>
      <c r="P64" s="1914"/>
      <c r="Q64" s="457" t="s">
        <v>39</v>
      </c>
    </row>
    <row r="65" spans="2:17" ht="17.100000000000001" customHeight="1" x14ac:dyDescent="0.15">
      <c r="B65" s="466"/>
      <c r="D65" s="466"/>
      <c r="M65" s="857"/>
      <c r="N65" s="857"/>
      <c r="O65" s="857"/>
      <c r="P65" s="857"/>
      <c r="Q65" s="466"/>
    </row>
    <row r="66" spans="2:17" ht="17.100000000000001" customHeight="1" x14ac:dyDescent="0.15">
      <c r="B66" s="466"/>
      <c r="D66" s="379" t="s">
        <v>152</v>
      </c>
      <c r="M66" s="1914">
        <f>'４-１．概略予算書（まとめ）'!D15</f>
        <v>0</v>
      </c>
      <c r="N66" s="1914"/>
      <c r="O66" s="1914"/>
      <c r="P66" s="1914"/>
      <c r="Q66" s="379" t="s">
        <v>39</v>
      </c>
    </row>
    <row r="67" spans="2:17" ht="16.5" customHeight="1" x14ac:dyDescent="0.15">
      <c r="B67" s="466"/>
      <c r="M67" s="857"/>
      <c r="N67" s="857"/>
      <c r="O67" s="857"/>
      <c r="P67" s="857"/>
    </row>
    <row r="68" spans="2:17" ht="17.100000000000001" customHeight="1" x14ac:dyDescent="0.15">
      <c r="B68" s="466"/>
    </row>
    <row r="69" spans="2:17" ht="17.100000000000001" customHeight="1" x14ac:dyDescent="0.15">
      <c r="B69" s="379" t="s">
        <v>1139</v>
      </c>
    </row>
    <row r="70" spans="2:17" ht="16.5" customHeight="1" x14ac:dyDescent="0.15">
      <c r="B70" s="466"/>
    </row>
    <row r="71" spans="2:17" ht="17.100000000000001" customHeight="1" x14ac:dyDescent="0.15">
      <c r="B71" s="466"/>
    </row>
    <row r="72" spans="2:17" ht="17.100000000000001" customHeight="1" x14ac:dyDescent="0.15">
      <c r="B72" s="379" t="s">
        <v>236</v>
      </c>
    </row>
    <row r="73" spans="2:17" ht="17.100000000000001" customHeight="1" x14ac:dyDescent="0.15">
      <c r="B73" s="466"/>
    </row>
    <row r="74" spans="2:17" ht="17.100000000000001" customHeight="1" x14ac:dyDescent="0.15">
      <c r="B74" s="466"/>
      <c r="D74" s="379" t="s">
        <v>153</v>
      </c>
      <c r="I74" s="466" t="s">
        <v>154</v>
      </c>
      <c r="J74" s="34" t="s">
        <v>3</v>
      </c>
    </row>
    <row r="75" spans="2:17" ht="17.100000000000001" customHeight="1" x14ac:dyDescent="0.15">
      <c r="B75" s="466"/>
      <c r="D75" s="466"/>
      <c r="I75" s="466"/>
    </row>
    <row r="76" spans="2:17" ht="17.100000000000001" customHeight="1" x14ac:dyDescent="0.15">
      <c r="B76" s="466"/>
      <c r="D76" s="379" t="s">
        <v>155</v>
      </c>
      <c r="I76" s="466" t="s">
        <v>154</v>
      </c>
      <c r="J76" s="1915" t="str">
        <f>IF(入力シート!K11="","",入力シート!K11)</f>
        <v/>
      </c>
      <c r="K76" s="1915"/>
      <c r="L76" s="1915"/>
      <c r="M76" s="1915"/>
      <c r="N76" s="1915"/>
      <c r="O76" s="383"/>
    </row>
    <row r="77" spans="2:17" ht="11.25" customHeight="1" x14ac:dyDescent="0.15">
      <c r="B77" s="466"/>
      <c r="D77" s="466"/>
      <c r="I77" s="466"/>
    </row>
    <row r="78" spans="2:17" ht="17.100000000000001" customHeight="1" x14ac:dyDescent="0.15">
      <c r="B78" s="466"/>
      <c r="C78" s="841"/>
      <c r="I78" s="466"/>
      <c r="J78" s="1916"/>
      <c r="K78" s="1916"/>
      <c r="L78" s="1916"/>
      <c r="M78" s="1916"/>
      <c r="N78" s="1916"/>
    </row>
    <row r="79" spans="2:17" ht="17.100000000000001" customHeight="1" x14ac:dyDescent="0.15">
      <c r="B79" s="466"/>
    </row>
    <row r="80" spans="2:17" ht="17.100000000000001" customHeight="1" x14ac:dyDescent="0.15">
      <c r="B80" s="466"/>
    </row>
    <row r="81" spans="1:24" ht="17.100000000000001" customHeight="1" x14ac:dyDescent="0.15">
      <c r="B81" s="379" t="s">
        <v>1531</v>
      </c>
    </row>
    <row r="82" spans="1:24" ht="17.100000000000001" customHeight="1" x14ac:dyDescent="0.15">
      <c r="B82" s="379" t="s">
        <v>1436</v>
      </c>
    </row>
    <row r="83" spans="1:24" ht="17.100000000000001" customHeight="1" x14ac:dyDescent="0.15">
      <c r="B83" s="379" t="s">
        <v>157</v>
      </c>
    </row>
    <row r="84" spans="1:24" ht="17.100000000000001" customHeight="1" x14ac:dyDescent="0.15">
      <c r="B84" s="379" t="s">
        <v>158</v>
      </c>
    </row>
    <row r="85" spans="1:24" ht="17.100000000000001" customHeight="1" x14ac:dyDescent="0.15">
      <c r="B85" s="379" t="s">
        <v>1437</v>
      </c>
    </row>
    <row r="86" spans="1:24" ht="17.100000000000001" customHeight="1" x14ac:dyDescent="0.15">
      <c r="B86" s="379" t="s">
        <v>1138</v>
      </c>
    </row>
    <row r="87" spans="1:24" ht="17.100000000000001" customHeight="1" x14ac:dyDescent="0.15">
      <c r="B87" s="379" t="s">
        <v>1532</v>
      </c>
    </row>
    <row r="88" spans="1:24" ht="17.100000000000001" customHeight="1" x14ac:dyDescent="0.15">
      <c r="B88" s="379"/>
    </row>
    <row r="89" spans="1:24" ht="17.100000000000001" customHeight="1" x14ac:dyDescent="0.15">
      <c r="B89" s="379"/>
    </row>
    <row r="90" spans="1:24" ht="17.100000000000001" customHeight="1" x14ac:dyDescent="0.15">
      <c r="B90" s="379"/>
    </row>
    <row r="91" spans="1:24" ht="17.100000000000001" customHeight="1" x14ac:dyDescent="0.15">
      <c r="B91" s="379"/>
    </row>
    <row r="92" spans="1:24" ht="17.100000000000001" customHeight="1" x14ac:dyDescent="0.15">
      <c r="B92" s="379"/>
    </row>
    <row r="93" spans="1:24" ht="17.100000000000001" customHeight="1" x14ac:dyDescent="0.15">
      <c r="B93" s="379"/>
    </row>
    <row r="94" spans="1:24" ht="17.100000000000001" customHeight="1" x14ac:dyDescent="0.15">
      <c r="B94" s="379"/>
    </row>
    <row r="95" spans="1:24" ht="17.100000000000001" customHeight="1" x14ac:dyDescent="0.15">
      <c r="B95" s="379"/>
    </row>
    <row r="96" spans="1:24" ht="17.100000000000001" customHeight="1" x14ac:dyDescent="0.15">
      <c r="A96" s="1040" t="s">
        <v>1580</v>
      </c>
      <c r="B96" s="1037"/>
      <c r="C96" s="1037"/>
      <c r="D96" s="1037"/>
      <c r="E96" s="1037"/>
      <c r="F96" s="1037"/>
      <c r="G96" s="1037"/>
      <c r="H96" s="1037"/>
      <c r="I96" s="1037"/>
      <c r="J96" s="1037"/>
      <c r="K96" s="1037"/>
      <c r="L96" s="1037"/>
      <c r="M96" s="1037"/>
      <c r="N96" s="1037"/>
      <c r="O96" s="1037"/>
      <c r="P96" s="1037"/>
      <c r="Q96" s="1037"/>
      <c r="R96" s="1037"/>
      <c r="S96" s="1037"/>
      <c r="T96" s="1037"/>
      <c r="U96" s="1037"/>
      <c r="V96" s="1037"/>
      <c r="W96" s="1037"/>
      <c r="X96" s="1037"/>
    </row>
    <row r="97" spans="1:26" ht="17.100000000000001" customHeight="1" x14ac:dyDescent="0.15">
      <c r="A97" s="1867" t="s">
        <v>1581</v>
      </c>
      <c r="B97" s="1867"/>
      <c r="C97" s="1867"/>
      <c r="D97" s="1867"/>
      <c r="E97" s="1867"/>
      <c r="F97" s="1867"/>
      <c r="G97" s="1867"/>
      <c r="H97" s="1867"/>
      <c r="I97" s="1867"/>
      <c r="J97" s="1867"/>
      <c r="K97" s="1867"/>
      <c r="L97" s="1867"/>
      <c r="M97" s="1867"/>
      <c r="N97" s="1867"/>
      <c r="O97" s="1867"/>
      <c r="P97" s="1867"/>
      <c r="Q97" s="1867"/>
      <c r="R97" s="1867"/>
      <c r="S97" s="1867"/>
      <c r="T97" s="1867"/>
      <c r="U97" s="1867"/>
      <c r="V97" s="1867"/>
      <c r="W97" s="1867"/>
      <c r="X97" s="1867"/>
    </row>
    <row r="98" spans="1:26" s="806" customFormat="1" ht="17.100000000000001" customHeight="1" x14ac:dyDescent="0.15">
      <c r="A98" s="1040" t="s">
        <v>1480</v>
      </c>
      <c r="B98" s="1039"/>
      <c r="C98" s="1039"/>
      <c r="D98" s="1039"/>
      <c r="E98" s="1039"/>
      <c r="F98" s="1039"/>
      <c r="G98" s="1039"/>
      <c r="H98" s="1039"/>
      <c r="I98" s="1039"/>
      <c r="J98" s="1039"/>
      <c r="K98" s="1039"/>
      <c r="L98" s="1039"/>
      <c r="M98" s="1039"/>
      <c r="N98" s="1039"/>
      <c r="O98" s="1039"/>
      <c r="P98" s="1039"/>
      <c r="Q98" s="1039"/>
      <c r="R98" s="1039"/>
      <c r="S98" s="1896" t="s">
        <v>43</v>
      </c>
      <c r="T98" s="1896"/>
      <c r="U98" s="1896"/>
      <c r="V98" s="1896"/>
      <c r="W98" s="1896"/>
      <c r="X98" s="1896"/>
      <c r="Z98" s="796"/>
    </row>
    <row r="99" spans="1:26" s="806" customFormat="1" ht="27" customHeight="1" x14ac:dyDescent="0.15">
      <c r="A99" s="1871" t="s">
        <v>1582</v>
      </c>
      <c r="B99" s="1871"/>
      <c r="C99" s="1871"/>
      <c r="D99" s="1872" t="s">
        <v>1088</v>
      </c>
      <c r="E99" s="1872"/>
      <c r="F99" s="1872"/>
      <c r="G99" s="1872"/>
      <c r="H99" s="1872"/>
      <c r="I99" s="1872"/>
      <c r="J99" s="1872" t="s">
        <v>1089</v>
      </c>
      <c r="K99" s="1872"/>
      <c r="L99" s="1872"/>
      <c r="M99" s="1872"/>
      <c r="N99" s="1872"/>
      <c r="O99" s="1872"/>
      <c r="P99" s="1833" t="s">
        <v>1583</v>
      </c>
      <c r="Q99" s="1833"/>
      <c r="R99" s="1833"/>
      <c r="S99" s="1871" t="s">
        <v>1451</v>
      </c>
      <c r="T99" s="1871"/>
      <c r="U99" s="1871"/>
      <c r="V99" s="1871"/>
      <c r="W99" s="1871"/>
      <c r="X99" s="1871"/>
      <c r="Z99" s="796"/>
    </row>
    <row r="100" spans="1:26" s="806" customFormat="1" ht="26.1" customHeight="1" x14ac:dyDescent="0.15">
      <c r="A100" s="1873" t="s">
        <v>44</v>
      </c>
      <c r="B100" s="1874"/>
      <c r="C100" s="1875"/>
      <c r="D100" s="1876">
        <f>'４-１．概略予算書（まとめ）'!C12</f>
        <v>0</v>
      </c>
      <c r="E100" s="1877"/>
      <c r="F100" s="1877"/>
      <c r="G100" s="1877"/>
      <c r="H100" s="1877"/>
      <c r="I100" s="1878"/>
      <c r="J100" s="1876">
        <f>'４-１．概略予算書（まとめ）'!D12</f>
        <v>0</v>
      </c>
      <c r="K100" s="1877"/>
      <c r="L100" s="1877"/>
      <c r="M100" s="1877"/>
      <c r="N100" s="1877"/>
      <c r="O100" s="1878"/>
      <c r="P100" s="1879" t="s">
        <v>1584</v>
      </c>
      <c r="Q100" s="1880"/>
      <c r="R100" s="1881"/>
      <c r="S100" s="1876">
        <f>'４-１．概略予算書（まとめ）'!F12</f>
        <v>0</v>
      </c>
      <c r="T100" s="1877"/>
      <c r="U100" s="1877"/>
      <c r="V100" s="1877"/>
      <c r="W100" s="1877"/>
      <c r="X100" s="1878"/>
    </row>
    <row r="101" spans="1:26" s="806" customFormat="1" ht="26.1" customHeight="1" x14ac:dyDescent="0.15">
      <c r="A101" s="1860" t="s">
        <v>1585</v>
      </c>
      <c r="B101" s="1861"/>
      <c r="C101" s="1862"/>
      <c r="D101" s="1868">
        <f>'４-１．概略予算書（まとめ）'!C13</f>
        <v>0</v>
      </c>
      <c r="E101" s="1869"/>
      <c r="F101" s="1869"/>
      <c r="G101" s="1869"/>
      <c r="H101" s="1869"/>
      <c r="I101" s="1870"/>
      <c r="J101" s="1868">
        <f>'４-１．概略予算書（まとめ）'!D13</f>
        <v>0</v>
      </c>
      <c r="K101" s="1869"/>
      <c r="L101" s="1869"/>
      <c r="M101" s="1869"/>
      <c r="N101" s="1869"/>
      <c r="O101" s="1870"/>
      <c r="P101" s="1879"/>
      <c r="Q101" s="1880"/>
      <c r="R101" s="1881"/>
      <c r="S101" s="1868">
        <f>'４-１．概略予算書（まとめ）'!F13</f>
        <v>0</v>
      </c>
      <c r="T101" s="1869"/>
      <c r="U101" s="1869"/>
      <c r="V101" s="1869"/>
      <c r="W101" s="1869"/>
      <c r="X101" s="1870"/>
    </row>
    <row r="102" spans="1:26" s="806" customFormat="1" ht="26.1" customHeight="1" x14ac:dyDescent="0.15">
      <c r="A102" s="1863" t="s">
        <v>1586</v>
      </c>
      <c r="B102" s="1864"/>
      <c r="C102" s="1865"/>
      <c r="D102" s="1845">
        <f>'４-１．概略予算書（まとめ）'!C14</f>
        <v>0</v>
      </c>
      <c r="E102" s="1846"/>
      <c r="F102" s="1846"/>
      <c r="G102" s="1846"/>
      <c r="H102" s="1846"/>
      <c r="I102" s="1847"/>
      <c r="J102" s="1845">
        <f>'４-１．概略予算書（まとめ）'!D14</f>
        <v>0</v>
      </c>
      <c r="K102" s="1846"/>
      <c r="L102" s="1846"/>
      <c r="M102" s="1846"/>
      <c r="N102" s="1846"/>
      <c r="O102" s="1847"/>
      <c r="P102" s="1850"/>
      <c r="Q102" s="1882"/>
      <c r="R102" s="1848"/>
      <c r="S102" s="1845">
        <f>'４-１．概略予算書（まとめ）'!F14</f>
        <v>0</v>
      </c>
      <c r="T102" s="1846"/>
      <c r="U102" s="1846"/>
      <c r="V102" s="1846"/>
      <c r="W102" s="1846"/>
      <c r="X102" s="1847"/>
    </row>
    <row r="103" spans="1:26" s="806" customFormat="1" ht="26.1" customHeight="1" thickBot="1" x14ac:dyDescent="0.2">
      <c r="A103" s="1866" t="s">
        <v>45</v>
      </c>
      <c r="B103" s="1866"/>
      <c r="C103" s="1866"/>
      <c r="D103" s="1845">
        <f>SUM(D100:I102)</f>
        <v>0</v>
      </c>
      <c r="E103" s="1846"/>
      <c r="F103" s="1846"/>
      <c r="G103" s="1846"/>
      <c r="H103" s="1846"/>
      <c r="I103" s="1847"/>
      <c r="J103" s="1845">
        <f>SUM(J100:O102)</f>
        <v>0</v>
      </c>
      <c r="K103" s="1846"/>
      <c r="L103" s="1846"/>
      <c r="M103" s="1846"/>
      <c r="N103" s="1846"/>
      <c r="O103" s="1847"/>
      <c r="P103" s="1848" t="s">
        <v>1587</v>
      </c>
      <c r="Q103" s="1849"/>
      <c r="R103" s="1850"/>
      <c r="S103" s="1893">
        <f>SUM(S100:X102)</f>
        <v>0</v>
      </c>
      <c r="T103" s="1894"/>
      <c r="U103" s="1894"/>
      <c r="V103" s="1894"/>
      <c r="W103" s="1894"/>
      <c r="X103" s="1894"/>
      <c r="Y103" s="772"/>
    </row>
    <row r="104" spans="1:26" s="806" customFormat="1" ht="26.1" customHeight="1" thickBot="1" x14ac:dyDescent="0.2">
      <c r="A104" s="1874"/>
      <c r="B104" s="1883"/>
      <c r="C104" s="1883"/>
      <c r="D104" s="1884"/>
      <c r="E104" s="1884"/>
      <c r="F104" s="1884"/>
      <c r="G104" s="1884"/>
      <c r="H104" s="1884"/>
      <c r="I104" s="1884"/>
      <c r="J104" s="1885" t="s">
        <v>1463</v>
      </c>
      <c r="K104" s="1886"/>
      <c r="L104" s="1886"/>
      <c r="M104" s="1886"/>
      <c r="N104" s="1886"/>
      <c r="O104" s="1886"/>
      <c r="P104" s="1886"/>
      <c r="Q104" s="1886"/>
      <c r="R104" s="1887"/>
      <c r="S104" s="1897">
        <f>IF(S103&gt;700000000,700000000,S103)</f>
        <v>0</v>
      </c>
      <c r="T104" s="1898"/>
      <c r="U104" s="1898"/>
      <c r="V104" s="1898"/>
      <c r="W104" s="1898"/>
      <c r="X104" s="1899"/>
      <c r="Y104" s="524" t="s">
        <v>1699</v>
      </c>
    </row>
    <row r="105" spans="1:26" s="816" customFormat="1" ht="17.100000000000001" customHeight="1" x14ac:dyDescent="0.15">
      <c r="A105" s="1042"/>
      <c r="B105" s="1043"/>
      <c r="C105" s="1043"/>
      <c r="D105" s="1044"/>
      <c r="E105" s="1044"/>
      <c r="F105" s="1044"/>
      <c r="G105" s="1044"/>
      <c r="H105" s="1045"/>
      <c r="I105" s="1045"/>
      <c r="J105" s="1046"/>
      <c r="K105" s="1046"/>
      <c r="L105" s="1046"/>
      <c r="M105" s="1046"/>
      <c r="N105" s="1046"/>
      <c r="O105" s="1046"/>
      <c r="P105" s="1046"/>
      <c r="Q105" s="1046"/>
      <c r="R105" s="1046"/>
      <c r="S105" s="1047"/>
      <c r="T105" s="1047"/>
      <c r="U105" s="1047"/>
      <c r="V105" s="1041"/>
      <c r="W105" s="1041"/>
      <c r="X105" s="1041"/>
      <c r="Y105" s="810"/>
    </row>
    <row r="106" spans="1:26" s="801" customFormat="1" ht="17.100000000000001" customHeight="1" x14ac:dyDescent="0.15">
      <c r="A106" s="1201" t="s">
        <v>1468</v>
      </c>
      <c r="B106" s="1199"/>
      <c r="C106" s="1199"/>
      <c r="D106" s="1199"/>
      <c r="E106" s="1199"/>
      <c r="F106" s="1199"/>
      <c r="G106" s="1199"/>
      <c r="H106" s="1199"/>
      <c r="I106" s="1199"/>
      <c r="J106" s="1199"/>
      <c r="K106" s="1199"/>
      <c r="L106" s="1199"/>
      <c r="M106" s="1199"/>
      <c r="N106" s="1199"/>
      <c r="O106" s="1199"/>
      <c r="P106" s="1199"/>
      <c r="Q106" s="1199"/>
      <c r="R106" s="1199"/>
      <c r="S106" s="1896" t="s">
        <v>43</v>
      </c>
      <c r="T106" s="1896"/>
      <c r="U106" s="1896"/>
      <c r="V106" s="1896"/>
      <c r="W106" s="1896"/>
      <c r="X106" s="1896"/>
      <c r="Z106" s="796"/>
    </row>
    <row r="107" spans="1:26" s="801" customFormat="1" ht="27" customHeight="1" x14ac:dyDescent="0.15">
      <c r="A107" s="1871" t="s">
        <v>1582</v>
      </c>
      <c r="B107" s="1871"/>
      <c r="C107" s="1871"/>
      <c r="D107" s="1872" t="s">
        <v>1088</v>
      </c>
      <c r="E107" s="1872"/>
      <c r="F107" s="1872"/>
      <c r="G107" s="1872"/>
      <c r="H107" s="1872"/>
      <c r="I107" s="1872"/>
      <c r="J107" s="1872" t="s">
        <v>1089</v>
      </c>
      <c r="K107" s="1872"/>
      <c r="L107" s="1872"/>
      <c r="M107" s="1872"/>
      <c r="N107" s="1872"/>
      <c r="O107" s="1872"/>
      <c r="P107" s="1833" t="s">
        <v>1583</v>
      </c>
      <c r="Q107" s="1833"/>
      <c r="R107" s="1833"/>
      <c r="S107" s="1871" t="s">
        <v>1451</v>
      </c>
      <c r="T107" s="1871"/>
      <c r="U107" s="1871"/>
      <c r="V107" s="1871"/>
      <c r="W107" s="1871"/>
      <c r="X107" s="1871"/>
      <c r="Z107" s="796"/>
    </row>
    <row r="108" spans="1:26" s="801" customFormat="1" ht="26.1" customHeight="1" x14ac:dyDescent="0.15">
      <c r="A108" s="1873" t="s">
        <v>44</v>
      </c>
      <c r="B108" s="1874"/>
      <c r="C108" s="1875"/>
      <c r="D108" s="1876">
        <f>'４-１．概略予算書（まとめ）'!C22</f>
        <v>0</v>
      </c>
      <c r="E108" s="1877"/>
      <c r="F108" s="1877"/>
      <c r="G108" s="1877"/>
      <c r="H108" s="1877"/>
      <c r="I108" s="1878"/>
      <c r="J108" s="1876">
        <f>'４-１．概略予算書（まとめ）'!D22</f>
        <v>0</v>
      </c>
      <c r="K108" s="1877"/>
      <c r="L108" s="1877"/>
      <c r="M108" s="1877"/>
      <c r="N108" s="1877"/>
      <c r="O108" s="1878"/>
      <c r="P108" s="1879" t="s">
        <v>1584</v>
      </c>
      <c r="Q108" s="1880"/>
      <c r="R108" s="1881"/>
      <c r="S108" s="1876">
        <f>'４-１．概略予算書（まとめ）'!F22</f>
        <v>0</v>
      </c>
      <c r="T108" s="1877"/>
      <c r="U108" s="1877"/>
      <c r="V108" s="1877"/>
      <c r="W108" s="1877"/>
      <c r="X108" s="1878"/>
    </row>
    <row r="109" spans="1:26" s="801" customFormat="1" ht="26.1" customHeight="1" x14ac:dyDescent="0.15">
      <c r="A109" s="1860" t="s">
        <v>1585</v>
      </c>
      <c r="B109" s="1861"/>
      <c r="C109" s="1862"/>
      <c r="D109" s="1868">
        <f>'４-１．概略予算書（まとめ）'!C23</f>
        <v>0</v>
      </c>
      <c r="E109" s="1869"/>
      <c r="F109" s="1869"/>
      <c r="G109" s="1869"/>
      <c r="H109" s="1869"/>
      <c r="I109" s="1870"/>
      <c r="J109" s="1868">
        <f>'４-１．概略予算書（まとめ）'!D23</f>
        <v>0</v>
      </c>
      <c r="K109" s="1869"/>
      <c r="L109" s="1869"/>
      <c r="M109" s="1869"/>
      <c r="N109" s="1869"/>
      <c r="O109" s="1870"/>
      <c r="P109" s="1879"/>
      <c r="Q109" s="1880"/>
      <c r="R109" s="1881"/>
      <c r="S109" s="1868">
        <f>'４-１．概略予算書（まとめ）'!F23</f>
        <v>0</v>
      </c>
      <c r="T109" s="1869"/>
      <c r="U109" s="1869"/>
      <c r="V109" s="1869"/>
      <c r="W109" s="1869"/>
      <c r="X109" s="1870"/>
    </row>
    <row r="110" spans="1:26" s="801" customFormat="1" ht="26.1" customHeight="1" x14ac:dyDescent="0.15">
      <c r="A110" s="1863" t="s">
        <v>1586</v>
      </c>
      <c r="B110" s="1864"/>
      <c r="C110" s="1865"/>
      <c r="D110" s="1845">
        <f>'４-１．概略予算書（まとめ）'!C24</f>
        <v>0</v>
      </c>
      <c r="E110" s="1846"/>
      <c r="F110" s="1846"/>
      <c r="G110" s="1846"/>
      <c r="H110" s="1846"/>
      <c r="I110" s="1847"/>
      <c r="J110" s="1845">
        <f>'４-１．概略予算書（まとめ）'!D24</f>
        <v>0</v>
      </c>
      <c r="K110" s="1846"/>
      <c r="L110" s="1846"/>
      <c r="M110" s="1846"/>
      <c r="N110" s="1846"/>
      <c r="O110" s="1847"/>
      <c r="P110" s="1850"/>
      <c r="Q110" s="1882"/>
      <c r="R110" s="1848"/>
      <c r="S110" s="1845">
        <f>'４-１．概略予算書（まとめ）'!F24</f>
        <v>0</v>
      </c>
      <c r="T110" s="1846"/>
      <c r="U110" s="1846"/>
      <c r="V110" s="1846"/>
      <c r="W110" s="1846"/>
      <c r="X110" s="1847"/>
    </row>
    <row r="111" spans="1:26" s="801" customFormat="1" ht="26.1" customHeight="1" thickBot="1" x14ac:dyDescent="0.2">
      <c r="A111" s="1866" t="s">
        <v>45</v>
      </c>
      <c r="B111" s="1866"/>
      <c r="C111" s="1866"/>
      <c r="D111" s="1845">
        <f>SUM(D108:I110)</f>
        <v>0</v>
      </c>
      <c r="E111" s="1846"/>
      <c r="F111" s="1846"/>
      <c r="G111" s="1846"/>
      <c r="H111" s="1846"/>
      <c r="I111" s="1847"/>
      <c r="J111" s="1845">
        <f>SUM(J108:O110)</f>
        <v>0</v>
      </c>
      <c r="K111" s="1846"/>
      <c r="L111" s="1846"/>
      <c r="M111" s="1846"/>
      <c r="N111" s="1846"/>
      <c r="O111" s="1847"/>
      <c r="P111" s="1848" t="s">
        <v>1587</v>
      </c>
      <c r="Q111" s="1849"/>
      <c r="R111" s="1850"/>
      <c r="S111" s="1893">
        <f>SUM(S108:X110)</f>
        <v>0</v>
      </c>
      <c r="T111" s="1894"/>
      <c r="U111" s="1894"/>
      <c r="V111" s="1894"/>
      <c r="W111" s="1894"/>
      <c r="X111" s="1894"/>
      <c r="Y111" s="772"/>
    </row>
    <row r="112" spans="1:26" s="801" customFormat="1" ht="26.1" customHeight="1" thickBot="1" x14ac:dyDescent="0.2">
      <c r="A112" s="1874"/>
      <c r="B112" s="1883"/>
      <c r="C112" s="1883"/>
      <c r="D112" s="1884"/>
      <c r="E112" s="1884"/>
      <c r="F112" s="1884"/>
      <c r="G112" s="1884"/>
      <c r="H112" s="1884"/>
      <c r="I112" s="1884"/>
      <c r="J112" s="1885" t="s">
        <v>1463</v>
      </c>
      <c r="K112" s="1886"/>
      <c r="L112" s="1886"/>
      <c r="M112" s="1886"/>
      <c r="N112" s="1886"/>
      <c r="O112" s="1886"/>
      <c r="P112" s="1886"/>
      <c r="Q112" s="1886"/>
      <c r="R112" s="1887"/>
      <c r="S112" s="1891">
        <f>IF(S111&gt;300000000,300000000,S111)</f>
        <v>0</v>
      </c>
      <c r="T112" s="1891"/>
      <c r="U112" s="1891"/>
      <c r="V112" s="1891"/>
      <c r="W112" s="1891"/>
      <c r="X112" s="1892"/>
      <c r="Y112" s="524" t="s">
        <v>1698</v>
      </c>
    </row>
    <row r="113" spans="1:26" s="816" customFormat="1" ht="17.100000000000001" customHeight="1" x14ac:dyDescent="0.15">
      <c r="A113" s="1042"/>
      <c r="B113" s="1043"/>
      <c r="C113" s="1043"/>
      <c r="D113" s="1044"/>
      <c r="E113" s="1044"/>
      <c r="F113" s="1044"/>
      <c r="G113" s="1044"/>
      <c r="H113" s="1045"/>
      <c r="I113" s="1045"/>
      <c r="J113" s="1046"/>
      <c r="K113" s="1046"/>
      <c r="L113" s="1046"/>
      <c r="M113" s="1046"/>
      <c r="N113" s="1046"/>
      <c r="O113" s="1046"/>
      <c r="P113" s="1046"/>
      <c r="Q113" s="1046"/>
      <c r="R113" s="1046"/>
      <c r="S113" s="1047"/>
      <c r="T113" s="1047"/>
      <c r="U113" s="1047"/>
      <c r="V113" s="1041"/>
      <c r="W113" s="1041"/>
      <c r="X113" s="1041"/>
      <c r="Y113" s="810"/>
    </row>
    <row r="114" spans="1:26" s="801" customFormat="1" ht="17.100000000000001" customHeight="1" x14ac:dyDescent="0.15">
      <c r="A114" s="1201" t="s">
        <v>1469</v>
      </c>
      <c r="B114" s="1199"/>
      <c r="C114" s="1199"/>
      <c r="D114" s="1199"/>
      <c r="E114" s="1199"/>
      <c r="F114" s="1199"/>
      <c r="G114" s="1199"/>
      <c r="H114" s="1199"/>
      <c r="I114" s="1199"/>
      <c r="J114" s="1199"/>
      <c r="K114" s="1199"/>
      <c r="L114" s="1199"/>
      <c r="M114" s="1199"/>
      <c r="N114" s="1199"/>
      <c r="O114" s="1199"/>
      <c r="P114" s="1199"/>
      <c r="Q114" s="1199"/>
      <c r="R114" s="1199"/>
      <c r="S114" s="1896" t="s">
        <v>43</v>
      </c>
      <c r="T114" s="1896"/>
      <c r="U114" s="1896"/>
      <c r="V114" s="1896"/>
      <c r="W114" s="1896"/>
      <c r="X114" s="1896"/>
      <c r="Z114" s="796"/>
    </row>
    <row r="115" spans="1:26" s="801" customFormat="1" ht="27" customHeight="1" x14ac:dyDescent="0.15">
      <c r="A115" s="1871" t="s">
        <v>1582</v>
      </c>
      <c r="B115" s="1871"/>
      <c r="C115" s="1871"/>
      <c r="D115" s="1872" t="s">
        <v>1088</v>
      </c>
      <c r="E115" s="1872"/>
      <c r="F115" s="1872"/>
      <c r="G115" s="1872"/>
      <c r="H115" s="1872"/>
      <c r="I115" s="1872"/>
      <c r="J115" s="1872" t="s">
        <v>1089</v>
      </c>
      <c r="K115" s="1872"/>
      <c r="L115" s="1872"/>
      <c r="M115" s="1872"/>
      <c r="N115" s="1872"/>
      <c r="O115" s="1872"/>
      <c r="P115" s="1833" t="s">
        <v>1583</v>
      </c>
      <c r="Q115" s="1833"/>
      <c r="R115" s="1833"/>
      <c r="S115" s="1871" t="s">
        <v>1451</v>
      </c>
      <c r="T115" s="1871"/>
      <c r="U115" s="1871"/>
      <c r="V115" s="1871"/>
      <c r="W115" s="1871"/>
      <c r="X115" s="1871"/>
      <c r="Z115" s="796"/>
    </row>
    <row r="116" spans="1:26" s="801" customFormat="1" ht="26.1" customHeight="1" x14ac:dyDescent="0.15">
      <c r="A116" s="1873" t="s">
        <v>44</v>
      </c>
      <c r="B116" s="1874"/>
      <c r="C116" s="1875"/>
      <c r="D116" s="1876">
        <f>'４-１．概略予算書（まとめ）'!C29</f>
        <v>0</v>
      </c>
      <c r="E116" s="1877"/>
      <c r="F116" s="1877"/>
      <c r="G116" s="1877"/>
      <c r="H116" s="1877"/>
      <c r="I116" s="1878"/>
      <c r="J116" s="1876">
        <f>'４-１．概略予算書（まとめ）'!D29</f>
        <v>0</v>
      </c>
      <c r="K116" s="1877"/>
      <c r="L116" s="1877"/>
      <c r="M116" s="1877"/>
      <c r="N116" s="1877"/>
      <c r="O116" s="1878"/>
      <c r="P116" s="1879" t="s">
        <v>1584</v>
      </c>
      <c r="Q116" s="1880"/>
      <c r="R116" s="1881"/>
      <c r="S116" s="1876">
        <f>'４-１．概略予算書（まとめ）'!F29</f>
        <v>0</v>
      </c>
      <c r="T116" s="1877"/>
      <c r="U116" s="1877"/>
      <c r="V116" s="1877"/>
      <c r="W116" s="1877"/>
      <c r="X116" s="1878"/>
    </row>
    <row r="117" spans="1:26" s="801" customFormat="1" ht="26.1" customHeight="1" x14ac:dyDescent="0.15">
      <c r="A117" s="1860" t="s">
        <v>1585</v>
      </c>
      <c r="B117" s="1861"/>
      <c r="C117" s="1862"/>
      <c r="D117" s="1868">
        <f>'４-１．概略予算書（まとめ）'!C30</f>
        <v>0</v>
      </c>
      <c r="E117" s="1869"/>
      <c r="F117" s="1869"/>
      <c r="G117" s="1869"/>
      <c r="H117" s="1869"/>
      <c r="I117" s="1870"/>
      <c r="J117" s="1868">
        <f>'４-１．概略予算書（まとめ）'!D30</f>
        <v>0</v>
      </c>
      <c r="K117" s="1869"/>
      <c r="L117" s="1869"/>
      <c r="M117" s="1869"/>
      <c r="N117" s="1869"/>
      <c r="O117" s="1870"/>
      <c r="P117" s="1879"/>
      <c r="Q117" s="1880"/>
      <c r="R117" s="1881"/>
      <c r="S117" s="1868">
        <f>'４-１．概略予算書（まとめ）'!F30</f>
        <v>0</v>
      </c>
      <c r="T117" s="1869"/>
      <c r="U117" s="1869"/>
      <c r="V117" s="1869"/>
      <c r="W117" s="1869"/>
      <c r="X117" s="1870"/>
    </row>
    <row r="118" spans="1:26" s="801" customFormat="1" ht="26.1" customHeight="1" x14ac:dyDescent="0.15">
      <c r="A118" s="1863" t="s">
        <v>1586</v>
      </c>
      <c r="B118" s="1864"/>
      <c r="C118" s="1865"/>
      <c r="D118" s="1845">
        <f>'４-１．概略予算書（まとめ）'!C31</f>
        <v>0</v>
      </c>
      <c r="E118" s="1846"/>
      <c r="F118" s="1846"/>
      <c r="G118" s="1846"/>
      <c r="H118" s="1846"/>
      <c r="I118" s="1847"/>
      <c r="J118" s="1845">
        <f>'４-１．概略予算書（まとめ）'!D31</f>
        <v>0</v>
      </c>
      <c r="K118" s="1846"/>
      <c r="L118" s="1846"/>
      <c r="M118" s="1846"/>
      <c r="N118" s="1846"/>
      <c r="O118" s="1847"/>
      <c r="P118" s="1850"/>
      <c r="Q118" s="1882"/>
      <c r="R118" s="1848"/>
      <c r="S118" s="1845">
        <f>'４-１．概略予算書（まとめ）'!F31</f>
        <v>0</v>
      </c>
      <c r="T118" s="1846"/>
      <c r="U118" s="1846"/>
      <c r="V118" s="1846"/>
      <c r="W118" s="1846"/>
      <c r="X118" s="1847"/>
    </row>
    <row r="119" spans="1:26" s="801" customFormat="1" ht="26.1" customHeight="1" thickBot="1" x14ac:dyDescent="0.2">
      <c r="A119" s="1866" t="s">
        <v>45</v>
      </c>
      <c r="B119" s="1866"/>
      <c r="C119" s="1866"/>
      <c r="D119" s="1845">
        <f>SUM(D116:I118)</f>
        <v>0</v>
      </c>
      <c r="E119" s="1846"/>
      <c r="F119" s="1846"/>
      <c r="G119" s="1846"/>
      <c r="H119" s="1846"/>
      <c r="I119" s="1847"/>
      <c r="J119" s="1845">
        <f>SUM(J116:O118)</f>
        <v>0</v>
      </c>
      <c r="K119" s="1846"/>
      <c r="L119" s="1846"/>
      <c r="M119" s="1846"/>
      <c r="N119" s="1846"/>
      <c r="O119" s="1847"/>
      <c r="P119" s="1848" t="s">
        <v>1587</v>
      </c>
      <c r="Q119" s="1849"/>
      <c r="R119" s="1850"/>
      <c r="S119" s="1893">
        <f>SUM(S116:X118)</f>
        <v>0</v>
      </c>
      <c r="T119" s="1894"/>
      <c r="U119" s="1894"/>
      <c r="V119" s="1894"/>
      <c r="W119" s="1894"/>
      <c r="X119" s="1894"/>
      <c r="Y119" s="772"/>
    </row>
    <row r="120" spans="1:26" s="801" customFormat="1" ht="26.1" customHeight="1" thickBot="1" x14ac:dyDescent="0.2">
      <c r="A120" s="1874"/>
      <c r="B120" s="1883"/>
      <c r="C120" s="1883"/>
      <c r="D120" s="1884"/>
      <c r="E120" s="1884"/>
      <c r="F120" s="1884"/>
      <c r="G120" s="1884"/>
      <c r="H120" s="1884"/>
      <c r="I120" s="1884"/>
      <c r="J120" s="1885" t="s">
        <v>1463</v>
      </c>
      <c r="K120" s="1886"/>
      <c r="L120" s="1886"/>
      <c r="M120" s="1886"/>
      <c r="N120" s="1886"/>
      <c r="O120" s="1886"/>
      <c r="P120" s="1886"/>
      <c r="Q120" s="1886"/>
      <c r="R120" s="1887"/>
      <c r="S120" s="1891">
        <f>IF(S119&gt;300000000,300000000,S119)</f>
        <v>0</v>
      </c>
      <c r="T120" s="1891"/>
      <c r="U120" s="1891"/>
      <c r="V120" s="1891"/>
      <c r="W120" s="1891"/>
      <c r="X120" s="1892"/>
      <c r="Y120" s="524" t="s">
        <v>1698</v>
      </c>
    </row>
    <row r="121" spans="1:26" s="816" customFormat="1" ht="17.100000000000001" customHeight="1" x14ac:dyDescent="0.15">
      <c r="A121" s="1042"/>
      <c r="B121" s="1043"/>
      <c r="C121" s="1043"/>
      <c r="D121" s="1044"/>
      <c r="E121" s="1044"/>
      <c r="F121" s="1044"/>
      <c r="G121" s="1044"/>
      <c r="H121" s="1045"/>
      <c r="I121" s="1045"/>
      <c r="J121" s="1046"/>
      <c r="K121" s="1046"/>
      <c r="L121" s="1046"/>
      <c r="M121" s="1046"/>
      <c r="N121" s="1046"/>
      <c r="O121" s="1046"/>
      <c r="P121" s="1046"/>
      <c r="Q121" s="1046"/>
      <c r="R121" s="1046"/>
      <c r="S121" s="1047"/>
      <c r="T121" s="1047"/>
      <c r="U121" s="1047"/>
      <c r="V121" s="1041"/>
      <c r="W121" s="1041"/>
      <c r="X121" s="1041"/>
      <c r="Y121" s="810"/>
    </row>
    <row r="122" spans="1:26" ht="17.100000000000001" customHeight="1" x14ac:dyDescent="0.15">
      <c r="A122" s="1201" t="s">
        <v>1595</v>
      </c>
      <c r="B122" s="1199"/>
      <c r="C122" s="1199"/>
      <c r="D122" s="1199"/>
      <c r="E122" s="1199"/>
      <c r="F122" s="1199"/>
      <c r="G122" s="1199"/>
      <c r="H122" s="1199"/>
      <c r="I122" s="1199"/>
      <c r="J122" s="1199"/>
      <c r="K122" s="1199"/>
      <c r="L122" s="1199"/>
      <c r="M122" s="1199"/>
      <c r="N122" s="1199"/>
      <c r="O122" s="1199"/>
      <c r="P122" s="1199"/>
      <c r="Q122" s="1199"/>
      <c r="R122" s="1199"/>
      <c r="S122" s="1896" t="s">
        <v>43</v>
      </c>
      <c r="T122" s="1896"/>
      <c r="U122" s="1896"/>
      <c r="V122" s="1896"/>
      <c r="W122" s="1896"/>
      <c r="X122" s="1896"/>
      <c r="Z122" s="796"/>
    </row>
    <row r="123" spans="1:26" ht="27" customHeight="1" x14ac:dyDescent="0.15">
      <c r="A123" s="1871" t="s">
        <v>1582</v>
      </c>
      <c r="B123" s="1871"/>
      <c r="C123" s="1871"/>
      <c r="D123" s="1872" t="s">
        <v>1088</v>
      </c>
      <c r="E123" s="1872"/>
      <c r="F123" s="1872"/>
      <c r="G123" s="1872"/>
      <c r="H123" s="1872"/>
      <c r="I123" s="1872"/>
      <c r="J123" s="1872" t="s">
        <v>1089</v>
      </c>
      <c r="K123" s="1872"/>
      <c r="L123" s="1872"/>
      <c r="M123" s="1872"/>
      <c r="N123" s="1872"/>
      <c r="O123" s="1872"/>
      <c r="P123" s="1833" t="s">
        <v>1583</v>
      </c>
      <c r="Q123" s="1833"/>
      <c r="R123" s="1833"/>
      <c r="S123" s="1871" t="s">
        <v>1451</v>
      </c>
      <c r="T123" s="1871"/>
      <c r="U123" s="1871"/>
      <c r="V123" s="1871"/>
      <c r="W123" s="1871"/>
      <c r="X123" s="1871"/>
      <c r="Z123" s="796"/>
    </row>
    <row r="124" spans="1:26" ht="26.1" customHeight="1" x14ac:dyDescent="0.15">
      <c r="A124" s="1873" t="s">
        <v>44</v>
      </c>
      <c r="B124" s="1874"/>
      <c r="C124" s="1875"/>
      <c r="D124" s="1876">
        <f>'４-１．概略予算書（まとめ）'!C36</f>
        <v>0</v>
      </c>
      <c r="E124" s="1877"/>
      <c r="F124" s="1877"/>
      <c r="G124" s="1877"/>
      <c r="H124" s="1877"/>
      <c r="I124" s="1878"/>
      <c r="J124" s="1876">
        <f>'４-１．概略予算書（まとめ）'!D36</f>
        <v>0</v>
      </c>
      <c r="K124" s="1877"/>
      <c r="L124" s="1877"/>
      <c r="M124" s="1877"/>
      <c r="N124" s="1877"/>
      <c r="O124" s="1878"/>
      <c r="P124" s="1879" t="s">
        <v>1584</v>
      </c>
      <c r="Q124" s="1880"/>
      <c r="R124" s="1881"/>
      <c r="S124" s="1876">
        <f>'４-１．概略予算書（まとめ）'!F36</f>
        <v>0</v>
      </c>
      <c r="T124" s="1877"/>
      <c r="U124" s="1877"/>
      <c r="V124" s="1877"/>
      <c r="W124" s="1877"/>
      <c r="X124" s="1878"/>
    </row>
    <row r="125" spans="1:26" ht="26.1" customHeight="1" x14ac:dyDescent="0.15">
      <c r="A125" s="1860" t="s">
        <v>1585</v>
      </c>
      <c r="B125" s="1861"/>
      <c r="C125" s="1862"/>
      <c r="D125" s="1868">
        <f>'４-１．概略予算書（まとめ）'!C37</f>
        <v>0</v>
      </c>
      <c r="E125" s="1869"/>
      <c r="F125" s="1869"/>
      <c r="G125" s="1869"/>
      <c r="H125" s="1869"/>
      <c r="I125" s="1870"/>
      <c r="J125" s="1868">
        <f>'４-１．概略予算書（まとめ）'!D37</f>
        <v>0</v>
      </c>
      <c r="K125" s="1869"/>
      <c r="L125" s="1869"/>
      <c r="M125" s="1869"/>
      <c r="N125" s="1869"/>
      <c r="O125" s="1870"/>
      <c r="P125" s="1879"/>
      <c r="Q125" s="1880"/>
      <c r="R125" s="1881"/>
      <c r="S125" s="1868">
        <f>'４-１．概略予算書（まとめ）'!F37</f>
        <v>0</v>
      </c>
      <c r="T125" s="1869"/>
      <c r="U125" s="1869"/>
      <c r="V125" s="1869"/>
      <c r="W125" s="1869"/>
      <c r="X125" s="1870"/>
    </row>
    <row r="126" spans="1:26" ht="26.1" customHeight="1" x14ac:dyDescent="0.15">
      <c r="A126" s="1863" t="s">
        <v>1586</v>
      </c>
      <c r="B126" s="1864"/>
      <c r="C126" s="1865"/>
      <c r="D126" s="1845">
        <f>'４-１．概略予算書（まとめ）'!C38</f>
        <v>0</v>
      </c>
      <c r="E126" s="1846"/>
      <c r="F126" s="1846"/>
      <c r="G126" s="1846"/>
      <c r="H126" s="1846"/>
      <c r="I126" s="1847"/>
      <c r="J126" s="1845">
        <f>'４-１．概略予算書（まとめ）'!D38</f>
        <v>0</v>
      </c>
      <c r="K126" s="1846"/>
      <c r="L126" s="1846"/>
      <c r="M126" s="1846"/>
      <c r="N126" s="1846"/>
      <c r="O126" s="1847"/>
      <c r="P126" s="1850"/>
      <c r="Q126" s="1882"/>
      <c r="R126" s="1848"/>
      <c r="S126" s="1845">
        <f>'４-１．概略予算書（まとめ）'!F38</f>
        <v>0</v>
      </c>
      <c r="T126" s="1846"/>
      <c r="U126" s="1846"/>
      <c r="V126" s="1846"/>
      <c r="W126" s="1846"/>
      <c r="X126" s="1847"/>
    </row>
    <row r="127" spans="1:26" ht="26.1" customHeight="1" thickBot="1" x14ac:dyDescent="0.2">
      <c r="A127" s="1866" t="s">
        <v>45</v>
      </c>
      <c r="B127" s="1866"/>
      <c r="C127" s="1866"/>
      <c r="D127" s="1845">
        <f>SUM(D124:I126)</f>
        <v>0</v>
      </c>
      <c r="E127" s="1846"/>
      <c r="F127" s="1846"/>
      <c r="G127" s="1846"/>
      <c r="H127" s="1846"/>
      <c r="I127" s="1847"/>
      <c r="J127" s="1845">
        <f>SUM(J124:O126)</f>
        <v>0</v>
      </c>
      <c r="K127" s="1846"/>
      <c r="L127" s="1846"/>
      <c r="M127" s="1846"/>
      <c r="N127" s="1846"/>
      <c r="O127" s="1847"/>
      <c r="P127" s="1848" t="s">
        <v>1587</v>
      </c>
      <c r="Q127" s="1849"/>
      <c r="R127" s="1850"/>
      <c r="S127" s="1893">
        <f>SUM(S124:X126)</f>
        <v>0</v>
      </c>
      <c r="T127" s="1894"/>
      <c r="U127" s="1894"/>
      <c r="V127" s="1894"/>
      <c r="W127" s="1894"/>
      <c r="X127" s="1894"/>
      <c r="Y127" s="772"/>
    </row>
    <row r="128" spans="1:26" ht="26.1" customHeight="1" thickBot="1" x14ac:dyDescent="0.2">
      <c r="A128" s="1874"/>
      <c r="B128" s="1883"/>
      <c r="C128" s="1883"/>
      <c r="D128" s="1884"/>
      <c r="E128" s="1884"/>
      <c r="F128" s="1884"/>
      <c r="G128" s="1884"/>
      <c r="H128" s="1884"/>
      <c r="I128" s="1884"/>
      <c r="J128" s="1885" t="s">
        <v>1463</v>
      </c>
      <c r="K128" s="1886"/>
      <c r="L128" s="1886"/>
      <c r="M128" s="1886"/>
      <c r="N128" s="1886"/>
      <c r="O128" s="1886"/>
      <c r="P128" s="1886"/>
      <c r="Q128" s="1886"/>
      <c r="R128" s="1887"/>
      <c r="S128" s="1888">
        <f>IF(700000000-(SUM(S112+S120))&lt;S127,700000000-(SUM(S112+S120)),IF(S127&gt;300000000,300000000,S127))</f>
        <v>0</v>
      </c>
      <c r="T128" s="1889"/>
      <c r="U128" s="1889"/>
      <c r="V128" s="1889"/>
      <c r="W128" s="1889"/>
      <c r="X128" s="1890"/>
      <c r="Y128" s="524" t="s">
        <v>1697</v>
      </c>
    </row>
    <row r="129" spans="1:38" ht="17.100000000000001" customHeight="1" x14ac:dyDescent="0.15">
      <c r="A129" s="1199"/>
      <c r="B129" s="1199"/>
      <c r="C129" s="1199"/>
      <c r="D129" s="1199"/>
      <c r="E129" s="1199"/>
      <c r="F129" s="1199"/>
      <c r="G129" s="1199"/>
      <c r="H129" s="1199"/>
      <c r="I129" s="1199"/>
      <c r="J129" s="1199"/>
      <c r="K129" s="1199"/>
      <c r="L129" s="1199"/>
      <c r="M129" s="1199"/>
      <c r="N129" s="1199"/>
      <c r="O129" s="1199"/>
      <c r="P129" s="1199"/>
      <c r="Q129" s="1199"/>
      <c r="R129" s="1199"/>
      <c r="S129" s="1199"/>
      <c r="T129" s="1199"/>
      <c r="U129" s="1199"/>
      <c r="V129" s="1199"/>
      <c r="W129" s="1199"/>
      <c r="X129" s="1199"/>
    </row>
    <row r="130" spans="1:38" ht="21" customHeight="1" x14ac:dyDescent="0.15">
      <c r="A130" s="1197" t="s">
        <v>1700</v>
      </c>
      <c r="B130" s="1199"/>
      <c r="C130" s="1199"/>
      <c r="D130" s="1199"/>
      <c r="E130" s="1199"/>
      <c r="F130" s="1199"/>
      <c r="G130" s="1199"/>
      <c r="H130" s="1199"/>
      <c r="I130" s="1199"/>
      <c r="J130" s="1199"/>
      <c r="K130" s="1199"/>
      <c r="L130" s="1199"/>
      <c r="M130" s="1199"/>
      <c r="N130" s="1199"/>
      <c r="O130" s="1199"/>
      <c r="P130" s="1199"/>
      <c r="Q130" s="1199"/>
      <c r="R130" s="1199"/>
      <c r="S130" s="1199"/>
      <c r="T130" s="1199"/>
      <c r="U130" s="1199"/>
      <c r="V130" s="1199"/>
      <c r="W130" s="1199"/>
      <c r="X130" s="1199"/>
    </row>
    <row r="131" spans="1:38" ht="21" customHeight="1" x14ac:dyDescent="0.15">
      <c r="A131" s="1038" t="s">
        <v>1452</v>
      </c>
      <c r="B131" s="1037"/>
      <c r="C131" s="1037"/>
      <c r="D131" s="1037"/>
      <c r="E131" s="1037"/>
      <c r="F131" s="1037"/>
      <c r="G131" s="1037"/>
      <c r="H131" s="1037"/>
      <c r="I131" s="1037"/>
      <c r="J131" s="1037"/>
      <c r="K131" s="1037"/>
      <c r="L131" s="1037"/>
      <c r="M131" s="1037"/>
      <c r="N131" s="1037"/>
      <c r="O131" s="1037"/>
      <c r="P131" s="1037"/>
      <c r="Q131" s="1037"/>
      <c r="R131" s="1037"/>
      <c r="S131" s="1037"/>
      <c r="T131" s="1037"/>
      <c r="U131" s="1037"/>
      <c r="V131" s="1037"/>
      <c r="W131" s="1037"/>
      <c r="X131" s="1037"/>
    </row>
    <row r="132" spans="1:38" ht="17.100000000000001" customHeight="1" x14ac:dyDescent="0.15">
      <c r="A132" s="34" t="s">
        <v>1119</v>
      </c>
    </row>
    <row r="133" spans="1:38" ht="17.100000000000001" customHeight="1" x14ac:dyDescent="0.15">
      <c r="A133" s="1843" t="s">
        <v>873</v>
      </c>
      <c r="B133" s="1843"/>
      <c r="C133" s="1843"/>
      <c r="D133" s="1843"/>
      <c r="E133" s="1843"/>
      <c r="F133" s="1843"/>
      <c r="G133" s="1843"/>
      <c r="H133" s="1843"/>
      <c r="I133" s="1843"/>
      <c r="J133" s="1843"/>
      <c r="K133" s="1843"/>
      <c r="L133" s="1843"/>
      <c r="M133" s="1843"/>
      <c r="N133" s="1843"/>
      <c r="O133" s="1843"/>
      <c r="P133" s="1843"/>
      <c r="Q133" s="1843"/>
      <c r="R133" s="1843"/>
      <c r="S133" s="1843"/>
      <c r="T133" s="1843"/>
      <c r="U133" s="1843"/>
      <c r="V133" s="1843"/>
      <c r="W133" s="1843"/>
      <c r="X133" s="1843"/>
    </row>
    <row r="134" spans="1:38" ht="17.100000000000001" customHeight="1" x14ac:dyDescent="0.15">
      <c r="A134" s="384"/>
    </row>
    <row r="135" spans="1:38" ht="17.100000000000001"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38" ht="17.100000000000001" customHeight="1" x14ac:dyDescent="0.15">
      <c r="A136" s="1911" t="s">
        <v>1558</v>
      </c>
      <c r="B136" s="1911"/>
      <c r="C136" s="1911"/>
      <c r="D136" s="1911"/>
      <c r="E136" s="1911"/>
      <c r="F136" s="1911"/>
      <c r="G136" s="1911"/>
      <c r="H136" s="1911"/>
      <c r="I136" s="1911"/>
      <c r="J136" s="1911"/>
      <c r="K136" s="1911"/>
      <c r="L136" s="1911"/>
      <c r="M136" s="1911"/>
      <c r="N136" s="1911"/>
      <c r="O136" s="1911"/>
      <c r="P136" s="1911"/>
      <c r="Q136" s="1911"/>
      <c r="R136" s="1911"/>
      <c r="S136" s="1911"/>
      <c r="T136" s="1911"/>
      <c r="U136" s="1911"/>
      <c r="V136" s="1911"/>
      <c r="W136" s="1911"/>
      <c r="X136" s="1911"/>
    </row>
    <row r="137" spans="1:38" ht="17.100000000000001" customHeight="1" x14ac:dyDescent="0.15">
      <c r="A137" s="1911"/>
      <c r="B137" s="1911"/>
      <c r="C137" s="1911"/>
      <c r="D137" s="1911"/>
      <c r="E137" s="1911"/>
      <c r="F137" s="1911"/>
      <c r="G137" s="1911"/>
      <c r="H137" s="1911"/>
      <c r="I137" s="1911"/>
      <c r="J137" s="1911"/>
      <c r="K137" s="1911"/>
      <c r="L137" s="1911"/>
      <c r="M137" s="1911"/>
      <c r="N137" s="1911"/>
      <c r="O137" s="1911"/>
      <c r="P137" s="1911"/>
      <c r="Q137" s="1911"/>
      <c r="R137" s="1911"/>
      <c r="S137" s="1911"/>
      <c r="T137" s="1911"/>
      <c r="U137" s="1911"/>
      <c r="V137" s="1911"/>
      <c r="W137" s="1911"/>
      <c r="X137" s="1911"/>
      <c r="Y137" s="970"/>
      <c r="Z137" s="970"/>
      <c r="AA137" s="970"/>
      <c r="AB137" s="970"/>
      <c r="AC137" s="970"/>
      <c r="AD137" s="970"/>
      <c r="AE137" s="970"/>
      <c r="AF137" s="970"/>
      <c r="AG137" s="970"/>
      <c r="AH137" s="970"/>
      <c r="AI137" s="970"/>
      <c r="AJ137" s="970"/>
      <c r="AK137" s="970"/>
      <c r="AL137" s="970"/>
    </row>
    <row r="138" spans="1:38" ht="17.100000000000001" customHeight="1" x14ac:dyDescent="0.15">
      <c r="A138" s="1911"/>
      <c r="B138" s="1911"/>
      <c r="C138" s="1911"/>
      <c r="D138" s="1911"/>
      <c r="E138" s="1911"/>
      <c r="F138" s="1911"/>
      <c r="G138" s="1911"/>
      <c r="H138" s="1911"/>
      <c r="I138" s="1911"/>
      <c r="J138" s="1911"/>
      <c r="K138" s="1911"/>
      <c r="L138" s="1911"/>
      <c r="M138" s="1911"/>
      <c r="N138" s="1911"/>
      <c r="O138" s="1911"/>
      <c r="P138" s="1911"/>
      <c r="Q138" s="1911"/>
      <c r="R138" s="1911"/>
      <c r="S138" s="1911"/>
      <c r="T138" s="1911"/>
      <c r="U138" s="1911"/>
      <c r="V138" s="1911"/>
      <c r="W138" s="1911"/>
      <c r="X138" s="1911"/>
    </row>
    <row r="139" spans="1:38" ht="17.100000000000001" customHeight="1" x14ac:dyDescent="0.15">
      <c r="A139" s="1911"/>
      <c r="B139" s="1911"/>
      <c r="C139" s="1911"/>
      <c r="D139" s="1911"/>
      <c r="E139" s="1911"/>
      <c r="F139" s="1911"/>
      <c r="G139" s="1911"/>
      <c r="H139" s="1911"/>
      <c r="I139" s="1911"/>
      <c r="J139" s="1911"/>
      <c r="K139" s="1911"/>
      <c r="L139" s="1911"/>
      <c r="M139" s="1911"/>
      <c r="N139" s="1911"/>
      <c r="O139" s="1911"/>
      <c r="P139" s="1911"/>
      <c r="Q139" s="1911"/>
      <c r="R139" s="1911"/>
      <c r="S139" s="1911"/>
      <c r="T139" s="1911"/>
      <c r="U139" s="1911"/>
      <c r="V139" s="1911"/>
      <c r="W139" s="1911"/>
      <c r="X139" s="1911"/>
    </row>
    <row r="140" spans="1:38" ht="17.100000000000001" customHeight="1" x14ac:dyDescent="0.15">
      <c r="A140" s="385"/>
      <c r="B140" s="385"/>
      <c r="C140" s="385"/>
      <c r="D140" s="385"/>
      <c r="E140" s="385"/>
      <c r="F140" s="385"/>
      <c r="G140" s="385"/>
      <c r="H140" s="385"/>
      <c r="I140" s="385"/>
      <c r="J140" s="467"/>
      <c r="K140" s="386"/>
      <c r="L140" s="386"/>
      <c r="M140" s="386"/>
      <c r="N140" s="467"/>
      <c r="O140" s="385"/>
      <c r="P140" s="385"/>
      <c r="Q140" s="385"/>
      <c r="R140" s="385"/>
      <c r="S140" s="385"/>
      <c r="T140" s="385"/>
      <c r="U140" s="385"/>
      <c r="V140" s="385"/>
      <c r="W140" s="385"/>
      <c r="X140" s="385"/>
    </row>
    <row r="141" spans="1:38" ht="17.100000000000001" customHeight="1" x14ac:dyDescent="0.15">
      <c r="A141" s="1920" t="s">
        <v>1</v>
      </c>
      <c r="B141" s="1920"/>
      <c r="C141" s="1920"/>
      <c r="D141" s="1920"/>
      <c r="E141" s="1920"/>
      <c r="F141" s="1920"/>
      <c r="G141" s="1920"/>
      <c r="H141" s="1920"/>
      <c r="I141" s="1920"/>
      <c r="J141" s="1920"/>
      <c r="K141" s="1920"/>
      <c r="L141" s="1920"/>
      <c r="M141" s="1920"/>
      <c r="N141" s="1920"/>
      <c r="O141" s="1920"/>
      <c r="P141" s="1920"/>
      <c r="Q141" s="1920"/>
      <c r="R141" s="1920"/>
      <c r="S141" s="1920"/>
      <c r="T141" s="1920"/>
      <c r="U141" s="1920"/>
      <c r="V141" s="1920"/>
      <c r="W141" s="1920"/>
      <c r="X141" s="1920"/>
    </row>
    <row r="142" spans="1:38" ht="17.100000000000001" customHeight="1" x14ac:dyDescent="0.15">
      <c r="A142" s="385"/>
      <c r="B142" s="385"/>
      <c r="C142" s="385"/>
      <c r="D142" s="385"/>
      <c r="E142" s="385"/>
      <c r="F142" s="385"/>
      <c r="G142" s="385"/>
      <c r="H142" s="385"/>
      <c r="I142" s="385"/>
      <c r="J142" s="467"/>
      <c r="K142" s="386"/>
      <c r="L142" s="386"/>
      <c r="M142" s="386"/>
      <c r="N142" s="467"/>
      <c r="O142" s="385"/>
      <c r="P142" s="385"/>
      <c r="Q142" s="385"/>
      <c r="R142" s="385"/>
      <c r="S142" s="385"/>
      <c r="T142" s="385"/>
      <c r="U142" s="385"/>
      <c r="V142" s="385"/>
      <c r="W142" s="385"/>
      <c r="X142" s="385"/>
    </row>
    <row r="143" spans="1:38" ht="16.5" customHeight="1" x14ac:dyDescent="0.15">
      <c r="A143" s="1911" t="s">
        <v>1696</v>
      </c>
      <c r="B143" s="1911"/>
      <c r="C143" s="1911"/>
      <c r="D143" s="1911"/>
      <c r="E143" s="1911"/>
      <c r="F143" s="1911"/>
      <c r="G143" s="1911"/>
      <c r="H143" s="1911"/>
      <c r="I143" s="1911"/>
      <c r="J143" s="1911"/>
      <c r="K143" s="1911"/>
      <c r="L143" s="1911"/>
      <c r="M143" s="1911"/>
      <c r="N143" s="1911"/>
      <c r="O143" s="1911"/>
      <c r="P143" s="1911"/>
      <c r="Q143" s="1911"/>
      <c r="R143" s="1911"/>
      <c r="S143" s="1911"/>
      <c r="T143" s="1911"/>
      <c r="U143" s="1911"/>
      <c r="V143" s="1911"/>
      <c r="W143" s="1911"/>
      <c r="X143" s="1911"/>
    </row>
    <row r="144" spans="1:38" ht="17.100000000000001" customHeight="1" x14ac:dyDescent="0.15">
      <c r="A144" s="1911"/>
      <c r="B144" s="1911"/>
      <c r="C144" s="1911"/>
      <c r="D144" s="1911"/>
      <c r="E144" s="1911"/>
      <c r="F144" s="1911"/>
      <c r="G144" s="1911"/>
      <c r="H144" s="1911"/>
      <c r="I144" s="1911"/>
      <c r="J144" s="1911"/>
      <c r="K144" s="1911"/>
      <c r="L144" s="1911"/>
      <c r="M144" s="1911"/>
      <c r="N144" s="1911"/>
      <c r="O144" s="1911"/>
      <c r="P144" s="1911"/>
      <c r="Q144" s="1911"/>
      <c r="R144" s="1911"/>
      <c r="S144" s="1911"/>
      <c r="T144" s="1911"/>
      <c r="U144" s="1911"/>
      <c r="V144" s="1911"/>
      <c r="W144" s="1911"/>
      <c r="X144" s="1911"/>
    </row>
    <row r="145" spans="1:24" ht="17.100000000000001" customHeight="1" x14ac:dyDescent="0.15">
      <c r="A145" s="1911"/>
      <c r="B145" s="1911"/>
      <c r="C145" s="1911"/>
      <c r="D145" s="1911"/>
      <c r="E145" s="1911"/>
      <c r="F145" s="1911"/>
      <c r="G145" s="1911"/>
      <c r="H145" s="1911"/>
      <c r="I145" s="1911"/>
      <c r="J145" s="1911"/>
      <c r="K145" s="1911"/>
      <c r="L145" s="1911"/>
      <c r="M145" s="1911"/>
      <c r="N145" s="1911"/>
      <c r="O145" s="1911"/>
      <c r="P145" s="1911"/>
      <c r="Q145" s="1911"/>
      <c r="R145" s="1911"/>
      <c r="S145" s="1911"/>
      <c r="T145" s="1911"/>
      <c r="U145" s="1911"/>
      <c r="V145" s="1911"/>
      <c r="W145" s="1911"/>
      <c r="X145" s="1911"/>
    </row>
    <row r="146" spans="1:24" ht="17.100000000000001" customHeight="1" x14ac:dyDescent="0.15">
      <c r="A146" s="1911"/>
      <c r="B146" s="1911"/>
      <c r="C146" s="1911"/>
      <c r="D146" s="1911"/>
      <c r="E146" s="1911"/>
      <c r="F146" s="1911"/>
      <c r="G146" s="1911"/>
      <c r="H146" s="1911"/>
      <c r="I146" s="1911"/>
      <c r="J146" s="1911"/>
      <c r="K146" s="1911"/>
      <c r="L146" s="1911"/>
      <c r="M146" s="1911"/>
      <c r="N146" s="1911"/>
      <c r="O146" s="1911"/>
      <c r="P146" s="1911"/>
      <c r="Q146" s="1911"/>
      <c r="R146" s="1911"/>
      <c r="S146" s="1911"/>
      <c r="T146" s="1911"/>
      <c r="U146" s="1911"/>
      <c r="V146" s="1911"/>
      <c r="W146" s="1911"/>
      <c r="X146" s="1911"/>
    </row>
    <row r="147" spans="1:24" ht="17.100000000000001" customHeight="1" x14ac:dyDescent="0.15">
      <c r="A147" s="1911"/>
      <c r="B147" s="1911"/>
      <c r="C147" s="1911"/>
      <c r="D147" s="1911"/>
      <c r="E147" s="1911"/>
      <c r="F147" s="1911"/>
      <c r="G147" s="1911"/>
      <c r="H147" s="1911"/>
      <c r="I147" s="1911"/>
      <c r="J147" s="1911"/>
      <c r="K147" s="1911"/>
      <c r="L147" s="1911"/>
      <c r="M147" s="1911"/>
      <c r="N147" s="1911"/>
      <c r="O147" s="1911"/>
      <c r="P147" s="1911"/>
      <c r="Q147" s="1911"/>
      <c r="R147" s="1911"/>
      <c r="S147" s="1911"/>
      <c r="T147" s="1911"/>
      <c r="U147" s="1911"/>
      <c r="V147" s="1911"/>
      <c r="W147" s="1911"/>
      <c r="X147" s="1911"/>
    </row>
    <row r="148" spans="1:24" ht="17.100000000000001" customHeight="1" x14ac:dyDescent="0.15">
      <c r="A148" s="1911"/>
      <c r="B148" s="1911"/>
      <c r="C148" s="1911"/>
      <c r="D148" s="1911"/>
      <c r="E148" s="1911"/>
      <c r="F148" s="1911"/>
      <c r="G148" s="1911"/>
      <c r="H148" s="1911"/>
      <c r="I148" s="1911"/>
      <c r="J148" s="1911"/>
      <c r="K148" s="1911"/>
      <c r="L148" s="1911"/>
      <c r="M148" s="1911"/>
      <c r="N148" s="1911"/>
      <c r="O148" s="1911"/>
      <c r="P148" s="1911"/>
      <c r="Q148" s="1911"/>
      <c r="R148" s="1911"/>
      <c r="S148" s="1911"/>
      <c r="T148" s="1911"/>
      <c r="U148" s="1911"/>
      <c r="V148" s="1911"/>
      <c r="W148" s="1911"/>
      <c r="X148" s="1911"/>
    </row>
    <row r="149" spans="1:24" ht="17.100000000000001" customHeight="1" x14ac:dyDescent="0.15">
      <c r="A149" s="1911"/>
      <c r="B149" s="1911"/>
      <c r="C149" s="1911"/>
      <c r="D149" s="1911"/>
      <c r="E149" s="1911"/>
      <c r="F149" s="1911"/>
      <c r="G149" s="1911"/>
      <c r="H149" s="1911"/>
      <c r="I149" s="1911"/>
      <c r="J149" s="1911"/>
      <c r="K149" s="1911"/>
      <c r="L149" s="1911"/>
      <c r="M149" s="1911"/>
      <c r="N149" s="1911"/>
      <c r="O149" s="1911"/>
      <c r="P149" s="1911"/>
      <c r="Q149" s="1911"/>
      <c r="R149" s="1911"/>
      <c r="S149" s="1911"/>
      <c r="T149" s="1911"/>
      <c r="U149" s="1911"/>
      <c r="V149" s="1911"/>
      <c r="W149" s="1911"/>
      <c r="X149" s="1911"/>
    </row>
    <row r="150" spans="1:24" ht="17.100000000000001" customHeight="1" x14ac:dyDescent="0.15">
      <c r="A150" s="1911"/>
      <c r="B150" s="1911"/>
      <c r="C150" s="1911"/>
      <c r="D150" s="1911"/>
      <c r="E150" s="1911"/>
      <c r="F150" s="1911"/>
      <c r="G150" s="1911"/>
      <c r="H150" s="1911"/>
      <c r="I150" s="1911"/>
      <c r="J150" s="1911"/>
      <c r="K150" s="1911"/>
      <c r="L150" s="1911"/>
      <c r="M150" s="1911"/>
      <c r="N150" s="1911"/>
      <c r="O150" s="1911"/>
      <c r="P150" s="1911"/>
      <c r="Q150" s="1911"/>
      <c r="R150" s="1911"/>
      <c r="S150" s="1911"/>
      <c r="T150" s="1911"/>
      <c r="U150" s="1911"/>
      <c r="V150" s="1911"/>
      <c r="W150" s="1911"/>
      <c r="X150" s="1911"/>
    </row>
    <row r="151" spans="1:24" ht="17.100000000000001" customHeight="1" x14ac:dyDescent="0.15">
      <c r="A151" s="1911"/>
      <c r="B151" s="1911"/>
      <c r="C151" s="1911"/>
      <c r="D151" s="1911"/>
      <c r="E151" s="1911"/>
      <c r="F151" s="1911"/>
      <c r="G151" s="1911"/>
      <c r="H151" s="1911"/>
      <c r="I151" s="1911"/>
      <c r="J151" s="1911"/>
      <c r="K151" s="1911"/>
      <c r="L151" s="1911"/>
      <c r="M151" s="1911"/>
      <c r="N151" s="1911"/>
      <c r="O151" s="1911"/>
      <c r="P151" s="1911"/>
      <c r="Q151" s="1911"/>
      <c r="R151" s="1911"/>
      <c r="S151" s="1911"/>
      <c r="T151" s="1911"/>
      <c r="U151" s="1911"/>
      <c r="V151" s="1911"/>
      <c r="W151" s="1911"/>
      <c r="X151" s="1911"/>
    </row>
    <row r="152" spans="1:24" ht="17.100000000000001" customHeight="1" x14ac:dyDescent="0.15">
      <c r="A152" s="1911"/>
      <c r="B152" s="1911"/>
      <c r="C152" s="1911"/>
      <c r="D152" s="1911"/>
      <c r="E152" s="1911"/>
      <c r="F152" s="1911"/>
      <c r="G152" s="1911"/>
      <c r="H152" s="1911"/>
      <c r="I152" s="1911"/>
      <c r="J152" s="1911"/>
      <c r="K152" s="1911"/>
      <c r="L152" s="1911"/>
      <c r="M152" s="1911"/>
      <c r="N152" s="1911"/>
      <c r="O152" s="1911"/>
      <c r="P152" s="1911"/>
      <c r="Q152" s="1911"/>
      <c r="R152" s="1911"/>
      <c r="S152" s="1911"/>
      <c r="T152" s="1911"/>
      <c r="U152" s="1911"/>
      <c r="V152" s="1911"/>
      <c r="W152" s="1911"/>
      <c r="X152" s="1911"/>
    </row>
    <row r="153" spans="1:24" ht="17.100000000000001" customHeight="1" x14ac:dyDescent="0.15">
      <c r="A153" s="1911"/>
      <c r="B153" s="1911"/>
      <c r="C153" s="1911"/>
      <c r="D153" s="1911"/>
      <c r="E153" s="1911"/>
      <c r="F153" s="1911"/>
      <c r="G153" s="1911"/>
      <c r="H153" s="1911"/>
      <c r="I153" s="1911"/>
      <c r="J153" s="1911"/>
      <c r="K153" s="1911"/>
      <c r="L153" s="1911"/>
      <c r="M153" s="1911"/>
      <c r="N153" s="1911"/>
      <c r="O153" s="1911"/>
      <c r="P153" s="1911"/>
      <c r="Q153" s="1911"/>
      <c r="R153" s="1911"/>
      <c r="S153" s="1911"/>
      <c r="T153" s="1911"/>
      <c r="U153" s="1911"/>
      <c r="V153" s="1911"/>
      <c r="W153" s="1911"/>
      <c r="X153" s="1911"/>
    </row>
    <row r="154" spans="1:24" ht="17.100000000000001" customHeight="1" x14ac:dyDescent="0.15">
      <c r="A154" s="1911"/>
      <c r="B154" s="1911"/>
      <c r="C154" s="1911"/>
      <c r="D154" s="1911"/>
      <c r="E154" s="1911"/>
      <c r="F154" s="1911"/>
      <c r="G154" s="1911"/>
      <c r="H154" s="1911"/>
      <c r="I154" s="1911"/>
      <c r="J154" s="1911"/>
      <c r="K154" s="1911"/>
      <c r="L154" s="1911"/>
      <c r="M154" s="1911"/>
      <c r="N154" s="1911"/>
      <c r="O154" s="1911"/>
      <c r="P154" s="1911"/>
      <c r="Q154" s="1911"/>
      <c r="R154" s="1911"/>
      <c r="S154" s="1911"/>
      <c r="T154" s="1911"/>
      <c r="U154" s="1911"/>
      <c r="V154" s="1911"/>
      <c r="W154" s="1911"/>
      <c r="X154" s="1911"/>
    </row>
    <row r="155" spans="1:24" ht="17.100000000000001" customHeight="1" x14ac:dyDescent="0.15">
      <c r="A155" s="1911"/>
      <c r="B155" s="1911"/>
      <c r="C155" s="1911"/>
      <c r="D155" s="1911"/>
      <c r="E155" s="1911"/>
      <c r="F155" s="1911"/>
      <c r="G155" s="1911"/>
      <c r="H155" s="1911"/>
      <c r="I155" s="1911"/>
      <c r="J155" s="1911"/>
      <c r="K155" s="1911"/>
      <c r="L155" s="1911"/>
      <c r="M155" s="1911"/>
      <c r="N155" s="1911"/>
      <c r="O155" s="1911"/>
      <c r="P155" s="1911"/>
      <c r="Q155" s="1911"/>
      <c r="R155" s="1911"/>
      <c r="S155" s="1911"/>
      <c r="T155" s="1911"/>
      <c r="U155" s="1911"/>
      <c r="V155" s="1911"/>
      <c r="W155" s="1911"/>
      <c r="X155" s="1911"/>
    </row>
    <row r="156" spans="1:24" ht="17.100000000000001" customHeight="1" x14ac:dyDescent="0.15">
      <c r="A156" s="389"/>
      <c r="B156" s="389"/>
      <c r="C156" s="389"/>
      <c r="D156" s="389"/>
      <c r="E156" s="389"/>
      <c r="F156" s="389"/>
      <c r="G156" s="389"/>
      <c r="H156" s="389"/>
      <c r="I156" s="389"/>
      <c r="J156" s="389"/>
      <c r="K156" s="389"/>
      <c r="L156" s="389"/>
      <c r="M156" s="389"/>
      <c r="N156" s="389"/>
      <c r="O156" s="389"/>
      <c r="P156" s="389"/>
      <c r="Q156" s="389"/>
      <c r="R156" s="389"/>
      <c r="S156" s="389"/>
      <c r="T156" s="389"/>
      <c r="U156" s="389"/>
      <c r="V156" s="389"/>
      <c r="W156" s="389"/>
      <c r="X156" s="389"/>
    </row>
    <row r="157" spans="1:24" ht="17.100000000000001" customHeight="1" x14ac:dyDescent="0.15">
      <c r="A157" s="389"/>
      <c r="B157" s="389"/>
      <c r="C157" s="389"/>
      <c r="D157" s="389"/>
      <c r="E157" s="389"/>
      <c r="F157" s="389"/>
      <c r="G157" s="389"/>
      <c r="H157" s="389"/>
      <c r="I157" s="389"/>
      <c r="J157" s="389"/>
      <c r="K157" s="389"/>
      <c r="L157" s="389"/>
      <c r="M157" s="389"/>
      <c r="N157" s="389"/>
      <c r="O157" s="389"/>
      <c r="P157" s="389"/>
      <c r="Q157" s="389"/>
      <c r="R157" s="389"/>
      <c r="S157" s="389"/>
      <c r="T157" s="389"/>
      <c r="U157" s="389"/>
      <c r="V157" s="389"/>
      <c r="W157" s="389"/>
      <c r="X157" s="389"/>
    </row>
    <row r="158" spans="1:24" ht="17.100000000000001" customHeight="1" x14ac:dyDescent="0.15">
      <c r="A158" s="389"/>
      <c r="B158" s="389"/>
      <c r="C158" s="389"/>
      <c r="D158" s="389"/>
      <c r="E158" s="389"/>
      <c r="F158" s="389"/>
      <c r="G158" s="389"/>
      <c r="H158" s="389"/>
      <c r="I158" s="389"/>
      <c r="J158" s="389"/>
      <c r="K158" s="389"/>
      <c r="L158" s="389"/>
      <c r="M158" s="389"/>
      <c r="N158" s="389"/>
      <c r="O158" s="389"/>
      <c r="P158" s="389"/>
      <c r="Q158" s="389"/>
      <c r="R158" s="389"/>
      <c r="S158" s="389"/>
      <c r="T158" s="389"/>
      <c r="U158" s="389"/>
      <c r="V158" s="389"/>
      <c r="W158" s="389"/>
      <c r="X158" s="389"/>
    </row>
    <row r="159" spans="1:24" ht="17.100000000000001" customHeight="1" x14ac:dyDescent="0.15">
      <c r="A159" s="3"/>
      <c r="B159" s="3"/>
      <c r="C159" s="3"/>
      <c r="D159" s="3"/>
      <c r="E159" s="3"/>
      <c r="F159" s="3"/>
      <c r="G159" s="3"/>
      <c r="H159" s="3"/>
      <c r="I159" s="3"/>
      <c r="K159" s="387"/>
      <c r="L159" s="387"/>
      <c r="M159" s="387"/>
      <c r="O159" s="3"/>
      <c r="P159" s="3"/>
      <c r="Q159" s="3"/>
      <c r="R159" s="3"/>
      <c r="S159" s="3"/>
      <c r="T159" s="3"/>
      <c r="U159" s="3"/>
      <c r="V159" s="3"/>
      <c r="W159" s="3"/>
      <c r="X159" s="3"/>
    </row>
    <row r="160" spans="1:24" ht="17.100000000000001" customHeight="1" x14ac:dyDescent="0.15">
      <c r="A160" s="3"/>
      <c r="B160" s="3"/>
      <c r="C160" s="3"/>
      <c r="D160" s="3"/>
      <c r="E160" s="3"/>
      <c r="F160" s="3"/>
      <c r="G160" s="3"/>
      <c r="H160" s="3"/>
      <c r="I160" s="3"/>
      <c r="K160" s="387"/>
      <c r="L160" s="387"/>
      <c r="M160" s="387"/>
      <c r="O160" s="3"/>
      <c r="P160" s="3"/>
      <c r="Q160" s="3"/>
      <c r="R160" s="3"/>
      <c r="S160" s="3"/>
      <c r="T160" s="3"/>
      <c r="U160" s="3"/>
      <c r="V160" s="3"/>
      <c r="W160" s="3"/>
      <c r="X160" s="3"/>
    </row>
    <row r="161" spans="1:24" ht="17.100000000000001" customHeight="1" x14ac:dyDescent="0.15">
      <c r="A161" s="3"/>
      <c r="B161" s="3"/>
      <c r="C161" s="3"/>
      <c r="D161" s="3"/>
      <c r="E161" s="3"/>
      <c r="F161" s="3"/>
      <c r="G161" s="3"/>
      <c r="H161" s="3"/>
      <c r="I161" s="3"/>
      <c r="K161" s="387"/>
      <c r="L161" s="387"/>
      <c r="M161" s="387"/>
      <c r="O161" s="3"/>
      <c r="P161" s="3"/>
      <c r="Q161" s="3"/>
      <c r="R161" s="3"/>
      <c r="S161" s="3"/>
      <c r="T161" s="3"/>
      <c r="U161" s="3"/>
      <c r="V161" s="3"/>
      <c r="W161" s="3"/>
      <c r="X161" s="3"/>
    </row>
    <row r="162" spans="1:24" ht="17.100000000000001" customHeight="1" x14ac:dyDescent="0.15">
      <c r="A162" s="3"/>
      <c r="B162" s="3"/>
      <c r="C162" s="3"/>
      <c r="D162" s="3"/>
      <c r="E162" s="3"/>
      <c r="F162" s="3"/>
      <c r="G162" s="3"/>
      <c r="H162" s="3"/>
      <c r="I162" s="3"/>
      <c r="K162" s="387"/>
      <c r="L162" s="387"/>
      <c r="M162" s="387"/>
      <c r="O162" s="3"/>
      <c r="P162" s="3"/>
      <c r="Q162" s="3"/>
      <c r="R162" s="3"/>
      <c r="S162" s="3"/>
      <c r="T162" s="3"/>
      <c r="U162" s="3"/>
      <c r="V162" s="3"/>
      <c r="W162" s="3"/>
      <c r="X162" s="3"/>
    </row>
    <row r="163" spans="1:24" ht="17.100000000000001" customHeight="1" x14ac:dyDescent="0.15">
      <c r="A163" s="3"/>
      <c r="B163" s="3"/>
      <c r="C163" s="3"/>
      <c r="D163" s="3"/>
      <c r="E163" s="3"/>
      <c r="F163" s="3"/>
      <c r="G163" s="3"/>
      <c r="H163" s="3"/>
      <c r="I163" s="3"/>
      <c r="K163" s="387"/>
      <c r="L163" s="387"/>
      <c r="M163" s="387"/>
      <c r="O163" s="3"/>
      <c r="P163" s="3"/>
      <c r="Q163" s="3"/>
      <c r="R163" s="3"/>
      <c r="S163" s="3"/>
      <c r="T163" s="3"/>
      <c r="U163" s="3"/>
      <c r="V163" s="3"/>
      <c r="W163" s="3"/>
      <c r="X163" s="3"/>
    </row>
    <row r="164" spans="1:24" ht="17.100000000000001" customHeight="1" x14ac:dyDescent="0.15">
      <c r="A164" s="3"/>
      <c r="B164" s="3"/>
      <c r="C164" s="3"/>
      <c r="D164" s="3"/>
      <c r="E164" s="3"/>
      <c r="F164" s="3"/>
      <c r="G164" s="3"/>
      <c r="H164" s="3"/>
      <c r="I164" s="3"/>
      <c r="K164" s="387"/>
      <c r="L164" s="387"/>
      <c r="M164" s="387"/>
      <c r="O164" s="3"/>
      <c r="P164" s="3"/>
      <c r="Q164" s="3"/>
      <c r="R164" s="3"/>
      <c r="S164" s="3"/>
      <c r="T164" s="3"/>
      <c r="U164" s="3"/>
      <c r="V164" s="3"/>
      <c r="W164" s="3"/>
      <c r="X164" s="3"/>
    </row>
    <row r="165" spans="1:24" ht="17.100000000000001" customHeight="1" x14ac:dyDescent="0.15">
      <c r="A165" s="3"/>
      <c r="B165" s="3"/>
      <c r="C165" s="3"/>
      <c r="D165" s="3"/>
      <c r="E165" s="3"/>
      <c r="F165" s="3"/>
      <c r="G165" s="3"/>
      <c r="H165" s="3"/>
      <c r="I165" s="3"/>
      <c r="K165" s="387"/>
      <c r="L165" s="387"/>
      <c r="M165" s="387"/>
      <c r="O165" s="3"/>
      <c r="P165" s="3"/>
      <c r="Q165" s="3"/>
      <c r="R165" s="3"/>
      <c r="S165" s="3"/>
      <c r="T165" s="3"/>
      <c r="U165" s="3"/>
      <c r="V165" s="3"/>
      <c r="W165" s="3"/>
      <c r="X165" s="3"/>
    </row>
    <row r="166" spans="1:24" ht="17.100000000000001" customHeight="1" x14ac:dyDescent="0.15">
      <c r="A166" s="3"/>
      <c r="B166" s="3"/>
      <c r="C166" s="3"/>
      <c r="D166" s="3"/>
      <c r="E166" s="3"/>
      <c r="F166" s="3"/>
      <c r="G166" s="3"/>
      <c r="H166" s="3"/>
      <c r="I166" s="3"/>
      <c r="K166" s="387"/>
      <c r="L166" s="387"/>
      <c r="M166" s="387"/>
      <c r="O166" s="3"/>
      <c r="P166" s="3"/>
      <c r="Q166" s="3"/>
      <c r="R166" s="3"/>
      <c r="S166" s="3"/>
      <c r="T166" s="3"/>
      <c r="U166" s="3"/>
      <c r="V166" s="3"/>
      <c r="W166" s="3"/>
      <c r="X166" s="3"/>
    </row>
    <row r="167" spans="1:24" ht="17.100000000000001" customHeight="1" x14ac:dyDescent="0.15">
      <c r="A167" s="3"/>
      <c r="B167" s="3"/>
      <c r="C167" s="3"/>
      <c r="D167" s="3"/>
      <c r="E167" s="3"/>
      <c r="F167" s="3"/>
      <c r="G167" s="3"/>
      <c r="H167" s="3"/>
      <c r="I167" s="3"/>
      <c r="K167" s="387"/>
      <c r="L167" s="387"/>
      <c r="M167" s="387"/>
      <c r="O167" s="3"/>
      <c r="P167" s="3"/>
      <c r="Q167" s="3"/>
      <c r="R167" s="3"/>
      <c r="S167" s="3"/>
      <c r="T167" s="3"/>
      <c r="U167" s="3"/>
      <c r="V167" s="3"/>
      <c r="W167" s="3"/>
      <c r="X167" s="3"/>
    </row>
    <row r="168" spans="1:24" ht="17.100000000000001" customHeight="1" x14ac:dyDescent="0.15">
      <c r="A168" s="3"/>
      <c r="B168" s="3"/>
      <c r="C168" s="3"/>
      <c r="D168" s="3"/>
      <c r="E168" s="3"/>
      <c r="F168" s="3"/>
      <c r="G168" s="3"/>
      <c r="H168" s="3"/>
      <c r="I168" s="3"/>
      <c r="K168" s="387"/>
      <c r="L168" s="387"/>
      <c r="M168" s="387"/>
      <c r="O168" s="3"/>
      <c r="P168" s="3"/>
      <c r="Q168" s="3"/>
      <c r="R168" s="3"/>
      <c r="S168" s="3"/>
      <c r="T168" s="3"/>
      <c r="U168" s="3"/>
      <c r="V168" s="3"/>
      <c r="W168" s="3"/>
      <c r="X168" s="3"/>
    </row>
    <row r="169" spans="1:24" ht="17.100000000000001" customHeight="1" x14ac:dyDescent="0.15">
      <c r="A169" s="3"/>
      <c r="B169" s="3"/>
      <c r="C169" s="3"/>
      <c r="D169" s="3"/>
      <c r="E169" s="3"/>
      <c r="F169" s="3"/>
      <c r="G169" s="3"/>
      <c r="H169" s="3"/>
      <c r="I169" s="3"/>
      <c r="K169" s="387"/>
      <c r="L169" s="387"/>
      <c r="M169" s="387"/>
      <c r="O169" s="3"/>
      <c r="P169" s="3"/>
      <c r="Q169" s="3"/>
      <c r="R169" s="3"/>
      <c r="S169" s="3"/>
      <c r="T169" s="3"/>
      <c r="U169" s="3"/>
      <c r="V169" s="3"/>
      <c r="W169" s="3"/>
      <c r="X169" s="3"/>
    </row>
    <row r="170" spans="1:24" ht="17.100000000000001" customHeight="1" x14ac:dyDescent="0.15">
      <c r="A170" s="3"/>
      <c r="B170" s="3"/>
      <c r="C170" s="3"/>
      <c r="D170" s="3"/>
      <c r="E170" s="3"/>
      <c r="F170" s="3"/>
      <c r="G170" s="3"/>
      <c r="H170" s="3"/>
      <c r="I170" s="3"/>
      <c r="K170" s="387"/>
      <c r="L170" s="387"/>
      <c r="M170" s="387"/>
      <c r="O170" s="3"/>
      <c r="P170" s="3"/>
      <c r="Q170" s="3"/>
      <c r="R170" s="3"/>
      <c r="S170" s="3"/>
      <c r="T170" s="3"/>
      <c r="U170" s="3"/>
      <c r="V170" s="3"/>
      <c r="W170" s="3"/>
      <c r="X170" s="3"/>
    </row>
    <row r="171" spans="1:24" ht="17.100000000000001" customHeight="1" x14ac:dyDescent="0.15">
      <c r="A171" s="3"/>
      <c r="B171" s="3"/>
      <c r="C171" s="3"/>
      <c r="D171" s="3"/>
      <c r="E171" s="3"/>
      <c r="F171" s="3"/>
      <c r="G171" s="3"/>
      <c r="H171" s="3"/>
      <c r="I171" s="3"/>
      <c r="K171" s="387"/>
      <c r="L171" s="387"/>
      <c r="M171" s="387"/>
      <c r="O171" s="3"/>
      <c r="P171" s="3"/>
      <c r="Q171" s="3"/>
      <c r="R171" s="3"/>
      <c r="S171" s="3"/>
      <c r="T171" s="3"/>
      <c r="U171" s="3"/>
      <c r="V171" s="3"/>
      <c r="W171" s="3"/>
      <c r="X171" s="3"/>
    </row>
    <row r="173" spans="1:24" ht="17.100000000000001" customHeight="1" x14ac:dyDescent="0.15">
      <c r="A173" s="388"/>
    </row>
    <row r="174" spans="1:24" ht="17.100000000000001" customHeight="1" x14ac:dyDescent="0.15">
      <c r="A174" s="388"/>
    </row>
    <row r="175" spans="1:24" ht="17.100000000000001" customHeight="1" x14ac:dyDescent="0.15">
      <c r="A175" s="388"/>
    </row>
    <row r="176" spans="1:24" ht="17.100000000000001" customHeight="1" x14ac:dyDescent="0.15">
      <c r="A176" s="388"/>
    </row>
    <row r="177" spans="1:38" ht="17.100000000000001" customHeight="1" x14ac:dyDescent="0.15">
      <c r="A177" s="389"/>
      <c r="B177" s="389"/>
      <c r="C177" s="389"/>
      <c r="D177" s="389"/>
      <c r="E177" s="389"/>
      <c r="F177" s="389"/>
      <c r="G177" s="389"/>
      <c r="H177" s="389"/>
      <c r="I177" s="389"/>
      <c r="J177" s="389"/>
      <c r="K177" s="389"/>
      <c r="L177" s="389"/>
      <c r="M177" s="389"/>
      <c r="N177" s="389"/>
      <c r="O177" s="389"/>
      <c r="P177" s="389"/>
      <c r="Q177" s="389"/>
      <c r="R177" s="389"/>
      <c r="S177" s="389"/>
      <c r="T177" s="389"/>
      <c r="U177" s="389"/>
      <c r="V177" s="389"/>
      <c r="W177" s="389"/>
      <c r="X177" s="389"/>
    </row>
    <row r="178" spans="1:38" ht="17.100000000000001" customHeight="1" x14ac:dyDescent="0.15">
      <c r="A178" s="389"/>
      <c r="B178" s="389"/>
      <c r="C178" s="389"/>
      <c r="D178" s="389"/>
      <c r="E178" s="389"/>
      <c r="F178" s="389"/>
      <c r="G178" s="389"/>
      <c r="H178" s="389"/>
      <c r="I178" s="389"/>
      <c r="J178" s="389"/>
      <c r="K178" s="389"/>
      <c r="L178" s="389"/>
      <c r="M178" s="389"/>
      <c r="N178" s="389"/>
      <c r="O178" s="389"/>
      <c r="P178" s="389"/>
      <c r="Q178" s="389"/>
      <c r="R178" s="389"/>
      <c r="S178" s="389"/>
      <c r="T178" s="389"/>
      <c r="U178" s="389"/>
      <c r="V178" s="389"/>
      <c r="W178" s="389"/>
      <c r="X178" s="389"/>
    </row>
    <row r="179" spans="1:38" ht="17.100000000000001" customHeight="1" x14ac:dyDescent="0.15">
      <c r="A179" s="389"/>
      <c r="B179" s="389"/>
      <c r="C179" s="389"/>
      <c r="D179" s="389"/>
      <c r="E179" s="389"/>
      <c r="F179" s="389"/>
      <c r="G179" s="389"/>
      <c r="H179" s="389"/>
      <c r="I179" s="389"/>
      <c r="J179" s="389"/>
      <c r="K179" s="389"/>
      <c r="L179" s="389"/>
      <c r="M179" s="389"/>
      <c r="N179" s="389"/>
      <c r="O179" s="389"/>
      <c r="P179" s="389"/>
      <c r="Q179" s="389"/>
      <c r="R179" s="389"/>
      <c r="S179" s="389"/>
      <c r="T179" s="389"/>
      <c r="U179" s="389"/>
      <c r="V179" s="389"/>
      <c r="W179" s="389"/>
      <c r="X179" s="389"/>
    </row>
    <row r="180" spans="1:38" ht="17.100000000000001" customHeight="1" x14ac:dyDescent="0.15">
      <c r="A180" s="389"/>
      <c r="B180" s="389"/>
      <c r="C180" s="389"/>
      <c r="D180" s="389"/>
      <c r="E180" s="389"/>
      <c r="F180" s="389"/>
      <c r="G180" s="389"/>
      <c r="H180" s="389"/>
      <c r="I180" s="389"/>
      <c r="J180" s="389"/>
      <c r="K180" s="389"/>
      <c r="L180" s="389"/>
      <c r="M180" s="389"/>
      <c r="N180" s="389"/>
      <c r="O180" s="389"/>
      <c r="P180" s="389"/>
      <c r="Q180" s="389"/>
      <c r="R180" s="389"/>
      <c r="S180" s="389"/>
      <c r="T180" s="389"/>
      <c r="U180" s="389"/>
      <c r="V180" s="389"/>
      <c r="W180" s="389"/>
      <c r="X180" s="389"/>
    </row>
    <row r="181" spans="1:38" ht="17.100000000000001" customHeight="1" x14ac:dyDescent="0.15">
      <c r="A181" s="34" t="s">
        <v>1120</v>
      </c>
    </row>
    <row r="182" spans="1:38" ht="17.100000000000001" customHeight="1" x14ac:dyDescent="0.15">
      <c r="A182" s="466"/>
      <c r="B182" s="466"/>
      <c r="C182" s="466"/>
      <c r="D182" s="466"/>
      <c r="E182" s="466"/>
      <c r="F182" s="466"/>
      <c r="H182" s="993"/>
      <c r="I182" s="993"/>
      <c r="R182" s="1867" t="str">
        <f>IF(入力シート!$K$10&lt;&gt;"",TEXT(入力シート!$K$10,"ｙｙｙｙ"),"")</f>
        <v/>
      </c>
      <c r="S182" s="1867"/>
      <c r="T182" s="4" t="s">
        <v>143</v>
      </c>
      <c r="U182" s="4" t="str">
        <f>IF(入力シート!$K$10&lt;&gt;"",TEXT(入力シート!$K$10,"m"),"")</f>
        <v/>
      </c>
      <c r="V182" s="4" t="s">
        <v>144</v>
      </c>
      <c r="W182" s="4" t="str">
        <f>IF(入力シート!$K$10&lt;&gt;"",TEXT(入力シート!$K$10,"d"),"")</f>
        <v/>
      </c>
      <c r="X182" s="4" t="s">
        <v>2</v>
      </c>
    </row>
    <row r="183" spans="1:38" ht="17.100000000000001" customHeight="1" x14ac:dyDescent="0.15">
      <c r="A183" s="34" t="s">
        <v>161</v>
      </c>
    </row>
    <row r="184" spans="1:38" ht="17.100000000000001" customHeight="1" x14ac:dyDescent="0.15">
      <c r="A184" s="1854" t="s">
        <v>1588</v>
      </c>
      <c r="B184" s="1855"/>
      <c r="C184" s="1856"/>
      <c r="D184" s="1854" t="s">
        <v>162</v>
      </c>
      <c r="E184" s="1855"/>
      <c r="F184" s="1855"/>
      <c r="G184" s="1855"/>
      <c r="H184" s="1855"/>
      <c r="I184" s="1856"/>
      <c r="J184" s="1921" t="s">
        <v>163</v>
      </c>
      <c r="K184" s="1921"/>
      <c r="L184" s="1921"/>
      <c r="M184" s="1921"/>
      <c r="N184" s="1922" t="s">
        <v>164</v>
      </c>
      <c r="O184" s="1922"/>
      <c r="P184" s="1922"/>
      <c r="Q184" s="1922"/>
      <c r="R184" s="1922"/>
      <c r="S184" s="1922"/>
      <c r="T184" s="1854" t="s">
        <v>14</v>
      </c>
      <c r="U184" s="1855"/>
      <c r="V184" s="1855"/>
      <c r="W184" s="1855"/>
      <c r="X184" s="1856"/>
    </row>
    <row r="185" spans="1:38" ht="17.100000000000001" customHeight="1" x14ac:dyDescent="0.15">
      <c r="A185" s="1857"/>
      <c r="B185" s="1858"/>
      <c r="C185" s="1859"/>
      <c r="D185" s="1857"/>
      <c r="E185" s="1858"/>
      <c r="F185" s="1858"/>
      <c r="G185" s="1858"/>
      <c r="H185" s="1858"/>
      <c r="I185" s="1859"/>
      <c r="J185" s="468" t="s">
        <v>165</v>
      </c>
      <c r="K185" s="468" t="s">
        <v>78</v>
      </c>
      <c r="L185" s="468" t="s">
        <v>156</v>
      </c>
      <c r="M185" s="468" t="s">
        <v>166</v>
      </c>
      <c r="N185" s="1922"/>
      <c r="O185" s="1922"/>
      <c r="P185" s="1922"/>
      <c r="Q185" s="1922"/>
      <c r="R185" s="1922"/>
      <c r="S185" s="1922"/>
      <c r="T185" s="1857"/>
      <c r="U185" s="1858"/>
      <c r="V185" s="1858"/>
      <c r="W185" s="1858"/>
      <c r="X185" s="1859"/>
    </row>
    <row r="186" spans="1:38" ht="17.100000000000001" customHeight="1" x14ac:dyDescent="0.15">
      <c r="A186" s="1851"/>
      <c r="B186" s="1852"/>
      <c r="C186" s="1853"/>
      <c r="D186" s="1851"/>
      <c r="E186" s="1852"/>
      <c r="F186" s="1852"/>
      <c r="G186" s="1852"/>
      <c r="H186" s="1852"/>
      <c r="I186" s="1853"/>
      <c r="J186" s="358"/>
      <c r="K186" s="359"/>
      <c r="L186" s="359"/>
      <c r="M186" s="359"/>
      <c r="N186" s="1919"/>
      <c r="O186" s="1919"/>
      <c r="P186" s="1919"/>
      <c r="Q186" s="1919"/>
      <c r="R186" s="1919"/>
      <c r="S186" s="1919"/>
      <c r="T186" s="1851"/>
      <c r="U186" s="1852"/>
      <c r="V186" s="1852"/>
      <c r="W186" s="1852"/>
      <c r="X186" s="1853"/>
      <c r="Y186" s="542" t="s">
        <v>1533</v>
      </c>
      <c r="Z186" s="970"/>
      <c r="AA186" s="970"/>
      <c r="AB186" s="970"/>
      <c r="AC186" s="970"/>
      <c r="AD186" s="970"/>
      <c r="AE186" s="970"/>
      <c r="AF186" s="970"/>
      <c r="AG186" s="970"/>
      <c r="AH186" s="970"/>
      <c r="AI186" s="970"/>
      <c r="AJ186" s="970"/>
      <c r="AK186" s="970"/>
      <c r="AL186" s="970"/>
    </row>
    <row r="187" spans="1:38" ht="17.100000000000001" customHeight="1" x14ac:dyDescent="0.15">
      <c r="A187" s="1851"/>
      <c r="B187" s="1852"/>
      <c r="C187" s="1853"/>
      <c r="D187" s="1851"/>
      <c r="E187" s="1852"/>
      <c r="F187" s="1852"/>
      <c r="G187" s="1852"/>
      <c r="H187" s="1852"/>
      <c r="I187" s="1853"/>
      <c r="J187" s="358"/>
      <c r="K187" s="359"/>
      <c r="L187" s="359"/>
      <c r="M187" s="359"/>
      <c r="N187" s="1919"/>
      <c r="O187" s="1919"/>
      <c r="P187" s="1919"/>
      <c r="Q187" s="1919"/>
      <c r="R187" s="1919"/>
      <c r="S187" s="1919"/>
      <c r="T187" s="1851"/>
      <c r="U187" s="1852"/>
      <c r="V187" s="1852"/>
      <c r="W187" s="1852"/>
      <c r="X187" s="1853"/>
    </row>
    <row r="188" spans="1:38" ht="17.100000000000001" customHeight="1" x14ac:dyDescent="0.15">
      <c r="A188" s="1851"/>
      <c r="B188" s="1852"/>
      <c r="C188" s="1853"/>
      <c r="D188" s="1851"/>
      <c r="E188" s="1852"/>
      <c r="F188" s="1852"/>
      <c r="G188" s="1852"/>
      <c r="H188" s="1852"/>
      <c r="I188" s="1853"/>
      <c r="J188" s="358"/>
      <c r="K188" s="359"/>
      <c r="L188" s="359"/>
      <c r="M188" s="359"/>
      <c r="N188" s="1919"/>
      <c r="O188" s="1919"/>
      <c r="P188" s="1919"/>
      <c r="Q188" s="1919"/>
      <c r="R188" s="1919"/>
      <c r="S188" s="1919"/>
      <c r="T188" s="1851"/>
      <c r="U188" s="1852"/>
      <c r="V188" s="1852"/>
      <c r="W188" s="1852"/>
      <c r="X188" s="1853"/>
    </row>
    <row r="189" spans="1:38" ht="17.100000000000001" customHeight="1" x14ac:dyDescent="0.15">
      <c r="A189" s="1851"/>
      <c r="B189" s="1852"/>
      <c r="C189" s="1853"/>
      <c r="D189" s="1851"/>
      <c r="E189" s="1852"/>
      <c r="F189" s="1852"/>
      <c r="G189" s="1852"/>
      <c r="H189" s="1852"/>
      <c r="I189" s="1853"/>
      <c r="J189" s="358"/>
      <c r="K189" s="359"/>
      <c r="L189" s="359"/>
      <c r="M189" s="359"/>
      <c r="N189" s="1919"/>
      <c r="O189" s="1919"/>
      <c r="P189" s="1919"/>
      <c r="Q189" s="1919"/>
      <c r="R189" s="1919"/>
      <c r="S189" s="1919"/>
      <c r="T189" s="1851"/>
      <c r="U189" s="1852"/>
      <c r="V189" s="1852"/>
      <c r="W189" s="1852"/>
      <c r="X189" s="1853"/>
    </row>
    <row r="190" spans="1:38" ht="17.100000000000001" customHeight="1" x14ac:dyDescent="0.15">
      <c r="A190" s="1851"/>
      <c r="B190" s="1852"/>
      <c r="C190" s="1853"/>
      <c r="D190" s="1851"/>
      <c r="E190" s="1852"/>
      <c r="F190" s="1852"/>
      <c r="G190" s="1852"/>
      <c r="H190" s="1852"/>
      <c r="I190" s="1853"/>
      <c r="J190" s="358"/>
      <c r="K190" s="359"/>
      <c r="L190" s="359"/>
      <c r="M190" s="359"/>
      <c r="N190" s="1919"/>
      <c r="O190" s="1919"/>
      <c r="P190" s="1919"/>
      <c r="Q190" s="1919"/>
      <c r="R190" s="1919"/>
      <c r="S190" s="1919"/>
      <c r="T190" s="1851"/>
      <c r="U190" s="1852"/>
      <c r="V190" s="1852"/>
      <c r="W190" s="1852"/>
      <c r="X190" s="1853"/>
    </row>
    <row r="191" spans="1:38" ht="17.100000000000001" customHeight="1" x14ac:dyDescent="0.15">
      <c r="A191" s="1851"/>
      <c r="B191" s="1852"/>
      <c r="C191" s="1853"/>
      <c r="D191" s="1851"/>
      <c r="E191" s="1852"/>
      <c r="F191" s="1852"/>
      <c r="G191" s="1852"/>
      <c r="H191" s="1852"/>
      <c r="I191" s="1853"/>
      <c r="J191" s="358"/>
      <c r="K191" s="359"/>
      <c r="L191" s="359"/>
      <c r="M191" s="359"/>
      <c r="N191" s="1919"/>
      <c r="O191" s="1919"/>
      <c r="P191" s="1919"/>
      <c r="Q191" s="1919"/>
      <c r="R191" s="1919"/>
      <c r="S191" s="1919"/>
      <c r="T191" s="1851"/>
      <c r="U191" s="1852"/>
      <c r="V191" s="1852"/>
      <c r="W191" s="1852"/>
      <c r="X191" s="1853"/>
    </row>
    <row r="192" spans="1:38" ht="17.100000000000001" customHeight="1" x14ac:dyDescent="0.15">
      <c r="A192" s="1851"/>
      <c r="B192" s="1852"/>
      <c r="C192" s="1853"/>
      <c r="D192" s="1851"/>
      <c r="E192" s="1852"/>
      <c r="F192" s="1852"/>
      <c r="G192" s="1852"/>
      <c r="H192" s="1852"/>
      <c r="I192" s="1853"/>
      <c r="J192" s="358"/>
      <c r="K192" s="359"/>
      <c r="L192" s="359"/>
      <c r="M192" s="359"/>
      <c r="N192" s="1919"/>
      <c r="O192" s="1919"/>
      <c r="P192" s="1919"/>
      <c r="Q192" s="1919"/>
      <c r="R192" s="1919"/>
      <c r="S192" s="1919"/>
      <c r="T192" s="1851"/>
      <c r="U192" s="1852"/>
      <c r="V192" s="1852"/>
      <c r="W192" s="1852"/>
      <c r="X192" s="1853"/>
    </row>
    <row r="193" spans="1:24" ht="17.100000000000001" customHeight="1" x14ac:dyDescent="0.15">
      <c r="A193" s="1851"/>
      <c r="B193" s="1852"/>
      <c r="C193" s="1853"/>
      <c r="D193" s="1851"/>
      <c r="E193" s="1852"/>
      <c r="F193" s="1852"/>
      <c r="G193" s="1852"/>
      <c r="H193" s="1852"/>
      <c r="I193" s="1853"/>
      <c r="J193" s="358"/>
      <c r="K193" s="359"/>
      <c r="L193" s="359"/>
      <c r="M193" s="359"/>
      <c r="N193" s="1919"/>
      <c r="O193" s="1919"/>
      <c r="P193" s="1919"/>
      <c r="Q193" s="1919"/>
      <c r="R193" s="1919"/>
      <c r="S193" s="1919"/>
      <c r="T193" s="1851"/>
      <c r="U193" s="1852"/>
      <c r="V193" s="1852"/>
      <c r="W193" s="1852"/>
      <c r="X193" s="1853"/>
    </row>
    <row r="194" spans="1:24" ht="17.100000000000001" customHeight="1" x14ac:dyDescent="0.15">
      <c r="A194" s="1851"/>
      <c r="B194" s="1852"/>
      <c r="C194" s="1853"/>
      <c r="D194" s="1851"/>
      <c r="E194" s="1852"/>
      <c r="F194" s="1852"/>
      <c r="G194" s="1852"/>
      <c r="H194" s="1852"/>
      <c r="I194" s="1853"/>
      <c r="J194" s="358"/>
      <c r="K194" s="359"/>
      <c r="L194" s="359"/>
      <c r="M194" s="359"/>
      <c r="N194" s="1919"/>
      <c r="O194" s="1919"/>
      <c r="P194" s="1919"/>
      <c r="Q194" s="1919"/>
      <c r="R194" s="1919"/>
      <c r="S194" s="1919"/>
      <c r="T194" s="1851"/>
      <c r="U194" s="1852"/>
      <c r="V194" s="1852"/>
      <c r="W194" s="1852"/>
      <c r="X194" s="1853"/>
    </row>
    <row r="195" spans="1:24" ht="17.100000000000001" customHeight="1" x14ac:dyDescent="0.15">
      <c r="A195" s="1851"/>
      <c r="B195" s="1852"/>
      <c r="C195" s="1853"/>
      <c r="D195" s="1851"/>
      <c r="E195" s="1852"/>
      <c r="F195" s="1852"/>
      <c r="G195" s="1852"/>
      <c r="H195" s="1852"/>
      <c r="I195" s="1853"/>
      <c r="J195" s="358"/>
      <c r="K195" s="359"/>
      <c r="L195" s="359"/>
      <c r="M195" s="359"/>
      <c r="N195" s="1919"/>
      <c r="O195" s="1919"/>
      <c r="P195" s="1919"/>
      <c r="Q195" s="1919"/>
      <c r="R195" s="1919"/>
      <c r="S195" s="1919"/>
      <c r="T195" s="1851"/>
      <c r="U195" s="1852"/>
      <c r="V195" s="1852"/>
      <c r="W195" s="1852"/>
      <c r="X195" s="1853"/>
    </row>
    <row r="196" spans="1:24" ht="17.100000000000001" customHeight="1" x14ac:dyDescent="0.15">
      <c r="A196" s="1851"/>
      <c r="B196" s="1852"/>
      <c r="C196" s="1853"/>
      <c r="D196" s="1851"/>
      <c r="E196" s="1852"/>
      <c r="F196" s="1852"/>
      <c r="G196" s="1852"/>
      <c r="H196" s="1852"/>
      <c r="I196" s="1853"/>
      <c r="J196" s="358"/>
      <c r="K196" s="359"/>
      <c r="L196" s="359"/>
      <c r="M196" s="359"/>
      <c r="N196" s="1919"/>
      <c r="O196" s="1919"/>
      <c r="P196" s="1919"/>
      <c r="Q196" s="1919"/>
      <c r="R196" s="1919"/>
      <c r="S196" s="1919"/>
      <c r="T196" s="1851"/>
      <c r="U196" s="1852"/>
      <c r="V196" s="1852"/>
      <c r="W196" s="1852"/>
      <c r="X196" s="1853"/>
    </row>
    <row r="197" spans="1:24" ht="17.100000000000001" customHeight="1" x14ac:dyDescent="0.15">
      <c r="A197" s="1851"/>
      <c r="B197" s="1852"/>
      <c r="C197" s="1853"/>
      <c r="D197" s="1851"/>
      <c r="E197" s="1852"/>
      <c r="F197" s="1852"/>
      <c r="G197" s="1852"/>
      <c r="H197" s="1852"/>
      <c r="I197" s="1853"/>
      <c r="J197" s="358"/>
      <c r="K197" s="359"/>
      <c r="L197" s="359"/>
      <c r="M197" s="359"/>
      <c r="N197" s="1919"/>
      <c r="O197" s="1919"/>
      <c r="P197" s="1919"/>
      <c r="Q197" s="1919"/>
      <c r="R197" s="1919"/>
      <c r="S197" s="1919"/>
      <c r="T197" s="1851"/>
      <c r="U197" s="1852"/>
      <c r="V197" s="1852"/>
      <c r="W197" s="1852"/>
      <c r="X197" s="1853"/>
    </row>
    <row r="198" spans="1:24" ht="17.100000000000001" customHeight="1" x14ac:dyDescent="0.15">
      <c r="A198" s="1851"/>
      <c r="B198" s="1852"/>
      <c r="C198" s="1853"/>
      <c r="D198" s="1851"/>
      <c r="E198" s="1852"/>
      <c r="F198" s="1852"/>
      <c r="G198" s="1852"/>
      <c r="H198" s="1852"/>
      <c r="I198" s="1853"/>
      <c r="J198" s="358"/>
      <c r="K198" s="359"/>
      <c r="L198" s="359"/>
      <c r="M198" s="359"/>
      <c r="N198" s="1919"/>
      <c r="O198" s="1919"/>
      <c r="P198" s="1919"/>
      <c r="Q198" s="1919"/>
      <c r="R198" s="1919"/>
      <c r="S198" s="1919"/>
      <c r="T198" s="1851"/>
      <c r="U198" s="1852"/>
      <c r="V198" s="1852"/>
      <c r="W198" s="1852"/>
      <c r="X198" s="1853"/>
    </row>
    <row r="199" spans="1:24" ht="17.100000000000001" customHeight="1" x14ac:dyDescent="0.15">
      <c r="A199" s="1851"/>
      <c r="B199" s="1852"/>
      <c r="C199" s="1853"/>
      <c r="D199" s="1851"/>
      <c r="E199" s="1852"/>
      <c r="F199" s="1852"/>
      <c r="G199" s="1852"/>
      <c r="H199" s="1852"/>
      <c r="I199" s="1853"/>
      <c r="J199" s="358"/>
      <c r="K199" s="359"/>
      <c r="L199" s="359"/>
      <c r="M199" s="359"/>
      <c r="N199" s="1919"/>
      <c r="O199" s="1919"/>
      <c r="P199" s="1919"/>
      <c r="Q199" s="1919"/>
      <c r="R199" s="1919"/>
      <c r="S199" s="1919"/>
      <c r="T199" s="1851"/>
      <c r="U199" s="1852"/>
      <c r="V199" s="1852"/>
      <c r="W199" s="1852"/>
      <c r="X199" s="1853"/>
    </row>
    <row r="200" spans="1:24" ht="17.100000000000001" customHeight="1" x14ac:dyDescent="0.15">
      <c r="A200" s="1851"/>
      <c r="B200" s="1852"/>
      <c r="C200" s="1853"/>
      <c r="D200" s="1851"/>
      <c r="E200" s="1852"/>
      <c r="F200" s="1852"/>
      <c r="G200" s="1852"/>
      <c r="H200" s="1852"/>
      <c r="I200" s="1853"/>
      <c r="J200" s="358"/>
      <c r="K200" s="359"/>
      <c r="L200" s="359"/>
      <c r="M200" s="359"/>
      <c r="N200" s="1919"/>
      <c r="O200" s="1919"/>
      <c r="P200" s="1919"/>
      <c r="Q200" s="1919"/>
      <c r="R200" s="1919"/>
      <c r="S200" s="1919"/>
      <c r="T200" s="1851"/>
      <c r="U200" s="1852"/>
      <c r="V200" s="1852"/>
      <c r="W200" s="1852"/>
      <c r="X200" s="1853"/>
    </row>
    <row r="201" spans="1:24" ht="17.100000000000001" customHeight="1" x14ac:dyDescent="0.15">
      <c r="A201" s="1851"/>
      <c r="B201" s="1852"/>
      <c r="C201" s="1853"/>
      <c r="D201" s="1851"/>
      <c r="E201" s="1852"/>
      <c r="F201" s="1852"/>
      <c r="G201" s="1852"/>
      <c r="H201" s="1852"/>
      <c r="I201" s="1853"/>
      <c r="J201" s="358"/>
      <c r="K201" s="359"/>
      <c r="L201" s="359"/>
      <c r="M201" s="359"/>
      <c r="N201" s="1919"/>
      <c r="O201" s="1919"/>
      <c r="P201" s="1919"/>
      <c r="Q201" s="1919"/>
      <c r="R201" s="1919"/>
      <c r="S201" s="1919"/>
      <c r="T201" s="1851"/>
      <c r="U201" s="1852"/>
      <c r="V201" s="1852"/>
      <c r="W201" s="1852"/>
      <c r="X201" s="1853"/>
    </row>
    <row r="202" spans="1:24" ht="17.100000000000001" customHeight="1" x14ac:dyDescent="0.15">
      <c r="A202" s="1851"/>
      <c r="B202" s="1852"/>
      <c r="C202" s="1853"/>
      <c r="D202" s="1851"/>
      <c r="E202" s="1852"/>
      <c r="F202" s="1852"/>
      <c r="G202" s="1852"/>
      <c r="H202" s="1852"/>
      <c r="I202" s="1853"/>
      <c r="J202" s="358"/>
      <c r="K202" s="359"/>
      <c r="L202" s="359"/>
      <c r="M202" s="359"/>
      <c r="N202" s="1919"/>
      <c r="O202" s="1919"/>
      <c r="P202" s="1919"/>
      <c r="Q202" s="1919"/>
      <c r="R202" s="1919"/>
      <c r="S202" s="1919"/>
      <c r="T202" s="1851"/>
      <c r="U202" s="1852"/>
      <c r="V202" s="1852"/>
      <c r="W202" s="1852"/>
      <c r="X202" s="1853"/>
    </row>
    <row r="203" spans="1:24" ht="17.100000000000001" customHeight="1" x14ac:dyDescent="0.15">
      <c r="A203" s="1851"/>
      <c r="B203" s="1852"/>
      <c r="C203" s="1853"/>
      <c r="D203" s="1851"/>
      <c r="E203" s="1852"/>
      <c r="F203" s="1852"/>
      <c r="G203" s="1852"/>
      <c r="H203" s="1852"/>
      <c r="I203" s="1853"/>
      <c r="J203" s="358"/>
      <c r="K203" s="359"/>
      <c r="L203" s="359"/>
      <c r="M203" s="359"/>
      <c r="N203" s="1919"/>
      <c r="O203" s="1919"/>
      <c r="P203" s="1919"/>
      <c r="Q203" s="1919"/>
      <c r="R203" s="1919"/>
      <c r="S203" s="1919"/>
      <c r="T203" s="1851"/>
      <c r="U203" s="1852"/>
      <c r="V203" s="1852"/>
      <c r="W203" s="1852"/>
      <c r="X203" s="1853"/>
    </row>
    <row r="204" spans="1:24" ht="17.100000000000001" customHeight="1" x14ac:dyDescent="0.15">
      <c r="A204" s="1851"/>
      <c r="B204" s="1852"/>
      <c r="C204" s="1853"/>
      <c r="D204" s="1851"/>
      <c r="E204" s="1852"/>
      <c r="F204" s="1852"/>
      <c r="G204" s="1852"/>
      <c r="H204" s="1852"/>
      <c r="I204" s="1853"/>
      <c r="J204" s="358"/>
      <c r="K204" s="359"/>
      <c r="L204" s="359"/>
      <c r="M204" s="359"/>
      <c r="N204" s="1919"/>
      <c r="O204" s="1919"/>
      <c r="P204" s="1919"/>
      <c r="Q204" s="1919"/>
      <c r="R204" s="1919"/>
      <c r="S204" s="1919"/>
      <c r="T204" s="1851"/>
      <c r="U204" s="1852"/>
      <c r="V204" s="1852"/>
      <c r="W204" s="1852"/>
      <c r="X204" s="1853"/>
    </row>
    <row r="205" spans="1:24" ht="17.100000000000001" customHeight="1" x14ac:dyDescent="0.15">
      <c r="A205" s="1851"/>
      <c r="B205" s="1852"/>
      <c r="C205" s="1853"/>
      <c r="D205" s="1851"/>
      <c r="E205" s="1852"/>
      <c r="F205" s="1852"/>
      <c r="G205" s="1852"/>
      <c r="H205" s="1852"/>
      <c r="I205" s="1853"/>
      <c r="J205" s="358"/>
      <c r="K205" s="359"/>
      <c r="L205" s="359"/>
      <c r="M205" s="359"/>
      <c r="N205" s="1919"/>
      <c r="O205" s="1919"/>
      <c r="P205" s="1919"/>
      <c r="Q205" s="1919"/>
      <c r="R205" s="1919"/>
      <c r="S205" s="1919"/>
      <c r="T205" s="1851"/>
      <c r="U205" s="1852"/>
      <c r="V205" s="1852"/>
      <c r="W205" s="1852"/>
      <c r="X205" s="1853"/>
    </row>
    <row r="206" spans="1:24" ht="17.100000000000001" customHeight="1" x14ac:dyDescent="0.15">
      <c r="A206" s="1851"/>
      <c r="B206" s="1852"/>
      <c r="C206" s="1853"/>
      <c r="D206" s="1851"/>
      <c r="E206" s="1852"/>
      <c r="F206" s="1852"/>
      <c r="G206" s="1852"/>
      <c r="H206" s="1852"/>
      <c r="I206" s="1853"/>
      <c r="J206" s="358"/>
      <c r="K206" s="359"/>
      <c r="L206" s="359"/>
      <c r="M206" s="359"/>
      <c r="N206" s="1919"/>
      <c r="O206" s="1919"/>
      <c r="P206" s="1919"/>
      <c r="Q206" s="1919"/>
      <c r="R206" s="1919"/>
      <c r="S206" s="1919"/>
      <c r="T206" s="1851"/>
      <c r="U206" s="1852"/>
      <c r="V206" s="1852"/>
      <c r="W206" s="1852"/>
      <c r="X206" s="1853"/>
    </row>
    <row r="207" spans="1:24" ht="17.100000000000001" customHeight="1" x14ac:dyDescent="0.15">
      <c r="A207" s="1851"/>
      <c r="B207" s="1852"/>
      <c r="C207" s="1853"/>
      <c r="D207" s="1851"/>
      <c r="E207" s="1852"/>
      <c r="F207" s="1852"/>
      <c r="G207" s="1852"/>
      <c r="H207" s="1852"/>
      <c r="I207" s="1853"/>
      <c r="J207" s="358"/>
      <c r="K207" s="359"/>
      <c r="L207" s="359"/>
      <c r="M207" s="359"/>
      <c r="N207" s="1919"/>
      <c r="O207" s="1919"/>
      <c r="P207" s="1919"/>
      <c r="Q207" s="1919"/>
      <c r="R207" s="1919"/>
      <c r="S207" s="1919"/>
      <c r="T207" s="1851"/>
      <c r="U207" s="1852"/>
      <c r="V207" s="1852"/>
      <c r="W207" s="1852"/>
      <c r="X207" s="1853"/>
    </row>
    <row r="208" spans="1:24" ht="17.100000000000001" customHeight="1" x14ac:dyDescent="0.15">
      <c r="A208" s="1851"/>
      <c r="B208" s="1852"/>
      <c r="C208" s="1853"/>
      <c r="D208" s="1851"/>
      <c r="E208" s="1852"/>
      <c r="F208" s="1852"/>
      <c r="G208" s="1852"/>
      <c r="H208" s="1852"/>
      <c r="I208" s="1853"/>
      <c r="J208" s="358"/>
      <c r="K208" s="359"/>
      <c r="L208" s="359"/>
      <c r="M208" s="359"/>
      <c r="N208" s="1919"/>
      <c r="O208" s="1919"/>
      <c r="P208" s="1919"/>
      <c r="Q208" s="1919"/>
      <c r="R208" s="1919"/>
      <c r="S208" s="1919"/>
      <c r="T208" s="1851"/>
      <c r="U208" s="1852"/>
      <c r="V208" s="1852"/>
      <c r="W208" s="1852"/>
      <c r="X208" s="1853"/>
    </row>
    <row r="209" spans="1:24" ht="17.100000000000001" customHeight="1" x14ac:dyDescent="0.15">
      <c r="A209" s="1851"/>
      <c r="B209" s="1852"/>
      <c r="C209" s="1853"/>
      <c r="D209" s="1851"/>
      <c r="E209" s="1852"/>
      <c r="F209" s="1852"/>
      <c r="G209" s="1852"/>
      <c r="H209" s="1852"/>
      <c r="I209" s="1853"/>
      <c r="J209" s="358"/>
      <c r="K209" s="359"/>
      <c r="L209" s="359"/>
      <c r="M209" s="359"/>
      <c r="N209" s="1919"/>
      <c r="O209" s="1919"/>
      <c r="P209" s="1919"/>
      <c r="Q209" s="1919"/>
      <c r="R209" s="1919"/>
      <c r="S209" s="1919"/>
      <c r="T209" s="1851"/>
      <c r="U209" s="1852"/>
      <c r="V209" s="1852"/>
      <c r="W209" s="1852"/>
      <c r="X209" s="1853"/>
    </row>
    <row r="210" spans="1:24" ht="17.100000000000001" customHeight="1" x14ac:dyDescent="0.15">
      <c r="A210" s="1851"/>
      <c r="B210" s="1852"/>
      <c r="C210" s="1853"/>
      <c r="D210" s="1851"/>
      <c r="E210" s="1852"/>
      <c r="F210" s="1852"/>
      <c r="G210" s="1852"/>
      <c r="H210" s="1852"/>
      <c r="I210" s="1853"/>
      <c r="J210" s="358"/>
      <c r="K210" s="359"/>
      <c r="L210" s="359"/>
      <c r="M210" s="359"/>
      <c r="N210" s="1919"/>
      <c r="O210" s="1919"/>
      <c r="P210" s="1919"/>
      <c r="Q210" s="1919"/>
      <c r="R210" s="1919"/>
      <c r="S210" s="1919"/>
      <c r="T210" s="1851"/>
      <c r="U210" s="1852"/>
      <c r="V210" s="1852"/>
      <c r="W210" s="1852"/>
      <c r="X210" s="1853"/>
    </row>
    <row r="211" spans="1:24" ht="17.100000000000001" customHeight="1" x14ac:dyDescent="0.15">
      <c r="A211" s="1851"/>
      <c r="B211" s="1852"/>
      <c r="C211" s="1853"/>
      <c r="D211" s="1851"/>
      <c r="E211" s="1852"/>
      <c r="F211" s="1852"/>
      <c r="G211" s="1852"/>
      <c r="H211" s="1852"/>
      <c r="I211" s="1853"/>
      <c r="J211" s="358"/>
      <c r="K211" s="359"/>
      <c r="L211" s="359"/>
      <c r="M211" s="359"/>
      <c r="N211" s="1919"/>
      <c r="O211" s="1919"/>
      <c r="P211" s="1919"/>
      <c r="Q211" s="1919"/>
      <c r="R211" s="1919"/>
      <c r="S211" s="1919"/>
      <c r="T211" s="1851"/>
      <c r="U211" s="1852"/>
      <c r="V211" s="1852"/>
      <c r="W211" s="1852"/>
      <c r="X211" s="1853"/>
    </row>
    <row r="212" spans="1:24" ht="17.100000000000001" customHeight="1" x14ac:dyDescent="0.15">
      <c r="A212" s="1851"/>
      <c r="B212" s="1852"/>
      <c r="C212" s="1853"/>
      <c r="D212" s="1851"/>
      <c r="E212" s="1852"/>
      <c r="F212" s="1852"/>
      <c r="G212" s="1852"/>
      <c r="H212" s="1852"/>
      <c r="I212" s="1853"/>
      <c r="J212" s="358"/>
      <c r="K212" s="359"/>
      <c r="L212" s="359"/>
      <c r="M212" s="359"/>
      <c r="N212" s="1919"/>
      <c r="O212" s="1919"/>
      <c r="P212" s="1919"/>
      <c r="Q212" s="1919"/>
      <c r="R212" s="1919"/>
      <c r="S212" s="1919"/>
      <c r="T212" s="1851"/>
      <c r="U212" s="1852"/>
      <c r="V212" s="1852"/>
      <c r="W212" s="1852"/>
      <c r="X212" s="1853"/>
    </row>
    <row r="213" spans="1:24" ht="17.100000000000001" customHeight="1" x14ac:dyDescent="0.15">
      <c r="A213" s="1851"/>
      <c r="B213" s="1852"/>
      <c r="C213" s="1853"/>
      <c r="D213" s="1851"/>
      <c r="E213" s="1852"/>
      <c r="F213" s="1852"/>
      <c r="G213" s="1852"/>
      <c r="H213" s="1852"/>
      <c r="I213" s="1853"/>
      <c r="J213" s="358"/>
      <c r="K213" s="359"/>
      <c r="L213" s="359"/>
      <c r="M213" s="359"/>
      <c r="N213" s="1919"/>
      <c r="O213" s="1919"/>
      <c r="P213" s="1919"/>
      <c r="Q213" s="1919"/>
      <c r="R213" s="1919"/>
      <c r="S213" s="1919"/>
      <c r="T213" s="1851"/>
      <c r="U213" s="1852"/>
      <c r="V213" s="1852"/>
      <c r="W213" s="1852"/>
      <c r="X213" s="1853"/>
    </row>
    <row r="214" spans="1:24" ht="17.100000000000001" customHeight="1" x14ac:dyDescent="0.15">
      <c r="A214" s="1851"/>
      <c r="B214" s="1852"/>
      <c r="C214" s="1853"/>
      <c r="D214" s="1851"/>
      <c r="E214" s="1852"/>
      <c r="F214" s="1852"/>
      <c r="G214" s="1852"/>
      <c r="H214" s="1852"/>
      <c r="I214" s="1853"/>
      <c r="J214" s="358"/>
      <c r="K214" s="359"/>
      <c r="L214" s="359"/>
      <c r="M214" s="359"/>
      <c r="N214" s="1919"/>
      <c r="O214" s="1919"/>
      <c r="P214" s="1919"/>
      <c r="Q214" s="1919"/>
      <c r="R214" s="1919"/>
      <c r="S214" s="1919"/>
      <c r="T214" s="1851"/>
      <c r="U214" s="1852"/>
      <c r="V214" s="1852"/>
      <c r="W214" s="1852"/>
      <c r="X214" s="1853"/>
    </row>
    <row r="215" spans="1:24" ht="17.100000000000001" customHeight="1" x14ac:dyDescent="0.15">
      <c r="A215" s="1851"/>
      <c r="B215" s="1852"/>
      <c r="C215" s="1853"/>
      <c r="D215" s="1851"/>
      <c r="E215" s="1852"/>
      <c r="F215" s="1852"/>
      <c r="G215" s="1852"/>
      <c r="H215" s="1852"/>
      <c r="I215" s="1853"/>
      <c r="J215" s="358"/>
      <c r="K215" s="359"/>
      <c r="L215" s="359"/>
      <c r="M215" s="359"/>
      <c r="N215" s="1919"/>
      <c r="O215" s="1919"/>
      <c r="P215" s="1919"/>
      <c r="Q215" s="1919"/>
      <c r="R215" s="1919"/>
      <c r="S215" s="1919"/>
      <c r="T215" s="1851"/>
      <c r="U215" s="1852"/>
      <c r="V215" s="1852"/>
      <c r="W215" s="1852"/>
      <c r="X215" s="1853"/>
    </row>
    <row r="216" spans="1:24" ht="17.100000000000001" customHeight="1" x14ac:dyDescent="0.15">
      <c r="A216" s="1851"/>
      <c r="B216" s="1852"/>
      <c r="C216" s="1853"/>
      <c r="D216" s="1851"/>
      <c r="E216" s="1852"/>
      <c r="F216" s="1852"/>
      <c r="G216" s="1852"/>
      <c r="H216" s="1852"/>
      <c r="I216" s="1853"/>
      <c r="J216" s="358"/>
      <c r="K216" s="359"/>
      <c r="L216" s="359"/>
      <c r="M216" s="359"/>
      <c r="N216" s="1919"/>
      <c r="O216" s="1919"/>
      <c r="P216" s="1919"/>
      <c r="Q216" s="1919"/>
      <c r="R216" s="1919"/>
      <c r="S216" s="1919"/>
      <c r="T216" s="1851"/>
      <c r="U216" s="1852"/>
      <c r="V216" s="1852"/>
      <c r="W216" s="1852"/>
      <c r="X216" s="1853"/>
    </row>
    <row r="217" spans="1:24" ht="17.100000000000001" customHeight="1" x14ac:dyDescent="0.15">
      <c r="A217" s="1851"/>
      <c r="B217" s="1852"/>
      <c r="C217" s="1853"/>
      <c r="D217" s="1851"/>
      <c r="E217" s="1852"/>
      <c r="F217" s="1852"/>
      <c r="G217" s="1852"/>
      <c r="H217" s="1852"/>
      <c r="I217" s="1853"/>
      <c r="J217" s="358"/>
      <c r="K217" s="359"/>
      <c r="L217" s="359"/>
      <c r="M217" s="359"/>
      <c r="N217" s="1919"/>
      <c r="O217" s="1919"/>
      <c r="P217" s="1919"/>
      <c r="Q217" s="1919"/>
      <c r="R217" s="1919"/>
      <c r="S217" s="1919"/>
      <c r="T217" s="1851"/>
      <c r="U217" s="1852"/>
      <c r="V217" s="1852"/>
      <c r="W217" s="1852"/>
      <c r="X217" s="1853"/>
    </row>
    <row r="218" spans="1:24" ht="17.100000000000001" customHeight="1" x14ac:dyDescent="0.15">
      <c r="A218" s="1851"/>
      <c r="B218" s="1852"/>
      <c r="C218" s="1853"/>
      <c r="D218" s="1851"/>
      <c r="E218" s="1852"/>
      <c r="F218" s="1852"/>
      <c r="G218" s="1852"/>
      <c r="H218" s="1852"/>
      <c r="I218" s="1853"/>
      <c r="J218" s="358"/>
      <c r="K218" s="359"/>
      <c r="L218" s="359"/>
      <c r="M218" s="359"/>
      <c r="N218" s="1919"/>
      <c r="O218" s="1919"/>
      <c r="P218" s="1919"/>
      <c r="Q218" s="1919"/>
      <c r="R218" s="1919"/>
      <c r="S218" s="1919"/>
      <c r="T218" s="1851"/>
      <c r="U218" s="1852"/>
      <c r="V218" s="1852"/>
      <c r="W218" s="1852"/>
      <c r="X218" s="1853"/>
    </row>
    <row r="219" spans="1:24" ht="17.100000000000001" customHeight="1" x14ac:dyDescent="0.15">
      <c r="A219" s="1851"/>
      <c r="B219" s="1852"/>
      <c r="C219" s="1853"/>
      <c r="D219" s="1851"/>
      <c r="E219" s="1852"/>
      <c r="F219" s="1852"/>
      <c r="G219" s="1852"/>
      <c r="H219" s="1852"/>
      <c r="I219" s="1853"/>
      <c r="J219" s="358"/>
      <c r="K219" s="359"/>
      <c r="L219" s="359"/>
      <c r="M219" s="359"/>
      <c r="N219" s="1919"/>
      <c r="O219" s="1919"/>
      <c r="P219" s="1919"/>
      <c r="Q219" s="1919"/>
      <c r="R219" s="1919"/>
      <c r="S219" s="1919"/>
      <c r="T219" s="1851"/>
      <c r="U219" s="1852"/>
      <c r="V219" s="1852"/>
      <c r="W219" s="1852"/>
      <c r="X219" s="1853"/>
    </row>
    <row r="220" spans="1:24" ht="17.100000000000001" customHeight="1" x14ac:dyDescent="0.15">
      <c r="A220" s="1851"/>
      <c r="B220" s="1852"/>
      <c r="C220" s="1853"/>
      <c r="D220" s="1851"/>
      <c r="E220" s="1852"/>
      <c r="F220" s="1852"/>
      <c r="G220" s="1852"/>
      <c r="H220" s="1852"/>
      <c r="I220" s="1853"/>
      <c r="J220" s="358"/>
      <c r="K220" s="359"/>
      <c r="L220" s="359"/>
      <c r="M220" s="359"/>
      <c r="N220" s="1919"/>
      <c r="O220" s="1919"/>
      <c r="P220" s="1919"/>
      <c r="Q220" s="1919"/>
      <c r="R220" s="1919"/>
      <c r="S220" s="1919"/>
      <c r="T220" s="1851"/>
      <c r="U220" s="1852"/>
      <c r="V220" s="1852"/>
      <c r="W220" s="1852"/>
      <c r="X220" s="1853"/>
    </row>
    <row r="222" spans="1:24" ht="17.100000000000001" customHeight="1" x14ac:dyDescent="0.15">
      <c r="A222" s="390" t="s">
        <v>167</v>
      </c>
      <c r="B222" s="391"/>
      <c r="C222" s="391"/>
      <c r="D222" s="391"/>
      <c r="E222" s="391"/>
      <c r="F222" s="391"/>
      <c r="G222" s="391"/>
      <c r="H222" s="391"/>
      <c r="I222" s="391"/>
      <c r="J222" s="391"/>
      <c r="K222" s="391"/>
      <c r="L222" s="391"/>
      <c r="M222" s="391"/>
      <c r="N222" s="391"/>
      <c r="O222" s="391"/>
      <c r="P222" s="391"/>
      <c r="Q222" s="391"/>
      <c r="R222" s="391"/>
      <c r="S222" s="391"/>
      <c r="T222" s="391"/>
      <c r="U222" s="391"/>
      <c r="V222" s="391"/>
      <c r="W222" s="391"/>
      <c r="X222" s="391"/>
    </row>
    <row r="223" spans="1:24" ht="17.100000000000001" customHeight="1" x14ac:dyDescent="0.15">
      <c r="A223" s="1924" t="s">
        <v>1035</v>
      </c>
      <c r="B223" s="1924"/>
      <c r="C223" s="1924"/>
      <c r="D223" s="1924"/>
      <c r="E223" s="1924"/>
      <c r="F223" s="1924"/>
      <c r="G223" s="1924"/>
      <c r="H223" s="1924"/>
      <c r="I223" s="1924"/>
      <c r="J223" s="1924"/>
      <c r="K223" s="1924"/>
      <c r="L223" s="1924"/>
      <c r="M223" s="1924"/>
      <c r="N223" s="1924"/>
      <c r="O223" s="1924"/>
      <c r="P223" s="1924"/>
      <c r="Q223" s="1924"/>
      <c r="R223" s="1924"/>
      <c r="S223" s="1924"/>
      <c r="T223" s="1924"/>
      <c r="U223" s="1924"/>
      <c r="V223" s="1924"/>
      <c r="W223" s="1924"/>
      <c r="X223" s="1924"/>
    </row>
    <row r="224" spans="1:24" ht="17.100000000000001" customHeight="1" x14ac:dyDescent="0.15">
      <c r="A224" s="1924"/>
      <c r="B224" s="1924"/>
      <c r="C224" s="1924"/>
      <c r="D224" s="1924"/>
      <c r="E224" s="1924"/>
      <c r="F224" s="1924"/>
      <c r="G224" s="1924"/>
      <c r="H224" s="1924"/>
      <c r="I224" s="1924"/>
      <c r="J224" s="1924"/>
      <c r="K224" s="1924"/>
      <c r="L224" s="1924"/>
      <c r="M224" s="1924"/>
      <c r="N224" s="1924"/>
      <c r="O224" s="1924"/>
      <c r="P224" s="1924"/>
      <c r="Q224" s="1924"/>
      <c r="R224" s="1924"/>
      <c r="S224" s="1924"/>
      <c r="T224" s="1924"/>
      <c r="U224" s="1924"/>
      <c r="V224" s="1924"/>
      <c r="W224" s="1924"/>
      <c r="X224" s="1924"/>
    </row>
    <row r="225" spans="1:35" ht="17.100000000000001" customHeight="1" x14ac:dyDescent="0.15">
      <c r="A225" s="1924"/>
      <c r="B225" s="1924"/>
      <c r="C225" s="1924"/>
      <c r="D225" s="1924"/>
      <c r="E225" s="1924"/>
      <c r="F225" s="1924"/>
      <c r="G225" s="1924"/>
      <c r="H225" s="1924"/>
      <c r="I225" s="1924"/>
      <c r="J225" s="1924"/>
      <c r="K225" s="1924"/>
      <c r="L225" s="1924"/>
      <c r="M225" s="1924"/>
      <c r="N225" s="1924"/>
      <c r="O225" s="1924"/>
      <c r="P225" s="1924"/>
      <c r="Q225" s="1924"/>
      <c r="R225" s="1924"/>
      <c r="S225" s="1924"/>
      <c r="T225" s="1924"/>
      <c r="U225" s="1924"/>
      <c r="V225" s="1924"/>
      <c r="W225" s="1924"/>
      <c r="X225" s="1924"/>
    </row>
    <row r="226" spans="1:35" ht="17.100000000000001" customHeight="1" x14ac:dyDescent="0.15">
      <c r="A226" s="1924"/>
      <c r="B226" s="1924"/>
      <c r="C226" s="1924"/>
      <c r="D226" s="1924"/>
      <c r="E226" s="1924"/>
      <c r="F226" s="1924"/>
      <c r="G226" s="1924"/>
      <c r="H226" s="1924"/>
      <c r="I226" s="1924"/>
      <c r="J226" s="1924"/>
      <c r="K226" s="1924"/>
      <c r="L226" s="1924"/>
      <c r="M226" s="1924"/>
      <c r="N226" s="1924"/>
      <c r="O226" s="1924"/>
      <c r="P226" s="1924"/>
      <c r="Q226" s="1924"/>
      <c r="R226" s="1924"/>
      <c r="S226" s="1924"/>
      <c r="T226" s="1924"/>
      <c r="U226" s="1924"/>
      <c r="V226" s="1924"/>
      <c r="W226" s="1924"/>
      <c r="X226" s="1924"/>
    </row>
    <row r="227" spans="1:35" ht="17.100000000000001" customHeight="1" x14ac:dyDescent="0.15">
      <c r="A227" s="1924"/>
      <c r="B227" s="1924"/>
      <c r="C227" s="1924"/>
      <c r="D227" s="1924"/>
      <c r="E227" s="1924"/>
      <c r="F227" s="1924"/>
      <c r="G227" s="1924"/>
      <c r="H227" s="1924"/>
      <c r="I227" s="1924"/>
      <c r="J227" s="1924"/>
      <c r="K227" s="1924"/>
      <c r="L227" s="1924"/>
      <c r="M227" s="1924"/>
      <c r="N227" s="1924"/>
      <c r="O227" s="1924"/>
      <c r="P227" s="1924"/>
      <c r="Q227" s="1924"/>
      <c r="R227" s="1924"/>
      <c r="S227" s="1924"/>
      <c r="T227" s="1924"/>
      <c r="U227" s="1924"/>
      <c r="V227" s="1924"/>
      <c r="W227" s="1924"/>
      <c r="X227" s="1924"/>
    </row>
    <row r="228" spans="1:35" ht="17.100000000000001" customHeight="1" x14ac:dyDescent="0.15">
      <c r="A228" s="391"/>
      <c r="B228" s="391"/>
      <c r="C228" s="391"/>
      <c r="D228" s="391"/>
      <c r="E228" s="391"/>
      <c r="F228" s="391"/>
      <c r="G228" s="391"/>
      <c r="H228" s="391"/>
      <c r="I228" s="391"/>
      <c r="J228" s="391"/>
      <c r="K228" s="391"/>
      <c r="L228" s="391"/>
      <c r="M228" s="391"/>
      <c r="N228" s="391"/>
      <c r="O228" s="391"/>
      <c r="P228" s="391"/>
      <c r="Q228" s="391"/>
      <c r="R228" s="391"/>
      <c r="S228" s="391"/>
      <c r="T228" s="391"/>
      <c r="U228" s="391"/>
      <c r="V228" s="391"/>
      <c r="W228" s="391"/>
      <c r="X228" s="391"/>
    </row>
    <row r="229" spans="1:35" ht="17.100000000000001" customHeight="1" x14ac:dyDescent="0.15">
      <c r="A229" s="391"/>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row>
    <row r="230" spans="1:35" ht="17.100000000000001" customHeight="1" x14ac:dyDescent="0.15">
      <c r="A230" s="34" t="s">
        <v>1121</v>
      </c>
    </row>
    <row r="231" spans="1:35" ht="17.100000000000001" customHeight="1" x14ac:dyDescent="0.15">
      <c r="A231" s="1867" t="s">
        <v>185</v>
      </c>
      <c r="B231" s="1867"/>
      <c r="C231" s="1867"/>
      <c r="D231" s="1867"/>
      <c r="E231" s="1867"/>
      <c r="F231" s="1867"/>
      <c r="G231" s="1867"/>
      <c r="H231" s="1867"/>
      <c r="I231" s="1867"/>
      <c r="J231" s="1867"/>
      <c r="K231" s="1867"/>
      <c r="L231" s="1867"/>
      <c r="M231" s="1867"/>
      <c r="N231" s="1867"/>
      <c r="O231" s="1867"/>
      <c r="P231" s="1867"/>
      <c r="Q231" s="1867"/>
      <c r="R231" s="1867"/>
      <c r="S231" s="1867"/>
      <c r="T231" s="1867"/>
      <c r="U231" s="1867"/>
      <c r="V231" s="1867"/>
      <c r="W231" s="1867"/>
      <c r="X231" s="1867"/>
    </row>
    <row r="232" spans="1:35" s="14" customFormat="1" ht="15" customHeight="1" x14ac:dyDescent="0.15">
      <c r="A232" s="341" t="s">
        <v>189</v>
      </c>
      <c r="B232" s="341"/>
      <c r="C232" s="341"/>
      <c r="D232" s="341"/>
      <c r="E232" s="341"/>
      <c r="F232" s="341"/>
      <c r="G232" s="341"/>
      <c r="H232" s="341"/>
      <c r="I232" s="341"/>
      <c r="J232" s="341"/>
      <c r="K232" s="341"/>
      <c r="L232" s="341"/>
      <c r="M232" s="341"/>
      <c r="N232" s="341"/>
      <c r="O232" s="341"/>
      <c r="P232" s="341"/>
      <c r="Q232" s="27"/>
      <c r="R232" s="27"/>
      <c r="S232" s="27"/>
      <c r="T232" s="27"/>
      <c r="U232" s="27"/>
      <c r="V232" s="342"/>
      <c r="W232" s="1929"/>
      <c r="X232" s="1929"/>
    </row>
    <row r="233" spans="1:35" s="14" customFormat="1" ht="16.5" customHeight="1" x14ac:dyDescent="0.15">
      <c r="A233" s="458" t="s">
        <v>617</v>
      </c>
      <c r="B233" s="458"/>
      <c r="C233" s="458"/>
      <c r="D233" s="458"/>
      <c r="E233" s="458"/>
      <c r="F233" s="458"/>
      <c r="G233" s="458"/>
      <c r="H233" s="458"/>
      <c r="I233" s="458"/>
      <c r="J233" s="458"/>
      <c r="K233" s="458"/>
      <c r="L233" s="458"/>
      <c r="M233" s="458"/>
      <c r="N233" s="458"/>
      <c r="O233" s="458"/>
      <c r="P233" s="458"/>
      <c r="Q233" s="27"/>
      <c r="R233" s="27"/>
      <c r="S233" s="27"/>
      <c r="T233" s="27"/>
      <c r="U233" s="27"/>
      <c r="V233" s="459"/>
      <c r="W233" s="1923" t="s">
        <v>186</v>
      </c>
      <c r="X233" s="1923"/>
    </row>
    <row r="234" spans="1:35" s="14" customFormat="1" ht="15" customHeight="1" x14ac:dyDescent="0.15">
      <c r="A234" s="1900" t="s">
        <v>739</v>
      </c>
      <c r="B234" s="1900"/>
      <c r="C234" s="1900"/>
      <c r="D234" s="1900"/>
      <c r="E234" s="1900"/>
      <c r="F234" s="1900"/>
      <c r="G234" s="1900"/>
      <c r="H234" s="1900"/>
      <c r="I234" s="1900"/>
      <c r="J234" s="1900"/>
      <c r="K234" s="1900"/>
      <c r="L234" s="1900"/>
      <c r="M234" s="1900"/>
      <c r="N234" s="1900"/>
      <c r="O234" s="1900"/>
      <c r="P234" s="1900"/>
      <c r="Q234" s="1900"/>
      <c r="R234" s="1900"/>
      <c r="S234" s="1900"/>
      <c r="T234" s="1900"/>
      <c r="U234" s="1900"/>
      <c r="V234" s="1900"/>
      <c r="W234" s="1901"/>
      <c r="X234" s="1902"/>
      <c r="Y234" s="542" t="s">
        <v>1057</v>
      </c>
      <c r="Z234" s="871"/>
      <c r="AA234" s="871"/>
      <c r="AB234" s="871"/>
      <c r="AC234" s="871"/>
      <c r="AD234" s="871"/>
      <c r="AE234" s="871"/>
      <c r="AF234" s="871"/>
      <c r="AG234" s="871"/>
      <c r="AH234" s="871"/>
      <c r="AI234" s="971"/>
    </row>
    <row r="235" spans="1:35" s="14" customFormat="1" ht="16.5" customHeight="1" x14ac:dyDescent="0.15">
      <c r="A235" s="31" t="s">
        <v>193</v>
      </c>
      <c r="B235" s="31"/>
      <c r="C235" s="31"/>
      <c r="D235" s="31"/>
      <c r="E235" s="31"/>
      <c r="F235" s="31"/>
      <c r="G235" s="31"/>
      <c r="H235" s="31"/>
      <c r="I235" s="31"/>
      <c r="J235" s="31"/>
      <c r="K235" s="31"/>
      <c r="L235" s="31"/>
      <c r="M235" s="31"/>
      <c r="N235" s="31"/>
      <c r="O235" s="31"/>
      <c r="P235" s="31"/>
      <c r="Q235" s="27"/>
      <c r="R235" s="27"/>
      <c r="S235" s="27"/>
      <c r="T235" s="27"/>
      <c r="U235" s="27"/>
      <c r="V235" s="30"/>
      <c r="W235" s="460"/>
      <c r="X235" s="392"/>
      <c r="Z235" s="971"/>
      <c r="AA235" s="971"/>
      <c r="AB235" s="971"/>
      <c r="AC235" s="971"/>
      <c r="AD235" s="971"/>
      <c r="AE235" s="971"/>
      <c r="AF235" s="971"/>
      <c r="AG235" s="971"/>
      <c r="AH235" s="971"/>
      <c r="AI235" s="971"/>
    </row>
    <row r="236" spans="1:35" s="14" customFormat="1" ht="15" customHeight="1" x14ac:dyDescent="0.15">
      <c r="A236" s="1900" t="s">
        <v>1449</v>
      </c>
      <c r="B236" s="1900"/>
      <c r="C236" s="1900"/>
      <c r="D236" s="1900"/>
      <c r="E236" s="1900"/>
      <c r="F236" s="1900"/>
      <c r="G236" s="1900"/>
      <c r="H236" s="1900"/>
      <c r="I236" s="1900"/>
      <c r="J236" s="1900"/>
      <c r="K236" s="1900"/>
      <c r="L236" s="1900"/>
      <c r="M236" s="1900"/>
      <c r="N236" s="1900"/>
      <c r="O236" s="1900"/>
      <c r="P236" s="1900"/>
      <c r="Q236" s="1900"/>
      <c r="R236" s="1900"/>
      <c r="S236" s="1900"/>
      <c r="T236" s="1900"/>
      <c r="U236" s="1900"/>
      <c r="V236" s="1900"/>
      <c r="W236" s="1901"/>
      <c r="X236" s="1902"/>
    </row>
    <row r="237" spans="1:35" s="14" customFormat="1" ht="16.5" customHeight="1" x14ac:dyDescent="0.15">
      <c r="A237" s="697" t="s">
        <v>1173</v>
      </c>
      <c r="B237" s="697"/>
      <c r="C237" s="697"/>
      <c r="D237" s="697"/>
      <c r="E237" s="697"/>
      <c r="F237" s="697"/>
      <c r="G237" s="697"/>
      <c r="H237" s="697"/>
      <c r="I237" s="697"/>
      <c r="J237" s="697"/>
      <c r="K237" s="697"/>
      <c r="L237" s="697"/>
      <c r="M237" s="697"/>
      <c r="N237" s="697"/>
      <c r="O237" s="697"/>
      <c r="P237" s="697"/>
      <c r="Q237" s="27"/>
      <c r="R237" s="27"/>
      <c r="S237" s="27"/>
      <c r="T237" s="27"/>
      <c r="U237" s="27"/>
      <c r="V237" s="698"/>
      <c r="W237" s="460"/>
      <c r="X237" s="392"/>
    </row>
    <row r="238" spans="1:35" s="14" customFormat="1" ht="15" customHeight="1" x14ac:dyDescent="0.15">
      <c r="A238" s="1926" t="s">
        <v>1450</v>
      </c>
      <c r="B238" s="1927"/>
      <c r="C238" s="1927"/>
      <c r="D238" s="1927"/>
      <c r="E238" s="1927"/>
      <c r="F238" s="1927"/>
      <c r="G238" s="1927"/>
      <c r="H238" s="1927"/>
      <c r="I238" s="1927"/>
      <c r="J238" s="1927"/>
      <c r="K238" s="1927"/>
      <c r="L238" s="1927"/>
      <c r="M238" s="1927"/>
      <c r="N238" s="1927"/>
      <c r="O238" s="1927"/>
      <c r="P238" s="1927"/>
      <c r="Q238" s="1927"/>
      <c r="R238" s="1927"/>
      <c r="S238" s="1927"/>
      <c r="T238" s="1927"/>
      <c r="U238" s="1927"/>
      <c r="V238" s="1928"/>
      <c r="W238" s="1901"/>
      <c r="X238" s="1902"/>
    </row>
    <row r="239" spans="1:35" s="14" customFormat="1" ht="16.5" customHeight="1" x14ac:dyDescent="0.15">
      <c r="A239" s="31" t="s">
        <v>1172</v>
      </c>
      <c r="B239" s="31"/>
      <c r="C239" s="31"/>
      <c r="D239" s="31"/>
      <c r="E239" s="31"/>
      <c r="F239" s="31"/>
      <c r="G239" s="31"/>
      <c r="H239" s="31"/>
      <c r="I239" s="31"/>
      <c r="J239" s="31"/>
      <c r="K239" s="31"/>
      <c r="L239" s="31"/>
      <c r="M239" s="31"/>
      <c r="N239" s="31"/>
      <c r="O239" s="31"/>
      <c r="P239" s="31"/>
      <c r="Q239" s="27"/>
      <c r="R239" s="27"/>
      <c r="S239" s="27"/>
      <c r="T239" s="27"/>
      <c r="U239" s="27"/>
      <c r="V239" s="30"/>
      <c r="W239" s="460"/>
      <c r="X239" s="392"/>
    </row>
    <row r="240" spans="1:35" s="14" customFormat="1" ht="15" customHeight="1" x14ac:dyDescent="0.15">
      <c r="A240" s="1900" t="s">
        <v>40</v>
      </c>
      <c r="B240" s="1900"/>
      <c r="C240" s="1900"/>
      <c r="D240" s="1900"/>
      <c r="E240" s="1900"/>
      <c r="F240" s="1900"/>
      <c r="G240" s="1900"/>
      <c r="H240" s="1900"/>
      <c r="I240" s="1900"/>
      <c r="J240" s="1900"/>
      <c r="K240" s="1900"/>
      <c r="L240" s="1900"/>
      <c r="M240" s="1900"/>
      <c r="N240" s="1900"/>
      <c r="O240" s="1900"/>
      <c r="P240" s="1900"/>
      <c r="Q240" s="1900"/>
      <c r="R240" s="1900"/>
      <c r="S240" s="1900"/>
      <c r="T240" s="1900"/>
      <c r="U240" s="1900"/>
      <c r="V240" s="1900"/>
      <c r="W240" s="1901"/>
      <c r="X240" s="1902"/>
    </row>
    <row r="241" spans="1:25" s="14" customFormat="1" ht="27" customHeight="1" x14ac:dyDescent="0.15">
      <c r="A241" s="1900" t="s">
        <v>1534</v>
      </c>
      <c r="B241" s="1900"/>
      <c r="C241" s="1900"/>
      <c r="D241" s="1900"/>
      <c r="E241" s="1900"/>
      <c r="F241" s="1900"/>
      <c r="G241" s="1900"/>
      <c r="H241" s="1900"/>
      <c r="I241" s="1900"/>
      <c r="J241" s="1900"/>
      <c r="K241" s="1900"/>
      <c r="L241" s="1900"/>
      <c r="M241" s="1900"/>
      <c r="N241" s="1900"/>
      <c r="O241" s="1900"/>
      <c r="P241" s="1900"/>
      <c r="Q241" s="1900"/>
      <c r="R241" s="1900"/>
      <c r="S241" s="1900"/>
      <c r="T241" s="1900"/>
      <c r="U241" s="1900"/>
      <c r="V241" s="1900"/>
      <c r="W241" s="1901"/>
      <c r="X241" s="1902"/>
    </row>
    <row r="242" spans="1:25" s="14" customFormat="1" ht="16.5" customHeight="1" x14ac:dyDescent="0.15">
      <c r="A242" s="31" t="s">
        <v>1174</v>
      </c>
      <c r="B242" s="31"/>
      <c r="C242" s="31"/>
      <c r="D242" s="31"/>
      <c r="E242" s="31"/>
      <c r="F242" s="31"/>
      <c r="G242" s="31"/>
      <c r="H242" s="31"/>
      <c r="I242" s="31"/>
      <c r="J242" s="31"/>
      <c r="K242" s="31"/>
      <c r="L242" s="31"/>
      <c r="M242" s="31"/>
      <c r="N242" s="31"/>
      <c r="O242" s="31"/>
      <c r="P242" s="31"/>
      <c r="Q242" s="28"/>
      <c r="R242" s="28"/>
      <c r="S242" s="28"/>
      <c r="T242" s="28"/>
      <c r="U242" s="28"/>
      <c r="V242" s="30"/>
      <c r="W242" s="460"/>
      <c r="X242" s="392"/>
    </row>
    <row r="243" spans="1:25" s="14" customFormat="1" ht="15" customHeight="1" x14ac:dyDescent="0.15">
      <c r="A243" s="1900" t="s">
        <v>1535</v>
      </c>
      <c r="B243" s="1900"/>
      <c r="C243" s="1900"/>
      <c r="D243" s="1900"/>
      <c r="E243" s="1900"/>
      <c r="F243" s="1900"/>
      <c r="G243" s="1900"/>
      <c r="H243" s="1900"/>
      <c r="I243" s="1900"/>
      <c r="J243" s="1900"/>
      <c r="K243" s="1900"/>
      <c r="L243" s="1900"/>
      <c r="M243" s="1900"/>
      <c r="N243" s="1900"/>
      <c r="O243" s="1900"/>
      <c r="P243" s="1900"/>
      <c r="Q243" s="1900"/>
      <c r="R243" s="1900"/>
      <c r="S243" s="1900"/>
      <c r="T243" s="1900"/>
      <c r="U243" s="1900"/>
      <c r="V243" s="1900"/>
      <c r="W243" s="1901"/>
      <c r="X243" s="1902"/>
    </row>
    <row r="244" spans="1:25" s="14" customFormat="1" ht="16.5" customHeight="1" x14ac:dyDescent="0.15">
      <c r="A244" s="1146" t="s">
        <v>1693</v>
      </c>
      <c r="B244" s="1147"/>
      <c r="C244" s="1148"/>
      <c r="D244" s="1148"/>
      <c r="E244" s="1148"/>
      <c r="F244" s="1148"/>
      <c r="G244" s="1148"/>
      <c r="H244" s="1148"/>
      <c r="I244" s="1148"/>
      <c r="J244" s="1148"/>
      <c r="K244" s="1148"/>
      <c r="L244" s="1148"/>
      <c r="M244" s="1148"/>
      <c r="N244" s="1148"/>
      <c r="O244" s="1148"/>
      <c r="P244" s="1148"/>
      <c r="Q244" s="1149"/>
      <c r="R244" s="1149"/>
      <c r="S244" s="1149"/>
      <c r="T244" s="1149"/>
      <c r="U244" s="1149"/>
      <c r="V244" s="1150"/>
      <c r="W244" s="460"/>
      <c r="X244" s="392"/>
    </row>
    <row r="245" spans="1:25" s="14" customFormat="1" ht="30" customHeight="1" x14ac:dyDescent="0.15">
      <c r="A245" s="1925" t="s">
        <v>1694</v>
      </c>
      <c r="B245" s="1925"/>
      <c r="C245" s="1925"/>
      <c r="D245" s="1925"/>
      <c r="E245" s="1925"/>
      <c r="F245" s="1925"/>
      <c r="G245" s="1925"/>
      <c r="H245" s="1925"/>
      <c r="I245" s="1925"/>
      <c r="J245" s="1925"/>
      <c r="K245" s="1925"/>
      <c r="L245" s="1925"/>
      <c r="M245" s="1925"/>
      <c r="N245" s="1925"/>
      <c r="O245" s="1925"/>
      <c r="P245" s="1925"/>
      <c r="Q245" s="1925"/>
      <c r="R245" s="1925"/>
      <c r="S245" s="1925"/>
      <c r="T245" s="1925"/>
      <c r="U245" s="1925"/>
      <c r="V245" s="1925"/>
      <c r="W245" s="1901"/>
      <c r="X245" s="1902"/>
    </row>
    <row r="246" spans="1:25" s="14" customFormat="1" ht="16.5" customHeight="1" x14ac:dyDescent="0.15">
      <c r="A246" s="29" t="s">
        <v>1175</v>
      </c>
      <c r="B246" s="29"/>
      <c r="C246" s="29"/>
      <c r="D246" s="29"/>
      <c r="E246" s="29"/>
      <c r="F246" s="29"/>
      <c r="G246" s="29"/>
      <c r="H246" s="29"/>
      <c r="I246" s="29"/>
      <c r="J246" s="29"/>
      <c r="K246" s="29"/>
      <c r="L246" s="29"/>
      <c r="M246" s="29"/>
      <c r="N246" s="29"/>
      <c r="O246" s="29"/>
      <c r="P246" s="29"/>
      <c r="Q246" s="28"/>
      <c r="R246" s="28"/>
      <c r="S246" s="28"/>
      <c r="T246" s="28"/>
      <c r="U246" s="28"/>
      <c r="V246" s="30"/>
      <c r="W246" s="460"/>
      <c r="X246" s="392"/>
    </row>
    <row r="247" spans="1:25" s="14" customFormat="1" ht="30" customHeight="1" x14ac:dyDescent="0.15">
      <c r="A247" s="1900" t="s">
        <v>192</v>
      </c>
      <c r="B247" s="1900"/>
      <c r="C247" s="1900"/>
      <c r="D247" s="1900"/>
      <c r="E247" s="1900"/>
      <c r="F247" s="1900"/>
      <c r="G247" s="1900"/>
      <c r="H247" s="1900"/>
      <c r="I247" s="1900"/>
      <c r="J247" s="1900"/>
      <c r="K247" s="1900"/>
      <c r="L247" s="1900"/>
      <c r="M247" s="1900"/>
      <c r="N247" s="1900"/>
      <c r="O247" s="1900"/>
      <c r="P247" s="1900"/>
      <c r="Q247" s="1900"/>
      <c r="R247" s="1900"/>
      <c r="S247" s="1900"/>
      <c r="T247" s="1900"/>
      <c r="U247" s="1900"/>
      <c r="V247" s="1900"/>
      <c r="W247" s="1901"/>
      <c r="X247" s="1902"/>
    </row>
    <row r="248" spans="1:25" s="14" customFormat="1" ht="16.5" customHeight="1" x14ac:dyDescent="0.15">
      <c r="A248" s="697" t="s">
        <v>1596</v>
      </c>
      <c r="B248" s="697"/>
      <c r="C248" s="697"/>
      <c r="D248" s="697"/>
      <c r="E248" s="697"/>
      <c r="F248" s="697"/>
      <c r="G248" s="697"/>
      <c r="H248" s="697"/>
      <c r="I248" s="697"/>
      <c r="J248" s="697"/>
      <c r="K248" s="697"/>
      <c r="L248" s="697"/>
      <c r="M248" s="697"/>
      <c r="N248" s="697"/>
      <c r="O248" s="697"/>
      <c r="P248" s="697"/>
      <c r="Q248" s="1200"/>
      <c r="R248" s="1200"/>
      <c r="S248" s="1200"/>
      <c r="T248" s="1200"/>
      <c r="U248" s="1200"/>
      <c r="V248" s="698"/>
      <c r="W248" s="30"/>
      <c r="X248" s="28"/>
      <c r="Y248" s="551"/>
    </row>
    <row r="249" spans="1:25" s="14" customFormat="1" ht="30" customHeight="1" x14ac:dyDescent="0.15">
      <c r="A249" s="1900" t="s">
        <v>1597</v>
      </c>
      <c r="B249" s="1900"/>
      <c r="C249" s="1900"/>
      <c r="D249" s="1900"/>
      <c r="E249" s="1900"/>
      <c r="F249" s="1900"/>
      <c r="G249" s="1900"/>
      <c r="H249" s="1900"/>
      <c r="I249" s="1900"/>
      <c r="J249" s="1900"/>
      <c r="K249" s="1900"/>
      <c r="L249" s="1900"/>
      <c r="M249" s="1900"/>
      <c r="N249" s="1900"/>
      <c r="O249" s="1900"/>
      <c r="P249" s="1900"/>
      <c r="Q249" s="1900"/>
      <c r="R249" s="1900"/>
      <c r="S249" s="1900"/>
      <c r="T249" s="1900"/>
      <c r="U249" s="1900"/>
      <c r="V249" s="1900"/>
      <c r="W249" s="1901"/>
      <c r="X249" s="1902"/>
      <c r="Y249" s="551"/>
    </row>
    <row r="250" spans="1:25" s="14" customFormat="1" ht="16.5" customHeight="1" x14ac:dyDescent="0.15">
      <c r="A250" s="31" t="s">
        <v>1176</v>
      </c>
      <c r="B250" s="31"/>
      <c r="C250" s="31"/>
      <c r="D250" s="31"/>
      <c r="E250" s="31"/>
      <c r="F250" s="31"/>
      <c r="G250" s="31"/>
      <c r="H250" s="31"/>
      <c r="I250" s="31"/>
      <c r="J250" s="31"/>
      <c r="K250" s="31"/>
      <c r="L250" s="31"/>
      <c r="M250" s="31"/>
      <c r="N250" s="31"/>
      <c r="O250" s="31"/>
      <c r="P250" s="31"/>
      <c r="Q250" s="27"/>
      <c r="R250" s="27"/>
      <c r="S250" s="27"/>
      <c r="T250" s="27"/>
      <c r="U250" s="27"/>
      <c r="V250" s="30"/>
      <c r="W250" s="460"/>
      <c r="X250" s="392"/>
    </row>
    <row r="251" spans="1:25" s="14" customFormat="1" ht="30" customHeight="1" x14ac:dyDescent="0.15">
      <c r="A251" s="1900" t="s">
        <v>1056</v>
      </c>
      <c r="B251" s="1900"/>
      <c r="C251" s="1900"/>
      <c r="D251" s="1900"/>
      <c r="E251" s="1900"/>
      <c r="F251" s="1900"/>
      <c r="G251" s="1900"/>
      <c r="H251" s="1900"/>
      <c r="I251" s="1900"/>
      <c r="J251" s="1900"/>
      <c r="K251" s="1900"/>
      <c r="L251" s="1900"/>
      <c r="M251" s="1900"/>
      <c r="N251" s="1900"/>
      <c r="O251" s="1900"/>
      <c r="P251" s="1900"/>
      <c r="Q251" s="1900"/>
      <c r="R251" s="1900"/>
      <c r="S251" s="1900"/>
      <c r="T251" s="1900"/>
      <c r="U251" s="1900"/>
      <c r="V251" s="1900"/>
      <c r="W251" s="1901"/>
      <c r="X251" s="1902"/>
    </row>
    <row r="252" spans="1:25" s="14" customFormat="1" ht="16.5" customHeight="1" x14ac:dyDescent="0.15">
      <c r="A252" s="1148" t="s">
        <v>1177</v>
      </c>
      <c r="B252" s="1148"/>
      <c r="C252" s="1148"/>
      <c r="D252" s="1148"/>
      <c r="E252" s="1148"/>
      <c r="F252" s="1148"/>
      <c r="G252" s="1148"/>
      <c r="H252" s="1148"/>
      <c r="I252" s="1148"/>
      <c r="J252" s="1148"/>
      <c r="K252" s="1148"/>
      <c r="L252" s="1148"/>
      <c r="M252" s="1148"/>
      <c r="N252" s="1148"/>
      <c r="O252" s="1148"/>
      <c r="P252" s="1148"/>
      <c r="Q252" s="1149"/>
      <c r="R252" s="1149"/>
      <c r="S252" s="1149"/>
      <c r="T252" s="1149"/>
      <c r="U252" s="1149"/>
      <c r="V252" s="1150"/>
      <c r="W252" s="460"/>
      <c r="X252" s="392"/>
    </row>
    <row r="253" spans="1:25" s="14" customFormat="1" ht="48.75" customHeight="1" x14ac:dyDescent="0.15">
      <c r="A253" s="1925" t="s">
        <v>1660</v>
      </c>
      <c r="B253" s="1925"/>
      <c r="C253" s="1925"/>
      <c r="D253" s="1925"/>
      <c r="E253" s="1925"/>
      <c r="F253" s="1925"/>
      <c r="G253" s="1925"/>
      <c r="H253" s="1925"/>
      <c r="I253" s="1925"/>
      <c r="J253" s="1925"/>
      <c r="K253" s="1925"/>
      <c r="L253" s="1925"/>
      <c r="M253" s="1925"/>
      <c r="N253" s="1925"/>
      <c r="O253" s="1925"/>
      <c r="P253" s="1925"/>
      <c r="Q253" s="1925"/>
      <c r="R253" s="1925"/>
      <c r="S253" s="1925"/>
      <c r="T253" s="1925"/>
      <c r="U253" s="1925"/>
      <c r="V253" s="1925"/>
      <c r="W253" s="1901"/>
      <c r="X253" s="1902"/>
    </row>
    <row r="254" spans="1:25" s="14" customFormat="1" ht="16.5" customHeight="1" x14ac:dyDescent="0.15">
      <c r="A254" s="29" t="s">
        <v>1178</v>
      </c>
      <c r="B254" s="29"/>
      <c r="C254" s="29"/>
      <c r="D254" s="29"/>
      <c r="E254" s="29"/>
      <c r="F254" s="29"/>
      <c r="G254" s="29"/>
      <c r="H254" s="29"/>
      <c r="I254" s="29"/>
      <c r="J254" s="29"/>
      <c r="K254" s="29"/>
      <c r="L254" s="29"/>
      <c r="M254" s="29"/>
      <c r="N254" s="29"/>
      <c r="O254" s="29"/>
      <c r="P254" s="29"/>
      <c r="Q254" s="28"/>
      <c r="R254" s="28"/>
      <c r="S254" s="28"/>
      <c r="T254" s="28"/>
      <c r="U254" s="28"/>
      <c r="V254" s="30"/>
      <c r="W254" s="460"/>
      <c r="X254" s="392"/>
    </row>
    <row r="255" spans="1:25" s="14" customFormat="1" ht="48.75" customHeight="1" x14ac:dyDescent="0.15">
      <c r="A255" s="1900" t="s">
        <v>1695</v>
      </c>
      <c r="B255" s="1900"/>
      <c r="C255" s="1900"/>
      <c r="D255" s="1900"/>
      <c r="E255" s="1900"/>
      <c r="F255" s="1900"/>
      <c r="G255" s="1900"/>
      <c r="H255" s="1900"/>
      <c r="I255" s="1900"/>
      <c r="J255" s="1900"/>
      <c r="K255" s="1900"/>
      <c r="L255" s="1900"/>
      <c r="M255" s="1900"/>
      <c r="N255" s="1900"/>
      <c r="O255" s="1900"/>
      <c r="P255" s="1900"/>
      <c r="Q255" s="1900"/>
      <c r="R255" s="1900"/>
      <c r="S255" s="1900"/>
      <c r="T255" s="1900"/>
      <c r="U255" s="1900"/>
      <c r="V255" s="1900"/>
      <c r="W255" s="1901"/>
      <c r="X255" s="1902"/>
    </row>
    <row r="256" spans="1:25" s="14" customFormat="1" ht="9" customHeight="1" x14ac:dyDescent="0.15">
      <c r="A256" s="339"/>
      <c r="B256" s="339"/>
      <c r="C256" s="339"/>
      <c r="D256" s="339"/>
      <c r="E256" s="339"/>
      <c r="F256" s="339"/>
      <c r="G256" s="339"/>
      <c r="H256" s="339"/>
      <c r="I256" s="339"/>
      <c r="J256" s="339"/>
      <c r="K256" s="339"/>
      <c r="L256" s="339"/>
      <c r="M256" s="339"/>
      <c r="N256" s="339"/>
      <c r="O256" s="339"/>
      <c r="P256" s="339"/>
      <c r="Q256" s="32"/>
      <c r="R256" s="32"/>
      <c r="S256" s="32"/>
      <c r="T256" s="32"/>
      <c r="U256" s="32"/>
      <c r="V256" s="340"/>
      <c r="W256" s="461"/>
      <c r="X256" s="393"/>
    </row>
    <row r="257" spans="1:38" s="14" customFormat="1" ht="16.5" customHeight="1" x14ac:dyDescent="0.15">
      <c r="A257" s="341" t="s">
        <v>1179</v>
      </c>
      <c r="B257" s="802"/>
      <c r="C257" s="802"/>
      <c r="D257" s="802"/>
      <c r="E257" s="802"/>
      <c r="F257" s="802"/>
      <c r="G257" s="802"/>
      <c r="H257" s="802"/>
      <c r="I257" s="803"/>
      <c r="J257" s="803"/>
      <c r="K257" s="802"/>
      <c r="L257" s="802"/>
      <c r="M257" s="802"/>
      <c r="N257" s="802"/>
      <c r="O257" s="802"/>
      <c r="P257" s="342"/>
      <c r="Q257" s="804"/>
      <c r="R257" s="804"/>
      <c r="S257" s="804"/>
      <c r="T257" s="804"/>
      <c r="U257" s="804"/>
      <c r="V257" s="805"/>
      <c r="W257" s="460"/>
      <c r="X257" s="842" t="s">
        <v>191</v>
      </c>
    </row>
    <row r="258" spans="1:38" s="14" customFormat="1" ht="15" customHeight="1" x14ac:dyDescent="0.15">
      <c r="A258" s="1900" t="s">
        <v>1536</v>
      </c>
      <c r="B258" s="1903"/>
      <c r="C258" s="1903"/>
      <c r="D258" s="1903"/>
      <c r="E258" s="1903"/>
      <c r="F258" s="1903"/>
      <c r="G258" s="1903"/>
      <c r="H258" s="1903"/>
      <c r="I258" s="1903"/>
      <c r="J258" s="1903"/>
      <c r="K258" s="1903"/>
      <c r="L258" s="1903"/>
      <c r="M258" s="1903"/>
      <c r="N258" s="1903"/>
      <c r="O258" s="1903"/>
      <c r="P258" s="1903"/>
      <c r="Q258" s="1903"/>
      <c r="R258" s="1903"/>
      <c r="S258" s="1903"/>
      <c r="T258" s="1903"/>
      <c r="U258" s="1903"/>
      <c r="V258" s="1903"/>
      <c r="W258" s="1901"/>
      <c r="X258" s="1902"/>
    </row>
    <row r="259" spans="1:38" s="14" customFormat="1" ht="30" customHeight="1" x14ac:dyDescent="0.15">
      <c r="A259" s="1900" t="s">
        <v>1537</v>
      </c>
      <c r="B259" s="1903"/>
      <c r="C259" s="1903"/>
      <c r="D259" s="1903"/>
      <c r="E259" s="1903"/>
      <c r="F259" s="1903"/>
      <c r="G259" s="1903"/>
      <c r="H259" s="1903"/>
      <c r="I259" s="1903"/>
      <c r="J259" s="1903"/>
      <c r="K259" s="1903"/>
      <c r="L259" s="1903"/>
      <c r="M259" s="1903"/>
      <c r="N259" s="1903"/>
      <c r="O259" s="1903"/>
      <c r="P259" s="1903"/>
      <c r="Q259" s="1903"/>
      <c r="R259" s="1903"/>
      <c r="S259" s="1903"/>
      <c r="T259" s="1903"/>
      <c r="U259" s="1903"/>
      <c r="V259" s="1903"/>
      <c r="W259" s="1901"/>
      <c r="X259" s="1902"/>
    </row>
    <row r="260" spans="1:38" s="14" customFormat="1" ht="15" customHeight="1" x14ac:dyDescent="0.15">
      <c r="A260" s="1908" t="s">
        <v>41</v>
      </c>
      <c r="B260" s="1908"/>
      <c r="C260" s="1908"/>
      <c r="D260" s="1908"/>
      <c r="E260" s="1908"/>
      <c r="F260" s="1908"/>
      <c r="G260" s="1908"/>
      <c r="H260" s="1908"/>
      <c r="I260" s="1908"/>
      <c r="J260" s="1908"/>
      <c r="K260" s="1908"/>
      <c r="L260" s="1908"/>
      <c r="M260" s="1908"/>
      <c r="N260" s="1908"/>
      <c r="O260" s="1908"/>
      <c r="P260" s="1908"/>
      <c r="Q260" s="30"/>
      <c r="R260" s="30"/>
      <c r="S260" s="28"/>
      <c r="T260" s="28"/>
      <c r="U260" s="28"/>
      <c r="V260" s="28"/>
      <c r="W260" s="28"/>
      <c r="X260" s="28"/>
    </row>
    <row r="261" spans="1:38" s="14" customFormat="1" ht="15" customHeight="1" x14ac:dyDescent="0.15">
      <c r="A261" s="1909" t="s">
        <v>1447</v>
      </c>
      <c r="B261" s="1909"/>
      <c r="C261" s="1909"/>
      <c r="D261" s="1909"/>
      <c r="E261" s="1909"/>
      <c r="F261" s="1909"/>
      <c r="G261" s="1909"/>
      <c r="H261" s="1909"/>
      <c r="I261" s="1909"/>
      <c r="J261" s="1909"/>
      <c r="K261" s="1909"/>
      <c r="L261" s="1909"/>
      <c r="M261" s="1909"/>
      <c r="N261" s="1909"/>
      <c r="O261" s="1909"/>
      <c r="P261" s="1909"/>
      <c r="Q261" s="1909"/>
      <c r="R261" s="1909"/>
      <c r="S261" s="28"/>
      <c r="T261" s="28"/>
      <c r="U261" s="28"/>
      <c r="V261" s="28"/>
      <c r="W261" s="28"/>
      <c r="X261" s="28"/>
    </row>
    <row r="262" spans="1:38" s="14" customFormat="1" ht="9" customHeight="1" x14ac:dyDescent="0.15">
      <c r="A262" s="527"/>
      <c r="B262" s="527"/>
      <c r="C262" s="527"/>
      <c r="D262" s="527"/>
      <c r="E262" s="527"/>
      <c r="F262" s="527"/>
      <c r="G262" s="527"/>
      <c r="H262" s="527"/>
      <c r="I262" s="527"/>
      <c r="J262" s="527"/>
      <c r="K262" s="527"/>
      <c r="L262" s="527"/>
      <c r="M262" s="527"/>
      <c r="N262" s="527"/>
      <c r="O262" s="527"/>
      <c r="P262" s="527"/>
      <c r="Q262" s="527"/>
      <c r="R262" s="527"/>
      <c r="S262" s="28"/>
      <c r="T262" s="28"/>
      <c r="U262" s="28"/>
      <c r="V262" s="28"/>
      <c r="W262" s="28"/>
      <c r="X262" s="28"/>
    </row>
    <row r="263" spans="1:38" s="14" customFormat="1" ht="15" customHeight="1" x14ac:dyDescent="0.15">
      <c r="A263" s="30" t="s">
        <v>1448</v>
      </c>
      <c r="B263" s="30"/>
      <c r="C263" s="30"/>
      <c r="D263" s="30"/>
      <c r="E263" s="30"/>
      <c r="F263" s="30"/>
      <c r="G263" s="30"/>
      <c r="H263" s="30"/>
      <c r="I263" s="30"/>
      <c r="J263" s="30"/>
      <c r="K263" s="30"/>
      <c r="L263" s="30"/>
      <c r="M263" s="30"/>
      <c r="N263" s="30"/>
      <c r="O263" s="30"/>
      <c r="P263" s="30"/>
      <c r="Q263" s="30"/>
      <c r="R263" s="30"/>
      <c r="S263" s="28"/>
      <c r="T263" s="28"/>
      <c r="U263" s="28"/>
      <c r="V263" s="28"/>
      <c r="W263" s="28"/>
      <c r="X263" s="28"/>
    </row>
    <row r="264" spans="1:38" s="14" customFormat="1" ht="15" customHeight="1" x14ac:dyDescent="0.15">
      <c r="A264" s="28"/>
      <c r="B264" s="28"/>
      <c r="C264" s="28"/>
      <c r="D264" s="526"/>
      <c r="E264" s="526"/>
      <c r="F264" s="526"/>
      <c r="G264" s="28"/>
      <c r="H264" s="28"/>
      <c r="I264" s="28"/>
      <c r="J264" s="28"/>
      <c r="K264" s="28"/>
      <c r="L264" s="28"/>
      <c r="M264" s="28"/>
      <c r="N264" s="28"/>
      <c r="O264" s="28"/>
      <c r="P264" s="28"/>
      <c r="Q264" s="526"/>
      <c r="R264" s="526"/>
      <c r="S264" s="526"/>
      <c r="T264" s="526"/>
      <c r="U264" s="526"/>
      <c r="V264" s="526"/>
      <c r="W264" s="526"/>
      <c r="X264" s="526"/>
    </row>
    <row r="265" spans="1:38" s="14" customFormat="1" ht="15" customHeight="1" x14ac:dyDescent="0.15">
      <c r="A265" s="28"/>
      <c r="B265" s="28"/>
      <c r="C265" s="28"/>
      <c r="D265" s="28"/>
      <c r="E265" s="28"/>
      <c r="F265" s="28"/>
      <c r="G265" s="30" t="s">
        <v>64</v>
      </c>
      <c r="H265" s="540"/>
      <c r="I265" s="1904" t="s">
        <v>231</v>
      </c>
      <c r="J265" s="1904"/>
      <c r="K265" s="1904"/>
      <c r="L265" s="1905" t="str">
        <f>IF(M9="","",M9)</f>
        <v/>
      </c>
      <c r="M265" s="1905"/>
      <c r="N265" s="1905"/>
      <c r="O265" s="1905"/>
      <c r="P265" s="1905"/>
      <c r="Q265" s="1905"/>
      <c r="R265" s="1905"/>
      <c r="S265" s="1905"/>
      <c r="T265" s="1905"/>
      <c r="U265" s="1905"/>
      <c r="V265" s="1905"/>
      <c r="W265" s="1905"/>
      <c r="X265" s="1904"/>
      <c r="Y265" s="10"/>
      <c r="Z265" s="10"/>
      <c r="AA265" s="10"/>
      <c r="AB265" s="10"/>
      <c r="AC265" s="10"/>
      <c r="AD265" s="10"/>
      <c r="AE265" s="10"/>
      <c r="AF265" s="10"/>
      <c r="AG265" s="10"/>
      <c r="AH265" s="10"/>
      <c r="AI265" s="10"/>
      <c r="AJ265" s="10"/>
      <c r="AK265" s="10"/>
      <c r="AL265" s="10"/>
    </row>
    <row r="266" spans="1:38" s="14" customFormat="1" ht="15" customHeight="1" x14ac:dyDescent="0.15">
      <c r="A266" s="28"/>
      <c r="B266" s="28"/>
      <c r="C266" s="28"/>
      <c r="D266" s="28"/>
      <c r="E266" s="28"/>
      <c r="F266" s="28"/>
      <c r="G266" s="540"/>
      <c r="H266" s="540"/>
      <c r="I266" s="1904" t="s">
        <v>42</v>
      </c>
      <c r="J266" s="1904"/>
      <c r="K266" s="1904"/>
      <c r="L266" s="1907" t="str">
        <f>IF(M11="","",M11)</f>
        <v/>
      </c>
      <c r="M266" s="1907"/>
      <c r="N266" s="1907"/>
      <c r="O266" s="1907"/>
      <c r="P266" s="1907"/>
      <c r="Q266" s="1907"/>
      <c r="R266" s="1907"/>
      <c r="S266" s="1907"/>
      <c r="T266" s="1907"/>
      <c r="U266" s="1907"/>
      <c r="V266" s="1907"/>
      <c r="W266" s="1907"/>
      <c r="X266" s="1906"/>
      <c r="Y266" s="10"/>
      <c r="Z266" s="10"/>
      <c r="AA266" s="10"/>
      <c r="AB266" s="10"/>
      <c r="AC266" s="10"/>
      <c r="AD266" s="10"/>
      <c r="AE266" s="10"/>
      <c r="AF266" s="10"/>
      <c r="AG266" s="10"/>
      <c r="AH266" s="10"/>
      <c r="AI266" s="10"/>
      <c r="AJ266" s="10"/>
      <c r="AK266" s="10"/>
      <c r="AL266" s="10"/>
    </row>
    <row r="267" spans="1:38" s="14" customFormat="1" ht="15" customHeight="1" x14ac:dyDescent="0.15">
      <c r="A267" s="28"/>
      <c r="B267" s="28"/>
      <c r="C267" s="28"/>
      <c r="D267" s="28"/>
      <c r="E267" s="28"/>
      <c r="F267" s="28"/>
      <c r="G267" s="30"/>
      <c r="H267" s="30"/>
      <c r="J267" s="462"/>
      <c r="K267" s="33"/>
      <c r="L267" s="28"/>
      <c r="M267" s="28"/>
      <c r="N267" s="28"/>
      <c r="O267" s="28"/>
      <c r="P267" s="28"/>
      <c r="Q267" s="831"/>
      <c r="R267" s="831"/>
      <c r="S267" s="831"/>
      <c r="T267" s="831"/>
      <c r="U267" s="831"/>
      <c r="V267" s="831"/>
      <c r="W267" s="831"/>
      <c r="X267" s="831"/>
      <c r="Y267" s="10"/>
      <c r="Z267" s="10"/>
      <c r="AA267" s="10"/>
      <c r="AB267" s="10"/>
      <c r="AC267" s="10"/>
      <c r="AD267" s="10"/>
      <c r="AE267" s="10"/>
      <c r="AF267" s="10"/>
      <c r="AG267" s="10"/>
      <c r="AH267" s="10"/>
      <c r="AI267" s="10"/>
      <c r="AJ267" s="10"/>
      <c r="AK267" s="10"/>
      <c r="AL267" s="10"/>
    </row>
    <row r="268" spans="1:38" s="14" customFormat="1" ht="15" hidden="1" customHeight="1" outlineLevel="1" x14ac:dyDescent="0.15">
      <c r="A268" s="28"/>
      <c r="B268" s="28"/>
      <c r="C268" s="28"/>
      <c r="D268" s="28"/>
      <c r="E268" s="28"/>
      <c r="F268" s="28"/>
      <c r="G268" s="30" t="s">
        <v>65</v>
      </c>
      <c r="H268" s="30"/>
      <c r="I268" s="1904" t="s">
        <v>231</v>
      </c>
      <c r="J268" s="1904"/>
      <c r="K268" s="1904"/>
      <c r="L268" s="1905" t="str">
        <f>IF(M15="","",M15)</f>
        <v/>
      </c>
      <c r="M268" s="1905"/>
      <c r="N268" s="1905"/>
      <c r="O268" s="1905"/>
      <c r="P268" s="1905"/>
      <c r="Q268" s="1905"/>
      <c r="R268" s="1905"/>
      <c r="S268" s="1905"/>
      <c r="T268" s="1905"/>
      <c r="U268" s="1905"/>
      <c r="V268" s="1905"/>
      <c r="W268" s="1905"/>
      <c r="X268" s="1904"/>
      <c r="Y268" s="10"/>
      <c r="Z268" s="10"/>
      <c r="AA268" s="10"/>
      <c r="AB268" s="10"/>
      <c r="AC268" s="10"/>
      <c r="AD268" s="10"/>
      <c r="AE268" s="10"/>
      <c r="AF268" s="10"/>
      <c r="AG268" s="10"/>
      <c r="AH268" s="10"/>
      <c r="AI268" s="10"/>
      <c r="AJ268" s="10"/>
      <c r="AK268" s="10"/>
      <c r="AL268" s="10"/>
    </row>
    <row r="269" spans="1:38" s="14" customFormat="1" ht="15" hidden="1" customHeight="1" outlineLevel="1" x14ac:dyDescent="0.15">
      <c r="A269" s="28"/>
      <c r="B269" s="28"/>
      <c r="C269" s="28"/>
      <c r="D269" s="28"/>
      <c r="E269" s="28"/>
      <c r="F269" s="28"/>
      <c r="G269" s="30"/>
      <c r="H269" s="30"/>
      <c r="I269" s="1904" t="s">
        <v>42</v>
      </c>
      <c r="J269" s="1904"/>
      <c r="K269" s="1904"/>
      <c r="L269" s="1907" t="str">
        <f>IF(M17="","",M17)</f>
        <v/>
      </c>
      <c r="M269" s="1907"/>
      <c r="N269" s="1907"/>
      <c r="O269" s="1907"/>
      <c r="P269" s="1907"/>
      <c r="Q269" s="1907"/>
      <c r="R269" s="1907"/>
      <c r="S269" s="1907"/>
      <c r="T269" s="1907"/>
      <c r="U269" s="1907"/>
      <c r="V269" s="1907"/>
      <c r="W269" s="1907"/>
      <c r="X269" s="1906"/>
      <c r="Y269" s="10"/>
      <c r="Z269" s="10"/>
      <c r="AA269" s="10"/>
      <c r="AB269" s="10"/>
      <c r="AC269" s="10"/>
      <c r="AD269" s="10"/>
      <c r="AE269" s="10"/>
      <c r="AF269" s="10"/>
      <c r="AG269" s="10"/>
      <c r="AH269" s="10"/>
      <c r="AI269" s="10"/>
      <c r="AJ269" s="10"/>
      <c r="AK269" s="10"/>
      <c r="AL269" s="10"/>
    </row>
    <row r="270" spans="1:38" s="14" customFormat="1" ht="15" customHeight="1" collapsed="1" x14ac:dyDescent="0.15">
      <c r="A270" s="28"/>
      <c r="B270" s="28"/>
      <c r="C270" s="28"/>
      <c r="D270" s="28"/>
      <c r="E270" s="28"/>
      <c r="F270" s="28"/>
      <c r="G270" s="30"/>
      <c r="H270" s="30"/>
      <c r="J270" s="462"/>
      <c r="K270" s="33"/>
      <c r="L270" s="28"/>
      <c r="M270" s="28"/>
      <c r="N270" s="28"/>
      <c r="O270" s="28"/>
      <c r="P270" s="28"/>
      <c r="Q270" s="831"/>
      <c r="R270" s="831"/>
      <c r="S270" s="831"/>
      <c r="T270" s="831"/>
      <c r="U270" s="831"/>
      <c r="V270" s="831"/>
      <c r="W270" s="831"/>
      <c r="X270" s="831"/>
      <c r="Y270" s="10"/>
      <c r="Z270" s="10"/>
      <c r="AA270" s="10"/>
      <c r="AB270" s="10"/>
      <c r="AC270" s="10"/>
      <c r="AD270" s="10"/>
      <c r="AE270" s="10"/>
      <c r="AF270" s="10"/>
      <c r="AG270" s="10"/>
      <c r="AH270" s="10"/>
      <c r="AI270" s="10"/>
      <c r="AJ270" s="10"/>
      <c r="AK270" s="10"/>
      <c r="AL270" s="10"/>
    </row>
    <row r="271" spans="1:38" s="14" customFormat="1" ht="15" hidden="1" customHeight="1" outlineLevel="1" x14ac:dyDescent="0.15">
      <c r="A271" s="28"/>
      <c r="B271" s="28"/>
      <c r="C271" s="28"/>
      <c r="D271" s="28"/>
      <c r="E271" s="28"/>
      <c r="F271" s="28"/>
      <c r="G271" s="30" t="s">
        <v>66</v>
      </c>
      <c r="H271" s="30"/>
      <c r="I271" s="1904" t="s">
        <v>231</v>
      </c>
      <c r="J271" s="1904"/>
      <c r="K271" s="1904"/>
      <c r="L271" s="1905" t="str">
        <f>IF(M21="","",M21)</f>
        <v/>
      </c>
      <c r="M271" s="1905"/>
      <c r="N271" s="1905"/>
      <c r="O271" s="1905"/>
      <c r="P271" s="1905"/>
      <c r="Q271" s="1905"/>
      <c r="R271" s="1905"/>
      <c r="S271" s="1905"/>
      <c r="T271" s="1905"/>
      <c r="U271" s="1905"/>
      <c r="V271" s="1905"/>
      <c r="W271" s="1905"/>
      <c r="X271" s="1904"/>
      <c r="Y271" s="10"/>
      <c r="Z271" s="10"/>
      <c r="AA271" s="10"/>
      <c r="AB271" s="10"/>
      <c r="AC271" s="10"/>
      <c r="AD271" s="10"/>
      <c r="AE271" s="10"/>
      <c r="AF271" s="10"/>
      <c r="AG271" s="10"/>
      <c r="AH271" s="10"/>
      <c r="AI271" s="10"/>
      <c r="AJ271" s="10"/>
      <c r="AK271" s="10"/>
      <c r="AL271" s="10"/>
    </row>
    <row r="272" spans="1:38" s="14" customFormat="1" ht="17.100000000000001" hidden="1" customHeight="1" outlineLevel="1" x14ac:dyDescent="0.15">
      <c r="A272" s="28"/>
      <c r="B272" s="28"/>
      <c r="C272" s="28"/>
      <c r="D272" s="28"/>
      <c r="E272" s="28"/>
      <c r="F272" s="28"/>
      <c r="G272" s="30"/>
      <c r="H272" s="30"/>
      <c r="I272" s="1904" t="s">
        <v>42</v>
      </c>
      <c r="J272" s="1904"/>
      <c r="K272" s="1904"/>
      <c r="L272" s="1907" t="str">
        <f>IF(M23="","",M23)</f>
        <v/>
      </c>
      <c r="M272" s="1907"/>
      <c r="N272" s="1907"/>
      <c r="O272" s="1907"/>
      <c r="P272" s="1907"/>
      <c r="Q272" s="1907"/>
      <c r="R272" s="1907"/>
      <c r="S272" s="1907"/>
      <c r="T272" s="1907"/>
      <c r="U272" s="1907"/>
      <c r="V272" s="1907"/>
      <c r="W272" s="1907"/>
      <c r="X272" s="1906"/>
      <c r="Y272" s="10"/>
      <c r="Z272" s="10"/>
      <c r="AA272" s="10"/>
      <c r="AB272" s="10"/>
      <c r="AC272" s="10"/>
      <c r="AD272" s="10"/>
      <c r="AE272" s="10"/>
      <c r="AF272" s="10"/>
      <c r="AG272" s="10"/>
      <c r="AH272" s="10"/>
      <c r="AI272" s="10"/>
      <c r="AJ272" s="10"/>
      <c r="AK272" s="10"/>
      <c r="AL272" s="10"/>
    </row>
    <row r="273" spans="1:38" ht="17.100000000000001" customHeight="1" collapsed="1" x14ac:dyDescent="0.15">
      <c r="L273" s="832"/>
      <c r="M273" s="832"/>
      <c r="N273" s="832"/>
      <c r="O273" s="832"/>
      <c r="P273" s="832"/>
      <c r="Q273" s="832"/>
      <c r="R273" s="832"/>
      <c r="S273" s="832"/>
      <c r="T273" s="832"/>
      <c r="U273" s="832"/>
      <c r="V273" s="832"/>
      <c r="W273" s="832"/>
      <c r="X273" s="832"/>
      <c r="Y273" s="34"/>
      <c r="Z273" s="34"/>
      <c r="AA273" s="34"/>
      <c r="AB273" s="34"/>
      <c r="AC273" s="34"/>
      <c r="AD273" s="34"/>
      <c r="AE273" s="34"/>
      <c r="AF273" s="34"/>
      <c r="AG273" s="34"/>
      <c r="AH273" s="34"/>
      <c r="AI273" s="34"/>
      <c r="AJ273" s="34"/>
      <c r="AK273" s="34"/>
      <c r="AL273" s="34"/>
    </row>
    <row r="274" spans="1:38" s="14" customFormat="1" ht="15" hidden="1" customHeight="1" outlineLevel="1" x14ac:dyDescent="0.15">
      <c r="A274" s="28"/>
      <c r="B274" s="28"/>
      <c r="C274" s="28"/>
      <c r="D274" s="28"/>
      <c r="E274" s="28"/>
      <c r="F274" s="28"/>
      <c r="G274" s="30" t="s">
        <v>998</v>
      </c>
      <c r="H274" s="30"/>
      <c r="I274" s="1904" t="s">
        <v>231</v>
      </c>
      <c r="J274" s="1904"/>
      <c r="K274" s="1904"/>
      <c r="L274" s="1905" t="str">
        <f>IF(M27="","",M27)</f>
        <v/>
      </c>
      <c r="M274" s="1905"/>
      <c r="N274" s="1905"/>
      <c r="O274" s="1905"/>
      <c r="P274" s="1905"/>
      <c r="Q274" s="1905"/>
      <c r="R274" s="1905"/>
      <c r="S274" s="1905"/>
      <c r="T274" s="1905"/>
      <c r="U274" s="1905"/>
      <c r="V274" s="1905"/>
      <c r="W274" s="1905"/>
      <c r="X274" s="1904"/>
      <c r="Y274" s="10"/>
      <c r="Z274" s="10"/>
      <c r="AA274" s="10"/>
      <c r="AB274" s="10"/>
      <c r="AC274" s="10"/>
      <c r="AD274" s="10"/>
      <c r="AE274" s="10"/>
      <c r="AF274" s="10"/>
      <c r="AG274" s="10"/>
      <c r="AH274" s="10"/>
      <c r="AI274" s="10"/>
      <c r="AJ274" s="10"/>
      <c r="AK274" s="10"/>
      <c r="AL274" s="10"/>
    </row>
    <row r="275" spans="1:38" s="14" customFormat="1" ht="15" hidden="1" customHeight="1" outlineLevel="1" x14ac:dyDescent="0.15">
      <c r="A275" s="28"/>
      <c r="B275" s="28"/>
      <c r="C275" s="28"/>
      <c r="D275" s="28"/>
      <c r="E275" s="28"/>
      <c r="F275" s="28"/>
      <c r="G275" s="30"/>
      <c r="H275" s="30"/>
      <c r="I275" s="1904" t="s">
        <v>42</v>
      </c>
      <c r="J275" s="1904"/>
      <c r="K275" s="1904"/>
      <c r="L275" s="1907" t="str">
        <f>IF(M29="","",M29)</f>
        <v/>
      </c>
      <c r="M275" s="1907"/>
      <c r="N275" s="1907"/>
      <c r="O275" s="1907"/>
      <c r="P275" s="1907"/>
      <c r="Q275" s="1907"/>
      <c r="R275" s="1907"/>
      <c r="S275" s="1907"/>
      <c r="T275" s="1907"/>
      <c r="U275" s="1907"/>
      <c r="V275" s="1907"/>
      <c r="W275" s="1907"/>
      <c r="X275" s="1906"/>
      <c r="Y275" s="10"/>
      <c r="Z275" s="10"/>
      <c r="AA275" s="10"/>
      <c r="AB275" s="10"/>
      <c r="AC275" s="10"/>
      <c r="AD275" s="10"/>
      <c r="AE275" s="10"/>
      <c r="AF275" s="10"/>
      <c r="AG275" s="10"/>
      <c r="AH275" s="10"/>
      <c r="AI275" s="10"/>
      <c r="AJ275" s="10"/>
      <c r="AK275" s="10"/>
      <c r="AL275" s="10"/>
    </row>
    <row r="276" spans="1:38" ht="17.100000000000001" customHeight="1" collapsed="1" x14ac:dyDescent="0.15">
      <c r="L276" s="832"/>
      <c r="M276" s="832"/>
      <c r="N276" s="832"/>
      <c r="O276" s="832"/>
      <c r="P276" s="832"/>
      <c r="Q276" s="832"/>
      <c r="R276" s="832"/>
      <c r="S276" s="832"/>
      <c r="T276" s="832"/>
      <c r="U276" s="832"/>
      <c r="V276" s="832"/>
      <c r="W276" s="832"/>
      <c r="X276" s="832"/>
    </row>
    <row r="277" spans="1:38" s="14" customFormat="1" ht="15" hidden="1" customHeight="1" outlineLevel="1" x14ac:dyDescent="0.15">
      <c r="A277" s="28"/>
      <c r="B277" s="28"/>
      <c r="C277" s="28"/>
      <c r="D277" s="28"/>
      <c r="E277" s="28"/>
      <c r="F277" s="28"/>
      <c r="G277" s="30" t="s">
        <v>999</v>
      </c>
      <c r="H277" s="30"/>
      <c r="I277" s="1904" t="s">
        <v>231</v>
      </c>
      <c r="J277" s="1904"/>
      <c r="K277" s="1904"/>
      <c r="L277" s="1905" t="str">
        <f>IF(M33="","",M33)</f>
        <v/>
      </c>
      <c r="M277" s="1905"/>
      <c r="N277" s="1905"/>
      <c r="O277" s="1905"/>
      <c r="P277" s="1905"/>
      <c r="Q277" s="1905"/>
      <c r="R277" s="1905"/>
      <c r="S277" s="1905"/>
      <c r="T277" s="1905"/>
      <c r="U277" s="1905"/>
      <c r="V277" s="1905"/>
      <c r="W277" s="1905"/>
      <c r="X277" s="1904"/>
      <c r="Y277" s="10"/>
      <c r="Z277" s="10"/>
      <c r="AA277" s="10"/>
      <c r="AB277" s="10"/>
      <c r="AC277" s="10"/>
      <c r="AD277" s="10"/>
      <c r="AE277" s="10"/>
      <c r="AF277" s="10"/>
      <c r="AG277" s="10"/>
      <c r="AH277" s="10"/>
      <c r="AI277" s="10"/>
      <c r="AJ277" s="10"/>
      <c r="AK277" s="10"/>
      <c r="AL277" s="10"/>
    </row>
    <row r="278" spans="1:38" s="14" customFormat="1" ht="15" hidden="1" customHeight="1" outlineLevel="1" x14ac:dyDescent="0.15">
      <c r="A278" s="28"/>
      <c r="B278" s="28"/>
      <c r="C278" s="28"/>
      <c r="D278" s="28"/>
      <c r="E278" s="28"/>
      <c r="F278" s="28"/>
      <c r="G278" s="30"/>
      <c r="H278" s="30"/>
      <c r="I278" s="1904" t="s">
        <v>42</v>
      </c>
      <c r="J278" s="1904"/>
      <c r="K278" s="1904"/>
      <c r="L278" s="1907" t="str">
        <f>IF(M35="","",M35)</f>
        <v/>
      </c>
      <c r="M278" s="1907"/>
      <c r="N278" s="1907"/>
      <c r="O278" s="1907"/>
      <c r="P278" s="1907"/>
      <c r="Q278" s="1907"/>
      <c r="R278" s="1907"/>
      <c r="S278" s="1907"/>
      <c r="T278" s="1907"/>
      <c r="U278" s="1907"/>
      <c r="V278" s="1907"/>
      <c r="W278" s="1907"/>
      <c r="X278" s="1906"/>
      <c r="Y278" s="10"/>
      <c r="Z278" s="10"/>
      <c r="AA278" s="10"/>
      <c r="AB278" s="10"/>
      <c r="AC278" s="10"/>
      <c r="AD278" s="10"/>
      <c r="AE278" s="10"/>
      <c r="AF278" s="10"/>
      <c r="AG278" s="10"/>
      <c r="AH278" s="10"/>
      <c r="AI278" s="10"/>
      <c r="AJ278" s="10"/>
      <c r="AK278" s="10"/>
      <c r="AL278" s="10"/>
    </row>
    <row r="279" spans="1:38" ht="17.100000000000001" customHeight="1" collapsed="1" x14ac:dyDescent="0.15"/>
  </sheetData>
  <sheetProtection sheet="1" objects="1" scenarios="1"/>
  <mergeCells count="391">
    <mergeCell ref="T206:X206"/>
    <mergeCell ref="T207:X207"/>
    <mergeCell ref="T208:X208"/>
    <mergeCell ref="T209:X209"/>
    <mergeCell ref="T210:X210"/>
    <mergeCell ref="T211:X211"/>
    <mergeCell ref="T212:X212"/>
    <mergeCell ref="T188:X188"/>
    <mergeCell ref="T189:X189"/>
    <mergeCell ref="T190:X190"/>
    <mergeCell ref="T191:X191"/>
    <mergeCell ref="T192:X192"/>
    <mergeCell ref="T193:X193"/>
    <mergeCell ref="T194:X194"/>
    <mergeCell ref="T195:X195"/>
    <mergeCell ref="T196:X196"/>
    <mergeCell ref="T197:X197"/>
    <mergeCell ref="T198:X198"/>
    <mergeCell ref="T199:X199"/>
    <mergeCell ref="T200:X200"/>
    <mergeCell ref="T201:X201"/>
    <mergeCell ref="T202:X202"/>
    <mergeCell ref="T203:X203"/>
    <mergeCell ref="T204:X204"/>
    <mergeCell ref="T205:X205"/>
    <mergeCell ref="A238:V238"/>
    <mergeCell ref="W238:X238"/>
    <mergeCell ref="W232:X232"/>
    <mergeCell ref="T213:X213"/>
    <mergeCell ref="T214:X214"/>
    <mergeCell ref="T215:X215"/>
    <mergeCell ref="T216:X216"/>
    <mergeCell ref="T217:X217"/>
    <mergeCell ref="T218:X218"/>
    <mergeCell ref="A251:V251"/>
    <mergeCell ref="W251:X251"/>
    <mergeCell ref="A253:V253"/>
    <mergeCell ref="W253:X253"/>
    <mergeCell ref="A245:V245"/>
    <mergeCell ref="W245:X245"/>
    <mergeCell ref="A247:V247"/>
    <mergeCell ref="W247:X247"/>
    <mergeCell ref="A240:V240"/>
    <mergeCell ref="W240:X240"/>
    <mergeCell ref="A241:V241"/>
    <mergeCell ref="W241:X241"/>
    <mergeCell ref="A249:V249"/>
    <mergeCell ref="W249:X249"/>
    <mergeCell ref="A243:V243"/>
    <mergeCell ref="W243:X243"/>
    <mergeCell ref="W233:X233"/>
    <mergeCell ref="A234:V234"/>
    <mergeCell ref="W234:X234"/>
    <mergeCell ref="A236:V236"/>
    <mergeCell ref="W236:X236"/>
    <mergeCell ref="N218:S218"/>
    <mergeCell ref="N219:S219"/>
    <mergeCell ref="N216:S216"/>
    <mergeCell ref="N217:S217"/>
    <mergeCell ref="A216:C216"/>
    <mergeCell ref="A217:C217"/>
    <mergeCell ref="A218:C218"/>
    <mergeCell ref="A219:C219"/>
    <mergeCell ref="D216:I216"/>
    <mergeCell ref="D217:I217"/>
    <mergeCell ref="D218:I218"/>
    <mergeCell ref="D219:I219"/>
    <mergeCell ref="T219:X219"/>
    <mergeCell ref="T220:X220"/>
    <mergeCell ref="N220:S220"/>
    <mergeCell ref="A223:X227"/>
    <mergeCell ref="A231:X231"/>
    <mergeCell ref="N214:S214"/>
    <mergeCell ref="N215:S215"/>
    <mergeCell ref="N212:S212"/>
    <mergeCell ref="N213:S213"/>
    <mergeCell ref="A212:C212"/>
    <mergeCell ref="A213:C213"/>
    <mergeCell ref="A214:C214"/>
    <mergeCell ref="A215:C215"/>
    <mergeCell ref="D212:I212"/>
    <mergeCell ref="D213:I213"/>
    <mergeCell ref="D214:I214"/>
    <mergeCell ref="D215:I215"/>
    <mergeCell ref="N210:S210"/>
    <mergeCell ref="N211:S211"/>
    <mergeCell ref="N208:S208"/>
    <mergeCell ref="N209:S209"/>
    <mergeCell ref="A208:C208"/>
    <mergeCell ref="A209:C209"/>
    <mergeCell ref="A210:C210"/>
    <mergeCell ref="A211:C211"/>
    <mergeCell ref="D208:I208"/>
    <mergeCell ref="D209:I209"/>
    <mergeCell ref="D210:I210"/>
    <mergeCell ref="D211:I211"/>
    <mergeCell ref="N207:S207"/>
    <mergeCell ref="N204:S204"/>
    <mergeCell ref="N205:S205"/>
    <mergeCell ref="D206:I206"/>
    <mergeCell ref="D207:I207"/>
    <mergeCell ref="A204:C204"/>
    <mergeCell ref="A205:C205"/>
    <mergeCell ref="A206:C206"/>
    <mergeCell ref="A207:C207"/>
    <mergeCell ref="N202:S202"/>
    <mergeCell ref="N203:S203"/>
    <mergeCell ref="N200:S200"/>
    <mergeCell ref="N201:S201"/>
    <mergeCell ref="A200:C200"/>
    <mergeCell ref="A201:C201"/>
    <mergeCell ref="A202:C202"/>
    <mergeCell ref="A203:C203"/>
    <mergeCell ref="N206:S206"/>
    <mergeCell ref="D204:I204"/>
    <mergeCell ref="D205:I205"/>
    <mergeCell ref="N195:S195"/>
    <mergeCell ref="N192:S192"/>
    <mergeCell ref="N193:S193"/>
    <mergeCell ref="A192:C192"/>
    <mergeCell ref="A193:C193"/>
    <mergeCell ref="A194:C194"/>
    <mergeCell ref="A195:C195"/>
    <mergeCell ref="N198:S198"/>
    <mergeCell ref="N199:S199"/>
    <mergeCell ref="N196:S196"/>
    <mergeCell ref="N197:S197"/>
    <mergeCell ref="A196:C196"/>
    <mergeCell ref="A197:C197"/>
    <mergeCell ref="A198:C198"/>
    <mergeCell ref="A199:C199"/>
    <mergeCell ref="N190:S190"/>
    <mergeCell ref="N191:S191"/>
    <mergeCell ref="N188:S188"/>
    <mergeCell ref="N189:S189"/>
    <mergeCell ref="A188:C188"/>
    <mergeCell ref="A189:C189"/>
    <mergeCell ref="A190:C190"/>
    <mergeCell ref="A191:C191"/>
    <mergeCell ref="N194:S194"/>
    <mergeCell ref="N186:S186"/>
    <mergeCell ref="N187:S187"/>
    <mergeCell ref="A133:X133"/>
    <mergeCell ref="A141:X141"/>
    <mergeCell ref="R182:S182"/>
    <mergeCell ref="J184:M184"/>
    <mergeCell ref="N184:S185"/>
    <mergeCell ref="T184:X185"/>
    <mergeCell ref="T186:X186"/>
    <mergeCell ref="T187:X187"/>
    <mergeCell ref="A136:X139"/>
    <mergeCell ref="A143:X155"/>
    <mergeCell ref="A186:C186"/>
    <mergeCell ref="A187:C187"/>
    <mergeCell ref="A39:X39"/>
    <mergeCell ref="A40:X40"/>
    <mergeCell ref="A46:X46"/>
    <mergeCell ref="F25:H26"/>
    <mergeCell ref="F31:H32"/>
    <mergeCell ref="I33:K34"/>
    <mergeCell ref="F33:H33"/>
    <mergeCell ref="A38:X38"/>
    <mergeCell ref="P123:R123"/>
    <mergeCell ref="S123:X123"/>
    <mergeCell ref="S122:X122"/>
    <mergeCell ref="S106:X106"/>
    <mergeCell ref="A112:C112"/>
    <mergeCell ref="D112:I112"/>
    <mergeCell ref="J112:R112"/>
    <mergeCell ref="S112:X112"/>
    <mergeCell ref="S114:X114"/>
    <mergeCell ref="A115:C115"/>
    <mergeCell ref="D115:I115"/>
    <mergeCell ref="J115:O115"/>
    <mergeCell ref="P115:R115"/>
    <mergeCell ref="S103:X103"/>
    <mergeCell ref="D104:I104"/>
    <mergeCell ref="J104:R104"/>
    <mergeCell ref="AF26:AH27"/>
    <mergeCell ref="F27:H27"/>
    <mergeCell ref="I27:K28"/>
    <mergeCell ref="M27:X28"/>
    <mergeCell ref="AC28:AE28"/>
    <mergeCell ref="AF28:AH29"/>
    <mergeCell ref="AF34:AH35"/>
    <mergeCell ref="AC34:AE34"/>
    <mergeCell ref="AF32:AH33"/>
    <mergeCell ref="M31:X32"/>
    <mergeCell ref="I31:K32"/>
    <mergeCell ref="AF20:AH21"/>
    <mergeCell ref="F21:H21"/>
    <mergeCell ref="I21:K22"/>
    <mergeCell ref="M21:X22"/>
    <mergeCell ref="AC22:AE22"/>
    <mergeCell ref="AF22:AH23"/>
    <mergeCell ref="I23:K23"/>
    <mergeCell ref="M23:X23"/>
    <mergeCell ref="F19:H20"/>
    <mergeCell ref="F13:H14"/>
    <mergeCell ref="Q2:X2"/>
    <mergeCell ref="R3:S3"/>
    <mergeCell ref="I7:K8"/>
    <mergeCell ref="M7:X8"/>
    <mergeCell ref="AF8:AH9"/>
    <mergeCell ref="F9:H9"/>
    <mergeCell ref="I9:K10"/>
    <mergeCell ref="M9:X10"/>
    <mergeCell ref="AC10:AE10"/>
    <mergeCell ref="AF10:AH11"/>
    <mergeCell ref="F7:H8"/>
    <mergeCell ref="AF16:AH17"/>
    <mergeCell ref="I17:K17"/>
    <mergeCell ref="M17:X17"/>
    <mergeCell ref="I11:K11"/>
    <mergeCell ref="M11:X11"/>
    <mergeCell ref="AF12:AH12"/>
    <mergeCell ref="I13:K14"/>
    <mergeCell ref="M13:X14"/>
    <mergeCell ref="AF14:AH15"/>
    <mergeCell ref="I277:K277"/>
    <mergeCell ref="L277:W277"/>
    <mergeCell ref="X277:X278"/>
    <mergeCell ref="I278:K278"/>
    <mergeCell ref="L278:W278"/>
    <mergeCell ref="F15:H15"/>
    <mergeCell ref="I15:K16"/>
    <mergeCell ref="M15:X16"/>
    <mergeCell ref="AC16:AE16"/>
    <mergeCell ref="I19:K20"/>
    <mergeCell ref="M19:X20"/>
    <mergeCell ref="D50:X50"/>
    <mergeCell ref="D53:X57"/>
    <mergeCell ref="M64:P64"/>
    <mergeCell ref="M66:P66"/>
    <mergeCell ref="J76:N76"/>
    <mergeCell ref="J78:N78"/>
    <mergeCell ref="I29:K29"/>
    <mergeCell ref="M29:X29"/>
    <mergeCell ref="M35:X35"/>
    <mergeCell ref="I35:K35"/>
    <mergeCell ref="M33:X34"/>
    <mergeCell ref="I25:K26"/>
    <mergeCell ref="M25:X26"/>
    <mergeCell ref="I274:K274"/>
    <mergeCell ref="L274:W274"/>
    <mergeCell ref="X274:X275"/>
    <mergeCell ref="I275:K275"/>
    <mergeCell ref="L275:W275"/>
    <mergeCell ref="A260:P260"/>
    <mergeCell ref="A261:R261"/>
    <mergeCell ref="I265:K265"/>
    <mergeCell ref="L265:W265"/>
    <mergeCell ref="X265:X266"/>
    <mergeCell ref="I266:K266"/>
    <mergeCell ref="L266:W266"/>
    <mergeCell ref="I272:K272"/>
    <mergeCell ref="L272:W272"/>
    <mergeCell ref="I268:K268"/>
    <mergeCell ref="L268:W268"/>
    <mergeCell ref="X268:X269"/>
    <mergeCell ref="I269:K269"/>
    <mergeCell ref="L269:W269"/>
    <mergeCell ref="A255:V255"/>
    <mergeCell ref="W255:X255"/>
    <mergeCell ref="A258:V258"/>
    <mergeCell ref="W258:X258"/>
    <mergeCell ref="A259:V259"/>
    <mergeCell ref="W259:X259"/>
    <mergeCell ref="I271:K271"/>
    <mergeCell ref="L271:W271"/>
    <mergeCell ref="X271:X272"/>
    <mergeCell ref="S104:X104"/>
    <mergeCell ref="A103:C103"/>
    <mergeCell ref="A104:C104"/>
    <mergeCell ref="D102:I102"/>
    <mergeCell ref="J102:O102"/>
    <mergeCell ref="S102:X102"/>
    <mergeCell ref="A102:C102"/>
    <mergeCell ref="P124:R126"/>
    <mergeCell ref="A125:C125"/>
    <mergeCell ref="D125:I125"/>
    <mergeCell ref="J125:O125"/>
    <mergeCell ref="A126:C126"/>
    <mergeCell ref="S115:X115"/>
    <mergeCell ref="A116:C116"/>
    <mergeCell ref="D116:I116"/>
    <mergeCell ref="S116:X116"/>
    <mergeCell ref="D117:I117"/>
    <mergeCell ref="J117:O117"/>
    <mergeCell ref="S117:X117"/>
    <mergeCell ref="D119:I119"/>
    <mergeCell ref="J119:O119"/>
    <mergeCell ref="S119:X119"/>
    <mergeCell ref="J116:O116"/>
    <mergeCell ref="P116:R118"/>
    <mergeCell ref="A43:X43"/>
    <mergeCell ref="J110:O110"/>
    <mergeCell ref="S110:X110"/>
    <mergeCell ref="A111:C111"/>
    <mergeCell ref="D111:I111"/>
    <mergeCell ref="J111:O111"/>
    <mergeCell ref="P111:R111"/>
    <mergeCell ref="S111:X111"/>
    <mergeCell ref="S98:X98"/>
    <mergeCell ref="A99:C99"/>
    <mergeCell ref="D99:I99"/>
    <mergeCell ref="J99:O99"/>
    <mergeCell ref="P99:R99"/>
    <mergeCell ref="S99:X99"/>
    <mergeCell ref="A100:C100"/>
    <mergeCell ref="D100:I100"/>
    <mergeCell ref="J100:O100"/>
    <mergeCell ref="P100:R102"/>
    <mergeCell ref="S100:X100"/>
    <mergeCell ref="A101:C101"/>
    <mergeCell ref="D101:I101"/>
    <mergeCell ref="J101:O101"/>
    <mergeCell ref="S101:X101"/>
    <mergeCell ref="D103:I103"/>
    <mergeCell ref="A128:C128"/>
    <mergeCell ref="D128:I128"/>
    <mergeCell ref="J128:R128"/>
    <mergeCell ref="P127:R127"/>
    <mergeCell ref="S128:X128"/>
    <mergeCell ref="S120:X120"/>
    <mergeCell ref="S124:X124"/>
    <mergeCell ref="S125:X125"/>
    <mergeCell ref="A123:C123"/>
    <mergeCell ref="D123:I123"/>
    <mergeCell ref="J123:O123"/>
    <mergeCell ref="A120:C120"/>
    <mergeCell ref="D120:I120"/>
    <mergeCell ref="J120:R120"/>
    <mergeCell ref="D126:I126"/>
    <mergeCell ref="J126:O126"/>
    <mergeCell ref="S126:X126"/>
    <mergeCell ref="A127:C127"/>
    <mergeCell ref="D127:I127"/>
    <mergeCell ref="J127:O127"/>
    <mergeCell ref="S127:X127"/>
    <mergeCell ref="A124:C124"/>
    <mergeCell ref="D124:I124"/>
    <mergeCell ref="J124:O124"/>
    <mergeCell ref="A117:C117"/>
    <mergeCell ref="A118:C118"/>
    <mergeCell ref="D118:I118"/>
    <mergeCell ref="J118:O118"/>
    <mergeCell ref="S118:X118"/>
    <mergeCell ref="A119:C119"/>
    <mergeCell ref="P119:R119"/>
    <mergeCell ref="A97:X97"/>
    <mergeCell ref="D109:I109"/>
    <mergeCell ref="J109:O109"/>
    <mergeCell ref="S109:X109"/>
    <mergeCell ref="A107:C107"/>
    <mergeCell ref="D107:I107"/>
    <mergeCell ref="J107:O107"/>
    <mergeCell ref="P107:R107"/>
    <mergeCell ref="S107:X107"/>
    <mergeCell ref="A108:C108"/>
    <mergeCell ref="J108:O108"/>
    <mergeCell ref="P108:R110"/>
    <mergeCell ref="S108:X108"/>
    <mergeCell ref="A109:C109"/>
    <mergeCell ref="A110:C110"/>
    <mergeCell ref="D110:I110"/>
    <mergeCell ref="D108:I108"/>
    <mergeCell ref="J103:O103"/>
    <mergeCell ref="P103:R103"/>
    <mergeCell ref="D220:I220"/>
    <mergeCell ref="A184:C185"/>
    <mergeCell ref="A220:C220"/>
    <mergeCell ref="D184:I185"/>
    <mergeCell ref="D186:I186"/>
    <mergeCell ref="D187:I187"/>
    <mergeCell ref="D188:I188"/>
    <mergeCell ref="D189:I189"/>
    <mergeCell ref="D190:I190"/>
    <mergeCell ref="D191:I191"/>
    <mergeCell ref="D192:I192"/>
    <mergeCell ref="D193:I193"/>
    <mergeCell ref="D194:I194"/>
    <mergeCell ref="D195:I195"/>
    <mergeCell ref="D196:I196"/>
    <mergeCell ref="D197:I197"/>
    <mergeCell ref="D198:I198"/>
    <mergeCell ref="D199:I199"/>
    <mergeCell ref="D200:I200"/>
    <mergeCell ref="D201:I201"/>
    <mergeCell ref="D202:I202"/>
    <mergeCell ref="D203:I203"/>
  </mergeCells>
  <phoneticPr fontId="4"/>
  <conditionalFormatting sqref="A186:A220">
    <cfRule type="expression" dxfId="60" priority="1">
      <formula>$A$186=""</formula>
    </cfRule>
  </conditionalFormatting>
  <conditionalFormatting sqref="D186:D220">
    <cfRule type="expression" dxfId="59" priority="7">
      <formula>$D$186=""</formula>
    </cfRule>
  </conditionalFormatting>
  <conditionalFormatting sqref="D53:X57">
    <cfRule type="containsBlanks" dxfId="58" priority="13">
      <formula>LEN(TRIM(D53))=0</formula>
    </cfRule>
  </conditionalFormatting>
  <conditionalFormatting sqref="F186:I220">
    <cfRule type="expression" dxfId="57" priority="6">
      <formula>$F$186=""</formula>
    </cfRule>
  </conditionalFormatting>
  <conditionalFormatting sqref="J186:M220">
    <cfRule type="expression" dxfId="56" priority="5">
      <formula>$J$186=""</formula>
    </cfRule>
  </conditionalFormatting>
  <conditionalFormatting sqref="N186:S220">
    <cfRule type="expression" dxfId="55" priority="4">
      <formula>$N$186=""</formula>
    </cfRule>
  </conditionalFormatting>
  <conditionalFormatting sqref="Q2:X2">
    <cfRule type="expression" dxfId="54" priority="12">
      <formula>$Q$2="番号"</formula>
    </cfRule>
  </conditionalFormatting>
  <conditionalFormatting sqref="T186:X220">
    <cfRule type="expression" dxfId="53" priority="2">
      <formula>$T$186=""</formula>
    </cfRule>
  </conditionalFormatting>
  <dataValidations count="9">
    <dataValidation type="list" imeMode="halfAlpha" allowBlank="1" showInputMessage="1" showErrorMessage="1" sqref="J186:J220" xr:uid="{F55F5477-6785-4C6F-95A8-3902BF5375BA}">
      <formula1>"Ｔ,Ｓ,Ｈ"</formula1>
    </dataValidation>
    <dataValidation type="whole" imeMode="halfAlpha" allowBlank="1" showInputMessage="1" showErrorMessage="1" sqref="L186:L220" xr:uid="{0536A758-CCEB-4B1B-B7AF-E29D1AB2BA57}">
      <formula1>1</formula1>
      <formula2>12</formula2>
    </dataValidation>
    <dataValidation type="whole" imeMode="halfAlpha" allowBlank="1" showInputMessage="1" showErrorMessage="1" sqref="K186:K220" xr:uid="{231133BC-5799-4B18-86CD-E41E1818C5E0}">
      <formula1>1</formula1>
      <formula2>64</formula2>
    </dataValidation>
    <dataValidation allowBlank="1" showInputMessage="1" showErrorMessage="1" promptTitle="文書番号" prompt="申請者が管理するための文書番号です。_x000a_必要ない場合は_x000a_「番号」の文字を削除してください。" sqref="Q2:X2" xr:uid="{8B2E4400-07C8-45BD-B949-C3662554CBA3}"/>
    <dataValidation imeMode="disabled" operator="greaterThanOrEqual" allowBlank="1" showInputMessage="1" showErrorMessage="1" sqref="R3 U3 W3 R182 U182 W182" xr:uid="{AA7FEA0B-7AFD-444A-8A5A-52AC91DB7E4B}"/>
    <dataValidation type="whole" imeMode="halfAlpha" allowBlank="1" showInputMessage="1" showErrorMessage="1" sqref="M186:M220" xr:uid="{8AE5461C-BDC5-4771-97B4-303EE6975CF4}">
      <formula1>1</formula1>
      <formula2>31</formula2>
    </dataValidation>
    <dataValidation type="custom" imeMode="hiragana" allowBlank="1" showInputMessage="1" showErrorMessage="1" error="全角で入力してください。" sqref="N186:T220" xr:uid="{3BCE1E6C-9131-45F8-922B-1BAD784E072E}">
      <formula1>DBCS(N186)=N186</formula1>
    </dataValidation>
    <dataValidation type="custom" imeMode="fullKatakana" allowBlank="1" showInputMessage="1" showErrorMessage="1" error="全角カタカナで入力してください。_x000a_" sqref="A186:C220" xr:uid="{582B4065-7259-4FB1-A9E7-25592149F080}">
      <formula1>AND(A186=PHONETIC(A186), LEN(A186)*2=LENB(A186))</formula1>
    </dataValidation>
    <dataValidation type="custom" imeMode="hiragana" allowBlank="1" showInputMessage="1" showErrorMessage="1" sqref="D186:I220" xr:uid="{10EA5F6C-AF09-413C-B04D-6575A4D1C46B}">
      <formula1>DBCS(D186)=D186</formula1>
    </dataValidation>
  </dataValidations>
  <printOptions horizontalCentered="1"/>
  <pageMargins left="0.56000000000000005" right="0.57999999999999996" top="0.74803149606299213" bottom="0.74803149606299213" header="0.31496062992125984" footer="0.31496062992125984"/>
  <pageSetup paperSize="9" scale="96" fitToHeight="0" orientation="portrait" r:id="rId1"/>
  <rowBreaks count="5" manualBreakCount="5">
    <brk id="45" max="23" man="1"/>
    <brk id="95" max="23" man="1"/>
    <brk id="131" max="23" man="1"/>
    <brk id="180" max="23" man="1"/>
    <brk id="22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9" r:id="rId4" name="Check Box 3">
              <controlPr defaultSize="0" autoFill="0" autoLine="0" autoPict="0">
                <anchor moveWithCells="1">
                  <from>
                    <xdr:col>22</xdr:col>
                    <xdr:colOff>161925</xdr:colOff>
                    <xdr:row>236</xdr:row>
                    <xdr:rowOff>190500</xdr:rowOff>
                  </from>
                  <to>
                    <xdr:col>23</xdr:col>
                    <xdr:colOff>123825</xdr:colOff>
                    <xdr:row>238</xdr:row>
                    <xdr:rowOff>19050</xdr:rowOff>
                  </to>
                </anchor>
              </controlPr>
            </control>
          </mc:Choice>
        </mc:AlternateContent>
        <mc:AlternateContent xmlns:mc="http://schemas.openxmlformats.org/markup-compatibility/2006">
          <mc:Choice Requires="x14">
            <control shapeId="75781" r:id="rId5" name="Check Box 5">
              <controlPr defaultSize="0" autoFill="0" autoLine="0" autoPict="0">
                <anchor moveWithCells="1">
                  <from>
                    <xdr:col>22</xdr:col>
                    <xdr:colOff>161925</xdr:colOff>
                    <xdr:row>232</xdr:row>
                    <xdr:rowOff>190500</xdr:rowOff>
                  </from>
                  <to>
                    <xdr:col>23</xdr:col>
                    <xdr:colOff>123825</xdr:colOff>
                    <xdr:row>234</xdr:row>
                    <xdr:rowOff>19050</xdr:rowOff>
                  </to>
                </anchor>
              </controlPr>
            </control>
          </mc:Choice>
        </mc:AlternateContent>
        <mc:AlternateContent xmlns:mc="http://schemas.openxmlformats.org/markup-compatibility/2006">
          <mc:Choice Requires="x14">
            <control shapeId="75782" r:id="rId6" name="Check Box 6">
              <controlPr defaultSize="0" autoFill="0" autoLine="0" autoPict="0">
                <anchor moveWithCells="1">
                  <from>
                    <xdr:col>22</xdr:col>
                    <xdr:colOff>161925</xdr:colOff>
                    <xdr:row>234</xdr:row>
                    <xdr:rowOff>190500</xdr:rowOff>
                  </from>
                  <to>
                    <xdr:col>23</xdr:col>
                    <xdr:colOff>123825</xdr:colOff>
                    <xdr:row>236</xdr:row>
                    <xdr:rowOff>19050</xdr:rowOff>
                  </to>
                </anchor>
              </controlPr>
            </control>
          </mc:Choice>
        </mc:AlternateContent>
        <mc:AlternateContent xmlns:mc="http://schemas.openxmlformats.org/markup-compatibility/2006">
          <mc:Choice Requires="x14">
            <control shapeId="75783" r:id="rId7" name="Check Box 7">
              <controlPr defaultSize="0" autoFill="0" autoLine="0" autoPict="0">
                <anchor moveWithCells="1">
                  <from>
                    <xdr:col>22</xdr:col>
                    <xdr:colOff>161925</xdr:colOff>
                    <xdr:row>238</xdr:row>
                    <xdr:rowOff>190500</xdr:rowOff>
                  </from>
                  <to>
                    <xdr:col>23</xdr:col>
                    <xdr:colOff>123825</xdr:colOff>
                    <xdr:row>240</xdr:row>
                    <xdr:rowOff>19050</xdr:rowOff>
                  </to>
                </anchor>
              </controlPr>
            </control>
          </mc:Choice>
        </mc:AlternateContent>
        <mc:AlternateContent xmlns:mc="http://schemas.openxmlformats.org/markup-compatibility/2006">
          <mc:Choice Requires="x14">
            <control shapeId="75784" r:id="rId8" name="Check Box 8">
              <controlPr defaultSize="0" autoFill="0" autoLine="0" autoPict="0">
                <anchor moveWithCells="1">
                  <from>
                    <xdr:col>22</xdr:col>
                    <xdr:colOff>161925</xdr:colOff>
                    <xdr:row>240</xdr:row>
                    <xdr:rowOff>57150</xdr:rowOff>
                  </from>
                  <to>
                    <xdr:col>23</xdr:col>
                    <xdr:colOff>123825</xdr:colOff>
                    <xdr:row>240</xdr:row>
                    <xdr:rowOff>285750</xdr:rowOff>
                  </to>
                </anchor>
              </controlPr>
            </control>
          </mc:Choice>
        </mc:AlternateContent>
        <mc:AlternateContent xmlns:mc="http://schemas.openxmlformats.org/markup-compatibility/2006">
          <mc:Choice Requires="x14">
            <control shapeId="75785" r:id="rId9" name="Check Box 9">
              <controlPr defaultSize="0" autoFill="0" autoLine="0" autoPict="0">
                <anchor moveWithCells="1">
                  <from>
                    <xdr:col>22</xdr:col>
                    <xdr:colOff>161925</xdr:colOff>
                    <xdr:row>241</xdr:row>
                    <xdr:rowOff>190500</xdr:rowOff>
                  </from>
                  <to>
                    <xdr:col>23</xdr:col>
                    <xdr:colOff>123825</xdr:colOff>
                    <xdr:row>243</xdr:row>
                    <xdr:rowOff>19050</xdr:rowOff>
                  </to>
                </anchor>
              </controlPr>
            </control>
          </mc:Choice>
        </mc:AlternateContent>
        <mc:AlternateContent xmlns:mc="http://schemas.openxmlformats.org/markup-compatibility/2006">
          <mc:Choice Requires="x14">
            <control shapeId="75788" r:id="rId10" name="Check Box 12">
              <controlPr defaultSize="0" autoFill="0" autoLine="0" autoPict="0">
                <anchor moveWithCells="1">
                  <from>
                    <xdr:col>22</xdr:col>
                    <xdr:colOff>161925</xdr:colOff>
                    <xdr:row>244</xdr:row>
                    <xdr:rowOff>76200</xdr:rowOff>
                  </from>
                  <to>
                    <xdr:col>23</xdr:col>
                    <xdr:colOff>123825</xdr:colOff>
                    <xdr:row>244</xdr:row>
                    <xdr:rowOff>304800</xdr:rowOff>
                  </to>
                </anchor>
              </controlPr>
            </control>
          </mc:Choice>
        </mc:AlternateContent>
        <mc:AlternateContent xmlns:mc="http://schemas.openxmlformats.org/markup-compatibility/2006">
          <mc:Choice Requires="x14">
            <control shapeId="75789" r:id="rId11" name="Check Box 13">
              <controlPr defaultSize="0" autoFill="0" autoLine="0" autoPict="0">
                <anchor moveWithCells="1">
                  <from>
                    <xdr:col>22</xdr:col>
                    <xdr:colOff>161925</xdr:colOff>
                    <xdr:row>246</xdr:row>
                    <xdr:rowOff>76200</xdr:rowOff>
                  </from>
                  <to>
                    <xdr:col>23</xdr:col>
                    <xdr:colOff>123825</xdr:colOff>
                    <xdr:row>246</xdr:row>
                    <xdr:rowOff>304800</xdr:rowOff>
                  </to>
                </anchor>
              </controlPr>
            </control>
          </mc:Choice>
        </mc:AlternateContent>
        <mc:AlternateContent xmlns:mc="http://schemas.openxmlformats.org/markup-compatibility/2006">
          <mc:Choice Requires="x14">
            <control shapeId="75791" r:id="rId12" name="Check Box 15">
              <controlPr defaultSize="0" autoFill="0" autoLine="0" autoPict="0">
                <anchor moveWithCells="1">
                  <from>
                    <xdr:col>22</xdr:col>
                    <xdr:colOff>161925</xdr:colOff>
                    <xdr:row>250</xdr:row>
                    <xdr:rowOff>76200</xdr:rowOff>
                  </from>
                  <to>
                    <xdr:col>23</xdr:col>
                    <xdr:colOff>123825</xdr:colOff>
                    <xdr:row>250</xdr:row>
                    <xdr:rowOff>304800</xdr:rowOff>
                  </to>
                </anchor>
              </controlPr>
            </control>
          </mc:Choice>
        </mc:AlternateContent>
        <mc:AlternateContent xmlns:mc="http://schemas.openxmlformats.org/markup-compatibility/2006">
          <mc:Choice Requires="x14">
            <control shapeId="75792" r:id="rId13" name="Check Box 16">
              <controlPr defaultSize="0" autoFill="0" autoLine="0" autoPict="0">
                <anchor moveWithCells="1">
                  <from>
                    <xdr:col>22</xdr:col>
                    <xdr:colOff>161925</xdr:colOff>
                    <xdr:row>252</xdr:row>
                    <xdr:rowOff>228600</xdr:rowOff>
                  </from>
                  <to>
                    <xdr:col>23</xdr:col>
                    <xdr:colOff>123825</xdr:colOff>
                    <xdr:row>252</xdr:row>
                    <xdr:rowOff>457200</xdr:rowOff>
                  </to>
                </anchor>
              </controlPr>
            </control>
          </mc:Choice>
        </mc:AlternateContent>
        <mc:AlternateContent xmlns:mc="http://schemas.openxmlformats.org/markup-compatibility/2006">
          <mc:Choice Requires="x14">
            <control shapeId="75793" r:id="rId14" name="Check Box 17">
              <controlPr defaultSize="0" autoFill="0" autoLine="0" autoPict="0">
                <anchor moveWithCells="1">
                  <from>
                    <xdr:col>22</xdr:col>
                    <xdr:colOff>161925</xdr:colOff>
                    <xdr:row>254</xdr:row>
                    <xdr:rowOff>190500</xdr:rowOff>
                  </from>
                  <to>
                    <xdr:col>23</xdr:col>
                    <xdr:colOff>123825</xdr:colOff>
                    <xdr:row>254</xdr:row>
                    <xdr:rowOff>419100</xdr:rowOff>
                  </to>
                </anchor>
              </controlPr>
            </control>
          </mc:Choice>
        </mc:AlternateContent>
        <mc:AlternateContent xmlns:mc="http://schemas.openxmlformats.org/markup-compatibility/2006">
          <mc:Choice Requires="x14">
            <control shapeId="75794" r:id="rId15" name="Check Box 18">
              <controlPr defaultSize="0" autoFill="0" autoLine="0" autoPict="0">
                <anchor moveWithCells="1">
                  <from>
                    <xdr:col>22</xdr:col>
                    <xdr:colOff>161925</xdr:colOff>
                    <xdr:row>256</xdr:row>
                    <xdr:rowOff>190500</xdr:rowOff>
                  </from>
                  <to>
                    <xdr:col>23</xdr:col>
                    <xdr:colOff>123825</xdr:colOff>
                    <xdr:row>258</xdr:row>
                    <xdr:rowOff>19050</xdr:rowOff>
                  </to>
                </anchor>
              </controlPr>
            </control>
          </mc:Choice>
        </mc:AlternateContent>
        <mc:AlternateContent xmlns:mc="http://schemas.openxmlformats.org/markup-compatibility/2006">
          <mc:Choice Requires="x14">
            <control shapeId="75795" r:id="rId16" name="Check Box 19">
              <controlPr defaultSize="0" autoFill="0" autoLine="0" autoPict="0">
                <anchor moveWithCells="1">
                  <from>
                    <xdr:col>22</xdr:col>
                    <xdr:colOff>161925</xdr:colOff>
                    <xdr:row>258</xdr:row>
                    <xdr:rowOff>85725</xdr:rowOff>
                  </from>
                  <to>
                    <xdr:col>23</xdr:col>
                    <xdr:colOff>123825</xdr:colOff>
                    <xdr:row>258</xdr:row>
                    <xdr:rowOff>314325</xdr:rowOff>
                  </to>
                </anchor>
              </controlPr>
            </control>
          </mc:Choice>
        </mc:AlternateContent>
        <mc:AlternateContent xmlns:mc="http://schemas.openxmlformats.org/markup-compatibility/2006">
          <mc:Choice Requires="x14">
            <control shapeId="75790" r:id="rId17" name="Check Box 14">
              <controlPr defaultSize="0" autoFill="0" autoLine="0" autoPict="0">
                <anchor moveWithCells="1">
                  <from>
                    <xdr:col>22</xdr:col>
                    <xdr:colOff>161925</xdr:colOff>
                    <xdr:row>248</xdr:row>
                    <xdr:rowOff>76200</xdr:rowOff>
                  </from>
                  <to>
                    <xdr:col>23</xdr:col>
                    <xdr:colOff>123825</xdr:colOff>
                    <xdr:row>248</xdr:row>
                    <xdr:rowOff>304800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59999389629810485"/>
  </sheetPr>
  <dimension ref="A1:AT324"/>
  <sheetViews>
    <sheetView showGridLines="0" view="pageBreakPreview" zoomScaleNormal="90" zoomScaleSheetLayoutView="100" workbookViewId="0">
      <selection sqref="A1:AH1"/>
    </sheetView>
  </sheetViews>
  <sheetFormatPr defaultColWidth="2.875" defaultRowHeight="16.5" customHeight="1" x14ac:dyDescent="0.15"/>
  <cols>
    <col min="1" max="1" width="1.875" style="13" customWidth="1"/>
    <col min="2" max="2" width="2.875" style="13"/>
    <col min="3" max="7" width="3.125" style="13" customWidth="1"/>
    <col min="8" max="11" width="2.875" style="13"/>
    <col min="12" max="12" width="2.875" style="13" customWidth="1"/>
    <col min="13" max="26" width="2.875" style="13"/>
    <col min="27" max="27" width="2.875" style="23"/>
    <col min="28" max="16384" width="2.875" style="13"/>
  </cols>
  <sheetData>
    <row r="1" spans="1:46" ht="16.5" customHeight="1" x14ac:dyDescent="0.15">
      <c r="A1" s="2054" t="s">
        <v>180</v>
      </c>
      <c r="B1" s="2054"/>
      <c r="C1" s="2054"/>
      <c r="D1" s="2054"/>
      <c r="E1" s="2054"/>
      <c r="F1" s="2054"/>
      <c r="G1" s="2054"/>
      <c r="H1" s="2054"/>
      <c r="I1" s="2054"/>
      <c r="J1" s="2054"/>
      <c r="K1" s="2054"/>
      <c r="L1" s="2054"/>
      <c r="M1" s="2054"/>
      <c r="N1" s="2054"/>
      <c r="O1" s="2054"/>
      <c r="P1" s="2054"/>
      <c r="Q1" s="2054"/>
      <c r="R1" s="2054"/>
      <c r="S1" s="2054"/>
      <c r="T1" s="2054"/>
      <c r="U1" s="2054"/>
      <c r="V1" s="2054"/>
      <c r="W1" s="2054"/>
      <c r="X1" s="2054"/>
      <c r="Y1" s="2054"/>
      <c r="Z1" s="2054"/>
      <c r="AA1" s="2054"/>
      <c r="AB1" s="2054"/>
      <c r="AC1" s="2054"/>
      <c r="AD1" s="2054"/>
      <c r="AE1" s="2054"/>
      <c r="AF1" s="2054"/>
      <c r="AG1" s="2054"/>
      <c r="AH1" s="2054"/>
    </row>
    <row r="2" spans="1:46" ht="16.5" customHeight="1" x14ac:dyDescent="0.15">
      <c r="AA2" s="13"/>
    </row>
    <row r="3" spans="1:46" ht="16.5" customHeight="1" x14ac:dyDescent="0.15">
      <c r="A3" s="5"/>
      <c r="B3" s="13" t="s">
        <v>62</v>
      </c>
      <c r="C3" s="3"/>
      <c r="D3" s="3"/>
      <c r="E3" s="3"/>
      <c r="F3" s="3"/>
      <c r="G3" s="3"/>
      <c r="H3" s="3"/>
      <c r="I3" s="56"/>
      <c r="J3" s="56"/>
      <c r="K3" s="3"/>
      <c r="L3" s="3"/>
      <c r="AA3" s="13"/>
    </row>
    <row r="4" spans="1:46" ht="16.5" customHeight="1" x14ac:dyDescent="0.15">
      <c r="A4" s="5"/>
      <c r="C4" s="3"/>
      <c r="D4" s="3"/>
      <c r="E4" s="3"/>
      <c r="F4" s="3"/>
      <c r="G4" s="3"/>
      <c r="H4" s="3"/>
      <c r="I4" s="56"/>
      <c r="J4" s="56"/>
      <c r="K4" s="3"/>
      <c r="L4" s="3"/>
      <c r="AA4" s="13"/>
    </row>
    <row r="5" spans="1:46" ht="16.5" customHeight="1" x14ac:dyDescent="0.15">
      <c r="C5" s="5" t="s">
        <v>197</v>
      </c>
      <c r="D5" s="1" t="s">
        <v>198</v>
      </c>
      <c r="E5" s="3"/>
      <c r="F5" s="3"/>
      <c r="G5" s="3"/>
      <c r="H5" s="3"/>
      <c r="I5" s="56"/>
      <c r="J5" s="56"/>
      <c r="K5" s="3"/>
      <c r="L5" s="3"/>
      <c r="AA5" s="13"/>
    </row>
    <row r="6" spans="1:46" ht="8.25" customHeight="1" x14ac:dyDescent="0.15">
      <c r="C6" s="15"/>
      <c r="D6" s="15"/>
      <c r="E6" s="15"/>
      <c r="F6" s="15"/>
      <c r="G6" s="15"/>
      <c r="H6" s="15"/>
      <c r="I6" s="15"/>
      <c r="J6" s="15"/>
      <c r="K6" s="15"/>
      <c r="L6" s="15"/>
      <c r="M6" s="15"/>
      <c r="N6" s="15"/>
      <c r="O6" s="15"/>
      <c r="P6" s="15"/>
      <c r="Q6" s="15"/>
      <c r="R6" s="15"/>
      <c r="S6" s="15"/>
      <c r="T6" s="15"/>
      <c r="U6" s="15"/>
      <c r="V6" s="15"/>
      <c r="W6" s="15"/>
      <c r="X6" s="15"/>
      <c r="Y6" s="15"/>
      <c r="Z6" s="15"/>
      <c r="AA6" s="13"/>
    </row>
    <row r="7" spans="1:46" ht="19.5" customHeight="1" x14ac:dyDescent="0.15">
      <c r="B7" s="2024" t="s">
        <v>234</v>
      </c>
      <c r="C7" s="1987" t="s">
        <v>171</v>
      </c>
      <c r="D7" s="1988"/>
      <c r="E7" s="1988"/>
      <c r="F7" s="1988"/>
      <c r="G7" s="1989"/>
      <c r="H7" s="2025" t="str">
        <f>IF(入力シート!K15="","",入力シート!K15)</f>
        <v/>
      </c>
      <c r="I7" s="1992"/>
      <c r="J7" s="1992"/>
      <c r="K7" s="1992"/>
      <c r="L7" s="1992"/>
      <c r="M7" s="1992"/>
      <c r="N7" s="1992"/>
      <c r="O7" s="1992"/>
      <c r="P7" s="1992"/>
      <c r="Q7" s="1992"/>
      <c r="R7" s="1992"/>
      <c r="S7" s="1992"/>
      <c r="T7" s="1992"/>
      <c r="U7" s="1992"/>
      <c r="V7" s="1992"/>
      <c r="W7" s="1992"/>
      <c r="X7" s="1992"/>
      <c r="Y7" s="1992"/>
      <c r="Z7" s="1992"/>
      <c r="AA7" s="1992"/>
      <c r="AB7" s="1992"/>
      <c r="AC7" s="1992"/>
      <c r="AD7" s="1992"/>
      <c r="AE7" s="1992"/>
      <c r="AF7" s="1993"/>
      <c r="AM7" s="14"/>
    </row>
    <row r="8" spans="1:46" ht="19.5" customHeight="1" x14ac:dyDescent="0.15">
      <c r="B8" s="2024"/>
      <c r="C8" s="1965" t="s">
        <v>47</v>
      </c>
      <c r="D8" s="1966"/>
      <c r="E8" s="1966"/>
      <c r="F8" s="1966"/>
      <c r="G8" s="2026"/>
      <c r="H8" s="2027" t="str">
        <f>IF(入力シート!K16="","",入力シート!K16)</f>
        <v/>
      </c>
      <c r="I8" s="1959"/>
      <c r="J8" s="1959"/>
      <c r="K8" s="1959"/>
      <c r="L8" s="1959"/>
      <c r="M8" s="1959"/>
      <c r="N8" s="1959"/>
      <c r="O8" s="1959"/>
      <c r="P8" s="1959"/>
      <c r="Q8" s="1959"/>
      <c r="R8" s="1959"/>
      <c r="S8" s="1959"/>
      <c r="T8" s="1959"/>
      <c r="U8" s="1959"/>
      <c r="V8" s="1959"/>
      <c r="W8" s="1959"/>
      <c r="X8" s="1959"/>
      <c r="Y8" s="1959"/>
      <c r="Z8" s="1959"/>
      <c r="AA8" s="1959"/>
      <c r="AB8" s="1959"/>
      <c r="AC8" s="1959"/>
      <c r="AD8" s="1959"/>
      <c r="AE8" s="1959"/>
      <c r="AF8" s="1960"/>
      <c r="AN8" s="24"/>
      <c r="AO8" s="24"/>
    </row>
    <row r="9" spans="1:46" ht="19.5" customHeight="1" x14ac:dyDescent="0.15">
      <c r="B9" s="2024"/>
      <c r="C9" s="2000" t="s">
        <v>172</v>
      </c>
      <c r="D9" s="2001"/>
      <c r="E9" s="2001"/>
      <c r="F9" s="2001"/>
      <c r="G9" s="2028"/>
      <c r="H9" s="2029" t="str">
        <f>IF(入力シート!K17="","",入力シート!K17)</f>
        <v/>
      </c>
      <c r="I9" s="2030"/>
      <c r="J9" s="2030"/>
      <c r="K9" s="2030"/>
      <c r="L9" s="2030"/>
      <c r="M9" s="2030"/>
      <c r="N9" s="2030"/>
      <c r="O9" s="2030"/>
      <c r="P9" s="2030"/>
      <c r="Q9" s="2030"/>
      <c r="R9" s="2030"/>
      <c r="S9" s="2030"/>
      <c r="T9" s="2030"/>
      <c r="U9" s="2030"/>
      <c r="V9" s="2030"/>
      <c r="W9" s="2030"/>
      <c r="X9" s="2030"/>
      <c r="Y9" s="2030"/>
      <c r="Z9" s="2030"/>
      <c r="AA9" s="2030"/>
      <c r="AB9" s="2030"/>
      <c r="AC9" s="2030"/>
      <c r="AD9" s="2030"/>
      <c r="AE9" s="2030"/>
      <c r="AF9" s="2031"/>
      <c r="AT9" s="6"/>
    </row>
    <row r="10" spans="1:46" ht="19.5" customHeight="1" x14ac:dyDescent="0.15">
      <c r="B10" s="2024"/>
      <c r="C10" s="2000" t="s">
        <v>173</v>
      </c>
      <c r="D10" s="2001"/>
      <c r="E10" s="2001"/>
      <c r="F10" s="2001"/>
      <c r="G10" s="2028"/>
      <c r="H10" s="2032" t="str">
        <f>IF(入力シート!K18="","",入力シート!K18)</f>
        <v/>
      </c>
      <c r="I10" s="2033"/>
      <c r="J10" s="2033"/>
      <c r="K10" s="2033"/>
      <c r="L10" s="2033"/>
      <c r="M10" s="2033"/>
      <c r="N10" s="2033"/>
      <c r="O10" s="2033"/>
      <c r="P10" s="2033"/>
      <c r="Q10" s="2033"/>
      <c r="R10" s="2033"/>
      <c r="S10" s="2033"/>
      <c r="T10" s="2033"/>
      <c r="U10" s="2033"/>
      <c r="V10" s="2033"/>
      <c r="W10" s="2033"/>
      <c r="X10" s="2033"/>
      <c r="Y10" s="2033"/>
      <c r="Z10" s="2033"/>
      <c r="AA10" s="2033"/>
      <c r="AB10" s="2033"/>
      <c r="AC10" s="2033"/>
      <c r="AD10" s="2033"/>
      <c r="AE10" s="2033"/>
      <c r="AF10" s="2034"/>
    </row>
    <row r="11" spans="1:46" ht="19.5" customHeight="1" x14ac:dyDescent="0.15">
      <c r="B11" s="2024"/>
      <c r="C11" s="2035" t="s">
        <v>171</v>
      </c>
      <c r="D11" s="2036"/>
      <c r="E11" s="2036"/>
      <c r="F11" s="2036"/>
      <c r="G11" s="2037"/>
      <c r="H11" s="1991"/>
      <c r="I11" s="2038"/>
      <c r="J11" s="1992" t="str">
        <f>IF(入力シート!K19="","",入力シート!K19)</f>
        <v/>
      </c>
      <c r="K11" s="1992"/>
      <c r="L11" s="1992"/>
      <c r="M11" s="1992"/>
      <c r="N11" s="1992"/>
      <c r="O11" s="1992"/>
      <c r="P11" s="1992"/>
      <c r="Q11" s="1992"/>
      <c r="R11" s="1992"/>
      <c r="S11" s="1993"/>
      <c r="T11" s="1991"/>
      <c r="U11" s="2038"/>
      <c r="V11" s="1992" t="str">
        <f>IF(入力シート!K20="","",入力シート!K20)</f>
        <v/>
      </c>
      <c r="W11" s="1992"/>
      <c r="X11" s="1992"/>
      <c r="Y11" s="1992"/>
      <c r="Z11" s="1992"/>
      <c r="AA11" s="1992"/>
      <c r="AB11" s="1992"/>
      <c r="AC11" s="1992"/>
      <c r="AD11" s="1992"/>
      <c r="AE11" s="1992"/>
      <c r="AF11" s="1993"/>
    </row>
    <row r="12" spans="1:46" ht="19.5" customHeight="1" x14ac:dyDescent="0.15">
      <c r="B12" s="2024"/>
      <c r="C12" s="1965" t="s">
        <v>187</v>
      </c>
      <c r="D12" s="1966"/>
      <c r="E12" s="1966"/>
      <c r="F12" s="1966"/>
      <c r="G12" s="2026"/>
      <c r="H12" s="2039" t="s">
        <v>181</v>
      </c>
      <c r="I12" s="2040"/>
      <c r="J12" s="1959" t="str">
        <f>IF(入力シート!K21="","",入力シート!K21)</f>
        <v/>
      </c>
      <c r="K12" s="1959"/>
      <c r="L12" s="1959"/>
      <c r="M12" s="1959"/>
      <c r="N12" s="1959"/>
      <c r="O12" s="1959"/>
      <c r="P12" s="1959"/>
      <c r="Q12" s="1959"/>
      <c r="R12" s="1959"/>
      <c r="S12" s="1960"/>
      <c r="T12" s="2039" t="s">
        <v>182</v>
      </c>
      <c r="U12" s="2040"/>
      <c r="V12" s="1959" t="str">
        <f>IF(入力シート!K22="","",入力シート!K22)</f>
        <v/>
      </c>
      <c r="W12" s="1959"/>
      <c r="X12" s="1959"/>
      <c r="Y12" s="1959"/>
      <c r="Z12" s="1959"/>
      <c r="AA12" s="1959"/>
      <c r="AB12" s="1959"/>
      <c r="AC12" s="1959"/>
      <c r="AD12" s="1959"/>
      <c r="AE12" s="1959"/>
      <c r="AF12" s="1960"/>
    </row>
    <row r="13" spans="1:46" ht="19.5" customHeight="1" x14ac:dyDescent="0.15">
      <c r="B13" s="2024"/>
      <c r="C13" s="1939"/>
      <c r="D13" s="1940"/>
      <c r="E13" s="1940"/>
      <c r="F13" s="1940"/>
      <c r="G13" s="1941"/>
      <c r="H13" s="2041"/>
      <c r="I13" s="2042"/>
      <c r="J13" s="2020"/>
      <c r="K13" s="2020"/>
      <c r="L13" s="2020"/>
      <c r="M13" s="2020"/>
      <c r="N13" s="2020"/>
      <c r="O13" s="2020"/>
      <c r="P13" s="2020"/>
      <c r="Q13" s="2020"/>
      <c r="R13" s="2020"/>
      <c r="S13" s="2021"/>
      <c r="T13" s="2041"/>
      <c r="U13" s="2042"/>
      <c r="V13" s="2020"/>
      <c r="W13" s="2020"/>
      <c r="X13" s="2020"/>
      <c r="Y13" s="2020"/>
      <c r="Z13" s="2020"/>
      <c r="AA13" s="2020"/>
      <c r="AB13" s="2020"/>
      <c r="AC13" s="2020"/>
      <c r="AD13" s="2020"/>
      <c r="AE13" s="2020"/>
      <c r="AF13" s="2021"/>
    </row>
    <row r="14" spans="1:46" ht="19.5" customHeight="1" x14ac:dyDescent="0.15">
      <c r="C14" s="1975" t="s">
        <v>48</v>
      </c>
      <c r="D14" s="1976"/>
      <c r="E14" s="1976"/>
      <c r="F14" s="1976"/>
      <c r="G14" s="1977"/>
      <c r="H14" s="470" t="s">
        <v>49</v>
      </c>
      <c r="I14" s="2052" t="str">
        <f>IF(入力シート!K23="","",LEFT(入力シート!K23,3)&amp;"-"&amp;RIGHT(入力シート!K23,4))</f>
        <v/>
      </c>
      <c r="J14" s="2052"/>
      <c r="K14" s="2052"/>
      <c r="L14" s="2052"/>
      <c r="M14" s="2053"/>
      <c r="N14" s="1939" t="s">
        <v>183</v>
      </c>
      <c r="O14" s="1940"/>
      <c r="P14" s="1940"/>
      <c r="Q14" s="1963" t="str">
        <f>IF(入力シート!K24="","",入力シート!K24)</f>
        <v/>
      </c>
      <c r="R14" s="1963"/>
      <c r="S14" s="1963"/>
      <c r="T14" s="1964"/>
      <c r="U14" s="1939" t="s">
        <v>184</v>
      </c>
      <c r="V14" s="1940"/>
      <c r="W14" s="1940"/>
      <c r="X14" s="1963" t="str">
        <f>IF(入力シート!K25="","",入力シート!K25)</f>
        <v/>
      </c>
      <c r="Y14" s="1963"/>
      <c r="Z14" s="1963"/>
      <c r="AA14" s="1963"/>
      <c r="AB14" s="1963"/>
      <c r="AC14" s="1963"/>
      <c r="AD14" s="1963"/>
      <c r="AE14" s="1963"/>
      <c r="AF14" s="1964"/>
    </row>
    <row r="15" spans="1:46" ht="19.5" customHeight="1" x14ac:dyDescent="0.15">
      <c r="C15" s="1978"/>
      <c r="D15" s="1979"/>
      <c r="E15" s="1979"/>
      <c r="F15" s="1979"/>
      <c r="G15" s="1980"/>
      <c r="H15" s="2002" t="str">
        <f>IF(入力シート!K26="","",入力シート!K26&amp;IF(入力シート!K27="－","","　"&amp;入力シート!K27))</f>
        <v/>
      </c>
      <c r="I15" s="2003"/>
      <c r="J15" s="2003"/>
      <c r="K15" s="2003"/>
      <c r="L15" s="2003"/>
      <c r="M15" s="2003"/>
      <c r="N15" s="2003"/>
      <c r="O15" s="2003"/>
      <c r="P15" s="2003"/>
      <c r="Q15" s="2003"/>
      <c r="R15" s="2003"/>
      <c r="S15" s="2003"/>
      <c r="T15" s="2003"/>
      <c r="U15" s="2003"/>
      <c r="V15" s="2003"/>
      <c r="W15" s="2003"/>
      <c r="X15" s="2003"/>
      <c r="Y15" s="2003"/>
      <c r="Z15" s="2003"/>
      <c r="AA15" s="2003"/>
      <c r="AB15" s="2003"/>
      <c r="AC15" s="2003"/>
      <c r="AD15" s="2003"/>
      <c r="AE15" s="2003"/>
      <c r="AF15" s="2004"/>
    </row>
    <row r="16" spans="1:46" ht="19.5" customHeight="1" x14ac:dyDescent="0.15">
      <c r="B16" s="7"/>
      <c r="C16" s="1981"/>
      <c r="D16" s="1982"/>
      <c r="E16" s="1982"/>
      <c r="F16" s="1982"/>
      <c r="G16" s="1983"/>
      <c r="H16" s="2005"/>
      <c r="I16" s="2006"/>
      <c r="J16" s="2006"/>
      <c r="K16" s="2006"/>
      <c r="L16" s="2006"/>
      <c r="M16" s="2006"/>
      <c r="N16" s="2006"/>
      <c r="O16" s="2006"/>
      <c r="P16" s="2006"/>
      <c r="Q16" s="2006"/>
      <c r="R16" s="2006"/>
      <c r="S16" s="2006"/>
      <c r="T16" s="2006"/>
      <c r="U16" s="2006"/>
      <c r="V16" s="2006"/>
      <c r="W16" s="2006"/>
      <c r="X16" s="2006"/>
      <c r="Y16" s="2006"/>
      <c r="Z16" s="2006"/>
      <c r="AA16" s="2006"/>
      <c r="AB16" s="2006"/>
      <c r="AC16" s="2006"/>
      <c r="AD16" s="2006"/>
      <c r="AE16" s="2006"/>
      <c r="AF16" s="2007"/>
    </row>
    <row r="17" spans="2:34" ht="8.25" customHeight="1" x14ac:dyDescent="0.15">
      <c r="B17" s="7"/>
      <c r="C17" s="3"/>
      <c r="D17" s="3"/>
      <c r="E17" s="34"/>
      <c r="F17" s="34"/>
      <c r="G17" s="34"/>
      <c r="H17" s="34"/>
      <c r="I17" s="56"/>
      <c r="J17" s="56"/>
      <c r="K17" s="3"/>
      <c r="L17" s="3"/>
      <c r="AA17" s="13"/>
    </row>
    <row r="18" spans="2:34" ht="16.5" customHeight="1" x14ac:dyDescent="0.15">
      <c r="C18" s="5" t="s">
        <v>199</v>
      </c>
      <c r="D18" s="7" t="s">
        <v>50</v>
      </c>
      <c r="E18" s="3"/>
      <c r="F18" s="3"/>
      <c r="G18" s="3"/>
      <c r="H18" s="3"/>
      <c r="I18" s="56"/>
      <c r="K18" s="24"/>
      <c r="N18" s="3" t="s">
        <v>230</v>
      </c>
      <c r="AA18" s="13"/>
      <c r="AB18" s="25" t="s">
        <v>1225</v>
      </c>
      <c r="AC18" s="25"/>
      <c r="AD18" s="25"/>
      <c r="AE18" s="25" t="s">
        <v>39</v>
      </c>
      <c r="AF18" s="25" t="s">
        <v>201</v>
      </c>
      <c r="AG18" s="25"/>
      <c r="AH18" s="25"/>
    </row>
    <row r="19" spans="2:34" ht="8.25" customHeight="1" x14ac:dyDescent="0.15">
      <c r="C19" s="15"/>
      <c r="D19" s="15"/>
      <c r="E19" s="15"/>
      <c r="F19" s="15"/>
      <c r="G19" s="15"/>
      <c r="H19" s="15"/>
      <c r="I19" s="15"/>
      <c r="J19" s="15"/>
      <c r="K19" s="15"/>
      <c r="L19" s="15"/>
      <c r="M19" s="15"/>
      <c r="N19" s="15"/>
      <c r="O19" s="15"/>
      <c r="P19" s="15"/>
      <c r="Q19" s="15"/>
      <c r="R19" s="15"/>
      <c r="S19" s="15"/>
      <c r="T19" s="15"/>
      <c r="U19" s="15"/>
      <c r="V19" s="15"/>
      <c r="W19" s="15"/>
      <c r="X19" s="15"/>
      <c r="Y19" s="15"/>
      <c r="Z19" s="15"/>
      <c r="AA19" s="13"/>
    </row>
    <row r="20" spans="2:34" ht="19.5" customHeight="1" x14ac:dyDescent="0.15">
      <c r="B20" s="7"/>
      <c r="C20" s="2013" t="s">
        <v>51</v>
      </c>
      <c r="D20" s="2014"/>
      <c r="E20" s="2014"/>
      <c r="F20" s="2014"/>
      <c r="G20" s="2015"/>
      <c r="H20" s="2016"/>
      <c r="I20" s="2017"/>
      <c r="J20" s="2017"/>
      <c r="K20" s="2017"/>
      <c r="L20" s="994" t="s">
        <v>174</v>
      </c>
      <c r="M20" s="2017"/>
      <c r="N20" s="2017"/>
      <c r="O20" s="994" t="s">
        <v>175</v>
      </c>
      <c r="P20" s="2017"/>
      <c r="Q20" s="2017"/>
      <c r="R20" s="994" t="s">
        <v>176</v>
      </c>
      <c r="S20" s="2018" t="s">
        <v>52</v>
      </c>
      <c r="T20" s="2018"/>
      <c r="U20" s="2018"/>
      <c r="V20" s="995"/>
      <c r="W20" s="2017"/>
      <c r="X20" s="2017"/>
      <c r="Y20" s="2017"/>
      <c r="Z20" s="994" t="s">
        <v>174</v>
      </c>
      <c r="AA20" s="2017"/>
      <c r="AB20" s="2017"/>
      <c r="AC20" s="994" t="s">
        <v>175</v>
      </c>
      <c r="AD20" s="2017"/>
      <c r="AE20" s="2017"/>
      <c r="AF20" s="996" t="s">
        <v>176</v>
      </c>
    </row>
    <row r="21" spans="2:34" ht="19.5" customHeight="1" x14ac:dyDescent="0.15">
      <c r="C21" s="1932" t="s">
        <v>53</v>
      </c>
      <c r="D21" s="1933"/>
      <c r="E21" s="1933"/>
      <c r="F21" s="1933"/>
      <c r="G21" s="1934"/>
      <c r="H21" s="2008"/>
      <c r="I21" s="2008"/>
      <c r="J21" s="2008"/>
      <c r="K21" s="2008"/>
      <c r="L21" s="2008"/>
      <c r="M21" s="2008"/>
      <c r="N21" s="2008"/>
      <c r="O21" s="2008"/>
      <c r="P21" s="2008"/>
      <c r="Q21" s="2008"/>
      <c r="R21" s="2009" t="s">
        <v>54</v>
      </c>
      <c r="S21" s="2010"/>
      <c r="T21" s="2010"/>
      <c r="U21" s="2010"/>
      <c r="V21" s="2012"/>
      <c r="W21" s="2008"/>
      <c r="X21" s="2008"/>
      <c r="Y21" s="2008"/>
      <c r="Z21" s="2008"/>
      <c r="AA21" s="2008"/>
      <c r="AB21" s="2008"/>
      <c r="AC21" s="2008"/>
      <c r="AD21" s="2008"/>
      <c r="AE21" s="2008"/>
      <c r="AF21" s="2008"/>
    </row>
    <row r="22" spans="2:34" ht="19.5" customHeight="1" x14ac:dyDescent="0.15">
      <c r="C22" s="1932" t="s">
        <v>55</v>
      </c>
      <c r="D22" s="1933"/>
      <c r="E22" s="1933"/>
      <c r="F22" s="1933"/>
      <c r="G22" s="1934"/>
      <c r="H22" s="2008"/>
      <c r="I22" s="2008"/>
      <c r="J22" s="2008"/>
      <c r="K22" s="2008"/>
      <c r="L22" s="2008"/>
      <c r="M22" s="2008"/>
      <c r="N22" s="2008"/>
      <c r="O22" s="2008"/>
      <c r="P22" s="2008"/>
      <c r="Q22" s="2008"/>
      <c r="R22" s="1932" t="s">
        <v>56</v>
      </c>
      <c r="S22" s="1933"/>
      <c r="T22" s="1933"/>
      <c r="U22" s="1933"/>
      <c r="V22" s="2019"/>
      <c r="W22" s="2008"/>
      <c r="X22" s="2008"/>
      <c r="Y22" s="2008"/>
      <c r="Z22" s="2008"/>
      <c r="AA22" s="2008"/>
      <c r="AB22" s="2008"/>
      <c r="AC22" s="2008"/>
      <c r="AD22" s="2008"/>
      <c r="AE22" s="2008"/>
      <c r="AF22" s="2008"/>
    </row>
    <row r="23" spans="2:34" ht="19.5" customHeight="1" x14ac:dyDescent="0.15">
      <c r="B23" s="2"/>
      <c r="C23" s="2009" t="s">
        <v>57</v>
      </c>
      <c r="D23" s="2010"/>
      <c r="E23" s="2010"/>
      <c r="F23" s="2010"/>
      <c r="G23" s="2011"/>
      <c r="H23" s="2008"/>
      <c r="I23" s="2008"/>
      <c r="J23" s="2008"/>
      <c r="K23" s="2008"/>
      <c r="L23" s="2008"/>
      <c r="M23" s="2008"/>
      <c r="N23" s="2008"/>
      <c r="O23" s="2008"/>
      <c r="P23" s="2008"/>
      <c r="Q23" s="2008"/>
      <c r="R23" s="2009" t="s">
        <v>58</v>
      </c>
      <c r="S23" s="2010"/>
      <c r="T23" s="2010"/>
      <c r="U23" s="2010"/>
      <c r="V23" s="2012"/>
      <c r="W23" s="2008"/>
      <c r="X23" s="2008"/>
      <c r="Y23" s="2008"/>
      <c r="Z23" s="2008"/>
      <c r="AA23" s="2008"/>
      <c r="AB23" s="2008"/>
      <c r="AC23" s="2008"/>
      <c r="AD23" s="2008"/>
      <c r="AE23" s="2008"/>
      <c r="AF23" s="2008"/>
    </row>
    <row r="24" spans="2:34" ht="8.25" customHeight="1" x14ac:dyDescent="0.15">
      <c r="B24" s="2"/>
      <c r="C24" s="3"/>
      <c r="D24" s="3"/>
      <c r="E24" s="34"/>
      <c r="F24" s="34"/>
      <c r="G24" s="34"/>
      <c r="H24" s="34"/>
      <c r="I24" s="56"/>
      <c r="J24" s="56"/>
      <c r="K24" s="3"/>
      <c r="L24" s="3"/>
      <c r="AA24" s="13"/>
    </row>
    <row r="25" spans="2:34" ht="16.5" customHeight="1" x14ac:dyDescent="0.15">
      <c r="C25" s="5" t="s">
        <v>200</v>
      </c>
      <c r="D25" s="3" t="s">
        <v>190</v>
      </c>
      <c r="E25" s="3"/>
      <c r="F25" s="3"/>
      <c r="G25" s="3"/>
      <c r="I25" s="56"/>
      <c r="K25" s="38"/>
      <c r="L25" s="56"/>
      <c r="M25" s="3"/>
      <c r="AA25" s="13"/>
    </row>
    <row r="26" spans="2:34" ht="8.25" customHeight="1" x14ac:dyDescent="0.15">
      <c r="C26" s="15"/>
      <c r="D26" s="15"/>
      <c r="E26" s="15"/>
      <c r="F26" s="15"/>
      <c r="G26" s="15"/>
      <c r="H26" s="15"/>
      <c r="I26" s="15"/>
      <c r="J26" s="15"/>
      <c r="K26" s="15"/>
      <c r="L26" s="15"/>
      <c r="M26" s="15"/>
      <c r="N26" s="15"/>
      <c r="O26" s="15"/>
      <c r="P26" s="15"/>
      <c r="Q26" s="15"/>
      <c r="R26" s="15"/>
      <c r="S26" s="15"/>
      <c r="T26" s="15"/>
      <c r="U26" s="15"/>
      <c r="V26" s="15"/>
      <c r="W26" s="15"/>
      <c r="X26" s="15"/>
      <c r="Y26" s="15"/>
      <c r="Z26" s="15"/>
      <c r="AA26" s="13"/>
    </row>
    <row r="27" spans="2:34" ht="19.5" customHeight="1" x14ac:dyDescent="0.15">
      <c r="C27" s="1973" t="s">
        <v>202</v>
      </c>
      <c r="D27" s="1973"/>
      <c r="E27" s="1973"/>
      <c r="F27" s="1973"/>
      <c r="G27" s="1973"/>
      <c r="H27" s="1974" t="str">
        <f>IF(入力シート!B28=1,"○","－")</f>
        <v>－</v>
      </c>
      <c r="I27" s="1974"/>
      <c r="J27" s="1974"/>
      <c r="K27" s="56" t="s">
        <v>203</v>
      </c>
      <c r="L27" s="3" t="s">
        <v>204</v>
      </c>
      <c r="M27" s="15"/>
      <c r="N27" s="15"/>
      <c r="O27" s="15"/>
      <c r="P27" s="15"/>
      <c r="Q27" s="15"/>
      <c r="R27" s="15"/>
      <c r="S27" s="15"/>
      <c r="T27" s="15"/>
      <c r="U27" s="15"/>
      <c r="V27" s="15"/>
      <c r="W27" s="15"/>
      <c r="X27" s="15"/>
      <c r="Y27" s="15"/>
      <c r="Z27" s="15"/>
      <c r="AA27" s="13"/>
    </row>
    <row r="28" spans="2:34" ht="19.5" customHeight="1" x14ac:dyDescent="0.15">
      <c r="B28" s="2"/>
      <c r="C28" s="1936" t="s">
        <v>177</v>
      </c>
      <c r="D28" s="1937"/>
      <c r="E28" s="1937"/>
      <c r="F28" s="1937"/>
      <c r="G28" s="1937"/>
      <c r="H28" s="1954" t="str">
        <f>IF(入力シート!K29="","",入力シート!K29)</f>
        <v/>
      </c>
      <c r="I28" s="1954"/>
      <c r="J28" s="1954"/>
      <c r="K28" s="1954"/>
      <c r="L28" s="1954"/>
      <c r="M28" s="1954"/>
      <c r="N28" s="1954"/>
      <c r="O28" s="1954"/>
      <c r="P28" s="1954"/>
      <c r="Q28" s="1954"/>
      <c r="R28" s="1954"/>
      <c r="S28" s="1954"/>
      <c r="T28" s="1954"/>
      <c r="U28" s="1954"/>
      <c r="V28" s="1954"/>
      <c r="W28" s="1954"/>
      <c r="X28" s="1954"/>
      <c r="Y28" s="1954"/>
      <c r="Z28" s="1954"/>
      <c r="AA28" s="1954"/>
      <c r="AB28" s="1954"/>
      <c r="AC28" s="1954"/>
      <c r="AD28" s="1954"/>
      <c r="AE28" s="1954"/>
      <c r="AF28" s="1954"/>
    </row>
    <row r="29" spans="2:34" ht="19.5" customHeight="1" x14ac:dyDescent="0.15">
      <c r="B29" s="2"/>
      <c r="C29" s="1984" t="s">
        <v>178</v>
      </c>
      <c r="D29" s="1985"/>
      <c r="E29" s="1985"/>
      <c r="F29" s="1985"/>
      <c r="G29" s="1986"/>
      <c r="H29" s="1954" t="str">
        <f>IF(入力シート!K30="","",入力シート!K30)</f>
        <v/>
      </c>
      <c r="I29" s="1954"/>
      <c r="J29" s="1954"/>
      <c r="K29" s="1954"/>
      <c r="L29" s="1954"/>
      <c r="M29" s="1954"/>
      <c r="N29" s="1954"/>
      <c r="O29" s="1954"/>
      <c r="P29" s="1954"/>
      <c r="Q29" s="1954"/>
      <c r="R29" s="1954"/>
      <c r="S29" s="1954"/>
      <c r="T29" s="1954"/>
      <c r="U29" s="1954"/>
      <c r="V29" s="1954"/>
      <c r="W29" s="1954"/>
      <c r="X29" s="1954"/>
      <c r="Y29" s="1954"/>
      <c r="Z29" s="1954"/>
      <c r="AA29" s="1954"/>
      <c r="AB29" s="1954"/>
      <c r="AC29" s="1954"/>
      <c r="AD29" s="1954"/>
      <c r="AE29" s="1954"/>
      <c r="AF29" s="1954"/>
    </row>
    <row r="30" spans="2:34" ht="19.5" customHeight="1" x14ac:dyDescent="0.15">
      <c r="B30" s="2"/>
      <c r="C30" s="1987" t="s">
        <v>171</v>
      </c>
      <c r="D30" s="1988"/>
      <c r="E30" s="1988"/>
      <c r="F30" s="1988"/>
      <c r="G30" s="1989"/>
      <c r="H30" s="1990"/>
      <c r="I30" s="1991"/>
      <c r="J30" s="1992" t="str">
        <f>IF(入力シート!K31="","",入力シート!K31)</f>
        <v/>
      </c>
      <c r="K30" s="1992"/>
      <c r="L30" s="1992"/>
      <c r="M30" s="1992"/>
      <c r="N30" s="1992"/>
      <c r="O30" s="1992"/>
      <c r="P30" s="1992"/>
      <c r="Q30" s="1992"/>
      <c r="R30" s="1992"/>
      <c r="S30" s="1993"/>
      <c r="T30" s="1972"/>
      <c r="U30" s="1994"/>
      <c r="V30" s="1992" t="str">
        <f>IF(入力シート!K32="","",入力シート!K32)</f>
        <v/>
      </c>
      <c r="W30" s="1992"/>
      <c r="X30" s="1992"/>
      <c r="Y30" s="1992"/>
      <c r="Z30" s="1992"/>
      <c r="AA30" s="1992"/>
      <c r="AB30" s="1992"/>
      <c r="AC30" s="1992"/>
      <c r="AD30" s="1992"/>
      <c r="AE30" s="1992"/>
      <c r="AF30" s="1993"/>
    </row>
    <row r="31" spans="2:34" ht="19.5" customHeight="1" x14ac:dyDescent="0.15">
      <c r="B31" s="2"/>
      <c r="C31" s="1965" t="s">
        <v>188</v>
      </c>
      <c r="D31" s="1966"/>
      <c r="E31" s="1966"/>
      <c r="F31" s="1966"/>
      <c r="G31" s="1966"/>
      <c r="H31" s="1969" t="s">
        <v>181</v>
      </c>
      <c r="I31" s="1970"/>
      <c r="J31" s="1959" t="str">
        <f>IF(入力シート!K33="","",入力シート!K33)</f>
        <v/>
      </c>
      <c r="K31" s="1959"/>
      <c r="L31" s="1959"/>
      <c r="M31" s="1959"/>
      <c r="N31" s="1959"/>
      <c r="O31" s="1959"/>
      <c r="P31" s="1959"/>
      <c r="Q31" s="1959"/>
      <c r="R31" s="1959"/>
      <c r="S31" s="1960"/>
      <c r="T31" s="1969" t="s">
        <v>182</v>
      </c>
      <c r="U31" s="1970"/>
      <c r="V31" s="1959" t="str">
        <f>IF(入力シート!K34="","",入力シート!K34)</f>
        <v/>
      </c>
      <c r="W31" s="1959"/>
      <c r="X31" s="1959"/>
      <c r="Y31" s="1959"/>
      <c r="Z31" s="1959"/>
      <c r="AA31" s="1959"/>
      <c r="AB31" s="1959"/>
      <c r="AC31" s="1959"/>
      <c r="AD31" s="1959"/>
      <c r="AE31" s="1959"/>
      <c r="AF31" s="1960"/>
    </row>
    <row r="32" spans="2:34" ht="19.5" customHeight="1" x14ac:dyDescent="0.15">
      <c r="B32" s="2"/>
      <c r="C32" s="1967"/>
      <c r="D32" s="1968"/>
      <c r="E32" s="1968"/>
      <c r="F32" s="1968"/>
      <c r="G32" s="1968"/>
      <c r="H32" s="1971"/>
      <c r="I32" s="1972"/>
      <c r="J32" s="1961"/>
      <c r="K32" s="1961"/>
      <c r="L32" s="1961"/>
      <c r="M32" s="1961"/>
      <c r="N32" s="1961"/>
      <c r="O32" s="1961"/>
      <c r="P32" s="1961"/>
      <c r="Q32" s="1961"/>
      <c r="R32" s="1961"/>
      <c r="S32" s="1962"/>
      <c r="T32" s="1971"/>
      <c r="U32" s="1972"/>
      <c r="V32" s="1961"/>
      <c r="W32" s="1961"/>
      <c r="X32" s="1961"/>
      <c r="Y32" s="1961"/>
      <c r="Z32" s="1961"/>
      <c r="AA32" s="1961"/>
      <c r="AB32" s="1961"/>
      <c r="AC32" s="1961"/>
      <c r="AD32" s="1961"/>
      <c r="AE32" s="1961"/>
      <c r="AF32" s="1962"/>
    </row>
    <row r="33" spans="2:33" ht="19.5" customHeight="1" x14ac:dyDescent="0.15">
      <c r="B33" s="2"/>
      <c r="C33" s="1995" t="s">
        <v>48</v>
      </c>
      <c r="D33" s="1996"/>
      <c r="E33" s="1996"/>
      <c r="F33" s="1996"/>
      <c r="G33" s="1997"/>
      <c r="H33" s="469" t="s">
        <v>49</v>
      </c>
      <c r="I33" s="2052" t="str">
        <f>IF(入力シート!K35="","",LEFT(入力シート!K35,3)&amp;"-"&amp;RIGHT(入力シート!K35,4))</f>
        <v/>
      </c>
      <c r="J33" s="2052"/>
      <c r="K33" s="2052"/>
      <c r="L33" s="2052"/>
      <c r="M33" s="2053"/>
      <c r="N33" s="2000" t="s">
        <v>183</v>
      </c>
      <c r="O33" s="2001"/>
      <c r="P33" s="2001"/>
      <c r="Q33" s="1952" t="str">
        <f>IF(入力シート!K36="","",入力シート!K36)</f>
        <v/>
      </c>
      <c r="R33" s="1952"/>
      <c r="S33" s="1952"/>
      <c r="T33" s="1953"/>
      <c r="U33" s="2000" t="s">
        <v>184</v>
      </c>
      <c r="V33" s="2001"/>
      <c r="W33" s="2001"/>
      <c r="X33" s="1952" t="str">
        <f>IF(入力シート!K37="","",入力シート!K37)</f>
        <v/>
      </c>
      <c r="Y33" s="1952"/>
      <c r="Z33" s="1952"/>
      <c r="AA33" s="1952"/>
      <c r="AB33" s="1952"/>
      <c r="AC33" s="1952"/>
      <c r="AD33" s="1952"/>
      <c r="AE33" s="1952"/>
      <c r="AF33" s="1953"/>
    </row>
    <row r="34" spans="2:33" ht="19.5" customHeight="1" x14ac:dyDescent="0.15">
      <c r="B34" s="2"/>
      <c r="C34" s="1978"/>
      <c r="D34" s="1979"/>
      <c r="E34" s="1979"/>
      <c r="F34" s="1979"/>
      <c r="G34" s="1980"/>
      <c r="H34" s="2002" t="str">
        <f>入力シート!K38&amp;IF(入力シート!K39="－","","　"&amp;入力シート!K39)</f>
        <v>　</v>
      </c>
      <c r="I34" s="2003"/>
      <c r="J34" s="2003"/>
      <c r="K34" s="2003"/>
      <c r="L34" s="2003"/>
      <c r="M34" s="2003"/>
      <c r="N34" s="2003"/>
      <c r="O34" s="2003"/>
      <c r="P34" s="2003"/>
      <c r="Q34" s="2003"/>
      <c r="R34" s="2003"/>
      <c r="S34" s="2003"/>
      <c r="T34" s="2003"/>
      <c r="U34" s="2003"/>
      <c r="V34" s="2003"/>
      <c r="W34" s="2003"/>
      <c r="X34" s="2003"/>
      <c r="Y34" s="2003"/>
      <c r="Z34" s="2003"/>
      <c r="AA34" s="2003"/>
      <c r="AB34" s="2003"/>
      <c r="AC34" s="2003"/>
      <c r="AD34" s="2003"/>
      <c r="AE34" s="2003"/>
      <c r="AF34" s="2004"/>
    </row>
    <row r="35" spans="2:33" ht="19.5" customHeight="1" x14ac:dyDescent="0.15">
      <c r="B35" s="2"/>
      <c r="C35" s="1981"/>
      <c r="D35" s="1982"/>
      <c r="E35" s="1982"/>
      <c r="F35" s="1982"/>
      <c r="G35" s="1983"/>
      <c r="H35" s="2005"/>
      <c r="I35" s="2006"/>
      <c r="J35" s="2006"/>
      <c r="K35" s="2006"/>
      <c r="L35" s="2006"/>
      <c r="M35" s="2006"/>
      <c r="N35" s="2006"/>
      <c r="O35" s="2006"/>
      <c r="P35" s="2006"/>
      <c r="Q35" s="2006"/>
      <c r="R35" s="2006"/>
      <c r="S35" s="2006"/>
      <c r="T35" s="2006"/>
      <c r="U35" s="2006"/>
      <c r="V35" s="2006"/>
      <c r="W35" s="2006"/>
      <c r="X35" s="2006"/>
      <c r="Y35" s="2006"/>
      <c r="Z35" s="2006"/>
      <c r="AA35" s="2006"/>
      <c r="AB35" s="2006"/>
      <c r="AC35" s="2006"/>
      <c r="AD35" s="2006"/>
      <c r="AE35" s="2006"/>
      <c r="AF35" s="2007"/>
    </row>
    <row r="36" spans="2:33" ht="19.5" customHeight="1" x14ac:dyDescent="0.15">
      <c r="B36" s="2"/>
      <c r="C36" s="1956" t="s">
        <v>179</v>
      </c>
      <c r="D36" s="1957"/>
      <c r="E36" s="1957"/>
      <c r="F36" s="1957"/>
      <c r="G36" s="1958"/>
      <c r="H36" s="2046" t="str">
        <f>IF(入力シート!K40="","",入力シート!K40)</f>
        <v/>
      </c>
      <c r="I36" s="2047"/>
      <c r="J36" s="2047"/>
      <c r="K36" s="2047"/>
      <c r="L36" s="2047"/>
      <c r="M36" s="2047"/>
      <c r="N36" s="2047"/>
      <c r="O36" s="2047"/>
      <c r="P36" s="2047"/>
      <c r="Q36" s="2047"/>
      <c r="R36" s="2047"/>
      <c r="S36" s="2047"/>
      <c r="T36" s="2047"/>
      <c r="U36" s="2047"/>
      <c r="V36" s="2047"/>
      <c r="W36" s="2047"/>
      <c r="X36" s="2047"/>
      <c r="Y36" s="2047"/>
      <c r="Z36" s="2047"/>
      <c r="AA36" s="2047"/>
      <c r="AB36" s="2047"/>
      <c r="AC36" s="2047"/>
      <c r="AD36" s="2047"/>
      <c r="AE36" s="2047"/>
      <c r="AF36" s="2048"/>
    </row>
    <row r="37" spans="2:33" ht="19.5" customHeight="1" x14ac:dyDescent="0.15">
      <c r="B37" s="2"/>
      <c r="C37" s="1948" t="s">
        <v>59</v>
      </c>
      <c r="D37" s="1949"/>
      <c r="E37" s="1949"/>
      <c r="F37" s="1949"/>
      <c r="G37" s="1950"/>
      <c r="H37" s="2046" t="str">
        <f>IF(入力シート!K41="","",入力シート!K41)</f>
        <v/>
      </c>
      <c r="I37" s="2047"/>
      <c r="J37" s="2047"/>
      <c r="K37" s="2047"/>
      <c r="L37" s="2047"/>
      <c r="M37" s="2047"/>
      <c r="N37" s="2047"/>
      <c r="O37" s="2047"/>
      <c r="P37" s="2047"/>
      <c r="Q37" s="2047"/>
      <c r="R37" s="2047"/>
      <c r="S37" s="2047"/>
      <c r="T37" s="2047"/>
      <c r="U37" s="2047"/>
      <c r="V37" s="2047"/>
      <c r="W37" s="2047"/>
      <c r="X37" s="2047"/>
      <c r="Y37" s="2047"/>
      <c r="Z37" s="2047"/>
      <c r="AA37" s="2047"/>
      <c r="AB37" s="2047"/>
      <c r="AC37" s="2047"/>
      <c r="AD37" s="2047"/>
      <c r="AE37" s="2047"/>
      <c r="AF37" s="2048"/>
    </row>
    <row r="38" spans="2:33" ht="19.5" customHeight="1" x14ac:dyDescent="0.15">
      <c r="C38" s="1948" t="s">
        <v>342</v>
      </c>
      <c r="D38" s="1949"/>
      <c r="E38" s="1949"/>
      <c r="F38" s="1949"/>
      <c r="G38" s="1950"/>
      <c r="H38" s="2049" t="str">
        <f>IF(入力シート!K42="","",入力シート!K42)</f>
        <v/>
      </c>
      <c r="I38" s="2050"/>
      <c r="J38" s="2050"/>
      <c r="K38" s="2050"/>
      <c r="L38" s="2050"/>
      <c r="M38" s="2050"/>
      <c r="N38" s="2050"/>
      <c r="O38" s="2050"/>
      <c r="P38" s="2050"/>
      <c r="Q38" s="2050"/>
      <c r="R38" s="2050"/>
      <c r="S38" s="2050"/>
      <c r="T38" s="2050"/>
      <c r="U38" s="2050"/>
      <c r="V38" s="2050"/>
      <c r="W38" s="2050"/>
      <c r="X38" s="2050"/>
      <c r="Y38" s="2050"/>
      <c r="Z38" s="2050"/>
      <c r="AA38" s="2050"/>
      <c r="AB38" s="2050"/>
      <c r="AC38" s="2050"/>
      <c r="AD38" s="2050"/>
      <c r="AE38" s="2050"/>
      <c r="AF38" s="2051"/>
    </row>
    <row r="39" spans="2:33" ht="8.25" customHeight="1" x14ac:dyDescent="0.15">
      <c r="C39" s="337"/>
      <c r="D39" s="337"/>
      <c r="E39" s="337"/>
      <c r="F39" s="337"/>
      <c r="G39" s="337"/>
      <c r="H39" s="576"/>
      <c r="I39" s="576"/>
      <c r="J39" s="576"/>
      <c r="K39" s="576"/>
      <c r="L39" s="576"/>
      <c r="M39" s="576"/>
      <c r="N39" s="576"/>
      <c r="O39" s="576"/>
      <c r="P39" s="576"/>
      <c r="Q39" s="576"/>
      <c r="R39" s="576"/>
      <c r="S39" s="576"/>
      <c r="T39" s="576"/>
      <c r="U39" s="576"/>
      <c r="V39" s="576"/>
      <c r="W39" s="576"/>
      <c r="X39" s="576"/>
      <c r="Y39" s="576"/>
      <c r="Z39" s="576"/>
      <c r="AA39" s="576"/>
      <c r="AB39" s="576"/>
      <c r="AC39" s="576"/>
      <c r="AD39" s="576"/>
      <c r="AE39" s="576"/>
      <c r="AF39" s="576"/>
    </row>
    <row r="40" spans="2:33" ht="16.5" customHeight="1" x14ac:dyDescent="0.15">
      <c r="C40" s="5" t="s">
        <v>399</v>
      </c>
      <c r="D40" s="7" t="s">
        <v>1708</v>
      </c>
      <c r="E40" s="1038"/>
      <c r="F40" s="1038"/>
      <c r="G40" s="1038"/>
      <c r="H40" s="577"/>
      <c r="I40" s="578"/>
      <c r="J40" s="579"/>
      <c r="K40" s="580"/>
      <c r="L40" s="579"/>
      <c r="M40" s="579"/>
      <c r="N40" s="577"/>
      <c r="O40" s="579"/>
      <c r="P40" s="579"/>
      <c r="Q40" s="579"/>
      <c r="R40" s="579"/>
      <c r="S40" s="579"/>
      <c r="T40" s="579"/>
      <c r="U40" s="579"/>
      <c r="V40" s="579"/>
      <c r="W40" s="579"/>
      <c r="X40" s="579"/>
      <c r="Y40" s="579"/>
      <c r="Z40" s="579"/>
      <c r="AA40" s="579"/>
      <c r="AB40" s="579"/>
      <c r="AC40" s="579"/>
      <c r="AD40" s="579"/>
      <c r="AE40" s="579"/>
      <c r="AF40" s="579"/>
      <c r="AG40" s="579"/>
    </row>
    <row r="41" spans="2:33" ht="8.25" customHeight="1" x14ac:dyDescent="0.15">
      <c r="C41" s="15"/>
      <c r="D41" s="15"/>
      <c r="E41" s="15"/>
      <c r="F41" s="15"/>
      <c r="G41" s="15"/>
      <c r="H41" s="581"/>
      <c r="I41" s="581"/>
      <c r="J41" s="581"/>
      <c r="K41" s="581"/>
      <c r="L41" s="581"/>
      <c r="M41" s="581"/>
      <c r="N41" s="581"/>
      <c r="O41" s="581"/>
      <c r="P41" s="581"/>
      <c r="Q41" s="581"/>
      <c r="R41" s="581"/>
      <c r="S41" s="581"/>
      <c r="T41" s="581"/>
      <c r="U41" s="581"/>
      <c r="V41" s="581"/>
      <c r="W41" s="581"/>
      <c r="X41" s="581"/>
      <c r="Y41" s="581"/>
      <c r="Z41" s="581"/>
      <c r="AA41" s="579"/>
      <c r="AB41" s="1930"/>
      <c r="AC41" s="1930"/>
      <c r="AD41" s="1930"/>
      <c r="AE41" s="582"/>
      <c r="AF41" s="1931"/>
      <c r="AG41" s="1931"/>
    </row>
    <row r="42" spans="2:33" ht="19.5" customHeight="1" x14ac:dyDescent="0.15">
      <c r="C42" s="1932" t="s">
        <v>1147</v>
      </c>
      <c r="D42" s="1933"/>
      <c r="E42" s="1933"/>
      <c r="F42" s="1933"/>
      <c r="G42" s="1934"/>
      <c r="H42" s="1935" t="str">
        <f>IF(入力シート!K43="","",入力シート!K43)</f>
        <v/>
      </c>
      <c r="I42" s="1935"/>
      <c r="J42" s="1935"/>
      <c r="K42" s="1935"/>
      <c r="L42" s="1935"/>
      <c r="M42" s="1935"/>
      <c r="N42" s="1935"/>
      <c r="O42" s="1935"/>
      <c r="P42" s="1935"/>
      <c r="Q42" s="1935"/>
      <c r="R42" s="579"/>
      <c r="S42" s="579"/>
      <c r="T42" s="579"/>
      <c r="U42" s="579"/>
      <c r="V42" s="579"/>
      <c r="W42" s="579"/>
      <c r="X42" s="579"/>
      <c r="Y42" s="579"/>
      <c r="Z42" s="579"/>
      <c r="AA42" s="579"/>
      <c r="AB42" s="579"/>
      <c r="AC42" s="579"/>
      <c r="AD42" s="579"/>
      <c r="AE42" s="579"/>
      <c r="AF42" s="579"/>
      <c r="AG42" s="579"/>
    </row>
    <row r="43" spans="2:33" ht="19.5" customHeight="1" x14ac:dyDescent="0.15">
      <c r="C43" s="1936" t="s">
        <v>1217</v>
      </c>
      <c r="D43" s="1937"/>
      <c r="E43" s="1937"/>
      <c r="F43" s="1937"/>
      <c r="G43" s="1938"/>
      <c r="H43" s="1942" t="str">
        <f>IF(入力シート!K43="なし","-",IF(入力シート!K44="","",入力シート!K44))</f>
        <v/>
      </c>
      <c r="I43" s="1943"/>
      <c r="J43" s="1943"/>
      <c r="K43" s="1943"/>
      <c r="L43" s="1943"/>
      <c r="M43" s="1943"/>
      <c r="N43" s="1943"/>
      <c r="O43" s="1943"/>
      <c r="P43" s="1943"/>
      <c r="Q43" s="1943"/>
      <c r="R43" s="1943"/>
      <c r="S43" s="1943"/>
      <c r="T43" s="1943"/>
      <c r="U43" s="1943"/>
      <c r="V43" s="1943"/>
      <c r="W43" s="1943"/>
      <c r="X43" s="1943"/>
      <c r="Y43" s="1943"/>
      <c r="Z43" s="1943"/>
      <c r="AA43" s="1943"/>
      <c r="AB43" s="1943"/>
      <c r="AC43" s="1943"/>
      <c r="AD43" s="1943"/>
      <c r="AE43" s="1943"/>
      <c r="AF43" s="1944"/>
      <c r="AG43" s="579"/>
    </row>
    <row r="44" spans="2:33" ht="19.5" customHeight="1" x14ac:dyDescent="0.15">
      <c r="B44" s="2"/>
      <c r="C44" s="1939"/>
      <c r="D44" s="1940"/>
      <c r="E44" s="1940"/>
      <c r="F44" s="1940"/>
      <c r="G44" s="1941"/>
      <c r="H44" s="1945"/>
      <c r="I44" s="1946"/>
      <c r="J44" s="1946"/>
      <c r="K44" s="1946"/>
      <c r="L44" s="1946"/>
      <c r="M44" s="1946"/>
      <c r="N44" s="1946"/>
      <c r="O44" s="1946"/>
      <c r="P44" s="1946"/>
      <c r="Q44" s="1946"/>
      <c r="R44" s="1946"/>
      <c r="S44" s="1946"/>
      <c r="T44" s="1946"/>
      <c r="U44" s="1946"/>
      <c r="V44" s="1946"/>
      <c r="W44" s="1946"/>
      <c r="X44" s="1946"/>
      <c r="Y44" s="1946"/>
      <c r="Z44" s="1946"/>
      <c r="AA44" s="1946"/>
      <c r="AB44" s="1946"/>
      <c r="AC44" s="1946"/>
      <c r="AD44" s="1946"/>
      <c r="AE44" s="1946"/>
      <c r="AF44" s="1947"/>
      <c r="AG44" s="579"/>
    </row>
    <row r="45" spans="2:33" ht="8.25" customHeight="1" x14ac:dyDescent="0.15">
      <c r="C45" s="15"/>
      <c r="D45" s="15"/>
      <c r="E45" s="15"/>
      <c r="F45" s="15"/>
      <c r="G45" s="15"/>
      <c r="H45" s="581"/>
      <c r="I45" s="581"/>
      <c r="J45" s="581"/>
      <c r="K45" s="581"/>
      <c r="L45" s="581"/>
      <c r="M45" s="581"/>
      <c r="N45" s="581"/>
      <c r="O45" s="581"/>
      <c r="P45" s="581"/>
      <c r="Q45" s="581"/>
      <c r="R45" s="581"/>
      <c r="S45" s="581"/>
      <c r="T45" s="581"/>
      <c r="U45" s="581"/>
      <c r="V45" s="581"/>
      <c r="W45" s="581"/>
      <c r="X45" s="581"/>
      <c r="Y45" s="581"/>
      <c r="Z45" s="581"/>
      <c r="AA45" s="579"/>
      <c r="AB45" s="1930"/>
      <c r="AC45" s="1930"/>
      <c r="AD45" s="1930"/>
      <c r="AE45" s="582"/>
      <c r="AF45" s="1931"/>
      <c r="AG45" s="1931"/>
    </row>
    <row r="46" spans="2:33" ht="16.5" customHeight="1" x14ac:dyDescent="0.15">
      <c r="C46" s="5" t="s">
        <v>401</v>
      </c>
      <c r="D46" s="7" t="s">
        <v>1180</v>
      </c>
      <c r="E46" s="1038"/>
      <c r="F46" s="1038"/>
      <c r="G46" s="1038"/>
      <c r="H46" s="577"/>
      <c r="I46" s="578"/>
      <c r="J46" s="579"/>
      <c r="K46" s="580"/>
      <c r="L46" s="579"/>
      <c r="M46" s="579"/>
      <c r="N46" s="577"/>
      <c r="O46" s="579"/>
      <c r="P46" s="579"/>
      <c r="Q46" s="579"/>
      <c r="R46" s="579"/>
      <c r="S46" s="579"/>
      <c r="T46" s="579"/>
      <c r="U46" s="579"/>
      <c r="V46" s="579"/>
      <c r="W46" s="579"/>
      <c r="X46" s="579"/>
      <c r="Y46" s="579"/>
      <c r="Z46" s="579"/>
      <c r="AA46" s="579"/>
      <c r="AB46" s="579"/>
      <c r="AC46" s="579"/>
      <c r="AD46" s="579"/>
      <c r="AE46" s="579"/>
      <c r="AF46" s="579"/>
      <c r="AG46" s="579"/>
    </row>
    <row r="47" spans="2:33" ht="16.5" customHeight="1" x14ac:dyDescent="0.15">
      <c r="C47" s="5"/>
      <c r="D47" s="7" t="s">
        <v>1709</v>
      </c>
      <c r="E47" s="1038"/>
      <c r="F47" s="1038"/>
      <c r="G47" s="1038"/>
      <c r="H47" s="577"/>
      <c r="I47" s="578"/>
      <c r="J47" s="579"/>
      <c r="K47" s="580"/>
      <c r="L47" s="579"/>
      <c r="M47" s="579"/>
      <c r="N47" s="577"/>
      <c r="O47" s="579"/>
      <c r="P47" s="579"/>
      <c r="Q47" s="579"/>
      <c r="R47" s="579"/>
      <c r="S47" s="579"/>
      <c r="T47" s="579"/>
      <c r="U47" s="579"/>
      <c r="V47" s="579"/>
      <c r="W47" s="579"/>
      <c r="X47" s="579"/>
      <c r="Y47" s="579"/>
      <c r="Z47" s="579"/>
      <c r="AA47" s="579"/>
      <c r="AB47" s="579"/>
      <c r="AC47" s="579"/>
      <c r="AD47" s="579"/>
      <c r="AE47" s="579"/>
      <c r="AF47" s="579"/>
      <c r="AG47" s="579"/>
    </row>
    <row r="48" spans="2:33" ht="8.25" customHeight="1" x14ac:dyDescent="0.15">
      <c r="C48" s="15"/>
      <c r="D48" s="15"/>
      <c r="E48" s="15"/>
      <c r="F48" s="15"/>
      <c r="G48" s="15"/>
      <c r="H48" s="581"/>
      <c r="I48" s="581"/>
      <c r="J48" s="581"/>
      <c r="K48" s="581"/>
      <c r="L48" s="581"/>
      <c r="M48" s="581"/>
      <c r="N48" s="581"/>
      <c r="O48" s="581"/>
      <c r="P48" s="581"/>
      <c r="Q48" s="581"/>
      <c r="R48" s="581"/>
      <c r="S48" s="581"/>
      <c r="T48" s="581"/>
      <c r="U48" s="581"/>
      <c r="V48" s="581"/>
      <c r="W48" s="581"/>
      <c r="X48" s="581"/>
      <c r="Y48" s="581"/>
      <c r="Z48" s="581"/>
      <c r="AA48" s="579"/>
      <c r="AB48" s="1930"/>
      <c r="AC48" s="1930"/>
      <c r="AD48" s="1930"/>
      <c r="AE48" s="582"/>
      <c r="AF48" s="1931"/>
      <c r="AG48" s="1931"/>
    </row>
    <row r="49" spans="1:46" ht="19.5" customHeight="1" x14ac:dyDescent="0.15">
      <c r="C49" s="1932" t="s">
        <v>1183</v>
      </c>
      <c r="D49" s="1933"/>
      <c r="E49" s="1933"/>
      <c r="F49" s="1933"/>
      <c r="G49" s="1934"/>
      <c r="H49" s="1935" t="str">
        <f>IF(入力シート!K45="","",入力シート!K45)</f>
        <v/>
      </c>
      <c r="I49" s="1935"/>
      <c r="J49" s="1935"/>
      <c r="K49" s="1935"/>
      <c r="L49" s="1935"/>
      <c r="M49" s="1935"/>
      <c r="N49" s="1935"/>
      <c r="O49" s="1935"/>
      <c r="P49" s="1935"/>
      <c r="Q49" s="1935"/>
      <c r="R49" s="579"/>
      <c r="S49" s="579"/>
      <c r="T49" s="579"/>
      <c r="U49" s="579"/>
      <c r="V49" s="579"/>
      <c r="W49" s="579"/>
      <c r="X49" s="579"/>
      <c r="Y49" s="579"/>
      <c r="Z49" s="579"/>
      <c r="AA49" s="579"/>
      <c r="AB49" s="579"/>
      <c r="AC49" s="579"/>
      <c r="AD49" s="579"/>
      <c r="AE49" s="579"/>
      <c r="AF49" s="579"/>
      <c r="AG49" s="579"/>
    </row>
    <row r="50" spans="1:46" ht="19.5" customHeight="1" x14ac:dyDescent="0.15">
      <c r="C50" s="1936" t="s">
        <v>1216</v>
      </c>
      <c r="D50" s="1937"/>
      <c r="E50" s="1937"/>
      <c r="F50" s="1937"/>
      <c r="G50" s="1938"/>
      <c r="H50" s="1942" t="str">
        <f>IF(入力シート!K45="なし","-",IF(入力シート!K46="","",入力シート!K46))</f>
        <v/>
      </c>
      <c r="I50" s="1943"/>
      <c r="J50" s="1943"/>
      <c r="K50" s="1943"/>
      <c r="L50" s="1943"/>
      <c r="M50" s="1943"/>
      <c r="N50" s="1943"/>
      <c r="O50" s="1943"/>
      <c r="P50" s="1943"/>
      <c r="Q50" s="1943"/>
      <c r="R50" s="1943"/>
      <c r="S50" s="1943"/>
      <c r="T50" s="1943"/>
      <c r="U50" s="1943"/>
      <c r="V50" s="1943"/>
      <c r="W50" s="1943"/>
      <c r="X50" s="1943"/>
      <c r="Y50" s="1943"/>
      <c r="Z50" s="1943"/>
      <c r="AA50" s="1943"/>
      <c r="AB50" s="1943"/>
      <c r="AC50" s="1943"/>
      <c r="AD50" s="1943"/>
      <c r="AE50" s="1943"/>
      <c r="AF50" s="1944"/>
      <c r="AG50" s="579"/>
    </row>
    <row r="51" spans="1:46" ht="19.5" customHeight="1" x14ac:dyDescent="0.15">
      <c r="B51" s="2"/>
      <c r="C51" s="1939"/>
      <c r="D51" s="1940"/>
      <c r="E51" s="1940"/>
      <c r="F51" s="1940"/>
      <c r="G51" s="1941"/>
      <c r="H51" s="1945"/>
      <c r="I51" s="1946"/>
      <c r="J51" s="1946"/>
      <c r="K51" s="1946"/>
      <c r="L51" s="1946"/>
      <c r="M51" s="1946"/>
      <c r="N51" s="1946"/>
      <c r="O51" s="1946"/>
      <c r="P51" s="1946"/>
      <c r="Q51" s="1946"/>
      <c r="R51" s="1946"/>
      <c r="S51" s="1946"/>
      <c r="T51" s="1946"/>
      <c r="U51" s="1946"/>
      <c r="V51" s="1946"/>
      <c r="W51" s="1946"/>
      <c r="X51" s="1946"/>
      <c r="Y51" s="1946"/>
      <c r="Z51" s="1946"/>
      <c r="AA51" s="1946"/>
      <c r="AB51" s="1946"/>
      <c r="AC51" s="1946"/>
      <c r="AD51" s="1946"/>
      <c r="AE51" s="1946"/>
      <c r="AF51" s="1947"/>
      <c r="AG51" s="579"/>
    </row>
    <row r="52" spans="1:46" ht="7.5" customHeight="1" x14ac:dyDescent="0.15">
      <c r="C52" s="4"/>
      <c r="D52" s="4"/>
      <c r="E52" s="4"/>
      <c r="F52" s="4"/>
      <c r="G52" s="4"/>
      <c r="H52" s="39"/>
      <c r="I52" s="39"/>
      <c r="J52" s="39"/>
      <c r="K52" s="39"/>
      <c r="L52" s="39"/>
      <c r="M52" s="39"/>
      <c r="N52" s="39"/>
      <c r="O52" s="39"/>
      <c r="P52" s="39"/>
      <c r="Q52" s="39"/>
      <c r="R52" s="39"/>
      <c r="S52" s="39"/>
      <c r="T52" s="39"/>
      <c r="U52" s="39"/>
      <c r="V52" s="40"/>
      <c r="W52" s="40"/>
      <c r="X52" s="40"/>
      <c r="Y52" s="40"/>
      <c r="Z52" s="40"/>
      <c r="AA52" s="4"/>
    </row>
    <row r="53" spans="1:46" ht="16.5" customHeight="1" x14ac:dyDescent="0.15">
      <c r="C53" s="26" t="s">
        <v>229</v>
      </c>
      <c r="AA53" s="15"/>
    </row>
    <row r="54" spans="1:46" ht="16.5" customHeight="1" x14ac:dyDescent="0.15">
      <c r="C54" s="15"/>
      <c r="D54" s="15"/>
      <c r="E54" s="15"/>
      <c r="F54" s="15"/>
      <c r="G54" s="15"/>
      <c r="H54" s="15"/>
      <c r="I54" s="15"/>
      <c r="J54" s="15"/>
      <c r="K54" s="15"/>
      <c r="L54" s="15"/>
      <c r="M54" s="15"/>
      <c r="N54" s="15"/>
      <c r="O54" s="15"/>
      <c r="P54" s="15"/>
      <c r="Q54" s="15"/>
      <c r="R54" s="15"/>
      <c r="S54" s="15"/>
      <c r="T54" s="15"/>
      <c r="U54" s="15"/>
      <c r="V54" s="15"/>
      <c r="W54" s="15"/>
      <c r="X54" s="15"/>
      <c r="Y54" s="15"/>
      <c r="Z54" s="15"/>
      <c r="AA54" s="13"/>
    </row>
    <row r="55" spans="1:46" ht="16.5" customHeight="1" x14ac:dyDescent="0.15">
      <c r="A55" s="1955" t="s">
        <v>1704</v>
      </c>
      <c r="B55" s="1955"/>
      <c r="C55" s="1955"/>
      <c r="D55" s="1955"/>
      <c r="E55" s="1955"/>
      <c r="F55" s="1955"/>
      <c r="G55" s="1955"/>
      <c r="H55" s="1955"/>
      <c r="I55" s="1955"/>
      <c r="J55" s="1955"/>
      <c r="K55" s="1955"/>
      <c r="L55" s="1955"/>
      <c r="M55" s="1955"/>
      <c r="N55" s="1955"/>
      <c r="O55" s="1955"/>
      <c r="P55" s="1955"/>
      <c r="Q55" s="1955"/>
      <c r="R55" s="1955"/>
      <c r="S55" s="1955"/>
      <c r="T55" s="1955"/>
      <c r="U55" s="1955"/>
      <c r="V55" s="1955"/>
      <c r="W55" s="1955"/>
      <c r="X55" s="1955"/>
      <c r="Y55" s="1955"/>
      <c r="Z55" s="1955"/>
      <c r="AA55" s="1955"/>
      <c r="AB55" s="1955"/>
      <c r="AC55" s="1955"/>
      <c r="AD55" s="1955"/>
      <c r="AE55" s="1955"/>
      <c r="AF55" s="1955"/>
      <c r="AG55" s="1955"/>
      <c r="AH55" s="1955"/>
    </row>
    <row r="56" spans="1:46" ht="16.5" customHeight="1" x14ac:dyDescent="0.15">
      <c r="A56" s="1955"/>
      <c r="B56" s="1955"/>
      <c r="C56" s="1955"/>
      <c r="D56" s="1955"/>
      <c r="E56" s="1955"/>
      <c r="F56" s="1955"/>
      <c r="G56" s="1955"/>
      <c r="H56" s="1955"/>
      <c r="I56" s="1955"/>
      <c r="J56" s="1955"/>
      <c r="K56" s="1955"/>
      <c r="L56" s="1955"/>
      <c r="M56" s="1955"/>
      <c r="N56" s="1955"/>
      <c r="O56" s="1955"/>
      <c r="P56" s="1955"/>
      <c r="Q56" s="1955"/>
      <c r="R56" s="1955"/>
      <c r="S56" s="1955"/>
      <c r="T56" s="1955"/>
      <c r="U56" s="1955"/>
      <c r="V56" s="1955"/>
      <c r="W56" s="1955"/>
      <c r="X56" s="1955"/>
      <c r="Y56" s="1955"/>
      <c r="Z56" s="1955"/>
      <c r="AA56" s="1955"/>
      <c r="AB56" s="1955"/>
      <c r="AC56" s="1955"/>
      <c r="AD56" s="1955"/>
      <c r="AE56" s="1955"/>
      <c r="AF56" s="1955"/>
      <c r="AG56" s="1955"/>
      <c r="AH56" s="1955"/>
    </row>
    <row r="57" spans="1:46" ht="16.5" customHeight="1" x14ac:dyDescent="0.15">
      <c r="A57" s="5"/>
      <c r="B57" s="13" t="s">
        <v>62</v>
      </c>
      <c r="C57" s="3"/>
      <c r="D57" s="3"/>
      <c r="E57" s="3"/>
      <c r="F57" s="3"/>
      <c r="G57" s="3"/>
      <c r="H57" s="3"/>
      <c r="I57" s="56"/>
      <c r="J57" s="56"/>
      <c r="K57" s="3"/>
      <c r="L57" s="3"/>
      <c r="AA57" s="13"/>
    </row>
    <row r="58" spans="1:46" ht="16.5" customHeight="1" x14ac:dyDescent="0.15">
      <c r="A58" s="5"/>
      <c r="C58" s="3"/>
      <c r="D58" s="3"/>
      <c r="E58" s="3"/>
      <c r="F58" s="3"/>
      <c r="G58" s="3"/>
      <c r="H58" s="3"/>
      <c r="I58" s="56"/>
      <c r="J58" s="56"/>
      <c r="K58" s="3"/>
      <c r="L58" s="3"/>
      <c r="AA58" s="13"/>
    </row>
    <row r="59" spans="1:46" ht="16.5" customHeight="1" x14ac:dyDescent="0.15">
      <c r="C59" s="5" t="s">
        <v>194</v>
      </c>
      <c r="D59" s="1" t="s">
        <v>198</v>
      </c>
      <c r="E59" s="3"/>
      <c r="F59" s="3"/>
      <c r="G59" s="3"/>
      <c r="H59" s="3"/>
      <c r="I59" s="56"/>
      <c r="J59" s="56"/>
      <c r="K59" s="3"/>
      <c r="L59" s="3"/>
      <c r="AA59" s="13"/>
    </row>
    <row r="60" spans="1:46" ht="8.25" customHeight="1" x14ac:dyDescent="0.15">
      <c r="C60" s="15"/>
      <c r="D60" s="15"/>
      <c r="E60" s="15"/>
      <c r="F60" s="15"/>
      <c r="G60" s="15"/>
      <c r="H60" s="15"/>
      <c r="I60" s="15"/>
      <c r="J60" s="15"/>
      <c r="K60" s="15"/>
      <c r="L60" s="15"/>
      <c r="M60" s="15"/>
      <c r="N60" s="15"/>
      <c r="O60" s="15"/>
      <c r="P60" s="15"/>
      <c r="Q60" s="15"/>
      <c r="R60" s="15"/>
      <c r="S60" s="15"/>
      <c r="T60" s="15"/>
      <c r="U60" s="15"/>
      <c r="V60" s="15"/>
      <c r="W60" s="15"/>
      <c r="X60" s="15"/>
      <c r="Y60" s="15"/>
      <c r="Z60" s="15"/>
      <c r="AA60" s="13"/>
    </row>
    <row r="61" spans="1:46" ht="19.5" customHeight="1" x14ac:dyDescent="0.15">
      <c r="B61" s="2024" t="s">
        <v>302</v>
      </c>
      <c r="C61" s="1987" t="s">
        <v>171</v>
      </c>
      <c r="D61" s="1988"/>
      <c r="E61" s="1988"/>
      <c r="F61" s="1988"/>
      <c r="G61" s="1989"/>
      <c r="H61" s="2025" t="str">
        <f>IF(入力シート!K50="","",入力シート!K50)</f>
        <v/>
      </c>
      <c r="I61" s="1992"/>
      <c r="J61" s="1992"/>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3"/>
    </row>
    <row r="62" spans="1:46" ht="19.5" customHeight="1" x14ac:dyDescent="0.15">
      <c r="B62" s="2024"/>
      <c r="C62" s="1965" t="s">
        <v>47</v>
      </c>
      <c r="D62" s="1966"/>
      <c r="E62" s="1966"/>
      <c r="F62" s="1966"/>
      <c r="G62" s="2026"/>
      <c r="H62" s="2027" t="str">
        <f>IF(入力シート!K51="","",入力シート!K51)</f>
        <v/>
      </c>
      <c r="I62" s="1959"/>
      <c r="J62" s="1959"/>
      <c r="K62" s="1959"/>
      <c r="L62" s="1959"/>
      <c r="M62" s="1959"/>
      <c r="N62" s="1959"/>
      <c r="O62" s="1959"/>
      <c r="P62" s="1959"/>
      <c r="Q62" s="1959"/>
      <c r="R62" s="1959"/>
      <c r="S62" s="1959"/>
      <c r="T62" s="1959"/>
      <c r="U62" s="1959"/>
      <c r="V62" s="1959"/>
      <c r="W62" s="1959"/>
      <c r="X62" s="1959"/>
      <c r="Y62" s="1959"/>
      <c r="Z62" s="1959"/>
      <c r="AA62" s="1959"/>
      <c r="AB62" s="1959"/>
      <c r="AC62" s="1959"/>
      <c r="AD62" s="1959"/>
      <c r="AE62" s="1959"/>
      <c r="AF62" s="1960"/>
      <c r="AN62" s="24"/>
      <c r="AO62" s="24"/>
    </row>
    <row r="63" spans="1:46" ht="19.5" customHeight="1" x14ac:dyDescent="0.15">
      <c r="B63" s="2024"/>
      <c r="C63" s="2000" t="s">
        <v>172</v>
      </c>
      <c r="D63" s="2001"/>
      <c r="E63" s="2001"/>
      <c r="F63" s="2001"/>
      <c r="G63" s="2028"/>
      <c r="H63" s="2032" t="str">
        <f>IF(入力シート!K52="","",入力シート!K52)</f>
        <v/>
      </c>
      <c r="I63" s="2033"/>
      <c r="J63" s="2033"/>
      <c r="K63" s="2033"/>
      <c r="L63" s="2033"/>
      <c r="M63" s="2033"/>
      <c r="N63" s="2033"/>
      <c r="O63" s="2033"/>
      <c r="P63" s="2033"/>
      <c r="Q63" s="2033"/>
      <c r="R63" s="2033"/>
      <c r="S63" s="2033"/>
      <c r="T63" s="2033"/>
      <c r="U63" s="2033"/>
      <c r="V63" s="2033"/>
      <c r="W63" s="2033"/>
      <c r="X63" s="2033"/>
      <c r="Y63" s="2033"/>
      <c r="Z63" s="2033"/>
      <c r="AA63" s="2033"/>
      <c r="AB63" s="2033"/>
      <c r="AC63" s="2033"/>
      <c r="AD63" s="2033"/>
      <c r="AE63" s="2033"/>
      <c r="AF63" s="2034"/>
      <c r="AT63" s="6"/>
    </row>
    <row r="64" spans="1:46" ht="19.5" customHeight="1" x14ac:dyDescent="0.15">
      <c r="B64" s="2024"/>
      <c r="C64" s="2000" t="s">
        <v>173</v>
      </c>
      <c r="D64" s="2001"/>
      <c r="E64" s="2001"/>
      <c r="F64" s="2001"/>
      <c r="G64" s="2028"/>
      <c r="H64" s="2032" t="str">
        <f>IF(入力シート!K53="","",入力シート!K53)</f>
        <v/>
      </c>
      <c r="I64" s="2033"/>
      <c r="J64" s="2033"/>
      <c r="K64" s="2033"/>
      <c r="L64" s="2033"/>
      <c r="M64" s="2033"/>
      <c r="N64" s="2033"/>
      <c r="O64" s="2033"/>
      <c r="P64" s="2033"/>
      <c r="Q64" s="2033"/>
      <c r="R64" s="2033"/>
      <c r="S64" s="2033"/>
      <c r="T64" s="2033"/>
      <c r="U64" s="2033"/>
      <c r="V64" s="2033"/>
      <c r="W64" s="2033"/>
      <c r="X64" s="2033"/>
      <c r="Y64" s="2033"/>
      <c r="Z64" s="2033"/>
      <c r="AA64" s="2033"/>
      <c r="AB64" s="2033"/>
      <c r="AC64" s="2033"/>
      <c r="AD64" s="2033"/>
      <c r="AE64" s="2033"/>
      <c r="AF64" s="2034"/>
    </row>
    <row r="65" spans="2:34" ht="19.5" customHeight="1" x14ac:dyDescent="0.15">
      <c r="B65" s="2024"/>
      <c r="C65" s="2035" t="s">
        <v>171</v>
      </c>
      <c r="D65" s="2036"/>
      <c r="E65" s="2036"/>
      <c r="F65" s="2036"/>
      <c r="G65" s="2037"/>
      <c r="H65" s="1991"/>
      <c r="I65" s="2038"/>
      <c r="J65" s="1992" t="str">
        <f>IF(入力シート!K54="","",入力シート!K54)</f>
        <v/>
      </c>
      <c r="K65" s="1992"/>
      <c r="L65" s="1992"/>
      <c r="M65" s="1992"/>
      <c r="N65" s="1992"/>
      <c r="O65" s="1992"/>
      <c r="P65" s="1992"/>
      <c r="Q65" s="1992"/>
      <c r="R65" s="1992"/>
      <c r="S65" s="1993"/>
      <c r="T65" s="1991"/>
      <c r="U65" s="2038"/>
      <c r="V65" s="1992" t="str">
        <f>IF(入力シート!K55="","",入力シート!K55)</f>
        <v/>
      </c>
      <c r="W65" s="1992"/>
      <c r="X65" s="1992"/>
      <c r="Y65" s="1992"/>
      <c r="Z65" s="1992"/>
      <c r="AA65" s="1992"/>
      <c r="AB65" s="1992"/>
      <c r="AC65" s="1992"/>
      <c r="AD65" s="1992"/>
      <c r="AE65" s="1992"/>
      <c r="AF65" s="1993"/>
    </row>
    <row r="66" spans="2:34" ht="19.5" customHeight="1" x14ac:dyDescent="0.15">
      <c r="B66" s="2024"/>
      <c r="C66" s="1965" t="s">
        <v>187</v>
      </c>
      <c r="D66" s="1966"/>
      <c r="E66" s="1966"/>
      <c r="F66" s="1966"/>
      <c r="G66" s="2026"/>
      <c r="H66" s="2039" t="s">
        <v>181</v>
      </c>
      <c r="I66" s="2040"/>
      <c r="J66" s="1959" t="str">
        <f>IF(入力シート!K56="","",入力シート!K56)</f>
        <v/>
      </c>
      <c r="K66" s="1959"/>
      <c r="L66" s="1959"/>
      <c r="M66" s="1959"/>
      <c r="N66" s="1959"/>
      <c r="O66" s="1959"/>
      <c r="P66" s="1959"/>
      <c r="Q66" s="1959"/>
      <c r="R66" s="1959"/>
      <c r="S66" s="1960"/>
      <c r="T66" s="2039" t="s">
        <v>182</v>
      </c>
      <c r="U66" s="2040"/>
      <c r="V66" s="1959" t="str">
        <f>IF(入力シート!K57="","",入力シート!K57)</f>
        <v/>
      </c>
      <c r="W66" s="1959"/>
      <c r="X66" s="1959"/>
      <c r="Y66" s="1959"/>
      <c r="Z66" s="1959"/>
      <c r="AA66" s="1959"/>
      <c r="AB66" s="1959"/>
      <c r="AC66" s="1959"/>
      <c r="AD66" s="1959"/>
      <c r="AE66" s="1959"/>
      <c r="AF66" s="1960"/>
    </row>
    <row r="67" spans="2:34" ht="19.5" customHeight="1" x14ac:dyDescent="0.15">
      <c r="B67" s="2024"/>
      <c r="C67" s="1939"/>
      <c r="D67" s="1940"/>
      <c r="E67" s="1940"/>
      <c r="F67" s="1940"/>
      <c r="G67" s="1941"/>
      <c r="H67" s="2041"/>
      <c r="I67" s="2042"/>
      <c r="J67" s="2020"/>
      <c r="K67" s="2020"/>
      <c r="L67" s="2020"/>
      <c r="M67" s="2020"/>
      <c r="N67" s="2020"/>
      <c r="O67" s="2020"/>
      <c r="P67" s="2020"/>
      <c r="Q67" s="2020"/>
      <c r="R67" s="2020"/>
      <c r="S67" s="2021"/>
      <c r="T67" s="2041"/>
      <c r="U67" s="2042"/>
      <c r="V67" s="2020"/>
      <c r="W67" s="2020"/>
      <c r="X67" s="2020"/>
      <c r="Y67" s="2020"/>
      <c r="Z67" s="2020"/>
      <c r="AA67" s="2020"/>
      <c r="AB67" s="2020"/>
      <c r="AC67" s="2020"/>
      <c r="AD67" s="2020"/>
      <c r="AE67" s="2020"/>
      <c r="AF67" s="2021"/>
    </row>
    <row r="68" spans="2:34" ht="19.5" customHeight="1" x14ac:dyDescent="0.15">
      <c r="C68" s="1975" t="s">
        <v>48</v>
      </c>
      <c r="D68" s="1976"/>
      <c r="E68" s="1976"/>
      <c r="F68" s="1976"/>
      <c r="G68" s="1977"/>
      <c r="H68" s="470" t="s">
        <v>49</v>
      </c>
      <c r="I68" s="2052" t="str">
        <f>IF(入力シート!K58="","",LEFT(入力シート!K58,3)&amp;"-"&amp;RIGHT(入力シート!K58,4))</f>
        <v/>
      </c>
      <c r="J68" s="2052"/>
      <c r="K68" s="2052"/>
      <c r="L68" s="2052"/>
      <c r="M68" s="2053"/>
      <c r="N68" s="1939" t="s">
        <v>183</v>
      </c>
      <c r="O68" s="1940"/>
      <c r="P68" s="1940"/>
      <c r="Q68" s="1963" t="str">
        <f>IF(入力シート!K59="","",入力シート!K59)</f>
        <v/>
      </c>
      <c r="R68" s="1963"/>
      <c r="S68" s="1963"/>
      <c r="T68" s="1964"/>
      <c r="U68" s="1939" t="s">
        <v>184</v>
      </c>
      <c r="V68" s="1940"/>
      <c r="W68" s="1940"/>
      <c r="X68" s="1963" t="str">
        <f>IF(入力シート!K60="","",入力シート!K60)</f>
        <v/>
      </c>
      <c r="Y68" s="1963"/>
      <c r="Z68" s="1963"/>
      <c r="AA68" s="1963"/>
      <c r="AB68" s="1963"/>
      <c r="AC68" s="1963"/>
      <c r="AD68" s="1963"/>
      <c r="AE68" s="1963"/>
      <c r="AF68" s="1964"/>
    </row>
    <row r="69" spans="2:34" ht="19.5" customHeight="1" x14ac:dyDescent="0.15">
      <c r="C69" s="1978"/>
      <c r="D69" s="1979"/>
      <c r="E69" s="1979"/>
      <c r="F69" s="1979"/>
      <c r="G69" s="1980"/>
      <c r="H69" s="2002" t="str">
        <f>IF(入力シート!K61="","",入力シート!K61&amp;IF(入力シート!K62="－","","　"&amp;入力シート!K62))</f>
        <v/>
      </c>
      <c r="I69" s="2003"/>
      <c r="J69" s="2003"/>
      <c r="K69" s="2003"/>
      <c r="L69" s="2003"/>
      <c r="M69" s="2003"/>
      <c r="N69" s="2003"/>
      <c r="O69" s="2003"/>
      <c r="P69" s="2003"/>
      <c r="Q69" s="2003"/>
      <c r="R69" s="2003"/>
      <c r="S69" s="2003"/>
      <c r="T69" s="2003"/>
      <c r="U69" s="2003"/>
      <c r="V69" s="2003"/>
      <c r="W69" s="2003"/>
      <c r="X69" s="2003"/>
      <c r="Y69" s="2003"/>
      <c r="Z69" s="2003"/>
      <c r="AA69" s="2003"/>
      <c r="AB69" s="2003"/>
      <c r="AC69" s="2003"/>
      <c r="AD69" s="2003"/>
      <c r="AE69" s="2003"/>
      <c r="AF69" s="2004"/>
    </row>
    <row r="70" spans="2:34" ht="19.5" customHeight="1" x14ac:dyDescent="0.15">
      <c r="B70" s="7"/>
      <c r="C70" s="1981"/>
      <c r="D70" s="1982"/>
      <c r="E70" s="1982"/>
      <c r="F70" s="1982"/>
      <c r="G70" s="1983"/>
      <c r="H70" s="2005"/>
      <c r="I70" s="2006"/>
      <c r="J70" s="2006"/>
      <c r="K70" s="2006"/>
      <c r="L70" s="2006"/>
      <c r="M70" s="2006"/>
      <c r="N70" s="2006"/>
      <c r="O70" s="2006"/>
      <c r="P70" s="2006"/>
      <c r="Q70" s="2006"/>
      <c r="R70" s="2006"/>
      <c r="S70" s="2006"/>
      <c r="T70" s="2006"/>
      <c r="U70" s="2006"/>
      <c r="V70" s="2006"/>
      <c r="W70" s="2006"/>
      <c r="X70" s="2006"/>
      <c r="Y70" s="2006"/>
      <c r="Z70" s="2006"/>
      <c r="AA70" s="2006"/>
      <c r="AB70" s="2006"/>
      <c r="AC70" s="2006"/>
      <c r="AD70" s="2006"/>
      <c r="AE70" s="2006"/>
      <c r="AF70" s="2007"/>
    </row>
    <row r="71" spans="2:34" ht="8.25" customHeight="1" x14ac:dyDescent="0.15">
      <c r="B71" s="7"/>
      <c r="C71" s="3"/>
      <c r="D71" s="3"/>
      <c r="E71" s="34"/>
      <c r="F71" s="34"/>
      <c r="G71" s="34"/>
      <c r="H71" s="34"/>
      <c r="I71" s="56"/>
      <c r="J71" s="56"/>
      <c r="K71" s="3"/>
      <c r="L71" s="3"/>
      <c r="AA71" s="13"/>
    </row>
    <row r="72" spans="2:34" ht="16.5" customHeight="1" x14ac:dyDescent="0.15">
      <c r="C72" s="5" t="s">
        <v>195</v>
      </c>
      <c r="D72" s="7" t="s">
        <v>50</v>
      </c>
      <c r="E72" s="3"/>
      <c r="F72" s="3"/>
      <c r="G72" s="3"/>
      <c r="H72" s="3"/>
      <c r="I72" s="56"/>
      <c r="K72" s="24"/>
      <c r="N72" s="3" t="s">
        <v>230</v>
      </c>
      <c r="AA72" s="13"/>
      <c r="AB72" s="25" t="s">
        <v>1225</v>
      </c>
      <c r="AC72" s="25"/>
      <c r="AD72" s="25"/>
      <c r="AE72" s="25" t="s">
        <v>39</v>
      </c>
      <c r="AF72" s="25" t="s">
        <v>201</v>
      </c>
      <c r="AG72" s="25"/>
      <c r="AH72" s="25"/>
    </row>
    <row r="73" spans="2:34" ht="8.25" customHeight="1" x14ac:dyDescent="0.15">
      <c r="C73" s="15"/>
      <c r="D73" s="15"/>
      <c r="E73" s="15"/>
      <c r="F73" s="15"/>
      <c r="G73" s="15"/>
      <c r="H73" s="15"/>
      <c r="I73" s="15"/>
      <c r="J73" s="15"/>
      <c r="K73" s="15"/>
      <c r="L73" s="15"/>
      <c r="M73" s="15"/>
      <c r="N73" s="15"/>
      <c r="O73" s="15"/>
      <c r="P73" s="15"/>
      <c r="Q73" s="15"/>
      <c r="R73" s="15"/>
      <c r="S73" s="15"/>
      <c r="T73" s="15"/>
      <c r="U73" s="15"/>
      <c r="V73" s="15"/>
      <c r="W73" s="15"/>
      <c r="X73" s="15"/>
      <c r="Y73" s="15"/>
      <c r="Z73" s="15"/>
      <c r="AA73" s="13"/>
      <c r="AB73" s="2022"/>
      <c r="AC73" s="2022"/>
      <c r="AD73" s="2022"/>
      <c r="AE73" s="25"/>
      <c r="AF73" s="2023"/>
      <c r="AG73" s="2023"/>
    </row>
    <row r="74" spans="2:34" ht="19.5" customHeight="1" x14ac:dyDescent="0.15">
      <c r="B74" s="7"/>
      <c r="C74" s="2013" t="s">
        <v>51</v>
      </c>
      <c r="D74" s="2014"/>
      <c r="E74" s="2014"/>
      <c r="F74" s="2014"/>
      <c r="G74" s="2015"/>
      <c r="H74" s="2016"/>
      <c r="I74" s="2017"/>
      <c r="J74" s="2017"/>
      <c r="K74" s="2017"/>
      <c r="L74" s="994" t="s">
        <v>78</v>
      </c>
      <c r="M74" s="2017"/>
      <c r="N74" s="2017"/>
      <c r="O74" s="994" t="s">
        <v>156</v>
      </c>
      <c r="P74" s="2017"/>
      <c r="Q74" s="2017"/>
      <c r="R74" s="994" t="s">
        <v>2</v>
      </c>
      <c r="S74" s="2018" t="s">
        <v>52</v>
      </c>
      <c r="T74" s="2018"/>
      <c r="U74" s="2018"/>
      <c r="V74" s="995"/>
      <c r="W74" s="2017"/>
      <c r="X74" s="2017"/>
      <c r="Y74" s="2017"/>
      <c r="Z74" s="994" t="s">
        <v>78</v>
      </c>
      <c r="AA74" s="2017"/>
      <c r="AB74" s="2017"/>
      <c r="AC74" s="994" t="s">
        <v>156</v>
      </c>
      <c r="AD74" s="2017"/>
      <c r="AE74" s="2017"/>
      <c r="AF74" s="996" t="s">
        <v>2</v>
      </c>
    </row>
    <row r="75" spans="2:34" ht="19.5" customHeight="1" x14ac:dyDescent="0.15">
      <c r="C75" s="1932" t="s">
        <v>53</v>
      </c>
      <c r="D75" s="1933"/>
      <c r="E75" s="1933"/>
      <c r="F75" s="1933"/>
      <c r="G75" s="1934"/>
      <c r="H75" s="2008"/>
      <c r="I75" s="2008"/>
      <c r="J75" s="2008"/>
      <c r="K75" s="2008"/>
      <c r="L75" s="2008"/>
      <c r="M75" s="2008"/>
      <c r="N75" s="2008"/>
      <c r="O75" s="2008"/>
      <c r="P75" s="2008"/>
      <c r="Q75" s="2008"/>
      <c r="R75" s="2009" t="s">
        <v>54</v>
      </c>
      <c r="S75" s="2010"/>
      <c r="T75" s="2010"/>
      <c r="U75" s="2010"/>
      <c r="V75" s="2012"/>
      <c r="W75" s="2008"/>
      <c r="X75" s="2008"/>
      <c r="Y75" s="2008"/>
      <c r="Z75" s="2008"/>
      <c r="AA75" s="2008"/>
      <c r="AB75" s="2008"/>
      <c r="AC75" s="2008"/>
      <c r="AD75" s="2008"/>
      <c r="AE75" s="2008"/>
      <c r="AF75" s="2008"/>
    </row>
    <row r="76" spans="2:34" ht="19.5" customHeight="1" x14ac:dyDescent="0.15">
      <c r="C76" s="1932" t="s">
        <v>55</v>
      </c>
      <c r="D76" s="1933"/>
      <c r="E76" s="1933"/>
      <c r="F76" s="1933"/>
      <c r="G76" s="1934"/>
      <c r="H76" s="2008"/>
      <c r="I76" s="2008"/>
      <c r="J76" s="2008"/>
      <c r="K76" s="2008"/>
      <c r="L76" s="2008"/>
      <c r="M76" s="2008"/>
      <c r="N76" s="2008"/>
      <c r="O76" s="2008"/>
      <c r="P76" s="2008"/>
      <c r="Q76" s="2008"/>
      <c r="R76" s="1932" t="s">
        <v>56</v>
      </c>
      <c r="S76" s="1933"/>
      <c r="T76" s="1933"/>
      <c r="U76" s="1933"/>
      <c r="V76" s="2019"/>
      <c r="W76" s="2008"/>
      <c r="X76" s="2008"/>
      <c r="Y76" s="2008"/>
      <c r="Z76" s="2008"/>
      <c r="AA76" s="2008"/>
      <c r="AB76" s="2008"/>
      <c r="AC76" s="2008"/>
      <c r="AD76" s="2008"/>
      <c r="AE76" s="2008"/>
      <c r="AF76" s="2008"/>
    </row>
    <row r="77" spans="2:34" ht="19.5" customHeight="1" x14ac:dyDescent="0.15">
      <c r="B77" s="2"/>
      <c r="C77" s="2009" t="s">
        <v>57</v>
      </c>
      <c r="D77" s="2010"/>
      <c r="E77" s="2010"/>
      <c r="F77" s="2010"/>
      <c r="G77" s="2011"/>
      <c r="H77" s="2008"/>
      <c r="I77" s="2008"/>
      <c r="J77" s="2008"/>
      <c r="K77" s="2008"/>
      <c r="L77" s="2008"/>
      <c r="M77" s="2008"/>
      <c r="N77" s="2008"/>
      <c r="O77" s="2008"/>
      <c r="P77" s="2008"/>
      <c r="Q77" s="2008"/>
      <c r="R77" s="2009" t="s">
        <v>58</v>
      </c>
      <c r="S77" s="2010"/>
      <c r="T77" s="2010"/>
      <c r="U77" s="2010"/>
      <c r="V77" s="2012"/>
      <c r="W77" s="2008"/>
      <c r="X77" s="2008"/>
      <c r="Y77" s="2008"/>
      <c r="Z77" s="2008"/>
      <c r="AA77" s="2008"/>
      <c r="AB77" s="2008"/>
      <c r="AC77" s="2008"/>
      <c r="AD77" s="2008"/>
      <c r="AE77" s="2008"/>
      <c r="AF77" s="2008"/>
    </row>
    <row r="78" spans="2:34" ht="8.25" customHeight="1" x14ac:dyDescent="0.15">
      <c r="B78" s="2"/>
      <c r="C78" s="3"/>
      <c r="D78" s="3"/>
      <c r="E78" s="34"/>
      <c r="F78" s="34"/>
      <c r="G78" s="34"/>
      <c r="H78" s="34"/>
      <c r="I78" s="56"/>
      <c r="J78" s="56"/>
      <c r="K78" s="3"/>
      <c r="L78" s="3"/>
      <c r="AA78" s="13"/>
    </row>
    <row r="79" spans="2:34" ht="16.5" customHeight="1" x14ac:dyDescent="0.15">
      <c r="C79" s="5" t="s">
        <v>196</v>
      </c>
      <c r="D79" s="3" t="s">
        <v>190</v>
      </c>
      <c r="E79" s="3"/>
      <c r="F79" s="3"/>
      <c r="G79" s="3"/>
      <c r="I79" s="56"/>
      <c r="K79" s="38"/>
      <c r="L79" s="56"/>
      <c r="M79" s="3"/>
      <c r="AA79" s="13"/>
    </row>
    <row r="80" spans="2:34" ht="8.25" customHeight="1" x14ac:dyDescent="0.15">
      <c r="C80" s="15"/>
      <c r="D80" s="15"/>
      <c r="E80" s="15"/>
      <c r="F80" s="15"/>
      <c r="G80" s="15"/>
      <c r="H80" s="15"/>
      <c r="I80" s="15"/>
      <c r="J80" s="15"/>
      <c r="K80" s="15"/>
      <c r="L80" s="15"/>
      <c r="M80" s="15"/>
      <c r="N80" s="15"/>
      <c r="O80" s="15"/>
      <c r="P80" s="15"/>
      <c r="Q80" s="15"/>
      <c r="R80" s="15"/>
      <c r="S80" s="15"/>
      <c r="T80" s="15"/>
      <c r="U80" s="15"/>
      <c r="V80" s="15"/>
      <c r="W80" s="15"/>
      <c r="X80" s="15"/>
      <c r="Y80" s="15"/>
      <c r="Z80" s="15"/>
      <c r="AA80" s="13"/>
    </row>
    <row r="81" spans="2:33" ht="19.5" customHeight="1" x14ac:dyDescent="0.15">
      <c r="C81" s="1973" t="s">
        <v>202</v>
      </c>
      <c r="D81" s="1973"/>
      <c r="E81" s="1973"/>
      <c r="F81" s="1973"/>
      <c r="G81" s="1973"/>
      <c r="H81" s="1974" t="str">
        <f>IF(入力シート!$B$28=2,"○","－")</f>
        <v>－</v>
      </c>
      <c r="I81" s="1974"/>
      <c r="J81" s="1974"/>
      <c r="K81" s="56" t="s">
        <v>203</v>
      </c>
      <c r="L81" s="3" t="s">
        <v>204</v>
      </c>
      <c r="M81" s="15"/>
      <c r="N81" s="15"/>
      <c r="O81" s="15"/>
      <c r="P81" s="15"/>
      <c r="Q81" s="15"/>
      <c r="R81" s="15"/>
      <c r="S81" s="15"/>
      <c r="T81" s="15"/>
      <c r="U81" s="15"/>
      <c r="V81" s="15"/>
      <c r="W81" s="15"/>
      <c r="X81" s="15"/>
      <c r="Y81" s="15"/>
      <c r="Z81" s="15"/>
      <c r="AA81" s="13"/>
    </row>
    <row r="82" spans="2:33" ht="19.5" customHeight="1" x14ac:dyDescent="0.15">
      <c r="B82" s="2"/>
      <c r="C82" s="1936" t="s">
        <v>177</v>
      </c>
      <c r="D82" s="1937"/>
      <c r="E82" s="1937"/>
      <c r="F82" s="1937"/>
      <c r="G82" s="1937"/>
      <c r="H82" s="1954" t="str">
        <f>IF(入力シート!K64="","",入力シート!K64)</f>
        <v/>
      </c>
      <c r="I82" s="1954"/>
      <c r="J82" s="1954"/>
      <c r="K82" s="1954"/>
      <c r="L82" s="1954"/>
      <c r="M82" s="1954"/>
      <c r="N82" s="1954"/>
      <c r="O82" s="1954"/>
      <c r="P82" s="1954"/>
      <c r="Q82" s="1954"/>
      <c r="R82" s="1954"/>
      <c r="S82" s="1954"/>
      <c r="T82" s="1954"/>
      <c r="U82" s="1954"/>
      <c r="V82" s="1954"/>
      <c r="W82" s="1954"/>
      <c r="X82" s="1954"/>
      <c r="Y82" s="1954"/>
      <c r="Z82" s="1954"/>
      <c r="AA82" s="1954"/>
      <c r="AB82" s="1954"/>
      <c r="AC82" s="1954"/>
      <c r="AD82" s="1954"/>
      <c r="AE82" s="1954"/>
      <c r="AF82" s="1954"/>
    </row>
    <row r="83" spans="2:33" ht="19.5" customHeight="1" x14ac:dyDescent="0.15">
      <c r="B83" s="2"/>
      <c r="C83" s="1984" t="s">
        <v>178</v>
      </c>
      <c r="D83" s="1985"/>
      <c r="E83" s="1985"/>
      <c r="F83" s="1985"/>
      <c r="G83" s="1986"/>
      <c r="H83" s="2055" t="str">
        <f>IF(入力シート!K65="","",入力シート!K65)</f>
        <v/>
      </c>
      <c r="I83" s="2055"/>
      <c r="J83" s="2055"/>
      <c r="K83" s="2055"/>
      <c r="L83" s="2055"/>
      <c r="M83" s="2055"/>
      <c r="N83" s="2055"/>
      <c r="O83" s="2055"/>
      <c r="P83" s="2055"/>
      <c r="Q83" s="2055"/>
      <c r="R83" s="2055"/>
      <c r="S83" s="2055"/>
      <c r="T83" s="2055"/>
      <c r="U83" s="2055"/>
      <c r="V83" s="2055"/>
      <c r="W83" s="2055"/>
      <c r="X83" s="2055"/>
      <c r="Y83" s="2055"/>
      <c r="Z83" s="2055"/>
      <c r="AA83" s="2055"/>
      <c r="AB83" s="2055"/>
      <c r="AC83" s="2055"/>
      <c r="AD83" s="2055"/>
      <c r="AE83" s="2055"/>
      <c r="AF83" s="2055"/>
    </row>
    <row r="84" spans="2:33" ht="19.5" customHeight="1" x14ac:dyDescent="0.15">
      <c r="B84" s="2"/>
      <c r="C84" s="1987" t="s">
        <v>171</v>
      </c>
      <c r="D84" s="1988"/>
      <c r="E84" s="1988"/>
      <c r="F84" s="1988"/>
      <c r="G84" s="1989"/>
      <c r="H84" s="1990"/>
      <c r="I84" s="1991"/>
      <c r="J84" s="1992" t="str">
        <f>IF(入力シート!K66="","",入力シート!K66)</f>
        <v/>
      </c>
      <c r="K84" s="1992"/>
      <c r="L84" s="1992"/>
      <c r="M84" s="1992"/>
      <c r="N84" s="1992"/>
      <c r="O84" s="1992"/>
      <c r="P84" s="1992"/>
      <c r="Q84" s="1992"/>
      <c r="R84" s="1992"/>
      <c r="S84" s="1993"/>
      <c r="T84" s="1972"/>
      <c r="U84" s="1994"/>
      <c r="V84" s="1992" t="str">
        <f>IF(入力シート!K67="","",入力シート!K67)</f>
        <v/>
      </c>
      <c r="W84" s="1992"/>
      <c r="X84" s="1992"/>
      <c r="Y84" s="1992"/>
      <c r="Z84" s="1992"/>
      <c r="AA84" s="1992"/>
      <c r="AB84" s="1992"/>
      <c r="AC84" s="1992"/>
      <c r="AD84" s="1992"/>
      <c r="AE84" s="1992"/>
      <c r="AF84" s="1993"/>
    </row>
    <row r="85" spans="2:33" ht="19.5" customHeight="1" x14ac:dyDescent="0.15">
      <c r="B85" s="2"/>
      <c r="C85" s="1965" t="s">
        <v>188</v>
      </c>
      <c r="D85" s="1966"/>
      <c r="E85" s="1966"/>
      <c r="F85" s="1966"/>
      <c r="G85" s="1966"/>
      <c r="H85" s="1969" t="s">
        <v>181</v>
      </c>
      <c r="I85" s="1970"/>
      <c r="J85" s="1959" t="str">
        <f>IF(入力シート!K68="","",入力シート!K68)</f>
        <v/>
      </c>
      <c r="K85" s="1959"/>
      <c r="L85" s="1959"/>
      <c r="M85" s="1959"/>
      <c r="N85" s="1959"/>
      <c r="O85" s="1959"/>
      <c r="P85" s="1959"/>
      <c r="Q85" s="1959"/>
      <c r="R85" s="1959"/>
      <c r="S85" s="1960"/>
      <c r="T85" s="1969" t="s">
        <v>182</v>
      </c>
      <c r="U85" s="1970"/>
      <c r="V85" s="1959" t="str">
        <f>IF(入力シート!K69="","",入力シート!K69)</f>
        <v/>
      </c>
      <c r="W85" s="1959"/>
      <c r="X85" s="1959"/>
      <c r="Y85" s="1959"/>
      <c r="Z85" s="1959"/>
      <c r="AA85" s="1959"/>
      <c r="AB85" s="1959"/>
      <c r="AC85" s="1959"/>
      <c r="AD85" s="1959"/>
      <c r="AE85" s="1959"/>
      <c r="AF85" s="1960"/>
    </row>
    <row r="86" spans="2:33" ht="19.5" customHeight="1" x14ac:dyDescent="0.15">
      <c r="B86" s="2"/>
      <c r="C86" s="1967"/>
      <c r="D86" s="1968"/>
      <c r="E86" s="1968"/>
      <c r="F86" s="1968"/>
      <c r="G86" s="1968"/>
      <c r="H86" s="1973"/>
      <c r="I86" s="2056"/>
      <c r="J86" s="2020"/>
      <c r="K86" s="2020"/>
      <c r="L86" s="2020"/>
      <c r="M86" s="2020"/>
      <c r="N86" s="2020"/>
      <c r="O86" s="2020"/>
      <c r="P86" s="2020"/>
      <c r="Q86" s="2020"/>
      <c r="R86" s="2020"/>
      <c r="S86" s="2021"/>
      <c r="T86" s="1971"/>
      <c r="U86" s="1972"/>
      <c r="V86" s="1961"/>
      <c r="W86" s="1961"/>
      <c r="X86" s="1961"/>
      <c r="Y86" s="1961"/>
      <c r="Z86" s="1961"/>
      <c r="AA86" s="1961"/>
      <c r="AB86" s="1961"/>
      <c r="AC86" s="1961"/>
      <c r="AD86" s="1961"/>
      <c r="AE86" s="1961"/>
      <c r="AF86" s="1962"/>
    </row>
    <row r="87" spans="2:33" ht="19.5" customHeight="1" x14ac:dyDescent="0.15">
      <c r="B87" s="2"/>
      <c r="C87" s="1995" t="s">
        <v>48</v>
      </c>
      <c r="D87" s="1996"/>
      <c r="E87" s="1996"/>
      <c r="F87" s="1996"/>
      <c r="G87" s="1997"/>
      <c r="H87" s="470" t="s">
        <v>49</v>
      </c>
      <c r="I87" s="2057" t="str">
        <f>IF(入力シート!K70="","",LEFT(入力シート!K70,3)&amp;"-"&amp;RIGHT(入力シート!K70,4))</f>
        <v/>
      </c>
      <c r="J87" s="2057"/>
      <c r="K87" s="2057"/>
      <c r="L87" s="2057"/>
      <c r="M87" s="2058"/>
      <c r="N87" s="1939" t="s">
        <v>183</v>
      </c>
      <c r="O87" s="1940"/>
      <c r="P87" s="1940"/>
      <c r="Q87" s="2020" t="str">
        <f>IF(入力シート!K71="","",入力シート!K71)</f>
        <v/>
      </c>
      <c r="R87" s="2020"/>
      <c r="S87" s="2020"/>
      <c r="T87" s="1953"/>
      <c r="U87" s="2000" t="s">
        <v>184</v>
      </c>
      <c r="V87" s="2001"/>
      <c r="W87" s="2001"/>
      <c r="X87" s="1952" t="str">
        <f>IF(入力シート!K72="","",入力シート!K72)</f>
        <v/>
      </c>
      <c r="Y87" s="1952"/>
      <c r="Z87" s="1952"/>
      <c r="AA87" s="1952"/>
      <c r="AB87" s="1952"/>
      <c r="AC87" s="1952"/>
      <c r="AD87" s="1952"/>
      <c r="AE87" s="1952"/>
      <c r="AF87" s="1953"/>
    </row>
    <row r="88" spans="2:33" ht="19.5" customHeight="1" x14ac:dyDescent="0.15">
      <c r="B88" s="2"/>
      <c r="C88" s="1978"/>
      <c r="D88" s="1979"/>
      <c r="E88" s="1979"/>
      <c r="F88" s="1979"/>
      <c r="G88" s="1980"/>
      <c r="H88" s="2002" t="str">
        <f>IF(入力シート!K73="","",入力シート!K73&amp;IF(入力シート!K74="－","","　"&amp;入力シート!K74))</f>
        <v/>
      </c>
      <c r="I88" s="2003"/>
      <c r="J88" s="2003"/>
      <c r="K88" s="2003"/>
      <c r="L88" s="2003"/>
      <c r="M88" s="2003"/>
      <c r="N88" s="2003"/>
      <c r="O88" s="2003"/>
      <c r="P88" s="2003"/>
      <c r="Q88" s="2003"/>
      <c r="R88" s="2003"/>
      <c r="S88" s="2003"/>
      <c r="T88" s="2003"/>
      <c r="U88" s="2003"/>
      <c r="V88" s="2003"/>
      <c r="W88" s="2003"/>
      <c r="X88" s="2003"/>
      <c r="Y88" s="2003"/>
      <c r="Z88" s="2003"/>
      <c r="AA88" s="2003"/>
      <c r="AB88" s="2003"/>
      <c r="AC88" s="2003"/>
      <c r="AD88" s="2003"/>
      <c r="AE88" s="2003"/>
      <c r="AF88" s="2004"/>
    </row>
    <row r="89" spans="2:33" ht="19.5" customHeight="1" x14ac:dyDescent="0.15">
      <c r="B89" s="2"/>
      <c r="C89" s="1981"/>
      <c r="D89" s="1982"/>
      <c r="E89" s="1982"/>
      <c r="F89" s="1982"/>
      <c r="G89" s="1983"/>
      <c r="H89" s="2005"/>
      <c r="I89" s="2006"/>
      <c r="J89" s="2006"/>
      <c r="K89" s="2006"/>
      <c r="L89" s="2006"/>
      <c r="M89" s="2006"/>
      <c r="N89" s="2006"/>
      <c r="O89" s="2006"/>
      <c r="P89" s="2006"/>
      <c r="Q89" s="2006"/>
      <c r="R89" s="2006"/>
      <c r="S89" s="2006"/>
      <c r="T89" s="2006"/>
      <c r="U89" s="2006"/>
      <c r="V89" s="2006"/>
      <c r="W89" s="2006"/>
      <c r="X89" s="2006"/>
      <c r="Y89" s="2006"/>
      <c r="Z89" s="2006"/>
      <c r="AA89" s="2006"/>
      <c r="AB89" s="2006"/>
      <c r="AC89" s="2006"/>
      <c r="AD89" s="2006"/>
      <c r="AE89" s="2006"/>
      <c r="AF89" s="2007"/>
    </row>
    <row r="90" spans="2:33" ht="19.5" customHeight="1" x14ac:dyDescent="0.15">
      <c r="B90" s="2"/>
      <c r="C90" s="1956" t="s">
        <v>179</v>
      </c>
      <c r="D90" s="1957"/>
      <c r="E90" s="1957"/>
      <c r="F90" s="1957"/>
      <c r="G90" s="1958"/>
      <c r="H90" s="2043" t="str">
        <f>IF(入力シート!K75="","",入力シート!K75)</f>
        <v/>
      </c>
      <c r="I90" s="2044"/>
      <c r="J90" s="2044"/>
      <c r="K90" s="2044"/>
      <c r="L90" s="2044"/>
      <c r="M90" s="2044"/>
      <c r="N90" s="2044"/>
      <c r="O90" s="2044"/>
      <c r="P90" s="2044"/>
      <c r="Q90" s="2044"/>
      <c r="R90" s="2044"/>
      <c r="S90" s="2044"/>
      <c r="T90" s="2044"/>
      <c r="U90" s="2044"/>
      <c r="V90" s="2044"/>
      <c r="W90" s="2044"/>
      <c r="X90" s="2044"/>
      <c r="Y90" s="2044"/>
      <c r="Z90" s="2044"/>
      <c r="AA90" s="2044"/>
      <c r="AB90" s="2044"/>
      <c r="AC90" s="2044"/>
      <c r="AD90" s="2044"/>
      <c r="AE90" s="2044"/>
      <c r="AF90" s="2045"/>
    </row>
    <row r="91" spans="2:33" ht="19.5" customHeight="1" x14ac:dyDescent="0.15">
      <c r="B91" s="2"/>
      <c r="C91" s="1948" t="s">
        <v>59</v>
      </c>
      <c r="D91" s="1949"/>
      <c r="E91" s="1949"/>
      <c r="F91" s="1949"/>
      <c r="G91" s="1950"/>
      <c r="H91" s="2043" t="str">
        <f>IF(入力シート!K76="","",入力シート!K76)</f>
        <v/>
      </c>
      <c r="I91" s="2044"/>
      <c r="J91" s="2044"/>
      <c r="K91" s="2044"/>
      <c r="L91" s="2044"/>
      <c r="M91" s="2044"/>
      <c r="N91" s="2044"/>
      <c r="O91" s="2044"/>
      <c r="P91" s="2044"/>
      <c r="Q91" s="2044"/>
      <c r="R91" s="2044"/>
      <c r="S91" s="2044"/>
      <c r="T91" s="2044"/>
      <c r="U91" s="2044"/>
      <c r="V91" s="2044"/>
      <c r="W91" s="2044"/>
      <c r="X91" s="2044"/>
      <c r="Y91" s="2044"/>
      <c r="Z91" s="2044"/>
      <c r="AA91" s="2044"/>
      <c r="AB91" s="2044"/>
      <c r="AC91" s="2044"/>
      <c r="AD91" s="2044"/>
      <c r="AE91" s="2044"/>
      <c r="AF91" s="2045"/>
    </row>
    <row r="92" spans="2:33" ht="19.5" customHeight="1" x14ac:dyDescent="0.15">
      <c r="C92" s="1948" t="s">
        <v>342</v>
      </c>
      <c r="D92" s="1949"/>
      <c r="E92" s="1949"/>
      <c r="F92" s="1949"/>
      <c r="G92" s="1950"/>
      <c r="H92" s="2059" t="str">
        <f>IF(入力シート!K77="","",入力シート!K77)</f>
        <v/>
      </c>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1"/>
    </row>
    <row r="93" spans="2:33" ht="8.25" customHeight="1" x14ac:dyDescent="0.15">
      <c r="C93" s="4"/>
      <c r="D93" s="4"/>
      <c r="E93" s="4"/>
      <c r="F93" s="4"/>
      <c r="G93" s="4"/>
      <c r="H93" s="39"/>
      <c r="I93" s="39"/>
      <c r="J93" s="39"/>
      <c r="K93" s="39"/>
      <c r="L93" s="39"/>
      <c r="M93" s="39"/>
      <c r="N93" s="39"/>
      <c r="O93" s="39"/>
      <c r="P93" s="39"/>
      <c r="Q93" s="39"/>
      <c r="R93" s="39"/>
      <c r="S93" s="39"/>
      <c r="T93" s="39"/>
      <c r="U93" s="39"/>
      <c r="V93" s="40"/>
      <c r="W93" s="40"/>
      <c r="X93" s="40"/>
      <c r="Y93" s="40"/>
      <c r="Z93" s="40"/>
      <c r="AA93" s="4"/>
    </row>
    <row r="94" spans="2:33" ht="16.5" customHeight="1" x14ac:dyDescent="0.15">
      <c r="C94" s="5" t="s">
        <v>399</v>
      </c>
      <c r="D94" s="7" t="s">
        <v>1708</v>
      </c>
      <c r="E94" s="1038"/>
      <c r="F94" s="1038"/>
      <c r="G94" s="1038"/>
      <c r="H94" s="577"/>
      <c r="I94" s="578"/>
      <c r="J94" s="579"/>
      <c r="K94" s="580"/>
      <c r="L94" s="579"/>
      <c r="M94" s="579"/>
      <c r="N94" s="577"/>
      <c r="O94" s="579"/>
      <c r="P94" s="579"/>
      <c r="Q94" s="579"/>
      <c r="R94" s="579"/>
      <c r="S94" s="579"/>
      <c r="T94" s="579"/>
      <c r="U94" s="579"/>
      <c r="V94" s="579"/>
      <c r="W94" s="579"/>
      <c r="X94" s="579"/>
      <c r="Y94" s="579"/>
      <c r="Z94" s="579"/>
      <c r="AA94" s="579"/>
      <c r="AB94" s="579"/>
      <c r="AC94" s="579"/>
      <c r="AD94" s="579"/>
      <c r="AE94" s="579"/>
      <c r="AF94" s="579"/>
      <c r="AG94" s="579"/>
    </row>
    <row r="95" spans="2:33" ht="8.25" customHeight="1" x14ac:dyDescent="0.15">
      <c r="C95" s="15"/>
      <c r="D95" s="15"/>
      <c r="E95" s="15"/>
      <c r="F95" s="15"/>
      <c r="G95" s="15"/>
      <c r="H95" s="581"/>
      <c r="I95" s="581"/>
      <c r="J95" s="581"/>
      <c r="K95" s="581"/>
      <c r="L95" s="581"/>
      <c r="M95" s="581"/>
      <c r="N95" s="581"/>
      <c r="O95" s="581"/>
      <c r="P95" s="581"/>
      <c r="Q95" s="581"/>
      <c r="R95" s="581"/>
      <c r="S95" s="581"/>
      <c r="T95" s="581"/>
      <c r="U95" s="581"/>
      <c r="V95" s="581"/>
      <c r="W95" s="581"/>
      <c r="X95" s="581"/>
      <c r="Y95" s="581"/>
      <c r="Z95" s="581"/>
      <c r="AA95" s="579"/>
      <c r="AB95" s="1930"/>
      <c r="AC95" s="1930"/>
      <c r="AD95" s="1930"/>
      <c r="AE95" s="582"/>
      <c r="AF95" s="1931"/>
      <c r="AG95" s="1931"/>
    </row>
    <row r="96" spans="2:33" ht="19.5" customHeight="1" x14ac:dyDescent="0.15">
      <c r="C96" s="1932" t="s">
        <v>1147</v>
      </c>
      <c r="D96" s="1933"/>
      <c r="E96" s="1933"/>
      <c r="F96" s="1933"/>
      <c r="G96" s="1934"/>
      <c r="H96" s="1935" t="str">
        <f>IF(入力シート!K78="","",入力シート!K78)</f>
        <v/>
      </c>
      <c r="I96" s="1935"/>
      <c r="J96" s="1935"/>
      <c r="K96" s="1935"/>
      <c r="L96" s="1935"/>
      <c r="M96" s="1935"/>
      <c r="N96" s="1935"/>
      <c r="O96" s="1935"/>
      <c r="P96" s="1935"/>
      <c r="Q96" s="1935"/>
      <c r="R96" s="579"/>
      <c r="S96" s="579"/>
      <c r="T96" s="579"/>
      <c r="U96" s="579"/>
      <c r="V96" s="579"/>
      <c r="W96" s="579"/>
      <c r="X96" s="579"/>
      <c r="Y96" s="579"/>
      <c r="Z96" s="579"/>
      <c r="AA96" s="579"/>
      <c r="AB96" s="579"/>
      <c r="AC96" s="579"/>
      <c r="AD96" s="579"/>
      <c r="AE96" s="579"/>
      <c r="AF96" s="579"/>
      <c r="AG96" s="579"/>
    </row>
    <row r="97" spans="1:34" ht="19.5" customHeight="1" x14ac:dyDescent="0.15">
      <c r="C97" s="1936" t="s">
        <v>1217</v>
      </c>
      <c r="D97" s="1937"/>
      <c r="E97" s="1937"/>
      <c r="F97" s="1937"/>
      <c r="G97" s="1938"/>
      <c r="H97" s="1942" t="str">
        <f>IF(入力シート!K78="なし","-",IF(入力シート!K79="","",入力シート!K79))</f>
        <v/>
      </c>
      <c r="I97" s="1943"/>
      <c r="J97" s="1943"/>
      <c r="K97" s="1943"/>
      <c r="L97" s="1943"/>
      <c r="M97" s="1943"/>
      <c r="N97" s="1943"/>
      <c r="O97" s="1943"/>
      <c r="P97" s="1943"/>
      <c r="Q97" s="1943"/>
      <c r="R97" s="1943"/>
      <c r="S97" s="1943"/>
      <c r="T97" s="1943"/>
      <c r="U97" s="1943"/>
      <c r="V97" s="1943"/>
      <c r="W97" s="1943"/>
      <c r="X97" s="1943"/>
      <c r="Y97" s="1943"/>
      <c r="Z97" s="1943"/>
      <c r="AA97" s="1943"/>
      <c r="AB97" s="1943"/>
      <c r="AC97" s="1943"/>
      <c r="AD97" s="1943"/>
      <c r="AE97" s="1943"/>
      <c r="AF97" s="1944"/>
      <c r="AG97" s="579"/>
    </row>
    <row r="98" spans="1:34" ht="19.5" customHeight="1" x14ac:dyDescent="0.15">
      <c r="B98" s="2"/>
      <c r="C98" s="1939"/>
      <c r="D98" s="1940"/>
      <c r="E98" s="1940"/>
      <c r="F98" s="1940"/>
      <c r="G98" s="1941"/>
      <c r="H98" s="1945"/>
      <c r="I98" s="1946"/>
      <c r="J98" s="1946"/>
      <c r="K98" s="1946"/>
      <c r="L98" s="1946"/>
      <c r="M98" s="1946"/>
      <c r="N98" s="1946"/>
      <c r="O98" s="1946"/>
      <c r="P98" s="1946"/>
      <c r="Q98" s="1946"/>
      <c r="R98" s="1946"/>
      <c r="S98" s="1946"/>
      <c r="T98" s="1946"/>
      <c r="U98" s="1946"/>
      <c r="V98" s="1946"/>
      <c r="W98" s="1946"/>
      <c r="X98" s="1946"/>
      <c r="Y98" s="1946"/>
      <c r="Z98" s="1946"/>
      <c r="AA98" s="1946"/>
      <c r="AB98" s="1946"/>
      <c r="AC98" s="1946"/>
      <c r="AD98" s="1946"/>
      <c r="AE98" s="1946"/>
      <c r="AF98" s="1947"/>
      <c r="AG98" s="579"/>
    </row>
    <row r="99" spans="1:34" ht="8.25" customHeight="1" x14ac:dyDescent="0.15">
      <c r="C99" s="15"/>
      <c r="D99" s="15"/>
      <c r="E99" s="15"/>
      <c r="F99" s="15"/>
      <c r="G99" s="15"/>
      <c r="H99" s="581"/>
      <c r="I99" s="581"/>
      <c r="J99" s="581"/>
      <c r="K99" s="581"/>
      <c r="L99" s="581"/>
      <c r="M99" s="581"/>
      <c r="N99" s="581"/>
      <c r="O99" s="581"/>
      <c r="P99" s="581"/>
      <c r="Q99" s="581"/>
      <c r="R99" s="581"/>
      <c r="S99" s="581"/>
      <c r="T99" s="581"/>
      <c r="U99" s="581"/>
      <c r="V99" s="581"/>
      <c r="W99" s="581"/>
      <c r="X99" s="581"/>
      <c r="Y99" s="581"/>
      <c r="Z99" s="581"/>
      <c r="AA99" s="579"/>
      <c r="AB99" s="1930"/>
      <c r="AC99" s="1930"/>
      <c r="AD99" s="1930"/>
      <c r="AE99" s="582"/>
      <c r="AF99" s="1931"/>
      <c r="AG99" s="1931"/>
    </row>
    <row r="100" spans="1:34" ht="16.5" customHeight="1" x14ac:dyDescent="0.15">
      <c r="C100" s="5" t="s">
        <v>401</v>
      </c>
      <c r="D100" s="7" t="s">
        <v>1180</v>
      </c>
      <c r="E100" s="1038"/>
      <c r="F100" s="1038"/>
      <c r="G100" s="1038"/>
      <c r="H100" s="577"/>
      <c r="I100" s="578"/>
      <c r="J100" s="579"/>
      <c r="K100" s="580"/>
      <c r="L100" s="579"/>
      <c r="M100" s="579"/>
      <c r="N100" s="577"/>
      <c r="O100" s="579"/>
      <c r="P100" s="579"/>
      <c r="Q100" s="579"/>
      <c r="R100" s="579"/>
      <c r="S100" s="579"/>
      <c r="T100" s="579"/>
      <c r="U100" s="579"/>
      <c r="V100" s="579"/>
      <c r="W100" s="579"/>
      <c r="X100" s="579"/>
      <c r="Y100" s="579"/>
      <c r="Z100" s="579"/>
      <c r="AA100" s="579"/>
      <c r="AB100" s="579"/>
      <c r="AC100" s="579"/>
      <c r="AD100" s="579"/>
      <c r="AE100" s="579"/>
      <c r="AF100" s="579"/>
      <c r="AG100" s="579"/>
    </row>
    <row r="101" spans="1:34" ht="16.5" customHeight="1" x14ac:dyDescent="0.15">
      <c r="C101" s="5"/>
      <c r="D101" s="7" t="s">
        <v>1709</v>
      </c>
      <c r="E101" s="1038"/>
      <c r="F101" s="1038"/>
      <c r="G101" s="1038"/>
      <c r="H101" s="577"/>
      <c r="I101" s="578"/>
      <c r="J101" s="579"/>
      <c r="K101" s="580"/>
      <c r="L101" s="579"/>
      <c r="M101" s="579"/>
      <c r="N101" s="577"/>
      <c r="O101" s="579"/>
      <c r="P101" s="579"/>
      <c r="Q101" s="579"/>
      <c r="R101" s="579"/>
      <c r="S101" s="579"/>
      <c r="T101" s="579"/>
      <c r="U101" s="579"/>
      <c r="V101" s="579"/>
      <c r="W101" s="579"/>
      <c r="X101" s="579"/>
      <c r="Y101" s="579"/>
      <c r="Z101" s="579"/>
      <c r="AA101" s="579"/>
      <c r="AB101" s="579"/>
      <c r="AC101" s="579"/>
      <c r="AD101" s="579"/>
      <c r="AE101" s="579"/>
      <c r="AF101" s="579"/>
      <c r="AG101" s="579"/>
    </row>
    <row r="102" spans="1:34" ht="8.25" customHeight="1" x14ac:dyDescent="0.15">
      <c r="C102" s="15"/>
      <c r="D102" s="15"/>
      <c r="E102" s="15"/>
      <c r="F102" s="15"/>
      <c r="G102" s="15"/>
      <c r="H102" s="581"/>
      <c r="I102" s="581"/>
      <c r="J102" s="581"/>
      <c r="K102" s="581"/>
      <c r="L102" s="581"/>
      <c r="M102" s="581"/>
      <c r="N102" s="581"/>
      <c r="O102" s="581"/>
      <c r="P102" s="581"/>
      <c r="Q102" s="581"/>
      <c r="R102" s="581"/>
      <c r="S102" s="581"/>
      <c r="T102" s="581"/>
      <c r="U102" s="581"/>
      <c r="V102" s="581"/>
      <c r="W102" s="581"/>
      <c r="X102" s="581"/>
      <c r="Y102" s="581"/>
      <c r="Z102" s="581"/>
      <c r="AA102" s="579"/>
      <c r="AB102" s="1930"/>
      <c r="AC102" s="1930"/>
      <c r="AD102" s="1930"/>
      <c r="AE102" s="582"/>
      <c r="AF102" s="1931"/>
      <c r="AG102" s="1931"/>
    </row>
    <row r="103" spans="1:34" ht="19.5" customHeight="1" x14ac:dyDescent="0.15">
      <c r="C103" s="1932" t="s">
        <v>1183</v>
      </c>
      <c r="D103" s="1933"/>
      <c r="E103" s="1933"/>
      <c r="F103" s="1933"/>
      <c r="G103" s="1934"/>
      <c r="H103" s="1935" t="str">
        <f>IF(入力シート!K80="","",入力シート!K80)</f>
        <v/>
      </c>
      <c r="I103" s="1935"/>
      <c r="J103" s="1935"/>
      <c r="K103" s="1935"/>
      <c r="L103" s="1935"/>
      <c r="M103" s="1935"/>
      <c r="N103" s="1935"/>
      <c r="O103" s="1935"/>
      <c r="P103" s="1935"/>
      <c r="Q103" s="1935"/>
      <c r="R103" s="579"/>
      <c r="S103" s="579"/>
      <c r="T103" s="579"/>
      <c r="U103" s="579"/>
      <c r="V103" s="579"/>
      <c r="W103" s="579"/>
      <c r="X103" s="579"/>
      <c r="Y103" s="579"/>
      <c r="Z103" s="579"/>
      <c r="AA103" s="579"/>
      <c r="AB103" s="579"/>
      <c r="AC103" s="579"/>
      <c r="AD103" s="579"/>
      <c r="AE103" s="579"/>
      <c r="AF103" s="579"/>
      <c r="AG103" s="579"/>
    </row>
    <row r="104" spans="1:34" ht="19.5" customHeight="1" x14ac:dyDescent="0.15">
      <c r="C104" s="1936" t="s">
        <v>1216</v>
      </c>
      <c r="D104" s="1937"/>
      <c r="E104" s="1937"/>
      <c r="F104" s="1937"/>
      <c r="G104" s="1938"/>
      <c r="H104" s="1942" t="str">
        <f>IF(入力シート!K80="なし","-",IF(入力シート!K81="","",入力シート!K81))</f>
        <v/>
      </c>
      <c r="I104" s="1943"/>
      <c r="J104" s="1943"/>
      <c r="K104" s="1943"/>
      <c r="L104" s="1943"/>
      <c r="M104" s="1943"/>
      <c r="N104" s="1943"/>
      <c r="O104" s="1943"/>
      <c r="P104" s="1943"/>
      <c r="Q104" s="1943"/>
      <c r="R104" s="1943"/>
      <c r="S104" s="1943"/>
      <c r="T104" s="1943"/>
      <c r="U104" s="1943"/>
      <c r="V104" s="1943"/>
      <c r="W104" s="1943"/>
      <c r="X104" s="1943"/>
      <c r="Y104" s="1943"/>
      <c r="Z104" s="1943"/>
      <c r="AA104" s="1943"/>
      <c r="AB104" s="1943"/>
      <c r="AC104" s="1943"/>
      <c r="AD104" s="1943"/>
      <c r="AE104" s="1943"/>
      <c r="AF104" s="1944"/>
      <c r="AG104" s="579"/>
    </row>
    <row r="105" spans="1:34" ht="19.5" customHeight="1" x14ac:dyDescent="0.15">
      <c r="B105" s="2"/>
      <c r="C105" s="1939"/>
      <c r="D105" s="1940"/>
      <c r="E105" s="1940"/>
      <c r="F105" s="1940"/>
      <c r="G105" s="1941"/>
      <c r="H105" s="1945"/>
      <c r="I105" s="1946"/>
      <c r="J105" s="1946"/>
      <c r="K105" s="1946"/>
      <c r="L105" s="1946"/>
      <c r="M105" s="1946"/>
      <c r="N105" s="1946"/>
      <c r="O105" s="1946"/>
      <c r="P105" s="1946"/>
      <c r="Q105" s="1946"/>
      <c r="R105" s="1946"/>
      <c r="S105" s="1946"/>
      <c r="T105" s="1946"/>
      <c r="U105" s="1946"/>
      <c r="V105" s="1946"/>
      <c r="W105" s="1946"/>
      <c r="X105" s="1946"/>
      <c r="Y105" s="1946"/>
      <c r="Z105" s="1946"/>
      <c r="AA105" s="1946"/>
      <c r="AB105" s="1946"/>
      <c r="AC105" s="1946"/>
      <c r="AD105" s="1946"/>
      <c r="AE105" s="1946"/>
      <c r="AF105" s="1947"/>
      <c r="AG105" s="579"/>
    </row>
    <row r="106" spans="1:34" ht="7.5" customHeight="1" x14ac:dyDescent="0.15">
      <c r="C106" s="4"/>
      <c r="D106" s="4"/>
      <c r="E106" s="4"/>
      <c r="F106" s="4"/>
      <c r="G106" s="4"/>
      <c r="H106" s="39"/>
      <c r="I106" s="39"/>
      <c r="J106" s="39"/>
      <c r="K106" s="39"/>
      <c r="L106" s="39"/>
      <c r="M106" s="39"/>
      <c r="N106" s="39"/>
      <c r="O106" s="39"/>
      <c r="P106" s="39"/>
      <c r="Q106" s="39"/>
      <c r="R106" s="39"/>
      <c r="S106" s="39"/>
      <c r="T106" s="39"/>
      <c r="U106" s="39"/>
      <c r="V106" s="40"/>
      <c r="W106" s="40"/>
      <c r="X106" s="40"/>
      <c r="Y106" s="40"/>
      <c r="Z106" s="40"/>
      <c r="AA106" s="4"/>
    </row>
    <row r="107" spans="1:34" ht="7.5" customHeight="1" x14ac:dyDescent="0.15">
      <c r="C107" s="4"/>
      <c r="D107" s="4"/>
      <c r="E107" s="4"/>
      <c r="F107" s="4"/>
      <c r="G107" s="4"/>
      <c r="H107" s="39"/>
      <c r="I107" s="39"/>
      <c r="J107" s="39"/>
      <c r="K107" s="39"/>
      <c r="L107" s="39"/>
      <c r="M107" s="39"/>
      <c r="N107" s="39"/>
      <c r="O107" s="39"/>
      <c r="P107" s="39"/>
      <c r="Q107" s="39"/>
      <c r="R107" s="39"/>
      <c r="S107" s="39"/>
      <c r="T107" s="39"/>
      <c r="U107" s="39"/>
      <c r="V107" s="40"/>
      <c r="W107" s="40"/>
      <c r="X107" s="40"/>
      <c r="Y107" s="40"/>
      <c r="Z107" s="40"/>
      <c r="AA107" s="4"/>
    </row>
    <row r="108" spans="1:34" ht="16.5" customHeight="1" x14ac:dyDescent="0.15">
      <c r="C108" s="26"/>
      <c r="AA108" s="15"/>
    </row>
    <row r="109" spans="1:34" ht="16.5" customHeight="1" x14ac:dyDescent="0.15">
      <c r="A109" s="1955" t="s">
        <v>1705</v>
      </c>
      <c r="B109" s="1955"/>
      <c r="C109" s="1955"/>
      <c r="D109" s="1955"/>
      <c r="E109" s="1955"/>
      <c r="F109" s="1955"/>
      <c r="G109" s="1955"/>
      <c r="H109" s="1955"/>
      <c r="I109" s="1955"/>
      <c r="J109" s="1955"/>
      <c r="K109" s="1955"/>
      <c r="L109" s="1955"/>
      <c r="M109" s="1955"/>
      <c r="N109" s="1955"/>
      <c r="O109" s="1955"/>
      <c r="P109" s="1955"/>
      <c r="Q109" s="1955"/>
      <c r="R109" s="1955"/>
      <c r="S109" s="1955"/>
      <c r="T109" s="1955"/>
      <c r="U109" s="1955"/>
      <c r="V109" s="1955"/>
      <c r="W109" s="1955"/>
      <c r="X109" s="1955"/>
      <c r="Y109" s="1955"/>
      <c r="Z109" s="1955"/>
      <c r="AA109" s="1955"/>
      <c r="AB109" s="1955"/>
      <c r="AC109" s="1955"/>
      <c r="AD109" s="1955"/>
      <c r="AE109" s="1955"/>
      <c r="AF109" s="1955"/>
      <c r="AG109" s="1955"/>
      <c r="AH109" s="1955"/>
    </row>
    <row r="110" spans="1:34" ht="16.5" customHeight="1" x14ac:dyDescent="0.15">
      <c r="A110" s="1955"/>
      <c r="B110" s="1955"/>
      <c r="C110" s="1955"/>
      <c r="D110" s="1955"/>
      <c r="E110" s="1955"/>
      <c r="F110" s="1955"/>
      <c r="G110" s="1955"/>
      <c r="H110" s="1955"/>
      <c r="I110" s="1955"/>
      <c r="J110" s="1955"/>
      <c r="K110" s="1955"/>
      <c r="L110" s="1955"/>
      <c r="M110" s="1955"/>
      <c r="N110" s="1955"/>
      <c r="O110" s="1955"/>
      <c r="P110" s="1955"/>
      <c r="Q110" s="1955"/>
      <c r="R110" s="1955"/>
      <c r="S110" s="1955"/>
      <c r="T110" s="1955"/>
      <c r="U110" s="1955"/>
      <c r="V110" s="1955"/>
      <c r="W110" s="1955"/>
      <c r="X110" s="1955"/>
      <c r="Y110" s="1955"/>
      <c r="Z110" s="1955"/>
      <c r="AA110" s="1955"/>
      <c r="AB110" s="1955"/>
      <c r="AC110" s="1955"/>
      <c r="AD110" s="1955"/>
      <c r="AE110" s="1955"/>
      <c r="AF110" s="1955"/>
      <c r="AG110" s="1955"/>
      <c r="AH110" s="1955"/>
    </row>
    <row r="111" spans="1:34" ht="16.5" customHeight="1" x14ac:dyDescent="0.15">
      <c r="A111" s="5"/>
      <c r="B111" s="13" t="s">
        <v>62</v>
      </c>
      <c r="C111" s="3"/>
      <c r="D111" s="3"/>
      <c r="E111" s="3"/>
      <c r="F111" s="3"/>
      <c r="G111" s="3"/>
      <c r="H111" s="3"/>
      <c r="I111" s="56"/>
      <c r="J111" s="56"/>
      <c r="K111" s="3"/>
      <c r="L111" s="3"/>
      <c r="AA111" s="13"/>
    </row>
    <row r="112" spans="1:34" ht="16.5" customHeight="1" x14ac:dyDescent="0.15">
      <c r="A112" s="5"/>
      <c r="C112" s="3"/>
      <c r="D112" s="3"/>
      <c r="E112" s="3"/>
      <c r="F112" s="3"/>
      <c r="G112" s="3"/>
      <c r="H112" s="3"/>
      <c r="I112" s="56"/>
      <c r="J112" s="56"/>
      <c r="K112" s="3"/>
      <c r="L112" s="3"/>
      <c r="AA112" s="13"/>
    </row>
    <row r="113" spans="2:46" ht="16.5" customHeight="1" x14ac:dyDescent="0.15">
      <c r="C113" s="5" t="s">
        <v>194</v>
      </c>
      <c r="D113" s="1" t="s">
        <v>198</v>
      </c>
      <c r="E113" s="3"/>
      <c r="F113" s="3"/>
      <c r="G113" s="3"/>
      <c r="H113" s="3"/>
      <c r="I113" s="56"/>
      <c r="J113" s="56"/>
      <c r="K113" s="3"/>
      <c r="L113" s="3"/>
      <c r="AA113" s="13"/>
    </row>
    <row r="114" spans="2:46" ht="8.25" customHeight="1" x14ac:dyDescent="0.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3"/>
    </row>
    <row r="115" spans="2:46" ht="19.5" customHeight="1" x14ac:dyDescent="0.15">
      <c r="B115" s="2024" t="s">
        <v>301</v>
      </c>
      <c r="C115" s="1987" t="s">
        <v>171</v>
      </c>
      <c r="D115" s="1988"/>
      <c r="E115" s="1988"/>
      <c r="F115" s="1988"/>
      <c r="G115" s="1989"/>
      <c r="H115" s="2025" t="str">
        <f>IF(入力シート!K85="","",入力シート!K85)</f>
        <v/>
      </c>
      <c r="I115" s="1992"/>
      <c r="J115" s="1992"/>
      <c r="K115" s="1992"/>
      <c r="L115" s="1992"/>
      <c r="M115" s="1992"/>
      <c r="N115" s="1992"/>
      <c r="O115" s="1992"/>
      <c r="P115" s="1992"/>
      <c r="Q115" s="1992"/>
      <c r="R115" s="1992"/>
      <c r="S115" s="1992"/>
      <c r="T115" s="1992"/>
      <c r="U115" s="1992"/>
      <c r="V115" s="1992"/>
      <c r="W115" s="1992"/>
      <c r="X115" s="1992"/>
      <c r="Y115" s="1992"/>
      <c r="Z115" s="1992"/>
      <c r="AA115" s="1992"/>
      <c r="AB115" s="1992"/>
      <c r="AC115" s="1992"/>
      <c r="AD115" s="1992"/>
      <c r="AE115" s="1992"/>
      <c r="AF115" s="1993"/>
    </row>
    <row r="116" spans="2:46" ht="19.5" customHeight="1" x14ac:dyDescent="0.15">
      <c r="B116" s="2024"/>
      <c r="C116" s="1965" t="s">
        <v>47</v>
      </c>
      <c r="D116" s="1966"/>
      <c r="E116" s="1966"/>
      <c r="F116" s="1966"/>
      <c r="G116" s="2026"/>
      <c r="H116" s="2027" t="str">
        <f>IF(入力シート!K86="","",入力シート!K86)</f>
        <v/>
      </c>
      <c r="I116" s="1959"/>
      <c r="J116" s="1959"/>
      <c r="K116" s="1959"/>
      <c r="L116" s="1959"/>
      <c r="M116" s="1959"/>
      <c r="N116" s="1959"/>
      <c r="O116" s="1959"/>
      <c r="P116" s="1959"/>
      <c r="Q116" s="1959"/>
      <c r="R116" s="1959"/>
      <c r="S116" s="1959"/>
      <c r="T116" s="1959"/>
      <c r="U116" s="1959"/>
      <c r="V116" s="1959"/>
      <c r="W116" s="1959"/>
      <c r="X116" s="1959"/>
      <c r="Y116" s="1959"/>
      <c r="Z116" s="1959"/>
      <c r="AA116" s="1959"/>
      <c r="AB116" s="1959"/>
      <c r="AC116" s="1959"/>
      <c r="AD116" s="1959"/>
      <c r="AE116" s="1959"/>
      <c r="AF116" s="1960"/>
      <c r="AN116" s="24"/>
      <c r="AO116" s="24"/>
    </row>
    <row r="117" spans="2:46" ht="19.5" customHeight="1" x14ac:dyDescent="0.15">
      <c r="B117" s="2024"/>
      <c r="C117" s="2000" t="s">
        <v>172</v>
      </c>
      <c r="D117" s="2001"/>
      <c r="E117" s="2001"/>
      <c r="F117" s="2001"/>
      <c r="G117" s="2028"/>
      <c r="H117" s="2062" t="str">
        <f>IF(入力シート!K87="","",入力シート!K87)</f>
        <v/>
      </c>
      <c r="I117" s="2063"/>
      <c r="J117" s="2063"/>
      <c r="K117" s="2063"/>
      <c r="L117" s="2063"/>
      <c r="M117" s="2063"/>
      <c r="N117" s="2063"/>
      <c r="O117" s="2063"/>
      <c r="P117" s="2063"/>
      <c r="Q117" s="2063"/>
      <c r="R117" s="2063"/>
      <c r="S117" s="2063"/>
      <c r="T117" s="2063"/>
      <c r="U117" s="2063"/>
      <c r="V117" s="2063"/>
      <c r="W117" s="2063"/>
      <c r="X117" s="2063"/>
      <c r="Y117" s="2063"/>
      <c r="Z117" s="2063"/>
      <c r="AA117" s="2063"/>
      <c r="AB117" s="2063"/>
      <c r="AC117" s="2063"/>
      <c r="AD117" s="2063"/>
      <c r="AE117" s="2063"/>
      <c r="AF117" s="2064"/>
      <c r="AT117" s="6"/>
    </row>
    <row r="118" spans="2:46" ht="19.5" customHeight="1" x14ac:dyDescent="0.15">
      <c r="B118" s="2024"/>
      <c r="C118" s="2000" t="s">
        <v>173</v>
      </c>
      <c r="D118" s="2001"/>
      <c r="E118" s="2001"/>
      <c r="F118" s="2001"/>
      <c r="G118" s="2028"/>
      <c r="H118" s="2032" t="str">
        <f>IF(入力シート!K88="","",入力シート!K88)</f>
        <v/>
      </c>
      <c r="I118" s="2033"/>
      <c r="J118" s="2033"/>
      <c r="K118" s="2033"/>
      <c r="L118" s="2033"/>
      <c r="M118" s="2033"/>
      <c r="N118" s="2033"/>
      <c r="O118" s="2033"/>
      <c r="P118" s="2033"/>
      <c r="Q118" s="2033"/>
      <c r="R118" s="2033"/>
      <c r="S118" s="2033"/>
      <c r="T118" s="2033"/>
      <c r="U118" s="2033"/>
      <c r="V118" s="2033"/>
      <c r="W118" s="2033"/>
      <c r="X118" s="2033"/>
      <c r="Y118" s="2033"/>
      <c r="Z118" s="2033"/>
      <c r="AA118" s="2033"/>
      <c r="AB118" s="2033"/>
      <c r="AC118" s="2033"/>
      <c r="AD118" s="2033"/>
      <c r="AE118" s="2033"/>
      <c r="AF118" s="2034"/>
    </row>
    <row r="119" spans="2:46" ht="19.5" customHeight="1" x14ac:dyDescent="0.15">
      <c r="B119" s="2024"/>
      <c r="C119" s="2035" t="s">
        <v>171</v>
      </c>
      <c r="D119" s="2036"/>
      <c r="E119" s="2036"/>
      <c r="F119" s="2036"/>
      <c r="G119" s="2037"/>
      <c r="H119" s="1991"/>
      <c r="I119" s="2038"/>
      <c r="J119" s="1992" t="str">
        <f>IF(入力シート!K89="","",入力シート!K89)</f>
        <v/>
      </c>
      <c r="K119" s="1992"/>
      <c r="L119" s="1992"/>
      <c r="M119" s="1992"/>
      <c r="N119" s="1992"/>
      <c r="O119" s="1992"/>
      <c r="P119" s="1992"/>
      <c r="Q119" s="1992"/>
      <c r="R119" s="1992"/>
      <c r="S119" s="1993"/>
      <c r="T119" s="1991"/>
      <c r="U119" s="2038"/>
      <c r="V119" s="1992" t="str">
        <f>IF(入力シート!K90="","",入力シート!K90)</f>
        <v/>
      </c>
      <c r="W119" s="1992"/>
      <c r="X119" s="1992"/>
      <c r="Y119" s="1992"/>
      <c r="Z119" s="1992"/>
      <c r="AA119" s="1992"/>
      <c r="AB119" s="1992"/>
      <c r="AC119" s="1992"/>
      <c r="AD119" s="1992"/>
      <c r="AE119" s="1992"/>
      <c r="AF119" s="1993"/>
    </row>
    <row r="120" spans="2:46" ht="19.5" customHeight="1" x14ac:dyDescent="0.15">
      <c r="B120" s="2024"/>
      <c r="C120" s="1965" t="s">
        <v>187</v>
      </c>
      <c r="D120" s="1966"/>
      <c r="E120" s="1966"/>
      <c r="F120" s="1966"/>
      <c r="G120" s="2026"/>
      <c r="H120" s="2039" t="s">
        <v>181</v>
      </c>
      <c r="I120" s="2040"/>
      <c r="J120" s="1959" t="str">
        <f>IF(入力シート!K91="","",入力シート!K91)</f>
        <v/>
      </c>
      <c r="K120" s="1959"/>
      <c r="L120" s="1959"/>
      <c r="M120" s="1959"/>
      <c r="N120" s="1959"/>
      <c r="O120" s="1959"/>
      <c r="P120" s="1959"/>
      <c r="Q120" s="1959"/>
      <c r="R120" s="1959"/>
      <c r="S120" s="1960"/>
      <c r="T120" s="2039" t="s">
        <v>182</v>
      </c>
      <c r="U120" s="2040"/>
      <c r="V120" s="1959" t="str">
        <f>IF(入力シート!K92="","",入力シート!K92)</f>
        <v/>
      </c>
      <c r="W120" s="1959"/>
      <c r="X120" s="1959"/>
      <c r="Y120" s="1959"/>
      <c r="Z120" s="1959"/>
      <c r="AA120" s="1959"/>
      <c r="AB120" s="1959"/>
      <c r="AC120" s="1959"/>
      <c r="AD120" s="1959"/>
      <c r="AE120" s="1959"/>
      <c r="AF120" s="1960"/>
    </row>
    <row r="121" spans="2:46" ht="19.5" customHeight="1" x14ac:dyDescent="0.15">
      <c r="B121" s="2024"/>
      <c r="C121" s="1939"/>
      <c r="D121" s="1940"/>
      <c r="E121" s="1940"/>
      <c r="F121" s="1940"/>
      <c r="G121" s="1941"/>
      <c r="H121" s="2041"/>
      <c r="I121" s="2042"/>
      <c r="J121" s="2020"/>
      <c r="K121" s="2020"/>
      <c r="L121" s="2020"/>
      <c r="M121" s="2020"/>
      <c r="N121" s="2020"/>
      <c r="O121" s="2020"/>
      <c r="P121" s="2020"/>
      <c r="Q121" s="2020"/>
      <c r="R121" s="2020"/>
      <c r="S121" s="2021"/>
      <c r="T121" s="2041"/>
      <c r="U121" s="2042"/>
      <c r="V121" s="2020"/>
      <c r="W121" s="2020"/>
      <c r="X121" s="2020"/>
      <c r="Y121" s="2020"/>
      <c r="Z121" s="2020"/>
      <c r="AA121" s="2020"/>
      <c r="AB121" s="2020"/>
      <c r="AC121" s="2020"/>
      <c r="AD121" s="2020"/>
      <c r="AE121" s="2020"/>
      <c r="AF121" s="2021"/>
    </row>
    <row r="122" spans="2:46" ht="19.5" customHeight="1" x14ac:dyDescent="0.15">
      <c r="C122" s="1975" t="s">
        <v>48</v>
      </c>
      <c r="D122" s="1976"/>
      <c r="E122" s="1976"/>
      <c r="F122" s="1976"/>
      <c r="G122" s="1977"/>
      <c r="H122" s="470" t="s">
        <v>49</v>
      </c>
      <c r="I122" s="2052" t="str">
        <f>IF(入力シート!K93="","",LEFT(入力シート!K93,3)&amp;"-"&amp;RIGHT(入力シート!K93,4))</f>
        <v/>
      </c>
      <c r="J122" s="2052"/>
      <c r="K122" s="2052"/>
      <c r="L122" s="2052"/>
      <c r="M122" s="2053"/>
      <c r="N122" s="1939" t="s">
        <v>183</v>
      </c>
      <c r="O122" s="1940"/>
      <c r="P122" s="1940"/>
      <c r="Q122" s="1963" t="str">
        <f>IF(入力シート!K94="","",入力シート!K94)</f>
        <v/>
      </c>
      <c r="R122" s="1963"/>
      <c r="S122" s="1963"/>
      <c r="T122" s="1964"/>
      <c r="U122" s="1939" t="s">
        <v>184</v>
      </c>
      <c r="V122" s="1940"/>
      <c r="W122" s="1940"/>
      <c r="X122" s="1963" t="str">
        <f>IF(入力シート!K95="","",入力シート!K95)</f>
        <v/>
      </c>
      <c r="Y122" s="1963"/>
      <c r="Z122" s="1963"/>
      <c r="AA122" s="1963"/>
      <c r="AB122" s="1963"/>
      <c r="AC122" s="1963"/>
      <c r="AD122" s="1963"/>
      <c r="AE122" s="1963"/>
      <c r="AF122" s="1964"/>
    </row>
    <row r="123" spans="2:46" ht="19.5" customHeight="1" x14ac:dyDescent="0.15">
      <c r="C123" s="1978"/>
      <c r="D123" s="1979"/>
      <c r="E123" s="1979"/>
      <c r="F123" s="1979"/>
      <c r="G123" s="1980"/>
      <c r="H123" s="2002" t="str">
        <f>IF(入力シート!K96="","",入力シート!K96&amp;IF(入力シート!K97="－","","　"&amp;入力シート!K97))</f>
        <v/>
      </c>
      <c r="I123" s="2003"/>
      <c r="J123" s="2003"/>
      <c r="K123" s="2003"/>
      <c r="L123" s="2003"/>
      <c r="M123" s="2003"/>
      <c r="N123" s="2003"/>
      <c r="O123" s="2003"/>
      <c r="P123" s="2003"/>
      <c r="Q123" s="2003"/>
      <c r="R123" s="2003"/>
      <c r="S123" s="2003"/>
      <c r="T123" s="2003"/>
      <c r="U123" s="2003"/>
      <c r="V123" s="2003"/>
      <c r="W123" s="2003"/>
      <c r="X123" s="2003"/>
      <c r="Y123" s="2003"/>
      <c r="Z123" s="2003"/>
      <c r="AA123" s="2003"/>
      <c r="AB123" s="2003"/>
      <c r="AC123" s="2003"/>
      <c r="AD123" s="2003"/>
      <c r="AE123" s="2003"/>
      <c r="AF123" s="2004"/>
    </row>
    <row r="124" spans="2:46" ht="19.5" customHeight="1" x14ac:dyDescent="0.15">
      <c r="B124" s="7"/>
      <c r="C124" s="1981"/>
      <c r="D124" s="1982"/>
      <c r="E124" s="1982"/>
      <c r="F124" s="1982"/>
      <c r="G124" s="1983"/>
      <c r="H124" s="2005"/>
      <c r="I124" s="2006"/>
      <c r="J124" s="2006"/>
      <c r="K124" s="2006"/>
      <c r="L124" s="2006"/>
      <c r="M124" s="2006"/>
      <c r="N124" s="2006"/>
      <c r="O124" s="2006"/>
      <c r="P124" s="2006"/>
      <c r="Q124" s="2006"/>
      <c r="R124" s="2006"/>
      <c r="S124" s="2006"/>
      <c r="T124" s="2006"/>
      <c r="U124" s="2006"/>
      <c r="V124" s="2006"/>
      <c r="W124" s="2006"/>
      <c r="X124" s="2006"/>
      <c r="Y124" s="2006"/>
      <c r="Z124" s="2006"/>
      <c r="AA124" s="2006"/>
      <c r="AB124" s="2006"/>
      <c r="AC124" s="2006"/>
      <c r="AD124" s="2006"/>
      <c r="AE124" s="2006"/>
      <c r="AF124" s="2007"/>
    </row>
    <row r="125" spans="2:46" ht="8.25" customHeight="1" x14ac:dyDescent="0.15">
      <c r="B125" s="7"/>
      <c r="C125" s="3"/>
      <c r="D125" s="3"/>
      <c r="E125" s="34"/>
      <c r="F125" s="34"/>
      <c r="G125" s="34"/>
      <c r="H125" s="34"/>
      <c r="I125" s="56"/>
      <c r="J125" s="56"/>
      <c r="K125" s="3"/>
      <c r="L125" s="3"/>
      <c r="AA125" s="13"/>
    </row>
    <row r="126" spans="2:46" ht="16.5" customHeight="1" x14ac:dyDescent="0.15">
      <c r="C126" s="5" t="s">
        <v>195</v>
      </c>
      <c r="D126" s="7" t="s">
        <v>50</v>
      </c>
      <c r="E126" s="3"/>
      <c r="F126" s="3"/>
      <c r="G126" s="3"/>
      <c r="H126" s="3"/>
      <c r="I126" s="56"/>
      <c r="K126" s="24"/>
      <c r="N126" s="3" t="s">
        <v>230</v>
      </c>
      <c r="AA126" s="13"/>
      <c r="AB126" s="25" t="s">
        <v>1225</v>
      </c>
      <c r="AC126" s="25"/>
      <c r="AD126" s="25"/>
      <c r="AE126" s="25" t="s">
        <v>39</v>
      </c>
      <c r="AF126" s="25" t="s">
        <v>201</v>
      </c>
      <c r="AG126" s="25"/>
      <c r="AH126" s="25"/>
    </row>
    <row r="127" spans="2:46" ht="8.25" customHeight="1" x14ac:dyDescent="0.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3"/>
      <c r="AB127" s="2022"/>
      <c r="AC127" s="2022"/>
      <c r="AD127" s="2022"/>
      <c r="AE127" s="25"/>
      <c r="AF127" s="2023"/>
      <c r="AG127" s="2023"/>
    </row>
    <row r="128" spans="2:46" ht="19.5" customHeight="1" x14ac:dyDescent="0.15">
      <c r="B128" s="7"/>
      <c r="C128" s="2013" t="s">
        <v>51</v>
      </c>
      <c r="D128" s="2014"/>
      <c r="E128" s="2014"/>
      <c r="F128" s="2014"/>
      <c r="G128" s="2015"/>
      <c r="H128" s="2016"/>
      <c r="I128" s="2017"/>
      <c r="J128" s="2017"/>
      <c r="K128" s="2017"/>
      <c r="L128" s="994" t="s">
        <v>78</v>
      </c>
      <c r="M128" s="2017"/>
      <c r="N128" s="2017"/>
      <c r="O128" s="994" t="s">
        <v>156</v>
      </c>
      <c r="P128" s="2017"/>
      <c r="Q128" s="2017"/>
      <c r="R128" s="994" t="s">
        <v>2</v>
      </c>
      <c r="S128" s="2018" t="s">
        <v>52</v>
      </c>
      <c r="T128" s="2018"/>
      <c r="U128" s="2018"/>
      <c r="V128" s="995"/>
      <c r="W128" s="2017"/>
      <c r="X128" s="2017"/>
      <c r="Y128" s="2017"/>
      <c r="Z128" s="994" t="s">
        <v>78</v>
      </c>
      <c r="AA128" s="2017"/>
      <c r="AB128" s="2017"/>
      <c r="AC128" s="994" t="s">
        <v>156</v>
      </c>
      <c r="AD128" s="2017"/>
      <c r="AE128" s="2017"/>
      <c r="AF128" s="996" t="s">
        <v>2</v>
      </c>
    </row>
    <row r="129" spans="2:32" ht="19.5" customHeight="1" x14ac:dyDescent="0.15">
      <c r="C129" s="1932" t="s">
        <v>53</v>
      </c>
      <c r="D129" s="1933"/>
      <c r="E129" s="1933"/>
      <c r="F129" s="1933"/>
      <c r="G129" s="1934"/>
      <c r="H129" s="2008"/>
      <c r="I129" s="2008"/>
      <c r="J129" s="2008"/>
      <c r="K129" s="2008"/>
      <c r="L129" s="2008"/>
      <c r="M129" s="2008"/>
      <c r="N129" s="2008"/>
      <c r="O129" s="2008"/>
      <c r="P129" s="2008"/>
      <c r="Q129" s="2008"/>
      <c r="R129" s="2009" t="s">
        <v>54</v>
      </c>
      <c r="S129" s="2010"/>
      <c r="T129" s="2010"/>
      <c r="U129" s="2010"/>
      <c r="V129" s="2012"/>
      <c r="W129" s="2008"/>
      <c r="X129" s="2008"/>
      <c r="Y129" s="2008"/>
      <c r="Z129" s="2008"/>
      <c r="AA129" s="2008"/>
      <c r="AB129" s="2008"/>
      <c r="AC129" s="2008"/>
      <c r="AD129" s="2008"/>
      <c r="AE129" s="2008"/>
      <c r="AF129" s="2008"/>
    </row>
    <row r="130" spans="2:32" ht="19.5" customHeight="1" x14ac:dyDescent="0.15">
      <c r="C130" s="2000" t="s">
        <v>55</v>
      </c>
      <c r="D130" s="2001"/>
      <c r="E130" s="2001"/>
      <c r="F130" s="2001"/>
      <c r="G130" s="2028"/>
      <c r="H130" s="2065"/>
      <c r="I130" s="2066"/>
      <c r="J130" s="2066"/>
      <c r="K130" s="2066"/>
      <c r="L130" s="2066"/>
      <c r="M130" s="2066"/>
      <c r="N130" s="2066"/>
      <c r="O130" s="2066"/>
      <c r="P130" s="2066"/>
      <c r="Q130" s="2067"/>
      <c r="R130" s="2000" t="s">
        <v>56</v>
      </c>
      <c r="S130" s="2001"/>
      <c r="T130" s="2001"/>
      <c r="U130" s="2001"/>
      <c r="V130" s="2028"/>
      <c r="W130" s="2065"/>
      <c r="X130" s="2066"/>
      <c r="Y130" s="2066"/>
      <c r="Z130" s="2066"/>
      <c r="AA130" s="2066"/>
      <c r="AB130" s="2066"/>
      <c r="AC130" s="2066"/>
      <c r="AD130" s="2066"/>
      <c r="AE130" s="2066"/>
      <c r="AF130" s="2067"/>
    </row>
    <row r="131" spans="2:32" ht="19.5" customHeight="1" x14ac:dyDescent="0.15">
      <c r="B131" s="2"/>
      <c r="C131" s="2009" t="s">
        <v>57</v>
      </c>
      <c r="D131" s="2010"/>
      <c r="E131" s="2010"/>
      <c r="F131" s="2010"/>
      <c r="G131" s="2011"/>
      <c r="H131" s="2008"/>
      <c r="I131" s="2008"/>
      <c r="J131" s="2008"/>
      <c r="K131" s="2008"/>
      <c r="L131" s="2008"/>
      <c r="M131" s="2008"/>
      <c r="N131" s="2008"/>
      <c r="O131" s="2008"/>
      <c r="P131" s="2008"/>
      <c r="Q131" s="2008"/>
      <c r="R131" s="2009" t="s">
        <v>58</v>
      </c>
      <c r="S131" s="2010"/>
      <c r="T131" s="2010"/>
      <c r="U131" s="2010"/>
      <c r="V131" s="2012"/>
      <c r="W131" s="2008"/>
      <c r="X131" s="2008"/>
      <c r="Y131" s="2008"/>
      <c r="Z131" s="2008"/>
      <c r="AA131" s="2008"/>
      <c r="AB131" s="2008"/>
      <c r="AC131" s="2008"/>
      <c r="AD131" s="2008"/>
      <c r="AE131" s="2008"/>
      <c r="AF131" s="2008"/>
    </row>
    <row r="132" spans="2:32" ht="8.25" customHeight="1" x14ac:dyDescent="0.15">
      <c r="B132" s="2"/>
      <c r="C132" s="3"/>
      <c r="D132" s="3"/>
      <c r="E132" s="34"/>
      <c r="F132" s="34"/>
      <c r="G132" s="34"/>
      <c r="H132" s="34"/>
      <c r="I132" s="56"/>
      <c r="J132" s="56"/>
      <c r="K132" s="3"/>
      <c r="L132" s="3"/>
      <c r="AA132" s="13"/>
    </row>
    <row r="133" spans="2:32" ht="16.5" customHeight="1" x14ac:dyDescent="0.15">
      <c r="C133" s="5" t="s">
        <v>196</v>
      </c>
      <c r="D133" s="3" t="s">
        <v>190</v>
      </c>
      <c r="E133" s="3"/>
      <c r="F133" s="3"/>
      <c r="G133" s="3"/>
      <c r="I133" s="56"/>
      <c r="K133" s="38"/>
      <c r="L133" s="56"/>
      <c r="M133" s="3"/>
      <c r="AA133" s="13"/>
    </row>
    <row r="134" spans="2:32" ht="8.25" customHeight="1" x14ac:dyDescent="0.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3"/>
    </row>
    <row r="135" spans="2:32" ht="19.5" customHeight="1" x14ac:dyDescent="0.15">
      <c r="C135" s="1973" t="s">
        <v>202</v>
      </c>
      <c r="D135" s="1973"/>
      <c r="E135" s="1973"/>
      <c r="F135" s="1973"/>
      <c r="G135" s="1973"/>
      <c r="H135" s="1974" t="str">
        <f>IF(入力シート!$B$28=3,"○","－")</f>
        <v>－</v>
      </c>
      <c r="I135" s="1974"/>
      <c r="J135" s="1974"/>
      <c r="K135" s="56" t="s">
        <v>203</v>
      </c>
      <c r="L135" s="3" t="s">
        <v>204</v>
      </c>
      <c r="M135" s="15"/>
      <c r="N135" s="15"/>
      <c r="O135" s="15"/>
      <c r="P135" s="15"/>
      <c r="Q135" s="15"/>
      <c r="R135" s="15"/>
      <c r="S135" s="15"/>
      <c r="T135" s="15"/>
      <c r="U135" s="15"/>
      <c r="V135" s="15"/>
      <c r="W135" s="15"/>
      <c r="X135" s="15"/>
      <c r="Y135" s="15"/>
      <c r="Z135" s="15"/>
      <c r="AA135" s="13"/>
    </row>
    <row r="136" spans="2:32" ht="19.5" customHeight="1" x14ac:dyDescent="0.15">
      <c r="B136" s="2"/>
      <c r="C136" s="1936" t="s">
        <v>177</v>
      </c>
      <c r="D136" s="1937"/>
      <c r="E136" s="1937"/>
      <c r="F136" s="1937"/>
      <c r="G136" s="1937"/>
      <c r="H136" s="1954" t="str">
        <f>IF(入力シート!K99="","",入力シート!K99)</f>
        <v/>
      </c>
      <c r="I136" s="1954"/>
      <c r="J136" s="1954"/>
      <c r="K136" s="1954"/>
      <c r="L136" s="1954"/>
      <c r="M136" s="1954"/>
      <c r="N136" s="1954"/>
      <c r="O136" s="1954"/>
      <c r="P136" s="1954"/>
      <c r="Q136" s="1954"/>
      <c r="R136" s="1954"/>
      <c r="S136" s="1954"/>
      <c r="T136" s="1954"/>
      <c r="U136" s="1954"/>
      <c r="V136" s="1954"/>
      <c r="W136" s="1954"/>
      <c r="X136" s="1954"/>
      <c r="Y136" s="1954"/>
      <c r="Z136" s="1954"/>
      <c r="AA136" s="1954"/>
      <c r="AB136" s="1954"/>
      <c r="AC136" s="1954"/>
      <c r="AD136" s="1954"/>
      <c r="AE136" s="1954"/>
      <c r="AF136" s="1954"/>
    </row>
    <row r="137" spans="2:32" ht="19.5" customHeight="1" x14ac:dyDescent="0.15">
      <c r="B137" s="2"/>
      <c r="C137" s="1984" t="s">
        <v>178</v>
      </c>
      <c r="D137" s="1985"/>
      <c r="E137" s="1985"/>
      <c r="F137" s="1985"/>
      <c r="G137" s="1986"/>
      <c r="H137" s="2055" t="str">
        <f>IF(入力シート!K100="","",入力シート!K100)</f>
        <v/>
      </c>
      <c r="I137" s="2055"/>
      <c r="J137" s="2055"/>
      <c r="K137" s="2055"/>
      <c r="L137" s="2055"/>
      <c r="M137" s="2055"/>
      <c r="N137" s="2055"/>
      <c r="O137" s="2055"/>
      <c r="P137" s="2055"/>
      <c r="Q137" s="2055"/>
      <c r="R137" s="2055"/>
      <c r="S137" s="2055"/>
      <c r="T137" s="2055"/>
      <c r="U137" s="2055"/>
      <c r="V137" s="2055"/>
      <c r="W137" s="2055"/>
      <c r="X137" s="2055"/>
      <c r="Y137" s="2055"/>
      <c r="Z137" s="2055"/>
      <c r="AA137" s="2055"/>
      <c r="AB137" s="2055"/>
      <c r="AC137" s="2055"/>
      <c r="AD137" s="2055"/>
      <c r="AE137" s="2055"/>
      <c r="AF137" s="2055"/>
    </row>
    <row r="138" spans="2:32" ht="19.5" customHeight="1" x14ac:dyDescent="0.15">
      <c r="B138" s="2"/>
      <c r="C138" s="1987" t="s">
        <v>171</v>
      </c>
      <c r="D138" s="1988"/>
      <c r="E138" s="1988"/>
      <c r="F138" s="1988"/>
      <c r="G138" s="1989"/>
      <c r="H138" s="1990"/>
      <c r="I138" s="1991"/>
      <c r="J138" s="1992" t="str">
        <f>IF(入力シート!K101="","",入力シート!K101)</f>
        <v/>
      </c>
      <c r="K138" s="1992"/>
      <c r="L138" s="1992"/>
      <c r="M138" s="1992"/>
      <c r="N138" s="1992"/>
      <c r="O138" s="1992"/>
      <c r="P138" s="1992"/>
      <c r="Q138" s="1992"/>
      <c r="R138" s="1992"/>
      <c r="S138" s="1993"/>
      <c r="T138" s="1972"/>
      <c r="U138" s="1994"/>
      <c r="V138" s="1992" t="str">
        <f>IF(入力シート!K102="","",入力シート!K102)</f>
        <v/>
      </c>
      <c r="W138" s="1992"/>
      <c r="X138" s="1992"/>
      <c r="Y138" s="1992"/>
      <c r="Z138" s="1992"/>
      <c r="AA138" s="1992"/>
      <c r="AB138" s="1992"/>
      <c r="AC138" s="1992"/>
      <c r="AD138" s="1992"/>
      <c r="AE138" s="1992"/>
      <c r="AF138" s="1993"/>
    </row>
    <row r="139" spans="2:32" ht="19.5" customHeight="1" x14ac:dyDescent="0.15">
      <c r="B139" s="2"/>
      <c r="C139" s="1965" t="s">
        <v>188</v>
      </c>
      <c r="D139" s="1966"/>
      <c r="E139" s="1966"/>
      <c r="F139" s="1966"/>
      <c r="G139" s="1966"/>
      <c r="H139" s="1969" t="s">
        <v>181</v>
      </c>
      <c r="I139" s="1970"/>
      <c r="J139" s="1959" t="str">
        <f>IF(入力シート!K103="","",入力シート!K103)</f>
        <v/>
      </c>
      <c r="K139" s="1959"/>
      <c r="L139" s="1959"/>
      <c r="M139" s="1959"/>
      <c r="N139" s="1959"/>
      <c r="O139" s="1959"/>
      <c r="P139" s="1959"/>
      <c r="Q139" s="1959"/>
      <c r="R139" s="1959"/>
      <c r="S139" s="1960"/>
      <c r="T139" s="1969" t="s">
        <v>182</v>
      </c>
      <c r="U139" s="1970"/>
      <c r="V139" s="1959" t="str">
        <f>IF(入力シート!K104="","",入力シート!K104)</f>
        <v/>
      </c>
      <c r="W139" s="1959"/>
      <c r="X139" s="1959"/>
      <c r="Y139" s="1959"/>
      <c r="Z139" s="1959"/>
      <c r="AA139" s="1959"/>
      <c r="AB139" s="1959"/>
      <c r="AC139" s="1959"/>
      <c r="AD139" s="1959"/>
      <c r="AE139" s="1959"/>
      <c r="AF139" s="1960"/>
    </row>
    <row r="140" spans="2:32" ht="19.5" customHeight="1" x14ac:dyDescent="0.15">
      <c r="B140" s="2"/>
      <c r="C140" s="1967"/>
      <c r="D140" s="1968"/>
      <c r="E140" s="1968"/>
      <c r="F140" s="1968"/>
      <c r="G140" s="1968"/>
      <c r="H140" s="1971"/>
      <c r="I140" s="1972"/>
      <c r="J140" s="1961"/>
      <c r="K140" s="1961"/>
      <c r="L140" s="1961"/>
      <c r="M140" s="1961"/>
      <c r="N140" s="1961"/>
      <c r="O140" s="1961"/>
      <c r="P140" s="1961"/>
      <c r="Q140" s="1961"/>
      <c r="R140" s="1961"/>
      <c r="S140" s="1962"/>
      <c r="T140" s="1971"/>
      <c r="U140" s="1972"/>
      <c r="V140" s="1961"/>
      <c r="W140" s="1961"/>
      <c r="X140" s="1961"/>
      <c r="Y140" s="1961"/>
      <c r="Z140" s="1961"/>
      <c r="AA140" s="1961"/>
      <c r="AB140" s="1961"/>
      <c r="AC140" s="1961"/>
      <c r="AD140" s="1961"/>
      <c r="AE140" s="1961"/>
      <c r="AF140" s="1962"/>
    </row>
    <row r="141" spans="2:32" ht="19.5" customHeight="1" x14ac:dyDescent="0.15">
      <c r="B141" s="2"/>
      <c r="C141" s="1995" t="s">
        <v>48</v>
      </c>
      <c r="D141" s="1996"/>
      <c r="E141" s="1996"/>
      <c r="F141" s="1996"/>
      <c r="G141" s="1997"/>
      <c r="H141" s="469" t="s">
        <v>49</v>
      </c>
      <c r="I141" s="2052" t="str">
        <f>IF(入力シート!K105="","",LEFT(入力シート!K105,3)&amp;"-"&amp;RIGHT(入力シート!K105,4))</f>
        <v/>
      </c>
      <c r="J141" s="2052"/>
      <c r="K141" s="2052"/>
      <c r="L141" s="2052"/>
      <c r="M141" s="2053"/>
      <c r="N141" s="2000" t="s">
        <v>183</v>
      </c>
      <c r="O141" s="2001"/>
      <c r="P141" s="2001"/>
      <c r="Q141" s="1952" t="str">
        <f>IF(入力シート!K106="","",入力シート!K106)</f>
        <v/>
      </c>
      <c r="R141" s="1952"/>
      <c r="S141" s="1952"/>
      <c r="T141" s="1953"/>
      <c r="U141" s="2000" t="s">
        <v>184</v>
      </c>
      <c r="V141" s="2001"/>
      <c r="W141" s="2001"/>
      <c r="X141" s="1952" t="str">
        <f>IF(入力シート!K107="","",入力シート!K107)</f>
        <v/>
      </c>
      <c r="Y141" s="1952"/>
      <c r="Z141" s="1952"/>
      <c r="AA141" s="1952"/>
      <c r="AB141" s="1952"/>
      <c r="AC141" s="1952"/>
      <c r="AD141" s="1952"/>
      <c r="AE141" s="1952"/>
      <c r="AF141" s="1953"/>
    </row>
    <row r="142" spans="2:32" ht="19.5" customHeight="1" x14ac:dyDescent="0.15">
      <c r="B142" s="2"/>
      <c r="C142" s="1978"/>
      <c r="D142" s="1979"/>
      <c r="E142" s="1979"/>
      <c r="F142" s="1979"/>
      <c r="G142" s="1980"/>
      <c r="H142" s="2002" t="str">
        <f>IF(入力シート!K108="","",入力シート!K108&amp;IF(入力シート!K109="－","","　"&amp;入力シート!K109))</f>
        <v/>
      </c>
      <c r="I142" s="2003"/>
      <c r="J142" s="2003"/>
      <c r="K142" s="2003"/>
      <c r="L142" s="2003"/>
      <c r="M142" s="2003"/>
      <c r="N142" s="2003"/>
      <c r="O142" s="2003"/>
      <c r="P142" s="2003"/>
      <c r="Q142" s="2003"/>
      <c r="R142" s="2003"/>
      <c r="S142" s="2003"/>
      <c r="T142" s="2003"/>
      <c r="U142" s="2003"/>
      <c r="V142" s="2003"/>
      <c r="W142" s="2003"/>
      <c r="X142" s="2003"/>
      <c r="Y142" s="2003"/>
      <c r="Z142" s="2003"/>
      <c r="AA142" s="2003"/>
      <c r="AB142" s="2003"/>
      <c r="AC142" s="2003"/>
      <c r="AD142" s="2003"/>
      <c r="AE142" s="2003"/>
      <c r="AF142" s="2004"/>
    </row>
    <row r="143" spans="2:32" ht="19.5" customHeight="1" x14ac:dyDescent="0.15">
      <c r="B143" s="2"/>
      <c r="C143" s="1981"/>
      <c r="D143" s="1982"/>
      <c r="E143" s="1982"/>
      <c r="F143" s="1982"/>
      <c r="G143" s="1983"/>
      <c r="H143" s="2005"/>
      <c r="I143" s="2006"/>
      <c r="J143" s="2006"/>
      <c r="K143" s="2006"/>
      <c r="L143" s="2006"/>
      <c r="M143" s="2006"/>
      <c r="N143" s="2006"/>
      <c r="O143" s="2006"/>
      <c r="P143" s="2006"/>
      <c r="Q143" s="2006"/>
      <c r="R143" s="2006"/>
      <c r="S143" s="2006"/>
      <c r="T143" s="2006"/>
      <c r="U143" s="2006"/>
      <c r="V143" s="2006"/>
      <c r="W143" s="2006"/>
      <c r="X143" s="2006"/>
      <c r="Y143" s="2006"/>
      <c r="Z143" s="2006"/>
      <c r="AA143" s="2006"/>
      <c r="AB143" s="2006"/>
      <c r="AC143" s="2006"/>
      <c r="AD143" s="2006"/>
      <c r="AE143" s="2006"/>
      <c r="AF143" s="2007"/>
    </row>
    <row r="144" spans="2:32" ht="19.5" customHeight="1" x14ac:dyDescent="0.15">
      <c r="B144" s="2"/>
      <c r="C144" s="1956" t="s">
        <v>179</v>
      </c>
      <c r="D144" s="1957"/>
      <c r="E144" s="1957"/>
      <c r="F144" s="1957"/>
      <c r="G144" s="1958"/>
      <c r="H144" s="2043" t="str">
        <f>IF(入力シート!K110="","",入力シート!K110)</f>
        <v/>
      </c>
      <c r="I144" s="2044"/>
      <c r="J144" s="2044"/>
      <c r="K144" s="2044"/>
      <c r="L144" s="2044"/>
      <c r="M144" s="2044"/>
      <c r="N144" s="2044"/>
      <c r="O144" s="2044"/>
      <c r="P144" s="2044"/>
      <c r="Q144" s="2044"/>
      <c r="R144" s="2044"/>
      <c r="S144" s="2044"/>
      <c r="T144" s="2044"/>
      <c r="U144" s="2044"/>
      <c r="V144" s="2044"/>
      <c r="W144" s="2044"/>
      <c r="X144" s="2044"/>
      <c r="Y144" s="2044"/>
      <c r="Z144" s="2044"/>
      <c r="AA144" s="2044"/>
      <c r="AB144" s="2044"/>
      <c r="AC144" s="2044"/>
      <c r="AD144" s="2044"/>
      <c r="AE144" s="2044"/>
      <c r="AF144" s="2045"/>
    </row>
    <row r="145" spans="2:33" ht="19.5" customHeight="1" x14ac:dyDescent="0.15">
      <c r="B145" s="2"/>
      <c r="C145" s="1948" t="s">
        <v>59</v>
      </c>
      <c r="D145" s="1949"/>
      <c r="E145" s="1949"/>
      <c r="F145" s="1949"/>
      <c r="G145" s="1950"/>
      <c r="H145" s="2043" t="str">
        <f>IF(入力シート!K111="","",入力シート!K111)</f>
        <v/>
      </c>
      <c r="I145" s="2044"/>
      <c r="J145" s="2044"/>
      <c r="K145" s="2044"/>
      <c r="L145" s="2044"/>
      <c r="M145" s="2044"/>
      <c r="N145" s="2044"/>
      <c r="O145" s="2044"/>
      <c r="P145" s="2044"/>
      <c r="Q145" s="2044"/>
      <c r="R145" s="2044"/>
      <c r="S145" s="2044"/>
      <c r="T145" s="2044"/>
      <c r="U145" s="2044"/>
      <c r="V145" s="2044"/>
      <c r="W145" s="2044"/>
      <c r="X145" s="2044"/>
      <c r="Y145" s="2044"/>
      <c r="Z145" s="2044"/>
      <c r="AA145" s="2044"/>
      <c r="AB145" s="2044"/>
      <c r="AC145" s="2044"/>
      <c r="AD145" s="2044"/>
      <c r="AE145" s="2044"/>
      <c r="AF145" s="2045"/>
    </row>
    <row r="146" spans="2:33" ht="19.5" customHeight="1" x14ac:dyDescent="0.15">
      <c r="C146" s="1948" t="s">
        <v>342</v>
      </c>
      <c r="D146" s="1949"/>
      <c r="E146" s="1949"/>
      <c r="F146" s="1949"/>
      <c r="G146" s="1950"/>
      <c r="H146" s="2059" t="str">
        <f>IF(入力シート!K112="","",入力シート!K112)</f>
        <v/>
      </c>
      <c r="I146" s="2060"/>
      <c r="J146" s="2060"/>
      <c r="K146" s="2060"/>
      <c r="L146" s="2060"/>
      <c r="M146" s="2060"/>
      <c r="N146" s="2060"/>
      <c r="O146" s="2060"/>
      <c r="P146" s="2060"/>
      <c r="Q146" s="2060"/>
      <c r="R146" s="2060"/>
      <c r="S146" s="2060"/>
      <c r="T146" s="2060"/>
      <c r="U146" s="2060"/>
      <c r="V146" s="2060"/>
      <c r="W146" s="2060"/>
      <c r="X146" s="2060"/>
      <c r="Y146" s="2060"/>
      <c r="Z146" s="2060"/>
      <c r="AA146" s="2060"/>
      <c r="AB146" s="2060"/>
      <c r="AC146" s="2060"/>
      <c r="AD146" s="2060"/>
      <c r="AE146" s="2060"/>
      <c r="AF146" s="2061"/>
    </row>
    <row r="147" spans="2:33" ht="8.25" customHeight="1" x14ac:dyDescent="0.15">
      <c r="C147" s="4"/>
      <c r="D147" s="4"/>
      <c r="E147" s="4"/>
      <c r="F147" s="4"/>
      <c r="G147" s="4"/>
      <c r="H147" s="39"/>
      <c r="I147" s="39"/>
      <c r="J147" s="39"/>
      <c r="K147" s="39"/>
      <c r="L147" s="39"/>
      <c r="M147" s="39"/>
      <c r="N147" s="39"/>
      <c r="O147" s="39"/>
      <c r="P147" s="39"/>
      <c r="Q147" s="39"/>
      <c r="R147" s="39"/>
      <c r="S147" s="39"/>
      <c r="T147" s="39"/>
      <c r="U147" s="39"/>
      <c r="V147" s="40"/>
      <c r="W147" s="40"/>
      <c r="X147" s="40"/>
      <c r="Y147" s="40"/>
      <c r="Z147" s="40"/>
      <c r="AA147" s="4"/>
    </row>
    <row r="148" spans="2:33" ht="16.5" customHeight="1" x14ac:dyDescent="0.15">
      <c r="C148" s="5" t="s">
        <v>399</v>
      </c>
      <c r="D148" s="7" t="s">
        <v>1708</v>
      </c>
      <c r="E148" s="1038"/>
      <c r="F148" s="1038"/>
      <c r="G148" s="1038"/>
      <c r="H148" s="577"/>
      <c r="I148" s="578"/>
      <c r="J148" s="579"/>
      <c r="K148" s="580"/>
      <c r="L148" s="579"/>
      <c r="M148" s="579"/>
      <c r="N148" s="577"/>
      <c r="O148" s="579"/>
      <c r="P148" s="579"/>
      <c r="Q148" s="579"/>
      <c r="R148" s="579"/>
      <c r="S148" s="579"/>
      <c r="T148" s="579"/>
      <c r="U148" s="579"/>
      <c r="V148" s="579"/>
      <c r="W148" s="579"/>
      <c r="X148" s="579"/>
      <c r="Y148" s="579"/>
      <c r="Z148" s="579"/>
      <c r="AA148" s="579"/>
      <c r="AB148" s="579"/>
      <c r="AC148" s="579"/>
      <c r="AD148" s="579"/>
      <c r="AE148" s="579"/>
      <c r="AF148" s="579"/>
      <c r="AG148" s="579"/>
    </row>
    <row r="149" spans="2:33" ht="8.25" customHeight="1" x14ac:dyDescent="0.15">
      <c r="C149" s="15"/>
      <c r="D149" s="15"/>
      <c r="E149" s="15"/>
      <c r="F149" s="15"/>
      <c r="G149" s="15"/>
      <c r="H149" s="581"/>
      <c r="I149" s="581"/>
      <c r="J149" s="581"/>
      <c r="K149" s="581"/>
      <c r="L149" s="581"/>
      <c r="M149" s="581"/>
      <c r="N149" s="581"/>
      <c r="O149" s="581"/>
      <c r="P149" s="581"/>
      <c r="Q149" s="581"/>
      <c r="R149" s="581"/>
      <c r="S149" s="581"/>
      <c r="T149" s="581"/>
      <c r="U149" s="581"/>
      <c r="V149" s="581"/>
      <c r="W149" s="581"/>
      <c r="X149" s="581"/>
      <c r="Y149" s="581"/>
      <c r="Z149" s="581"/>
      <c r="AA149" s="579"/>
      <c r="AB149" s="1930"/>
      <c r="AC149" s="1930"/>
      <c r="AD149" s="1930"/>
      <c r="AE149" s="582"/>
      <c r="AF149" s="1931"/>
      <c r="AG149" s="1931"/>
    </row>
    <row r="150" spans="2:33" ht="19.5" customHeight="1" x14ac:dyDescent="0.15">
      <c r="C150" s="1932" t="s">
        <v>1147</v>
      </c>
      <c r="D150" s="1933"/>
      <c r="E150" s="1933"/>
      <c r="F150" s="1933"/>
      <c r="G150" s="1934"/>
      <c r="H150" s="1935" t="str">
        <f>IF(入力シート!K113="","",入力シート!K113)</f>
        <v/>
      </c>
      <c r="I150" s="1935"/>
      <c r="J150" s="1935"/>
      <c r="K150" s="1935"/>
      <c r="L150" s="1935"/>
      <c r="M150" s="1935"/>
      <c r="N150" s="1935"/>
      <c r="O150" s="1935"/>
      <c r="P150" s="1935"/>
      <c r="Q150" s="1935"/>
      <c r="R150" s="579"/>
      <c r="S150" s="579"/>
      <c r="T150" s="579"/>
      <c r="U150" s="579"/>
      <c r="V150" s="579"/>
      <c r="W150" s="579"/>
      <c r="X150" s="579"/>
      <c r="Y150" s="579"/>
      <c r="Z150" s="579"/>
      <c r="AA150" s="579"/>
      <c r="AB150" s="579"/>
      <c r="AC150" s="579"/>
      <c r="AD150" s="579"/>
      <c r="AE150" s="579"/>
      <c r="AF150" s="579"/>
      <c r="AG150" s="579"/>
    </row>
    <row r="151" spans="2:33" ht="19.5" customHeight="1" x14ac:dyDescent="0.15">
      <c r="C151" s="1936" t="s">
        <v>1217</v>
      </c>
      <c r="D151" s="1937"/>
      <c r="E151" s="1937"/>
      <c r="F151" s="1937"/>
      <c r="G151" s="1938"/>
      <c r="H151" s="1942" t="str">
        <f>IF(入力シート!K113="なし","-",IF(入力シート!K114="","",入力シート!K114))</f>
        <v/>
      </c>
      <c r="I151" s="1943"/>
      <c r="J151" s="1943"/>
      <c r="K151" s="1943"/>
      <c r="L151" s="1943"/>
      <c r="M151" s="1943"/>
      <c r="N151" s="1943"/>
      <c r="O151" s="1943"/>
      <c r="P151" s="1943"/>
      <c r="Q151" s="1943"/>
      <c r="R151" s="1943"/>
      <c r="S151" s="1943"/>
      <c r="T151" s="1943"/>
      <c r="U151" s="1943"/>
      <c r="V151" s="1943"/>
      <c r="W151" s="1943"/>
      <c r="X151" s="1943"/>
      <c r="Y151" s="1943"/>
      <c r="Z151" s="1943"/>
      <c r="AA151" s="1943"/>
      <c r="AB151" s="1943"/>
      <c r="AC151" s="1943"/>
      <c r="AD151" s="1943"/>
      <c r="AE151" s="1943"/>
      <c r="AF151" s="1944"/>
      <c r="AG151" s="579"/>
    </row>
    <row r="152" spans="2:33" ht="19.5" customHeight="1" x14ac:dyDescent="0.15">
      <c r="B152" s="2"/>
      <c r="C152" s="1939"/>
      <c r="D152" s="1940"/>
      <c r="E152" s="1940"/>
      <c r="F152" s="1940"/>
      <c r="G152" s="1941"/>
      <c r="H152" s="1945"/>
      <c r="I152" s="1946"/>
      <c r="J152" s="1946"/>
      <c r="K152" s="1946"/>
      <c r="L152" s="1946"/>
      <c r="M152" s="1946"/>
      <c r="N152" s="1946"/>
      <c r="O152" s="1946"/>
      <c r="P152" s="1946"/>
      <c r="Q152" s="1946"/>
      <c r="R152" s="1946"/>
      <c r="S152" s="1946"/>
      <c r="T152" s="1946"/>
      <c r="U152" s="1946"/>
      <c r="V152" s="1946"/>
      <c r="W152" s="1946"/>
      <c r="X152" s="1946"/>
      <c r="Y152" s="1946"/>
      <c r="Z152" s="1946"/>
      <c r="AA152" s="1946"/>
      <c r="AB152" s="1946"/>
      <c r="AC152" s="1946"/>
      <c r="AD152" s="1946"/>
      <c r="AE152" s="1946"/>
      <c r="AF152" s="1947"/>
      <c r="AG152" s="579"/>
    </row>
    <row r="153" spans="2:33" ht="7.5" customHeight="1" x14ac:dyDescent="0.15">
      <c r="C153" s="15"/>
      <c r="D153" s="15"/>
      <c r="E153" s="15"/>
      <c r="F153" s="15"/>
      <c r="G153" s="15"/>
      <c r="H153" s="39"/>
      <c r="I153" s="39"/>
      <c r="J153" s="39"/>
      <c r="K153" s="39"/>
      <c r="L153" s="39"/>
      <c r="M153" s="39"/>
      <c r="N153" s="39"/>
      <c r="O153" s="39"/>
      <c r="P153" s="39"/>
      <c r="Q153" s="39"/>
      <c r="R153" s="39"/>
      <c r="S153" s="39"/>
      <c r="T153" s="39"/>
      <c r="U153" s="39"/>
      <c r="V153" s="40"/>
      <c r="W153" s="40"/>
      <c r="X153" s="40"/>
      <c r="Y153" s="40"/>
      <c r="Z153" s="40"/>
      <c r="AA153" s="4"/>
    </row>
    <row r="154" spans="2:33" ht="16.5" customHeight="1" x14ac:dyDescent="0.15">
      <c r="C154" s="5" t="s">
        <v>401</v>
      </c>
      <c r="D154" s="7" t="s">
        <v>1180</v>
      </c>
      <c r="E154" s="1038"/>
      <c r="F154" s="1038"/>
      <c r="G154" s="1038"/>
      <c r="H154" s="577"/>
      <c r="I154" s="578"/>
      <c r="J154" s="579"/>
      <c r="K154" s="580"/>
      <c r="L154" s="579"/>
      <c r="M154" s="579"/>
      <c r="N154" s="577"/>
      <c r="O154" s="579"/>
      <c r="P154" s="579"/>
      <c r="Q154" s="579"/>
      <c r="R154" s="579"/>
      <c r="S154" s="579"/>
      <c r="T154" s="579"/>
      <c r="U154" s="579"/>
      <c r="V154" s="579"/>
      <c r="W154" s="579"/>
      <c r="X154" s="579"/>
      <c r="Y154" s="579"/>
      <c r="Z154" s="579"/>
      <c r="AA154" s="579"/>
      <c r="AB154" s="579"/>
      <c r="AC154" s="579"/>
      <c r="AD154" s="579"/>
      <c r="AE154" s="579"/>
      <c r="AF154" s="579"/>
      <c r="AG154" s="579"/>
    </row>
    <row r="155" spans="2:33" ht="16.5" customHeight="1" x14ac:dyDescent="0.15">
      <c r="C155" s="5"/>
      <c r="D155" s="7" t="s">
        <v>1709</v>
      </c>
      <c r="E155" s="1038"/>
      <c r="F155" s="1038"/>
      <c r="G155" s="1038"/>
      <c r="H155" s="577"/>
      <c r="I155" s="578"/>
      <c r="J155" s="579"/>
      <c r="K155" s="580"/>
      <c r="L155" s="579"/>
      <c r="M155" s="579"/>
      <c r="N155" s="577"/>
      <c r="O155" s="579"/>
      <c r="P155" s="579"/>
      <c r="Q155" s="579"/>
      <c r="R155" s="579"/>
      <c r="S155" s="579"/>
      <c r="T155" s="579"/>
      <c r="U155" s="579"/>
      <c r="V155" s="579"/>
      <c r="W155" s="579"/>
      <c r="X155" s="579"/>
      <c r="Y155" s="579"/>
      <c r="Z155" s="579"/>
      <c r="AA155" s="579"/>
      <c r="AB155" s="579"/>
      <c r="AC155" s="579"/>
      <c r="AD155" s="579"/>
      <c r="AE155" s="579"/>
      <c r="AF155" s="579"/>
      <c r="AG155" s="579"/>
    </row>
    <row r="156" spans="2:33" ht="8.25" customHeight="1" x14ac:dyDescent="0.15">
      <c r="C156" s="15"/>
      <c r="D156" s="15"/>
      <c r="E156" s="15"/>
      <c r="F156" s="15"/>
      <c r="G156" s="15"/>
      <c r="H156" s="581"/>
      <c r="I156" s="581"/>
      <c r="J156" s="581"/>
      <c r="K156" s="581"/>
      <c r="L156" s="581"/>
      <c r="M156" s="581"/>
      <c r="N156" s="581"/>
      <c r="O156" s="581"/>
      <c r="P156" s="581"/>
      <c r="Q156" s="581"/>
      <c r="R156" s="581"/>
      <c r="S156" s="581"/>
      <c r="T156" s="581"/>
      <c r="U156" s="581"/>
      <c r="V156" s="581"/>
      <c r="W156" s="581"/>
      <c r="X156" s="581"/>
      <c r="Y156" s="581"/>
      <c r="Z156" s="581"/>
      <c r="AA156" s="579"/>
      <c r="AB156" s="1930"/>
      <c r="AC156" s="1930"/>
      <c r="AD156" s="1930"/>
      <c r="AE156" s="582"/>
      <c r="AF156" s="1931"/>
      <c r="AG156" s="1931"/>
    </row>
    <row r="157" spans="2:33" ht="19.5" customHeight="1" x14ac:dyDescent="0.15">
      <c r="C157" s="1932" t="s">
        <v>1183</v>
      </c>
      <c r="D157" s="1933"/>
      <c r="E157" s="1933"/>
      <c r="F157" s="1933"/>
      <c r="G157" s="1934"/>
      <c r="H157" s="1935" t="str">
        <f>IF(入力シート!K115="","",入力シート!K115)</f>
        <v/>
      </c>
      <c r="I157" s="1935"/>
      <c r="J157" s="1935"/>
      <c r="K157" s="1935"/>
      <c r="L157" s="1935"/>
      <c r="M157" s="1935"/>
      <c r="N157" s="1935"/>
      <c r="O157" s="1935"/>
      <c r="P157" s="1935"/>
      <c r="Q157" s="1935"/>
      <c r="R157" s="579"/>
      <c r="S157" s="579"/>
      <c r="T157" s="579"/>
      <c r="U157" s="579"/>
      <c r="V157" s="579"/>
      <c r="W157" s="579"/>
      <c r="X157" s="579"/>
      <c r="Y157" s="579"/>
      <c r="Z157" s="579"/>
      <c r="AA157" s="579"/>
      <c r="AB157" s="579"/>
      <c r="AC157" s="579"/>
      <c r="AD157" s="579"/>
      <c r="AE157" s="579"/>
      <c r="AF157" s="579"/>
      <c r="AG157" s="579"/>
    </row>
    <row r="158" spans="2:33" ht="19.5" customHeight="1" x14ac:dyDescent="0.15">
      <c r="C158" s="1936" t="s">
        <v>1216</v>
      </c>
      <c r="D158" s="1937"/>
      <c r="E158" s="1937"/>
      <c r="F158" s="1937"/>
      <c r="G158" s="1938"/>
      <c r="H158" s="1942" t="str">
        <f>IF(入力シート!K115="なし","-",IF(入力シート!K116="","",入力シート!K116))</f>
        <v/>
      </c>
      <c r="I158" s="1943"/>
      <c r="J158" s="1943"/>
      <c r="K158" s="1943"/>
      <c r="L158" s="1943"/>
      <c r="M158" s="1943"/>
      <c r="N158" s="1943"/>
      <c r="O158" s="1943"/>
      <c r="P158" s="1943"/>
      <c r="Q158" s="1943"/>
      <c r="R158" s="1943"/>
      <c r="S158" s="1943"/>
      <c r="T158" s="1943"/>
      <c r="U158" s="1943"/>
      <c r="V158" s="1943"/>
      <c r="W158" s="1943"/>
      <c r="X158" s="1943"/>
      <c r="Y158" s="1943"/>
      <c r="Z158" s="1943"/>
      <c r="AA158" s="1943"/>
      <c r="AB158" s="1943"/>
      <c r="AC158" s="1943"/>
      <c r="AD158" s="1943"/>
      <c r="AE158" s="1943"/>
      <c r="AF158" s="1944"/>
      <c r="AG158" s="579"/>
    </row>
    <row r="159" spans="2:33" ht="19.5" customHeight="1" x14ac:dyDescent="0.15">
      <c r="B159" s="2"/>
      <c r="C159" s="1939"/>
      <c r="D159" s="1940"/>
      <c r="E159" s="1940"/>
      <c r="F159" s="1940"/>
      <c r="G159" s="1941"/>
      <c r="H159" s="1945"/>
      <c r="I159" s="1946"/>
      <c r="J159" s="1946"/>
      <c r="K159" s="1946"/>
      <c r="L159" s="1946"/>
      <c r="M159" s="1946"/>
      <c r="N159" s="1946"/>
      <c r="O159" s="1946"/>
      <c r="P159" s="1946"/>
      <c r="Q159" s="1946"/>
      <c r="R159" s="1946"/>
      <c r="S159" s="1946"/>
      <c r="T159" s="1946"/>
      <c r="U159" s="1946"/>
      <c r="V159" s="1946"/>
      <c r="W159" s="1946"/>
      <c r="X159" s="1946"/>
      <c r="Y159" s="1946"/>
      <c r="Z159" s="1946"/>
      <c r="AA159" s="1946"/>
      <c r="AB159" s="1946"/>
      <c r="AC159" s="1946"/>
      <c r="AD159" s="1946"/>
      <c r="AE159" s="1946"/>
      <c r="AF159" s="1947"/>
      <c r="AG159" s="579"/>
    </row>
    <row r="160" spans="2:33" ht="7.5" customHeight="1" x14ac:dyDescent="0.15">
      <c r="C160" s="4"/>
      <c r="D160" s="4"/>
      <c r="E160" s="4"/>
      <c r="F160" s="4"/>
      <c r="G160" s="4"/>
      <c r="H160" s="39"/>
      <c r="I160" s="39"/>
      <c r="J160" s="39"/>
      <c r="K160" s="39"/>
      <c r="L160" s="39"/>
      <c r="M160" s="39"/>
      <c r="N160" s="39"/>
      <c r="O160" s="39"/>
      <c r="P160" s="39"/>
      <c r="Q160" s="39"/>
      <c r="R160" s="39"/>
      <c r="S160" s="39"/>
      <c r="T160" s="39"/>
      <c r="U160" s="39"/>
      <c r="V160" s="40"/>
      <c r="W160" s="40"/>
      <c r="X160" s="40"/>
      <c r="Y160" s="40"/>
      <c r="Z160" s="40"/>
      <c r="AA160" s="4"/>
    </row>
    <row r="161" spans="1:46" ht="16.5" customHeight="1" x14ac:dyDescent="0.15">
      <c r="C161" s="4"/>
      <c r="D161" s="4"/>
      <c r="E161" s="4"/>
      <c r="F161" s="4"/>
      <c r="G161" s="4"/>
      <c r="H161" s="39"/>
      <c r="I161" s="39"/>
      <c r="J161" s="39"/>
      <c r="K161" s="39"/>
      <c r="L161" s="39"/>
      <c r="M161" s="39"/>
      <c r="N161" s="39"/>
      <c r="O161" s="39"/>
      <c r="P161" s="39"/>
      <c r="Q161" s="39"/>
      <c r="R161" s="39"/>
      <c r="S161" s="39"/>
      <c r="T161" s="39"/>
      <c r="U161" s="39"/>
      <c r="V161" s="40"/>
      <c r="W161" s="40"/>
      <c r="X161" s="40"/>
      <c r="Y161" s="40"/>
      <c r="Z161" s="40"/>
      <c r="AA161" s="4"/>
    </row>
    <row r="162" spans="1:46" ht="16.5" customHeight="1" x14ac:dyDescent="0.15">
      <c r="A162" s="1955" t="s">
        <v>1706</v>
      </c>
      <c r="B162" s="1955"/>
      <c r="C162" s="1955"/>
      <c r="D162" s="1955"/>
      <c r="E162" s="1955"/>
      <c r="F162" s="1955"/>
      <c r="G162" s="1955"/>
      <c r="H162" s="1955"/>
      <c r="I162" s="1955"/>
      <c r="J162" s="1955"/>
      <c r="K162" s="1955"/>
      <c r="L162" s="1955"/>
      <c r="M162" s="1955"/>
      <c r="N162" s="1955"/>
      <c r="O162" s="1955"/>
      <c r="P162" s="1955"/>
      <c r="Q162" s="1955"/>
      <c r="R162" s="1955"/>
      <c r="S162" s="1955"/>
      <c r="T162" s="1955"/>
      <c r="U162" s="1955"/>
      <c r="V162" s="1955"/>
      <c r="W162" s="1955"/>
      <c r="X162" s="1955"/>
      <c r="Y162" s="1955"/>
      <c r="Z162" s="1955"/>
      <c r="AA162" s="1955"/>
      <c r="AB162" s="1955"/>
      <c r="AC162" s="1955"/>
      <c r="AD162" s="1955"/>
      <c r="AE162" s="1955"/>
      <c r="AF162" s="1955"/>
      <c r="AG162" s="1955"/>
      <c r="AH162" s="1955"/>
    </row>
    <row r="163" spans="1:46" ht="16.5" customHeight="1" x14ac:dyDescent="0.15">
      <c r="A163" s="1955"/>
      <c r="B163" s="1955"/>
      <c r="C163" s="1955"/>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1955"/>
      <c r="AF163" s="1955"/>
      <c r="AG163" s="1955"/>
      <c r="AH163" s="1955"/>
    </row>
    <row r="164" spans="1:46" ht="16.5" customHeight="1" x14ac:dyDescent="0.15">
      <c r="A164" s="5"/>
      <c r="B164" s="13" t="s">
        <v>62</v>
      </c>
      <c r="C164" s="3"/>
      <c r="D164" s="3"/>
      <c r="E164" s="3"/>
      <c r="F164" s="3"/>
      <c r="G164" s="3"/>
      <c r="H164" s="3"/>
      <c r="I164" s="56"/>
      <c r="J164" s="56"/>
      <c r="K164" s="3"/>
      <c r="L164" s="3"/>
      <c r="AA164" s="13"/>
    </row>
    <row r="165" spans="1:46" ht="16.5" customHeight="1" x14ac:dyDescent="0.15">
      <c r="A165" s="5"/>
      <c r="C165" s="3"/>
      <c r="D165" s="3"/>
      <c r="E165" s="3"/>
      <c r="F165" s="3"/>
      <c r="G165" s="3"/>
      <c r="H165" s="3"/>
      <c r="I165" s="56"/>
      <c r="J165" s="56"/>
      <c r="K165" s="3"/>
      <c r="L165" s="3"/>
      <c r="AA165" s="13"/>
    </row>
    <row r="166" spans="1:46" ht="16.5" customHeight="1" x14ac:dyDescent="0.15">
      <c r="C166" s="5" t="s">
        <v>194</v>
      </c>
      <c r="D166" s="1" t="s">
        <v>198</v>
      </c>
      <c r="E166" s="3"/>
      <c r="F166" s="3"/>
      <c r="G166" s="3"/>
      <c r="H166" s="3"/>
      <c r="I166" s="56"/>
      <c r="J166" s="56"/>
      <c r="K166" s="3"/>
      <c r="L166" s="3"/>
      <c r="AA166" s="13"/>
    </row>
    <row r="167" spans="1:46" ht="8.25" customHeight="1" x14ac:dyDescent="0.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3"/>
    </row>
    <row r="168" spans="1:46" ht="19.5" customHeight="1" x14ac:dyDescent="0.15">
      <c r="B168" s="2024" t="s">
        <v>1001</v>
      </c>
      <c r="C168" s="1987" t="s">
        <v>171</v>
      </c>
      <c r="D168" s="1988"/>
      <c r="E168" s="1988"/>
      <c r="F168" s="1988"/>
      <c r="G168" s="1989"/>
      <c r="H168" s="2025" t="str">
        <f>IF(入力シート!K120="","",入力シート!K120)</f>
        <v/>
      </c>
      <c r="I168" s="1992"/>
      <c r="J168" s="1992"/>
      <c r="K168" s="1992"/>
      <c r="L168" s="1992"/>
      <c r="M168" s="1992"/>
      <c r="N168" s="1992"/>
      <c r="O168" s="1992"/>
      <c r="P168" s="1992"/>
      <c r="Q168" s="1992"/>
      <c r="R168" s="1992"/>
      <c r="S168" s="1992"/>
      <c r="T168" s="1992"/>
      <c r="U168" s="1992"/>
      <c r="V168" s="1992"/>
      <c r="W168" s="1992"/>
      <c r="X168" s="1992"/>
      <c r="Y168" s="1992"/>
      <c r="Z168" s="1992"/>
      <c r="AA168" s="1992"/>
      <c r="AB168" s="1992"/>
      <c r="AC168" s="1992"/>
      <c r="AD168" s="1992"/>
      <c r="AE168" s="1992"/>
      <c r="AF168" s="1993"/>
      <c r="AM168" s="14"/>
    </row>
    <row r="169" spans="1:46" ht="19.5" customHeight="1" x14ac:dyDescent="0.15">
      <c r="B169" s="2024"/>
      <c r="C169" s="1965" t="s">
        <v>47</v>
      </c>
      <c r="D169" s="1966"/>
      <c r="E169" s="1966"/>
      <c r="F169" s="1966"/>
      <c r="G169" s="2026"/>
      <c r="H169" s="2027" t="str">
        <f>IF(入力シート!K121="","",入力シート!K121)</f>
        <v/>
      </c>
      <c r="I169" s="1959"/>
      <c r="J169" s="1959"/>
      <c r="K169" s="1959"/>
      <c r="L169" s="1959"/>
      <c r="M169" s="1959"/>
      <c r="N169" s="1959"/>
      <c r="O169" s="1959"/>
      <c r="P169" s="1959"/>
      <c r="Q169" s="1959"/>
      <c r="R169" s="1959"/>
      <c r="S169" s="1959"/>
      <c r="T169" s="1959"/>
      <c r="U169" s="1959"/>
      <c r="V169" s="1959"/>
      <c r="W169" s="1959"/>
      <c r="X169" s="1959"/>
      <c r="Y169" s="1959"/>
      <c r="Z169" s="1959"/>
      <c r="AA169" s="1959"/>
      <c r="AB169" s="1959"/>
      <c r="AC169" s="1959"/>
      <c r="AD169" s="1959"/>
      <c r="AE169" s="1959"/>
      <c r="AF169" s="1960"/>
      <c r="AN169" s="24"/>
      <c r="AO169" s="24"/>
    </row>
    <row r="170" spans="1:46" ht="19.5" customHeight="1" x14ac:dyDescent="0.15">
      <c r="B170" s="2024"/>
      <c r="C170" s="2000" t="s">
        <v>172</v>
      </c>
      <c r="D170" s="2001"/>
      <c r="E170" s="2001"/>
      <c r="F170" s="2001"/>
      <c r="G170" s="2028"/>
      <c r="H170" s="2029" t="str">
        <f>IF(入力シート!K122="","",入力シート!K122)</f>
        <v/>
      </c>
      <c r="I170" s="2030"/>
      <c r="J170" s="2030"/>
      <c r="K170" s="2030"/>
      <c r="L170" s="2030"/>
      <c r="M170" s="2030"/>
      <c r="N170" s="2030"/>
      <c r="O170" s="2030"/>
      <c r="P170" s="2030"/>
      <c r="Q170" s="2030"/>
      <c r="R170" s="2030"/>
      <c r="S170" s="2030"/>
      <c r="T170" s="2030"/>
      <c r="U170" s="2030"/>
      <c r="V170" s="2030"/>
      <c r="W170" s="2030"/>
      <c r="X170" s="2030"/>
      <c r="Y170" s="2030"/>
      <c r="Z170" s="2030"/>
      <c r="AA170" s="2030"/>
      <c r="AB170" s="2030"/>
      <c r="AC170" s="2030"/>
      <c r="AD170" s="2030"/>
      <c r="AE170" s="2030"/>
      <c r="AF170" s="2031"/>
      <c r="AT170" s="6"/>
    </row>
    <row r="171" spans="1:46" ht="19.5" customHeight="1" x14ac:dyDescent="0.15">
      <c r="B171" s="2024"/>
      <c r="C171" s="2000" t="s">
        <v>173</v>
      </c>
      <c r="D171" s="2001"/>
      <c r="E171" s="2001"/>
      <c r="F171" s="2001"/>
      <c r="G171" s="2028"/>
      <c r="H171" s="2032" t="str">
        <f>IF(入力シート!K123="","",入力シート!K123)</f>
        <v/>
      </c>
      <c r="I171" s="2033"/>
      <c r="J171" s="2033"/>
      <c r="K171" s="2033"/>
      <c r="L171" s="2033"/>
      <c r="M171" s="2033"/>
      <c r="N171" s="2033"/>
      <c r="O171" s="2033"/>
      <c r="P171" s="2033"/>
      <c r="Q171" s="2033"/>
      <c r="R171" s="2033"/>
      <c r="S171" s="2033"/>
      <c r="T171" s="2033"/>
      <c r="U171" s="2033"/>
      <c r="V171" s="2033"/>
      <c r="W171" s="2033"/>
      <c r="X171" s="2033"/>
      <c r="Y171" s="2033"/>
      <c r="Z171" s="2033"/>
      <c r="AA171" s="2033"/>
      <c r="AB171" s="2033"/>
      <c r="AC171" s="2033"/>
      <c r="AD171" s="2033"/>
      <c r="AE171" s="2033"/>
      <c r="AF171" s="2034"/>
    </row>
    <row r="172" spans="1:46" ht="19.5" customHeight="1" x14ac:dyDescent="0.15">
      <c r="B172" s="2024"/>
      <c r="C172" s="2035" t="s">
        <v>171</v>
      </c>
      <c r="D172" s="2036"/>
      <c r="E172" s="2036"/>
      <c r="F172" s="2036"/>
      <c r="G172" s="2037"/>
      <c r="H172" s="1991"/>
      <c r="I172" s="2038"/>
      <c r="J172" s="1992" t="str">
        <f>IF(入力シート!K124="","",入力シート!K124)</f>
        <v/>
      </c>
      <c r="K172" s="1992"/>
      <c r="L172" s="1992"/>
      <c r="M172" s="1992"/>
      <c r="N172" s="1992"/>
      <c r="O172" s="1992"/>
      <c r="P172" s="1992"/>
      <c r="Q172" s="1992"/>
      <c r="R172" s="1992"/>
      <c r="S172" s="1993"/>
      <c r="T172" s="1991"/>
      <c r="U172" s="2038"/>
      <c r="V172" s="1992" t="str">
        <f>IF(入力シート!K125="","",入力シート!K125)</f>
        <v/>
      </c>
      <c r="W172" s="1992"/>
      <c r="X172" s="1992"/>
      <c r="Y172" s="1992"/>
      <c r="Z172" s="1992"/>
      <c r="AA172" s="1992"/>
      <c r="AB172" s="1992"/>
      <c r="AC172" s="1992"/>
      <c r="AD172" s="1992"/>
      <c r="AE172" s="1992"/>
      <c r="AF172" s="1993"/>
    </row>
    <row r="173" spans="1:46" ht="19.5" customHeight="1" x14ac:dyDescent="0.15">
      <c r="B173" s="2024"/>
      <c r="C173" s="1965" t="s">
        <v>187</v>
      </c>
      <c r="D173" s="1966"/>
      <c r="E173" s="1966"/>
      <c r="F173" s="1966"/>
      <c r="G173" s="2026"/>
      <c r="H173" s="2039" t="s">
        <v>181</v>
      </c>
      <c r="I173" s="2040"/>
      <c r="J173" s="1959" t="str">
        <f>IF(入力シート!K126="","",入力シート!K126)</f>
        <v/>
      </c>
      <c r="K173" s="1959"/>
      <c r="L173" s="1959"/>
      <c r="M173" s="1959"/>
      <c r="N173" s="1959"/>
      <c r="O173" s="1959"/>
      <c r="P173" s="1959"/>
      <c r="Q173" s="1959"/>
      <c r="R173" s="1959"/>
      <c r="S173" s="1960"/>
      <c r="T173" s="2039" t="s">
        <v>182</v>
      </c>
      <c r="U173" s="2040"/>
      <c r="V173" s="1959" t="str">
        <f>IF(入力シート!K127="","",入力シート!K127)</f>
        <v/>
      </c>
      <c r="W173" s="1959"/>
      <c r="X173" s="1959"/>
      <c r="Y173" s="1959"/>
      <c r="Z173" s="1959"/>
      <c r="AA173" s="1959"/>
      <c r="AB173" s="1959"/>
      <c r="AC173" s="1959"/>
      <c r="AD173" s="1959"/>
      <c r="AE173" s="1959"/>
      <c r="AF173" s="1960"/>
    </row>
    <row r="174" spans="1:46" ht="19.5" customHeight="1" x14ac:dyDescent="0.15">
      <c r="B174" s="2024"/>
      <c r="C174" s="1939"/>
      <c r="D174" s="1940"/>
      <c r="E174" s="1940"/>
      <c r="F174" s="1940"/>
      <c r="G174" s="1941"/>
      <c r="H174" s="2041"/>
      <c r="I174" s="2042"/>
      <c r="J174" s="2020"/>
      <c r="K174" s="2020"/>
      <c r="L174" s="2020"/>
      <c r="M174" s="2020"/>
      <c r="N174" s="2020"/>
      <c r="O174" s="2020"/>
      <c r="P174" s="2020"/>
      <c r="Q174" s="2020"/>
      <c r="R174" s="2020"/>
      <c r="S174" s="2021"/>
      <c r="T174" s="2041"/>
      <c r="U174" s="2042"/>
      <c r="V174" s="2020"/>
      <c r="W174" s="2020"/>
      <c r="X174" s="2020"/>
      <c r="Y174" s="2020"/>
      <c r="Z174" s="2020"/>
      <c r="AA174" s="2020"/>
      <c r="AB174" s="2020"/>
      <c r="AC174" s="2020"/>
      <c r="AD174" s="2020"/>
      <c r="AE174" s="2020"/>
      <c r="AF174" s="2021"/>
    </row>
    <row r="175" spans="1:46" ht="19.5" customHeight="1" x14ac:dyDescent="0.15">
      <c r="C175" s="1975" t="s">
        <v>48</v>
      </c>
      <c r="D175" s="1976"/>
      <c r="E175" s="1976"/>
      <c r="F175" s="1976"/>
      <c r="G175" s="1977"/>
      <c r="H175" s="470" t="s">
        <v>49</v>
      </c>
      <c r="I175" s="1998" t="str">
        <f>IF(入力シート!K128="","",LEFT(入力シート!K128,3)&amp;"-"&amp;RIGHT(入力シート!K128,4))</f>
        <v/>
      </c>
      <c r="J175" s="1998"/>
      <c r="K175" s="1998"/>
      <c r="L175" s="1998"/>
      <c r="M175" s="1999"/>
      <c r="N175" s="1939" t="s">
        <v>183</v>
      </c>
      <c r="O175" s="1940"/>
      <c r="P175" s="1940"/>
      <c r="Q175" s="1963" t="str">
        <f>IF(入力シート!K129="","",入力シート!K129)</f>
        <v/>
      </c>
      <c r="R175" s="1963"/>
      <c r="S175" s="1963"/>
      <c r="T175" s="1964"/>
      <c r="U175" s="1939" t="s">
        <v>184</v>
      </c>
      <c r="V175" s="1940"/>
      <c r="W175" s="1940"/>
      <c r="X175" s="1963" t="str">
        <f>IF(入力シート!K130="","",入力シート!K130)</f>
        <v/>
      </c>
      <c r="Y175" s="1963"/>
      <c r="Z175" s="1963"/>
      <c r="AA175" s="1963"/>
      <c r="AB175" s="1963"/>
      <c r="AC175" s="1963"/>
      <c r="AD175" s="1963"/>
      <c r="AE175" s="1963"/>
      <c r="AF175" s="1964"/>
    </row>
    <row r="176" spans="1:46" ht="19.5" customHeight="1" x14ac:dyDescent="0.15">
      <c r="C176" s="1978"/>
      <c r="D176" s="1979"/>
      <c r="E176" s="1979"/>
      <c r="F176" s="1979"/>
      <c r="G176" s="1980"/>
      <c r="H176" s="2002" t="str">
        <f>IF(入力シート!K131="","",入力シート!K131&amp;IF(入力シート!K132="－","","　"&amp;入力シート!K132))</f>
        <v/>
      </c>
      <c r="I176" s="2003"/>
      <c r="J176" s="2003"/>
      <c r="K176" s="2003"/>
      <c r="L176" s="2003"/>
      <c r="M176" s="2003"/>
      <c r="N176" s="2003"/>
      <c r="O176" s="2003"/>
      <c r="P176" s="2003"/>
      <c r="Q176" s="2003"/>
      <c r="R176" s="2003"/>
      <c r="S176" s="2003"/>
      <c r="T176" s="2003"/>
      <c r="U176" s="2003"/>
      <c r="V176" s="2003"/>
      <c r="W176" s="2003"/>
      <c r="X176" s="2003"/>
      <c r="Y176" s="2003"/>
      <c r="Z176" s="2003"/>
      <c r="AA176" s="2003"/>
      <c r="AB176" s="2003"/>
      <c r="AC176" s="2003"/>
      <c r="AD176" s="2003"/>
      <c r="AE176" s="2003"/>
      <c r="AF176" s="2004"/>
    </row>
    <row r="177" spans="2:34" ht="19.5" customHeight="1" x14ac:dyDescent="0.15">
      <c r="B177" s="7"/>
      <c r="C177" s="1981"/>
      <c r="D177" s="1982"/>
      <c r="E177" s="1982"/>
      <c r="F177" s="1982"/>
      <c r="G177" s="1983"/>
      <c r="H177" s="2005"/>
      <c r="I177" s="2006"/>
      <c r="J177" s="2006"/>
      <c r="K177" s="2006"/>
      <c r="L177" s="2006"/>
      <c r="M177" s="2006"/>
      <c r="N177" s="2006"/>
      <c r="O177" s="2006"/>
      <c r="P177" s="2006"/>
      <c r="Q177" s="2006"/>
      <c r="R177" s="2006"/>
      <c r="S177" s="2006"/>
      <c r="T177" s="2006"/>
      <c r="U177" s="2006"/>
      <c r="V177" s="2006"/>
      <c r="W177" s="2006"/>
      <c r="X177" s="2006"/>
      <c r="Y177" s="2006"/>
      <c r="Z177" s="2006"/>
      <c r="AA177" s="2006"/>
      <c r="AB177" s="2006"/>
      <c r="AC177" s="2006"/>
      <c r="AD177" s="2006"/>
      <c r="AE177" s="2006"/>
      <c r="AF177" s="2007"/>
    </row>
    <row r="178" spans="2:34" ht="8.25" customHeight="1" x14ac:dyDescent="0.15">
      <c r="B178" s="7"/>
      <c r="C178" s="3"/>
      <c r="D178" s="3"/>
      <c r="E178" s="34"/>
      <c r="F178" s="34"/>
      <c r="G178" s="34"/>
      <c r="H178" s="34"/>
      <c r="I178" s="56"/>
      <c r="J178" s="56"/>
      <c r="K178" s="3"/>
      <c r="L178" s="3"/>
      <c r="AA178" s="13"/>
    </row>
    <row r="179" spans="2:34" ht="16.5" customHeight="1" x14ac:dyDescent="0.15">
      <c r="C179" s="5" t="s">
        <v>195</v>
      </c>
      <c r="D179" s="7" t="s">
        <v>50</v>
      </c>
      <c r="E179" s="3"/>
      <c r="F179" s="3"/>
      <c r="G179" s="3"/>
      <c r="H179" s="3"/>
      <c r="I179" s="56"/>
      <c r="K179" s="24"/>
      <c r="N179" s="3" t="s">
        <v>230</v>
      </c>
      <c r="AA179" s="13"/>
      <c r="AB179" s="25" t="s">
        <v>1225</v>
      </c>
      <c r="AC179" s="25"/>
      <c r="AD179" s="25"/>
      <c r="AE179" s="25" t="s">
        <v>39</v>
      </c>
      <c r="AF179" s="25" t="s">
        <v>201</v>
      </c>
      <c r="AG179" s="25"/>
      <c r="AH179" s="25"/>
    </row>
    <row r="180" spans="2:34" ht="8.25" customHeight="1" x14ac:dyDescent="0.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3"/>
      <c r="AB180" s="2022"/>
      <c r="AC180" s="2022"/>
      <c r="AD180" s="2022"/>
      <c r="AE180" s="25"/>
      <c r="AF180" s="2023"/>
      <c r="AG180" s="2023"/>
    </row>
    <row r="181" spans="2:34" ht="19.5" customHeight="1" x14ac:dyDescent="0.15">
      <c r="B181" s="7"/>
      <c r="C181" s="2013" t="s">
        <v>51</v>
      </c>
      <c r="D181" s="2014"/>
      <c r="E181" s="2014"/>
      <c r="F181" s="2014"/>
      <c r="G181" s="2015"/>
      <c r="H181" s="2016"/>
      <c r="I181" s="2017"/>
      <c r="J181" s="2017"/>
      <c r="K181" s="2017"/>
      <c r="L181" s="994" t="s">
        <v>78</v>
      </c>
      <c r="M181" s="2017"/>
      <c r="N181" s="2017"/>
      <c r="O181" s="994" t="s">
        <v>156</v>
      </c>
      <c r="P181" s="2017"/>
      <c r="Q181" s="2017"/>
      <c r="R181" s="994" t="s">
        <v>2</v>
      </c>
      <c r="S181" s="2018" t="s">
        <v>52</v>
      </c>
      <c r="T181" s="2018"/>
      <c r="U181" s="2018"/>
      <c r="V181" s="995"/>
      <c r="W181" s="2017"/>
      <c r="X181" s="2017"/>
      <c r="Y181" s="2017"/>
      <c r="Z181" s="994" t="s">
        <v>78</v>
      </c>
      <c r="AA181" s="2017"/>
      <c r="AB181" s="2017"/>
      <c r="AC181" s="994" t="s">
        <v>156</v>
      </c>
      <c r="AD181" s="2017"/>
      <c r="AE181" s="2017"/>
      <c r="AF181" s="996" t="s">
        <v>2</v>
      </c>
    </row>
    <row r="182" spans="2:34" ht="19.5" customHeight="1" x14ac:dyDescent="0.15">
      <c r="C182" s="1932" t="s">
        <v>53</v>
      </c>
      <c r="D182" s="1933"/>
      <c r="E182" s="1933"/>
      <c r="F182" s="1933"/>
      <c r="G182" s="1934"/>
      <c r="H182" s="2008"/>
      <c r="I182" s="2008"/>
      <c r="J182" s="2008"/>
      <c r="K182" s="2008"/>
      <c r="L182" s="2008"/>
      <c r="M182" s="2008"/>
      <c r="N182" s="2008"/>
      <c r="O182" s="2008"/>
      <c r="P182" s="2008"/>
      <c r="Q182" s="2008"/>
      <c r="R182" s="2009" t="s">
        <v>54</v>
      </c>
      <c r="S182" s="2010"/>
      <c r="T182" s="2010"/>
      <c r="U182" s="2010"/>
      <c r="V182" s="2012"/>
      <c r="W182" s="2008"/>
      <c r="X182" s="2008"/>
      <c r="Y182" s="2008"/>
      <c r="Z182" s="2008"/>
      <c r="AA182" s="2008"/>
      <c r="AB182" s="2008"/>
      <c r="AC182" s="2008"/>
      <c r="AD182" s="2008"/>
      <c r="AE182" s="2008"/>
      <c r="AF182" s="2008"/>
    </row>
    <row r="183" spans="2:34" ht="19.5" customHeight="1" x14ac:dyDescent="0.15">
      <c r="C183" s="1932" t="s">
        <v>55</v>
      </c>
      <c r="D183" s="1933"/>
      <c r="E183" s="1933"/>
      <c r="F183" s="1933"/>
      <c r="G183" s="1934"/>
      <c r="H183" s="2008"/>
      <c r="I183" s="2008"/>
      <c r="J183" s="2008"/>
      <c r="K183" s="2008"/>
      <c r="L183" s="2008"/>
      <c r="M183" s="2008"/>
      <c r="N183" s="2008"/>
      <c r="O183" s="2008"/>
      <c r="P183" s="2008"/>
      <c r="Q183" s="2008"/>
      <c r="R183" s="1932" t="s">
        <v>56</v>
      </c>
      <c r="S183" s="1933"/>
      <c r="T183" s="1933"/>
      <c r="U183" s="1933"/>
      <c r="V183" s="2019"/>
      <c r="W183" s="2008"/>
      <c r="X183" s="2008"/>
      <c r="Y183" s="2008"/>
      <c r="Z183" s="2008"/>
      <c r="AA183" s="2008"/>
      <c r="AB183" s="2008"/>
      <c r="AC183" s="2008"/>
      <c r="AD183" s="2008"/>
      <c r="AE183" s="2008"/>
      <c r="AF183" s="2008"/>
    </row>
    <row r="184" spans="2:34" ht="19.5" customHeight="1" x14ac:dyDescent="0.15">
      <c r="B184" s="2"/>
      <c r="C184" s="2009" t="s">
        <v>57</v>
      </c>
      <c r="D184" s="2010"/>
      <c r="E184" s="2010"/>
      <c r="F184" s="2010"/>
      <c r="G184" s="2011"/>
      <c r="H184" s="2008"/>
      <c r="I184" s="2008"/>
      <c r="J184" s="2008"/>
      <c r="K184" s="2008"/>
      <c r="L184" s="2008"/>
      <c r="M184" s="2008"/>
      <c r="N184" s="2008"/>
      <c r="O184" s="2008"/>
      <c r="P184" s="2008"/>
      <c r="Q184" s="2008"/>
      <c r="R184" s="2009" t="s">
        <v>58</v>
      </c>
      <c r="S184" s="2010"/>
      <c r="T184" s="2010"/>
      <c r="U184" s="2010"/>
      <c r="V184" s="2012"/>
      <c r="W184" s="2008"/>
      <c r="X184" s="2008"/>
      <c r="Y184" s="2008"/>
      <c r="Z184" s="2008"/>
      <c r="AA184" s="2008"/>
      <c r="AB184" s="2008"/>
      <c r="AC184" s="2008"/>
      <c r="AD184" s="2008"/>
      <c r="AE184" s="2008"/>
      <c r="AF184" s="2008"/>
    </row>
    <row r="185" spans="2:34" ht="8.25" customHeight="1" x14ac:dyDescent="0.15">
      <c r="B185" s="2"/>
      <c r="C185" s="3"/>
      <c r="D185" s="3"/>
      <c r="E185" s="34"/>
      <c r="F185" s="34"/>
      <c r="G185" s="34"/>
      <c r="H185" s="34"/>
      <c r="I185" s="56"/>
      <c r="J185" s="56"/>
      <c r="K185" s="3"/>
      <c r="L185" s="3"/>
      <c r="AA185" s="13"/>
    </row>
    <row r="186" spans="2:34" ht="16.5" customHeight="1" x14ac:dyDescent="0.15">
      <c r="C186" s="5" t="s">
        <v>196</v>
      </c>
      <c r="D186" s="3" t="s">
        <v>190</v>
      </c>
      <c r="E186" s="3"/>
      <c r="F186" s="3"/>
      <c r="G186" s="3"/>
      <c r="I186" s="56"/>
      <c r="K186" s="38"/>
      <c r="L186" s="56"/>
      <c r="M186" s="3"/>
      <c r="AA186" s="13"/>
    </row>
    <row r="187" spans="2:34" ht="8.25" customHeight="1" x14ac:dyDescent="0.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3"/>
    </row>
    <row r="188" spans="2:34" ht="19.5" customHeight="1" x14ac:dyDescent="0.15">
      <c r="C188" s="1973" t="s">
        <v>202</v>
      </c>
      <c r="D188" s="1973"/>
      <c r="E188" s="1973"/>
      <c r="F188" s="1973"/>
      <c r="G188" s="1973"/>
      <c r="H188" s="1974" t="str">
        <f>IF(入力シート!B28=4,"○","－")</f>
        <v>－</v>
      </c>
      <c r="I188" s="1974"/>
      <c r="J188" s="1974"/>
      <c r="K188" s="56" t="s">
        <v>203</v>
      </c>
      <c r="L188" s="3" t="s">
        <v>204</v>
      </c>
      <c r="M188" s="15"/>
      <c r="N188" s="15"/>
      <c r="O188" s="15"/>
      <c r="P188" s="15"/>
      <c r="Q188" s="15"/>
      <c r="R188" s="15"/>
      <c r="S188" s="15"/>
      <c r="T188" s="15"/>
      <c r="U188" s="15"/>
      <c r="V188" s="15"/>
      <c r="W188" s="15"/>
      <c r="X188" s="15"/>
      <c r="Y188" s="15"/>
      <c r="Z188" s="15"/>
      <c r="AA188" s="13"/>
    </row>
    <row r="189" spans="2:34" ht="19.5" customHeight="1" x14ac:dyDescent="0.15">
      <c r="B189" s="2"/>
      <c r="C189" s="1936" t="s">
        <v>177</v>
      </c>
      <c r="D189" s="1937"/>
      <c r="E189" s="1937"/>
      <c r="F189" s="1937"/>
      <c r="G189" s="1937"/>
      <c r="H189" s="1954" t="str">
        <f>IF(入力シート!K134="","",入力シート!K134)</f>
        <v/>
      </c>
      <c r="I189" s="1954"/>
      <c r="J189" s="1954"/>
      <c r="K189" s="1954"/>
      <c r="L189" s="1954"/>
      <c r="M189" s="1954"/>
      <c r="N189" s="1954"/>
      <c r="O189" s="1954"/>
      <c r="P189" s="1954"/>
      <c r="Q189" s="1954"/>
      <c r="R189" s="1954"/>
      <c r="S189" s="1954"/>
      <c r="T189" s="1954"/>
      <c r="U189" s="1954"/>
      <c r="V189" s="1954"/>
      <c r="W189" s="1954"/>
      <c r="X189" s="1954"/>
      <c r="Y189" s="1954"/>
      <c r="Z189" s="1954"/>
      <c r="AA189" s="1954"/>
      <c r="AB189" s="1954"/>
      <c r="AC189" s="1954"/>
      <c r="AD189" s="1954"/>
      <c r="AE189" s="1954"/>
      <c r="AF189" s="1954"/>
    </row>
    <row r="190" spans="2:34" ht="19.5" customHeight="1" x14ac:dyDescent="0.15">
      <c r="B190" s="2"/>
      <c r="C190" s="1984" t="s">
        <v>178</v>
      </c>
      <c r="D190" s="1985"/>
      <c r="E190" s="1985"/>
      <c r="F190" s="1985"/>
      <c r="G190" s="1986"/>
      <c r="H190" s="1954" t="str">
        <f>IF(入力シート!K135="","",入力シート!K135)</f>
        <v/>
      </c>
      <c r="I190" s="1954"/>
      <c r="J190" s="1954"/>
      <c r="K190" s="1954"/>
      <c r="L190" s="1954"/>
      <c r="M190" s="1954"/>
      <c r="N190" s="1954"/>
      <c r="O190" s="1954"/>
      <c r="P190" s="1954"/>
      <c r="Q190" s="1954"/>
      <c r="R190" s="1954"/>
      <c r="S190" s="1954"/>
      <c r="T190" s="1954"/>
      <c r="U190" s="1954"/>
      <c r="V190" s="1954"/>
      <c r="W190" s="1954"/>
      <c r="X190" s="1954"/>
      <c r="Y190" s="1954"/>
      <c r="Z190" s="1954"/>
      <c r="AA190" s="1954"/>
      <c r="AB190" s="1954"/>
      <c r="AC190" s="1954"/>
      <c r="AD190" s="1954"/>
      <c r="AE190" s="1954"/>
      <c r="AF190" s="1954"/>
    </row>
    <row r="191" spans="2:34" ht="19.5" customHeight="1" x14ac:dyDescent="0.15">
      <c r="B191" s="2"/>
      <c r="C191" s="1987" t="s">
        <v>171</v>
      </c>
      <c r="D191" s="1988"/>
      <c r="E191" s="1988"/>
      <c r="F191" s="1988"/>
      <c r="G191" s="1989"/>
      <c r="H191" s="1990"/>
      <c r="I191" s="1991"/>
      <c r="J191" s="1992" t="str">
        <f>IF(入力シート!K136="","",入力シート!K136)</f>
        <v/>
      </c>
      <c r="K191" s="1992"/>
      <c r="L191" s="1992"/>
      <c r="M191" s="1992"/>
      <c r="N191" s="1992"/>
      <c r="O191" s="1992"/>
      <c r="P191" s="1992"/>
      <c r="Q191" s="1992"/>
      <c r="R191" s="1992"/>
      <c r="S191" s="1993"/>
      <c r="T191" s="1972"/>
      <c r="U191" s="1994"/>
      <c r="V191" s="1992" t="str">
        <f>IF(入力シート!K137="","",入力シート!K137)</f>
        <v/>
      </c>
      <c r="W191" s="1992"/>
      <c r="X191" s="1992"/>
      <c r="Y191" s="1992"/>
      <c r="Z191" s="1992"/>
      <c r="AA191" s="1992"/>
      <c r="AB191" s="1992"/>
      <c r="AC191" s="1992"/>
      <c r="AD191" s="1992"/>
      <c r="AE191" s="1992"/>
      <c r="AF191" s="1993"/>
    </row>
    <row r="192" spans="2:34" ht="19.5" customHeight="1" x14ac:dyDescent="0.15">
      <c r="B192" s="2"/>
      <c r="C192" s="1965" t="s">
        <v>188</v>
      </c>
      <c r="D192" s="1966"/>
      <c r="E192" s="1966"/>
      <c r="F192" s="1966"/>
      <c r="G192" s="1966"/>
      <c r="H192" s="1969" t="s">
        <v>181</v>
      </c>
      <c r="I192" s="1970"/>
      <c r="J192" s="1959" t="str">
        <f>IF(入力シート!K138="","",入力シート!K138)</f>
        <v/>
      </c>
      <c r="K192" s="1959"/>
      <c r="L192" s="1959"/>
      <c r="M192" s="1959"/>
      <c r="N192" s="1959"/>
      <c r="O192" s="1959"/>
      <c r="P192" s="1959"/>
      <c r="Q192" s="1959"/>
      <c r="R192" s="1959"/>
      <c r="S192" s="1960"/>
      <c r="T192" s="1969" t="s">
        <v>182</v>
      </c>
      <c r="U192" s="1970"/>
      <c r="V192" s="1959" t="str">
        <f>IF(入力シート!K139="","",入力シート!K139)</f>
        <v/>
      </c>
      <c r="W192" s="1959"/>
      <c r="X192" s="1959"/>
      <c r="Y192" s="1959"/>
      <c r="Z192" s="1959"/>
      <c r="AA192" s="1959"/>
      <c r="AB192" s="1959"/>
      <c r="AC192" s="1959"/>
      <c r="AD192" s="1959"/>
      <c r="AE192" s="1959"/>
      <c r="AF192" s="1960"/>
    </row>
    <row r="193" spans="2:33" ht="19.5" customHeight="1" x14ac:dyDescent="0.15">
      <c r="B193" s="2"/>
      <c r="C193" s="1967"/>
      <c r="D193" s="1968"/>
      <c r="E193" s="1968"/>
      <c r="F193" s="1968"/>
      <c r="G193" s="1968"/>
      <c r="H193" s="1971"/>
      <c r="I193" s="1972"/>
      <c r="J193" s="1961"/>
      <c r="K193" s="1961"/>
      <c r="L193" s="1961"/>
      <c r="M193" s="1961"/>
      <c r="N193" s="1961"/>
      <c r="O193" s="1961"/>
      <c r="P193" s="1961"/>
      <c r="Q193" s="1961"/>
      <c r="R193" s="1961"/>
      <c r="S193" s="1962"/>
      <c r="T193" s="1971"/>
      <c r="U193" s="1972"/>
      <c r="V193" s="1961"/>
      <c r="W193" s="1961"/>
      <c r="X193" s="1961"/>
      <c r="Y193" s="1961"/>
      <c r="Z193" s="1961"/>
      <c r="AA193" s="1961"/>
      <c r="AB193" s="1961"/>
      <c r="AC193" s="1961"/>
      <c r="AD193" s="1961"/>
      <c r="AE193" s="1961"/>
      <c r="AF193" s="1962"/>
    </row>
    <row r="194" spans="2:33" ht="19.5" customHeight="1" x14ac:dyDescent="0.15">
      <c r="B194" s="2"/>
      <c r="C194" s="1995" t="s">
        <v>48</v>
      </c>
      <c r="D194" s="1996"/>
      <c r="E194" s="1996"/>
      <c r="F194" s="1996"/>
      <c r="G194" s="1997"/>
      <c r="H194" s="469" t="s">
        <v>49</v>
      </c>
      <c r="I194" s="1998" t="str">
        <f>IF(入力シート!K140="","",LEFT(入力シート!K140,3)&amp;"-"&amp;RIGHT(入力シート!K140,4))</f>
        <v/>
      </c>
      <c r="J194" s="1998"/>
      <c r="K194" s="1998"/>
      <c r="L194" s="1998"/>
      <c r="M194" s="1999"/>
      <c r="N194" s="2000" t="s">
        <v>183</v>
      </c>
      <c r="O194" s="2001"/>
      <c r="P194" s="2001"/>
      <c r="Q194" s="1952" t="str">
        <f>IF(入力シート!K141="","",入力シート!K141)</f>
        <v/>
      </c>
      <c r="R194" s="1952"/>
      <c r="S194" s="1952"/>
      <c r="T194" s="1953"/>
      <c r="U194" s="2000" t="s">
        <v>184</v>
      </c>
      <c r="V194" s="2001"/>
      <c r="W194" s="2001"/>
      <c r="X194" s="1952" t="str">
        <f>IF(入力シート!K142="","",入力シート!K142)</f>
        <v/>
      </c>
      <c r="Y194" s="1952"/>
      <c r="Z194" s="1952"/>
      <c r="AA194" s="1952"/>
      <c r="AB194" s="1952"/>
      <c r="AC194" s="1952"/>
      <c r="AD194" s="1952"/>
      <c r="AE194" s="1952"/>
      <c r="AF194" s="1953"/>
    </row>
    <row r="195" spans="2:33" ht="19.5" customHeight="1" x14ac:dyDescent="0.15">
      <c r="B195" s="2"/>
      <c r="C195" s="1978"/>
      <c r="D195" s="1979"/>
      <c r="E195" s="1979"/>
      <c r="F195" s="1979"/>
      <c r="G195" s="1980"/>
      <c r="H195" s="2002" t="str">
        <f>IF(入力シート!K143="","",入力シート!K143&amp;IF(入力シート!K144="－","","　"&amp;入力シート!K144))</f>
        <v/>
      </c>
      <c r="I195" s="2003"/>
      <c r="J195" s="2003"/>
      <c r="K195" s="2003"/>
      <c r="L195" s="2003"/>
      <c r="M195" s="2003"/>
      <c r="N195" s="2003"/>
      <c r="O195" s="2003"/>
      <c r="P195" s="2003"/>
      <c r="Q195" s="2003"/>
      <c r="R195" s="2003"/>
      <c r="S195" s="2003"/>
      <c r="T195" s="2003"/>
      <c r="U195" s="2003"/>
      <c r="V195" s="2003"/>
      <c r="W195" s="2003"/>
      <c r="X195" s="2003"/>
      <c r="Y195" s="2003"/>
      <c r="Z195" s="2003"/>
      <c r="AA195" s="2003"/>
      <c r="AB195" s="2003"/>
      <c r="AC195" s="2003"/>
      <c r="AD195" s="2003"/>
      <c r="AE195" s="2003"/>
      <c r="AF195" s="2004"/>
    </row>
    <row r="196" spans="2:33" ht="19.5" customHeight="1" x14ac:dyDescent="0.15">
      <c r="B196" s="2"/>
      <c r="C196" s="1981"/>
      <c r="D196" s="1982"/>
      <c r="E196" s="1982"/>
      <c r="F196" s="1982"/>
      <c r="G196" s="1983"/>
      <c r="H196" s="2005"/>
      <c r="I196" s="2006"/>
      <c r="J196" s="2006"/>
      <c r="K196" s="2006"/>
      <c r="L196" s="2006"/>
      <c r="M196" s="2006"/>
      <c r="N196" s="2006"/>
      <c r="O196" s="2006"/>
      <c r="P196" s="2006"/>
      <c r="Q196" s="2006"/>
      <c r="R196" s="2006"/>
      <c r="S196" s="2006"/>
      <c r="T196" s="2006"/>
      <c r="U196" s="2006"/>
      <c r="V196" s="2006"/>
      <c r="W196" s="2006"/>
      <c r="X196" s="2006"/>
      <c r="Y196" s="2006"/>
      <c r="Z196" s="2006"/>
      <c r="AA196" s="2006"/>
      <c r="AB196" s="2006"/>
      <c r="AC196" s="2006"/>
      <c r="AD196" s="2006"/>
      <c r="AE196" s="2006"/>
      <c r="AF196" s="2007"/>
    </row>
    <row r="197" spans="2:33" ht="19.5" customHeight="1" x14ac:dyDescent="0.15">
      <c r="B197" s="2"/>
      <c r="C197" s="1956" t="s">
        <v>179</v>
      </c>
      <c r="D197" s="1957"/>
      <c r="E197" s="1957"/>
      <c r="F197" s="1957"/>
      <c r="G197" s="1958"/>
      <c r="H197" s="1951" t="str">
        <f>IF(入力シート!K145="","",入力シート!K145)</f>
        <v/>
      </c>
      <c r="I197" s="1952"/>
      <c r="J197" s="1952"/>
      <c r="K197" s="1952"/>
      <c r="L197" s="1952"/>
      <c r="M197" s="1952"/>
      <c r="N197" s="1952"/>
      <c r="O197" s="1952"/>
      <c r="P197" s="1952"/>
      <c r="Q197" s="1952"/>
      <c r="R197" s="1952"/>
      <c r="S197" s="1952"/>
      <c r="T197" s="1952"/>
      <c r="U197" s="1952"/>
      <c r="V197" s="1952"/>
      <c r="W197" s="1952"/>
      <c r="X197" s="1952"/>
      <c r="Y197" s="1952"/>
      <c r="Z197" s="1952"/>
      <c r="AA197" s="1952"/>
      <c r="AB197" s="1952"/>
      <c r="AC197" s="1952"/>
      <c r="AD197" s="1952"/>
      <c r="AE197" s="1952"/>
      <c r="AF197" s="1953"/>
    </row>
    <row r="198" spans="2:33" ht="19.5" customHeight="1" x14ac:dyDescent="0.15">
      <c r="B198" s="2"/>
      <c r="C198" s="1948" t="s">
        <v>59</v>
      </c>
      <c r="D198" s="1949"/>
      <c r="E198" s="1949"/>
      <c r="F198" s="1949"/>
      <c r="G198" s="1950"/>
      <c r="H198" s="1951" t="str">
        <f>IF(入力シート!K146="","",入力シート!K146)</f>
        <v/>
      </c>
      <c r="I198" s="1952"/>
      <c r="J198" s="1952"/>
      <c r="K198" s="1952"/>
      <c r="L198" s="1952"/>
      <c r="M198" s="1952"/>
      <c r="N198" s="1952"/>
      <c r="O198" s="1952"/>
      <c r="P198" s="1952"/>
      <c r="Q198" s="1952"/>
      <c r="R198" s="1952"/>
      <c r="S198" s="1952"/>
      <c r="T198" s="1952"/>
      <c r="U198" s="1952"/>
      <c r="V198" s="1952"/>
      <c r="W198" s="1952"/>
      <c r="X198" s="1952"/>
      <c r="Y198" s="1952"/>
      <c r="Z198" s="1952"/>
      <c r="AA198" s="1952"/>
      <c r="AB198" s="1952"/>
      <c r="AC198" s="1952"/>
      <c r="AD198" s="1952"/>
      <c r="AE198" s="1952"/>
      <c r="AF198" s="1953"/>
    </row>
    <row r="199" spans="2:33" ht="19.5" customHeight="1" x14ac:dyDescent="0.15">
      <c r="C199" s="1948" t="s">
        <v>342</v>
      </c>
      <c r="D199" s="1949"/>
      <c r="E199" s="1949"/>
      <c r="F199" s="1949"/>
      <c r="G199" s="1950"/>
      <c r="H199" s="1951" t="str">
        <f>IF(入力シート!K147="","",入力シート!K147)</f>
        <v/>
      </c>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2"/>
      <c r="AF199" s="1953"/>
    </row>
    <row r="200" spans="2:33" ht="8.25" customHeight="1" x14ac:dyDescent="0.15">
      <c r="C200" s="26"/>
      <c r="AA200" s="15"/>
    </row>
    <row r="201" spans="2:33" ht="16.5" customHeight="1" x14ac:dyDescent="0.15">
      <c r="C201" s="5" t="s">
        <v>399</v>
      </c>
      <c r="D201" s="7" t="s">
        <v>1708</v>
      </c>
      <c r="E201" s="1038"/>
      <c r="F201" s="1038"/>
      <c r="G201" s="1038"/>
      <c r="H201" s="577"/>
      <c r="I201" s="578"/>
      <c r="J201" s="579"/>
      <c r="K201" s="580"/>
      <c r="L201" s="579"/>
      <c r="M201" s="579"/>
      <c r="N201" s="577"/>
      <c r="O201" s="579"/>
      <c r="P201" s="579"/>
      <c r="Q201" s="579"/>
      <c r="R201" s="579"/>
      <c r="S201" s="579"/>
      <c r="T201" s="579"/>
      <c r="U201" s="579"/>
      <c r="V201" s="579"/>
      <c r="W201" s="579"/>
      <c r="X201" s="579"/>
      <c r="Y201" s="579"/>
      <c r="Z201" s="579"/>
      <c r="AA201" s="579"/>
      <c r="AB201" s="579"/>
      <c r="AC201" s="579"/>
      <c r="AD201" s="579"/>
      <c r="AE201" s="579"/>
      <c r="AF201" s="579"/>
      <c r="AG201" s="579"/>
    </row>
    <row r="202" spans="2:33" ht="8.25" customHeight="1" x14ac:dyDescent="0.15">
      <c r="C202" s="15"/>
      <c r="D202" s="15"/>
      <c r="E202" s="15"/>
      <c r="F202" s="15"/>
      <c r="G202" s="15"/>
      <c r="H202" s="581"/>
      <c r="I202" s="581"/>
      <c r="J202" s="581"/>
      <c r="K202" s="581"/>
      <c r="L202" s="581"/>
      <c r="M202" s="581"/>
      <c r="N202" s="581"/>
      <c r="O202" s="581"/>
      <c r="P202" s="581"/>
      <c r="Q202" s="581"/>
      <c r="R202" s="581"/>
      <c r="S202" s="581"/>
      <c r="T202" s="581"/>
      <c r="U202" s="581"/>
      <c r="V202" s="581"/>
      <c r="W202" s="581"/>
      <c r="X202" s="581"/>
      <c r="Y202" s="581"/>
      <c r="Z202" s="581"/>
      <c r="AA202" s="579"/>
      <c r="AB202" s="1930"/>
      <c r="AC202" s="1930"/>
      <c r="AD202" s="1930"/>
      <c r="AE202" s="582"/>
      <c r="AF202" s="1931"/>
      <c r="AG202" s="1931"/>
    </row>
    <row r="203" spans="2:33" ht="19.5" customHeight="1" x14ac:dyDescent="0.15">
      <c r="C203" s="1932" t="s">
        <v>1147</v>
      </c>
      <c r="D203" s="1933"/>
      <c r="E203" s="1933"/>
      <c r="F203" s="1933"/>
      <c r="G203" s="1934"/>
      <c r="H203" s="1935" t="str">
        <f>IF(入力シート!K148="","",入力シート!K148)</f>
        <v/>
      </c>
      <c r="I203" s="1935"/>
      <c r="J203" s="1935"/>
      <c r="K203" s="1935"/>
      <c r="L203" s="1935"/>
      <c r="M203" s="1935"/>
      <c r="N203" s="1935"/>
      <c r="O203" s="1935"/>
      <c r="P203" s="1935"/>
      <c r="Q203" s="1935"/>
      <c r="R203" s="579"/>
      <c r="S203" s="579"/>
      <c r="T203" s="579"/>
      <c r="U203" s="579"/>
      <c r="V203" s="579"/>
      <c r="W203" s="579"/>
      <c r="X203" s="579"/>
      <c r="Y203" s="579"/>
      <c r="Z203" s="579"/>
      <c r="AA203" s="579"/>
      <c r="AB203" s="579"/>
      <c r="AC203" s="579"/>
      <c r="AD203" s="579"/>
      <c r="AE203" s="579"/>
      <c r="AF203" s="579"/>
      <c r="AG203" s="579"/>
    </row>
    <row r="204" spans="2:33" ht="19.5" customHeight="1" x14ac:dyDescent="0.15">
      <c r="C204" s="1936" t="s">
        <v>1217</v>
      </c>
      <c r="D204" s="1937"/>
      <c r="E204" s="1937"/>
      <c r="F204" s="1937"/>
      <c r="G204" s="1938"/>
      <c r="H204" s="1942" t="str">
        <f>IF(入力シート!K148="なし","-",IF(入力シート!K149="","",入力シート!K149))</f>
        <v/>
      </c>
      <c r="I204" s="1943"/>
      <c r="J204" s="1943"/>
      <c r="K204" s="1943"/>
      <c r="L204" s="1943"/>
      <c r="M204" s="1943"/>
      <c r="N204" s="1943"/>
      <c r="O204" s="1943"/>
      <c r="P204" s="1943"/>
      <c r="Q204" s="1943"/>
      <c r="R204" s="1943"/>
      <c r="S204" s="1943"/>
      <c r="T204" s="1943"/>
      <c r="U204" s="1943"/>
      <c r="V204" s="1943"/>
      <c r="W204" s="1943"/>
      <c r="X204" s="1943"/>
      <c r="Y204" s="1943"/>
      <c r="Z204" s="1943"/>
      <c r="AA204" s="1943"/>
      <c r="AB204" s="1943"/>
      <c r="AC204" s="1943"/>
      <c r="AD204" s="1943"/>
      <c r="AE204" s="1943"/>
      <c r="AF204" s="1944"/>
      <c r="AG204" s="579"/>
    </row>
    <row r="205" spans="2:33" ht="19.5" customHeight="1" x14ac:dyDescent="0.15">
      <c r="B205" s="2"/>
      <c r="C205" s="1939"/>
      <c r="D205" s="1940"/>
      <c r="E205" s="1940"/>
      <c r="F205" s="1940"/>
      <c r="G205" s="1941"/>
      <c r="H205" s="1945"/>
      <c r="I205" s="1946"/>
      <c r="J205" s="1946"/>
      <c r="K205" s="1946"/>
      <c r="L205" s="1946"/>
      <c r="M205" s="1946"/>
      <c r="N205" s="1946"/>
      <c r="O205" s="1946"/>
      <c r="P205" s="1946"/>
      <c r="Q205" s="1946"/>
      <c r="R205" s="1946"/>
      <c r="S205" s="1946"/>
      <c r="T205" s="1946"/>
      <c r="U205" s="1946"/>
      <c r="V205" s="1946"/>
      <c r="W205" s="1946"/>
      <c r="X205" s="1946"/>
      <c r="Y205" s="1946"/>
      <c r="Z205" s="1946"/>
      <c r="AA205" s="1946"/>
      <c r="AB205" s="1946"/>
      <c r="AC205" s="1946"/>
      <c r="AD205" s="1946"/>
      <c r="AE205" s="1946"/>
      <c r="AF205" s="1947"/>
      <c r="AG205" s="579"/>
    </row>
    <row r="206" spans="2:33" ht="7.5" customHeight="1" x14ac:dyDescent="0.15">
      <c r="C206" s="15"/>
      <c r="D206" s="15"/>
      <c r="E206" s="15"/>
      <c r="F206" s="15"/>
      <c r="G206" s="15"/>
      <c r="H206" s="39"/>
      <c r="I206" s="39"/>
      <c r="J206" s="39"/>
      <c r="K206" s="39"/>
      <c r="L206" s="39"/>
      <c r="M206" s="39"/>
      <c r="N206" s="39"/>
      <c r="O206" s="39"/>
      <c r="P206" s="39"/>
      <c r="Q206" s="39"/>
      <c r="R206" s="39"/>
      <c r="S206" s="39"/>
      <c r="T206" s="39"/>
      <c r="U206" s="39"/>
      <c r="V206" s="40"/>
      <c r="W206" s="40"/>
      <c r="X206" s="40"/>
      <c r="Y206" s="40"/>
      <c r="Z206" s="40"/>
      <c r="AA206" s="4"/>
    </row>
    <row r="207" spans="2:33" ht="16.5" customHeight="1" x14ac:dyDescent="0.15">
      <c r="C207" s="5" t="s">
        <v>401</v>
      </c>
      <c r="D207" s="7" t="s">
        <v>1180</v>
      </c>
      <c r="E207" s="1038"/>
      <c r="F207" s="1038"/>
      <c r="G207" s="1038"/>
      <c r="H207" s="577"/>
      <c r="I207" s="578"/>
      <c r="J207" s="579"/>
      <c r="K207" s="580"/>
      <c r="L207" s="579"/>
      <c r="M207" s="579"/>
      <c r="N207" s="577"/>
      <c r="O207" s="579"/>
      <c r="P207" s="579"/>
      <c r="Q207" s="579"/>
      <c r="R207" s="579"/>
      <c r="S207" s="579"/>
      <c r="T207" s="579"/>
      <c r="U207" s="579"/>
      <c r="V207" s="579"/>
      <c r="W207" s="579"/>
      <c r="X207" s="579"/>
      <c r="Y207" s="579"/>
      <c r="Z207" s="579"/>
      <c r="AA207" s="579"/>
      <c r="AB207" s="579"/>
      <c r="AC207" s="579"/>
      <c r="AD207" s="579"/>
      <c r="AE207" s="579"/>
      <c r="AF207" s="579"/>
      <c r="AG207" s="579"/>
    </row>
    <row r="208" spans="2:33" ht="16.5" customHeight="1" x14ac:dyDescent="0.15">
      <c r="C208" s="5"/>
      <c r="D208" s="7" t="s">
        <v>1709</v>
      </c>
      <c r="E208" s="1038"/>
      <c r="F208" s="1038"/>
      <c r="G208" s="1038"/>
      <c r="H208" s="577"/>
      <c r="I208" s="578"/>
      <c r="J208" s="579"/>
      <c r="K208" s="580"/>
      <c r="L208" s="579"/>
      <c r="M208" s="579"/>
      <c r="N208" s="577"/>
      <c r="O208" s="579"/>
      <c r="P208" s="579"/>
      <c r="Q208" s="579"/>
      <c r="R208" s="579"/>
      <c r="S208" s="579"/>
      <c r="T208" s="579"/>
      <c r="U208" s="579"/>
      <c r="V208" s="579"/>
      <c r="W208" s="579"/>
      <c r="X208" s="579"/>
      <c r="Y208" s="579"/>
      <c r="Z208" s="579"/>
      <c r="AA208" s="579"/>
      <c r="AB208" s="579"/>
      <c r="AC208" s="579"/>
      <c r="AD208" s="579"/>
      <c r="AE208" s="579"/>
      <c r="AF208" s="579"/>
      <c r="AG208" s="579"/>
    </row>
    <row r="209" spans="1:46" ht="8.25" customHeight="1" x14ac:dyDescent="0.15">
      <c r="C209" s="15"/>
      <c r="D209" s="15"/>
      <c r="E209" s="15"/>
      <c r="F209" s="15"/>
      <c r="G209" s="15"/>
      <c r="H209" s="581"/>
      <c r="I209" s="581"/>
      <c r="J209" s="581"/>
      <c r="K209" s="581"/>
      <c r="L209" s="581"/>
      <c r="M209" s="581"/>
      <c r="N209" s="581"/>
      <c r="O209" s="581"/>
      <c r="P209" s="581"/>
      <c r="Q209" s="581"/>
      <c r="R209" s="581"/>
      <c r="S209" s="581"/>
      <c r="T209" s="581"/>
      <c r="U209" s="581"/>
      <c r="V209" s="581"/>
      <c r="W209" s="581"/>
      <c r="X209" s="581"/>
      <c r="Y209" s="581"/>
      <c r="Z209" s="581"/>
      <c r="AA209" s="579"/>
      <c r="AB209" s="1930"/>
      <c r="AC209" s="1930"/>
      <c r="AD209" s="1930"/>
      <c r="AE209" s="582"/>
      <c r="AF209" s="1931"/>
      <c r="AG209" s="1931"/>
    </row>
    <row r="210" spans="1:46" ht="19.5" customHeight="1" x14ac:dyDescent="0.15">
      <c r="C210" s="1932" t="s">
        <v>1183</v>
      </c>
      <c r="D210" s="1933"/>
      <c r="E210" s="1933"/>
      <c r="F210" s="1933"/>
      <c r="G210" s="1934"/>
      <c r="H210" s="1935" t="str">
        <f>IF(入力シート!K150="","",入力シート!K150)</f>
        <v/>
      </c>
      <c r="I210" s="1935"/>
      <c r="J210" s="1935"/>
      <c r="K210" s="1935"/>
      <c r="L210" s="1935"/>
      <c r="M210" s="1935"/>
      <c r="N210" s="1935"/>
      <c r="O210" s="1935"/>
      <c r="P210" s="1935"/>
      <c r="Q210" s="1935"/>
      <c r="R210" s="579"/>
      <c r="S210" s="579"/>
      <c r="T210" s="579"/>
      <c r="U210" s="579"/>
      <c r="V210" s="579"/>
      <c r="W210" s="579"/>
      <c r="X210" s="579"/>
      <c r="Y210" s="579"/>
      <c r="Z210" s="579"/>
      <c r="AA210" s="579"/>
      <c r="AB210" s="579"/>
      <c r="AC210" s="579"/>
      <c r="AD210" s="579"/>
      <c r="AE210" s="579"/>
      <c r="AF210" s="579"/>
      <c r="AG210" s="579"/>
    </row>
    <row r="211" spans="1:46" ht="19.5" customHeight="1" x14ac:dyDescent="0.15">
      <c r="C211" s="1936" t="s">
        <v>1216</v>
      </c>
      <c r="D211" s="1937"/>
      <c r="E211" s="1937"/>
      <c r="F211" s="1937"/>
      <c r="G211" s="1938"/>
      <c r="H211" s="1942" t="str">
        <f>IF(入力シート!K150="なし","-",IF(入力シート!K151="","",入力シート!K151))</f>
        <v/>
      </c>
      <c r="I211" s="1943"/>
      <c r="J211" s="1943"/>
      <c r="K211" s="1943"/>
      <c r="L211" s="1943"/>
      <c r="M211" s="1943"/>
      <c r="N211" s="1943"/>
      <c r="O211" s="1943"/>
      <c r="P211" s="1943"/>
      <c r="Q211" s="1943"/>
      <c r="R211" s="1943"/>
      <c r="S211" s="1943"/>
      <c r="T211" s="1943"/>
      <c r="U211" s="1943"/>
      <c r="V211" s="1943"/>
      <c r="W211" s="1943"/>
      <c r="X211" s="1943"/>
      <c r="Y211" s="1943"/>
      <c r="Z211" s="1943"/>
      <c r="AA211" s="1943"/>
      <c r="AB211" s="1943"/>
      <c r="AC211" s="1943"/>
      <c r="AD211" s="1943"/>
      <c r="AE211" s="1943"/>
      <c r="AF211" s="1944"/>
      <c r="AG211" s="579"/>
    </row>
    <row r="212" spans="1:46" ht="19.5" customHeight="1" x14ac:dyDescent="0.15">
      <c r="B212" s="2"/>
      <c r="C212" s="1939"/>
      <c r="D212" s="1940"/>
      <c r="E212" s="1940"/>
      <c r="F212" s="1940"/>
      <c r="G212" s="1941"/>
      <c r="H212" s="1945"/>
      <c r="I212" s="1946"/>
      <c r="J212" s="1946"/>
      <c r="K212" s="1946"/>
      <c r="L212" s="1946"/>
      <c r="M212" s="1946"/>
      <c r="N212" s="1946"/>
      <c r="O212" s="1946"/>
      <c r="P212" s="1946"/>
      <c r="Q212" s="1946"/>
      <c r="R212" s="1946"/>
      <c r="S212" s="1946"/>
      <c r="T212" s="1946"/>
      <c r="U212" s="1946"/>
      <c r="V212" s="1946"/>
      <c r="W212" s="1946"/>
      <c r="X212" s="1946"/>
      <c r="Y212" s="1946"/>
      <c r="Z212" s="1946"/>
      <c r="AA212" s="1946"/>
      <c r="AB212" s="1946"/>
      <c r="AC212" s="1946"/>
      <c r="AD212" s="1946"/>
      <c r="AE212" s="1946"/>
      <c r="AF212" s="1947"/>
      <c r="AG212" s="579"/>
    </row>
    <row r="213" spans="1:46" ht="7.5" customHeight="1" x14ac:dyDescent="0.15">
      <c r="C213" s="4"/>
      <c r="D213" s="4"/>
      <c r="E213" s="4"/>
      <c r="F213" s="4"/>
      <c r="G213" s="4"/>
      <c r="H213" s="39"/>
      <c r="I213" s="39"/>
      <c r="J213" s="39"/>
      <c r="K213" s="39"/>
      <c r="L213" s="39"/>
      <c r="M213" s="39"/>
      <c r="N213" s="39"/>
      <c r="O213" s="39"/>
      <c r="P213" s="39"/>
      <c r="Q213" s="39"/>
      <c r="R213" s="39"/>
      <c r="S213" s="39"/>
      <c r="T213" s="39"/>
      <c r="U213" s="39"/>
      <c r="V213" s="40"/>
      <c r="W213" s="40"/>
      <c r="X213" s="40"/>
      <c r="Y213" s="40"/>
      <c r="Z213" s="40"/>
      <c r="AA213" s="4"/>
    </row>
    <row r="214" spans="1:46" ht="7.5" customHeight="1" x14ac:dyDescent="0.15">
      <c r="C214" s="4"/>
      <c r="D214" s="4"/>
      <c r="E214" s="4"/>
      <c r="F214" s="4"/>
      <c r="G214" s="4"/>
      <c r="H214" s="39"/>
      <c r="I214" s="39"/>
      <c r="J214" s="39"/>
      <c r="K214" s="39"/>
      <c r="L214" s="39"/>
      <c r="M214" s="39"/>
      <c r="N214" s="39"/>
      <c r="O214" s="39"/>
      <c r="P214" s="39"/>
      <c r="Q214" s="39"/>
      <c r="R214" s="39"/>
      <c r="S214" s="39"/>
      <c r="T214" s="39"/>
      <c r="U214" s="39"/>
      <c r="V214" s="40"/>
      <c r="W214" s="40"/>
      <c r="X214" s="40"/>
      <c r="Y214" s="40"/>
      <c r="Z214" s="40"/>
      <c r="AA214" s="4"/>
    </row>
    <row r="215" spans="1:46" ht="16.5" customHeight="1" x14ac:dyDescent="0.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3"/>
    </row>
    <row r="216" spans="1:46" ht="16.5" customHeight="1" x14ac:dyDescent="0.15">
      <c r="A216" s="1955" t="s">
        <v>1707</v>
      </c>
      <c r="B216" s="1955"/>
      <c r="C216" s="1955"/>
      <c r="D216" s="1955"/>
      <c r="E216" s="1955"/>
      <c r="F216" s="1955"/>
      <c r="G216" s="1955"/>
      <c r="H216" s="1955"/>
      <c r="I216" s="1955"/>
      <c r="J216" s="1955"/>
      <c r="K216" s="1955"/>
      <c r="L216" s="1955"/>
      <c r="M216" s="1955"/>
      <c r="N216" s="1955"/>
      <c r="O216" s="1955"/>
      <c r="P216" s="1955"/>
      <c r="Q216" s="1955"/>
      <c r="R216" s="1955"/>
      <c r="S216" s="1955"/>
      <c r="T216" s="1955"/>
      <c r="U216" s="1955"/>
      <c r="V216" s="1955"/>
      <c r="W216" s="1955"/>
      <c r="X216" s="1955"/>
      <c r="Y216" s="1955"/>
      <c r="Z216" s="1955"/>
      <c r="AA216" s="1955"/>
      <c r="AB216" s="1955"/>
      <c r="AC216" s="1955"/>
      <c r="AD216" s="1955"/>
      <c r="AE216" s="1955"/>
      <c r="AF216" s="1955"/>
      <c r="AG216" s="1955"/>
      <c r="AH216" s="1955"/>
    </row>
    <row r="217" spans="1:46" ht="16.5" customHeight="1" x14ac:dyDescent="0.15">
      <c r="A217" s="1955"/>
      <c r="B217" s="1955"/>
      <c r="C217" s="1955"/>
      <c r="D217" s="1955"/>
      <c r="E217" s="1955"/>
      <c r="F217" s="1955"/>
      <c r="G217" s="1955"/>
      <c r="H217" s="1955"/>
      <c r="I217" s="1955"/>
      <c r="J217" s="1955"/>
      <c r="K217" s="1955"/>
      <c r="L217" s="1955"/>
      <c r="M217" s="1955"/>
      <c r="N217" s="1955"/>
      <c r="O217" s="1955"/>
      <c r="P217" s="1955"/>
      <c r="Q217" s="1955"/>
      <c r="R217" s="1955"/>
      <c r="S217" s="1955"/>
      <c r="T217" s="1955"/>
      <c r="U217" s="1955"/>
      <c r="V217" s="1955"/>
      <c r="W217" s="1955"/>
      <c r="X217" s="1955"/>
      <c r="Y217" s="1955"/>
      <c r="Z217" s="1955"/>
      <c r="AA217" s="1955"/>
      <c r="AB217" s="1955"/>
      <c r="AC217" s="1955"/>
      <c r="AD217" s="1955"/>
      <c r="AE217" s="1955"/>
      <c r="AF217" s="1955"/>
      <c r="AG217" s="1955"/>
      <c r="AH217" s="1955"/>
    </row>
    <row r="218" spans="1:46" ht="16.5" customHeight="1" x14ac:dyDescent="0.15">
      <c r="A218" s="5"/>
      <c r="B218" s="13" t="s">
        <v>62</v>
      </c>
      <c r="C218" s="3"/>
      <c r="D218" s="3"/>
      <c r="E218" s="3"/>
      <c r="F218" s="3"/>
      <c r="G218" s="3"/>
      <c r="H218" s="3"/>
      <c r="I218" s="56"/>
      <c r="J218" s="56"/>
      <c r="K218" s="3"/>
      <c r="L218" s="3"/>
      <c r="AA218" s="13"/>
    </row>
    <row r="219" spans="1:46" ht="16.5" customHeight="1" x14ac:dyDescent="0.15">
      <c r="A219" s="5"/>
      <c r="C219" s="3"/>
      <c r="D219" s="3"/>
      <c r="E219" s="3"/>
      <c r="F219" s="3"/>
      <c r="G219" s="3"/>
      <c r="H219" s="3"/>
      <c r="I219" s="56"/>
      <c r="J219" s="56"/>
      <c r="K219" s="3"/>
      <c r="L219" s="3"/>
      <c r="AA219" s="13"/>
    </row>
    <row r="220" spans="1:46" ht="16.5" customHeight="1" x14ac:dyDescent="0.15">
      <c r="C220" s="5" t="s">
        <v>194</v>
      </c>
      <c r="D220" s="1" t="s">
        <v>198</v>
      </c>
      <c r="E220" s="3"/>
      <c r="F220" s="3"/>
      <c r="G220" s="3"/>
      <c r="H220" s="3"/>
      <c r="I220" s="56"/>
      <c r="J220" s="56"/>
      <c r="K220" s="3"/>
      <c r="L220" s="3"/>
      <c r="AA220" s="13"/>
    </row>
    <row r="221" spans="1:46" ht="8.25" customHeight="1" x14ac:dyDescent="0.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3"/>
    </row>
    <row r="222" spans="1:46" ht="19.5" customHeight="1" x14ac:dyDescent="0.15">
      <c r="B222" s="2024" t="s">
        <v>1000</v>
      </c>
      <c r="C222" s="1987" t="s">
        <v>1003</v>
      </c>
      <c r="D222" s="1988"/>
      <c r="E222" s="1988"/>
      <c r="F222" s="1988"/>
      <c r="G222" s="1989"/>
      <c r="H222" s="2025" t="str">
        <f>IF(入力シート!K155="","",入力シート!K155)</f>
        <v/>
      </c>
      <c r="I222" s="1992"/>
      <c r="J222" s="1992"/>
      <c r="K222" s="1992"/>
      <c r="L222" s="1992"/>
      <c r="M222" s="1992"/>
      <c r="N222" s="1992"/>
      <c r="O222" s="1992"/>
      <c r="P222" s="1992"/>
      <c r="Q222" s="1992"/>
      <c r="R222" s="1992"/>
      <c r="S222" s="1992"/>
      <c r="T222" s="1992"/>
      <c r="U222" s="1992"/>
      <c r="V222" s="1992"/>
      <c r="W222" s="1992"/>
      <c r="X222" s="1992"/>
      <c r="Y222" s="1992"/>
      <c r="Z222" s="1992"/>
      <c r="AA222" s="1992"/>
      <c r="AB222" s="1992"/>
      <c r="AC222" s="1992"/>
      <c r="AD222" s="1992"/>
      <c r="AE222" s="1992"/>
      <c r="AF222" s="1993"/>
      <c r="AM222" s="14"/>
    </row>
    <row r="223" spans="1:46" ht="19.5" customHeight="1" x14ac:dyDescent="0.15">
      <c r="B223" s="2024"/>
      <c r="C223" s="1965" t="s">
        <v>1004</v>
      </c>
      <c r="D223" s="1966"/>
      <c r="E223" s="1966"/>
      <c r="F223" s="1966"/>
      <c r="G223" s="2026"/>
      <c r="H223" s="2027" t="str">
        <f>IF(入力シート!K156="","",入力シート!K156)</f>
        <v/>
      </c>
      <c r="I223" s="1959"/>
      <c r="J223" s="1959"/>
      <c r="K223" s="1959"/>
      <c r="L223" s="1959"/>
      <c r="M223" s="1959"/>
      <c r="N223" s="1959"/>
      <c r="O223" s="1959"/>
      <c r="P223" s="1959"/>
      <c r="Q223" s="1959"/>
      <c r="R223" s="1959"/>
      <c r="S223" s="1959"/>
      <c r="T223" s="1959"/>
      <c r="U223" s="1959"/>
      <c r="V223" s="1959"/>
      <c r="W223" s="1959"/>
      <c r="X223" s="1959"/>
      <c r="Y223" s="1959"/>
      <c r="Z223" s="1959"/>
      <c r="AA223" s="1959"/>
      <c r="AB223" s="1959"/>
      <c r="AC223" s="1959"/>
      <c r="AD223" s="1959"/>
      <c r="AE223" s="1959"/>
      <c r="AF223" s="1960"/>
      <c r="AN223" s="24"/>
      <c r="AO223" s="24"/>
    </row>
    <row r="224" spans="1:46" ht="19.5" customHeight="1" x14ac:dyDescent="0.15">
      <c r="B224" s="2024"/>
      <c r="C224" s="2000" t="s">
        <v>1005</v>
      </c>
      <c r="D224" s="2001"/>
      <c r="E224" s="2001"/>
      <c r="F224" s="2001"/>
      <c r="G224" s="2028"/>
      <c r="H224" s="2029" t="str">
        <f>IF(入力シート!K157="","",入力シート!K157)</f>
        <v/>
      </c>
      <c r="I224" s="2030"/>
      <c r="J224" s="2030"/>
      <c r="K224" s="2030"/>
      <c r="L224" s="2030"/>
      <c r="M224" s="2030"/>
      <c r="N224" s="2030"/>
      <c r="O224" s="2030"/>
      <c r="P224" s="2030"/>
      <c r="Q224" s="2030"/>
      <c r="R224" s="2030"/>
      <c r="S224" s="2030"/>
      <c r="T224" s="2030"/>
      <c r="U224" s="2030"/>
      <c r="V224" s="2030"/>
      <c r="W224" s="2030"/>
      <c r="X224" s="2030"/>
      <c r="Y224" s="2030"/>
      <c r="Z224" s="2030"/>
      <c r="AA224" s="2030"/>
      <c r="AB224" s="2030"/>
      <c r="AC224" s="2030"/>
      <c r="AD224" s="2030"/>
      <c r="AE224" s="2030"/>
      <c r="AF224" s="2031"/>
      <c r="AT224" s="6"/>
    </row>
    <row r="225" spans="2:34" ht="19.5" customHeight="1" x14ac:dyDescent="0.15">
      <c r="B225" s="2024"/>
      <c r="C225" s="2000" t="s">
        <v>1006</v>
      </c>
      <c r="D225" s="2001"/>
      <c r="E225" s="2001"/>
      <c r="F225" s="2001"/>
      <c r="G225" s="2028"/>
      <c r="H225" s="2032" t="str">
        <f>IF(入力シート!K158="","",入力シート!K158)</f>
        <v/>
      </c>
      <c r="I225" s="2033"/>
      <c r="J225" s="2033"/>
      <c r="K225" s="2033"/>
      <c r="L225" s="2033"/>
      <c r="M225" s="2033"/>
      <c r="N225" s="2033"/>
      <c r="O225" s="2033"/>
      <c r="P225" s="2033"/>
      <c r="Q225" s="2033"/>
      <c r="R225" s="2033"/>
      <c r="S225" s="2033"/>
      <c r="T225" s="2033"/>
      <c r="U225" s="2033"/>
      <c r="V225" s="2033"/>
      <c r="W225" s="2033"/>
      <c r="X225" s="2033"/>
      <c r="Y225" s="2033"/>
      <c r="Z225" s="2033"/>
      <c r="AA225" s="2033"/>
      <c r="AB225" s="2033"/>
      <c r="AC225" s="2033"/>
      <c r="AD225" s="2033"/>
      <c r="AE225" s="2033"/>
      <c r="AF225" s="2034"/>
    </row>
    <row r="226" spans="2:34" ht="19.5" customHeight="1" x14ac:dyDescent="0.15">
      <c r="B226" s="2024"/>
      <c r="C226" s="2035" t="s">
        <v>1003</v>
      </c>
      <c r="D226" s="2036"/>
      <c r="E226" s="2036"/>
      <c r="F226" s="2036"/>
      <c r="G226" s="2037"/>
      <c r="H226" s="1991"/>
      <c r="I226" s="2038"/>
      <c r="J226" s="1992" t="str">
        <f>IF(入力シート!K159="","",入力シート!K159)</f>
        <v/>
      </c>
      <c r="K226" s="1992"/>
      <c r="L226" s="1992"/>
      <c r="M226" s="1992"/>
      <c r="N226" s="1992"/>
      <c r="O226" s="1992"/>
      <c r="P226" s="1992"/>
      <c r="Q226" s="1992"/>
      <c r="R226" s="1992"/>
      <c r="S226" s="1993"/>
      <c r="T226" s="1991"/>
      <c r="U226" s="2038"/>
      <c r="V226" s="1992" t="str">
        <f>IF(入力シート!K160="","",入力シート!K160)</f>
        <v/>
      </c>
      <c r="W226" s="1992"/>
      <c r="X226" s="1992"/>
      <c r="Y226" s="1992"/>
      <c r="Z226" s="1992"/>
      <c r="AA226" s="1992"/>
      <c r="AB226" s="1992"/>
      <c r="AC226" s="1992"/>
      <c r="AD226" s="1992"/>
      <c r="AE226" s="1992"/>
      <c r="AF226" s="1993"/>
    </row>
    <row r="227" spans="2:34" ht="19.5" customHeight="1" x14ac:dyDescent="0.15">
      <c r="B227" s="2024"/>
      <c r="C227" s="1965" t="s">
        <v>1007</v>
      </c>
      <c r="D227" s="1966"/>
      <c r="E227" s="1966"/>
      <c r="F227" s="1966"/>
      <c r="G227" s="2026"/>
      <c r="H227" s="2039" t="s">
        <v>1008</v>
      </c>
      <c r="I227" s="2040"/>
      <c r="J227" s="1959" t="str">
        <f>IF(入力シート!K161="","",入力シート!K161)</f>
        <v/>
      </c>
      <c r="K227" s="1959"/>
      <c r="L227" s="1959"/>
      <c r="M227" s="1959"/>
      <c r="N227" s="1959"/>
      <c r="O227" s="1959"/>
      <c r="P227" s="1959"/>
      <c r="Q227" s="1959"/>
      <c r="R227" s="1959"/>
      <c r="S227" s="1960"/>
      <c r="T227" s="2039" t="s">
        <v>1009</v>
      </c>
      <c r="U227" s="2040"/>
      <c r="V227" s="1959" t="str">
        <f>IF(入力シート!K162="","",入力シート!K162)</f>
        <v/>
      </c>
      <c r="W227" s="1959"/>
      <c r="X227" s="1959"/>
      <c r="Y227" s="1959"/>
      <c r="Z227" s="1959"/>
      <c r="AA227" s="1959"/>
      <c r="AB227" s="1959"/>
      <c r="AC227" s="1959"/>
      <c r="AD227" s="1959"/>
      <c r="AE227" s="1959"/>
      <c r="AF227" s="1960"/>
    </row>
    <row r="228" spans="2:34" ht="19.5" customHeight="1" x14ac:dyDescent="0.15">
      <c r="B228" s="2024"/>
      <c r="C228" s="1939"/>
      <c r="D228" s="1940"/>
      <c r="E228" s="1940"/>
      <c r="F228" s="1940"/>
      <c r="G228" s="1941"/>
      <c r="H228" s="2041"/>
      <c r="I228" s="2042"/>
      <c r="J228" s="2020"/>
      <c r="K228" s="2020"/>
      <c r="L228" s="2020"/>
      <c r="M228" s="2020"/>
      <c r="N228" s="2020"/>
      <c r="O228" s="2020"/>
      <c r="P228" s="2020"/>
      <c r="Q228" s="2020"/>
      <c r="R228" s="2020"/>
      <c r="S228" s="2021"/>
      <c r="T228" s="2041"/>
      <c r="U228" s="2042"/>
      <c r="V228" s="2020"/>
      <c r="W228" s="2020"/>
      <c r="X228" s="2020"/>
      <c r="Y228" s="2020"/>
      <c r="Z228" s="2020"/>
      <c r="AA228" s="2020"/>
      <c r="AB228" s="2020"/>
      <c r="AC228" s="2020"/>
      <c r="AD228" s="2020"/>
      <c r="AE228" s="2020"/>
      <c r="AF228" s="2021"/>
    </row>
    <row r="229" spans="2:34" ht="19.5" customHeight="1" x14ac:dyDescent="0.15">
      <c r="C229" s="1975" t="s">
        <v>1010</v>
      </c>
      <c r="D229" s="1976"/>
      <c r="E229" s="1976"/>
      <c r="F229" s="1976"/>
      <c r="G229" s="1977"/>
      <c r="H229" s="470" t="s">
        <v>1011</v>
      </c>
      <c r="I229" s="1998" t="str">
        <f>IF(入力シート!K163="","",LEFT(入力シート!K163,3)&amp;"-"&amp;RIGHT(入力シート!K163,4))</f>
        <v/>
      </c>
      <c r="J229" s="1998"/>
      <c r="K229" s="1998"/>
      <c r="L229" s="1998"/>
      <c r="M229" s="1999"/>
      <c r="N229" s="1939" t="s">
        <v>1012</v>
      </c>
      <c r="O229" s="1940"/>
      <c r="P229" s="1940"/>
      <c r="Q229" s="1963" t="str">
        <f>IF(入力シート!K164="","",入力シート!K164)</f>
        <v/>
      </c>
      <c r="R229" s="1963"/>
      <c r="S229" s="1963"/>
      <c r="T229" s="1964"/>
      <c r="U229" s="1939" t="s">
        <v>1002</v>
      </c>
      <c r="V229" s="1940"/>
      <c r="W229" s="1940"/>
      <c r="X229" s="1963" t="str">
        <f>IF(入力シート!K165="","",入力シート!K165)</f>
        <v/>
      </c>
      <c r="Y229" s="1963"/>
      <c r="Z229" s="1963"/>
      <c r="AA229" s="1963"/>
      <c r="AB229" s="1963"/>
      <c r="AC229" s="1963"/>
      <c r="AD229" s="1963"/>
      <c r="AE229" s="1963"/>
      <c r="AF229" s="1964"/>
    </row>
    <row r="230" spans="2:34" ht="19.5" customHeight="1" x14ac:dyDescent="0.15">
      <c r="C230" s="1978"/>
      <c r="D230" s="1979"/>
      <c r="E230" s="1979"/>
      <c r="F230" s="1979"/>
      <c r="G230" s="1980"/>
      <c r="H230" s="2002" t="str">
        <f>IF(入力シート!K166="","",入力シート!K166&amp;IF(入力シート!K167="－","","　"&amp;入力シート!K167))</f>
        <v/>
      </c>
      <c r="I230" s="2003"/>
      <c r="J230" s="2003"/>
      <c r="K230" s="2003"/>
      <c r="L230" s="2003"/>
      <c r="M230" s="2003"/>
      <c r="N230" s="2003"/>
      <c r="O230" s="2003"/>
      <c r="P230" s="2003"/>
      <c r="Q230" s="2003"/>
      <c r="R230" s="2003"/>
      <c r="S230" s="2003"/>
      <c r="T230" s="2003"/>
      <c r="U230" s="2003"/>
      <c r="V230" s="2003"/>
      <c r="W230" s="2003"/>
      <c r="X230" s="2003"/>
      <c r="Y230" s="2003"/>
      <c r="Z230" s="2003"/>
      <c r="AA230" s="2003"/>
      <c r="AB230" s="2003"/>
      <c r="AC230" s="2003"/>
      <c r="AD230" s="2003"/>
      <c r="AE230" s="2003"/>
      <c r="AF230" s="2004"/>
    </row>
    <row r="231" spans="2:34" ht="19.5" customHeight="1" x14ac:dyDescent="0.15">
      <c r="B231" s="7"/>
      <c r="C231" s="1981"/>
      <c r="D231" s="1982"/>
      <c r="E231" s="1982"/>
      <c r="F231" s="1982"/>
      <c r="G231" s="1983"/>
      <c r="H231" s="2005"/>
      <c r="I231" s="2006"/>
      <c r="J231" s="2006"/>
      <c r="K231" s="2006"/>
      <c r="L231" s="2006"/>
      <c r="M231" s="2006"/>
      <c r="N231" s="2006"/>
      <c r="O231" s="2006"/>
      <c r="P231" s="2006"/>
      <c r="Q231" s="2006"/>
      <c r="R231" s="2006"/>
      <c r="S231" s="2006"/>
      <c r="T231" s="2006"/>
      <c r="U231" s="2006"/>
      <c r="V231" s="2006"/>
      <c r="W231" s="2006"/>
      <c r="X231" s="2006"/>
      <c r="Y231" s="2006"/>
      <c r="Z231" s="2006"/>
      <c r="AA231" s="2006"/>
      <c r="AB231" s="2006"/>
      <c r="AC231" s="2006"/>
      <c r="AD231" s="2006"/>
      <c r="AE231" s="2006"/>
      <c r="AF231" s="2007"/>
    </row>
    <row r="232" spans="2:34" ht="8.25" customHeight="1" x14ac:dyDescent="0.15">
      <c r="B232" s="7"/>
      <c r="C232" s="3"/>
      <c r="D232" s="3"/>
      <c r="E232" s="34"/>
      <c r="F232" s="34"/>
      <c r="G232" s="34"/>
      <c r="H232" s="34"/>
      <c r="I232" s="56"/>
      <c r="J232" s="56"/>
      <c r="K232" s="3"/>
      <c r="L232" s="3"/>
      <c r="AA232" s="13"/>
    </row>
    <row r="233" spans="2:34" ht="16.5" customHeight="1" x14ac:dyDescent="0.15">
      <c r="C233" s="5" t="s">
        <v>1013</v>
      </c>
      <c r="D233" s="7" t="s">
        <v>1014</v>
      </c>
      <c r="E233" s="3"/>
      <c r="F233" s="3"/>
      <c r="G233" s="3"/>
      <c r="H233" s="3"/>
      <c r="I233" s="56"/>
      <c r="K233" s="24"/>
      <c r="N233" s="3" t="s">
        <v>1015</v>
      </c>
      <c r="AA233" s="13"/>
      <c r="AB233" s="25" t="s">
        <v>1225</v>
      </c>
      <c r="AC233" s="25"/>
      <c r="AD233" s="25"/>
      <c r="AE233" s="25" t="s">
        <v>39</v>
      </c>
      <c r="AF233" s="25" t="s">
        <v>201</v>
      </c>
      <c r="AG233" s="25"/>
      <c r="AH233" s="25"/>
    </row>
    <row r="234" spans="2:34" ht="8.25" customHeight="1" x14ac:dyDescent="0.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3"/>
      <c r="AB234" s="2022"/>
      <c r="AC234" s="2022"/>
      <c r="AD234" s="2022"/>
      <c r="AE234" s="25"/>
      <c r="AF234" s="2023"/>
      <c r="AG234" s="2023"/>
    </row>
    <row r="235" spans="2:34" ht="19.5" customHeight="1" x14ac:dyDescent="0.15">
      <c r="B235" s="7"/>
      <c r="C235" s="2013" t="s">
        <v>51</v>
      </c>
      <c r="D235" s="2014"/>
      <c r="E235" s="2014"/>
      <c r="F235" s="2014"/>
      <c r="G235" s="2015"/>
      <c r="H235" s="2016"/>
      <c r="I235" s="2017"/>
      <c r="J235" s="2017"/>
      <c r="K235" s="2017"/>
      <c r="L235" s="994" t="s">
        <v>1016</v>
      </c>
      <c r="M235" s="2017"/>
      <c r="N235" s="2017"/>
      <c r="O235" s="994" t="s">
        <v>1017</v>
      </c>
      <c r="P235" s="2017"/>
      <c r="Q235" s="2017"/>
      <c r="R235" s="994" t="s">
        <v>1018</v>
      </c>
      <c r="S235" s="2018" t="s">
        <v>1019</v>
      </c>
      <c r="T235" s="2018"/>
      <c r="U235" s="2018"/>
      <c r="V235" s="995"/>
      <c r="W235" s="2017"/>
      <c r="X235" s="2017"/>
      <c r="Y235" s="2017"/>
      <c r="Z235" s="994" t="s">
        <v>1016</v>
      </c>
      <c r="AA235" s="2017"/>
      <c r="AB235" s="2017"/>
      <c r="AC235" s="994" t="s">
        <v>1017</v>
      </c>
      <c r="AD235" s="2017"/>
      <c r="AE235" s="2017"/>
      <c r="AF235" s="996" t="s">
        <v>1018</v>
      </c>
    </row>
    <row r="236" spans="2:34" ht="19.5" customHeight="1" x14ac:dyDescent="0.15">
      <c r="C236" s="1932" t="s">
        <v>53</v>
      </c>
      <c r="D236" s="1933"/>
      <c r="E236" s="1933"/>
      <c r="F236" s="1933"/>
      <c r="G236" s="1934"/>
      <c r="H236" s="2008"/>
      <c r="I236" s="2008"/>
      <c r="J236" s="2008"/>
      <c r="K236" s="2008"/>
      <c r="L236" s="2008"/>
      <c r="M236" s="2008"/>
      <c r="N236" s="2008"/>
      <c r="O236" s="2008"/>
      <c r="P236" s="2008"/>
      <c r="Q236" s="2008"/>
      <c r="R236" s="2009" t="s">
        <v>1020</v>
      </c>
      <c r="S236" s="2010"/>
      <c r="T236" s="2010"/>
      <c r="U236" s="2010"/>
      <c r="V236" s="2012"/>
      <c r="W236" s="2008"/>
      <c r="X236" s="2008"/>
      <c r="Y236" s="2008"/>
      <c r="Z236" s="2008"/>
      <c r="AA236" s="2008"/>
      <c r="AB236" s="2008"/>
      <c r="AC236" s="2008"/>
      <c r="AD236" s="2008"/>
      <c r="AE236" s="2008"/>
      <c r="AF236" s="2008"/>
    </row>
    <row r="237" spans="2:34" ht="19.5" customHeight="1" x14ac:dyDescent="0.15">
      <c r="C237" s="1932" t="s">
        <v>55</v>
      </c>
      <c r="D237" s="1933"/>
      <c r="E237" s="1933"/>
      <c r="F237" s="1933"/>
      <c r="G237" s="1934"/>
      <c r="H237" s="2008"/>
      <c r="I237" s="2008"/>
      <c r="J237" s="2008"/>
      <c r="K237" s="2008"/>
      <c r="L237" s="2008"/>
      <c r="M237" s="2008"/>
      <c r="N237" s="2008"/>
      <c r="O237" s="2008"/>
      <c r="P237" s="2008"/>
      <c r="Q237" s="2008"/>
      <c r="R237" s="1932" t="s">
        <v>1021</v>
      </c>
      <c r="S237" s="1933"/>
      <c r="T237" s="1933"/>
      <c r="U237" s="1933"/>
      <c r="V237" s="2019"/>
      <c r="W237" s="2008"/>
      <c r="X237" s="2008"/>
      <c r="Y237" s="2008"/>
      <c r="Z237" s="2008"/>
      <c r="AA237" s="2008"/>
      <c r="AB237" s="2008"/>
      <c r="AC237" s="2008"/>
      <c r="AD237" s="2008"/>
      <c r="AE237" s="2008"/>
      <c r="AF237" s="2008"/>
    </row>
    <row r="238" spans="2:34" ht="19.5" customHeight="1" x14ac:dyDescent="0.15">
      <c r="B238" s="2"/>
      <c r="C238" s="2009" t="s">
        <v>1022</v>
      </c>
      <c r="D238" s="2010"/>
      <c r="E238" s="2010"/>
      <c r="F238" s="2010"/>
      <c r="G238" s="2011"/>
      <c r="H238" s="2008"/>
      <c r="I238" s="2008"/>
      <c r="J238" s="2008"/>
      <c r="K238" s="2008"/>
      <c r="L238" s="2008"/>
      <c r="M238" s="2008"/>
      <c r="N238" s="2008"/>
      <c r="O238" s="2008"/>
      <c r="P238" s="2008"/>
      <c r="Q238" s="2008"/>
      <c r="R238" s="2009" t="s">
        <v>1023</v>
      </c>
      <c r="S238" s="2010"/>
      <c r="T238" s="2010"/>
      <c r="U238" s="2010"/>
      <c r="V238" s="2012"/>
      <c r="W238" s="2008"/>
      <c r="X238" s="2008"/>
      <c r="Y238" s="2008"/>
      <c r="Z238" s="2008"/>
      <c r="AA238" s="2008"/>
      <c r="AB238" s="2008"/>
      <c r="AC238" s="2008"/>
      <c r="AD238" s="2008"/>
      <c r="AE238" s="2008"/>
      <c r="AF238" s="2008"/>
    </row>
    <row r="239" spans="2:34" ht="8.25" customHeight="1" x14ac:dyDescent="0.15">
      <c r="B239" s="2"/>
      <c r="C239" s="3"/>
      <c r="D239" s="3"/>
      <c r="E239" s="34"/>
      <c r="F239" s="34"/>
      <c r="G239" s="34"/>
      <c r="H239" s="34"/>
      <c r="I239" s="56"/>
      <c r="J239" s="56"/>
      <c r="K239" s="3"/>
      <c r="L239" s="3"/>
      <c r="AA239" s="13"/>
    </row>
    <row r="240" spans="2:34" ht="16.5" customHeight="1" x14ac:dyDescent="0.15">
      <c r="C240" s="5" t="s">
        <v>1024</v>
      </c>
      <c r="D240" s="3" t="s">
        <v>1025</v>
      </c>
      <c r="E240" s="3"/>
      <c r="F240" s="3"/>
      <c r="G240" s="3"/>
      <c r="I240" s="56"/>
      <c r="K240" s="38"/>
      <c r="L240" s="56"/>
      <c r="M240" s="3"/>
      <c r="AA240" s="13"/>
    </row>
    <row r="241" spans="2:33" ht="8.25" customHeight="1" x14ac:dyDescent="0.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3"/>
    </row>
    <row r="242" spans="2:33" ht="19.5" customHeight="1" x14ac:dyDescent="0.15">
      <c r="C242" s="1973" t="s">
        <v>1026</v>
      </c>
      <c r="D242" s="1973"/>
      <c r="E242" s="1973"/>
      <c r="F242" s="1973"/>
      <c r="G242" s="1973"/>
      <c r="H242" s="1974" t="str">
        <f>IF(入力シート!B28=5,"○","－")</f>
        <v>－</v>
      </c>
      <c r="I242" s="1974"/>
      <c r="J242" s="1974"/>
      <c r="K242" s="56" t="s">
        <v>1027</v>
      </c>
      <c r="L242" s="3" t="s">
        <v>1028</v>
      </c>
      <c r="M242" s="15"/>
      <c r="N242" s="15"/>
      <c r="O242" s="15"/>
      <c r="P242" s="15"/>
      <c r="Q242" s="15"/>
      <c r="R242" s="15"/>
      <c r="S242" s="15"/>
      <c r="T242" s="15"/>
      <c r="U242" s="15"/>
      <c r="V242" s="15"/>
      <c r="W242" s="15"/>
      <c r="X242" s="15"/>
      <c r="Y242" s="15"/>
      <c r="Z242" s="15"/>
      <c r="AA242" s="13"/>
    </row>
    <row r="243" spans="2:33" ht="19.5" customHeight="1" x14ac:dyDescent="0.15">
      <c r="B243" s="2"/>
      <c r="C243" s="1936" t="s">
        <v>1029</v>
      </c>
      <c r="D243" s="1937"/>
      <c r="E243" s="1937"/>
      <c r="F243" s="1937"/>
      <c r="G243" s="1937"/>
      <c r="H243" s="1954" t="str">
        <f>IF(入力シート!K169="","",入力シート!K169)</f>
        <v/>
      </c>
      <c r="I243" s="1954"/>
      <c r="J243" s="1954"/>
      <c r="K243" s="1954"/>
      <c r="L243" s="1954"/>
      <c r="M243" s="1954"/>
      <c r="N243" s="1954"/>
      <c r="O243" s="1954"/>
      <c r="P243" s="1954"/>
      <c r="Q243" s="1954"/>
      <c r="R243" s="1954"/>
      <c r="S243" s="1954"/>
      <c r="T243" s="1954"/>
      <c r="U243" s="1954"/>
      <c r="V243" s="1954"/>
      <c r="W243" s="1954"/>
      <c r="X243" s="1954"/>
      <c r="Y243" s="1954"/>
      <c r="Z243" s="1954"/>
      <c r="AA243" s="1954"/>
      <c r="AB243" s="1954"/>
      <c r="AC243" s="1954"/>
      <c r="AD243" s="1954"/>
      <c r="AE243" s="1954"/>
      <c r="AF243" s="1954"/>
    </row>
    <row r="244" spans="2:33" ht="19.5" customHeight="1" x14ac:dyDescent="0.15">
      <c r="B244" s="2"/>
      <c r="C244" s="1984" t="s">
        <v>1030</v>
      </c>
      <c r="D244" s="1985"/>
      <c r="E244" s="1985"/>
      <c r="F244" s="1985"/>
      <c r="G244" s="1986"/>
      <c r="H244" s="1954" t="str">
        <f>IF(入力シート!K170="","",入力シート!K170)</f>
        <v/>
      </c>
      <c r="I244" s="1954"/>
      <c r="J244" s="1954"/>
      <c r="K244" s="1954"/>
      <c r="L244" s="1954"/>
      <c r="M244" s="1954"/>
      <c r="N244" s="1954"/>
      <c r="O244" s="1954"/>
      <c r="P244" s="1954"/>
      <c r="Q244" s="1954"/>
      <c r="R244" s="1954"/>
      <c r="S244" s="1954"/>
      <c r="T244" s="1954"/>
      <c r="U244" s="1954"/>
      <c r="V244" s="1954"/>
      <c r="W244" s="1954"/>
      <c r="X244" s="1954"/>
      <c r="Y244" s="1954"/>
      <c r="Z244" s="1954"/>
      <c r="AA244" s="1954"/>
      <c r="AB244" s="1954"/>
      <c r="AC244" s="1954"/>
      <c r="AD244" s="1954"/>
      <c r="AE244" s="1954"/>
      <c r="AF244" s="1954"/>
    </row>
    <row r="245" spans="2:33" ht="19.5" customHeight="1" x14ac:dyDescent="0.15">
      <c r="B245" s="2"/>
      <c r="C245" s="1987" t="s">
        <v>1003</v>
      </c>
      <c r="D245" s="1988"/>
      <c r="E245" s="1988"/>
      <c r="F245" s="1988"/>
      <c r="G245" s="1989"/>
      <c r="H245" s="1990"/>
      <c r="I245" s="1991"/>
      <c r="J245" s="1992" t="str">
        <f>IF(入力シート!K171="","",入力シート!K171)</f>
        <v/>
      </c>
      <c r="K245" s="1992"/>
      <c r="L245" s="1992"/>
      <c r="M245" s="1992"/>
      <c r="N245" s="1992"/>
      <c r="O245" s="1992"/>
      <c r="P245" s="1992"/>
      <c r="Q245" s="1992"/>
      <c r="R245" s="1992"/>
      <c r="S245" s="1993"/>
      <c r="T245" s="1972"/>
      <c r="U245" s="1994"/>
      <c r="V245" s="1992" t="str">
        <f>IF(入力シート!K172="","",入力シート!K172)</f>
        <v/>
      </c>
      <c r="W245" s="1992"/>
      <c r="X245" s="1992"/>
      <c r="Y245" s="1992"/>
      <c r="Z245" s="1992"/>
      <c r="AA245" s="1992"/>
      <c r="AB245" s="1992"/>
      <c r="AC245" s="1992"/>
      <c r="AD245" s="1992"/>
      <c r="AE245" s="1992"/>
      <c r="AF245" s="1993"/>
    </row>
    <row r="246" spans="2:33" ht="19.5" customHeight="1" x14ac:dyDescent="0.15">
      <c r="B246" s="2"/>
      <c r="C246" s="1965" t="s">
        <v>1031</v>
      </c>
      <c r="D246" s="1966"/>
      <c r="E246" s="1966"/>
      <c r="F246" s="1966"/>
      <c r="G246" s="1966"/>
      <c r="H246" s="1969" t="s">
        <v>1008</v>
      </c>
      <c r="I246" s="1970"/>
      <c r="J246" s="1959" t="str">
        <f>IF(入力シート!K173="","",入力シート!K173)</f>
        <v/>
      </c>
      <c r="K246" s="1959"/>
      <c r="L246" s="1959"/>
      <c r="M246" s="1959"/>
      <c r="N246" s="1959"/>
      <c r="O246" s="1959"/>
      <c r="P246" s="1959"/>
      <c r="Q246" s="1959"/>
      <c r="R246" s="1959"/>
      <c r="S246" s="1960"/>
      <c r="T246" s="1969" t="s">
        <v>1009</v>
      </c>
      <c r="U246" s="1970"/>
      <c r="V246" s="1959" t="str">
        <f>IF(入力シート!K174="","",入力シート!K174)</f>
        <v/>
      </c>
      <c r="W246" s="1959"/>
      <c r="X246" s="1959"/>
      <c r="Y246" s="1959"/>
      <c r="Z246" s="1959"/>
      <c r="AA246" s="1959"/>
      <c r="AB246" s="1959"/>
      <c r="AC246" s="1959"/>
      <c r="AD246" s="1959"/>
      <c r="AE246" s="1959"/>
      <c r="AF246" s="1960"/>
    </row>
    <row r="247" spans="2:33" ht="19.5" customHeight="1" x14ac:dyDescent="0.15">
      <c r="B247" s="2"/>
      <c r="C247" s="1967"/>
      <c r="D247" s="1968"/>
      <c r="E247" s="1968"/>
      <c r="F247" s="1968"/>
      <c r="G247" s="1968"/>
      <c r="H247" s="1971"/>
      <c r="I247" s="1972"/>
      <c r="J247" s="1961"/>
      <c r="K247" s="1961"/>
      <c r="L247" s="1961"/>
      <c r="M247" s="1961"/>
      <c r="N247" s="1961"/>
      <c r="O247" s="1961"/>
      <c r="P247" s="1961"/>
      <c r="Q247" s="1961"/>
      <c r="R247" s="1961"/>
      <c r="S247" s="1962"/>
      <c r="T247" s="1971"/>
      <c r="U247" s="1972"/>
      <c r="V247" s="1961"/>
      <c r="W247" s="1961"/>
      <c r="X247" s="1961"/>
      <c r="Y247" s="1961"/>
      <c r="Z247" s="1961"/>
      <c r="AA247" s="1961"/>
      <c r="AB247" s="1961"/>
      <c r="AC247" s="1961"/>
      <c r="AD247" s="1961"/>
      <c r="AE247" s="1961"/>
      <c r="AF247" s="1962"/>
    </row>
    <row r="248" spans="2:33" ht="19.5" customHeight="1" x14ac:dyDescent="0.15">
      <c r="B248" s="2"/>
      <c r="C248" s="1995" t="s">
        <v>1010</v>
      </c>
      <c r="D248" s="1996"/>
      <c r="E248" s="1996"/>
      <c r="F248" s="1996"/>
      <c r="G248" s="1997"/>
      <c r="H248" s="469" t="s">
        <v>1011</v>
      </c>
      <c r="I248" s="1998" t="str">
        <f>IF(入力シート!K175="","",LEFT(入力シート!K175,3)&amp;"-"&amp;RIGHT(入力シート!K175,4))</f>
        <v/>
      </c>
      <c r="J248" s="1998"/>
      <c r="K248" s="1998"/>
      <c r="L248" s="1998"/>
      <c r="M248" s="1999"/>
      <c r="N248" s="2000" t="s">
        <v>1012</v>
      </c>
      <c r="O248" s="2001"/>
      <c r="P248" s="2001"/>
      <c r="Q248" s="1952" t="str">
        <f>IF(入力シート!K176="","",入力シート!K176)</f>
        <v/>
      </c>
      <c r="R248" s="1952"/>
      <c r="S248" s="1952"/>
      <c r="T248" s="1953"/>
      <c r="U248" s="2000" t="s">
        <v>1002</v>
      </c>
      <c r="V248" s="2001"/>
      <c r="W248" s="2001"/>
      <c r="X248" s="1952" t="str">
        <f>IF(入力シート!K177="","",入力シート!K177)</f>
        <v/>
      </c>
      <c r="Y248" s="1952"/>
      <c r="Z248" s="1952"/>
      <c r="AA248" s="1952"/>
      <c r="AB248" s="1952"/>
      <c r="AC248" s="1952"/>
      <c r="AD248" s="1952"/>
      <c r="AE248" s="1952"/>
      <c r="AF248" s="1953"/>
    </row>
    <row r="249" spans="2:33" ht="19.5" customHeight="1" x14ac:dyDescent="0.15">
      <c r="B249" s="2"/>
      <c r="C249" s="1978"/>
      <c r="D249" s="1979"/>
      <c r="E249" s="1979"/>
      <c r="F249" s="1979"/>
      <c r="G249" s="1980"/>
      <c r="H249" s="2002" t="str">
        <f>IF(入力シート!K178="","",入力シート!K178&amp;IF(入力シート!K179="－","","　"&amp;入力シート!K179))</f>
        <v/>
      </c>
      <c r="I249" s="2003"/>
      <c r="J249" s="2003"/>
      <c r="K249" s="2003"/>
      <c r="L249" s="2003"/>
      <c r="M249" s="2003"/>
      <c r="N249" s="2003"/>
      <c r="O249" s="2003"/>
      <c r="P249" s="2003"/>
      <c r="Q249" s="2003"/>
      <c r="R249" s="2003"/>
      <c r="S249" s="2003"/>
      <c r="T249" s="2003"/>
      <c r="U249" s="2003"/>
      <c r="V249" s="2003"/>
      <c r="W249" s="2003"/>
      <c r="X249" s="2003"/>
      <c r="Y249" s="2003"/>
      <c r="Z249" s="2003"/>
      <c r="AA249" s="2003"/>
      <c r="AB249" s="2003"/>
      <c r="AC249" s="2003"/>
      <c r="AD249" s="2003"/>
      <c r="AE249" s="2003"/>
      <c r="AF249" s="2004"/>
    </row>
    <row r="250" spans="2:33" ht="19.5" customHeight="1" x14ac:dyDescent="0.15">
      <c r="B250" s="2"/>
      <c r="C250" s="1981"/>
      <c r="D250" s="1982"/>
      <c r="E250" s="1982"/>
      <c r="F250" s="1982"/>
      <c r="G250" s="1983"/>
      <c r="H250" s="2005"/>
      <c r="I250" s="2006"/>
      <c r="J250" s="2006"/>
      <c r="K250" s="2006"/>
      <c r="L250" s="2006"/>
      <c r="M250" s="2006"/>
      <c r="N250" s="2006"/>
      <c r="O250" s="2006"/>
      <c r="P250" s="2006"/>
      <c r="Q250" s="2006"/>
      <c r="R250" s="2006"/>
      <c r="S250" s="2006"/>
      <c r="T250" s="2006"/>
      <c r="U250" s="2006"/>
      <c r="V250" s="2006"/>
      <c r="W250" s="2006"/>
      <c r="X250" s="2006"/>
      <c r="Y250" s="2006"/>
      <c r="Z250" s="2006"/>
      <c r="AA250" s="2006"/>
      <c r="AB250" s="2006"/>
      <c r="AC250" s="2006"/>
      <c r="AD250" s="2006"/>
      <c r="AE250" s="2006"/>
      <c r="AF250" s="2007"/>
    </row>
    <row r="251" spans="2:33" ht="19.5" customHeight="1" x14ac:dyDescent="0.15">
      <c r="B251" s="2"/>
      <c r="C251" s="1956" t="s">
        <v>1032</v>
      </c>
      <c r="D251" s="1957"/>
      <c r="E251" s="1957"/>
      <c r="F251" s="1957"/>
      <c r="G251" s="1958"/>
      <c r="H251" s="1951" t="str">
        <f>IF(入力シート!K180="","",入力シート!K180)</f>
        <v/>
      </c>
      <c r="I251" s="1952"/>
      <c r="J251" s="1952"/>
      <c r="K251" s="1952"/>
      <c r="L251" s="1952"/>
      <c r="M251" s="1952"/>
      <c r="N251" s="1952"/>
      <c r="O251" s="1952"/>
      <c r="P251" s="1952"/>
      <c r="Q251" s="1952"/>
      <c r="R251" s="1952"/>
      <c r="S251" s="1952"/>
      <c r="T251" s="1952"/>
      <c r="U251" s="1952"/>
      <c r="V251" s="1952"/>
      <c r="W251" s="1952"/>
      <c r="X251" s="1952"/>
      <c r="Y251" s="1952"/>
      <c r="Z251" s="1952"/>
      <c r="AA251" s="1952"/>
      <c r="AB251" s="1952"/>
      <c r="AC251" s="1952"/>
      <c r="AD251" s="1952"/>
      <c r="AE251" s="1952"/>
      <c r="AF251" s="1953"/>
    </row>
    <row r="252" spans="2:33" ht="19.5" customHeight="1" x14ac:dyDescent="0.15">
      <c r="B252" s="2"/>
      <c r="C252" s="1948" t="s">
        <v>1033</v>
      </c>
      <c r="D252" s="1949"/>
      <c r="E252" s="1949"/>
      <c r="F252" s="1949"/>
      <c r="G252" s="1950"/>
      <c r="H252" s="1951" t="str">
        <f>IF(入力シート!K181="","",入力シート!K181)</f>
        <v/>
      </c>
      <c r="I252" s="1952"/>
      <c r="J252" s="1952"/>
      <c r="K252" s="1952"/>
      <c r="L252" s="1952"/>
      <c r="M252" s="1952"/>
      <c r="N252" s="1952"/>
      <c r="O252" s="1952"/>
      <c r="P252" s="1952"/>
      <c r="Q252" s="1952"/>
      <c r="R252" s="1952"/>
      <c r="S252" s="1952"/>
      <c r="T252" s="1952"/>
      <c r="U252" s="1952"/>
      <c r="V252" s="1952"/>
      <c r="W252" s="1952"/>
      <c r="X252" s="1952"/>
      <c r="Y252" s="1952"/>
      <c r="Z252" s="1952"/>
      <c r="AA252" s="1952"/>
      <c r="AB252" s="1952"/>
      <c r="AC252" s="1952"/>
      <c r="AD252" s="1952"/>
      <c r="AE252" s="1952"/>
      <c r="AF252" s="1953"/>
    </row>
    <row r="253" spans="2:33" ht="19.5" customHeight="1" x14ac:dyDescent="0.15">
      <c r="C253" s="1948" t="s">
        <v>342</v>
      </c>
      <c r="D253" s="1949"/>
      <c r="E253" s="1949"/>
      <c r="F253" s="1949"/>
      <c r="G253" s="1950"/>
      <c r="H253" s="1951" t="str">
        <f>IF(入力シート!K182="","",入力シート!K182)</f>
        <v/>
      </c>
      <c r="I253" s="1952"/>
      <c r="J253" s="1952"/>
      <c r="K253" s="1952"/>
      <c r="L253" s="1952"/>
      <c r="M253" s="1952"/>
      <c r="N253" s="1952"/>
      <c r="O253" s="1952"/>
      <c r="P253" s="1952"/>
      <c r="Q253" s="1952"/>
      <c r="R253" s="1952"/>
      <c r="S253" s="1952"/>
      <c r="T253" s="1952"/>
      <c r="U253" s="1952"/>
      <c r="V253" s="1952"/>
      <c r="W253" s="1952"/>
      <c r="X253" s="1952"/>
      <c r="Y253" s="1952"/>
      <c r="Z253" s="1952"/>
      <c r="AA253" s="1952"/>
      <c r="AB253" s="1952"/>
      <c r="AC253" s="1952"/>
      <c r="AD253" s="1952"/>
      <c r="AE253" s="1952"/>
      <c r="AF253" s="1953"/>
    </row>
    <row r="254" spans="2:33" ht="8.25" customHeight="1" x14ac:dyDescent="0.15">
      <c r="C254" s="26"/>
      <c r="AA254" s="15"/>
    </row>
    <row r="255" spans="2:33" ht="16.5" customHeight="1" x14ac:dyDescent="0.15">
      <c r="C255" s="5" t="s">
        <v>1184</v>
      </c>
      <c r="D255" s="7" t="s">
        <v>1708</v>
      </c>
      <c r="E255" s="1038"/>
      <c r="F255" s="1038"/>
      <c r="G255" s="1038"/>
      <c r="H255" s="577"/>
      <c r="I255" s="578"/>
      <c r="J255" s="579"/>
      <c r="K255" s="580"/>
      <c r="L255" s="579"/>
      <c r="M255" s="579"/>
      <c r="N255" s="577"/>
      <c r="O255" s="579"/>
      <c r="P255" s="579"/>
      <c r="Q255" s="579"/>
      <c r="R255" s="579"/>
      <c r="S255" s="579"/>
      <c r="T255" s="579"/>
      <c r="U255" s="579"/>
      <c r="V255" s="579"/>
      <c r="W255" s="579"/>
      <c r="X255" s="579"/>
      <c r="Y255" s="579"/>
      <c r="Z255" s="579"/>
      <c r="AA255" s="579"/>
      <c r="AB255" s="579"/>
      <c r="AC255" s="579"/>
      <c r="AD255" s="579"/>
      <c r="AE255" s="579"/>
      <c r="AF255" s="579"/>
      <c r="AG255" s="579"/>
    </row>
    <row r="256" spans="2:33" ht="8.25" customHeight="1" x14ac:dyDescent="0.15">
      <c r="C256" s="15"/>
      <c r="D256" s="15"/>
      <c r="E256" s="15"/>
      <c r="F256" s="15"/>
      <c r="G256" s="15"/>
      <c r="H256" s="581"/>
      <c r="I256" s="581"/>
      <c r="J256" s="581"/>
      <c r="K256" s="581"/>
      <c r="L256" s="581"/>
      <c r="M256" s="581"/>
      <c r="N256" s="581"/>
      <c r="O256" s="581"/>
      <c r="P256" s="581"/>
      <c r="Q256" s="581"/>
      <c r="R256" s="581"/>
      <c r="S256" s="581"/>
      <c r="T256" s="581"/>
      <c r="U256" s="581"/>
      <c r="V256" s="581"/>
      <c r="W256" s="581"/>
      <c r="X256" s="581"/>
      <c r="Y256" s="581"/>
      <c r="Z256" s="581"/>
      <c r="AA256" s="579"/>
      <c r="AB256" s="1930"/>
      <c r="AC256" s="1930"/>
      <c r="AD256" s="1930"/>
      <c r="AE256" s="582"/>
      <c r="AF256" s="1931"/>
      <c r="AG256" s="1931"/>
    </row>
    <row r="257" spans="2:33" ht="19.5" customHeight="1" x14ac:dyDescent="0.15">
      <c r="C257" s="1932" t="s">
        <v>1147</v>
      </c>
      <c r="D257" s="1933"/>
      <c r="E257" s="1933"/>
      <c r="F257" s="1933"/>
      <c r="G257" s="1934"/>
      <c r="H257" s="1935" t="str">
        <f>IF(入力シート!K183="","",入力シート!K183)</f>
        <v/>
      </c>
      <c r="I257" s="1935"/>
      <c r="J257" s="1935"/>
      <c r="K257" s="1935"/>
      <c r="L257" s="1935"/>
      <c r="M257" s="1935"/>
      <c r="N257" s="1935"/>
      <c r="O257" s="1935"/>
      <c r="P257" s="1935"/>
      <c r="Q257" s="1935"/>
      <c r="R257" s="579"/>
      <c r="S257" s="579"/>
      <c r="T257" s="579"/>
      <c r="U257" s="579"/>
      <c r="V257" s="579"/>
      <c r="W257" s="579"/>
      <c r="X257" s="579"/>
      <c r="Y257" s="579"/>
      <c r="Z257" s="579"/>
      <c r="AA257" s="579"/>
      <c r="AB257" s="579"/>
      <c r="AC257" s="579"/>
      <c r="AD257" s="579"/>
      <c r="AE257" s="579"/>
      <c r="AF257" s="579"/>
      <c r="AG257" s="579"/>
    </row>
    <row r="258" spans="2:33" ht="19.5" customHeight="1" x14ac:dyDescent="0.15">
      <c r="C258" s="1936" t="s">
        <v>1217</v>
      </c>
      <c r="D258" s="1937"/>
      <c r="E258" s="1937"/>
      <c r="F258" s="1937"/>
      <c r="G258" s="1938"/>
      <c r="H258" s="1942" t="str">
        <f>IF(入力シート!K183="なし","-",IF(入力シート!K184="","",入力シート!K184))</f>
        <v/>
      </c>
      <c r="I258" s="1943"/>
      <c r="J258" s="1943"/>
      <c r="K258" s="1943"/>
      <c r="L258" s="1943"/>
      <c r="M258" s="1943"/>
      <c r="N258" s="1943"/>
      <c r="O258" s="1943"/>
      <c r="P258" s="1943"/>
      <c r="Q258" s="1943"/>
      <c r="R258" s="1943"/>
      <c r="S258" s="1943"/>
      <c r="T258" s="1943"/>
      <c r="U258" s="1943"/>
      <c r="V258" s="1943"/>
      <c r="W258" s="1943"/>
      <c r="X258" s="1943"/>
      <c r="Y258" s="1943"/>
      <c r="Z258" s="1943"/>
      <c r="AA258" s="1943"/>
      <c r="AB258" s="1943"/>
      <c r="AC258" s="1943"/>
      <c r="AD258" s="1943"/>
      <c r="AE258" s="1943"/>
      <c r="AF258" s="1944"/>
      <c r="AG258" s="579"/>
    </row>
    <row r="259" spans="2:33" ht="19.5" customHeight="1" x14ac:dyDescent="0.15">
      <c r="B259" s="2"/>
      <c r="C259" s="1939"/>
      <c r="D259" s="1940"/>
      <c r="E259" s="1940"/>
      <c r="F259" s="1940"/>
      <c r="G259" s="1941"/>
      <c r="H259" s="1945"/>
      <c r="I259" s="1946"/>
      <c r="J259" s="1946"/>
      <c r="K259" s="1946"/>
      <c r="L259" s="1946"/>
      <c r="M259" s="1946"/>
      <c r="N259" s="1946"/>
      <c r="O259" s="1946"/>
      <c r="P259" s="1946"/>
      <c r="Q259" s="1946"/>
      <c r="R259" s="1946"/>
      <c r="S259" s="1946"/>
      <c r="T259" s="1946"/>
      <c r="U259" s="1946"/>
      <c r="V259" s="1946"/>
      <c r="W259" s="1946"/>
      <c r="X259" s="1946"/>
      <c r="Y259" s="1946"/>
      <c r="Z259" s="1946"/>
      <c r="AA259" s="1946"/>
      <c r="AB259" s="1946"/>
      <c r="AC259" s="1946"/>
      <c r="AD259" s="1946"/>
      <c r="AE259" s="1946"/>
      <c r="AF259" s="1947"/>
      <c r="AG259" s="579"/>
    </row>
    <row r="260" spans="2:33" ht="7.5" customHeight="1" x14ac:dyDescent="0.15">
      <c r="C260" s="15"/>
      <c r="D260" s="15"/>
      <c r="E260" s="15"/>
      <c r="F260" s="15"/>
      <c r="G260" s="15"/>
      <c r="H260" s="39"/>
      <c r="I260" s="39"/>
      <c r="J260" s="39"/>
      <c r="K260" s="39"/>
      <c r="L260" s="39"/>
      <c r="M260" s="39"/>
      <c r="N260" s="39"/>
      <c r="O260" s="39"/>
      <c r="P260" s="39"/>
      <c r="Q260" s="39"/>
      <c r="R260" s="39"/>
      <c r="S260" s="39"/>
      <c r="T260" s="39"/>
      <c r="U260" s="39"/>
      <c r="V260" s="40"/>
      <c r="W260" s="40"/>
      <c r="X260" s="40"/>
      <c r="Y260" s="40"/>
      <c r="Z260" s="40"/>
      <c r="AA260" s="4"/>
    </row>
    <row r="261" spans="2:33" ht="16.5" customHeight="1" x14ac:dyDescent="0.15">
      <c r="C261" s="5" t="s">
        <v>401</v>
      </c>
      <c r="D261" s="7" t="s">
        <v>1180</v>
      </c>
      <c r="E261" s="1038"/>
      <c r="F261" s="1038"/>
      <c r="G261" s="1038"/>
      <c r="H261" s="577"/>
      <c r="I261" s="578"/>
      <c r="J261" s="579"/>
      <c r="K261" s="580"/>
      <c r="L261" s="579"/>
      <c r="M261" s="579"/>
      <c r="N261" s="577"/>
      <c r="O261" s="579"/>
      <c r="P261" s="579"/>
      <c r="Q261" s="579"/>
      <c r="R261" s="579"/>
      <c r="S261" s="579"/>
      <c r="T261" s="579"/>
      <c r="U261" s="579"/>
      <c r="V261" s="579"/>
      <c r="W261" s="579"/>
      <c r="X261" s="579"/>
      <c r="Y261" s="579"/>
      <c r="Z261" s="579"/>
      <c r="AA261" s="579"/>
      <c r="AB261" s="579"/>
      <c r="AC261" s="579"/>
      <c r="AD261" s="579"/>
      <c r="AE261" s="579"/>
      <c r="AF261" s="579"/>
      <c r="AG261" s="579"/>
    </row>
    <row r="262" spans="2:33" ht="16.5" customHeight="1" x14ac:dyDescent="0.15">
      <c r="C262" s="5"/>
      <c r="D262" s="7" t="s">
        <v>1709</v>
      </c>
      <c r="E262" s="1038"/>
      <c r="F262" s="1038"/>
      <c r="G262" s="1038"/>
      <c r="H262" s="577"/>
      <c r="I262" s="578"/>
      <c r="J262" s="579"/>
      <c r="K262" s="580"/>
      <c r="L262" s="579"/>
      <c r="M262" s="579"/>
      <c r="N262" s="577"/>
      <c r="O262" s="579"/>
      <c r="P262" s="579"/>
      <c r="Q262" s="579"/>
      <c r="R262" s="579"/>
      <c r="S262" s="579"/>
      <c r="T262" s="579"/>
      <c r="U262" s="579"/>
      <c r="V262" s="579"/>
      <c r="W262" s="579"/>
      <c r="X262" s="579"/>
      <c r="Y262" s="579"/>
      <c r="Z262" s="579"/>
      <c r="AA262" s="579"/>
      <c r="AB262" s="579"/>
      <c r="AC262" s="579"/>
      <c r="AD262" s="579"/>
      <c r="AE262" s="579"/>
      <c r="AF262" s="579"/>
      <c r="AG262" s="579"/>
    </row>
    <row r="263" spans="2:33" ht="8.25" customHeight="1" x14ac:dyDescent="0.15">
      <c r="C263" s="15"/>
      <c r="D263" s="15"/>
      <c r="E263" s="15"/>
      <c r="F263" s="15"/>
      <c r="G263" s="15"/>
      <c r="H263" s="581"/>
      <c r="I263" s="581"/>
      <c r="J263" s="581"/>
      <c r="K263" s="581"/>
      <c r="L263" s="581"/>
      <c r="M263" s="581"/>
      <c r="N263" s="581"/>
      <c r="O263" s="581"/>
      <c r="P263" s="581"/>
      <c r="Q263" s="581"/>
      <c r="R263" s="581"/>
      <c r="S263" s="581"/>
      <c r="T263" s="581"/>
      <c r="U263" s="581"/>
      <c r="V263" s="581"/>
      <c r="W263" s="581"/>
      <c r="X263" s="581"/>
      <c r="Y263" s="581"/>
      <c r="Z263" s="581"/>
      <c r="AA263" s="579"/>
      <c r="AB263" s="1930"/>
      <c r="AC263" s="1930"/>
      <c r="AD263" s="1930"/>
      <c r="AE263" s="582"/>
      <c r="AF263" s="1931"/>
      <c r="AG263" s="1931"/>
    </row>
    <row r="264" spans="2:33" ht="19.5" customHeight="1" x14ac:dyDescent="0.15">
      <c r="C264" s="1932" t="s">
        <v>1183</v>
      </c>
      <c r="D264" s="1933"/>
      <c r="E264" s="1933"/>
      <c r="F264" s="1933"/>
      <c r="G264" s="1934"/>
      <c r="H264" s="1935" t="str">
        <f>IF(入力シート!K185="","",入力シート!K185)</f>
        <v/>
      </c>
      <c r="I264" s="1935"/>
      <c r="J264" s="1935"/>
      <c r="K264" s="1935"/>
      <c r="L264" s="1935"/>
      <c r="M264" s="1935"/>
      <c r="N264" s="1935"/>
      <c r="O264" s="1935"/>
      <c r="P264" s="1935"/>
      <c r="Q264" s="1935"/>
      <c r="R264" s="579"/>
      <c r="S264" s="579"/>
      <c r="T264" s="579"/>
      <c r="U264" s="579"/>
      <c r="V264" s="579"/>
      <c r="W264" s="579"/>
      <c r="X264" s="579"/>
      <c r="Y264" s="579"/>
      <c r="Z264" s="579"/>
      <c r="AA264" s="579"/>
      <c r="AB264" s="579"/>
      <c r="AC264" s="579"/>
      <c r="AD264" s="579"/>
      <c r="AE264" s="579"/>
      <c r="AF264" s="579"/>
      <c r="AG264" s="579"/>
    </row>
    <row r="265" spans="2:33" ht="19.5" customHeight="1" x14ac:dyDescent="0.15">
      <c r="C265" s="1936" t="s">
        <v>1216</v>
      </c>
      <c r="D265" s="1937"/>
      <c r="E265" s="1937"/>
      <c r="F265" s="1937"/>
      <c r="G265" s="1938"/>
      <c r="H265" s="1942" t="str">
        <f>IF(入力シート!K185="なし","-",IF(入力シート!K186="","",入力シート!K186))</f>
        <v/>
      </c>
      <c r="I265" s="1943"/>
      <c r="J265" s="1943"/>
      <c r="K265" s="1943"/>
      <c r="L265" s="1943"/>
      <c r="M265" s="1943"/>
      <c r="N265" s="1943"/>
      <c r="O265" s="1943"/>
      <c r="P265" s="1943"/>
      <c r="Q265" s="1943"/>
      <c r="R265" s="1943"/>
      <c r="S265" s="1943"/>
      <c r="T265" s="1943"/>
      <c r="U265" s="1943"/>
      <c r="V265" s="1943"/>
      <c r="W265" s="1943"/>
      <c r="X265" s="1943"/>
      <c r="Y265" s="1943"/>
      <c r="Z265" s="1943"/>
      <c r="AA265" s="1943"/>
      <c r="AB265" s="1943"/>
      <c r="AC265" s="1943"/>
      <c r="AD265" s="1943"/>
      <c r="AE265" s="1943"/>
      <c r="AF265" s="1944"/>
      <c r="AG265" s="579"/>
    </row>
    <row r="266" spans="2:33" ht="19.5" customHeight="1" x14ac:dyDescent="0.15">
      <c r="B266" s="2"/>
      <c r="C266" s="1939"/>
      <c r="D266" s="1940"/>
      <c r="E266" s="1940"/>
      <c r="F266" s="1940"/>
      <c r="G266" s="1941"/>
      <c r="H266" s="1945"/>
      <c r="I266" s="1946"/>
      <c r="J266" s="1946"/>
      <c r="K266" s="1946"/>
      <c r="L266" s="1946"/>
      <c r="M266" s="1946"/>
      <c r="N266" s="1946"/>
      <c r="O266" s="1946"/>
      <c r="P266" s="1946"/>
      <c r="Q266" s="1946"/>
      <c r="R266" s="1946"/>
      <c r="S266" s="1946"/>
      <c r="T266" s="1946"/>
      <c r="U266" s="1946"/>
      <c r="V266" s="1946"/>
      <c r="W266" s="1946"/>
      <c r="X266" s="1946"/>
      <c r="Y266" s="1946"/>
      <c r="Z266" s="1946"/>
      <c r="AA266" s="1946"/>
      <c r="AB266" s="1946"/>
      <c r="AC266" s="1946"/>
      <c r="AD266" s="1946"/>
      <c r="AE266" s="1946"/>
      <c r="AF266" s="1947"/>
      <c r="AG266" s="579"/>
    </row>
    <row r="267" spans="2:33" ht="7.5" customHeight="1" x14ac:dyDescent="0.15">
      <c r="C267" s="4"/>
      <c r="D267" s="4"/>
      <c r="E267" s="4"/>
      <c r="F267" s="4"/>
      <c r="G267" s="4"/>
      <c r="H267" s="39"/>
      <c r="I267" s="39"/>
      <c r="J267" s="39"/>
      <c r="K267" s="39"/>
      <c r="L267" s="39"/>
      <c r="M267" s="39"/>
      <c r="N267" s="39"/>
      <c r="O267" s="39"/>
      <c r="P267" s="39"/>
      <c r="Q267" s="39"/>
      <c r="R267" s="39"/>
      <c r="S267" s="39"/>
      <c r="T267" s="39"/>
      <c r="U267" s="39"/>
      <c r="V267" s="40"/>
      <c r="W267" s="40"/>
      <c r="X267" s="40"/>
      <c r="Y267" s="40"/>
      <c r="Z267" s="40"/>
      <c r="AA267" s="4"/>
    </row>
    <row r="268" spans="2:33" ht="7.5" customHeight="1" x14ac:dyDescent="0.15">
      <c r="C268" s="4"/>
      <c r="D268" s="4"/>
      <c r="E268" s="4"/>
      <c r="F268" s="4"/>
      <c r="G268" s="4"/>
      <c r="H268" s="39"/>
      <c r="I268" s="39"/>
      <c r="J268" s="39"/>
      <c r="K268" s="39"/>
      <c r="L268" s="39"/>
      <c r="M268" s="39"/>
      <c r="N268" s="39"/>
      <c r="O268" s="39"/>
      <c r="P268" s="39"/>
      <c r="Q268" s="39"/>
      <c r="R268" s="39"/>
      <c r="S268" s="39"/>
      <c r="T268" s="39"/>
      <c r="U268" s="39"/>
      <c r="V268" s="40"/>
      <c r="W268" s="40"/>
      <c r="X268" s="40"/>
      <c r="Y268" s="40"/>
      <c r="Z268" s="40"/>
      <c r="AA268" s="4"/>
    </row>
    <row r="269" spans="2:33" ht="16.5" customHeight="1" x14ac:dyDescent="0.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3"/>
    </row>
    <row r="270" spans="2:33" ht="16.5" customHeight="1" x14ac:dyDescent="0.15">
      <c r="AA270" s="13"/>
    </row>
    <row r="271" spans="2:33" ht="16.5" customHeight="1" x14ac:dyDescent="0.15">
      <c r="AA271" s="13"/>
    </row>
    <row r="272" spans="2:33" ht="16.5" customHeight="1" x14ac:dyDescent="0.15">
      <c r="AA272" s="13"/>
    </row>
    <row r="273" s="13" customFormat="1" ht="16.5" customHeight="1" x14ac:dyDescent="0.15"/>
    <row r="274" s="13" customFormat="1" ht="16.5" customHeight="1" x14ac:dyDescent="0.15"/>
    <row r="275" s="13" customFormat="1" ht="16.5" customHeight="1" x14ac:dyDescent="0.15"/>
    <row r="276" s="13" customFormat="1" ht="16.5" customHeight="1" x14ac:dyDescent="0.15"/>
    <row r="277" s="13" customFormat="1" ht="16.5" customHeight="1" x14ac:dyDescent="0.15"/>
    <row r="278" s="13" customFormat="1" ht="16.5" customHeight="1" x14ac:dyDescent="0.15"/>
    <row r="279" s="13" customFormat="1" ht="16.5" customHeight="1" x14ac:dyDescent="0.15"/>
    <row r="280" s="13" customFormat="1" ht="16.5" customHeight="1" x14ac:dyDescent="0.15"/>
    <row r="281" s="13" customFormat="1" ht="16.5" customHeight="1" x14ac:dyDescent="0.15"/>
    <row r="282" s="13" customFormat="1" ht="16.5" customHeight="1" x14ac:dyDescent="0.15"/>
    <row r="283" s="13" customFormat="1" ht="16.5" customHeight="1" x14ac:dyDescent="0.15"/>
    <row r="284" s="13" customFormat="1" ht="16.5" customHeight="1" x14ac:dyDescent="0.15"/>
    <row r="285" s="13" customFormat="1" ht="16.5" customHeight="1" x14ac:dyDescent="0.15"/>
    <row r="286" s="13" customFormat="1" ht="16.5" customHeight="1" x14ac:dyDescent="0.15"/>
    <row r="287" s="13" customFormat="1" ht="16.5" customHeight="1" x14ac:dyDescent="0.15"/>
    <row r="288" s="13" customFormat="1" ht="16.5" customHeight="1" x14ac:dyDescent="0.15"/>
    <row r="289" s="13" customFormat="1" ht="16.5" customHeight="1" x14ac:dyDescent="0.15"/>
    <row r="290" s="13" customFormat="1" ht="16.5" customHeight="1" x14ac:dyDescent="0.15"/>
    <row r="291" s="13" customFormat="1" ht="16.5" customHeight="1" x14ac:dyDescent="0.15"/>
    <row r="292" s="13" customFormat="1" ht="16.5" customHeight="1" x14ac:dyDescent="0.15"/>
    <row r="293" s="13" customFormat="1" ht="16.5" customHeight="1" x14ac:dyDescent="0.15"/>
    <row r="294" s="13" customFormat="1" ht="16.5" customHeight="1" x14ac:dyDescent="0.15"/>
    <row r="295" s="13" customFormat="1" ht="16.5" customHeight="1" x14ac:dyDescent="0.15"/>
    <row r="296" s="13" customFormat="1" ht="16.5" customHeight="1" x14ac:dyDescent="0.15"/>
    <row r="297" s="13" customFormat="1" ht="16.5" customHeight="1" x14ac:dyDescent="0.15"/>
    <row r="298" s="13" customFormat="1" ht="16.5" customHeight="1" x14ac:dyDescent="0.15"/>
    <row r="299" s="13" customFormat="1" ht="16.5" customHeight="1" x14ac:dyDescent="0.15"/>
    <row r="300" s="13" customFormat="1" ht="16.5" customHeight="1" x14ac:dyDescent="0.15"/>
    <row r="301" s="13" customFormat="1" ht="16.5" customHeight="1" x14ac:dyDescent="0.15"/>
    <row r="302" s="13" customFormat="1" ht="16.5" customHeight="1" x14ac:dyDescent="0.15"/>
    <row r="303" s="13" customFormat="1" ht="16.5" customHeight="1" x14ac:dyDescent="0.15"/>
    <row r="304" s="13" customFormat="1" ht="16.5" customHeight="1" x14ac:dyDescent="0.15"/>
    <row r="305" s="13" customFormat="1" ht="16.5" customHeight="1" x14ac:dyDescent="0.15"/>
    <row r="306" s="13" customFormat="1" ht="16.5" customHeight="1" x14ac:dyDescent="0.15"/>
    <row r="307" s="13" customFormat="1" ht="16.5" customHeight="1" x14ac:dyDescent="0.15"/>
    <row r="308" s="13" customFormat="1" ht="16.5" customHeight="1" x14ac:dyDescent="0.15"/>
    <row r="309" s="13" customFormat="1" ht="16.5" customHeight="1" x14ac:dyDescent="0.15"/>
    <row r="310" s="13" customFormat="1" ht="16.5" customHeight="1" x14ac:dyDescent="0.15"/>
    <row r="311" s="13" customFormat="1" ht="16.5" customHeight="1" x14ac:dyDescent="0.15"/>
    <row r="312" s="13" customFormat="1" ht="16.5" customHeight="1" x14ac:dyDescent="0.15"/>
    <row r="313" s="13" customFormat="1" ht="16.5" customHeight="1" x14ac:dyDescent="0.15"/>
    <row r="314" s="13" customFormat="1" ht="16.5" customHeight="1" x14ac:dyDescent="0.15"/>
    <row r="315" s="13" customFormat="1" ht="16.5" customHeight="1" x14ac:dyDescent="0.15"/>
    <row r="316" s="13" customFormat="1" ht="16.5" customHeight="1" x14ac:dyDescent="0.15"/>
    <row r="317" s="13" customFormat="1" ht="16.5" customHeight="1" x14ac:dyDescent="0.15"/>
    <row r="318" s="13" customFormat="1" ht="16.5" customHeight="1" x14ac:dyDescent="0.15"/>
    <row r="319" s="13" customFormat="1" ht="16.5" customHeight="1" x14ac:dyDescent="0.15"/>
    <row r="320" s="13" customFormat="1" ht="16.5" customHeight="1" x14ac:dyDescent="0.15"/>
    <row r="321" s="13" customFormat="1" ht="16.5" customHeight="1" x14ac:dyDescent="0.15"/>
    <row r="322" s="13" customFormat="1" ht="16.5" customHeight="1" x14ac:dyDescent="0.15"/>
    <row r="323" s="13" customFormat="1" ht="16.5" customHeight="1" x14ac:dyDescent="0.15"/>
    <row r="324" s="13" customFormat="1" ht="16.5" customHeight="1" x14ac:dyDescent="0.15"/>
  </sheetData>
  <sheetProtection sheet="1" objects="1" scenarios="1"/>
  <protectedRanges>
    <protectedRange password="CC42" sqref="N18 K18 N72 K72 N126 K126 N179 K179 N233 K233 N94 K94 N148 K148 N201 K201 N255 K255 N40 K40 N46:N47 K46:K47 N100:N101 K100:K101 N154:N155 K154:K155 N261:N262 K261:K262 N207:N208 K207:K208" name="範囲1"/>
  </protectedRanges>
  <mergeCells count="452">
    <mergeCell ref="C131:G131"/>
    <mergeCell ref="H131:Q131"/>
    <mergeCell ref="R131:V131"/>
    <mergeCell ref="C146:G146"/>
    <mergeCell ref="C145:G145"/>
    <mergeCell ref="H146:AF146"/>
    <mergeCell ref="U141:W141"/>
    <mergeCell ref="X141:AF141"/>
    <mergeCell ref="H142:AF143"/>
    <mergeCell ref="C144:G144"/>
    <mergeCell ref="C141:G143"/>
    <mergeCell ref="N141:P141"/>
    <mergeCell ref="Q141:T141"/>
    <mergeCell ref="I141:M141"/>
    <mergeCell ref="H145:AF145"/>
    <mergeCell ref="H144:AF144"/>
    <mergeCell ref="C137:G137"/>
    <mergeCell ref="H137:AF137"/>
    <mergeCell ref="C138:G138"/>
    <mergeCell ref="H138:I138"/>
    <mergeCell ref="J138:S138"/>
    <mergeCell ref="T138:U138"/>
    <mergeCell ref="V138:AF138"/>
    <mergeCell ref="W131:AF131"/>
    <mergeCell ref="R130:V130"/>
    <mergeCell ref="H130:Q130"/>
    <mergeCell ref="C130:G130"/>
    <mergeCell ref="I122:M122"/>
    <mergeCell ref="H128:K128"/>
    <mergeCell ref="W128:Y128"/>
    <mergeCell ref="H123:AF124"/>
    <mergeCell ref="AB127:AD127"/>
    <mergeCell ref="AF127:AG127"/>
    <mergeCell ref="C129:G129"/>
    <mergeCell ref="H129:Q129"/>
    <mergeCell ref="R129:V129"/>
    <mergeCell ref="W129:AF129"/>
    <mergeCell ref="S128:U128"/>
    <mergeCell ref="AA128:AB128"/>
    <mergeCell ref="AD128:AE128"/>
    <mergeCell ref="C128:G128"/>
    <mergeCell ref="M128:N128"/>
    <mergeCell ref="P128:Q128"/>
    <mergeCell ref="Q122:T122"/>
    <mergeCell ref="W130:AF130"/>
    <mergeCell ref="C91:G91"/>
    <mergeCell ref="H92:AF92"/>
    <mergeCell ref="A109:AH110"/>
    <mergeCell ref="C92:G92"/>
    <mergeCell ref="B115:B121"/>
    <mergeCell ref="C115:G115"/>
    <mergeCell ref="H115:AF115"/>
    <mergeCell ref="C116:G116"/>
    <mergeCell ref="H116:AF116"/>
    <mergeCell ref="C117:G117"/>
    <mergeCell ref="H117:AF117"/>
    <mergeCell ref="C118:G118"/>
    <mergeCell ref="H118:AF118"/>
    <mergeCell ref="C119:G119"/>
    <mergeCell ref="H119:I119"/>
    <mergeCell ref="J119:S119"/>
    <mergeCell ref="T119:U119"/>
    <mergeCell ref="V119:AF119"/>
    <mergeCell ref="C120:G121"/>
    <mergeCell ref="H120:I121"/>
    <mergeCell ref="J120:S121"/>
    <mergeCell ref="T120:U121"/>
    <mergeCell ref="V120:AF121"/>
    <mergeCell ref="AB95:AD95"/>
    <mergeCell ref="C90:G90"/>
    <mergeCell ref="C87:G89"/>
    <mergeCell ref="N87:P87"/>
    <mergeCell ref="Q87:T87"/>
    <mergeCell ref="C85:G86"/>
    <mergeCell ref="H85:I86"/>
    <mergeCell ref="J85:S86"/>
    <mergeCell ref="T85:U86"/>
    <mergeCell ref="V85:AF86"/>
    <mergeCell ref="H90:AF90"/>
    <mergeCell ref="I87:M87"/>
    <mergeCell ref="U87:W87"/>
    <mergeCell ref="X87:AF87"/>
    <mergeCell ref="H88:AF89"/>
    <mergeCell ref="C82:G82"/>
    <mergeCell ref="H82:AF82"/>
    <mergeCell ref="C83:G83"/>
    <mergeCell ref="H83:AF83"/>
    <mergeCell ref="C84:G84"/>
    <mergeCell ref="H84:I84"/>
    <mergeCell ref="J84:S84"/>
    <mergeCell ref="T84:U84"/>
    <mergeCell ref="V84:AF84"/>
    <mergeCell ref="H77:Q77"/>
    <mergeCell ref="R77:V77"/>
    <mergeCell ref="W77:AF77"/>
    <mergeCell ref="C81:G81"/>
    <mergeCell ref="H81:J81"/>
    <mergeCell ref="C75:G75"/>
    <mergeCell ref="H75:Q75"/>
    <mergeCell ref="R75:V75"/>
    <mergeCell ref="W75:AF75"/>
    <mergeCell ref="C76:G76"/>
    <mergeCell ref="H76:Q76"/>
    <mergeCell ref="R76:V76"/>
    <mergeCell ref="W76:AF76"/>
    <mergeCell ref="C77:G77"/>
    <mergeCell ref="B61:B67"/>
    <mergeCell ref="C61:G61"/>
    <mergeCell ref="H61:AF61"/>
    <mergeCell ref="C62:G62"/>
    <mergeCell ref="H62:AF62"/>
    <mergeCell ref="C63:G63"/>
    <mergeCell ref="H63:AF63"/>
    <mergeCell ref="C64:G64"/>
    <mergeCell ref="H64:AF64"/>
    <mergeCell ref="C65:G65"/>
    <mergeCell ref="H65:I65"/>
    <mergeCell ref="J65:S65"/>
    <mergeCell ref="T65:U65"/>
    <mergeCell ref="V65:AF65"/>
    <mergeCell ref="C66:G67"/>
    <mergeCell ref="H66:I67"/>
    <mergeCell ref="J66:S67"/>
    <mergeCell ref="T66:U67"/>
    <mergeCell ref="A1:AH1"/>
    <mergeCell ref="P20:Q20"/>
    <mergeCell ref="S20:U20"/>
    <mergeCell ref="H21:Q21"/>
    <mergeCell ref="C7:G7"/>
    <mergeCell ref="C8:G8"/>
    <mergeCell ref="H7:AF7"/>
    <mergeCell ref="AA20:AB20"/>
    <mergeCell ref="AD20:AE20"/>
    <mergeCell ref="H8:AF8"/>
    <mergeCell ref="H10:AF10"/>
    <mergeCell ref="V11:AF11"/>
    <mergeCell ref="T11:U11"/>
    <mergeCell ref="J11:S11"/>
    <mergeCell ref="I14:M14"/>
    <mergeCell ref="H9:AF9"/>
    <mergeCell ref="T12:U13"/>
    <mergeCell ref="C9:G9"/>
    <mergeCell ref="H11:I11"/>
    <mergeCell ref="C10:G10"/>
    <mergeCell ref="B7:B13"/>
    <mergeCell ref="H12:I13"/>
    <mergeCell ref="J12:S13"/>
    <mergeCell ref="N14:P14"/>
    <mergeCell ref="H15:AF16"/>
    <mergeCell ref="Q14:T14"/>
    <mergeCell ref="C22:G22"/>
    <mergeCell ref="H28:AF28"/>
    <mergeCell ref="X33:AF33"/>
    <mergeCell ref="Q33:T33"/>
    <mergeCell ref="U14:W14"/>
    <mergeCell ref="C28:G28"/>
    <mergeCell ref="X14:AF14"/>
    <mergeCell ref="H30:I30"/>
    <mergeCell ref="C14:G16"/>
    <mergeCell ref="V30:AF30"/>
    <mergeCell ref="W20:Y20"/>
    <mergeCell ref="H20:K20"/>
    <mergeCell ref="C33:G35"/>
    <mergeCell ref="H34:AF35"/>
    <mergeCell ref="U33:W33"/>
    <mergeCell ref="I33:M33"/>
    <mergeCell ref="C30:G30"/>
    <mergeCell ref="C23:G23"/>
    <mergeCell ref="C20:G20"/>
    <mergeCell ref="C21:G21"/>
    <mergeCell ref="M20:N20"/>
    <mergeCell ref="H29:AF29"/>
    <mergeCell ref="J30:S30"/>
    <mergeCell ref="T30:U30"/>
    <mergeCell ref="H31:I32"/>
    <mergeCell ref="N33:P33"/>
    <mergeCell ref="AB73:AD73"/>
    <mergeCell ref="AF73:AG73"/>
    <mergeCell ref="AD74:AE74"/>
    <mergeCell ref="C74:G74"/>
    <mergeCell ref="M74:N74"/>
    <mergeCell ref="P74:Q74"/>
    <mergeCell ref="S74:U74"/>
    <mergeCell ref="AA74:AB74"/>
    <mergeCell ref="W74:Y74"/>
    <mergeCell ref="H74:K74"/>
    <mergeCell ref="C38:G38"/>
    <mergeCell ref="C37:G37"/>
    <mergeCell ref="C36:G36"/>
    <mergeCell ref="V66:AF67"/>
    <mergeCell ref="C68:G70"/>
    <mergeCell ref="N68:P68"/>
    <mergeCell ref="Q68:T68"/>
    <mergeCell ref="U68:W68"/>
    <mergeCell ref="X68:AF68"/>
    <mergeCell ref="H69:AF70"/>
    <mergeCell ref="C50:G51"/>
    <mergeCell ref="H50:AF51"/>
    <mergeCell ref="C49:G49"/>
    <mergeCell ref="H49:Q49"/>
    <mergeCell ref="AB48:AD48"/>
    <mergeCell ref="AF48:AG48"/>
    <mergeCell ref="AB41:AD41"/>
    <mergeCell ref="AF41:AG41"/>
    <mergeCell ref="C42:G42"/>
    <mergeCell ref="H42:Q42"/>
    <mergeCell ref="C43:G44"/>
    <mergeCell ref="H43:AF44"/>
    <mergeCell ref="AB45:AD45"/>
    <mergeCell ref="AF45:AG45"/>
    <mergeCell ref="C11:G11"/>
    <mergeCell ref="C12:G13"/>
    <mergeCell ref="H27:J27"/>
    <mergeCell ref="H22:Q22"/>
    <mergeCell ref="J31:S32"/>
    <mergeCell ref="T31:U32"/>
    <mergeCell ref="V31:AF32"/>
    <mergeCell ref="H91:AF91"/>
    <mergeCell ref="V12:AF13"/>
    <mergeCell ref="C31:G32"/>
    <mergeCell ref="R23:V23"/>
    <mergeCell ref="C27:G27"/>
    <mergeCell ref="C29:G29"/>
    <mergeCell ref="W21:AF21"/>
    <mergeCell ref="W22:AF22"/>
    <mergeCell ref="W23:AF23"/>
    <mergeCell ref="H23:Q23"/>
    <mergeCell ref="R22:V22"/>
    <mergeCell ref="R21:V21"/>
    <mergeCell ref="H36:AF36"/>
    <mergeCell ref="H37:AF37"/>
    <mergeCell ref="H38:AF38"/>
    <mergeCell ref="I68:M68"/>
    <mergeCell ref="A55:AH56"/>
    <mergeCell ref="B168:B174"/>
    <mergeCell ref="C168:G168"/>
    <mergeCell ref="H168:AF168"/>
    <mergeCell ref="C169:G169"/>
    <mergeCell ref="H169:AF169"/>
    <mergeCell ref="C170:G170"/>
    <mergeCell ref="H170:AF170"/>
    <mergeCell ref="C171:G171"/>
    <mergeCell ref="H171:AF171"/>
    <mergeCell ref="C172:G172"/>
    <mergeCell ref="H172:I172"/>
    <mergeCell ref="J172:S172"/>
    <mergeCell ref="T172:U172"/>
    <mergeCell ref="V172:AF172"/>
    <mergeCell ref="C173:G174"/>
    <mergeCell ref="H173:I174"/>
    <mergeCell ref="J173:S174"/>
    <mergeCell ref="T173:U174"/>
    <mergeCell ref="V173:AF174"/>
    <mergeCell ref="C175:G177"/>
    <mergeCell ref="I175:M175"/>
    <mergeCell ref="N175:P175"/>
    <mergeCell ref="Q175:T175"/>
    <mergeCell ref="U175:W175"/>
    <mergeCell ref="X175:AF175"/>
    <mergeCell ref="H176:AF177"/>
    <mergeCell ref="AB180:AD180"/>
    <mergeCell ref="AF180:AG180"/>
    <mergeCell ref="C181:G181"/>
    <mergeCell ref="H181:K181"/>
    <mergeCell ref="M181:N181"/>
    <mergeCell ref="P181:Q181"/>
    <mergeCell ref="S181:U181"/>
    <mergeCell ref="W181:Y181"/>
    <mergeCell ref="AA181:AB181"/>
    <mergeCell ref="AD181:AE181"/>
    <mergeCell ref="C182:G182"/>
    <mergeCell ref="H182:Q182"/>
    <mergeCell ref="R182:V182"/>
    <mergeCell ref="W182:AF182"/>
    <mergeCell ref="C183:G183"/>
    <mergeCell ref="H183:Q183"/>
    <mergeCell ref="R183:V183"/>
    <mergeCell ref="W183:AF183"/>
    <mergeCell ref="C184:G184"/>
    <mergeCell ref="H184:Q184"/>
    <mergeCell ref="R184:V184"/>
    <mergeCell ref="W184:AF184"/>
    <mergeCell ref="C188:G188"/>
    <mergeCell ref="H188:J188"/>
    <mergeCell ref="C189:G189"/>
    <mergeCell ref="H189:AF189"/>
    <mergeCell ref="C190:G190"/>
    <mergeCell ref="H190:AF190"/>
    <mergeCell ref="C191:G191"/>
    <mergeCell ref="H191:I191"/>
    <mergeCell ref="J191:S191"/>
    <mergeCell ref="T191:U191"/>
    <mergeCell ref="V191:AF191"/>
    <mergeCell ref="C192:G193"/>
    <mergeCell ref="H192:I193"/>
    <mergeCell ref="J192:S193"/>
    <mergeCell ref="T192:U193"/>
    <mergeCell ref="V192:AF193"/>
    <mergeCell ref="C194:G196"/>
    <mergeCell ref="I194:M194"/>
    <mergeCell ref="N194:P194"/>
    <mergeCell ref="Q194:T194"/>
    <mergeCell ref="U194:W194"/>
    <mergeCell ref="X194:AF194"/>
    <mergeCell ref="H195:AF196"/>
    <mergeCell ref="C197:G197"/>
    <mergeCell ref="H197:AF197"/>
    <mergeCell ref="C198:G198"/>
    <mergeCell ref="H198:AF198"/>
    <mergeCell ref="C199:G199"/>
    <mergeCell ref="H199:AF199"/>
    <mergeCell ref="B222:B228"/>
    <mergeCell ref="C222:G222"/>
    <mergeCell ref="H222:AF222"/>
    <mergeCell ref="C223:G223"/>
    <mergeCell ref="H223:AF223"/>
    <mergeCell ref="C224:G224"/>
    <mergeCell ref="H224:AF224"/>
    <mergeCell ref="C225:G225"/>
    <mergeCell ref="H225:AF225"/>
    <mergeCell ref="C226:G226"/>
    <mergeCell ref="H226:I226"/>
    <mergeCell ref="J226:S226"/>
    <mergeCell ref="T226:U226"/>
    <mergeCell ref="V226:AF226"/>
    <mergeCell ref="C227:G228"/>
    <mergeCell ref="H227:I228"/>
    <mergeCell ref="J227:S228"/>
    <mergeCell ref="T227:U228"/>
    <mergeCell ref="V227:AF228"/>
    <mergeCell ref="C229:G231"/>
    <mergeCell ref="I229:M229"/>
    <mergeCell ref="N229:P229"/>
    <mergeCell ref="Q229:T229"/>
    <mergeCell ref="U229:W229"/>
    <mergeCell ref="X229:AF229"/>
    <mergeCell ref="H230:AF231"/>
    <mergeCell ref="AB234:AD234"/>
    <mergeCell ref="AF234:AG234"/>
    <mergeCell ref="W237:AF237"/>
    <mergeCell ref="C238:G238"/>
    <mergeCell ref="H238:Q238"/>
    <mergeCell ref="R238:V238"/>
    <mergeCell ref="W238:AF238"/>
    <mergeCell ref="C242:G242"/>
    <mergeCell ref="H242:J242"/>
    <mergeCell ref="C235:G235"/>
    <mergeCell ref="H235:K235"/>
    <mergeCell ref="M235:N235"/>
    <mergeCell ref="P235:Q235"/>
    <mergeCell ref="S235:U235"/>
    <mergeCell ref="W235:Y235"/>
    <mergeCell ref="AA235:AB235"/>
    <mergeCell ref="AD235:AE235"/>
    <mergeCell ref="C236:G236"/>
    <mergeCell ref="H236:Q236"/>
    <mergeCell ref="R236:V236"/>
    <mergeCell ref="W236:AF236"/>
    <mergeCell ref="C237:G237"/>
    <mergeCell ref="H237:Q237"/>
    <mergeCell ref="R237:V237"/>
    <mergeCell ref="C248:G250"/>
    <mergeCell ref="I248:M248"/>
    <mergeCell ref="N248:P248"/>
    <mergeCell ref="Q248:T248"/>
    <mergeCell ref="U248:W248"/>
    <mergeCell ref="X248:AF248"/>
    <mergeCell ref="H249:AF250"/>
    <mergeCell ref="C246:G247"/>
    <mergeCell ref="H246:I247"/>
    <mergeCell ref="C244:G244"/>
    <mergeCell ref="H244:AF244"/>
    <mergeCell ref="C245:G245"/>
    <mergeCell ref="H245:I245"/>
    <mergeCell ref="J245:S245"/>
    <mergeCell ref="T245:U245"/>
    <mergeCell ref="V245:AF245"/>
    <mergeCell ref="J246:S247"/>
    <mergeCell ref="T246:U247"/>
    <mergeCell ref="V246:AF247"/>
    <mergeCell ref="AF95:AG95"/>
    <mergeCell ref="C96:G96"/>
    <mergeCell ref="H96:Q96"/>
    <mergeCell ref="C97:G98"/>
    <mergeCell ref="H97:AF98"/>
    <mergeCell ref="AB149:AD149"/>
    <mergeCell ref="AF149:AG149"/>
    <mergeCell ref="C150:G150"/>
    <mergeCell ref="H150:Q150"/>
    <mergeCell ref="V139:AF140"/>
    <mergeCell ref="U122:W122"/>
    <mergeCell ref="X122:AF122"/>
    <mergeCell ref="C139:G140"/>
    <mergeCell ref="H139:I140"/>
    <mergeCell ref="J139:S140"/>
    <mergeCell ref="T139:U140"/>
    <mergeCell ref="C135:G135"/>
    <mergeCell ref="H135:J135"/>
    <mergeCell ref="C136:G136"/>
    <mergeCell ref="H136:AF136"/>
    <mergeCell ref="C122:G124"/>
    <mergeCell ref="N122:P122"/>
    <mergeCell ref="AB102:AD102"/>
    <mergeCell ref="AF102:AG102"/>
    <mergeCell ref="C103:G103"/>
    <mergeCell ref="H103:Q103"/>
    <mergeCell ref="C104:G105"/>
    <mergeCell ref="H104:AF105"/>
    <mergeCell ref="AB99:AD99"/>
    <mergeCell ref="AF99:AG99"/>
    <mergeCell ref="C257:G257"/>
    <mergeCell ref="H257:Q257"/>
    <mergeCell ref="AB256:AD256"/>
    <mergeCell ref="AF256:AG256"/>
    <mergeCell ref="C151:G152"/>
    <mergeCell ref="H151:AF152"/>
    <mergeCell ref="AB202:AD202"/>
    <mergeCell ref="AF202:AG202"/>
    <mergeCell ref="C203:G203"/>
    <mergeCell ref="H203:Q203"/>
    <mergeCell ref="C204:G205"/>
    <mergeCell ref="H204:AF205"/>
    <mergeCell ref="A162:AH163"/>
    <mergeCell ref="A216:AH217"/>
    <mergeCell ref="C251:G251"/>
    <mergeCell ref="H251:AF251"/>
    <mergeCell ref="C211:G212"/>
    <mergeCell ref="H211:AF212"/>
    <mergeCell ref="AB263:AD263"/>
    <mergeCell ref="AF263:AG263"/>
    <mergeCell ref="C264:G264"/>
    <mergeCell ref="H264:Q264"/>
    <mergeCell ref="C265:G266"/>
    <mergeCell ref="H265:AF266"/>
    <mergeCell ref="AB156:AD156"/>
    <mergeCell ref="AF156:AG156"/>
    <mergeCell ref="C157:G157"/>
    <mergeCell ref="H157:Q157"/>
    <mergeCell ref="C158:G159"/>
    <mergeCell ref="H158:AF159"/>
    <mergeCell ref="AB209:AD209"/>
    <mergeCell ref="AF209:AG209"/>
    <mergeCell ref="C210:G210"/>
    <mergeCell ref="H210:Q210"/>
    <mergeCell ref="C258:G259"/>
    <mergeCell ref="H258:AF259"/>
    <mergeCell ref="C252:G252"/>
    <mergeCell ref="H252:AF252"/>
    <mergeCell ref="C253:G253"/>
    <mergeCell ref="H253:AF253"/>
    <mergeCell ref="C243:G243"/>
    <mergeCell ref="H243:AF243"/>
  </mergeCells>
  <phoneticPr fontId="4"/>
  <conditionalFormatting sqref="H115:H116 H117:AF119 J120 V120 I122 Q122 X122 H123 M128 P128 AA128 AD128 H129:Q131 W129:AF131 H136:AF138 J139 V139 I141 Q141 X141 H142:AF146 H195:AF199 H249:AF253 H61:AF64 J65:S67 V65:AF67 I68 Q68 X68 H69 M74 P74 AA74 AD74 H75:Q77 W75:AF77 H82:AF83 J84:S86 V84:AF86 I87 Q87 X87 H88:AF92 H7:AF10 J11:S13 V11:AF13 I14 Q14 X14 H15 M20 P20 AA20 AD20 H21:Q23 W21:AF23 H28:AF29 J30:S32 V30:AF32 I33 Q33 X33 H34:AF39">
    <cfRule type="notContainsBlanks" dxfId="47" priority="66">
      <formula>LEN(TRIM(H7))&gt;0</formula>
    </cfRule>
  </conditionalFormatting>
  <conditionalFormatting sqref="H27:J27">
    <cfRule type="containsBlanks" dxfId="42" priority="90">
      <formula>LEN(TRIM(H27))=0</formula>
    </cfRule>
  </conditionalFormatting>
  <conditionalFormatting sqref="H81:J81">
    <cfRule type="containsBlanks" dxfId="41" priority="82">
      <formula>LEN(TRIM(H81))=0</formula>
    </cfRule>
  </conditionalFormatting>
  <conditionalFormatting sqref="H135:J135">
    <cfRule type="containsBlanks" dxfId="40" priority="76">
      <formula>LEN(TRIM(H135))=0</formula>
    </cfRule>
  </conditionalFormatting>
  <conditionalFormatting sqref="H188:J188">
    <cfRule type="containsBlanks" dxfId="39" priority="44">
      <formula>LEN(TRIM(H188))=0</formula>
    </cfRule>
  </conditionalFormatting>
  <conditionalFormatting sqref="H242:J242">
    <cfRule type="containsBlanks" dxfId="38" priority="34">
      <formula>LEN(TRIM(H242))=0</formula>
    </cfRule>
  </conditionalFormatting>
  <conditionalFormatting sqref="H20:K20">
    <cfRule type="containsBlanks" dxfId="37" priority="58">
      <formula>LEN(TRIM(H20))=0</formula>
    </cfRule>
  </conditionalFormatting>
  <conditionalFormatting sqref="H74:K74">
    <cfRule type="containsBlanks" dxfId="36" priority="207">
      <formula>LEN(TRIM(H74))=0</formula>
    </cfRule>
    <cfRule type="notContainsBlanks" dxfId="35" priority="53">
      <formula>LEN(TRIM(H74))&gt;0</formula>
    </cfRule>
  </conditionalFormatting>
  <conditionalFormatting sqref="H128:K128">
    <cfRule type="containsBlanks" dxfId="33" priority="210">
      <formula>LEN(TRIM(H128))=0</formula>
    </cfRule>
  </conditionalFormatting>
  <conditionalFormatting sqref="H181:K181">
    <cfRule type="containsBlanks" dxfId="32" priority="38">
      <formula>LEN(TRIM(H181))=0</formula>
    </cfRule>
  </conditionalFormatting>
  <conditionalFormatting sqref="H235:K235">
    <cfRule type="containsBlanks" dxfId="31" priority="28">
      <formula>LEN(TRIM(H235))=0</formula>
    </cfRule>
  </conditionalFormatting>
  <conditionalFormatting sqref="H42:Q43">
    <cfRule type="notContainsBlanks" dxfId="30" priority="9">
      <formula>LEN(TRIM(H42))&gt;0</formula>
    </cfRule>
  </conditionalFormatting>
  <conditionalFormatting sqref="H96:Q97">
    <cfRule type="notContainsBlanks" dxfId="29" priority="17">
      <formula>LEN(TRIM(H96))&gt;0</formula>
    </cfRule>
  </conditionalFormatting>
  <conditionalFormatting sqref="H103:Q104">
    <cfRule type="notContainsBlanks" dxfId="28" priority="8">
      <formula>LEN(TRIM(H103))&gt;0</formula>
    </cfRule>
  </conditionalFormatting>
  <conditionalFormatting sqref="H150:Q151">
    <cfRule type="notContainsBlanks" dxfId="27" priority="15">
      <formula>LEN(TRIM(H150))&gt;0</formula>
    </cfRule>
  </conditionalFormatting>
  <conditionalFormatting sqref="H157:Q158">
    <cfRule type="notContainsBlanks" dxfId="26" priority="7">
      <formula>LEN(TRIM(H157))&gt;0</formula>
    </cfRule>
  </conditionalFormatting>
  <conditionalFormatting sqref="H203:Q204">
    <cfRule type="notContainsBlanks" dxfId="25" priority="3">
      <formula>LEN(TRIM(H203))&gt;0</formula>
    </cfRule>
  </conditionalFormatting>
  <conditionalFormatting sqref="H210:Q211">
    <cfRule type="notContainsBlanks" dxfId="24" priority="1">
      <formula>LEN(TRIM(H210))&gt;0</formula>
    </cfRule>
  </conditionalFormatting>
  <conditionalFormatting sqref="H257:Q258">
    <cfRule type="notContainsBlanks" dxfId="23" priority="11">
      <formula>LEN(TRIM(H257))&gt;0</formula>
    </cfRule>
  </conditionalFormatting>
  <conditionalFormatting sqref="H264:Q265">
    <cfRule type="notContainsBlanks" dxfId="22" priority="5">
      <formula>LEN(TRIM(H264))&gt;0</formula>
    </cfRule>
  </conditionalFormatting>
  <conditionalFormatting sqref="H168:AF171 J172:S174 V172:AF174 I175 Q175 X175 H176 M181 P181 AA181 AD181 H182:Q184 W182:AF184 H189:AF190 J191:S193 V191:AF193 I194 Q194 X194">
    <cfRule type="notContainsBlanks" dxfId="20" priority="40">
      <formula>LEN(TRIM(H168))&gt;0</formula>
    </cfRule>
  </conditionalFormatting>
  <conditionalFormatting sqref="H222:AF225">
    <cfRule type="notContainsBlanks" dxfId="18" priority="26">
      <formula>LEN(TRIM(H222))&gt;0</formula>
    </cfRule>
  </conditionalFormatting>
  <conditionalFormatting sqref="J226:S228 V226:AF228 I229 Q229 X229 H230 M235 P235 AA235 AD235 H236:Q238 W236:AF238 H243:AF244 J245:S247 V245:AF247 I248 Q248 X248">
    <cfRule type="notContainsBlanks" dxfId="17" priority="30">
      <formula>LEN(TRIM(H226))&gt;0</formula>
    </cfRule>
  </conditionalFormatting>
  <conditionalFormatting sqref="M20 P20 AA20 AD20 H21:Q23 W21:AF23">
    <cfRule type="containsBlanks" dxfId="16" priority="204">
      <formula>LEN(TRIM(H20))=0</formula>
    </cfRule>
  </conditionalFormatting>
  <conditionalFormatting sqref="M74 P74 AA74 AD74 H75:Q77 W75:AF77">
    <cfRule type="containsBlanks" dxfId="15" priority="84">
      <formula>LEN(TRIM(H74))=0</formula>
    </cfRule>
  </conditionalFormatting>
  <conditionalFormatting sqref="M128 P128 AA128 AD128 H129:Q131 W129:AF131">
    <cfRule type="containsBlanks" dxfId="14" priority="78">
      <formula>LEN(TRIM(H128))=0</formula>
    </cfRule>
  </conditionalFormatting>
  <conditionalFormatting sqref="M181 P181 AA181 AD181 H182:Q184 W182:AF184">
    <cfRule type="containsBlanks" dxfId="13" priority="45">
      <formula>LEN(TRIM(H181))=0</formula>
    </cfRule>
  </conditionalFormatting>
  <conditionalFormatting sqref="M235 P235 AA235 AD235 H236:Q238 W236:AF238">
    <cfRule type="containsBlanks" dxfId="12" priority="35">
      <formula>LEN(TRIM(H235))=0</formula>
    </cfRule>
  </conditionalFormatting>
  <conditionalFormatting sqref="W20:Y20">
    <cfRule type="containsBlanks" dxfId="11" priority="59">
      <formula>LEN(TRIM(W20))=0</formula>
    </cfRule>
  </conditionalFormatting>
  <conditionalFormatting sqref="W74:Y74">
    <cfRule type="containsBlanks" dxfId="9" priority="208">
      <formula>LEN(TRIM(W74))=0</formula>
    </cfRule>
  </conditionalFormatting>
  <conditionalFormatting sqref="W128:Y128">
    <cfRule type="containsBlanks" dxfId="7" priority="209">
      <formula>LEN(TRIM(W128))=0</formula>
    </cfRule>
  </conditionalFormatting>
  <conditionalFormatting sqref="W181:Y181">
    <cfRule type="containsBlanks" dxfId="6" priority="39">
      <formula>LEN(TRIM(W181))=0</formula>
    </cfRule>
  </conditionalFormatting>
  <conditionalFormatting sqref="W235:Y235">
    <cfRule type="containsBlanks" dxfId="5" priority="29">
      <formula>LEN(TRIM(W235))=0</formula>
    </cfRule>
  </conditionalFormatting>
  <dataValidations count="4">
    <dataValidation type="custom" imeMode="halfAlpha" allowBlank="1" showInputMessage="1" showErrorMessage="1" error="半角数字で入力してください。" sqref="H182:Q184 W182:AF184 W129:AF131 H75:Q77 W75:AF77 H129:Q131 I33 W236:AF238 H236:Q238 H21:Q23 W21:AF23" xr:uid="{00000000-0002-0000-0700-000000000000}">
      <formula1>LENB(H21)=LEN(H21)</formula1>
    </dataValidation>
    <dataValidation allowBlank="1" showInputMessage="1" sqref="H197:AF199 H251:AF253" xr:uid="{41D7CA1D-612F-468B-B95A-FD72B6A137E1}"/>
    <dataValidation imeMode="halfAlpha" allowBlank="1" showInputMessage="1" showErrorMessage="1" sqref="H235:K235 M235:N235 P235:Q235 W235:Y235 AA235:AB235 AD235:AE235 H20:K20 M20:N20 P20:Q20 W20:Y20 AA20:AB20 AD20:AE20 H74:K74 M74:N74 P74:Q74 W74:Y74 AA74:AB74 AD74:AE74 H128:K128 M128:N128 P128:Q128 W128:Y128 AA128:AB128 AD128:AE128 H181:K181 M181:N181 P181:Q181 W181:Y181 AA181:AB181 AD181:AE181" xr:uid="{C99349F0-F973-4235-8CC8-801BD73EE312}"/>
    <dataValidation imeMode="halfAlpha" allowBlank="1" showInputMessage="1" showErrorMessage="1" error="半角数字で入力してください。" sqref="H49:Q49 H50:AF51 H96:Q96 H43:AF44 H150:Q150 H151:AF152 H264:Q264 H157:Q157 H257:Q257 H258:AF259 H42:Q42 H104:AF105 H103:Q103 H97:AF98 H158:AF159 H265:AF266 H203:Q203 H204:AF205 H210:Q210 H211:AF212" xr:uid="{2A490D7C-C1D6-474E-A443-A78E5E9EB927}"/>
  </dataValidations>
  <printOptions horizontalCentered="1"/>
  <pageMargins left="0.59055118110236227" right="0.23622047244094491" top="0.55118110236220474" bottom="0.55118110236220474" header="0.31496062992125984" footer="0.31496062992125984"/>
  <pageSetup paperSize="9" scale="92" fitToWidth="0" orientation="portrait" cellComments="asDisplayed" r:id="rId1"/>
  <headerFooter alignWithMargins="0"/>
  <rowBreaks count="4" manualBreakCount="4">
    <brk id="54" max="33" man="1"/>
    <brk id="108" max="33" man="1"/>
    <brk id="161" max="33" man="1"/>
    <brk id="215" max="33" man="1"/>
  </rowBreaks>
  <ignoredErrors>
    <ignoredError sqref="C5 C18 C25 C59 C72 C79 C113 C126 C133 C166 C179 C186 C220 C233 C240 C255 C201 C148 C94 C46 C40 C154 C207 C261 C100" numberStoredAsText="1"/>
    <ignoredError sqref="H49:H50 H257:H258 H264:H265 H210:H211 H203:H204 H157:H158 H150:H151 H103:H104 H96:H97 H42:H43" unlockedFormula="1"/>
  </ignoredErrors>
  <extLst>
    <ext xmlns:x14="http://schemas.microsoft.com/office/spreadsheetml/2009/9/main" uri="{78C0D931-6437-407d-A8EE-F0AAD7539E65}">
      <x14:conditionalFormattings>
        <x14:conditionalFormatting xmlns:xm="http://schemas.microsoft.com/office/excel/2006/main">
          <x14:cfRule type="expression" priority="64" id="{EA74AF03-0A3F-4D22-8392-5CEFB0F3A114}">
            <xm:f>入力シート!$B$49=FALSE</xm:f>
            <x14:dxf>
              <fill>
                <patternFill>
                  <bgColor theme="0" tint="-0.34998626667073579"/>
                </patternFill>
              </fill>
            </x14:dxf>
          </x14:cfRule>
          <xm:sqref>A55:AH56</xm:sqref>
        </x14:conditionalFormatting>
        <x14:conditionalFormatting xmlns:xm="http://schemas.microsoft.com/office/excel/2006/main">
          <x14:cfRule type="expression" priority="448" id="{8175DB4A-3AEC-4669-BD8C-72ED3C3ED156}">
            <xm:f>OR(AND(入力シート!$B$84=FALSE,入力シート!$B$49),AND(入力シート!$B$84=FALSE,入力シート!$B$49=FALSE),AND(入力シート!$B$84,入力シート!$B$49=FALSE))</xm:f>
            <x14:dxf>
              <fill>
                <patternFill>
                  <bgColor theme="0" tint="-0.34998626667073579"/>
                </patternFill>
              </fill>
            </x14:dxf>
          </x14:cfRule>
          <xm:sqref>A109:AH110</xm:sqref>
        </x14:conditionalFormatting>
        <x14:conditionalFormatting xmlns:xm="http://schemas.microsoft.com/office/excel/2006/main">
          <x14:cfRule type="expression" priority="22" id="{ADAD1C2A-76F4-4830-8891-600802642B25}">
            <xm:f>OR(AND(入力シート!$B$119=FALSE,入力シート!$B$49),AND(入力シート!$B$119=FALSE,入力シート!$B$49=FALSE),AND(入力シート!$B$119,入力シート!$B$49=FALSE))</xm:f>
            <x14:dxf>
              <fill>
                <patternFill>
                  <bgColor theme="0" tint="-0.34998626667073579"/>
                </patternFill>
              </fill>
            </x14:dxf>
          </x14:cfRule>
          <xm:sqref>A162:AH163</xm:sqref>
        </x14:conditionalFormatting>
        <x14:conditionalFormatting xmlns:xm="http://schemas.microsoft.com/office/excel/2006/main">
          <x14:cfRule type="expression" priority="21" id="{6EBD1EB3-667B-4483-B751-E6AF79ECF7A1}">
            <xm:f>OR(AND(入力シート!$B$154=FALSE,入力シート!$B$49),AND(入力シート!$B$154=FALSE,入力シート!$B$49=FALSE),AND(入力シート!$B$154,入力シート!$B$49=FALSE))</xm:f>
            <x14:dxf>
              <fill>
                <patternFill>
                  <bgColor theme="0" tint="-0.34998626667073579"/>
                </patternFill>
              </fill>
            </x14:dxf>
          </x14:cfRule>
          <xm:sqref>A216:AH217</xm:sqref>
        </x14:conditionalFormatting>
        <x14:conditionalFormatting xmlns:xm="http://schemas.microsoft.com/office/excel/2006/main">
          <x14:cfRule type="expression" priority="10" id="{2E6F6EEC-F116-48E1-9ABF-4B1AEFB4554F}">
            <xm:f>入力シート!$B$49=FALSE</xm:f>
            <x14:dxf>
              <font>
                <color theme="1" tint="0.499984740745262"/>
              </font>
              <fill>
                <patternFill>
                  <bgColor theme="0" tint="-0.14996795556505021"/>
                </patternFill>
              </fill>
            </x14:dxf>
          </x14:cfRule>
          <xm:sqref>H103:H104 H157:H158 H264:H265 H203:H204 H61:AF64 J65:S67 V65:AF67 I68 Q68 X68 H69 M74 P74 AA74 AD74 H75:Q77 W75:AF77 H81 H82:AF83 J84:S86 V84:AF86 I87 Q87 X87 H88:AF89 H90:O91 H92:AF92 H96:H97 J119:S121 V119:AF121 I122:M122 Q122:T122 X122:AF122 H123:AF124 H128:K128 M128:N128 P128:Q128 W128:Y128 AA128:AB128 AD128:AE128 H129:Q131 W129:AF131 H135:J135 H136:AF137 J138:S140 V138:AF140 I141:M141 Q141:T141 X141:AF141 H142:AF146 H150:H151 H168:AF171 J172:S174 V172:AF174 I175:M175 Q175:T175 X175:AF175 H176:AF177 H181:K181 M181:N181 P181:Q181 W181:Y181 AA181:AB181 AD181:AE181 H182:Q184 W182:AF184 H188:J188 H189:AF190 J191:S193 V191:AF193 I194:M194 Q194:T194 X194:AF194 H195:AF199 H222:AF225 J226:S228 V226:AF228 I229:M229 Q229:T229 X229:AF229 H230:AF231 H235:K235 M235:N235 P235:Q235 W235:Y235 AA235:AB235 AD235:AE235 H236:Q238 W236:AF238 H242:J242 H243:AF244 J245:S247 V245:AF247 I248:M248 Q248:T248 X248:AF248 H249:AF253 H257:H258</xm:sqref>
        </x14:conditionalFormatting>
        <x14:conditionalFormatting xmlns:xm="http://schemas.microsoft.com/office/excel/2006/main">
          <x14:cfRule type="expression" priority="50" id="{36FC6900-41FD-4E79-B42B-DC610553BBBF}">
            <xm:f>入力シート!$B$84=FALSE</xm:f>
            <x14:dxf>
              <font>
                <color theme="1" tint="0.499984740745262"/>
              </font>
              <fill>
                <patternFill>
                  <bgColor theme="0" tint="-0.14996795556505021"/>
                </patternFill>
              </fill>
            </x14:dxf>
          </x14:cfRule>
          <xm:sqref>H150:H151 H115:AF118 J119:S121 V119:AF121 I122 Q122 X122 H123 H128 M128 P128 W128 AA128 AD128 H129:Q131 W129:AF131 H135 H136:AF137 J138:S140 V138:AF140 I141 Q141 X141 H142:AF146</xm:sqref>
        </x14:conditionalFormatting>
        <x14:conditionalFormatting xmlns:xm="http://schemas.microsoft.com/office/excel/2006/main">
          <x14:cfRule type="expression" priority="4" id="{3E1B358C-2CE0-4A2E-97C1-83422FEE6A3E}">
            <xm:f>入力シート!$B$84=FALSE</xm:f>
            <x14:dxf>
              <font>
                <color theme="1" tint="0.499984740745262"/>
              </font>
              <fill>
                <patternFill>
                  <bgColor theme="0" tint="-0.14996795556505021"/>
                </patternFill>
              </fill>
            </x14:dxf>
          </x14:cfRule>
          <xm:sqref>H203:H204</xm:sqref>
        </x14:conditionalFormatting>
        <x14:conditionalFormatting xmlns:xm="http://schemas.microsoft.com/office/excel/2006/main">
          <x14:cfRule type="expression" priority="2" id="{B022FF4A-A9B2-4C87-9812-DED45E96283A}">
            <xm:f>入力シート!$B$49=FALSE</xm:f>
            <x14:dxf>
              <font>
                <color theme="1" tint="0.499984740745262"/>
              </font>
              <fill>
                <patternFill>
                  <bgColor theme="0" tint="-0.14996795556505021"/>
                </patternFill>
              </fill>
            </x14:dxf>
          </x14:cfRule>
          <xm:sqref>H210:H211</xm:sqref>
        </x14:conditionalFormatting>
        <x14:conditionalFormatting xmlns:xm="http://schemas.microsoft.com/office/excel/2006/main">
          <x14:cfRule type="expression" priority="23" id="{CA81D79C-85AF-48F5-AEB5-AD82268323DE}">
            <xm:f>入力シート!$B$154=FALSE</xm:f>
            <x14:dxf>
              <font>
                <color theme="1" tint="0.499984740745262"/>
              </font>
              <fill>
                <patternFill>
                  <bgColor theme="0" tint="-0.14996795556505021"/>
                </patternFill>
              </fill>
            </x14:dxf>
          </x14:cfRule>
          <xm:sqref>H257:H258 H222:AF225 J226:S228 V226:AF228 I229:M229 Q229:T229 X229:AF229 H230:AF231 H235:K235 M235:N235 P235:Q235 W235:Y235 AA235:AB235 AD235:AE235 H236:Q238 W236:AF238 H242:J242 H243:AF244 J245:S247 V245:AF247 I248:M248 Q248:T248 X248:AF248 H249:AF253</xm:sqref>
        </x14:conditionalFormatting>
        <x14:conditionalFormatting xmlns:xm="http://schemas.microsoft.com/office/excel/2006/main">
          <x14:cfRule type="expression" priority="52" id="{FF2DA0E0-074A-47E0-B883-A39864B1ED47}">
            <xm:f>入力シート!$B$49=FALSE</xm:f>
            <x14:dxf>
              <fill>
                <patternFill>
                  <bgColor theme="0" tint="-0.14996795556505021"/>
                </patternFill>
              </fill>
            </x14:dxf>
          </x14:cfRule>
          <xm:sqref>H74:K74</xm:sqref>
        </x14:conditionalFormatting>
        <x14:conditionalFormatting xmlns:xm="http://schemas.microsoft.com/office/excel/2006/main">
          <x14:cfRule type="expression" priority="25" id="{F62B4DE1-80A2-43CC-BA9F-C23CD4621C2B}">
            <xm:f>入力シート!$B$49=FALSE</xm:f>
            <x14:dxf>
              <font>
                <color theme="1" tint="0.499984740745262"/>
              </font>
              <fill>
                <patternFill>
                  <bgColor theme="0" tint="-0.14996795556505021"/>
                </patternFill>
              </fill>
            </x14:dxf>
          </x14:cfRule>
          <xm:sqref>H115:AF118</xm:sqref>
        </x14:conditionalFormatting>
        <x14:conditionalFormatting xmlns:xm="http://schemas.microsoft.com/office/excel/2006/main">
          <x14:cfRule type="expression" priority="24" id="{45553B03-AE5D-497F-BB41-80676E62FD7A}">
            <xm:f>入力シート!$B$119=FALSE</xm:f>
            <x14:dxf>
              <font>
                <color theme="1" tint="0.499984740745262"/>
              </font>
              <fill>
                <patternFill>
                  <bgColor theme="0" tint="-0.14996795556505021"/>
                </patternFill>
              </fill>
            </x14:dxf>
          </x14:cfRule>
          <xm:sqref>H168:AF172 J173:S174 V173:AF174 I175:M175 Q175:T175 X175:AF175 H176:AF177 H181:K181 M181:N181 P181:Q181 W181:Y181 AA181:AB181 AD181:AE181 H182:Q184 W182:AF184 H188:J188 H189:AF190 J191:S193 V191:AF193 I194:M194 Q194:T194 X194:AF194 H195:AF199</xm:sqref>
        </x14:conditionalFormatting>
        <x14:conditionalFormatting xmlns:xm="http://schemas.microsoft.com/office/excel/2006/main">
          <x14:cfRule type="expression" priority="51" id="{21714527-FC20-41C0-8F16-3C6770CA2281}">
            <xm:f>入力シート!$B$49=FALSE</xm:f>
            <x14:dxf>
              <fill>
                <patternFill>
                  <bgColor theme="0" tint="-0.14996795556505021"/>
                </patternFill>
              </fill>
            </x14:dxf>
          </x14:cfRule>
          <xm:sqref>W74:Y74</xm:sqref>
        </x14:conditionalFormatting>
        <x14:conditionalFormatting xmlns:xm="http://schemas.microsoft.com/office/excel/2006/main">
          <x14:cfRule type="expression" priority="49" id="{DDB712DA-A656-4825-B681-3950B37032B5}">
            <xm:f>入力シート!$B$84=FALSE</xm:f>
            <x14:dxf>
              <fill>
                <patternFill>
                  <bgColor theme="0" tint="-0.14996795556505021"/>
                </patternFill>
              </fill>
            </x14:dxf>
          </x14:cfRule>
          <xm:sqref>W128:Y128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115</vt:i4>
      </vt:variant>
    </vt:vector>
  </HeadingPairs>
  <TitlesOfParts>
    <vt:vector size="134" baseType="lpstr">
      <vt:lpstr>date2</vt:lpstr>
      <vt:lpstr>date1</vt:lpstr>
      <vt:lpstr>入力シート</vt:lpstr>
      <vt:lpstr>入力シート２</vt:lpstr>
      <vt:lpstr>入力シート２_参考資料</vt:lpstr>
      <vt:lpstr>申請書類一覧・提出有無確認表</vt:lpstr>
      <vt:lpstr>個人情報の取得と利用について</vt:lpstr>
      <vt:lpstr>交付申請書</vt:lpstr>
      <vt:lpstr>１．申請者の詳細</vt:lpstr>
      <vt:lpstr>２．事業計画概要①</vt:lpstr>
      <vt:lpstr>２．事業計画概要②</vt:lpstr>
      <vt:lpstr>３．システム提案概要(1)</vt:lpstr>
      <vt:lpstr>３．システム提案概要(2)</vt:lpstr>
      <vt:lpstr>４-１．概略予算書（まとめ）</vt:lpstr>
      <vt:lpstr>４-２．概略予算書（経費別まとめ） </vt:lpstr>
      <vt:lpstr>４-３．概略予算書（項目別全体額）</vt:lpstr>
      <vt:lpstr>４-４．概略予算書（１年目）</vt:lpstr>
      <vt:lpstr>４-５．概略予算書（２年目）</vt:lpstr>
      <vt:lpstr>４-６．概略予算書（３年目）</vt:lpstr>
      <vt:lpstr>①設備システム名</vt:lpstr>
      <vt:lpstr>②設備システム名</vt:lpstr>
      <vt:lpstr>③設備システム名</vt:lpstr>
      <vt:lpstr>④設備システム名</vt:lpstr>
      <vt:lpstr>⑤設備システム名</vt:lpstr>
      <vt:lpstr>⑥設備システム名</vt:lpstr>
      <vt:lpstr>⑦設備システム名</vt:lpstr>
      <vt:lpstr>⑧設備システム名</vt:lpstr>
      <vt:lpstr>⑨設備システム名</vt:lpstr>
      <vt:lpstr>⑩設備システム名</vt:lpstr>
      <vt:lpstr>⑪設備システム名</vt:lpstr>
      <vt:lpstr>DCモータ</vt:lpstr>
      <vt:lpstr>個人情報の取得と利用について!LED照明器具</vt:lpstr>
      <vt:lpstr>LED照明器具</vt:lpstr>
      <vt:lpstr>個人情報の取得と利用について!NAS蓄電池</vt:lpstr>
      <vt:lpstr>NAS蓄電池</vt:lpstr>
      <vt:lpstr>'１．申請者の詳細'!Print_Area</vt:lpstr>
      <vt:lpstr>'２．事業計画概要①'!Print_Area</vt:lpstr>
      <vt:lpstr>'２．事業計画概要②'!Print_Area</vt:lpstr>
      <vt:lpstr>'３．システム提案概要(1)'!Print_Area</vt:lpstr>
      <vt:lpstr>'３．システム提案概要(2)'!Print_Area</vt:lpstr>
      <vt:lpstr>'４-１．概略予算書（まとめ）'!Print_Area</vt:lpstr>
      <vt:lpstr>'４-２．概略予算書（経費別まとめ） '!Print_Area</vt:lpstr>
      <vt:lpstr>'４-３．概略予算書（項目別全体額）'!Print_Area</vt:lpstr>
      <vt:lpstr>'４-４．概略予算書（１年目）'!Print_Area</vt:lpstr>
      <vt:lpstr>'４-５．概略予算書（２年目）'!Print_Area</vt:lpstr>
      <vt:lpstr>'４-６．概略予算書（３年目）'!Print_Area</vt:lpstr>
      <vt:lpstr>個人情報の取得と利用について!Print_Area</vt:lpstr>
      <vt:lpstr>交付申請書!Print_Area</vt:lpstr>
      <vt:lpstr>申請書類一覧・提出有無確認表!Print_Area</vt:lpstr>
      <vt:lpstr>入力シート!Print_Area</vt:lpstr>
      <vt:lpstr>入力シート２!Print_Area</vt:lpstr>
      <vt:lpstr>入力シート２_参考資料!Print_Area</vt:lpstr>
      <vt:lpstr>インバータファン</vt:lpstr>
      <vt:lpstr>個人情報の取得と利用について!ガスエンジン</vt:lpstr>
      <vt:lpstr>ガスエンジン</vt:lpstr>
      <vt:lpstr>個人情報の取得と利用について!ガスタービン</vt:lpstr>
      <vt:lpstr>ガスタービン</vt:lpstr>
      <vt:lpstr>個人情報の取得と利用について!その他空調機器</vt:lpstr>
      <vt:lpstr>その他空調機器</vt:lpstr>
      <vt:lpstr>その他空調方式</vt:lpstr>
      <vt:lpstr>個人情報の取得と利用について!ディーゼルエンジン</vt:lpstr>
      <vt:lpstr>ディーゼルエンジン</vt:lpstr>
      <vt:lpstr>個人情報の取得と利用について!ニッケル水素電池</vt:lpstr>
      <vt:lpstr>ニッケル水素電池</vt:lpstr>
      <vt:lpstr>個人情報の取得と利用について!バイオマス発電</vt:lpstr>
      <vt:lpstr>バイオマス発電</vt:lpstr>
      <vt:lpstr>個人情報の取得と利用について!ホテル等</vt:lpstr>
      <vt:lpstr>ホテル等</vt:lpstr>
      <vt:lpstr>個人情報の取得と利用について!リチウムイオン電池</vt:lpstr>
      <vt:lpstr>リチウムイオン電池</vt:lpstr>
      <vt:lpstr>個人情報の取得と利用について!飲食店等</vt:lpstr>
      <vt:lpstr>飲食店等</vt:lpstr>
      <vt:lpstr>個人情報の取得と利用について!鉛蓄電池</vt:lpstr>
      <vt:lpstr>鉛蓄電池</vt:lpstr>
      <vt:lpstr>個人情報の取得と利用について!外気利用・抑制</vt:lpstr>
      <vt:lpstr>外気利用・抑制</vt:lpstr>
      <vt:lpstr>個人情報の取得と利用について!学校等</vt:lpstr>
      <vt:lpstr>学校等</vt:lpstr>
      <vt:lpstr>個人情報の取得と利用について!建物配置計画</vt:lpstr>
      <vt:lpstr>建物配置計画</vt:lpstr>
      <vt:lpstr>個人情報の取得と利用について!個別方式</vt:lpstr>
      <vt:lpstr>個別方式</vt:lpstr>
      <vt:lpstr>個人情報の取得と利用について!高輝度誘導灯</vt:lpstr>
      <vt:lpstr>高輝度誘導灯</vt:lpstr>
      <vt:lpstr>高効率空調機</vt:lpstr>
      <vt:lpstr>高効率電動機</vt:lpstr>
      <vt:lpstr>高効率熱源機</vt:lpstr>
      <vt:lpstr>個人情報の取得と利用について!高性能窓ガラス</vt:lpstr>
      <vt:lpstr>高性能窓ガラス</vt:lpstr>
      <vt:lpstr>個人情報の取得と利用について!高性能窓サッシ</vt:lpstr>
      <vt:lpstr>高性能窓サッシ</vt:lpstr>
      <vt:lpstr>個人情報の取得と利用について!高断熱化</vt:lpstr>
      <vt:lpstr>高断熱化</vt:lpstr>
      <vt:lpstr>再エネ利用</vt:lpstr>
      <vt:lpstr>個人情報の取得と利用について!事務所等</vt:lpstr>
      <vt:lpstr>事務所等</vt:lpstr>
      <vt:lpstr>個人情報の取得と利用について!自然採光</vt:lpstr>
      <vt:lpstr>自然採光</vt:lpstr>
      <vt:lpstr>個人情報の取得と利用について!自然通風</vt:lpstr>
      <vt:lpstr>自然通風</vt:lpstr>
      <vt:lpstr>集会所等</vt:lpstr>
      <vt:lpstr>個人情報の取得と利用について!常用</vt:lpstr>
      <vt:lpstr>常用</vt:lpstr>
      <vt:lpstr>個人情報の取得と利用について!人荷用</vt:lpstr>
      <vt:lpstr>人荷用</vt:lpstr>
      <vt:lpstr>個人情報の取得と利用について!水力発電</vt:lpstr>
      <vt:lpstr>水力発電</vt:lpstr>
      <vt:lpstr>設備システム名</vt:lpstr>
      <vt:lpstr>太陽熱収集装置</vt:lpstr>
      <vt:lpstr>地域区分</vt:lpstr>
      <vt:lpstr>個人情報の取得と利用について!中央方式</vt:lpstr>
      <vt:lpstr>中央方式</vt:lpstr>
      <vt:lpstr>都道府県</vt:lpstr>
      <vt:lpstr>個人情報の取得と利用について!日射遮熱</vt:lpstr>
      <vt:lpstr>日射遮熱</vt:lpstr>
      <vt:lpstr>個人情報の取得と利用について!日射遮蔽</vt:lpstr>
      <vt:lpstr>日射遮蔽</vt:lpstr>
      <vt:lpstr>個人情報の取得と利用について!燃料電池</vt:lpstr>
      <vt:lpstr>燃料電池</vt:lpstr>
      <vt:lpstr>個人情報の取得と利用について!非常用</vt:lpstr>
      <vt:lpstr>非常用</vt:lpstr>
      <vt:lpstr>個人情報の取得と利用について!百貨店等</vt:lpstr>
      <vt:lpstr>百貨店等</vt:lpstr>
      <vt:lpstr>個人情報の取得と利用について!病院等</vt:lpstr>
      <vt:lpstr>病院等</vt:lpstr>
      <vt:lpstr>個人情報の取得と利用について!風力発電</vt:lpstr>
      <vt:lpstr>風力発電</vt:lpstr>
      <vt:lpstr>個人情報の取得と利用について!併用方式</vt:lpstr>
      <vt:lpstr>併用方式</vt:lpstr>
      <vt:lpstr>個人情報の取得と利用について!有機EL照明器具</vt:lpstr>
      <vt:lpstr>有機EL照明器具</vt:lpstr>
      <vt:lpstr>用途説明</vt:lpstr>
      <vt:lpstr>個人情報の取得と利用について!流量・温度等可変</vt:lpstr>
      <vt:lpstr>流量・温度等可変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2026-04-23T13:28:31Z</cp:lastPrinted>
  <dcterms:created xsi:type="dcterms:W3CDTF">2013-04-18T06:32:27Z</dcterms:created>
  <dcterms:modified xsi:type="dcterms:W3CDTF">2026-07-17T04:20:10Z</dcterms:modified>
</cp:coreProperties>
</file>