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3.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1.xml" ContentType="application/vnd.openxmlformats-officedocument.spreadsheetml.comments+xml"/>
  <Override PartName="/xl/drawings/drawing7.xml" ContentType="application/vnd.openxmlformats-officedocument.drawing+xml"/>
  <Override PartName="/xl/comments2.xml" ContentType="application/vnd.openxmlformats-officedocument.spreadsheetml.comments+xml"/>
  <Override PartName="/xl/drawings/drawing8.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G:\共有ドライブ\2部_zeb\023_R8(2026)年度ZEB実証事業\★ZB08-100 実証事業\003_様式・手引き\01_交付申請\02_新規\01_様式\"/>
    </mc:Choice>
  </mc:AlternateContent>
  <xr:revisionPtr revIDLastSave="0" documentId="8_{B721F110-541A-402C-AA2B-219416136484}" xr6:coauthVersionLast="47" xr6:coauthVersionMax="47" xr10:uidLastSave="{00000000-0000-0000-0000-000000000000}"/>
  <bookViews>
    <workbookView xWindow="3195" yWindow="-16320" windowWidth="29040" windowHeight="15720" tabRatio="917" firstSheet="1" activeTab="1" xr2:uid="{00000000-000D-0000-FFFF-FFFF00000000}"/>
  </bookViews>
  <sheets>
    <sheet name="date1" sheetId="189" state="hidden" r:id="rId1"/>
    <sheet name="入力シート" sheetId="203" r:id="rId2"/>
    <sheet name="入力シート２" sheetId="237" r:id="rId3"/>
    <sheet name="申請書類一覧・提出有無確認表" sheetId="233" r:id="rId4"/>
    <sheet name="個人情報の取得と利用について" sheetId="240" r:id="rId5"/>
    <sheet name="交付申請書" sheetId="235" r:id="rId6"/>
    <sheet name="１．申請者の詳細" sheetId="153" r:id="rId7"/>
    <sheet name="２．事業計画概要①" sheetId="187" r:id="rId8"/>
    <sheet name="２．事業計画概要②" sheetId="205" r:id="rId9"/>
    <sheet name="３．システム提案概要" sheetId="239" r:id="rId10"/>
    <sheet name="４-１．概略予算書（まとめ）" sheetId="212" r:id="rId11"/>
    <sheet name="４-２．概略予算書（経費別まとめ） " sheetId="222" r:id="rId12"/>
    <sheet name="４-３．概略予算書（項目別全体額）" sheetId="213" r:id="rId13"/>
    <sheet name="４-４．概略予算書（１年目）" sheetId="226" r:id="rId14"/>
    <sheet name="４-５．概略予算書（２年目）" sheetId="227" r:id="rId15"/>
    <sheet name="４-６．概略予算書（３年目）" sheetId="228" r:id="rId16"/>
  </sheets>
  <definedNames>
    <definedName name="①設備システム名">#REF!</definedName>
    <definedName name="②設備システム名">#REF!</definedName>
    <definedName name="③設備システム名">#REF!</definedName>
    <definedName name="④設備システム名">#REF!</definedName>
    <definedName name="⑤設備システム名">#REF!</definedName>
    <definedName name="⑥設備システム名">#REF!</definedName>
    <definedName name="⑦設備システム名">#REF!</definedName>
    <definedName name="⑧設備システム名">#REF!</definedName>
    <definedName name="⑨設備システム名">#REF!</definedName>
    <definedName name="⑩設備システム名">#REF!</definedName>
    <definedName name="⑪設備システム名">#REF!</definedName>
    <definedName name="DCモータ">#REF!</definedName>
    <definedName name="LED照明器具" localSheetId="4">#REF!</definedName>
    <definedName name="LED照明器具">#REF!</definedName>
    <definedName name="NAS蓄電池" localSheetId="4">#REF!</definedName>
    <definedName name="NAS蓄電池">#REF!</definedName>
    <definedName name="_xlnm.Print_Area" localSheetId="6">'１．申請者の詳細'!$A$1:$AH$269</definedName>
    <definedName name="_xlnm.Print_Area" localSheetId="7">'２．事業計画概要①'!$A$1:$AF$48</definedName>
    <definedName name="_xlnm.Print_Area" localSheetId="8">'２．事業計画概要②'!$A$1:$AH$82</definedName>
    <definedName name="_xlnm.Print_Area" localSheetId="9">'３．システム提案概要'!$A$2:$CL$76</definedName>
    <definedName name="_xlnm.Print_Area" localSheetId="10">'４-１．概略予算書（まとめ）'!$B$8:$F$39</definedName>
    <definedName name="_xlnm.Print_Area" localSheetId="11">'４-２．概略予算書（経費別まとめ） '!$B$7:$F$93</definedName>
    <definedName name="_xlnm.Print_Area" localSheetId="12">'４-３．概略予算書（項目別全体額）'!$B$11:$O$55</definedName>
    <definedName name="_xlnm.Print_Area" localSheetId="13">'４-４．概略予算書（１年目）'!$B$15:$O$411</definedName>
    <definedName name="_xlnm.Print_Area" localSheetId="14">'４-５．概略予算書（２年目）'!$B$15:$O$411</definedName>
    <definedName name="_xlnm.Print_Area" localSheetId="15">'４-６．概略予算書（３年目）'!$B$15:$O$411</definedName>
    <definedName name="_xlnm.Print_Area" localSheetId="4">個人情報の取得と利用について!$A$2:$T$79</definedName>
    <definedName name="_xlnm.Print_Area" localSheetId="5">交付申請書!$A$1:$X$277</definedName>
    <definedName name="_xlnm.Print_Area" localSheetId="3">申請書類一覧・提出有無確認表!$A$1:$I$53</definedName>
    <definedName name="_xlnm.Print_Area" localSheetId="1">入力シート!$A$1:$Q$305</definedName>
    <definedName name="_xlnm.Print_Area" localSheetId="2">入力シート２!$A$1:$BG$35</definedName>
    <definedName name="インバータファン">#REF!</definedName>
    <definedName name="ガスエンジン" localSheetId="4">#REF!</definedName>
    <definedName name="ガスエンジン">#REF!</definedName>
    <definedName name="ガスタービン" localSheetId="4">#REF!</definedName>
    <definedName name="ガスタービン">#REF!</definedName>
    <definedName name="その他空調機器" localSheetId="4">#REF!</definedName>
    <definedName name="その他空調機器">#REF!</definedName>
    <definedName name="その他空調方式">#REF!</definedName>
    <definedName name="ディーゼルエンジン" localSheetId="4">#REF!</definedName>
    <definedName name="ディーゼルエンジン">#REF!</definedName>
    <definedName name="ニッケル水素電池" localSheetId="4">#REF!</definedName>
    <definedName name="ニッケル水素電池">#REF!</definedName>
    <definedName name="バイオマス発電" localSheetId="4">#REF!</definedName>
    <definedName name="バイオマス発電">#REF!</definedName>
    <definedName name="ホテル等" localSheetId="4">テーブル44[ホテル等]</definedName>
    <definedName name="ホテル等">テーブル44[ホテル等]</definedName>
    <definedName name="リチウムイオン電池" localSheetId="4">#REF!</definedName>
    <definedName name="リチウムイオン電池">#REF!</definedName>
    <definedName name="飲食店等" localSheetId="4">テーブル48[飲食店等]</definedName>
    <definedName name="飲食店等">テーブル48[飲食店等]</definedName>
    <definedName name="鉛蓄電池" localSheetId="4">#REF!</definedName>
    <definedName name="鉛蓄電池">#REF!</definedName>
    <definedName name="外気利用・抑制" localSheetId="4">#REF!</definedName>
    <definedName name="外気利用・抑制">#REF!</definedName>
    <definedName name="学校等" localSheetId="4">テーブル47[学校等]</definedName>
    <definedName name="学校等">テーブル47[学校等]</definedName>
    <definedName name="建物配置計画" localSheetId="4">#REF!</definedName>
    <definedName name="建物配置計画">#REF!</definedName>
    <definedName name="個別方式" localSheetId="4">#REF!</definedName>
    <definedName name="個別方式">#REF!</definedName>
    <definedName name="高輝度誘導灯" localSheetId="4">#REF!</definedName>
    <definedName name="高輝度誘導灯">#REF!</definedName>
    <definedName name="高効率空調機">#REF!</definedName>
    <definedName name="高効率電動機">#REF!</definedName>
    <definedName name="高効率熱源機">#REF!</definedName>
    <definedName name="高性能窓ガラス" localSheetId="4">#REF!</definedName>
    <definedName name="高性能窓ガラス">#REF!</definedName>
    <definedName name="高性能窓サッシ" localSheetId="4">#REF!</definedName>
    <definedName name="高性能窓サッシ">#REF!</definedName>
    <definedName name="高断熱化" localSheetId="4">#REF!</definedName>
    <definedName name="高断熱化">#REF!</definedName>
    <definedName name="再エネ利用">#REF!</definedName>
    <definedName name="事務所等" localSheetId="4">テーブル43[事務所等]</definedName>
    <definedName name="事務所等">テーブル43[事務所等]</definedName>
    <definedName name="自然採光" localSheetId="4">#REF!</definedName>
    <definedName name="自然採光">#REF!</definedName>
    <definedName name="自然通風" localSheetId="4">#REF!</definedName>
    <definedName name="自然通風">#REF!</definedName>
    <definedName name="集会所等">テーブル485[集会所等]</definedName>
    <definedName name="常用" localSheetId="4">#REF!</definedName>
    <definedName name="常用">#REF!</definedName>
    <definedName name="人荷用" localSheetId="4">#REF!</definedName>
    <definedName name="人荷用">#REF!</definedName>
    <definedName name="水力発電" localSheetId="4">#REF!</definedName>
    <definedName name="水力発電">#REF!</definedName>
    <definedName name="設備システム名">#REF!</definedName>
    <definedName name="太陽熱収集装置">#REF!</definedName>
    <definedName name="地域区分">date1!$G$3:$G$10</definedName>
    <definedName name="中央方式" localSheetId="4">#REF!</definedName>
    <definedName name="中央方式">#REF!</definedName>
    <definedName name="都道府県">date1!$D$3:$D$49</definedName>
    <definedName name="日射遮熱" localSheetId="4">#REF!</definedName>
    <definedName name="日射遮熱">#REF!</definedName>
    <definedName name="日射遮蔽" localSheetId="4">#REF!</definedName>
    <definedName name="日射遮蔽">#REF!</definedName>
    <definedName name="燃料電池" localSheetId="4">#REF!</definedName>
    <definedName name="燃料電池">#REF!</definedName>
    <definedName name="非常用" localSheetId="4">#REF!</definedName>
    <definedName name="非常用">#REF!</definedName>
    <definedName name="百貨店等" localSheetId="4">テーブル46[百貨店等]</definedName>
    <definedName name="百貨店等">テーブル46[百貨店等]</definedName>
    <definedName name="病院等" localSheetId="4">テーブル45[病院等]</definedName>
    <definedName name="病院等">テーブル45[病院等]</definedName>
    <definedName name="風力発電" localSheetId="4">#REF!</definedName>
    <definedName name="風力発電">#REF!</definedName>
    <definedName name="併用方式" localSheetId="4">#REF!</definedName>
    <definedName name="併用方式">#REF!</definedName>
    <definedName name="有機EL照明器具" localSheetId="4">#REF!</definedName>
    <definedName name="有機EL照明器具">#REF!</definedName>
    <definedName name="用途説明">date1!$T$3:$Z$3</definedName>
    <definedName name="流量・温度等可変" localSheetId="4">#REF!</definedName>
    <definedName name="流量・温度等可変">#REF!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H67" i="239" l="1"/>
  <c r="AH70" i="239"/>
  <c r="AH69" i="239"/>
  <c r="AH68" i="239"/>
  <c r="AA53" i="228" l="1"/>
  <c r="Y53" i="228"/>
  <c r="Y54" i="228" s="1"/>
  <c r="X53" i="228"/>
  <c r="X54" i="228" s="1"/>
  <c r="W53" i="228"/>
  <c r="W54" i="228" s="1"/>
  <c r="T53" i="228"/>
  <c r="T54" i="228" s="1"/>
  <c r="AC53" i="228" s="1"/>
  <c r="S53" i="228"/>
  <c r="S54" i="228" s="1"/>
  <c r="AB53" i="228" s="1"/>
  <c r="R53" i="228"/>
  <c r="R54" i="228" s="1"/>
  <c r="R52" i="228"/>
  <c r="Y53" i="227"/>
  <c r="Y54" i="227" s="1"/>
  <c r="X53" i="227"/>
  <c r="X54" i="227" s="1"/>
  <c r="W53" i="227"/>
  <c r="W54" i="227" s="1"/>
  <c r="T53" i="227"/>
  <c r="T54" i="227" s="1"/>
  <c r="S53" i="227"/>
  <c r="R53" i="227"/>
  <c r="R52" i="227"/>
  <c r="S54" i="227"/>
  <c r="S52" i="227"/>
  <c r="T52" i="227"/>
  <c r="W52" i="227"/>
  <c r="X52" i="227"/>
  <c r="Y52" i="227"/>
  <c r="Y53" i="226"/>
  <c r="Y52" i="226"/>
  <c r="X53" i="226"/>
  <c r="X52" i="226"/>
  <c r="W53" i="226"/>
  <c r="W52" i="226"/>
  <c r="T53" i="226"/>
  <c r="T52" i="226"/>
  <c r="S53" i="226"/>
  <c r="S52" i="226"/>
  <c r="R53" i="226"/>
  <c r="R52" i="226"/>
  <c r="R72" i="239"/>
  <c r="AI57" i="239"/>
  <c r="AC53" i="227" l="1"/>
  <c r="AB53" i="227"/>
  <c r="R54" i="227"/>
  <c r="AA53" i="227" s="1"/>
  <c r="F39" i="212" l="1"/>
  <c r="F32" i="212"/>
  <c r="F25" i="212"/>
  <c r="F15" i="212"/>
  <c r="P29" i="187" l="1"/>
  <c r="AH29" i="187" s="1"/>
  <c r="P28" i="187"/>
  <c r="AH28" i="187" s="1"/>
  <c r="P27" i="187"/>
  <c r="AH27" i="187" s="1"/>
  <c r="P26" i="187"/>
  <c r="AH26" i="187" s="1"/>
  <c r="T202" i="203"/>
  <c r="T205" i="203"/>
  <c r="T204" i="203"/>
  <c r="T203" i="203"/>
  <c r="E92" i="222" l="1"/>
  <c r="D92" i="222"/>
  <c r="C92" i="222"/>
  <c r="E90" i="222"/>
  <c r="D90" i="222"/>
  <c r="C90" i="222"/>
  <c r="E83" i="222"/>
  <c r="D83" i="222"/>
  <c r="C83" i="222"/>
  <c r="E76" i="222"/>
  <c r="D76" i="222"/>
  <c r="C76" i="222"/>
  <c r="D69" i="222" l="1"/>
  <c r="E69" i="222"/>
  <c r="C69" i="222"/>
  <c r="M61" i="226"/>
  <c r="M62" i="226"/>
  <c r="J61" i="226"/>
  <c r="J63" i="226"/>
  <c r="AH76" i="239"/>
  <c r="AE76" i="239"/>
  <c r="B46" i="239" l="1"/>
  <c r="N46" i="239" s="1"/>
  <c r="W76" i="239" l="1"/>
  <c r="O76" i="239"/>
  <c r="G76" i="239"/>
  <c r="L61" i="226" l="1"/>
  <c r="L62" i="226"/>
  <c r="J62" i="226"/>
  <c r="L110" i="239"/>
  <c r="L113" i="239"/>
  <c r="L112" i="239"/>
  <c r="L111" i="239"/>
  <c r="L109" i="239"/>
  <c r="L108" i="239"/>
  <c r="L107" i="239"/>
  <c r="L106" i="239"/>
  <c r="L105" i="239"/>
  <c r="L100" i="239"/>
  <c r="L96" i="239"/>
  <c r="L95" i="239"/>
  <c r="L94" i="239"/>
  <c r="L93" i="239"/>
  <c r="L91" i="239"/>
  <c r="L90" i="239"/>
  <c r="L89" i="239"/>
  <c r="L88" i="239"/>
  <c r="L87" i="239"/>
  <c r="L86" i="239"/>
  <c r="L85" i="239"/>
  <c r="L84" i="239"/>
  <c r="L103" i="239"/>
  <c r="L97" i="239"/>
  <c r="L83" i="239"/>
  <c r="AH58" i="239"/>
  <c r="AH59" i="239"/>
  <c r="AH57" i="239"/>
  <c r="AH62" i="239"/>
  <c r="AH63" i="239"/>
  <c r="AH64" i="239"/>
  <c r="AH65" i="239"/>
  <c r="AH66" i="239"/>
  <c r="AH60" i="239"/>
  <c r="AD74" i="239" l="1"/>
  <c r="AG74" i="239"/>
  <c r="AA74" i="239"/>
  <c r="X74" i="239"/>
  <c r="Q72" i="239"/>
  <c r="Q73" i="239"/>
  <c r="Q66" i="239"/>
  <c r="Q68" i="239"/>
  <c r="Q69" i="239"/>
  <c r="Q70" i="239"/>
  <c r="Q71" i="239"/>
  <c r="Q59" i="239"/>
  <c r="Q60" i="239"/>
  <c r="Q61" i="239"/>
  <c r="Q62" i="239"/>
  <c r="Q63" i="239"/>
  <c r="Q64" i="239"/>
  <c r="Q65" i="239"/>
  <c r="Q58" i="239"/>
  <c r="S57" i="227" l="1"/>
  <c r="R57" i="227"/>
  <c r="Q57" i="227"/>
  <c r="S57" i="226"/>
  <c r="R57" i="226"/>
  <c r="Q57" i="226"/>
  <c r="E63" i="222"/>
  <c r="D63" i="222"/>
  <c r="F63" i="222" s="1"/>
  <c r="C63" i="222"/>
  <c r="E62" i="222"/>
  <c r="D62" i="222"/>
  <c r="F62" i="222" s="1"/>
  <c r="C62" i="222"/>
  <c r="E61" i="222"/>
  <c r="D61" i="222"/>
  <c r="C61" i="222"/>
  <c r="E56" i="222"/>
  <c r="D56" i="222"/>
  <c r="F56" i="222" s="1"/>
  <c r="C56" i="222"/>
  <c r="E55" i="222"/>
  <c r="D55" i="222"/>
  <c r="F55" i="222" s="1"/>
  <c r="C55" i="222"/>
  <c r="E54" i="222"/>
  <c r="D54" i="222"/>
  <c r="C54" i="222"/>
  <c r="E49" i="222"/>
  <c r="D49" i="222"/>
  <c r="F49" i="222" s="1"/>
  <c r="C49" i="222"/>
  <c r="E48" i="222"/>
  <c r="D48" i="222"/>
  <c r="F48" i="222" s="1"/>
  <c r="C48" i="222"/>
  <c r="E47" i="222"/>
  <c r="D47" i="222"/>
  <c r="F47" i="222" s="1"/>
  <c r="F50" i="222" s="1"/>
  <c r="C47" i="222"/>
  <c r="W57" i="226"/>
  <c r="V57" i="226"/>
  <c r="U57" i="226"/>
  <c r="W52" i="228"/>
  <c r="R57" i="228"/>
  <c r="S57" i="228"/>
  <c r="V57" i="228"/>
  <c r="W57" i="228"/>
  <c r="T21" i="228"/>
  <c r="S21" i="228"/>
  <c r="R21" i="228"/>
  <c r="C40" i="222" l="1"/>
  <c r="E40" i="222"/>
  <c r="F61" i="222"/>
  <c r="F64" i="222" s="1"/>
  <c r="D40" i="222"/>
  <c r="D57" i="222"/>
  <c r="E57" i="222"/>
  <c r="F54" i="222"/>
  <c r="F57" i="222" s="1"/>
  <c r="C57" i="222"/>
  <c r="D42" i="222"/>
  <c r="E42" i="222"/>
  <c r="D64" i="222"/>
  <c r="E64" i="222"/>
  <c r="D50" i="222"/>
  <c r="D41" i="222"/>
  <c r="C41" i="222"/>
  <c r="C50" i="222"/>
  <c r="E41" i="222"/>
  <c r="C42" i="222"/>
  <c r="E50" i="222"/>
  <c r="C64" i="222"/>
  <c r="O251" i="203"/>
  <c r="O253" i="203"/>
  <c r="O201" i="203"/>
  <c r="O184" i="203"/>
  <c r="O44" i="203"/>
  <c r="O79" i="203"/>
  <c r="O46" i="203"/>
  <c r="O81" i="203"/>
  <c r="O116" i="203"/>
  <c r="O114" i="203"/>
  <c r="O151" i="203"/>
  <c r="O149" i="203"/>
  <c r="O186" i="203"/>
  <c r="AO11" i="239"/>
  <c r="AO18" i="239"/>
  <c r="F40" i="222" l="1"/>
  <c r="D43" i="222"/>
  <c r="E43" i="222"/>
  <c r="F42" i="222"/>
  <c r="C43" i="222"/>
  <c r="F41" i="222"/>
  <c r="F43" i="222" l="1"/>
  <c r="O11" i="203"/>
  <c r="O208" i="203"/>
  <c r="P47" i="187" l="1"/>
  <c r="Y52" i="228" l="1"/>
  <c r="X52" i="228"/>
  <c r="Y51" i="228"/>
  <c r="X51" i="228"/>
  <c r="W51" i="228"/>
  <c r="Y50" i="228"/>
  <c r="X50" i="228"/>
  <c r="W50" i="228"/>
  <c r="Y49" i="228"/>
  <c r="X49" i="228"/>
  <c r="W49" i="228"/>
  <c r="Y48" i="228"/>
  <c r="X48" i="228"/>
  <c r="W48" i="228"/>
  <c r="Y47" i="228"/>
  <c r="X47" i="228"/>
  <c r="W47" i="228"/>
  <c r="Y46" i="228"/>
  <c r="X46" i="228"/>
  <c r="W46" i="228"/>
  <c r="Y45" i="228"/>
  <c r="X45" i="228"/>
  <c r="W45" i="228"/>
  <c r="T52" i="228"/>
  <c r="S52" i="228"/>
  <c r="T51" i="228"/>
  <c r="S51" i="228"/>
  <c r="R51" i="228"/>
  <c r="T50" i="228"/>
  <c r="S50" i="228"/>
  <c r="R50" i="228"/>
  <c r="T49" i="228"/>
  <c r="S49" i="228"/>
  <c r="R49" i="228"/>
  <c r="T48" i="228"/>
  <c r="S48" i="228"/>
  <c r="R48" i="228"/>
  <c r="T47" i="228"/>
  <c r="S47" i="228"/>
  <c r="R47" i="228"/>
  <c r="T46" i="228"/>
  <c r="S46" i="228"/>
  <c r="R46" i="228"/>
  <c r="T45" i="228"/>
  <c r="S45" i="228"/>
  <c r="R45" i="228"/>
  <c r="Y51" i="227"/>
  <c r="X51" i="227"/>
  <c r="W51" i="227"/>
  <c r="Y50" i="227"/>
  <c r="X50" i="227"/>
  <c r="W50" i="227"/>
  <c r="Y49" i="227"/>
  <c r="X49" i="227"/>
  <c r="W49" i="227"/>
  <c r="Y48" i="227"/>
  <c r="X48" i="227"/>
  <c r="W48" i="227"/>
  <c r="Y47" i="227"/>
  <c r="X47" i="227"/>
  <c r="W47" i="227"/>
  <c r="Y46" i="227"/>
  <c r="X46" i="227"/>
  <c r="W46" i="227"/>
  <c r="Y45" i="227"/>
  <c r="X45" i="227"/>
  <c r="W45" i="227"/>
  <c r="W46" i="226"/>
  <c r="W44" i="227"/>
  <c r="T51" i="227"/>
  <c r="T50" i="227"/>
  <c r="T49" i="227"/>
  <c r="T48" i="227"/>
  <c r="T47" i="227"/>
  <c r="T46" i="227"/>
  <c r="T45" i="227"/>
  <c r="T44" i="227"/>
  <c r="S51" i="227"/>
  <c r="S50" i="227"/>
  <c r="S49" i="227"/>
  <c r="S48" i="227"/>
  <c r="S47" i="227"/>
  <c r="S44" i="227"/>
  <c r="S46" i="227"/>
  <c r="S45" i="227"/>
  <c r="R51" i="227"/>
  <c r="R50" i="227"/>
  <c r="R49" i="227"/>
  <c r="R48" i="227"/>
  <c r="R47" i="227"/>
  <c r="R46" i="227"/>
  <c r="R45" i="227"/>
  <c r="R44" i="227"/>
  <c r="Y51" i="226"/>
  <c r="Y50" i="226"/>
  <c r="Y49" i="226"/>
  <c r="Y48" i="226"/>
  <c r="Y47" i="226"/>
  <c r="Y46" i="226"/>
  <c r="Y45" i="226"/>
  <c r="Y44" i="226"/>
  <c r="X51" i="226"/>
  <c r="X50" i="226"/>
  <c r="X49" i="226"/>
  <c r="X48" i="226"/>
  <c r="X47" i="226"/>
  <c r="X46" i="226"/>
  <c r="X45" i="226"/>
  <c r="X44" i="226"/>
  <c r="W51" i="226"/>
  <c r="W50" i="226"/>
  <c r="W49" i="226"/>
  <c r="W48" i="226"/>
  <c r="W47" i="226"/>
  <c r="W45" i="226"/>
  <c r="W44" i="226"/>
  <c r="T51" i="226"/>
  <c r="T50" i="226"/>
  <c r="T49" i="226"/>
  <c r="T48" i="226"/>
  <c r="T47" i="226"/>
  <c r="T46" i="226"/>
  <c r="T45" i="226"/>
  <c r="T44" i="226"/>
  <c r="S51" i="226"/>
  <c r="S50" i="226"/>
  <c r="S49" i="226"/>
  <c r="S48" i="226"/>
  <c r="S47" i="226"/>
  <c r="S46" i="226"/>
  <c r="S45" i="226"/>
  <c r="S44" i="226"/>
  <c r="R51" i="226"/>
  <c r="R50" i="226"/>
  <c r="R49" i="226"/>
  <c r="R48" i="226"/>
  <c r="R47" i="226"/>
  <c r="R46" i="226"/>
  <c r="R45" i="226"/>
  <c r="R44" i="226"/>
  <c r="Y9" i="239" l="1"/>
  <c r="H9" i="239"/>
  <c r="O217" i="203" l="1"/>
  <c r="G34" i="239" l="1"/>
  <c r="F7" i="239" l="1"/>
  <c r="Y8" i="239"/>
  <c r="Y25" i="239" l="1"/>
  <c r="AF17" i="239" l="1"/>
  <c r="AO5" i="239" l="1"/>
  <c r="Z29" i="239"/>
  <c r="Z30" i="239"/>
  <c r="Z31" i="239"/>
  <c r="Z32" i="239"/>
  <c r="Z33" i="239"/>
  <c r="Z34" i="239"/>
  <c r="Z35" i="239"/>
  <c r="Z28" i="239"/>
  <c r="W28" i="239"/>
  <c r="W29" i="239"/>
  <c r="W30" i="239"/>
  <c r="W31" i="239"/>
  <c r="W32" i="239"/>
  <c r="W35" i="239"/>
  <c r="M29" i="239"/>
  <c r="M30" i="239"/>
  <c r="M31" i="239"/>
  <c r="M32" i="239"/>
  <c r="M33" i="239"/>
  <c r="M34" i="239"/>
  <c r="M35" i="239"/>
  <c r="M28" i="239"/>
  <c r="J28" i="239"/>
  <c r="J35" i="239"/>
  <c r="J29" i="239"/>
  <c r="J30" i="239"/>
  <c r="J31" i="239"/>
  <c r="J32" i="239"/>
  <c r="H46" i="239"/>
  <c r="L25" i="239"/>
  <c r="F22" i="239"/>
  <c r="R22" i="239"/>
  <c r="AA22" i="239"/>
  <c r="R21" i="239"/>
  <c r="F21" i="239"/>
  <c r="X19" i="239"/>
  <c r="AF19" i="239" s="1"/>
  <c r="F19" i="239"/>
  <c r="O19" i="239" s="1"/>
  <c r="O18" i="239"/>
  <c r="F18" i="239"/>
  <c r="AF18" i="239" s="1"/>
  <c r="X17" i="239"/>
  <c r="R17" i="239"/>
  <c r="O17" i="239"/>
  <c r="L17" i="239"/>
  <c r="F17" i="239"/>
  <c r="AF16" i="239"/>
  <c r="X16" i="239"/>
  <c r="O16" i="239"/>
  <c r="F16" i="239"/>
  <c r="W36" i="239" l="1"/>
  <c r="W37" i="239" s="1"/>
  <c r="M36" i="239"/>
  <c r="AB18" i="239"/>
  <c r="X18" i="239"/>
  <c r="J15" i="239"/>
  <c r="P14" i="239"/>
  <c r="L14" i="239"/>
  <c r="G14" i="239"/>
  <c r="F13" i="239"/>
  <c r="O11" i="239"/>
  <c r="F11" i="239" l="1"/>
  <c r="AD11" i="239" s="1"/>
  <c r="H8" i="239"/>
  <c r="X5" i="239"/>
  <c r="F5" i="239"/>
  <c r="K256" i="203" l="1"/>
  <c r="AA21" i="239" s="1"/>
  <c r="H265" i="153"/>
  <c r="H264" i="153"/>
  <c r="H258" i="153"/>
  <c r="H257" i="153"/>
  <c r="H211" i="153"/>
  <c r="H210" i="153"/>
  <c r="H204" i="153"/>
  <c r="H203" i="153"/>
  <c r="H158" i="153"/>
  <c r="H157" i="153"/>
  <c r="H151" i="153"/>
  <c r="H150" i="153"/>
  <c r="H104" i="153"/>
  <c r="H103" i="153"/>
  <c r="H97" i="153"/>
  <c r="H96" i="153"/>
  <c r="H43" i="153"/>
  <c r="H42" i="153"/>
  <c r="S28" i="239"/>
  <c r="AF28" i="239"/>
  <c r="S29" i="239"/>
  <c r="AF29" i="239"/>
  <c r="S30" i="239"/>
  <c r="AF30" i="239"/>
  <c r="AC30" i="239"/>
  <c r="S31" i="239"/>
  <c r="AF31" i="239"/>
  <c r="S32" i="239"/>
  <c r="AF32" i="239"/>
  <c r="CQ48" i="239"/>
  <c r="P33" i="239"/>
  <c r="CQ49" i="239"/>
  <c r="CR49" i="239"/>
  <c r="L4" i="237"/>
  <c r="AH32" i="239" l="1"/>
  <c r="AC35" i="239"/>
  <c r="AC32" i="239"/>
  <c r="P30" i="239"/>
  <c r="AC34" i="239"/>
  <c r="U32" i="239"/>
  <c r="P32" i="239"/>
  <c r="U31" i="239"/>
  <c r="AH29" i="239"/>
  <c r="CQ43" i="239"/>
  <c r="CQ46" i="239"/>
  <c r="CQ44" i="239"/>
  <c r="AC33" i="239"/>
  <c r="CQ47" i="239"/>
  <c r="CQ45" i="239"/>
  <c r="U28" i="239"/>
  <c r="U30" i="239"/>
  <c r="P28" i="239"/>
  <c r="AC31" i="239"/>
  <c r="AC29" i="239"/>
  <c r="W40" i="239"/>
  <c r="W41" i="239" s="1"/>
  <c r="P31" i="239"/>
  <c r="AH30" i="239"/>
  <c r="U29" i="239"/>
  <c r="P35" i="239"/>
  <c r="P29" i="239"/>
  <c r="AH28" i="239"/>
  <c r="AH31" i="239"/>
  <c r="AC28" i="239"/>
  <c r="P34" i="239"/>
  <c r="CR48" i="239"/>
  <c r="CR47" i="239"/>
  <c r="CR46" i="239"/>
  <c r="J36" i="239"/>
  <c r="Z36" i="239"/>
  <c r="Z37" i="239" s="1"/>
  <c r="CR45" i="239"/>
  <c r="CR44" i="239"/>
  <c r="CR43" i="239"/>
  <c r="AC36" i="239" l="1"/>
  <c r="AC37" i="239" s="1"/>
  <c r="AF36" i="239"/>
  <c r="W38" i="239"/>
  <c r="W39" i="239" s="1"/>
  <c r="AH36" i="239"/>
  <c r="W42" i="239"/>
  <c r="W43" i="239" s="1"/>
  <c r="AF40" i="239"/>
  <c r="AH40" i="239"/>
  <c r="J38" i="239"/>
  <c r="J40" i="239"/>
  <c r="S40" i="239" s="1"/>
  <c r="J37" i="239"/>
  <c r="J42" i="239"/>
  <c r="U36" i="239"/>
  <c r="P36" i="239"/>
  <c r="P37" i="239" s="1"/>
  <c r="S36" i="239"/>
  <c r="M38" i="239"/>
  <c r="M39" i="239" s="1"/>
  <c r="M40" i="239"/>
  <c r="M41" i="239" s="1"/>
  <c r="M37" i="239"/>
  <c r="M42" i="239"/>
  <c r="M43" i="239" s="1"/>
  <c r="Z42" i="239"/>
  <c r="Z43" i="239" s="1"/>
  <c r="Z40" i="239"/>
  <c r="Z41" i="239" s="1"/>
  <c r="Z38" i="239"/>
  <c r="Z39" i="239" s="1"/>
  <c r="AH42" i="239" l="1"/>
  <c r="AF42" i="239"/>
  <c r="AH38" i="239"/>
  <c r="AF38" i="239"/>
  <c r="AC42" i="239"/>
  <c r="AC43" i="239" s="1"/>
  <c r="J41" i="239"/>
  <c r="P40" i="239"/>
  <c r="P41" i="239" s="1"/>
  <c r="U40" i="239"/>
  <c r="AC38" i="239"/>
  <c r="AC39" i="239" s="1"/>
  <c r="P38" i="239"/>
  <c r="P39" i="239" s="1"/>
  <c r="S38" i="239"/>
  <c r="U38" i="239"/>
  <c r="J39" i="239"/>
  <c r="U42" i="239"/>
  <c r="J43" i="239"/>
  <c r="P42" i="239"/>
  <c r="P43" i="239" s="1"/>
  <c r="S42" i="239"/>
  <c r="AC40" i="239"/>
  <c r="AC41" i="239" s="1"/>
  <c r="H50" i="153" l="1"/>
  <c r="W182" i="235" l="1"/>
  <c r="U182" i="235"/>
  <c r="R182" i="235"/>
  <c r="E4" i="203" l="1"/>
  <c r="H49" i="153"/>
  <c r="H28" i="153"/>
  <c r="O214" i="203"/>
  <c r="W78" i="205"/>
  <c r="W79" i="205"/>
  <c r="W80" i="205"/>
  <c r="W77" i="205"/>
  <c r="J81" i="205"/>
  <c r="J78" i="205"/>
  <c r="J79" i="205"/>
  <c r="J80" i="205"/>
  <c r="J77" i="205"/>
  <c r="P19" i="187" l="1"/>
  <c r="Y44" i="228"/>
  <c r="X44" i="228"/>
  <c r="W44" i="228"/>
  <c r="Y43" i="228"/>
  <c r="X43" i="228"/>
  <c r="W43" i="228"/>
  <c r="Y42" i="228"/>
  <c r="X42" i="228"/>
  <c r="W42" i="228"/>
  <c r="Y41" i="228"/>
  <c r="X41" i="228"/>
  <c r="W41" i="228"/>
  <c r="Y40" i="228"/>
  <c r="X40" i="228"/>
  <c r="W40" i="228"/>
  <c r="Y39" i="228"/>
  <c r="X39" i="228"/>
  <c r="W39" i="228"/>
  <c r="Y38" i="228"/>
  <c r="X38" i="228"/>
  <c r="W38" i="228"/>
  <c r="Y37" i="228"/>
  <c r="X37" i="228"/>
  <c r="W37" i="228"/>
  <c r="Y36" i="228"/>
  <c r="X36" i="228"/>
  <c r="W36" i="228"/>
  <c r="Y35" i="228"/>
  <c r="X35" i="228"/>
  <c r="W35" i="228"/>
  <c r="Y34" i="228"/>
  <c r="X34" i="228"/>
  <c r="W34" i="228"/>
  <c r="Y33" i="228"/>
  <c r="X33" i="228"/>
  <c r="W33" i="228"/>
  <c r="Y32" i="228"/>
  <c r="X32" i="228"/>
  <c r="W32" i="228"/>
  <c r="Y31" i="228"/>
  <c r="X31" i="228"/>
  <c r="W31" i="228"/>
  <c r="Y30" i="228"/>
  <c r="X30" i="228"/>
  <c r="W30" i="228"/>
  <c r="Y29" i="228"/>
  <c r="X29" i="228"/>
  <c r="W29" i="228"/>
  <c r="Y28" i="228"/>
  <c r="X28" i="228"/>
  <c r="W28" i="228"/>
  <c r="Y27" i="228"/>
  <c r="X27" i="228"/>
  <c r="W27" i="228"/>
  <c r="Y26" i="228"/>
  <c r="X26" i="228"/>
  <c r="W26" i="228"/>
  <c r="Y25" i="228"/>
  <c r="X25" i="228"/>
  <c r="W25" i="228"/>
  <c r="Y24" i="228"/>
  <c r="X24" i="228"/>
  <c r="W24" i="228"/>
  <c r="Y23" i="228"/>
  <c r="X23" i="228"/>
  <c r="W23" i="228"/>
  <c r="Y22" i="228"/>
  <c r="X22" i="228"/>
  <c r="W22" i="228"/>
  <c r="Y21" i="228"/>
  <c r="X21" i="228"/>
  <c r="W21" i="228"/>
  <c r="T44" i="228"/>
  <c r="S44" i="228"/>
  <c r="R44" i="228"/>
  <c r="T43" i="228"/>
  <c r="S43" i="228"/>
  <c r="R43" i="228"/>
  <c r="T42" i="228"/>
  <c r="S42" i="228"/>
  <c r="R42" i="228"/>
  <c r="T41" i="228"/>
  <c r="S41" i="228"/>
  <c r="R41" i="228"/>
  <c r="T40" i="228"/>
  <c r="S40" i="228"/>
  <c r="R40" i="228"/>
  <c r="T39" i="228"/>
  <c r="S39" i="228"/>
  <c r="R39" i="228"/>
  <c r="T38" i="228"/>
  <c r="S38" i="228"/>
  <c r="R38" i="228"/>
  <c r="T37" i="228"/>
  <c r="S37" i="228"/>
  <c r="R37" i="228"/>
  <c r="T36" i="228"/>
  <c r="S36" i="228"/>
  <c r="R36" i="228"/>
  <c r="T35" i="228"/>
  <c r="S35" i="228"/>
  <c r="R35" i="228"/>
  <c r="T34" i="228"/>
  <c r="S34" i="228"/>
  <c r="R34" i="228"/>
  <c r="T33" i="228"/>
  <c r="S33" i="228"/>
  <c r="R33" i="228"/>
  <c r="T32" i="228"/>
  <c r="S32" i="228"/>
  <c r="R32" i="228"/>
  <c r="T31" i="228"/>
  <c r="S31" i="228"/>
  <c r="R31" i="228"/>
  <c r="T30" i="228"/>
  <c r="S30" i="228"/>
  <c r="R30" i="228"/>
  <c r="T29" i="228"/>
  <c r="S29" i="228"/>
  <c r="R29" i="228"/>
  <c r="T28" i="228"/>
  <c r="S28" i="228"/>
  <c r="R28" i="228"/>
  <c r="T27" i="228"/>
  <c r="S27" i="228"/>
  <c r="R27" i="228"/>
  <c r="T26" i="228"/>
  <c r="S26" i="228"/>
  <c r="R26" i="228"/>
  <c r="T25" i="228"/>
  <c r="S25" i="228"/>
  <c r="R25" i="228"/>
  <c r="T24" i="228"/>
  <c r="S24" i="228"/>
  <c r="R24" i="228"/>
  <c r="T23" i="228"/>
  <c r="S23" i="228"/>
  <c r="R23" i="228"/>
  <c r="T22" i="228"/>
  <c r="S22" i="228"/>
  <c r="R22" i="228"/>
  <c r="Y44" i="227"/>
  <c r="X44" i="227"/>
  <c r="Y43" i="227"/>
  <c r="X43" i="227"/>
  <c r="W43" i="227"/>
  <c r="Y42" i="227"/>
  <c r="X42" i="227"/>
  <c r="W42" i="227"/>
  <c r="Y41" i="227"/>
  <c r="X41" i="227"/>
  <c r="W41" i="227"/>
  <c r="Y40" i="227"/>
  <c r="X40" i="227"/>
  <c r="W40" i="227"/>
  <c r="Y39" i="227"/>
  <c r="X39" i="227"/>
  <c r="W39" i="227"/>
  <c r="Y38" i="227"/>
  <c r="X38" i="227"/>
  <c r="W38" i="227"/>
  <c r="Y37" i="227"/>
  <c r="X37" i="227"/>
  <c r="W37" i="227"/>
  <c r="Y36" i="227"/>
  <c r="X36" i="227"/>
  <c r="W36" i="227"/>
  <c r="Y35" i="227"/>
  <c r="X35" i="227"/>
  <c r="W35" i="227"/>
  <c r="Y34" i="227"/>
  <c r="X34" i="227"/>
  <c r="W34" i="227"/>
  <c r="Y33" i="227"/>
  <c r="X33" i="227"/>
  <c r="W33" i="227"/>
  <c r="Y32" i="227"/>
  <c r="X32" i="227"/>
  <c r="W32" i="227"/>
  <c r="Y31" i="227"/>
  <c r="X31" i="227"/>
  <c r="W31" i="227"/>
  <c r="Y30" i="227"/>
  <c r="X30" i="227"/>
  <c r="W30" i="227"/>
  <c r="Y29" i="227"/>
  <c r="X29" i="227"/>
  <c r="W29" i="227"/>
  <c r="Y28" i="227"/>
  <c r="X28" i="227"/>
  <c r="W28" i="227"/>
  <c r="Y27" i="227"/>
  <c r="X27" i="227"/>
  <c r="W27" i="227"/>
  <c r="Y26" i="227"/>
  <c r="X26" i="227"/>
  <c r="W26" i="227"/>
  <c r="Y25" i="227"/>
  <c r="X25" i="227"/>
  <c r="W25" i="227"/>
  <c r="Y24" i="227"/>
  <c r="X24" i="227"/>
  <c r="W24" i="227"/>
  <c r="Y23" i="227"/>
  <c r="X23" i="227"/>
  <c r="W23" i="227"/>
  <c r="Y22" i="227"/>
  <c r="X22" i="227"/>
  <c r="W22" i="227"/>
  <c r="Y21" i="227"/>
  <c r="X21" i="227"/>
  <c r="W21" i="227"/>
  <c r="T43" i="227"/>
  <c r="S43" i="227"/>
  <c r="R43" i="227"/>
  <c r="T42" i="227"/>
  <c r="S42" i="227"/>
  <c r="R42" i="227"/>
  <c r="T41" i="227"/>
  <c r="S41" i="227"/>
  <c r="R41" i="227"/>
  <c r="T40" i="227"/>
  <c r="S40" i="227"/>
  <c r="R40" i="227"/>
  <c r="T39" i="227"/>
  <c r="S39" i="227"/>
  <c r="R39" i="227"/>
  <c r="T38" i="227"/>
  <c r="S38" i="227"/>
  <c r="R38" i="227"/>
  <c r="T37" i="227"/>
  <c r="S37" i="227"/>
  <c r="R37" i="227"/>
  <c r="T36" i="227"/>
  <c r="S36" i="227"/>
  <c r="R36" i="227"/>
  <c r="T35" i="227"/>
  <c r="S35" i="227"/>
  <c r="R35" i="227"/>
  <c r="T34" i="227"/>
  <c r="S34" i="227"/>
  <c r="R34" i="227"/>
  <c r="T33" i="227"/>
  <c r="S33" i="227"/>
  <c r="R33" i="227"/>
  <c r="T32" i="227"/>
  <c r="S32" i="227"/>
  <c r="R32" i="227"/>
  <c r="T31" i="227"/>
  <c r="S31" i="227"/>
  <c r="R31" i="227"/>
  <c r="T30" i="227"/>
  <c r="S30" i="227"/>
  <c r="R30" i="227"/>
  <c r="T29" i="227"/>
  <c r="S29" i="227"/>
  <c r="R29" i="227"/>
  <c r="T28" i="227"/>
  <c r="S28" i="227"/>
  <c r="R28" i="227"/>
  <c r="T27" i="227"/>
  <c r="S27" i="227"/>
  <c r="R27" i="227"/>
  <c r="T26" i="227"/>
  <c r="S26" i="227"/>
  <c r="R26" i="227"/>
  <c r="T25" i="227"/>
  <c r="S25" i="227"/>
  <c r="R25" i="227"/>
  <c r="T24" i="227"/>
  <c r="S24" i="227"/>
  <c r="R24" i="227"/>
  <c r="T23" i="227"/>
  <c r="S23" i="227"/>
  <c r="R23" i="227"/>
  <c r="T22" i="227"/>
  <c r="S22" i="227"/>
  <c r="R22" i="227"/>
  <c r="T21" i="227"/>
  <c r="S21" i="227"/>
  <c r="R21" i="227"/>
  <c r="Y43" i="226"/>
  <c r="X43" i="226"/>
  <c r="W43" i="226"/>
  <c r="Y42" i="226"/>
  <c r="X42" i="226"/>
  <c r="W42" i="226"/>
  <c r="Y41" i="226"/>
  <c r="X41" i="226"/>
  <c r="W41" i="226"/>
  <c r="Y40" i="226"/>
  <c r="X40" i="226"/>
  <c r="W40" i="226"/>
  <c r="Y39" i="226"/>
  <c r="X39" i="226"/>
  <c r="W39" i="226"/>
  <c r="Y38" i="226"/>
  <c r="X38" i="226"/>
  <c r="W38" i="226"/>
  <c r="Y37" i="226"/>
  <c r="X37" i="226"/>
  <c r="W37" i="226"/>
  <c r="Y36" i="226"/>
  <c r="X36" i="226"/>
  <c r="W36" i="226"/>
  <c r="Y35" i="226"/>
  <c r="X35" i="226"/>
  <c r="W35" i="226"/>
  <c r="Y34" i="226"/>
  <c r="X34" i="226"/>
  <c r="W34" i="226"/>
  <c r="Y33" i="226"/>
  <c r="X33" i="226"/>
  <c r="W33" i="226"/>
  <c r="Y32" i="226"/>
  <c r="X32" i="226"/>
  <c r="W32" i="226"/>
  <c r="Y31" i="226"/>
  <c r="X31" i="226"/>
  <c r="W31" i="226"/>
  <c r="Y30" i="226"/>
  <c r="X30" i="226"/>
  <c r="W30" i="226"/>
  <c r="Y29" i="226"/>
  <c r="X29" i="226"/>
  <c r="W29" i="226"/>
  <c r="Y28" i="226"/>
  <c r="X28" i="226"/>
  <c r="W28" i="226"/>
  <c r="Y27" i="226"/>
  <c r="X27" i="226"/>
  <c r="W27" i="226"/>
  <c r="Y26" i="226"/>
  <c r="X26" i="226"/>
  <c r="W26" i="226"/>
  <c r="Y25" i="226"/>
  <c r="X25" i="226"/>
  <c r="W25" i="226"/>
  <c r="Y24" i="226"/>
  <c r="X24" i="226"/>
  <c r="W24" i="226"/>
  <c r="Y23" i="226"/>
  <c r="X23" i="226"/>
  <c r="W23" i="226"/>
  <c r="Y22" i="226"/>
  <c r="X22" i="226"/>
  <c r="W22" i="226"/>
  <c r="Y21" i="226"/>
  <c r="X21" i="226"/>
  <c r="W21" i="226"/>
  <c r="T43" i="226"/>
  <c r="S43" i="226"/>
  <c r="R43" i="226"/>
  <c r="T42" i="226"/>
  <c r="S42" i="226"/>
  <c r="R42" i="226"/>
  <c r="T41" i="226"/>
  <c r="S41" i="226"/>
  <c r="R41" i="226"/>
  <c r="T40" i="226"/>
  <c r="S40" i="226"/>
  <c r="R40" i="226"/>
  <c r="T39" i="226"/>
  <c r="S39" i="226"/>
  <c r="R39" i="226"/>
  <c r="T38" i="226"/>
  <c r="S38" i="226"/>
  <c r="R38" i="226"/>
  <c r="T37" i="226"/>
  <c r="S37" i="226"/>
  <c r="R37" i="226"/>
  <c r="T36" i="226"/>
  <c r="S36" i="226"/>
  <c r="R36" i="226"/>
  <c r="T35" i="226"/>
  <c r="S35" i="226"/>
  <c r="R35" i="226"/>
  <c r="T34" i="226"/>
  <c r="S34" i="226"/>
  <c r="R34" i="226"/>
  <c r="T33" i="226"/>
  <c r="S33" i="226"/>
  <c r="R33" i="226"/>
  <c r="T32" i="226"/>
  <c r="S32" i="226"/>
  <c r="R32" i="226"/>
  <c r="T31" i="226"/>
  <c r="S31" i="226"/>
  <c r="R31" i="226"/>
  <c r="T30" i="226"/>
  <c r="S30" i="226"/>
  <c r="R30" i="226"/>
  <c r="T29" i="226"/>
  <c r="S29" i="226"/>
  <c r="R29" i="226"/>
  <c r="T28" i="226"/>
  <c r="S28" i="226"/>
  <c r="R28" i="226"/>
  <c r="T27" i="226"/>
  <c r="S27" i="226"/>
  <c r="R27" i="226"/>
  <c r="T26" i="226"/>
  <c r="S26" i="226"/>
  <c r="R26" i="226"/>
  <c r="T25" i="226"/>
  <c r="S25" i="226"/>
  <c r="R25" i="226"/>
  <c r="T24" i="226"/>
  <c r="S24" i="226"/>
  <c r="R24" i="226"/>
  <c r="T23" i="226"/>
  <c r="S23" i="226"/>
  <c r="R23" i="226"/>
  <c r="T22" i="226"/>
  <c r="S22" i="226"/>
  <c r="R22" i="226"/>
  <c r="T21" i="226"/>
  <c r="S21" i="226"/>
  <c r="R21" i="226"/>
  <c r="X54" i="226" l="1"/>
  <c r="Y54" i="226"/>
  <c r="R54" i="226"/>
  <c r="W54" i="226"/>
  <c r="S54" i="226"/>
  <c r="AB53" i="226" s="1"/>
  <c r="T54" i="226"/>
  <c r="AC53" i="226" s="1"/>
  <c r="AA53" i="226" l="1"/>
  <c r="H242" i="153"/>
  <c r="M267" i="228" l="1"/>
  <c r="L267" i="228"/>
  <c r="J267" i="228"/>
  <c r="N267" i="228" l="1"/>
  <c r="O246" i="203"/>
  <c r="O244" i="203" l="1"/>
  <c r="H222" i="153"/>
  <c r="H168" i="153"/>
  <c r="L407" i="226"/>
  <c r="L406" i="226"/>
  <c r="L395" i="226"/>
  <c r="L410" i="226"/>
  <c r="L394" i="226"/>
  <c r="L409" i="226" s="1"/>
  <c r="L30" i="226" s="1"/>
  <c r="L379" i="226"/>
  <c r="L378" i="226"/>
  <c r="L367" i="226"/>
  <c r="L382" i="226" s="1"/>
  <c r="L41" i="226" s="1"/>
  <c r="L366" i="226"/>
  <c r="L368" i="226" s="1"/>
  <c r="L351" i="226"/>
  <c r="L350" i="226"/>
  <c r="L339" i="226"/>
  <c r="L338" i="226"/>
  <c r="L323" i="226"/>
  <c r="L322" i="226"/>
  <c r="L299" i="226"/>
  <c r="L298" i="226"/>
  <c r="L271" i="226"/>
  <c r="L270" i="226"/>
  <c r="L247" i="226"/>
  <c r="L246" i="226"/>
  <c r="L219" i="226"/>
  <c r="L218" i="226"/>
  <c r="L195" i="226"/>
  <c r="L194" i="226"/>
  <c r="L221" i="226" s="1"/>
  <c r="L25" i="226" s="1"/>
  <c r="L167" i="226"/>
  <c r="L166" i="226"/>
  <c r="L168" i="226" s="1"/>
  <c r="L143" i="226"/>
  <c r="L142" i="226"/>
  <c r="L115" i="226"/>
  <c r="L114" i="226"/>
  <c r="L326" i="226"/>
  <c r="L39" i="226" s="1"/>
  <c r="L220" i="226"/>
  <c r="J173" i="153"/>
  <c r="V173" i="153"/>
  <c r="M13" i="235"/>
  <c r="M15" i="235"/>
  <c r="L266" i="235" s="1"/>
  <c r="M17" i="235"/>
  <c r="L267" i="235" s="1"/>
  <c r="M19" i="235"/>
  <c r="M21" i="235"/>
  <c r="L269" i="235" s="1"/>
  <c r="M23" i="235"/>
  <c r="L270" i="235" s="1"/>
  <c r="M25" i="235"/>
  <c r="M27" i="235"/>
  <c r="L272" i="235" s="1"/>
  <c r="M29" i="235"/>
  <c r="L273" i="235" s="1"/>
  <c r="M31" i="235"/>
  <c r="M33" i="235"/>
  <c r="L275" i="235" s="1"/>
  <c r="M35" i="235"/>
  <c r="L276" i="235" s="1"/>
  <c r="O175" i="203"/>
  <c r="I248" i="153"/>
  <c r="I229" i="153"/>
  <c r="H252" i="153"/>
  <c r="H253" i="153"/>
  <c r="H251" i="153"/>
  <c r="H249" i="153"/>
  <c r="X248" i="153"/>
  <c r="Q248" i="153"/>
  <c r="V246" i="153"/>
  <c r="J246" i="153"/>
  <c r="V245" i="153"/>
  <c r="J245" i="153"/>
  <c r="H244" i="153"/>
  <c r="H243" i="153"/>
  <c r="H230" i="153"/>
  <c r="X229" i="153"/>
  <c r="Q229" i="153"/>
  <c r="V227" i="153"/>
  <c r="J227" i="153"/>
  <c r="V226" i="153"/>
  <c r="J226" i="153"/>
  <c r="H225" i="153"/>
  <c r="H224" i="153"/>
  <c r="H223" i="153"/>
  <c r="H198" i="153"/>
  <c r="H199" i="153"/>
  <c r="H197" i="153"/>
  <c r="X194" i="153"/>
  <c r="Q194" i="153"/>
  <c r="H195" i="153"/>
  <c r="J192" i="153"/>
  <c r="I194" i="153"/>
  <c r="V192" i="153"/>
  <c r="V191" i="153"/>
  <c r="J191" i="153"/>
  <c r="H190" i="153"/>
  <c r="H189" i="153"/>
  <c r="H176" i="153"/>
  <c r="I175" i="153"/>
  <c r="I122" i="153"/>
  <c r="H123" i="153"/>
  <c r="X175" i="153"/>
  <c r="Q175" i="153"/>
  <c r="I141" i="153"/>
  <c r="H142" i="153"/>
  <c r="V172" i="153"/>
  <c r="J172" i="153"/>
  <c r="H171" i="153"/>
  <c r="H170" i="153"/>
  <c r="H169" i="153"/>
  <c r="H38" i="153"/>
  <c r="H188" i="153"/>
  <c r="O140" i="203"/>
  <c r="O249" i="203"/>
  <c r="O248" i="203"/>
  <c r="O247" i="203"/>
  <c r="L402" i="228"/>
  <c r="L405" i="228"/>
  <c r="L404" i="228"/>
  <c r="L403" i="228"/>
  <c r="L401" i="228"/>
  <c r="L400" i="228"/>
  <c r="L399" i="228"/>
  <c r="L398" i="228"/>
  <c r="L393" i="228"/>
  <c r="L392" i="228"/>
  <c r="L391" i="228"/>
  <c r="L390" i="228"/>
  <c r="L389" i="228"/>
  <c r="L388" i="228"/>
  <c r="L387" i="228"/>
  <c r="L386" i="228"/>
  <c r="L377" i="228"/>
  <c r="L376" i="228"/>
  <c r="L375" i="228"/>
  <c r="L374" i="228"/>
  <c r="L373" i="228"/>
  <c r="L372" i="228"/>
  <c r="L371" i="228"/>
  <c r="L370" i="228"/>
  <c r="L365" i="228"/>
  <c r="L364" i="228"/>
  <c r="L363" i="228"/>
  <c r="L362" i="228"/>
  <c r="L361" i="228"/>
  <c r="L360" i="228"/>
  <c r="L359" i="228"/>
  <c r="L358" i="228"/>
  <c r="L349" i="228"/>
  <c r="L348" i="228"/>
  <c r="L347" i="228"/>
  <c r="L346" i="228"/>
  <c r="L345" i="228"/>
  <c r="L344" i="228"/>
  <c r="L343" i="228"/>
  <c r="N343" i="228" s="1"/>
  <c r="L342" i="228"/>
  <c r="L337" i="228"/>
  <c r="L336" i="228"/>
  <c r="L335" i="228"/>
  <c r="L334" i="228"/>
  <c r="L333" i="228"/>
  <c r="L332" i="228"/>
  <c r="L331" i="228"/>
  <c r="L330" i="228"/>
  <c r="L321" i="228"/>
  <c r="L320" i="228"/>
  <c r="L319" i="228"/>
  <c r="L318" i="228"/>
  <c r="L317" i="228"/>
  <c r="L316" i="228"/>
  <c r="L315" i="228"/>
  <c r="L314" i="228"/>
  <c r="L313" i="228"/>
  <c r="L312" i="228"/>
  <c r="L311" i="228"/>
  <c r="L310" i="228"/>
  <c r="L309" i="228"/>
  <c r="L308" i="228"/>
  <c r="L307" i="228"/>
  <c r="N307" i="228" s="1"/>
  <c r="L306" i="228"/>
  <c r="L305" i="228"/>
  <c r="L304" i="228"/>
  <c r="L303" i="228"/>
  <c r="L302" i="228"/>
  <c r="L297" i="228"/>
  <c r="L296" i="228"/>
  <c r="L295" i="228"/>
  <c r="L294" i="228"/>
  <c r="L293" i="228"/>
  <c r="L292" i="228"/>
  <c r="L291" i="228"/>
  <c r="L290" i="228"/>
  <c r="L289" i="228"/>
  <c r="L288" i="228"/>
  <c r="L287" i="228"/>
  <c r="L286" i="228"/>
  <c r="L285" i="228"/>
  <c r="L284" i="228"/>
  <c r="L283" i="228"/>
  <c r="L282" i="228"/>
  <c r="L281" i="228"/>
  <c r="L280" i="228"/>
  <c r="L279" i="228"/>
  <c r="L278" i="228"/>
  <c r="L269" i="228"/>
  <c r="L268" i="228"/>
  <c r="L266" i="228"/>
  <c r="L265" i="228"/>
  <c r="L264" i="228"/>
  <c r="L263" i="228"/>
  <c r="L262" i="228"/>
  <c r="L261" i="228"/>
  <c r="L260" i="228"/>
  <c r="L259" i="228"/>
  <c r="L258" i="228"/>
  <c r="L257" i="228"/>
  <c r="L256" i="228"/>
  <c r="L255" i="228"/>
  <c r="L254" i="228"/>
  <c r="L253" i="228"/>
  <c r="L252" i="228"/>
  <c r="L251" i="228"/>
  <c r="L250" i="228"/>
  <c r="L245" i="228"/>
  <c r="L244" i="228"/>
  <c r="L243" i="228"/>
  <c r="L242" i="228"/>
  <c r="N242" i="228" s="1"/>
  <c r="L241" i="228"/>
  <c r="L240" i="228"/>
  <c r="L239" i="228"/>
  <c r="L238" i="228"/>
  <c r="L237" i="228"/>
  <c r="L236" i="228"/>
  <c r="L235" i="228"/>
  <c r="L234" i="228"/>
  <c r="L233" i="228"/>
  <c r="L232" i="228"/>
  <c r="L231" i="228"/>
  <c r="L230" i="228"/>
  <c r="L229" i="228"/>
  <c r="L228" i="228"/>
  <c r="L227" i="228"/>
  <c r="L226" i="228"/>
  <c r="L217" i="228"/>
  <c r="L216" i="228"/>
  <c r="L215" i="228"/>
  <c r="L214" i="228"/>
  <c r="L213" i="228"/>
  <c r="L212" i="228"/>
  <c r="L211" i="228"/>
  <c r="L210" i="228"/>
  <c r="N210" i="228" s="1"/>
  <c r="L209" i="228"/>
  <c r="L208" i="228"/>
  <c r="L207" i="228"/>
  <c r="L206" i="228"/>
  <c r="L205" i="228"/>
  <c r="L204" i="228"/>
  <c r="L203" i="228"/>
  <c r="L202" i="228"/>
  <c r="L201" i="228"/>
  <c r="L200" i="228"/>
  <c r="L199" i="228"/>
  <c r="L198" i="228"/>
  <c r="L193" i="228"/>
  <c r="L192" i="228"/>
  <c r="L191" i="228"/>
  <c r="L190" i="228"/>
  <c r="L189" i="228"/>
  <c r="L188" i="228"/>
  <c r="L187" i="228"/>
  <c r="N187" i="228" s="1"/>
  <c r="L186" i="228"/>
  <c r="L185" i="228"/>
  <c r="L184" i="228"/>
  <c r="L183" i="228"/>
  <c r="L182" i="228"/>
  <c r="L181" i="228"/>
  <c r="L180" i="228"/>
  <c r="L179" i="228"/>
  <c r="L178" i="228"/>
  <c r="L177" i="228"/>
  <c r="L176" i="228"/>
  <c r="L175" i="228"/>
  <c r="L174" i="228"/>
  <c r="L165" i="228"/>
  <c r="L164" i="228"/>
  <c r="L163" i="228"/>
  <c r="L162" i="228"/>
  <c r="L161" i="228"/>
  <c r="L160" i="228"/>
  <c r="L159" i="228"/>
  <c r="L158" i="228"/>
  <c r="L157" i="228"/>
  <c r="L156" i="228"/>
  <c r="L155" i="228"/>
  <c r="L154" i="228"/>
  <c r="L153" i="228"/>
  <c r="L152" i="228"/>
  <c r="L151" i="228"/>
  <c r="L150" i="228"/>
  <c r="L149" i="228"/>
  <c r="L148" i="228"/>
  <c r="L147" i="228"/>
  <c r="L146" i="228"/>
  <c r="L141" i="228"/>
  <c r="L140" i="228"/>
  <c r="L139" i="228"/>
  <c r="L138" i="228"/>
  <c r="L137" i="228"/>
  <c r="L136" i="228"/>
  <c r="L135" i="228"/>
  <c r="L134" i="228"/>
  <c r="L133" i="228"/>
  <c r="L132" i="228"/>
  <c r="L131" i="228"/>
  <c r="L130" i="228"/>
  <c r="L129" i="228"/>
  <c r="L128" i="228"/>
  <c r="L127" i="228"/>
  <c r="L126" i="228"/>
  <c r="L125" i="228"/>
  <c r="L124" i="228"/>
  <c r="L123" i="228"/>
  <c r="L122" i="228"/>
  <c r="L113" i="228"/>
  <c r="L112" i="228"/>
  <c r="L111" i="228"/>
  <c r="L110" i="228"/>
  <c r="L109" i="228"/>
  <c r="L108" i="228"/>
  <c r="L107" i="228"/>
  <c r="L106" i="228"/>
  <c r="L105" i="228"/>
  <c r="L104" i="228"/>
  <c r="L103" i="228"/>
  <c r="L102" i="228"/>
  <c r="L101" i="228"/>
  <c r="L100" i="228"/>
  <c r="L99" i="228"/>
  <c r="L98" i="228"/>
  <c r="L97" i="228"/>
  <c r="L96" i="228"/>
  <c r="L95" i="228"/>
  <c r="L94" i="228"/>
  <c r="L89" i="228"/>
  <c r="L88" i="228"/>
  <c r="L87" i="228"/>
  <c r="L86" i="228"/>
  <c r="L85" i="228"/>
  <c r="L84" i="228"/>
  <c r="L83" i="228"/>
  <c r="L82" i="228"/>
  <c r="L81" i="228"/>
  <c r="L80" i="228"/>
  <c r="L79" i="228"/>
  <c r="L78" i="228"/>
  <c r="L77" i="228"/>
  <c r="L76" i="228"/>
  <c r="L75" i="228"/>
  <c r="L74" i="228"/>
  <c r="L73" i="228"/>
  <c r="L72" i="228"/>
  <c r="L71" i="228"/>
  <c r="L70" i="228"/>
  <c r="D91" i="222" s="1"/>
  <c r="L64" i="228"/>
  <c r="L63" i="228"/>
  <c r="L62" i="228"/>
  <c r="L61" i="228"/>
  <c r="J398" i="228"/>
  <c r="N398" i="228" s="1"/>
  <c r="J405" i="228"/>
  <c r="N405" i="228" s="1"/>
  <c r="J404" i="228"/>
  <c r="J403" i="228"/>
  <c r="J402" i="228"/>
  <c r="J401" i="228"/>
  <c r="J400" i="228"/>
  <c r="J399" i="228"/>
  <c r="J393" i="228"/>
  <c r="J392" i="228"/>
  <c r="J391" i="228"/>
  <c r="J390" i="228"/>
  <c r="J389" i="228"/>
  <c r="J388" i="228"/>
  <c r="J387" i="228"/>
  <c r="J386" i="228"/>
  <c r="J377" i="228"/>
  <c r="J376" i="228"/>
  <c r="J375" i="228"/>
  <c r="J374" i="228"/>
  <c r="J373" i="228"/>
  <c r="J372" i="228"/>
  <c r="J371" i="228"/>
  <c r="J370" i="228"/>
  <c r="J365" i="228"/>
  <c r="J364" i="228"/>
  <c r="N364" i="228" s="1"/>
  <c r="J363" i="228"/>
  <c r="J362" i="228"/>
  <c r="J361" i="228"/>
  <c r="J360" i="228"/>
  <c r="J359" i="228"/>
  <c r="J358" i="228"/>
  <c r="J349" i="228"/>
  <c r="J348" i="228"/>
  <c r="J347" i="228"/>
  <c r="J346" i="228"/>
  <c r="J345" i="228"/>
  <c r="J344" i="228"/>
  <c r="J343" i="228"/>
  <c r="J342" i="228"/>
  <c r="J337" i="228"/>
  <c r="J336" i="228"/>
  <c r="J335" i="228"/>
  <c r="J334" i="228"/>
  <c r="J333" i="228"/>
  <c r="J332" i="228"/>
  <c r="J331" i="228"/>
  <c r="J330" i="228"/>
  <c r="J321" i="228"/>
  <c r="J320" i="228"/>
  <c r="N320" i="228" s="1"/>
  <c r="J319" i="228"/>
  <c r="J318" i="228"/>
  <c r="J317" i="228"/>
  <c r="J316" i="228"/>
  <c r="J315" i="228"/>
  <c r="J314" i="228"/>
  <c r="J313" i="228"/>
  <c r="J312" i="228"/>
  <c r="J311" i="228"/>
  <c r="J310" i="228"/>
  <c r="J309" i="228"/>
  <c r="J308" i="228"/>
  <c r="J307" i="228"/>
  <c r="J306" i="228"/>
  <c r="J305" i="228"/>
  <c r="J304" i="228"/>
  <c r="J303" i="228"/>
  <c r="J302" i="228"/>
  <c r="J297" i="228"/>
  <c r="N297" i="228" s="1"/>
  <c r="J296" i="228"/>
  <c r="J295" i="228"/>
  <c r="J294" i="228"/>
  <c r="J293" i="228"/>
  <c r="J292" i="228"/>
  <c r="N292" i="228" s="1"/>
  <c r="J291" i="228"/>
  <c r="J290" i="228"/>
  <c r="J289" i="228"/>
  <c r="J288" i="228"/>
  <c r="J287" i="228"/>
  <c r="J286" i="228"/>
  <c r="J285" i="228"/>
  <c r="J284" i="228"/>
  <c r="J283" i="228"/>
  <c r="J282" i="228"/>
  <c r="J281" i="228"/>
  <c r="J280" i="228"/>
  <c r="J279" i="228"/>
  <c r="J278" i="228"/>
  <c r="J269" i="228"/>
  <c r="J268" i="228"/>
  <c r="J266" i="228"/>
  <c r="J265" i="228"/>
  <c r="J264" i="228"/>
  <c r="J263" i="228"/>
  <c r="J262" i="228"/>
  <c r="J261" i="228"/>
  <c r="J260" i="228"/>
  <c r="J259" i="228"/>
  <c r="N259" i="228" s="1"/>
  <c r="J258" i="228"/>
  <c r="J257" i="228"/>
  <c r="J256" i="228"/>
  <c r="J255" i="228"/>
  <c r="J254" i="228"/>
  <c r="J253" i="228"/>
  <c r="J252" i="228"/>
  <c r="J251" i="228"/>
  <c r="J250" i="228"/>
  <c r="J245" i="228"/>
  <c r="J244" i="228"/>
  <c r="J243" i="228"/>
  <c r="J242" i="228"/>
  <c r="J241" i="228"/>
  <c r="J240" i="228"/>
  <c r="J239" i="228"/>
  <c r="J238" i="228"/>
  <c r="J237" i="228"/>
  <c r="J236" i="228"/>
  <c r="J235" i="228"/>
  <c r="J234" i="228"/>
  <c r="J233" i="228"/>
  <c r="J232" i="228"/>
  <c r="J231" i="228"/>
  <c r="N231" i="228" s="1"/>
  <c r="J230" i="228"/>
  <c r="J229" i="228"/>
  <c r="J228" i="228"/>
  <c r="J227" i="228"/>
  <c r="J226" i="228"/>
  <c r="J217" i="228"/>
  <c r="J216" i="228"/>
  <c r="J215" i="228"/>
  <c r="J214" i="228"/>
  <c r="J213" i="228"/>
  <c r="J212" i="228"/>
  <c r="J211" i="228"/>
  <c r="J210" i="228"/>
  <c r="J209" i="228"/>
  <c r="J208" i="228"/>
  <c r="J207" i="228"/>
  <c r="J206" i="228"/>
  <c r="J205" i="228"/>
  <c r="J204" i="228"/>
  <c r="N204" i="228" s="1"/>
  <c r="J203" i="228"/>
  <c r="J202" i="228"/>
  <c r="J201" i="228"/>
  <c r="J200" i="228"/>
  <c r="J199" i="228"/>
  <c r="N199" i="228" s="1"/>
  <c r="J198" i="228"/>
  <c r="J193" i="228"/>
  <c r="J192" i="228"/>
  <c r="J191" i="228"/>
  <c r="J190" i="228"/>
  <c r="J189" i="228"/>
  <c r="J188" i="228"/>
  <c r="J187" i="228"/>
  <c r="J186" i="228"/>
  <c r="J185" i="228"/>
  <c r="J184" i="228"/>
  <c r="J183" i="228"/>
  <c r="J182" i="228"/>
  <c r="J181" i="228"/>
  <c r="J180" i="228"/>
  <c r="J179" i="228"/>
  <c r="J178" i="228"/>
  <c r="J177" i="228"/>
  <c r="J176" i="228"/>
  <c r="J175" i="228"/>
  <c r="J174" i="228"/>
  <c r="J165" i="228"/>
  <c r="J164" i="228"/>
  <c r="J163" i="228"/>
  <c r="N163" i="228" s="1"/>
  <c r="J162" i="228"/>
  <c r="J161" i="228"/>
  <c r="J160" i="228"/>
  <c r="J159" i="228"/>
  <c r="J158" i="228"/>
  <c r="J157" i="228"/>
  <c r="J156" i="228"/>
  <c r="J155" i="228"/>
  <c r="J154" i="228"/>
  <c r="J153" i="228"/>
  <c r="J152" i="228"/>
  <c r="J151" i="228"/>
  <c r="J150" i="228"/>
  <c r="J149" i="228"/>
  <c r="J148" i="228"/>
  <c r="J147" i="228"/>
  <c r="J146" i="228"/>
  <c r="J141" i="228"/>
  <c r="J140" i="228"/>
  <c r="J139" i="228"/>
  <c r="J138" i="228"/>
  <c r="J137" i="228"/>
  <c r="J136" i="228"/>
  <c r="J135" i="228"/>
  <c r="N135" i="228" s="1"/>
  <c r="J134" i="228"/>
  <c r="J133" i="228"/>
  <c r="J132" i="228"/>
  <c r="J131" i="228"/>
  <c r="J130" i="228"/>
  <c r="J129" i="228"/>
  <c r="J128" i="228"/>
  <c r="J127" i="228"/>
  <c r="J126" i="228"/>
  <c r="J125" i="228"/>
  <c r="J124" i="228"/>
  <c r="J123" i="228"/>
  <c r="J122" i="228"/>
  <c r="J113" i="228"/>
  <c r="J112" i="228"/>
  <c r="J111" i="228"/>
  <c r="J110" i="228"/>
  <c r="J109" i="228"/>
  <c r="J108" i="228"/>
  <c r="J107" i="228"/>
  <c r="J106" i="228"/>
  <c r="J105" i="228"/>
  <c r="J104" i="228"/>
  <c r="J103" i="228"/>
  <c r="N103" i="228" s="1"/>
  <c r="J102" i="228"/>
  <c r="J101" i="228"/>
  <c r="J100" i="228"/>
  <c r="J99" i="228"/>
  <c r="J98" i="228"/>
  <c r="J97" i="228"/>
  <c r="J96" i="228"/>
  <c r="J95" i="228"/>
  <c r="J94" i="228"/>
  <c r="J89" i="228"/>
  <c r="J88" i="228"/>
  <c r="J87" i="228"/>
  <c r="J86" i="228"/>
  <c r="J85" i="228"/>
  <c r="J84" i="228"/>
  <c r="J83" i="228"/>
  <c r="J82" i="228"/>
  <c r="J81" i="228"/>
  <c r="J80" i="228"/>
  <c r="J79" i="228"/>
  <c r="J78" i="228"/>
  <c r="J77" i="228"/>
  <c r="J76" i="228"/>
  <c r="J75" i="228"/>
  <c r="N75" i="228" s="1"/>
  <c r="J74" i="228"/>
  <c r="J73" i="228"/>
  <c r="J72" i="228"/>
  <c r="J71" i="228"/>
  <c r="J91" i="228" s="1"/>
  <c r="J70" i="228"/>
  <c r="C91" i="222" s="1"/>
  <c r="J64" i="228"/>
  <c r="J63" i="228"/>
  <c r="J62" i="228"/>
  <c r="J61" i="228"/>
  <c r="J61" i="227"/>
  <c r="L401" i="227"/>
  <c r="L405" i="227"/>
  <c r="L404" i="227"/>
  <c r="L403" i="227"/>
  <c r="L402" i="227"/>
  <c r="L400" i="227"/>
  <c r="L399" i="227"/>
  <c r="L398" i="227"/>
  <c r="L393" i="227"/>
  <c r="L392" i="227"/>
  <c r="L391" i="227"/>
  <c r="L390" i="227"/>
  <c r="L389" i="227"/>
  <c r="L388" i="227"/>
  <c r="L387" i="227"/>
  <c r="L386" i="227"/>
  <c r="L377" i="227"/>
  <c r="L376" i="227"/>
  <c r="L375" i="227"/>
  <c r="L374" i="227"/>
  <c r="L373" i="227"/>
  <c r="L372" i="227"/>
  <c r="L371" i="227"/>
  <c r="L370" i="227"/>
  <c r="L365" i="227"/>
  <c r="L364" i="227"/>
  <c r="N364" i="227" s="1"/>
  <c r="L363" i="227"/>
  <c r="L362" i="227"/>
  <c r="L361" i="227"/>
  <c r="L360" i="227"/>
  <c r="N360" i="227" s="1"/>
  <c r="L359" i="227"/>
  <c r="L358" i="227"/>
  <c r="L349" i="227"/>
  <c r="L348" i="227"/>
  <c r="L347" i="227"/>
  <c r="L346" i="227"/>
  <c r="L345" i="227"/>
  <c r="L344" i="227"/>
  <c r="L343" i="227"/>
  <c r="L342" i="227"/>
  <c r="L337" i="227"/>
  <c r="L336" i="227"/>
  <c r="L335" i="227"/>
  <c r="L334" i="227"/>
  <c r="L333" i="227"/>
  <c r="L332" i="227"/>
  <c r="L331" i="227"/>
  <c r="L330" i="227"/>
  <c r="L321" i="227"/>
  <c r="L320" i="227"/>
  <c r="L319" i="227"/>
  <c r="L318" i="227"/>
  <c r="L317" i="227"/>
  <c r="L316" i="227"/>
  <c r="L315" i="227"/>
  <c r="L314" i="227"/>
  <c r="L313" i="227"/>
  <c r="L312" i="227"/>
  <c r="L311" i="227"/>
  <c r="L310" i="227"/>
  <c r="L309" i="227"/>
  <c r="L308" i="227"/>
  <c r="L307" i="227"/>
  <c r="L306" i="227"/>
  <c r="L305" i="227"/>
  <c r="L304" i="227"/>
  <c r="L303" i="227"/>
  <c r="L302" i="227"/>
  <c r="L301" i="227"/>
  <c r="L297" i="227"/>
  <c r="L296" i="227"/>
  <c r="L295" i="227"/>
  <c r="L294" i="227"/>
  <c r="L299" i="227"/>
  <c r="L293" i="227"/>
  <c r="L298" i="227"/>
  <c r="L292" i="227"/>
  <c r="L291" i="227"/>
  <c r="L290" i="227"/>
  <c r="L289" i="227"/>
  <c r="L288" i="227"/>
  <c r="N288" i="227" s="1"/>
  <c r="L287" i="227"/>
  <c r="L286" i="227"/>
  <c r="L285" i="227"/>
  <c r="L284" i="227"/>
  <c r="L283" i="227"/>
  <c r="L282" i="227"/>
  <c r="L281" i="227"/>
  <c r="L280" i="227"/>
  <c r="L279" i="227"/>
  <c r="L278" i="227"/>
  <c r="L269" i="227"/>
  <c r="L268" i="227"/>
  <c r="L267" i="227"/>
  <c r="L266" i="227"/>
  <c r="N266" i="227" s="1"/>
  <c r="L265" i="227"/>
  <c r="L264" i="227"/>
  <c r="L263" i="227"/>
  <c r="L262" i="227"/>
  <c r="L261" i="227"/>
  <c r="L260" i="227"/>
  <c r="L259" i="227"/>
  <c r="L258" i="227"/>
  <c r="L257" i="227"/>
  <c r="L256" i="227"/>
  <c r="L255" i="227"/>
  <c r="L254" i="227"/>
  <c r="L253" i="227"/>
  <c r="L252" i="227"/>
  <c r="L251" i="227"/>
  <c r="N251" i="227" s="1"/>
  <c r="L250" i="227"/>
  <c r="L245" i="227"/>
  <c r="L244" i="227"/>
  <c r="L243" i="227"/>
  <c r="L242" i="227"/>
  <c r="L241" i="227"/>
  <c r="L240" i="227"/>
  <c r="L239" i="227"/>
  <c r="L238" i="227"/>
  <c r="N238" i="227" s="1"/>
  <c r="L237" i="227"/>
  <c r="L236" i="227"/>
  <c r="N236" i="227" s="1"/>
  <c r="L235" i="227"/>
  <c r="L234" i="227"/>
  <c r="L233" i="227"/>
  <c r="L232" i="227"/>
  <c r="L231" i="227"/>
  <c r="L230" i="227"/>
  <c r="L229" i="227"/>
  <c r="L228" i="227"/>
  <c r="L227" i="227"/>
  <c r="L226" i="227"/>
  <c r="L217" i="227"/>
  <c r="L216" i="227"/>
  <c r="L215" i="227"/>
  <c r="L214" i="227"/>
  <c r="L213" i="227"/>
  <c r="L212" i="227"/>
  <c r="L211" i="227"/>
  <c r="L210" i="227"/>
  <c r="L209" i="227"/>
  <c r="L208" i="227"/>
  <c r="L207" i="227"/>
  <c r="L206" i="227"/>
  <c r="L205" i="227"/>
  <c r="N205" i="227" s="1"/>
  <c r="L204" i="227"/>
  <c r="L203" i="227"/>
  <c r="L202" i="227"/>
  <c r="L201" i="227"/>
  <c r="L200" i="227"/>
  <c r="L199" i="227"/>
  <c r="L198" i="227"/>
  <c r="L197" i="227"/>
  <c r="L193" i="227"/>
  <c r="L192" i="227"/>
  <c r="L191" i="227"/>
  <c r="L190" i="227"/>
  <c r="L195" i="227"/>
  <c r="L189" i="227"/>
  <c r="L194" i="227"/>
  <c r="L188" i="227"/>
  <c r="L187" i="227"/>
  <c r="L186" i="227"/>
  <c r="L185" i="227"/>
  <c r="L184" i="227"/>
  <c r="L183" i="227"/>
  <c r="L182" i="227"/>
  <c r="L181" i="227"/>
  <c r="L180" i="227"/>
  <c r="L179" i="227"/>
  <c r="L178" i="227"/>
  <c r="N178" i="227" s="1"/>
  <c r="L177" i="227"/>
  <c r="L176" i="227"/>
  <c r="L175" i="227"/>
  <c r="L174" i="227"/>
  <c r="L165" i="227"/>
  <c r="L164" i="227"/>
  <c r="L163" i="227"/>
  <c r="L162" i="227"/>
  <c r="L161" i="227"/>
  <c r="L160" i="227"/>
  <c r="L159" i="227"/>
  <c r="L158" i="227"/>
  <c r="L157" i="227"/>
  <c r="L156" i="227"/>
  <c r="L155" i="227"/>
  <c r="L154" i="227"/>
  <c r="L153" i="227"/>
  <c r="L152" i="227"/>
  <c r="L151" i="227"/>
  <c r="L150" i="227"/>
  <c r="L149" i="227"/>
  <c r="L148" i="227"/>
  <c r="L147" i="227"/>
  <c r="N147" i="227" s="1"/>
  <c r="L146" i="227"/>
  <c r="N146" i="227" s="1"/>
  <c r="L145" i="227"/>
  <c r="L141" i="227"/>
  <c r="L140" i="227"/>
  <c r="L139" i="227"/>
  <c r="L138" i="227"/>
  <c r="L137" i="227"/>
  <c r="L136" i="227"/>
  <c r="L135" i="227"/>
  <c r="L134" i="227"/>
  <c r="L143" i="227"/>
  <c r="L133" i="227"/>
  <c r="L142" i="227"/>
  <c r="L132" i="227"/>
  <c r="L131" i="227"/>
  <c r="L130" i="227"/>
  <c r="L129" i="227"/>
  <c r="L128" i="227"/>
  <c r="L127" i="227"/>
  <c r="L126" i="227"/>
  <c r="L125" i="227"/>
  <c r="L124" i="227"/>
  <c r="L123" i="227"/>
  <c r="L122" i="227"/>
  <c r="L113" i="227"/>
  <c r="L112" i="227"/>
  <c r="L111" i="227"/>
  <c r="L110" i="227"/>
  <c r="L109" i="227"/>
  <c r="L108" i="227"/>
  <c r="L107" i="227"/>
  <c r="L106" i="227"/>
  <c r="L105" i="227"/>
  <c r="L104" i="227"/>
  <c r="L103" i="227"/>
  <c r="L102" i="227"/>
  <c r="L101" i="227"/>
  <c r="L100" i="227"/>
  <c r="L99" i="227"/>
  <c r="L98" i="227"/>
  <c r="L97" i="227"/>
  <c r="L96" i="227"/>
  <c r="L95" i="227"/>
  <c r="L94" i="227"/>
  <c r="L89" i="227"/>
  <c r="L88" i="227"/>
  <c r="L87" i="227"/>
  <c r="L86" i="227"/>
  <c r="L85" i="227"/>
  <c r="L84" i="227"/>
  <c r="L83" i="227"/>
  <c r="L82" i="227"/>
  <c r="L81" i="227"/>
  <c r="L80" i="227"/>
  <c r="L79" i="227"/>
  <c r="L78" i="227"/>
  <c r="L77" i="227"/>
  <c r="L76" i="227"/>
  <c r="L75" i="227"/>
  <c r="L74" i="227"/>
  <c r="L73" i="227"/>
  <c r="L72" i="227"/>
  <c r="V57" i="227" s="1"/>
  <c r="L71" i="227"/>
  <c r="D85" i="222" s="1"/>
  <c r="L70" i="227"/>
  <c r="D84" i="222" s="1"/>
  <c r="L64" i="227"/>
  <c r="L63" i="227"/>
  <c r="L62" i="227"/>
  <c r="L61" i="227"/>
  <c r="J405" i="227"/>
  <c r="J404" i="227"/>
  <c r="N404" i="227" s="1"/>
  <c r="J403" i="227"/>
  <c r="J402" i="227"/>
  <c r="J401" i="227"/>
  <c r="N401" i="227" s="1"/>
  <c r="J400" i="227"/>
  <c r="J399" i="227"/>
  <c r="J398" i="227"/>
  <c r="J393" i="227"/>
  <c r="J392" i="227"/>
  <c r="J391" i="227"/>
  <c r="J390" i="227"/>
  <c r="J389" i="227"/>
  <c r="J388" i="227"/>
  <c r="J387" i="227"/>
  <c r="N387" i="227" s="1"/>
  <c r="J386" i="227"/>
  <c r="N386" i="227" s="1"/>
  <c r="J377" i="227"/>
  <c r="N377" i="227" s="1"/>
  <c r="J376" i="227"/>
  <c r="J375" i="227"/>
  <c r="J374" i="227"/>
  <c r="J373" i="227"/>
  <c r="J372" i="227"/>
  <c r="J371" i="227"/>
  <c r="J370" i="227"/>
  <c r="J365" i="227"/>
  <c r="J364" i="227"/>
  <c r="J363" i="227"/>
  <c r="N363" i="227" s="1"/>
  <c r="J362" i="227"/>
  <c r="J361" i="227"/>
  <c r="J360" i="227"/>
  <c r="J359" i="227"/>
  <c r="J358" i="227"/>
  <c r="J349" i="227"/>
  <c r="J348" i="227"/>
  <c r="N348" i="227" s="1"/>
  <c r="J347" i="227"/>
  <c r="N347" i="227" s="1"/>
  <c r="J346" i="227"/>
  <c r="J345" i="227"/>
  <c r="J344" i="227"/>
  <c r="J343" i="227"/>
  <c r="J342" i="227"/>
  <c r="N342" i="227" s="1"/>
  <c r="J337" i="227"/>
  <c r="N337" i="227" s="1"/>
  <c r="J336" i="227"/>
  <c r="J335" i="227"/>
  <c r="J334" i="227"/>
  <c r="J333" i="227"/>
  <c r="J332" i="227"/>
  <c r="J331" i="227"/>
  <c r="J330" i="227"/>
  <c r="J321" i="227"/>
  <c r="J320" i="227"/>
  <c r="J319" i="227"/>
  <c r="N319" i="227" s="1"/>
  <c r="J318" i="227"/>
  <c r="J317" i="227"/>
  <c r="J316" i="227"/>
  <c r="J315" i="227"/>
  <c r="J314" i="227"/>
  <c r="J313" i="227"/>
  <c r="J312" i="227"/>
  <c r="J311" i="227"/>
  <c r="N311" i="227" s="1"/>
  <c r="J310" i="227"/>
  <c r="J309" i="227"/>
  <c r="J308" i="227"/>
  <c r="J307" i="227"/>
  <c r="J306" i="227"/>
  <c r="N306" i="227" s="1"/>
  <c r="J305" i="227"/>
  <c r="N305" i="227" s="1"/>
  <c r="J304" i="227"/>
  <c r="J303" i="227"/>
  <c r="J302" i="227"/>
  <c r="J297" i="227"/>
  <c r="J296" i="227"/>
  <c r="J295" i="227"/>
  <c r="J294" i="227"/>
  <c r="J293" i="227"/>
  <c r="J292" i="227"/>
  <c r="J291" i="227"/>
  <c r="J290" i="227"/>
  <c r="J289" i="227"/>
  <c r="N289" i="227" s="1"/>
  <c r="J288" i="227"/>
  <c r="J287" i="227"/>
  <c r="J286" i="227"/>
  <c r="J285" i="227"/>
  <c r="J284" i="227"/>
  <c r="J283" i="227"/>
  <c r="J282" i="227"/>
  <c r="N282" i="227" s="1"/>
  <c r="J281" i="227"/>
  <c r="J280" i="227"/>
  <c r="N280" i="227" s="1"/>
  <c r="J279" i="227"/>
  <c r="N279" i="227" s="1"/>
  <c r="J278" i="227"/>
  <c r="N278" i="227" s="1"/>
  <c r="J269" i="227"/>
  <c r="J268" i="227"/>
  <c r="J267" i="227"/>
  <c r="J266" i="227"/>
  <c r="J265" i="227"/>
  <c r="J264" i="227"/>
  <c r="N264" i="227" s="1"/>
  <c r="J263" i="227"/>
  <c r="J262" i="227"/>
  <c r="J261" i="227"/>
  <c r="J260" i="227"/>
  <c r="J259" i="227"/>
  <c r="J258" i="227"/>
  <c r="J257" i="227"/>
  <c r="N257" i="227" s="1"/>
  <c r="J256" i="227"/>
  <c r="J255" i="227"/>
  <c r="J254" i="227"/>
  <c r="J253" i="227"/>
  <c r="J252" i="227"/>
  <c r="J251" i="227"/>
  <c r="J250" i="227"/>
  <c r="J245" i="227"/>
  <c r="N245" i="227" s="1"/>
  <c r="J244" i="227"/>
  <c r="J243" i="227"/>
  <c r="N243" i="227" s="1"/>
  <c r="J242" i="227"/>
  <c r="N242" i="227" s="1"/>
  <c r="J241" i="227"/>
  <c r="J240" i="227"/>
  <c r="J239" i="227"/>
  <c r="J238" i="227"/>
  <c r="J237" i="227"/>
  <c r="N237" i="227" s="1"/>
  <c r="J236" i="227"/>
  <c r="J235" i="227"/>
  <c r="J234" i="227"/>
  <c r="J233" i="227"/>
  <c r="J232" i="227"/>
  <c r="J231" i="227"/>
  <c r="J230" i="227"/>
  <c r="N230" i="227" s="1"/>
  <c r="J229" i="227"/>
  <c r="N229" i="227" s="1"/>
  <c r="J228" i="227"/>
  <c r="J227" i="227"/>
  <c r="J226" i="227"/>
  <c r="J217" i="227"/>
  <c r="J216" i="227"/>
  <c r="J215" i="227"/>
  <c r="J214" i="227"/>
  <c r="N214" i="227" s="1"/>
  <c r="J213" i="227"/>
  <c r="J212" i="227"/>
  <c r="N212" i="227" s="1"/>
  <c r="J211" i="227"/>
  <c r="N211" i="227" s="1"/>
  <c r="J210" i="227"/>
  <c r="N210" i="227" s="1"/>
  <c r="J209" i="227"/>
  <c r="J208" i="227"/>
  <c r="J207" i="227"/>
  <c r="J206" i="227"/>
  <c r="N206" i="227" s="1"/>
  <c r="J205" i="227"/>
  <c r="J204" i="227"/>
  <c r="N204" i="227" s="1"/>
  <c r="J203" i="227"/>
  <c r="J202" i="227"/>
  <c r="J201" i="227"/>
  <c r="J200" i="227"/>
  <c r="J199" i="227"/>
  <c r="J198" i="227"/>
  <c r="N198" i="227" s="1"/>
  <c r="J193" i="227"/>
  <c r="N193" i="227" s="1"/>
  <c r="J192" i="227"/>
  <c r="J191" i="227"/>
  <c r="J190" i="227"/>
  <c r="J189" i="227"/>
  <c r="J188" i="227"/>
  <c r="J187" i="227"/>
  <c r="J186" i="227"/>
  <c r="N186" i="227" s="1"/>
  <c r="J185" i="227"/>
  <c r="N185" i="227" s="1"/>
  <c r="J184" i="227"/>
  <c r="J183" i="227"/>
  <c r="J182" i="227"/>
  <c r="J181" i="227"/>
  <c r="J180" i="227"/>
  <c r="J179" i="227"/>
  <c r="J178" i="227"/>
  <c r="J177" i="227"/>
  <c r="J176" i="227"/>
  <c r="J175" i="227"/>
  <c r="J174" i="227"/>
  <c r="J165" i="227"/>
  <c r="J164" i="227"/>
  <c r="J163" i="227"/>
  <c r="N163" i="227" s="1"/>
  <c r="J162" i="227"/>
  <c r="N162" i="227" s="1"/>
  <c r="J161" i="227"/>
  <c r="N161" i="227" s="1"/>
  <c r="J160" i="227"/>
  <c r="J159" i="227"/>
  <c r="J158" i="227"/>
  <c r="J157" i="227"/>
  <c r="J156" i="227"/>
  <c r="N156" i="227" s="1"/>
  <c r="J155" i="227"/>
  <c r="N155" i="227" s="1"/>
  <c r="J154" i="227"/>
  <c r="J153" i="227"/>
  <c r="J152" i="227"/>
  <c r="J151" i="227"/>
  <c r="J150" i="227"/>
  <c r="J149" i="227"/>
  <c r="J148" i="227"/>
  <c r="J147" i="227"/>
  <c r="J146" i="227"/>
  <c r="J141" i="227"/>
  <c r="J140" i="227"/>
  <c r="J139" i="227"/>
  <c r="J138" i="227"/>
  <c r="J137" i="227"/>
  <c r="J136" i="227"/>
  <c r="N136" i="227" s="1"/>
  <c r="J135" i="227"/>
  <c r="N135" i="227" s="1"/>
  <c r="J134" i="227"/>
  <c r="J133" i="227"/>
  <c r="J132" i="227"/>
  <c r="J131" i="227"/>
  <c r="N131" i="227" s="1"/>
  <c r="J130" i="227"/>
  <c r="N130" i="227" s="1"/>
  <c r="J129" i="227"/>
  <c r="N129" i="227" s="1"/>
  <c r="J128" i="227"/>
  <c r="N128" i="227" s="1"/>
  <c r="J127" i="227"/>
  <c r="J126" i="227"/>
  <c r="J125" i="227"/>
  <c r="J124" i="227"/>
  <c r="J123" i="227"/>
  <c r="N123" i="227" s="1"/>
  <c r="J122" i="227"/>
  <c r="N122" i="227" s="1"/>
  <c r="J113" i="227"/>
  <c r="N113" i="227" s="1"/>
  <c r="J112" i="227"/>
  <c r="N112" i="227" s="1"/>
  <c r="J111" i="227"/>
  <c r="J110" i="227"/>
  <c r="J109" i="227"/>
  <c r="J108" i="227"/>
  <c r="J107" i="227"/>
  <c r="N107" i="227" s="1"/>
  <c r="J106" i="227"/>
  <c r="N106" i="227" s="1"/>
  <c r="J105" i="227"/>
  <c r="J104" i="227"/>
  <c r="N104" i="227" s="1"/>
  <c r="J103" i="227"/>
  <c r="J102" i="227"/>
  <c r="J101" i="227"/>
  <c r="J100" i="227"/>
  <c r="J99" i="227"/>
  <c r="N99" i="227" s="1"/>
  <c r="J98" i="227"/>
  <c r="N98" i="227" s="1"/>
  <c r="J97" i="227"/>
  <c r="N97" i="227" s="1"/>
  <c r="J96" i="227"/>
  <c r="N96" i="227" s="1"/>
  <c r="J95" i="227"/>
  <c r="J94" i="227"/>
  <c r="J89" i="227"/>
  <c r="J88" i="227"/>
  <c r="J87" i="227"/>
  <c r="N87" i="227" s="1"/>
  <c r="J86" i="227"/>
  <c r="N86" i="227" s="1"/>
  <c r="J85" i="227"/>
  <c r="N85" i="227" s="1"/>
  <c r="J84" i="227"/>
  <c r="N84" i="227" s="1"/>
  <c r="J83" i="227"/>
  <c r="J82" i="227"/>
  <c r="J81" i="227"/>
  <c r="J80" i="227"/>
  <c r="J79" i="227"/>
  <c r="N79" i="227" s="1"/>
  <c r="J78" i="227"/>
  <c r="N78" i="227" s="1"/>
  <c r="J77" i="227"/>
  <c r="N77" i="227" s="1"/>
  <c r="J76" i="227"/>
  <c r="N76" i="227" s="1"/>
  <c r="J75" i="227"/>
  <c r="J74" i="227"/>
  <c r="J73" i="227"/>
  <c r="N73" i="227" s="1"/>
  <c r="J72" i="227"/>
  <c r="U57" i="227" s="1"/>
  <c r="J71" i="227"/>
  <c r="C85" i="222" s="1"/>
  <c r="J70" i="227"/>
  <c r="C84" i="222" s="1"/>
  <c r="J64" i="227"/>
  <c r="N64" i="227" s="1"/>
  <c r="J63" i="227"/>
  <c r="J62" i="227"/>
  <c r="L405" i="226"/>
  <c r="L404" i="226"/>
  <c r="L403" i="226"/>
  <c r="L402" i="226"/>
  <c r="L401" i="226"/>
  <c r="L400" i="226"/>
  <c r="L399" i="226"/>
  <c r="L398" i="226"/>
  <c r="L393" i="226"/>
  <c r="L392" i="226"/>
  <c r="L391" i="226"/>
  <c r="L390" i="226"/>
  <c r="L389" i="226"/>
  <c r="L388" i="226"/>
  <c r="L387" i="226"/>
  <c r="L386" i="226"/>
  <c r="L377" i="226"/>
  <c r="L376" i="226"/>
  <c r="L375" i="226"/>
  <c r="L374" i="226"/>
  <c r="L373" i="226"/>
  <c r="L372" i="226"/>
  <c r="L371" i="226"/>
  <c r="L370" i="226"/>
  <c r="L365" i="226"/>
  <c r="L364" i="226"/>
  <c r="L363" i="226"/>
  <c r="L362" i="226"/>
  <c r="L361" i="226"/>
  <c r="L360" i="226"/>
  <c r="L359" i="226"/>
  <c r="L358" i="226"/>
  <c r="L349" i="226"/>
  <c r="L348" i="226"/>
  <c r="L347" i="226"/>
  <c r="L346" i="226"/>
  <c r="L345" i="226"/>
  <c r="L344" i="226"/>
  <c r="L343" i="226"/>
  <c r="L342" i="226"/>
  <c r="L337" i="226"/>
  <c r="L336" i="226"/>
  <c r="L335" i="226"/>
  <c r="L334" i="226"/>
  <c r="L333" i="226"/>
  <c r="L332" i="226"/>
  <c r="L331" i="226"/>
  <c r="L330" i="226"/>
  <c r="L321" i="226"/>
  <c r="L320" i="226"/>
  <c r="L319" i="226"/>
  <c r="L318" i="226"/>
  <c r="L317" i="226"/>
  <c r="L316" i="226"/>
  <c r="L315" i="226"/>
  <c r="L314" i="226"/>
  <c r="L313" i="226"/>
  <c r="L312" i="226"/>
  <c r="L311" i="226"/>
  <c r="L310" i="226"/>
  <c r="L309" i="226"/>
  <c r="L308" i="226"/>
  <c r="L307" i="226"/>
  <c r="L306" i="226"/>
  <c r="L305" i="226"/>
  <c r="L304" i="226"/>
  <c r="L303" i="226"/>
  <c r="L302" i="226"/>
  <c r="L301" i="226"/>
  <c r="L297" i="226"/>
  <c r="L296" i="226"/>
  <c r="L295" i="226"/>
  <c r="L294" i="226"/>
  <c r="L293" i="226"/>
  <c r="L292" i="226"/>
  <c r="L291" i="226"/>
  <c r="L290" i="226"/>
  <c r="L289" i="226"/>
  <c r="L288" i="226"/>
  <c r="L287" i="226"/>
  <c r="L286" i="226"/>
  <c r="L285" i="226"/>
  <c r="L284" i="226"/>
  <c r="L283" i="226"/>
  <c r="L282" i="226"/>
  <c r="L281" i="226"/>
  <c r="L280" i="226"/>
  <c r="L279" i="226"/>
  <c r="L278" i="226"/>
  <c r="L269" i="226"/>
  <c r="L268" i="226"/>
  <c r="L267" i="226"/>
  <c r="L266" i="226"/>
  <c r="L265" i="226"/>
  <c r="L264" i="226"/>
  <c r="L263" i="226"/>
  <c r="L262" i="226"/>
  <c r="L261" i="226"/>
  <c r="L260" i="226"/>
  <c r="L259" i="226"/>
  <c r="L258" i="226"/>
  <c r="L257" i="226"/>
  <c r="L256" i="226"/>
  <c r="L255" i="226"/>
  <c r="L254" i="226"/>
  <c r="L253" i="226"/>
  <c r="L252" i="226"/>
  <c r="L251" i="226"/>
  <c r="L250" i="226"/>
  <c r="L245" i="226"/>
  <c r="L244" i="226"/>
  <c r="L243" i="226"/>
  <c r="L242" i="226"/>
  <c r="L241" i="226"/>
  <c r="L240" i="226"/>
  <c r="L239" i="226"/>
  <c r="L238" i="226"/>
  <c r="L237" i="226"/>
  <c r="L236" i="226"/>
  <c r="L235" i="226"/>
  <c r="L234" i="226"/>
  <c r="L233" i="226"/>
  <c r="L232" i="226"/>
  <c r="L231" i="226"/>
  <c r="L230" i="226"/>
  <c r="L229" i="226"/>
  <c r="L228" i="226"/>
  <c r="L227" i="226"/>
  <c r="L226" i="226"/>
  <c r="L217" i="226"/>
  <c r="L216" i="226"/>
  <c r="L215" i="226"/>
  <c r="L214" i="226"/>
  <c r="L213" i="226"/>
  <c r="L212" i="226"/>
  <c r="L211" i="226"/>
  <c r="L210" i="226"/>
  <c r="L209" i="226"/>
  <c r="L208" i="226"/>
  <c r="L207" i="226"/>
  <c r="L206" i="226"/>
  <c r="L205" i="226"/>
  <c r="L204" i="226"/>
  <c r="L203" i="226"/>
  <c r="L202" i="226"/>
  <c r="L201" i="226"/>
  <c r="L200" i="226"/>
  <c r="L199" i="226"/>
  <c r="L198" i="226"/>
  <c r="L193" i="226"/>
  <c r="L192" i="226"/>
  <c r="L191" i="226"/>
  <c r="L190" i="226"/>
  <c r="L189" i="226"/>
  <c r="L188" i="226"/>
  <c r="L187" i="226"/>
  <c r="L186" i="226"/>
  <c r="L185" i="226"/>
  <c r="L184" i="226"/>
  <c r="L183" i="226"/>
  <c r="L182" i="226"/>
  <c r="L181" i="226"/>
  <c r="L180" i="226"/>
  <c r="L179" i="226"/>
  <c r="L178" i="226"/>
  <c r="L177" i="226"/>
  <c r="L176" i="226"/>
  <c r="L175" i="226"/>
  <c r="L174" i="226"/>
  <c r="L165" i="226"/>
  <c r="L164" i="226"/>
  <c r="L163" i="226"/>
  <c r="L162" i="226"/>
  <c r="L161" i="226"/>
  <c r="L160" i="226"/>
  <c r="L159" i="226"/>
  <c r="L158" i="226"/>
  <c r="L157" i="226"/>
  <c r="L156" i="226"/>
  <c r="L155" i="226"/>
  <c r="L154" i="226"/>
  <c r="L153" i="226"/>
  <c r="L152" i="226"/>
  <c r="L151" i="226"/>
  <c r="L150" i="226"/>
  <c r="L149" i="226"/>
  <c r="L148" i="226"/>
  <c r="L147" i="226"/>
  <c r="L146" i="226"/>
  <c r="L141" i="226"/>
  <c r="L140" i="226"/>
  <c r="L139" i="226"/>
  <c r="L138" i="226"/>
  <c r="L137" i="226"/>
  <c r="L136" i="226"/>
  <c r="L135" i="226"/>
  <c r="L134" i="226"/>
  <c r="L133" i="226"/>
  <c r="L132" i="226"/>
  <c r="L131" i="226"/>
  <c r="L130" i="226"/>
  <c r="L129" i="226"/>
  <c r="L128" i="226"/>
  <c r="L127" i="226"/>
  <c r="L126" i="226"/>
  <c r="L125" i="226"/>
  <c r="L124" i="226"/>
  <c r="L123" i="226"/>
  <c r="L122" i="226"/>
  <c r="L113" i="226"/>
  <c r="L112" i="226"/>
  <c r="L111" i="226"/>
  <c r="L110" i="226"/>
  <c r="L109" i="226"/>
  <c r="L108" i="226"/>
  <c r="L107" i="226"/>
  <c r="L106" i="226"/>
  <c r="L105" i="226"/>
  <c r="L104" i="226"/>
  <c r="L103" i="226"/>
  <c r="L102" i="226"/>
  <c r="L101" i="226"/>
  <c r="L100" i="226"/>
  <c r="L99" i="226"/>
  <c r="L98" i="226"/>
  <c r="L97" i="226"/>
  <c r="L96" i="226"/>
  <c r="L95" i="226"/>
  <c r="L94" i="226"/>
  <c r="L89" i="226"/>
  <c r="L88" i="226"/>
  <c r="L87" i="226"/>
  <c r="L86" i="226"/>
  <c r="L85" i="226"/>
  <c r="L84" i="226"/>
  <c r="L83" i="226"/>
  <c r="L82" i="226"/>
  <c r="L81" i="226"/>
  <c r="L80" i="226"/>
  <c r="L79" i="226"/>
  <c r="L78" i="226"/>
  <c r="L77" i="226"/>
  <c r="L76" i="226"/>
  <c r="L75" i="226"/>
  <c r="L74" i="226"/>
  <c r="L73" i="226"/>
  <c r="L72" i="226"/>
  <c r="L71" i="226"/>
  <c r="D78" i="222" s="1"/>
  <c r="L70" i="226"/>
  <c r="D77" i="222" s="1"/>
  <c r="L64" i="226"/>
  <c r="L63" i="226"/>
  <c r="J405" i="226"/>
  <c r="N405" i="226"/>
  <c r="J404" i="226"/>
  <c r="N404" i="226" s="1"/>
  <c r="J403" i="226"/>
  <c r="J402" i="226"/>
  <c r="J401" i="226"/>
  <c r="J400" i="226"/>
  <c r="N400" i="226" s="1"/>
  <c r="J399" i="226"/>
  <c r="N399" i="226" s="1"/>
  <c r="J398" i="226"/>
  <c r="N398" i="226" s="1"/>
  <c r="J393" i="226"/>
  <c r="N393" i="226" s="1"/>
  <c r="J392" i="226"/>
  <c r="N392" i="226" s="1"/>
  <c r="J391" i="226"/>
  <c r="N391" i="226" s="1"/>
  <c r="J390" i="226"/>
  <c r="J389" i="226"/>
  <c r="J388" i="226"/>
  <c r="N388" i="226" s="1"/>
  <c r="J387" i="226"/>
  <c r="N387" i="226" s="1"/>
  <c r="J386" i="226"/>
  <c r="J377" i="226"/>
  <c r="N377" i="226" s="1"/>
  <c r="J376" i="226"/>
  <c r="N376" i="226" s="1"/>
  <c r="J375" i="226"/>
  <c r="N375" i="226" s="1"/>
  <c r="J374" i="226"/>
  <c r="N374" i="226" s="1"/>
  <c r="J373" i="226"/>
  <c r="N373" i="226" s="1"/>
  <c r="J372" i="226"/>
  <c r="N372" i="226" s="1"/>
  <c r="J371" i="226"/>
  <c r="N371" i="226" s="1"/>
  <c r="J370" i="226"/>
  <c r="J365" i="226"/>
  <c r="N365" i="226" s="1"/>
  <c r="J364" i="226"/>
  <c r="N364" i="226" s="1"/>
  <c r="J363" i="226"/>
  <c r="N363" i="226" s="1"/>
  <c r="J362" i="226"/>
  <c r="J361" i="226"/>
  <c r="J360" i="226"/>
  <c r="N360" i="226" s="1"/>
  <c r="J359" i="226"/>
  <c r="N359" i="226" s="1"/>
  <c r="J358" i="226"/>
  <c r="N358" i="226" s="1"/>
  <c r="J349" i="226"/>
  <c r="N349" i="226" s="1"/>
  <c r="J348" i="226"/>
  <c r="N348" i="226" s="1"/>
  <c r="J347" i="226"/>
  <c r="N347" i="226" s="1"/>
  <c r="J346" i="226"/>
  <c r="J345" i="226"/>
  <c r="N345" i="226" s="1"/>
  <c r="J344" i="226"/>
  <c r="N344" i="226" s="1"/>
  <c r="J343" i="226"/>
  <c r="J342" i="226"/>
  <c r="J337" i="226"/>
  <c r="N337" i="226" s="1"/>
  <c r="J336" i="226"/>
  <c r="N336" i="226" s="1"/>
  <c r="J335" i="226"/>
  <c r="N335" i="226" s="1"/>
  <c r="J334" i="226"/>
  <c r="J333" i="226"/>
  <c r="J332" i="226"/>
  <c r="N332" i="226" s="1"/>
  <c r="J331" i="226"/>
  <c r="J330" i="226"/>
  <c r="J321" i="226"/>
  <c r="N321" i="226" s="1"/>
  <c r="J320" i="226"/>
  <c r="N320" i="226" s="1"/>
  <c r="J319" i="226"/>
  <c r="N319" i="226" s="1"/>
  <c r="J318" i="226"/>
  <c r="J317" i="226"/>
  <c r="J316" i="226"/>
  <c r="N316" i="226" s="1"/>
  <c r="J315" i="226"/>
  <c r="J314" i="226"/>
  <c r="J313" i="226"/>
  <c r="N313" i="226" s="1"/>
  <c r="J312" i="226"/>
  <c r="N312" i="226" s="1"/>
  <c r="J311" i="226"/>
  <c r="N311" i="226" s="1"/>
  <c r="J310" i="226"/>
  <c r="J309" i="226"/>
  <c r="J308" i="226"/>
  <c r="N308" i="226" s="1"/>
  <c r="J307" i="226"/>
  <c r="J306" i="226"/>
  <c r="J305" i="226"/>
  <c r="N305" i="226" s="1"/>
  <c r="J304" i="226"/>
  <c r="N304" i="226" s="1"/>
  <c r="J303" i="226"/>
  <c r="N303" i="226" s="1"/>
  <c r="J302" i="226"/>
  <c r="N302" i="226" s="1"/>
  <c r="J297" i="226"/>
  <c r="J296" i="226"/>
  <c r="J295" i="226"/>
  <c r="J294" i="226"/>
  <c r="J293" i="226"/>
  <c r="J292" i="226"/>
  <c r="J291" i="226"/>
  <c r="J290" i="226"/>
  <c r="J289" i="226"/>
  <c r="J288" i="226"/>
  <c r="J287" i="226"/>
  <c r="J286" i="226"/>
  <c r="J285" i="226"/>
  <c r="J284" i="226"/>
  <c r="J283" i="226"/>
  <c r="J282" i="226"/>
  <c r="J281" i="226"/>
  <c r="J280" i="226"/>
  <c r="J279" i="226"/>
  <c r="J278" i="226"/>
  <c r="J269" i="226"/>
  <c r="J268" i="226"/>
  <c r="J267" i="226"/>
  <c r="J266" i="226"/>
  <c r="J265" i="226"/>
  <c r="J264" i="226"/>
  <c r="J263" i="226"/>
  <c r="J262" i="226"/>
  <c r="J261" i="226"/>
  <c r="J260" i="226"/>
  <c r="J259" i="226"/>
  <c r="J258" i="226"/>
  <c r="J257" i="226"/>
  <c r="J256" i="226"/>
  <c r="J255" i="226"/>
  <c r="J254" i="226"/>
  <c r="J253" i="226"/>
  <c r="J252" i="226"/>
  <c r="J251" i="226"/>
  <c r="J250" i="226"/>
  <c r="J245" i="226"/>
  <c r="J244" i="226"/>
  <c r="J243" i="226"/>
  <c r="J242" i="226"/>
  <c r="J241" i="226"/>
  <c r="J240" i="226"/>
  <c r="J239" i="226"/>
  <c r="J238" i="226"/>
  <c r="J237" i="226"/>
  <c r="J236" i="226"/>
  <c r="J235" i="226"/>
  <c r="J234" i="226"/>
  <c r="J233" i="226"/>
  <c r="J232" i="226"/>
  <c r="J231" i="226"/>
  <c r="J230" i="226"/>
  <c r="J229" i="226"/>
  <c r="J228" i="226"/>
  <c r="J227" i="226"/>
  <c r="J226" i="226"/>
  <c r="J217" i="226"/>
  <c r="J216" i="226"/>
  <c r="J215" i="226"/>
  <c r="J214" i="226"/>
  <c r="J213" i="226"/>
  <c r="J212" i="226"/>
  <c r="J211" i="226"/>
  <c r="J210" i="226"/>
  <c r="J209" i="226"/>
  <c r="J208" i="226"/>
  <c r="J207" i="226"/>
  <c r="J206" i="226"/>
  <c r="J205" i="226"/>
  <c r="J204" i="226"/>
  <c r="J203" i="226"/>
  <c r="J202" i="226"/>
  <c r="J201" i="226"/>
  <c r="J200" i="226"/>
  <c r="J199" i="226"/>
  <c r="J198" i="226"/>
  <c r="J193" i="226"/>
  <c r="J192" i="226"/>
  <c r="J191" i="226"/>
  <c r="J190" i="226"/>
  <c r="J189" i="226"/>
  <c r="J188" i="226"/>
  <c r="J187" i="226"/>
  <c r="J186" i="226"/>
  <c r="J185" i="226"/>
  <c r="J184" i="226"/>
  <c r="J183" i="226"/>
  <c r="J182" i="226"/>
  <c r="J181" i="226"/>
  <c r="J180" i="226"/>
  <c r="J179" i="226"/>
  <c r="J178" i="226"/>
  <c r="J177" i="226"/>
  <c r="J176" i="226"/>
  <c r="J175" i="226"/>
  <c r="J174" i="226"/>
  <c r="J165" i="226"/>
  <c r="J164" i="226"/>
  <c r="J163" i="226"/>
  <c r="J162" i="226"/>
  <c r="J161" i="226"/>
  <c r="J160" i="226"/>
  <c r="J159" i="226"/>
  <c r="J158" i="226"/>
  <c r="J157" i="226"/>
  <c r="J156" i="226"/>
  <c r="J155" i="226"/>
  <c r="J154" i="226"/>
  <c r="J153" i="226"/>
  <c r="J152" i="226"/>
  <c r="J151" i="226"/>
  <c r="J150" i="226"/>
  <c r="J149" i="226"/>
  <c r="J148" i="226"/>
  <c r="N148" i="226" s="1"/>
  <c r="J147" i="226"/>
  <c r="J146" i="226"/>
  <c r="J141" i="226"/>
  <c r="J140" i="226"/>
  <c r="J139" i="226"/>
  <c r="J138" i="226"/>
  <c r="J137" i="226"/>
  <c r="J136" i="226"/>
  <c r="J135" i="226"/>
  <c r="J134" i="226"/>
  <c r="J133" i="226"/>
  <c r="J132" i="226"/>
  <c r="J131" i="226"/>
  <c r="J130" i="226"/>
  <c r="J129" i="226"/>
  <c r="J128" i="226"/>
  <c r="N128" i="226" s="1"/>
  <c r="J127" i="226"/>
  <c r="J126" i="226"/>
  <c r="J125" i="226"/>
  <c r="J124" i="226"/>
  <c r="J123" i="226"/>
  <c r="J122" i="226"/>
  <c r="J113" i="226"/>
  <c r="J112" i="226"/>
  <c r="N112" i="226" s="1"/>
  <c r="J111" i="226"/>
  <c r="J110" i="226"/>
  <c r="J109" i="226"/>
  <c r="J108" i="226"/>
  <c r="J107" i="226"/>
  <c r="J106" i="226"/>
  <c r="J105" i="226"/>
  <c r="J104" i="226"/>
  <c r="J103" i="226"/>
  <c r="J102" i="226"/>
  <c r="J101" i="226"/>
  <c r="J100" i="226"/>
  <c r="J99" i="226"/>
  <c r="J98" i="226"/>
  <c r="J97" i="226"/>
  <c r="J96" i="226"/>
  <c r="J95" i="226"/>
  <c r="J94" i="226"/>
  <c r="J89" i="226"/>
  <c r="J88" i="226"/>
  <c r="J87" i="226"/>
  <c r="J86" i="226"/>
  <c r="J85" i="226"/>
  <c r="J84" i="226"/>
  <c r="J83" i="226"/>
  <c r="J82" i="226"/>
  <c r="J81" i="226"/>
  <c r="J80" i="226"/>
  <c r="J79" i="226"/>
  <c r="J78" i="226"/>
  <c r="J77" i="226"/>
  <c r="J76" i="226"/>
  <c r="J75" i="226"/>
  <c r="J74" i="226"/>
  <c r="J73" i="226"/>
  <c r="J72" i="226"/>
  <c r="J71" i="226"/>
  <c r="C78" i="222" s="1"/>
  <c r="J70" i="226"/>
  <c r="C77" i="222" s="1"/>
  <c r="C79" i="222" s="1"/>
  <c r="J64" i="226"/>
  <c r="W3" i="235"/>
  <c r="U3" i="235"/>
  <c r="R3" i="235"/>
  <c r="P20" i="187"/>
  <c r="P18" i="187"/>
  <c r="J76" i="235"/>
  <c r="D50" i="235"/>
  <c r="M11" i="235"/>
  <c r="L264" i="235" s="1"/>
  <c r="M9" i="235"/>
  <c r="L263" i="235" s="1"/>
  <c r="M7" i="235"/>
  <c r="O284" i="203"/>
  <c r="P16" i="187"/>
  <c r="P17" i="187"/>
  <c r="L407" i="228"/>
  <c r="J407" i="228"/>
  <c r="L406" i="228"/>
  <c r="J406" i="228"/>
  <c r="M405" i="228"/>
  <c r="M404" i="228"/>
  <c r="M403" i="228"/>
  <c r="M402" i="228"/>
  <c r="M401" i="228"/>
  <c r="M400" i="228"/>
  <c r="M399" i="228"/>
  <c r="M398" i="228"/>
  <c r="M397" i="228"/>
  <c r="L395" i="228"/>
  <c r="J395" i="228"/>
  <c r="L394" i="228"/>
  <c r="J394" i="228"/>
  <c r="M393" i="228"/>
  <c r="M392" i="228"/>
  <c r="M391" i="228"/>
  <c r="M390" i="228"/>
  <c r="M389" i="228"/>
  <c r="M388" i="228"/>
  <c r="M387" i="228"/>
  <c r="M386" i="228"/>
  <c r="M385" i="228"/>
  <c r="L379" i="228"/>
  <c r="J379" i="228"/>
  <c r="L378" i="228"/>
  <c r="J378" i="228"/>
  <c r="M377" i="228"/>
  <c r="M376" i="228"/>
  <c r="M375" i="228"/>
  <c r="M374" i="228"/>
  <c r="M373" i="228"/>
  <c r="M372" i="228"/>
  <c r="M371" i="228"/>
  <c r="M370" i="228"/>
  <c r="M369" i="228"/>
  <c r="L367" i="228"/>
  <c r="J367" i="228"/>
  <c r="L366" i="228"/>
  <c r="L381" i="228" s="1"/>
  <c r="L29" i="228" s="1"/>
  <c r="J366" i="228"/>
  <c r="J381" i="228" s="1"/>
  <c r="M365" i="228"/>
  <c r="M364" i="228"/>
  <c r="M363" i="228"/>
  <c r="M362" i="228"/>
  <c r="M361" i="228"/>
  <c r="M360" i="228"/>
  <c r="M359" i="228"/>
  <c r="M358" i="228"/>
  <c r="M357" i="228"/>
  <c r="L351" i="228"/>
  <c r="J351" i="228"/>
  <c r="N351" i="228" s="1"/>
  <c r="L350" i="228"/>
  <c r="J350" i="228"/>
  <c r="M349" i="228"/>
  <c r="M348" i="228"/>
  <c r="M347" i="228"/>
  <c r="M346" i="228"/>
  <c r="M345" i="228"/>
  <c r="M344" i="228"/>
  <c r="M343" i="228"/>
  <c r="M342" i="228"/>
  <c r="M341" i="228"/>
  <c r="L339" i="228"/>
  <c r="L354" i="228" s="1"/>
  <c r="L40" i="228" s="1"/>
  <c r="J339" i="228"/>
  <c r="J354" i="228" s="1"/>
  <c r="J40" i="228" s="1"/>
  <c r="L338" i="228"/>
  <c r="J338" i="228"/>
  <c r="N338" i="228" s="1"/>
  <c r="M337" i="228"/>
  <c r="M336" i="228"/>
  <c r="M335" i="228"/>
  <c r="M334" i="228"/>
  <c r="M333" i="228"/>
  <c r="M332" i="228"/>
  <c r="M331" i="228"/>
  <c r="M330" i="228"/>
  <c r="M329" i="228"/>
  <c r="L323" i="228"/>
  <c r="J323" i="228"/>
  <c r="L322" i="228"/>
  <c r="J322" i="228"/>
  <c r="M321" i="228"/>
  <c r="M320" i="228"/>
  <c r="M319" i="228"/>
  <c r="M318" i="228"/>
  <c r="M317" i="228"/>
  <c r="M316" i="228"/>
  <c r="M315" i="228"/>
  <c r="M314" i="228"/>
  <c r="M313" i="228"/>
  <c r="M312" i="228"/>
  <c r="M311" i="228"/>
  <c r="M310" i="228"/>
  <c r="M309" i="228"/>
  <c r="M308" i="228"/>
  <c r="M307" i="228"/>
  <c r="M306" i="228"/>
  <c r="M305" i="228"/>
  <c r="M304" i="228"/>
  <c r="M303" i="228"/>
  <c r="M302" i="228"/>
  <c r="M301" i="228"/>
  <c r="L299" i="228"/>
  <c r="J299" i="228"/>
  <c r="L298" i="228"/>
  <c r="J298" i="228"/>
  <c r="M297" i="228"/>
  <c r="M296" i="228"/>
  <c r="M295" i="228"/>
  <c r="M294" i="228"/>
  <c r="M293" i="228"/>
  <c r="M292" i="228"/>
  <c r="M291" i="228"/>
  <c r="M290" i="228"/>
  <c r="M289" i="228"/>
  <c r="M288" i="228"/>
  <c r="M287" i="228"/>
  <c r="M286" i="228"/>
  <c r="M285" i="228"/>
  <c r="M284" i="228"/>
  <c r="M283" i="228"/>
  <c r="M282" i="228"/>
  <c r="M281" i="228"/>
  <c r="M280" i="228"/>
  <c r="M279" i="228"/>
  <c r="M278" i="228"/>
  <c r="M277" i="228"/>
  <c r="L271" i="228"/>
  <c r="J271" i="228"/>
  <c r="L270" i="228"/>
  <c r="J270" i="228"/>
  <c r="M269" i="228"/>
  <c r="M268" i="228"/>
  <c r="M266" i="228"/>
  <c r="M265" i="228"/>
  <c r="M264" i="228"/>
  <c r="M263" i="228"/>
  <c r="M262" i="228"/>
  <c r="M261" i="228"/>
  <c r="M260" i="228"/>
  <c r="M259" i="228"/>
  <c r="M258" i="228"/>
  <c r="M257" i="228"/>
  <c r="M256" i="228"/>
  <c r="M255" i="228"/>
  <c r="M254" i="228"/>
  <c r="M253" i="228"/>
  <c r="M252" i="228"/>
  <c r="M251" i="228"/>
  <c r="M250" i="228"/>
  <c r="M249" i="228"/>
  <c r="L247" i="228"/>
  <c r="J247" i="228"/>
  <c r="J248" i="228" s="1"/>
  <c r="L246" i="228"/>
  <c r="J246" i="228"/>
  <c r="J273" i="228" s="1"/>
  <c r="M245" i="228"/>
  <c r="M244" i="228"/>
  <c r="M243" i="228"/>
  <c r="M242" i="228"/>
  <c r="M241" i="228"/>
  <c r="M240" i="228"/>
  <c r="M239" i="228"/>
  <c r="M238" i="228"/>
  <c r="M237" i="228"/>
  <c r="M236" i="228"/>
  <c r="M235" i="228"/>
  <c r="M234" i="228"/>
  <c r="M233" i="228"/>
  <c r="M232" i="228"/>
  <c r="M231" i="228"/>
  <c r="M230" i="228"/>
  <c r="M229" i="228"/>
  <c r="M228" i="228"/>
  <c r="M227" i="228"/>
  <c r="M226" i="228"/>
  <c r="M225" i="228"/>
  <c r="L219" i="228"/>
  <c r="J219" i="228"/>
  <c r="L218" i="228"/>
  <c r="J218" i="228"/>
  <c r="M217" i="228"/>
  <c r="M216" i="228"/>
  <c r="M215" i="228"/>
  <c r="M214" i="228"/>
  <c r="M213" i="228"/>
  <c r="M212" i="228"/>
  <c r="M211" i="228"/>
  <c r="M210" i="228"/>
  <c r="M209" i="228"/>
  <c r="M208" i="228"/>
  <c r="M207" i="228"/>
  <c r="M206" i="228"/>
  <c r="M205" i="228"/>
  <c r="M204" i="228"/>
  <c r="M203" i="228"/>
  <c r="M202" i="228"/>
  <c r="M201" i="228"/>
  <c r="M200" i="228"/>
  <c r="M199" i="228"/>
  <c r="M198" i="228"/>
  <c r="M197" i="228"/>
  <c r="L195" i="228"/>
  <c r="J195" i="228"/>
  <c r="L194" i="228"/>
  <c r="L221" i="228" s="1"/>
  <c r="L25" i="228" s="1"/>
  <c r="J194" i="228"/>
  <c r="M193" i="228"/>
  <c r="M192" i="228"/>
  <c r="M191" i="228"/>
  <c r="M190" i="228"/>
  <c r="M189" i="228"/>
  <c r="M188" i="228"/>
  <c r="M187" i="228"/>
  <c r="M186" i="228"/>
  <c r="M185" i="228"/>
  <c r="M184" i="228"/>
  <c r="M183" i="228"/>
  <c r="M182" i="228"/>
  <c r="M181" i="228"/>
  <c r="M180" i="228"/>
  <c r="M179" i="228"/>
  <c r="M178" i="228"/>
  <c r="M177" i="228"/>
  <c r="M176" i="228"/>
  <c r="M175" i="228"/>
  <c r="M174" i="228"/>
  <c r="M173" i="228"/>
  <c r="L167" i="228"/>
  <c r="J167" i="228"/>
  <c r="L166" i="228"/>
  <c r="J166" i="228"/>
  <c r="M165" i="228"/>
  <c r="M164" i="228"/>
  <c r="M163" i="228"/>
  <c r="M162" i="228"/>
  <c r="M161" i="228"/>
  <c r="M160" i="228"/>
  <c r="M159" i="228"/>
  <c r="M158" i="228"/>
  <c r="M157" i="228"/>
  <c r="M156" i="228"/>
  <c r="M155" i="228"/>
  <c r="M154" i="228"/>
  <c r="M153" i="228"/>
  <c r="M152" i="228"/>
  <c r="M151" i="228"/>
  <c r="M150" i="228"/>
  <c r="M149" i="228"/>
  <c r="M148" i="228"/>
  <c r="M147" i="228"/>
  <c r="M146" i="228"/>
  <c r="M145" i="228"/>
  <c r="L143" i="228"/>
  <c r="J143" i="228"/>
  <c r="L142" i="228"/>
  <c r="J142" i="228"/>
  <c r="M141" i="228"/>
  <c r="M140" i="228"/>
  <c r="M139" i="228"/>
  <c r="M138" i="228"/>
  <c r="M137" i="228"/>
  <c r="M136" i="228"/>
  <c r="M135" i="228"/>
  <c r="M134" i="228"/>
  <c r="M133" i="228"/>
  <c r="M132" i="228"/>
  <c r="M131" i="228"/>
  <c r="M130" i="228"/>
  <c r="M129" i="228"/>
  <c r="M128" i="228"/>
  <c r="M127" i="228"/>
  <c r="M126" i="228"/>
  <c r="M125" i="228"/>
  <c r="M124" i="228"/>
  <c r="M123" i="228"/>
  <c r="M122" i="228"/>
  <c r="M121" i="228"/>
  <c r="L115" i="228"/>
  <c r="J115" i="228"/>
  <c r="L114" i="228"/>
  <c r="J114" i="228"/>
  <c r="M113" i="228"/>
  <c r="M112" i="228"/>
  <c r="M111" i="228"/>
  <c r="M110" i="228"/>
  <c r="M109" i="228"/>
  <c r="M108" i="228"/>
  <c r="M107" i="228"/>
  <c r="M106" i="228"/>
  <c r="M105" i="228"/>
  <c r="M104" i="228"/>
  <c r="M103" i="228"/>
  <c r="M102" i="228"/>
  <c r="M101" i="228"/>
  <c r="M100" i="228"/>
  <c r="M99" i="228"/>
  <c r="M98" i="228"/>
  <c r="M97" i="228"/>
  <c r="M96" i="228"/>
  <c r="M95" i="228"/>
  <c r="M94" i="228"/>
  <c r="M93" i="228"/>
  <c r="M89" i="228"/>
  <c r="M88" i="228"/>
  <c r="M87" i="228"/>
  <c r="M86" i="228"/>
  <c r="M85" i="228"/>
  <c r="M84" i="228"/>
  <c r="M83" i="228"/>
  <c r="M82" i="228"/>
  <c r="M81" i="228"/>
  <c r="M80" i="228"/>
  <c r="M79" i="228"/>
  <c r="M78" i="228"/>
  <c r="M77" i="228"/>
  <c r="M76" i="228"/>
  <c r="M75" i="228"/>
  <c r="M74" i="228"/>
  <c r="M73" i="228"/>
  <c r="M72" i="228"/>
  <c r="M71" i="228"/>
  <c r="M70" i="228"/>
  <c r="M69" i="228"/>
  <c r="M64" i="228"/>
  <c r="M63" i="228"/>
  <c r="M62" i="228"/>
  <c r="M61" i="228"/>
  <c r="L407" i="227"/>
  <c r="J407" i="227"/>
  <c r="L406" i="227"/>
  <c r="J406" i="227"/>
  <c r="J409" i="227" s="1"/>
  <c r="J30" i="227" s="1"/>
  <c r="M405" i="227"/>
  <c r="M404" i="227"/>
  <c r="M403" i="227"/>
  <c r="M402" i="227"/>
  <c r="M401" i="227"/>
  <c r="M400" i="227"/>
  <c r="M399" i="227"/>
  <c r="M398" i="227"/>
  <c r="M397" i="227"/>
  <c r="L395" i="227"/>
  <c r="J395" i="227"/>
  <c r="L394" i="227"/>
  <c r="L409" i="227" s="1"/>
  <c r="L30" i="227" s="1"/>
  <c r="J394" i="227"/>
  <c r="M393" i="227"/>
  <c r="M392" i="227"/>
  <c r="M391" i="227"/>
  <c r="M390" i="227"/>
  <c r="M389" i="227"/>
  <c r="M388" i="227"/>
  <c r="M387" i="227"/>
  <c r="M386" i="227"/>
  <c r="M385" i="227"/>
  <c r="L379" i="227"/>
  <c r="J379" i="227"/>
  <c r="L378" i="227"/>
  <c r="J378" i="227"/>
  <c r="M377" i="227"/>
  <c r="M376" i="227"/>
  <c r="M375" i="227"/>
  <c r="M374" i="227"/>
  <c r="M373" i="227"/>
  <c r="M372" i="227"/>
  <c r="M371" i="227"/>
  <c r="M370" i="227"/>
  <c r="M369" i="227"/>
  <c r="L367" i="227"/>
  <c r="N367" i="227" s="1"/>
  <c r="J367" i="227"/>
  <c r="L366" i="227"/>
  <c r="J366" i="227"/>
  <c r="M365" i="227"/>
  <c r="M364" i="227"/>
  <c r="M363" i="227"/>
  <c r="M362" i="227"/>
  <c r="M361" i="227"/>
  <c r="M360" i="227"/>
  <c r="M359" i="227"/>
  <c r="M358" i="227"/>
  <c r="M357" i="227"/>
  <c r="L351" i="227"/>
  <c r="J351" i="227"/>
  <c r="L350" i="227"/>
  <c r="J350" i="227"/>
  <c r="M349" i="227"/>
  <c r="M348" i="227"/>
  <c r="M347" i="227"/>
  <c r="M346" i="227"/>
  <c r="M345" i="227"/>
  <c r="M344" i="227"/>
  <c r="M343" i="227"/>
  <c r="M342" i="227"/>
  <c r="M341" i="227"/>
  <c r="L339" i="227"/>
  <c r="J339" i="227"/>
  <c r="L338" i="227"/>
  <c r="J338" i="227"/>
  <c r="M337" i="227"/>
  <c r="M336" i="227"/>
  <c r="M335" i="227"/>
  <c r="M334" i="227"/>
  <c r="M333" i="227"/>
  <c r="M332" i="227"/>
  <c r="M331" i="227"/>
  <c r="M330" i="227"/>
  <c r="M329" i="227"/>
  <c r="L323" i="227"/>
  <c r="J323" i="227"/>
  <c r="L322" i="227"/>
  <c r="J322" i="227"/>
  <c r="M321" i="227"/>
  <c r="M320" i="227"/>
  <c r="M319" i="227"/>
  <c r="M318" i="227"/>
  <c r="M317" i="227"/>
  <c r="M316" i="227"/>
  <c r="M315" i="227"/>
  <c r="M314" i="227"/>
  <c r="M313" i="227"/>
  <c r="M312" i="227"/>
  <c r="M311" i="227"/>
  <c r="M310" i="227"/>
  <c r="M309" i="227"/>
  <c r="M308" i="227"/>
  <c r="M307" i="227"/>
  <c r="M306" i="227"/>
  <c r="M305" i="227"/>
  <c r="M304" i="227"/>
  <c r="M303" i="227"/>
  <c r="M302" i="227"/>
  <c r="M301" i="227"/>
  <c r="J299" i="227"/>
  <c r="J326" i="227" s="1"/>
  <c r="J298" i="227"/>
  <c r="M297" i="227"/>
  <c r="M296" i="227"/>
  <c r="M295" i="227"/>
  <c r="M294" i="227"/>
  <c r="M293" i="227"/>
  <c r="M292" i="227"/>
  <c r="M291" i="227"/>
  <c r="M290" i="227"/>
  <c r="M289" i="227"/>
  <c r="M288" i="227"/>
  <c r="M287" i="227"/>
  <c r="M286" i="227"/>
  <c r="M285" i="227"/>
  <c r="M284" i="227"/>
  <c r="M283" i="227"/>
  <c r="M282" i="227"/>
  <c r="M281" i="227"/>
  <c r="M280" i="227"/>
  <c r="M279" i="227"/>
  <c r="M278" i="227"/>
  <c r="M277" i="227"/>
  <c r="L271" i="227"/>
  <c r="J271" i="227"/>
  <c r="L270" i="227"/>
  <c r="J270" i="227"/>
  <c r="M269" i="227"/>
  <c r="M268" i="227"/>
  <c r="M267" i="227"/>
  <c r="M266" i="227"/>
  <c r="M265" i="227"/>
  <c r="M264" i="227"/>
  <c r="M263" i="227"/>
  <c r="M262" i="227"/>
  <c r="M261" i="227"/>
  <c r="M260" i="227"/>
  <c r="M259" i="227"/>
  <c r="M258" i="227"/>
  <c r="M257" i="227"/>
  <c r="M256" i="227"/>
  <c r="M255" i="227"/>
  <c r="M254" i="227"/>
  <c r="M253" i="227"/>
  <c r="M252" i="227"/>
  <c r="M251" i="227"/>
  <c r="M250" i="227"/>
  <c r="M249" i="227"/>
  <c r="L247" i="227"/>
  <c r="J247" i="227"/>
  <c r="L246" i="227"/>
  <c r="J246" i="227"/>
  <c r="M245" i="227"/>
  <c r="M244" i="227"/>
  <c r="M243" i="227"/>
  <c r="M242" i="227"/>
  <c r="M241" i="227"/>
  <c r="M240" i="227"/>
  <c r="M239" i="227"/>
  <c r="M238" i="227"/>
  <c r="M237" i="227"/>
  <c r="M236" i="227"/>
  <c r="M235" i="227"/>
  <c r="M234" i="227"/>
  <c r="M233" i="227"/>
  <c r="M232" i="227"/>
  <c r="M231" i="227"/>
  <c r="M230" i="227"/>
  <c r="M229" i="227"/>
  <c r="M228" i="227"/>
  <c r="M227" i="227"/>
  <c r="M226" i="227"/>
  <c r="M225" i="227"/>
  <c r="L219" i="227"/>
  <c r="J219" i="227"/>
  <c r="L218" i="227"/>
  <c r="J218" i="227"/>
  <c r="M217" i="227"/>
  <c r="M216" i="227"/>
  <c r="M215" i="227"/>
  <c r="M214" i="227"/>
  <c r="M213" i="227"/>
  <c r="M212" i="227"/>
  <c r="M211" i="227"/>
  <c r="M210" i="227"/>
  <c r="M209" i="227"/>
  <c r="M208" i="227"/>
  <c r="M207" i="227"/>
  <c r="M206" i="227"/>
  <c r="M205" i="227"/>
  <c r="M204" i="227"/>
  <c r="M203" i="227"/>
  <c r="M202" i="227"/>
  <c r="M201" i="227"/>
  <c r="M200" i="227"/>
  <c r="M199" i="227"/>
  <c r="M198" i="227"/>
  <c r="M197" i="227"/>
  <c r="J195" i="227"/>
  <c r="J222" i="227" s="1"/>
  <c r="J194" i="227"/>
  <c r="M193" i="227"/>
  <c r="M192" i="227"/>
  <c r="M191" i="227"/>
  <c r="M190" i="227"/>
  <c r="M189" i="227"/>
  <c r="M188" i="227"/>
  <c r="M187" i="227"/>
  <c r="M186" i="227"/>
  <c r="M185" i="227"/>
  <c r="M184" i="227"/>
  <c r="M183" i="227"/>
  <c r="M182" i="227"/>
  <c r="M181" i="227"/>
  <c r="M180" i="227"/>
  <c r="M179" i="227"/>
  <c r="M178" i="227"/>
  <c r="M177" i="227"/>
  <c r="M176" i="227"/>
  <c r="M175" i="227"/>
  <c r="M174" i="227"/>
  <c r="M173" i="227"/>
  <c r="L167" i="227"/>
  <c r="J167" i="227"/>
  <c r="L166" i="227"/>
  <c r="J166" i="227"/>
  <c r="M165" i="227"/>
  <c r="M164" i="227"/>
  <c r="M163" i="227"/>
  <c r="M162" i="227"/>
  <c r="M161" i="227"/>
  <c r="M160" i="227"/>
  <c r="M159" i="227"/>
  <c r="M158" i="227"/>
  <c r="M157" i="227"/>
  <c r="M156" i="227"/>
  <c r="M155" i="227"/>
  <c r="M154" i="227"/>
  <c r="M153" i="227"/>
  <c r="M152" i="227"/>
  <c r="M151" i="227"/>
  <c r="M150" i="227"/>
  <c r="M149" i="227"/>
  <c r="M148" i="227"/>
  <c r="M147" i="227"/>
  <c r="M146" i="227"/>
  <c r="M145" i="227"/>
  <c r="J143" i="227"/>
  <c r="J142" i="227"/>
  <c r="J169" i="227" s="1"/>
  <c r="J24" i="227" s="1"/>
  <c r="M141" i="227"/>
  <c r="M140" i="227"/>
  <c r="M139" i="227"/>
  <c r="M138" i="227"/>
  <c r="M137" i="227"/>
  <c r="M136" i="227"/>
  <c r="M135" i="227"/>
  <c r="M134" i="227"/>
  <c r="M133" i="227"/>
  <c r="M132" i="227"/>
  <c r="M131" i="227"/>
  <c r="M130" i="227"/>
  <c r="M129" i="227"/>
  <c r="M128" i="227"/>
  <c r="M127" i="227"/>
  <c r="M126" i="227"/>
  <c r="M125" i="227"/>
  <c r="M124" i="227"/>
  <c r="M123" i="227"/>
  <c r="M122" i="227"/>
  <c r="M121" i="227"/>
  <c r="L115" i="227"/>
  <c r="J115" i="227"/>
  <c r="L114" i="227"/>
  <c r="J114" i="227"/>
  <c r="M113" i="227"/>
  <c r="M112" i="227"/>
  <c r="M111" i="227"/>
  <c r="M110" i="227"/>
  <c r="M109" i="227"/>
  <c r="M108" i="227"/>
  <c r="M107" i="227"/>
  <c r="M106" i="227"/>
  <c r="M105" i="227"/>
  <c r="M104" i="227"/>
  <c r="M103" i="227"/>
  <c r="M102" i="227"/>
  <c r="M101" i="227"/>
  <c r="M100" i="227"/>
  <c r="M99" i="227"/>
  <c r="M98" i="227"/>
  <c r="M97" i="227"/>
  <c r="M96" i="227"/>
  <c r="M95" i="227"/>
  <c r="M94" i="227"/>
  <c r="M93" i="227"/>
  <c r="M89" i="227"/>
  <c r="M88" i="227"/>
  <c r="M87" i="227"/>
  <c r="M86" i="227"/>
  <c r="M85" i="227"/>
  <c r="M84" i="227"/>
  <c r="M83" i="227"/>
  <c r="M82" i="227"/>
  <c r="M81" i="227"/>
  <c r="M80" i="227"/>
  <c r="M79" i="227"/>
  <c r="M78" i="227"/>
  <c r="M77" i="227"/>
  <c r="M76" i="227"/>
  <c r="M73" i="227"/>
  <c r="M72" i="227"/>
  <c r="M71" i="227"/>
  <c r="M70" i="227"/>
  <c r="M69" i="227"/>
  <c r="M64" i="227"/>
  <c r="M63" i="227"/>
  <c r="M62" i="227"/>
  <c r="M61" i="227"/>
  <c r="J407" i="226"/>
  <c r="M405" i="226"/>
  <c r="M404" i="226"/>
  <c r="M403" i="226"/>
  <c r="M402" i="226"/>
  <c r="M401" i="226"/>
  <c r="M400" i="226"/>
  <c r="M399" i="226"/>
  <c r="M398" i="226"/>
  <c r="J406" i="226"/>
  <c r="M397" i="226"/>
  <c r="J395" i="226"/>
  <c r="M393" i="226"/>
  <c r="M392" i="226"/>
  <c r="M391" i="226"/>
  <c r="M390" i="226"/>
  <c r="M389" i="226"/>
  <c r="M388" i="226"/>
  <c r="M387" i="226"/>
  <c r="M386" i="226"/>
  <c r="J394" i="226"/>
  <c r="M385" i="226"/>
  <c r="J379" i="226"/>
  <c r="M377" i="226"/>
  <c r="M376" i="226"/>
  <c r="M375" i="226"/>
  <c r="M374" i="226"/>
  <c r="M373" i="226"/>
  <c r="M372" i="226"/>
  <c r="M371" i="226"/>
  <c r="M370" i="226"/>
  <c r="J378" i="226"/>
  <c r="M369" i="226"/>
  <c r="J367" i="226"/>
  <c r="M365" i="226"/>
  <c r="M364" i="226"/>
  <c r="M363" i="226"/>
  <c r="M362" i="226"/>
  <c r="M361" i="226"/>
  <c r="M360" i="226"/>
  <c r="M359" i="226"/>
  <c r="M358" i="226"/>
  <c r="J366" i="226"/>
  <c r="M357" i="226"/>
  <c r="J351" i="226"/>
  <c r="N351" i="226" s="1"/>
  <c r="J350" i="226"/>
  <c r="M349" i="226"/>
  <c r="M348" i="226"/>
  <c r="M347" i="226"/>
  <c r="M346" i="226"/>
  <c r="M345" i="226"/>
  <c r="M344" i="226"/>
  <c r="M343" i="226"/>
  <c r="M342" i="226"/>
  <c r="M341" i="226"/>
  <c r="M337" i="226"/>
  <c r="M336" i="226"/>
  <c r="M335" i="226"/>
  <c r="M334" i="226"/>
  <c r="M333" i="226"/>
  <c r="M332" i="226"/>
  <c r="M331" i="226"/>
  <c r="J339" i="226"/>
  <c r="M330" i="226"/>
  <c r="J338" i="226"/>
  <c r="M329" i="226"/>
  <c r="J323" i="226"/>
  <c r="M321" i="226"/>
  <c r="M320" i="226"/>
  <c r="M319" i="226"/>
  <c r="M318" i="226"/>
  <c r="M317" i="226"/>
  <c r="M316" i="226"/>
  <c r="M315" i="226"/>
  <c r="M314" i="226"/>
  <c r="M313" i="226"/>
  <c r="M312" i="226"/>
  <c r="M311" i="226"/>
  <c r="M310" i="226"/>
  <c r="M309" i="226"/>
  <c r="M308" i="226"/>
  <c r="M307" i="226"/>
  <c r="M306" i="226"/>
  <c r="M305" i="226"/>
  <c r="M304" i="226"/>
  <c r="M303" i="226"/>
  <c r="M302" i="226"/>
  <c r="J322" i="226"/>
  <c r="M301" i="226"/>
  <c r="M297" i="226"/>
  <c r="M296" i="226"/>
  <c r="M295" i="226"/>
  <c r="M294" i="226"/>
  <c r="M293" i="226"/>
  <c r="M292" i="226"/>
  <c r="M291" i="226"/>
  <c r="M290" i="226"/>
  <c r="M289" i="226"/>
  <c r="M288" i="226"/>
  <c r="M287" i="226"/>
  <c r="M286" i="226"/>
  <c r="M285" i="226"/>
  <c r="M284" i="226"/>
  <c r="M283" i="226"/>
  <c r="M282" i="226"/>
  <c r="M281" i="226"/>
  <c r="M280" i="226"/>
  <c r="M279" i="226"/>
  <c r="J299" i="226"/>
  <c r="M278" i="226"/>
  <c r="J298" i="226"/>
  <c r="M277" i="226"/>
  <c r="J271" i="226"/>
  <c r="J270" i="226"/>
  <c r="M269" i="226"/>
  <c r="M268" i="226"/>
  <c r="M267" i="226"/>
  <c r="M266" i="226"/>
  <c r="M265" i="226"/>
  <c r="M264" i="226"/>
  <c r="M263" i="226"/>
  <c r="M262" i="226"/>
  <c r="M261" i="226"/>
  <c r="M260" i="226"/>
  <c r="M259" i="226"/>
  <c r="M258" i="226"/>
  <c r="M257" i="226"/>
  <c r="M256" i="226"/>
  <c r="M255" i="226"/>
  <c r="M254" i="226"/>
  <c r="M253" i="226"/>
  <c r="M252" i="226"/>
  <c r="M251" i="226"/>
  <c r="M250" i="226"/>
  <c r="M249" i="226"/>
  <c r="J247" i="226"/>
  <c r="M245" i="226"/>
  <c r="M244" i="226"/>
  <c r="M243" i="226"/>
  <c r="M242" i="226"/>
  <c r="M241" i="226"/>
  <c r="M240" i="226"/>
  <c r="M239" i="226"/>
  <c r="M238" i="226"/>
  <c r="M237" i="226"/>
  <c r="M236" i="226"/>
  <c r="M235" i="226"/>
  <c r="M234" i="226"/>
  <c r="M233" i="226"/>
  <c r="M232" i="226"/>
  <c r="M231" i="226"/>
  <c r="M230" i="226"/>
  <c r="M229" i="226"/>
  <c r="M228" i="226"/>
  <c r="M227" i="226"/>
  <c r="M226" i="226"/>
  <c r="J246" i="226"/>
  <c r="M225" i="226"/>
  <c r="J218" i="226"/>
  <c r="N218" i="226" s="1"/>
  <c r="M217" i="226"/>
  <c r="M216" i="226"/>
  <c r="M215" i="226"/>
  <c r="M214" i="226"/>
  <c r="M213" i="226"/>
  <c r="M212" i="226"/>
  <c r="M211" i="226"/>
  <c r="M210" i="226"/>
  <c r="M209" i="226"/>
  <c r="M208" i="226"/>
  <c r="M207" i="226"/>
  <c r="M206" i="226"/>
  <c r="M205" i="226"/>
  <c r="M204" i="226"/>
  <c r="M203" i="226"/>
  <c r="M202" i="226"/>
  <c r="M201" i="226"/>
  <c r="M200" i="226"/>
  <c r="M199" i="226"/>
  <c r="M198" i="226"/>
  <c r="M197" i="226"/>
  <c r="M193" i="226"/>
  <c r="M192" i="226"/>
  <c r="M191" i="226"/>
  <c r="M190" i="226"/>
  <c r="M189" i="226"/>
  <c r="M188" i="226"/>
  <c r="M187" i="226"/>
  <c r="M186" i="226"/>
  <c r="M185" i="226"/>
  <c r="M184" i="226"/>
  <c r="M183" i="226"/>
  <c r="M182" i="226"/>
  <c r="M181" i="226"/>
  <c r="M180" i="226"/>
  <c r="M179" i="226"/>
  <c r="M178" i="226"/>
  <c r="M177" i="226"/>
  <c r="M176" i="226"/>
  <c r="M175" i="226"/>
  <c r="J195" i="226"/>
  <c r="M174" i="226"/>
  <c r="J194" i="226"/>
  <c r="M173" i="226"/>
  <c r="J167" i="226"/>
  <c r="M165" i="226"/>
  <c r="M164" i="226"/>
  <c r="M163" i="226"/>
  <c r="M162" i="226"/>
  <c r="M161" i="226"/>
  <c r="M160" i="226"/>
  <c r="M159" i="226"/>
  <c r="M158" i="226"/>
  <c r="M157" i="226"/>
  <c r="M156" i="226"/>
  <c r="M155" i="226"/>
  <c r="M154" i="226"/>
  <c r="M153" i="226"/>
  <c r="M152" i="226"/>
  <c r="M151" i="226"/>
  <c r="M150" i="226"/>
  <c r="M149" i="226"/>
  <c r="M148" i="226"/>
  <c r="M147" i="226"/>
  <c r="M146" i="226"/>
  <c r="J166" i="226"/>
  <c r="M145" i="226"/>
  <c r="J143" i="226"/>
  <c r="M141" i="226"/>
  <c r="M140" i="226"/>
  <c r="M139" i="226"/>
  <c r="M138" i="226"/>
  <c r="M137" i="226"/>
  <c r="M136" i="226"/>
  <c r="M135" i="226"/>
  <c r="M134" i="226"/>
  <c r="M133" i="226"/>
  <c r="M132" i="226"/>
  <c r="M131" i="226"/>
  <c r="M130" i="226"/>
  <c r="M129" i="226"/>
  <c r="M128" i="226"/>
  <c r="M127" i="226"/>
  <c r="M126" i="226"/>
  <c r="M125" i="226"/>
  <c r="M124" i="226"/>
  <c r="M123" i="226"/>
  <c r="M122" i="226"/>
  <c r="J142" i="226"/>
  <c r="N142" i="226" s="1"/>
  <c r="M121" i="226"/>
  <c r="M113" i="226"/>
  <c r="M112" i="226"/>
  <c r="M111" i="226"/>
  <c r="M110" i="226"/>
  <c r="M109" i="226"/>
  <c r="M108" i="226"/>
  <c r="M107" i="226"/>
  <c r="M106" i="226"/>
  <c r="M105" i="226"/>
  <c r="M104" i="226"/>
  <c r="M103" i="226"/>
  <c r="M102" i="226"/>
  <c r="M101" i="226"/>
  <c r="M100" i="226"/>
  <c r="M99" i="226"/>
  <c r="M98" i="226"/>
  <c r="M97" i="226"/>
  <c r="M96" i="226"/>
  <c r="J115" i="226"/>
  <c r="M95" i="226"/>
  <c r="M94" i="226"/>
  <c r="J114" i="226"/>
  <c r="M93" i="226"/>
  <c r="M89" i="226"/>
  <c r="M88" i="226"/>
  <c r="M87" i="226"/>
  <c r="M86" i="226"/>
  <c r="M85" i="226"/>
  <c r="M84" i="226"/>
  <c r="M83" i="226"/>
  <c r="M82" i="226"/>
  <c r="M81" i="226"/>
  <c r="M80" i="226"/>
  <c r="M79" i="226"/>
  <c r="M78" i="226"/>
  <c r="M77" i="226"/>
  <c r="M76" i="226"/>
  <c r="M75" i="226"/>
  <c r="M74" i="226"/>
  <c r="M73" i="226"/>
  <c r="M72" i="226"/>
  <c r="M71" i="226"/>
  <c r="M70" i="226"/>
  <c r="M69" i="226"/>
  <c r="M64" i="226"/>
  <c r="M63" i="226"/>
  <c r="N279" i="228"/>
  <c r="L170" i="228"/>
  <c r="L36" i="228" s="1"/>
  <c r="N153" i="227"/>
  <c r="N374" i="227"/>
  <c r="L220" i="228"/>
  <c r="N88" i="227"/>
  <c r="N134" i="227"/>
  <c r="N228" i="228"/>
  <c r="N122" i="228"/>
  <c r="N176" i="228"/>
  <c r="N348" i="228"/>
  <c r="N375" i="227"/>
  <c r="N105" i="227"/>
  <c r="N335" i="227"/>
  <c r="N391" i="227"/>
  <c r="N187" i="227"/>
  <c r="N124" i="227"/>
  <c r="N154" i="227"/>
  <c r="N244" i="227"/>
  <c r="N265" i="227"/>
  <c r="L90" i="227"/>
  <c r="J219" i="226"/>
  <c r="N219" i="226" s="1"/>
  <c r="H7" i="153"/>
  <c r="O207" i="203"/>
  <c r="I87" i="153"/>
  <c r="J31" i="153"/>
  <c r="X33" i="153"/>
  <c r="H37" i="153"/>
  <c r="H36" i="153"/>
  <c r="V31" i="153"/>
  <c r="V30" i="153"/>
  <c r="J30" i="153"/>
  <c r="Q33" i="153"/>
  <c r="I33" i="153"/>
  <c r="H15" i="153"/>
  <c r="X14" i="153"/>
  <c r="Q14" i="153"/>
  <c r="V12" i="153"/>
  <c r="V11" i="153"/>
  <c r="J11" i="153"/>
  <c r="H8" i="153"/>
  <c r="P48" i="187"/>
  <c r="P46" i="187"/>
  <c r="P34" i="187"/>
  <c r="I39" i="187" s="1"/>
  <c r="P23" i="187"/>
  <c r="P24" i="187" s="1"/>
  <c r="P7" i="187"/>
  <c r="P10" i="187"/>
  <c r="P11" i="187"/>
  <c r="P12" i="187"/>
  <c r="P15" i="187"/>
  <c r="H146" i="153"/>
  <c r="H145" i="153"/>
  <c r="H144" i="153"/>
  <c r="X141" i="153"/>
  <c r="Q141" i="153"/>
  <c r="V139" i="153"/>
  <c r="J139" i="153"/>
  <c r="V138" i="153"/>
  <c r="J138" i="153"/>
  <c r="H137" i="153"/>
  <c r="H136" i="153"/>
  <c r="H92" i="153"/>
  <c r="H91" i="153"/>
  <c r="H90" i="153"/>
  <c r="X68" i="153"/>
  <c r="H69" i="153"/>
  <c r="H88" i="153"/>
  <c r="X87" i="153"/>
  <c r="Q87" i="153"/>
  <c r="V85" i="153"/>
  <c r="J85" i="153"/>
  <c r="V84" i="153"/>
  <c r="J84" i="153"/>
  <c r="H83" i="153"/>
  <c r="H82" i="153"/>
  <c r="I68" i="153"/>
  <c r="I14" i="153"/>
  <c r="Q68" i="153"/>
  <c r="V66" i="153"/>
  <c r="J66" i="153"/>
  <c r="V65" i="153"/>
  <c r="J65" i="153"/>
  <c r="H64" i="153"/>
  <c r="H63" i="153"/>
  <c r="H62" i="153"/>
  <c r="H61" i="153"/>
  <c r="Q122" i="153"/>
  <c r="X122" i="153"/>
  <c r="H116" i="153"/>
  <c r="H115" i="153"/>
  <c r="H117" i="153"/>
  <c r="H118" i="153"/>
  <c r="J119" i="153"/>
  <c r="V119" i="153"/>
  <c r="V120" i="153"/>
  <c r="J120" i="153"/>
  <c r="H9" i="153"/>
  <c r="H135" i="153"/>
  <c r="H81" i="153"/>
  <c r="H27" i="153"/>
  <c r="J12" i="153"/>
  <c r="H10" i="153"/>
  <c r="O105" i="203"/>
  <c r="O70" i="203"/>
  <c r="O35" i="203"/>
  <c r="H34" i="153"/>
  <c r="H29" i="153"/>
  <c r="D79" i="222" l="1"/>
  <c r="N77" i="226"/>
  <c r="N89" i="226"/>
  <c r="N105" i="226"/>
  <c r="N137" i="226"/>
  <c r="N165" i="226"/>
  <c r="N185" i="226"/>
  <c r="N201" i="226"/>
  <c r="N213" i="226"/>
  <c r="N233" i="226"/>
  <c r="N261" i="226"/>
  <c r="N281" i="226"/>
  <c r="N293" i="226"/>
  <c r="N164" i="226"/>
  <c r="N189" i="226"/>
  <c r="N98" i="226"/>
  <c r="N130" i="226"/>
  <c r="N158" i="226"/>
  <c r="N190" i="226"/>
  <c r="N226" i="226"/>
  <c r="N254" i="226"/>
  <c r="N286" i="226"/>
  <c r="L380" i="226"/>
  <c r="N285" i="226"/>
  <c r="C71" i="222"/>
  <c r="D71" i="222"/>
  <c r="J396" i="226"/>
  <c r="N83" i="226"/>
  <c r="N111" i="226"/>
  <c r="N147" i="226"/>
  <c r="N267" i="226"/>
  <c r="J381" i="227"/>
  <c r="J29" i="227" s="1"/>
  <c r="N179" i="227"/>
  <c r="N191" i="227"/>
  <c r="N227" i="227"/>
  <c r="N255" i="227"/>
  <c r="N267" i="227"/>
  <c r="N287" i="227"/>
  <c r="N303" i="227"/>
  <c r="N295" i="227"/>
  <c r="N313" i="227"/>
  <c r="N349" i="227"/>
  <c r="N393" i="227"/>
  <c r="N226" i="227"/>
  <c r="N254" i="227"/>
  <c r="N286" i="227"/>
  <c r="N314" i="227"/>
  <c r="N358" i="227"/>
  <c r="N148" i="227"/>
  <c r="N160" i="227"/>
  <c r="N180" i="227"/>
  <c r="N192" i="227"/>
  <c r="N228" i="227"/>
  <c r="N256" i="227"/>
  <c r="N304" i="227"/>
  <c r="N336" i="227"/>
  <c r="N376" i="227"/>
  <c r="J340" i="227"/>
  <c r="J65" i="227"/>
  <c r="J20" i="227" s="1"/>
  <c r="N312" i="227"/>
  <c r="N392" i="227"/>
  <c r="N366" i="227"/>
  <c r="C86" i="222"/>
  <c r="D86" i="222"/>
  <c r="N213" i="227"/>
  <c r="N281" i="227"/>
  <c r="L382" i="227"/>
  <c r="L41" i="227" s="1"/>
  <c r="N177" i="227"/>
  <c r="N250" i="227"/>
  <c r="N406" i="228"/>
  <c r="N64" i="228"/>
  <c r="N97" i="228"/>
  <c r="N129" i="228"/>
  <c r="N157" i="228"/>
  <c r="N189" i="228"/>
  <c r="N217" i="228"/>
  <c r="N253" i="228"/>
  <c r="N286" i="228"/>
  <c r="N314" i="228"/>
  <c r="N358" i="228"/>
  <c r="L380" i="228"/>
  <c r="N361" i="228"/>
  <c r="J274" i="228"/>
  <c r="J38" i="228" s="1"/>
  <c r="L65" i="228"/>
  <c r="L20" i="228" s="1"/>
  <c r="D36" i="212" s="1"/>
  <c r="N78" i="228"/>
  <c r="N106" i="228"/>
  <c r="N138" i="228"/>
  <c r="N174" i="228"/>
  <c r="N202" i="228"/>
  <c r="N234" i="228"/>
  <c r="N262" i="228"/>
  <c r="N295" i="228"/>
  <c r="N331" i="228"/>
  <c r="N371" i="228"/>
  <c r="L144" i="228"/>
  <c r="N140" i="228"/>
  <c r="J221" i="228"/>
  <c r="J25" i="228" s="1"/>
  <c r="D93" i="222"/>
  <c r="D70" i="222"/>
  <c r="D72" i="222" s="1"/>
  <c r="N158" i="228"/>
  <c r="N190" i="228"/>
  <c r="N226" i="228"/>
  <c r="N254" i="228"/>
  <c r="N287" i="228"/>
  <c r="N315" i="228"/>
  <c r="N359" i="228"/>
  <c r="C70" i="222"/>
  <c r="C93" i="222"/>
  <c r="N219" i="228"/>
  <c r="N298" i="228"/>
  <c r="N366" i="228"/>
  <c r="N86" i="228"/>
  <c r="N150" i="228"/>
  <c r="N182" i="228"/>
  <c r="N387" i="228"/>
  <c r="L300" i="228"/>
  <c r="J324" i="228"/>
  <c r="N324" i="228" s="1"/>
  <c r="N85" i="226"/>
  <c r="N149" i="226"/>
  <c r="N181" i="226"/>
  <c r="N229" i="226"/>
  <c r="N241" i="226"/>
  <c r="N269" i="226"/>
  <c r="N86" i="226"/>
  <c r="N122" i="226"/>
  <c r="N150" i="226"/>
  <c r="N182" i="226"/>
  <c r="N210" i="226"/>
  <c r="N242" i="226"/>
  <c r="N278" i="226"/>
  <c r="N75" i="226"/>
  <c r="N123" i="226"/>
  <c r="N151" i="226"/>
  <c r="N163" i="226"/>
  <c r="N183" i="226"/>
  <c r="N199" i="226"/>
  <c r="N211" i="226"/>
  <c r="N231" i="226"/>
  <c r="N243" i="226"/>
  <c r="N259" i="226"/>
  <c r="N291" i="226"/>
  <c r="N113" i="226"/>
  <c r="N257" i="226"/>
  <c r="N174" i="226"/>
  <c r="N202" i="226"/>
  <c r="N234" i="226"/>
  <c r="N262" i="226"/>
  <c r="J222" i="226"/>
  <c r="J37" i="226" s="1"/>
  <c r="N378" i="226"/>
  <c r="N107" i="226"/>
  <c r="N127" i="226"/>
  <c r="N155" i="226"/>
  <c r="N187" i="226"/>
  <c r="N283" i="226"/>
  <c r="L408" i="226"/>
  <c r="N209" i="226"/>
  <c r="N138" i="226"/>
  <c r="N193" i="226"/>
  <c r="N106" i="226"/>
  <c r="N294" i="226"/>
  <c r="N97" i="226"/>
  <c r="N129" i="226"/>
  <c r="N157" i="226"/>
  <c r="N177" i="226"/>
  <c r="N205" i="226"/>
  <c r="N217" i="226"/>
  <c r="N237" i="226"/>
  <c r="N253" i="226"/>
  <c r="N265" i="226"/>
  <c r="N297" i="226"/>
  <c r="N338" i="226"/>
  <c r="N289" i="226"/>
  <c r="N78" i="226"/>
  <c r="N322" i="226"/>
  <c r="L91" i="226"/>
  <c r="L118" i="226" s="1"/>
  <c r="L35" i="226" s="1"/>
  <c r="L90" i="226"/>
  <c r="L117" i="226" s="1"/>
  <c r="N63" i="226"/>
  <c r="L273" i="226"/>
  <c r="L26" i="226" s="1"/>
  <c r="N271" i="226"/>
  <c r="N115" i="226"/>
  <c r="N299" i="226"/>
  <c r="J354" i="226"/>
  <c r="J40" i="226" s="1"/>
  <c r="N395" i="226"/>
  <c r="N298" i="226"/>
  <c r="N71" i="226"/>
  <c r="E78" i="222" s="1"/>
  <c r="N167" i="226"/>
  <c r="N379" i="226"/>
  <c r="N362" i="226"/>
  <c r="N386" i="226"/>
  <c r="N70" i="227"/>
  <c r="E84" i="222" s="1"/>
  <c r="L91" i="228"/>
  <c r="N91" i="228" s="1"/>
  <c r="U57" i="228"/>
  <c r="J90" i="228"/>
  <c r="J92" i="228" s="1"/>
  <c r="Q57" i="228"/>
  <c r="N175" i="226"/>
  <c r="N64" i="226"/>
  <c r="J273" i="226"/>
  <c r="J26" i="226" s="1"/>
  <c r="J410" i="226"/>
  <c r="N410" i="226" s="1"/>
  <c r="N42" i="226" s="1"/>
  <c r="L325" i="226"/>
  <c r="L27" i="226" s="1"/>
  <c r="L53" i="226" s="1"/>
  <c r="N367" i="226"/>
  <c r="N401" i="226"/>
  <c r="L340" i="226"/>
  <c r="N114" i="226"/>
  <c r="L353" i="226"/>
  <c r="L28" i="226" s="1"/>
  <c r="N95" i="226"/>
  <c r="N346" i="226"/>
  <c r="N370" i="226"/>
  <c r="N390" i="226"/>
  <c r="L381" i="226"/>
  <c r="L29" i="226" s="1"/>
  <c r="L55" i="226" s="1"/>
  <c r="N130" i="228"/>
  <c r="N83" i="228"/>
  <c r="N111" i="228"/>
  <c r="N147" i="228"/>
  <c r="N179" i="228"/>
  <c r="N207" i="228"/>
  <c r="N239" i="228"/>
  <c r="N268" i="228"/>
  <c r="N304" i="228"/>
  <c r="N336" i="228"/>
  <c r="N376" i="228"/>
  <c r="N84" i="228"/>
  <c r="N112" i="228"/>
  <c r="N148" i="228"/>
  <c r="N180" i="228"/>
  <c r="N208" i="228"/>
  <c r="N240" i="228"/>
  <c r="N269" i="228"/>
  <c r="N305" i="228"/>
  <c r="N337" i="228"/>
  <c r="N377" i="228"/>
  <c r="N85" i="228"/>
  <c r="N113" i="228"/>
  <c r="N149" i="228"/>
  <c r="N181" i="228"/>
  <c r="N209" i="228"/>
  <c r="N241" i="228"/>
  <c r="N278" i="228"/>
  <c r="N306" i="228"/>
  <c r="N342" i="228"/>
  <c r="N386" i="228"/>
  <c r="L382" i="228"/>
  <c r="L383" i="228" s="1"/>
  <c r="L409" i="228"/>
  <c r="L30" i="228" s="1"/>
  <c r="L27" i="213" s="1"/>
  <c r="N70" i="228"/>
  <c r="E91" i="222" s="1"/>
  <c r="N98" i="228"/>
  <c r="J353" i="228"/>
  <c r="J28" i="228" s="1"/>
  <c r="J54" i="228" s="1"/>
  <c r="L353" i="228"/>
  <c r="L28" i="228" s="1"/>
  <c r="L54" i="228" s="1"/>
  <c r="L90" i="228"/>
  <c r="N76" i="228"/>
  <c r="N104" i="228"/>
  <c r="N136" i="228"/>
  <c r="N164" i="228"/>
  <c r="N200" i="228"/>
  <c r="N232" i="228"/>
  <c r="N260" i="228"/>
  <c r="N293" i="228"/>
  <c r="N321" i="228"/>
  <c r="N365" i="228"/>
  <c r="L408" i="228"/>
  <c r="N77" i="228"/>
  <c r="N105" i="228"/>
  <c r="N137" i="228"/>
  <c r="N165" i="228"/>
  <c r="N201" i="228"/>
  <c r="N233" i="228"/>
  <c r="N261" i="228"/>
  <c r="N294" i="228"/>
  <c r="N330" i="228"/>
  <c r="N370" i="228"/>
  <c r="N218" i="228"/>
  <c r="N339" i="228"/>
  <c r="N62" i="228"/>
  <c r="N95" i="228"/>
  <c r="N127" i="228"/>
  <c r="N155" i="228"/>
  <c r="N215" i="228"/>
  <c r="N251" i="228"/>
  <c r="N284" i="228"/>
  <c r="N312" i="228"/>
  <c r="N392" i="228"/>
  <c r="N128" i="228"/>
  <c r="N156" i="228"/>
  <c r="N188" i="228"/>
  <c r="N216" i="228"/>
  <c r="N252" i="228"/>
  <c r="N285" i="228"/>
  <c r="N313" i="228"/>
  <c r="N349" i="228"/>
  <c r="N393" i="228"/>
  <c r="J221" i="227"/>
  <c r="J25" i="227" s="1"/>
  <c r="L220" i="227"/>
  <c r="N247" i="227"/>
  <c r="J353" i="227"/>
  <c r="N353" i="227" s="1"/>
  <c r="N28" i="227" s="1"/>
  <c r="L353" i="227"/>
  <c r="L28" i="227" s="1"/>
  <c r="J410" i="227"/>
  <c r="J42" i="227" s="1"/>
  <c r="N203" i="227"/>
  <c r="N235" i="227"/>
  <c r="N263" i="227"/>
  <c r="N188" i="227"/>
  <c r="N80" i="227"/>
  <c r="N108" i="227"/>
  <c r="N258" i="227"/>
  <c r="N290" i="227"/>
  <c r="N189" i="227"/>
  <c r="N398" i="227"/>
  <c r="N72" i="227"/>
  <c r="W57" i="227" s="1"/>
  <c r="N100" i="227"/>
  <c r="N132" i="227"/>
  <c r="N164" i="227"/>
  <c r="N320" i="227"/>
  <c r="N296" i="227"/>
  <c r="J352" i="227"/>
  <c r="J368" i="227"/>
  <c r="N137" i="227"/>
  <c r="N293" i="227"/>
  <c r="N321" i="227"/>
  <c r="N365" i="227"/>
  <c r="N405" i="227"/>
  <c r="N202" i="227"/>
  <c r="N234" i="227"/>
  <c r="N262" i="227"/>
  <c r="N294" i="227"/>
  <c r="N330" i="227"/>
  <c r="N370" i="227"/>
  <c r="L118" i="228"/>
  <c r="L35" i="228" s="1"/>
  <c r="N96" i="228"/>
  <c r="L91" i="227"/>
  <c r="L118" i="227" s="1"/>
  <c r="L35" i="227" s="1"/>
  <c r="J91" i="227"/>
  <c r="N70" i="226"/>
  <c r="E77" i="222" s="1"/>
  <c r="N72" i="228"/>
  <c r="N80" i="228"/>
  <c r="N88" i="228"/>
  <c r="N100" i="228"/>
  <c r="N108" i="228"/>
  <c r="N124" i="228"/>
  <c r="N132" i="228"/>
  <c r="N152" i="228"/>
  <c r="N160" i="228"/>
  <c r="N184" i="228"/>
  <c r="N192" i="228"/>
  <c r="N212" i="228"/>
  <c r="N236" i="228"/>
  <c r="N244" i="228"/>
  <c r="N256" i="228"/>
  <c r="N264" i="228"/>
  <c r="N281" i="228"/>
  <c r="N289" i="228"/>
  <c r="N309" i="228"/>
  <c r="N317" i="228"/>
  <c r="N333" i="228"/>
  <c r="N345" i="228"/>
  <c r="N373" i="228"/>
  <c r="N389" i="228"/>
  <c r="N399" i="228"/>
  <c r="N63" i="227"/>
  <c r="N166" i="227"/>
  <c r="N167" i="227"/>
  <c r="N81" i="227"/>
  <c r="N89" i="227"/>
  <c r="N101" i="227"/>
  <c r="N109" i="227"/>
  <c r="N351" i="227"/>
  <c r="L221" i="227"/>
  <c r="N221" i="227" s="1"/>
  <c r="N25" i="227" s="1"/>
  <c r="J354" i="227"/>
  <c r="J40" i="227" s="1"/>
  <c r="J37" i="213" s="1"/>
  <c r="N307" i="227"/>
  <c r="N315" i="227"/>
  <c r="N331" i="227"/>
  <c r="N343" i="227"/>
  <c r="N359" i="227"/>
  <c r="N371" i="227"/>
  <c r="N399" i="227"/>
  <c r="N62" i="227"/>
  <c r="N75" i="227"/>
  <c r="N83" i="227"/>
  <c r="N95" i="227"/>
  <c r="N103" i="227"/>
  <c r="N111" i="227"/>
  <c r="N127" i="227"/>
  <c r="N152" i="227"/>
  <c r="N176" i="227"/>
  <c r="N184" i="227"/>
  <c r="L368" i="227"/>
  <c r="J274" i="227"/>
  <c r="J38" i="227" s="1"/>
  <c r="J300" i="227"/>
  <c r="J272" i="226"/>
  <c r="N247" i="226"/>
  <c r="J408" i="226"/>
  <c r="N408" i="226" s="1"/>
  <c r="N84" i="226"/>
  <c r="N104" i="226"/>
  <c r="N184" i="226"/>
  <c r="N228" i="226"/>
  <c r="N256" i="226"/>
  <c r="N109" i="226"/>
  <c r="J274" i="226"/>
  <c r="J38" i="226" s="1"/>
  <c r="L116" i="226"/>
  <c r="J300" i="226"/>
  <c r="N72" i="226"/>
  <c r="N180" i="226"/>
  <c r="N188" i="226"/>
  <c r="N208" i="226"/>
  <c r="N232" i="226"/>
  <c r="N240" i="226"/>
  <c r="N252" i="226"/>
  <c r="N268" i="226"/>
  <c r="N292" i="226"/>
  <c r="N403" i="226"/>
  <c r="N108" i="226"/>
  <c r="N124" i="226"/>
  <c r="N99" i="228"/>
  <c r="N243" i="228"/>
  <c r="N400" i="228"/>
  <c r="L352" i="228"/>
  <c r="J272" i="228"/>
  <c r="L340" i="228"/>
  <c r="N379" i="228"/>
  <c r="J410" i="228"/>
  <c r="J42" i="228" s="1"/>
  <c r="N166" i="228"/>
  <c r="J220" i="228"/>
  <c r="N220" i="228" s="1"/>
  <c r="N125" i="228"/>
  <c r="N153" i="228"/>
  <c r="N195" i="228"/>
  <c r="N246" i="228"/>
  <c r="L396" i="228"/>
  <c r="N280" i="228"/>
  <c r="N288" i="228"/>
  <c r="N296" i="228"/>
  <c r="N308" i="228"/>
  <c r="N316" i="228"/>
  <c r="N332" i="228"/>
  <c r="N344" i="228"/>
  <c r="N360" i="228"/>
  <c r="N372" i="228"/>
  <c r="N388" i="228"/>
  <c r="J116" i="228"/>
  <c r="L324" i="228"/>
  <c r="N394" i="228"/>
  <c r="N142" i="228"/>
  <c r="L396" i="227"/>
  <c r="N394" i="227"/>
  <c r="N149" i="227"/>
  <c r="N157" i="227"/>
  <c r="N165" i="227"/>
  <c r="N181" i="227"/>
  <c r="N125" i="227"/>
  <c r="L169" i="227"/>
  <c r="N169" i="227" s="1"/>
  <c r="N24" i="227" s="1"/>
  <c r="N199" i="227"/>
  <c r="N207" i="227"/>
  <c r="N215" i="227"/>
  <c r="N231" i="227"/>
  <c r="N239" i="227"/>
  <c r="N259" i="227"/>
  <c r="N283" i="227"/>
  <c r="N291" i="227"/>
  <c r="N297" i="227"/>
  <c r="N308" i="227"/>
  <c r="N316" i="227"/>
  <c r="N332" i="227"/>
  <c r="N344" i="227"/>
  <c r="N372" i="227"/>
  <c r="N388" i="227"/>
  <c r="N400" i="227"/>
  <c r="N138" i="227"/>
  <c r="L196" i="227"/>
  <c r="L408" i="227"/>
  <c r="N299" i="227"/>
  <c r="N114" i="227"/>
  <c r="N271" i="227"/>
  <c r="N323" i="227"/>
  <c r="N102" i="228"/>
  <c r="N126" i="228"/>
  <c r="N238" i="228"/>
  <c r="N250" i="228"/>
  <c r="N258" i="228"/>
  <c r="N266" i="228"/>
  <c r="N283" i="228"/>
  <c r="N291" i="228"/>
  <c r="N303" i="228"/>
  <c r="N319" i="228"/>
  <c r="N335" i="228"/>
  <c r="N347" i="228"/>
  <c r="N363" i="228"/>
  <c r="N375" i="228"/>
  <c r="N391" i="228"/>
  <c r="N401" i="228"/>
  <c r="N150" i="227"/>
  <c r="N158" i="227"/>
  <c r="N174" i="227"/>
  <c r="N182" i="227"/>
  <c r="N139" i="227"/>
  <c r="N143" i="227"/>
  <c r="N141" i="227"/>
  <c r="N201" i="227"/>
  <c r="N209" i="227"/>
  <c r="N217" i="227"/>
  <c r="N233" i="227"/>
  <c r="N241" i="227"/>
  <c r="N253" i="227"/>
  <c r="N261" i="227"/>
  <c r="N269" i="227"/>
  <c r="N285" i="227"/>
  <c r="L325" i="227"/>
  <c r="L27" i="227" s="1"/>
  <c r="N302" i="227"/>
  <c r="N310" i="227"/>
  <c r="N318" i="227"/>
  <c r="N334" i="227"/>
  <c r="N346" i="227"/>
  <c r="N362" i="227"/>
  <c r="N390" i="227"/>
  <c r="N403" i="227"/>
  <c r="N338" i="227"/>
  <c r="N246" i="227"/>
  <c r="L324" i="227"/>
  <c r="N406" i="227"/>
  <c r="L272" i="227"/>
  <c r="J396" i="227"/>
  <c r="N350" i="227"/>
  <c r="L326" i="227"/>
  <c r="L39" i="227" s="1"/>
  <c r="N115" i="227"/>
  <c r="J408" i="227"/>
  <c r="N408" i="227" s="1"/>
  <c r="N245" i="226"/>
  <c r="N74" i="226"/>
  <c r="N186" i="226"/>
  <c r="N250" i="226"/>
  <c r="N258" i="226"/>
  <c r="N282" i="226"/>
  <c r="N73" i="226"/>
  <c r="N81" i="226"/>
  <c r="J169" i="226"/>
  <c r="J24" i="226" s="1"/>
  <c r="N101" i="226"/>
  <c r="N125" i="226"/>
  <c r="L324" i="226"/>
  <c r="N133" i="226"/>
  <c r="N141" i="226"/>
  <c r="N153" i="226"/>
  <c r="N161" i="226"/>
  <c r="N154" i="226"/>
  <c r="N103" i="226"/>
  <c r="N135" i="226"/>
  <c r="J340" i="226"/>
  <c r="N340" i="226" s="1"/>
  <c r="N94" i="226"/>
  <c r="N206" i="226"/>
  <c r="N214" i="226"/>
  <c r="J91" i="226"/>
  <c r="J409" i="226"/>
  <c r="J30" i="226" s="1"/>
  <c r="N263" i="226"/>
  <c r="N295" i="226"/>
  <c r="N134" i="226"/>
  <c r="J144" i="226"/>
  <c r="N100" i="226"/>
  <c r="N152" i="226"/>
  <c r="N160" i="226"/>
  <c r="N204" i="226"/>
  <c r="N317" i="226"/>
  <c r="L300" i="226"/>
  <c r="N235" i="226"/>
  <c r="J90" i="226"/>
  <c r="J117" i="226" s="1"/>
  <c r="J23" i="226" s="1"/>
  <c r="J352" i="226"/>
  <c r="N176" i="226"/>
  <c r="N207" i="226"/>
  <c r="N215" i="226"/>
  <c r="N236" i="226"/>
  <c r="N244" i="226"/>
  <c r="N255" i="226"/>
  <c r="N310" i="226"/>
  <c r="N318" i="226"/>
  <c r="N334" i="226"/>
  <c r="L170" i="226"/>
  <c r="L36" i="226" s="1"/>
  <c r="N79" i="226"/>
  <c r="N131" i="226"/>
  <c r="N361" i="226"/>
  <c r="N143" i="226"/>
  <c r="N132" i="226"/>
  <c r="N238" i="226"/>
  <c r="N287" i="226"/>
  <c r="N270" i="226"/>
  <c r="N366" i="226"/>
  <c r="N88" i="226"/>
  <c r="N99" i="226"/>
  <c r="N140" i="226"/>
  <c r="N159" i="226"/>
  <c r="N179" i="226"/>
  <c r="N192" i="226"/>
  <c r="N203" i="226"/>
  <c r="N239" i="226"/>
  <c r="N251" i="226"/>
  <c r="N264" i="226"/>
  <c r="N280" i="226"/>
  <c r="N288" i="226"/>
  <c r="N402" i="226"/>
  <c r="N389" i="226"/>
  <c r="J380" i="226"/>
  <c r="N380" i="226" s="1"/>
  <c r="N80" i="226"/>
  <c r="J168" i="226"/>
  <c r="N168" i="226" s="1"/>
  <c r="N406" i="226"/>
  <c r="N227" i="226"/>
  <c r="N306" i="226"/>
  <c r="N314" i="226"/>
  <c r="N330" i="226"/>
  <c r="N342" i="226"/>
  <c r="L354" i="226"/>
  <c r="L40" i="226" s="1"/>
  <c r="N126" i="226"/>
  <c r="N309" i="226"/>
  <c r="N333" i="226"/>
  <c r="N87" i="226"/>
  <c r="N139" i="226"/>
  <c r="N191" i="226"/>
  <c r="N279" i="226"/>
  <c r="J381" i="226"/>
  <c r="N407" i="226"/>
  <c r="N198" i="226"/>
  <c r="N212" i="226"/>
  <c r="N296" i="226"/>
  <c r="N307" i="226"/>
  <c r="N315" i="226"/>
  <c r="N331" i="226"/>
  <c r="N343" i="226"/>
  <c r="L144" i="226"/>
  <c r="N102" i="226"/>
  <c r="L411" i="226"/>
  <c r="N339" i="226"/>
  <c r="N266" i="226"/>
  <c r="N76" i="226"/>
  <c r="N96" i="226"/>
  <c r="N136" i="226"/>
  <c r="N156" i="226"/>
  <c r="N200" i="226"/>
  <c r="N216" i="226"/>
  <c r="N260" i="226"/>
  <c r="N284" i="226"/>
  <c r="L274" i="226"/>
  <c r="N274" i="226" s="1"/>
  <c r="N38" i="226" s="1"/>
  <c r="J368" i="226"/>
  <c r="N368" i="226" s="1"/>
  <c r="N162" i="226"/>
  <c r="L396" i="226"/>
  <c r="N396" i="226" s="1"/>
  <c r="L169" i="226"/>
  <c r="L196" i="226"/>
  <c r="N166" i="226"/>
  <c r="J221" i="226"/>
  <c r="N221" i="226" s="1"/>
  <c r="N25" i="226" s="1"/>
  <c r="N82" i="226"/>
  <c r="N110" i="226"/>
  <c r="J326" i="226"/>
  <c r="J39" i="226" s="1"/>
  <c r="N394" i="226"/>
  <c r="N230" i="226"/>
  <c r="J325" i="226"/>
  <c r="J116" i="226"/>
  <c r="J382" i="226"/>
  <c r="N146" i="226"/>
  <c r="N178" i="226"/>
  <c r="J220" i="226"/>
  <c r="N220" i="226" s="1"/>
  <c r="J170" i="226"/>
  <c r="N290" i="226"/>
  <c r="L248" i="226"/>
  <c r="J168" i="227"/>
  <c r="L117" i="227"/>
  <c r="J56" i="227"/>
  <c r="J170" i="227"/>
  <c r="J171" i="227" s="1"/>
  <c r="N190" i="227"/>
  <c r="L65" i="227"/>
  <c r="L20" i="227" s="1"/>
  <c r="N74" i="227"/>
  <c r="N82" i="227"/>
  <c r="N94" i="227"/>
  <c r="N102" i="227"/>
  <c r="N110" i="227"/>
  <c r="N126" i="227"/>
  <c r="N133" i="227"/>
  <c r="N140" i="227"/>
  <c r="N151" i="227"/>
  <c r="N159" i="227"/>
  <c r="N175" i="227"/>
  <c r="N183" i="227"/>
  <c r="N200" i="227"/>
  <c r="N208" i="227"/>
  <c r="N216" i="227"/>
  <c r="N232" i="227"/>
  <c r="N240" i="227"/>
  <c r="N252" i="227"/>
  <c r="N260" i="227"/>
  <c r="N268" i="227"/>
  <c r="N284" i="227"/>
  <c r="N292" i="227"/>
  <c r="N309" i="227"/>
  <c r="N317" i="227"/>
  <c r="N333" i="227"/>
  <c r="N345" i="227"/>
  <c r="N361" i="227"/>
  <c r="N373" i="227"/>
  <c r="N389" i="227"/>
  <c r="N402" i="227"/>
  <c r="J144" i="227"/>
  <c r="L352" i="227"/>
  <c r="N352" i="227" s="1"/>
  <c r="L170" i="227"/>
  <c r="L36" i="227" s="1"/>
  <c r="L168" i="227"/>
  <c r="N409" i="227"/>
  <c r="N30" i="227" s="1"/>
  <c r="N142" i="227"/>
  <c r="L380" i="227"/>
  <c r="J248" i="227"/>
  <c r="L274" i="227"/>
  <c r="L38" i="227" s="1"/>
  <c r="N218" i="227"/>
  <c r="J382" i="227"/>
  <c r="J41" i="227" s="1"/>
  <c r="N395" i="227"/>
  <c r="N219" i="227"/>
  <c r="N270" i="227"/>
  <c r="N322" i="227"/>
  <c r="L116" i="227"/>
  <c r="N298" i="227"/>
  <c r="N194" i="227"/>
  <c r="N378" i="227"/>
  <c r="J116" i="227"/>
  <c r="L248" i="227"/>
  <c r="L340" i="227"/>
  <c r="N340" i="227" s="1"/>
  <c r="L144" i="227"/>
  <c r="N71" i="227"/>
  <c r="E85" i="222" s="1"/>
  <c r="N407" i="227"/>
  <c r="L300" i="227"/>
  <c r="N300" i="227" s="1"/>
  <c r="J39" i="227"/>
  <c r="L222" i="227"/>
  <c r="L37" i="227" s="1"/>
  <c r="L410" i="227"/>
  <c r="L411" i="227" s="1"/>
  <c r="L381" i="227"/>
  <c r="J37" i="227"/>
  <c r="J196" i="227"/>
  <c r="N196" i="227" s="1"/>
  <c r="J90" i="227"/>
  <c r="N61" i="227"/>
  <c r="N65" i="227" s="1"/>
  <c r="N20" i="227" s="1"/>
  <c r="E29" i="212" s="1"/>
  <c r="J272" i="227"/>
  <c r="N339" i="227"/>
  <c r="J380" i="227"/>
  <c r="J324" i="227"/>
  <c r="L354" i="227"/>
  <c r="J273" i="227"/>
  <c r="J220" i="227"/>
  <c r="N195" i="227"/>
  <c r="L273" i="227"/>
  <c r="J325" i="227"/>
  <c r="J223" i="227"/>
  <c r="N379" i="227"/>
  <c r="L248" i="228"/>
  <c r="N248" i="228" s="1"/>
  <c r="N245" i="228"/>
  <c r="N282" i="228"/>
  <c r="N334" i="228"/>
  <c r="L169" i="228"/>
  <c r="L24" i="228" s="1"/>
  <c r="L50" i="228" s="1"/>
  <c r="L222" i="228"/>
  <c r="L37" i="228" s="1"/>
  <c r="L51" i="228" s="1"/>
  <c r="N311" i="228"/>
  <c r="N404" i="228"/>
  <c r="N87" i="228"/>
  <c r="N191" i="228"/>
  <c r="N211" i="228"/>
  <c r="N82" i="228"/>
  <c r="N110" i="228"/>
  <c r="N146" i="228"/>
  <c r="N162" i="228"/>
  <c r="N186" i="228"/>
  <c r="N214" i="228"/>
  <c r="J325" i="228"/>
  <c r="J27" i="228" s="1"/>
  <c r="L273" i="228"/>
  <c r="L26" i="228" s="1"/>
  <c r="N71" i="228"/>
  <c r="N79" i="228"/>
  <c r="N107" i="228"/>
  <c r="N123" i="228"/>
  <c r="N131" i="228"/>
  <c r="N139" i="228"/>
  <c r="N151" i="228"/>
  <c r="N159" i="228"/>
  <c r="N175" i="228"/>
  <c r="N183" i="228"/>
  <c r="N203" i="228"/>
  <c r="N227" i="228"/>
  <c r="N235" i="228"/>
  <c r="N255" i="228"/>
  <c r="N263" i="228"/>
  <c r="L196" i="228"/>
  <c r="J409" i="228"/>
  <c r="N74" i="228"/>
  <c r="N94" i="228"/>
  <c r="N134" i="228"/>
  <c r="N154" i="228"/>
  <c r="N178" i="228"/>
  <c r="N198" i="228"/>
  <c r="N206" i="228"/>
  <c r="N230" i="228"/>
  <c r="J169" i="228"/>
  <c r="J222" i="228"/>
  <c r="J340" i="228"/>
  <c r="N61" i="228"/>
  <c r="J118" i="228"/>
  <c r="L326" i="228"/>
  <c r="L39" i="228" s="1"/>
  <c r="N299" i="228"/>
  <c r="N367" i="228"/>
  <c r="J65" i="228"/>
  <c r="J20" i="228" s="1"/>
  <c r="C36" i="212" s="1"/>
  <c r="D124" i="235" s="1"/>
  <c r="N73" i="228"/>
  <c r="N81" i="228"/>
  <c r="N89" i="228"/>
  <c r="N101" i="228"/>
  <c r="N109" i="228"/>
  <c r="N133" i="228"/>
  <c r="N141" i="228"/>
  <c r="N161" i="228"/>
  <c r="N177" i="228"/>
  <c r="N185" i="228"/>
  <c r="N193" i="228"/>
  <c r="N205" i="228"/>
  <c r="N213" i="228"/>
  <c r="N229" i="228"/>
  <c r="N237" i="228"/>
  <c r="N257" i="228"/>
  <c r="N265" i="228"/>
  <c r="N290" i="228"/>
  <c r="N302" i="228"/>
  <c r="N310" i="228"/>
  <c r="N318" i="228"/>
  <c r="N346" i="228"/>
  <c r="N362" i="228"/>
  <c r="N374" i="228"/>
  <c r="N390" i="228"/>
  <c r="N403" i="228"/>
  <c r="L410" i="228"/>
  <c r="L42" i="228" s="1"/>
  <c r="N350" i="228"/>
  <c r="N115" i="228"/>
  <c r="N323" i="228"/>
  <c r="L116" i="228"/>
  <c r="J144" i="228"/>
  <c r="J352" i="228"/>
  <c r="N378" i="228"/>
  <c r="N395" i="228"/>
  <c r="N402" i="228"/>
  <c r="N143" i="228"/>
  <c r="J170" i="228"/>
  <c r="J36" i="228" s="1"/>
  <c r="J396" i="228"/>
  <c r="J382" i="228"/>
  <c r="J41" i="228" s="1"/>
  <c r="J380" i="228"/>
  <c r="N247" i="228"/>
  <c r="J300" i="228"/>
  <c r="N300" i="228" s="1"/>
  <c r="N354" i="228"/>
  <c r="N40" i="228" s="1"/>
  <c r="N322" i="228"/>
  <c r="J196" i="228"/>
  <c r="N194" i="228"/>
  <c r="L325" i="228"/>
  <c r="L27" i="228" s="1"/>
  <c r="J326" i="228"/>
  <c r="N63" i="228"/>
  <c r="N114" i="228"/>
  <c r="J408" i="228"/>
  <c r="N407" i="228"/>
  <c r="J275" i="228"/>
  <c r="J168" i="228"/>
  <c r="L168" i="228"/>
  <c r="N167" i="228"/>
  <c r="N270" i="228"/>
  <c r="L272" i="228"/>
  <c r="J368" i="228"/>
  <c r="N271" i="228"/>
  <c r="L368" i="228"/>
  <c r="N381" i="228"/>
  <c r="N29" i="228" s="1"/>
  <c r="L274" i="228"/>
  <c r="L38" i="228" s="1"/>
  <c r="D29" i="212"/>
  <c r="C29" i="212"/>
  <c r="D116" i="235" s="1"/>
  <c r="J324" i="226"/>
  <c r="J353" i="226"/>
  <c r="N194" i="226"/>
  <c r="N246" i="226"/>
  <c r="N323" i="226"/>
  <c r="N350" i="226"/>
  <c r="J248" i="226"/>
  <c r="L272" i="226"/>
  <c r="N195" i="226"/>
  <c r="L222" i="226"/>
  <c r="L223" i="226" s="1"/>
  <c r="L352" i="226"/>
  <c r="L42" i="226"/>
  <c r="L56" i="226" s="1"/>
  <c r="J196" i="226"/>
  <c r="J29" i="228"/>
  <c r="J26" i="228"/>
  <c r="L65" i="226"/>
  <c r="L20" i="226" s="1"/>
  <c r="N61" i="226"/>
  <c r="I36" i="187"/>
  <c r="E79" i="222" l="1"/>
  <c r="E71" i="222"/>
  <c r="C72" i="222"/>
  <c r="J28" i="227"/>
  <c r="N368" i="227"/>
  <c r="N220" i="227"/>
  <c r="J116" i="235"/>
  <c r="F29" i="212"/>
  <c r="N248" i="227"/>
  <c r="N396" i="227"/>
  <c r="E86" i="222"/>
  <c r="L41" i="228"/>
  <c r="L38" i="213" s="1"/>
  <c r="N272" i="228"/>
  <c r="N380" i="228"/>
  <c r="J355" i="228"/>
  <c r="L355" i="228"/>
  <c r="N353" i="228"/>
  <c r="N28" i="228" s="1"/>
  <c r="N221" i="228"/>
  <c r="N25" i="228" s="1"/>
  <c r="N51" i="228" s="1"/>
  <c r="N408" i="228"/>
  <c r="J411" i="228"/>
  <c r="L36" i="213"/>
  <c r="N144" i="228"/>
  <c r="E70" i="222"/>
  <c r="E72" i="222" s="1"/>
  <c r="E93" i="222"/>
  <c r="J124" i="235"/>
  <c r="F36" i="212"/>
  <c r="J42" i="226"/>
  <c r="J56" i="226" s="1"/>
  <c r="L327" i="226"/>
  <c r="N144" i="226"/>
  <c r="N273" i="226"/>
  <c r="N26" i="226" s="1"/>
  <c r="J35" i="213"/>
  <c r="N409" i="226"/>
  <c r="N30" i="226" s="1"/>
  <c r="N56" i="226" s="1"/>
  <c r="L383" i="226"/>
  <c r="L92" i="226"/>
  <c r="N91" i="226"/>
  <c r="J52" i="226"/>
  <c r="J275" i="226"/>
  <c r="N91" i="227"/>
  <c r="L92" i="227"/>
  <c r="L92" i="228"/>
  <c r="J117" i="228"/>
  <c r="J23" i="228" s="1"/>
  <c r="N92" i="228"/>
  <c r="L32" i="213"/>
  <c r="L117" i="228"/>
  <c r="L119" i="228" s="1"/>
  <c r="N169" i="226"/>
  <c r="N24" i="226" s="1"/>
  <c r="N300" i="226"/>
  <c r="N116" i="226"/>
  <c r="L33" i="213"/>
  <c r="L25" i="213"/>
  <c r="J411" i="226"/>
  <c r="N411" i="226" s="1"/>
  <c r="N272" i="226"/>
  <c r="N352" i="228"/>
  <c r="N116" i="228"/>
  <c r="N222" i="228"/>
  <c r="N37" i="228" s="1"/>
  <c r="L56" i="228"/>
  <c r="N169" i="228"/>
  <c r="N24" i="228" s="1"/>
  <c r="N90" i="228"/>
  <c r="J54" i="227"/>
  <c r="L53" i="227"/>
  <c r="L24" i="213"/>
  <c r="N326" i="227"/>
  <c r="N39" i="227" s="1"/>
  <c r="J55" i="227"/>
  <c r="J51" i="227"/>
  <c r="J411" i="227"/>
  <c r="N411" i="227" s="1"/>
  <c r="L25" i="227"/>
  <c r="L22" i="213" s="1"/>
  <c r="N324" i="227"/>
  <c r="J355" i="227"/>
  <c r="N118" i="228"/>
  <c r="N35" i="228" s="1"/>
  <c r="J118" i="227"/>
  <c r="J35" i="227" s="1"/>
  <c r="L17" i="213"/>
  <c r="D22" i="212"/>
  <c r="J118" i="226"/>
  <c r="N118" i="226" s="1"/>
  <c r="N35" i="226" s="1"/>
  <c r="N340" i="228"/>
  <c r="L52" i="228"/>
  <c r="L171" i="228"/>
  <c r="N355" i="228"/>
  <c r="N144" i="227"/>
  <c r="L119" i="227"/>
  <c r="L24" i="227"/>
  <c r="L50" i="227" s="1"/>
  <c r="N168" i="227"/>
  <c r="N196" i="226"/>
  <c r="L38" i="226"/>
  <c r="L52" i="226" s="1"/>
  <c r="N324" i="226"/>
  <c r="N326" i="228"/>
  <c r="N39" i="228" s="1"/>
  <c r="L53" i="228"/>
  <c r="N54" i="228"/>
  <c r="J37" i="228"/>
  <c r="J51" i="228" s="1"/>
  <c r="L223" i="228"/>
  <c r="J30" i="228"/>
  <c r="J27" i="213" s="1"/>
  <c r="N27" i="213" s="1"/>
  <c r="J223" i="228"/>
  <c r="N409" i="228"/>
  <c r="N30" i="228" s="1"/>
  <c r="N396" i="228"/>
  <c r="N273" i="228"/>
  <c r="N26" i="228" s="1"/>
  <c r="N274" i="227"/>
  <c r="N38" i="227" s="1"/>
  <c r="N380" i="227"/>
  <c r="L327" i="227"/>
  <c r="J36" i="227"/>
  <c r="N272" i="227"/>
  <c r="L23" i="227"/>
  <c r="J92" i="226"/>
  <c r="N354" i="226"/>
  <c r="N40" i="226" s="1"/>
  <c r="N90" i="226"/>
  <c r="J327" i="226"/>
  <c r="N327" i="226" s="1"/>
  <c r="L54" i="226"/>
  <c r="J223" i="226"/>
  <c r="N223" i="226" s="1"/>
  <c r="L355" i="226"/>
  <c r="J25" i="226"/>
  <c r="J51" i="226" s="1"/>
  <c r="L275" i="226"/>
  <c r="N352" i="226"/>
  <c r="N326" i="226"/>
  <c r="N39" i="226" s="1"/>
  <c r="N381" i="226"/>
  <c r="N29" i="226" s="1"/>
  <c r="J29" i="226"/>
  <c r="J26" i="213" s="1"/>
  <c r="N325" i="226"/>
  <c r="N27" i="226" s="1"/>
  <c r="J27" i="226"/>
  <c r="J53" i="226" s="1"/>
  <c r="N170" i="226"/>
  <c r="N36" i="226" s="1"/>
  <c r="J36" i="226"/>
  <c r="J50" i="226" s="1"/>
  <c r="J171" i="226"/>
  <c r="N382" i="226"/>
  <c r="N41" i="226" s="1"/>
  <c r="J383" i="226"/>
  <c r="J41" i="226"/>
  <c r="J38" i="213" s="1"/>
  <c r="N38" i="213" s="1"/>
  <c r="N52" i="226"/>
  <c r="N248" i="226"/>
  <c r="L171" i="226"/>
  <c r="L24" i="226"/>
  <c r="L50" i="226" s="1"/>
  <c r="N116" i="227"/>
  <c r="J383" i="227"/>
  <c r="N170" i="227"/>
  <c r="N36" i="227" s="1"/>
  <c r="N50" i="227" s="1"/>
  <c r="N382" i="227"/>
  <c r="N41" i="227" s="1"/>
  <c r="L171" i="227"/>
  <c r="N171" i="227" s="1"/>
  <c r="N381" i="227"/>
  <c r="N29" i="227" s="1"/>
  <c r="L383" i="227"/>
  <c r="N383" i="227" s="1"/>
  <c r="L42" i="227"/>
  <c r="N410" i="227"/>
  <c r="N42" i="227" s="1"/>
  <c r="N56" i="227" s="1"/>
  <c r="N222" i="227"/>
  <c r="N37" i="227" s="1"/>
  <c r="N51" i="227" s="1"/>
  <c r="L29" i="227"/>
  <c r="L223" i="227"/>
  <c r="N223" i="227" s="1"/>
  <c r="L26" i="227"/>
  <c r="L275" i="227"/>
  <c r="N90" i="227"/>
  <c r="J92" i="227"/>
  <c r="J117" i="227"/>
  <c r="L355" i="227"/>
  <c r="N355" i="227" s="1"/>
  <c r="L40" i="227"/>
  <c r="L37" i="213" s="1"/>
  <c r="N37" i="213" s="1"/>
  <c r="N354" i="227"/>
  <c r="N40" i="227" s="1"/>
  <c r="N54" i="227" s="1"/>
  <c r="J275" i="227"/>
  <c r="J26" i="227"/>
  <c r="N273" i="227"/>
  <c r="N26" i="227" s="1"/>
  <c r="J27" i="227"/>
  <c r="N325" i="227"/>
  <c r="N27" i="227" s="1"/>
  <c r="N53" i="227" s="1"/>
  <c r="J327" i="227"/>
  <c r="J383" i="228"/>
  <c r="N383" i="228" s="1"/>
  <c r="J24" i="228"/>
  <c r="N410" i="228"/>
  <c r="N42" i="228" s="1"/>
  <c r="N196" i="228"/>
  <c r="N65" i="228"/>
  <c r="N20" i="228" s="1"/>
  <c r="E36" i="212" s="1"/>
  <c r="J55" i="228"/>
  <c r="L411" i="228"/>
  <c r="N411" i="228" s="1"/>
  <c r="J171" i="228"/>
  <c r="N382" i="228"/>
  <c r="N41" i="228" s="1"/>
  <c r="N55" i="228" s="1"/>
  <c r="N325" i="228"/>
  <c r="N27" i="228" s="1"/>
  <c r="J35" i="228"/>
  <c r="N170" i="228"/>
  <c r="N36" i="228" s="1"/>
  <c r="L327" i="228"/>
  <c r="J327" i="228"/>
  <c r="J39" i="228"/>
  <c r="N274" i="228"/>
  <c r="N38" i="228" s="1"/>
  <c r="N168" i="228"/>
  <c r="L275" i="228"/>
  <c r="N275" i="228" s="1"/>
  <c r="L44" i="228"/>
  <c r="D38" i="212" s="1"/>
  <c r="N368" i="228"/>
  <c r="N353" i="226"/>
  <c r="N28" i="226" s="1"/>
  <c r="J355" i="226"/>
  <c r="J28" i="226"/>
  <c r="J54" i="226" s="1"/>
  <c r="N222" i="226"/>
  <c r="N37" i="226" s="1"/>
  <c r="N51" i="226" s="1"/>
  <c r="L37" i="226"/>
  <c r="L34" i="213" s="1"/>
  <c r="L119" i="226"/>
  <c r="L23" i="226"/>
  <c r="N117" i="226"/>
  <c r="N23" i="226" s="1"/>
  <c r="J52" i="228"/>
  <c r="L55" i="228"/>
  <c r="J65" i="226"/>
  <c r="J20" i="226" s="1"/>
  <c r="N62" i="226"/>
  <c r="N65" i="226" s="1"/>
  <c r="N20" i="226" s="1"/>
  <c r="E22" i="212" s="1"/>
  <c r="J39" i="213" l="1"/>
  <c r="F22" i="212"/>
  <c r="S108" i="235" s="1"/>
  <c r="J108" i="235"/>
  <c r="N92" i="227"/>
  <c r="N52" i="227"/>
  <c r="L51" i="227"/>
  <c r="S116" i="235"/>
  <c r="J34" i="213"/>
  <c r="L50" i="213"/>
  <c r="N223" i="228"/>
  <c r="S124" i="235"/>
  <c r="F38" i="212"/>
  <c r="S126" i="235" s="1"/>
  <c r="J126" i="235"/>
  <c r="J53" i="228"/>
  <c r="N275" i="226"/>
  <c r="N383" i="226"/>
  <c r="J53" i="213"/>
  <c r="N50" i="226"/>
  <c r="N92" i="226"/>
  <c r="J25" i="213"/>
  <c r="J33" i="213"/>
  <c r="N25" i="213"/>
  <c r="N51" i="213" s="1"/>
  <c r="N33" i="213"/>
  <c r="J49" i="228"/>
  <c r="J119" i="228"/>
  <c r="N119" i="228" s="1"/>
  <c r="L23" i="228"/>
  <c r="L49" i="228" s="1"/>
  <c r="L58" i="228" s="1"/>
  <c r="N117" i="228"/>
  <c r="N23" i="228" s="1"/>
  <c r="N49" i="228" s="1"/>
  <c r="N355" i="226"/>
  <c r="J22" i="213"/>
  <c r="N22" i="213" s="1"/>
  <c r="N53" i="226"/>
  <c r="N34" i="213"/>
  <c r="L35" i="213"/>
  <c r="N35" i="213" s="1"/>
  <c r="L21" i="213"/>
  <c r="L47" i="213" s="1"/>
  <c r="N50" i="228"/>
  <c r="J50" i="228"/>
  <c r="J21" i="213"/>
  <c r="J56" i="228"/>
  <c r="J36" i="213"/>
  <c r="N36" i="213" s="1"/>
  <c r="N171" i="228"/>
  <c r="N327" i="227"/>
  <c r="J53" i="227"/>
  <c r="J24" i="213"/>
  <c r="L51" i="213"/>
  <c r="J52" i="227"/>
  <c r="J23" i="213"/>
  <c r="L52" i="227"/>
  <c r="L23" i="213"/>
  <c r="L55" i="227"/>
  <c r="L26" i="213"/>
  <c r="L56" i="227"/>
  <c r="L39" i="213"/>
  <c r="D12" i="212"/>
  <c r="J100" i="235" s="1"/>
  <c r="N118" i="227"/>
  <c r="N35" i="227" s="1"/>
  <c r="N44" i="227" s="1"/>
  <c r="E31" i="212" s="1"/>
  <c r="L49" i="227"/>
  <c r="J44" i="227"/>
  <c r="E12" i="212"/>
  <c r="J119" i="226"/>
  <c r="N119" i="226" s="1"/>
  <c r="J35" i="226"/>
  <c r="J32" i="213" s="1"/>
  <c r="N32" i="213" s="1"/>
  <c r="J17" i="213"/>
  <c r="N17" i="213" s="1"/>
  <c r="C22" i="212"/>
  <c r="D108" i="235" s="1"/>
  <c r="N56" i="228"/>
  <c r="N53" i="228"/>
  <c r="N52" i="228"/>
  <c r="J32" i="228"/>
  <c r="C37" i="212" s="1"/>
  <c r="D125" i="235" s="1"/>
  <c r="N54" i="226"/>
  <c r="J50" i="227"/>
  <c r="N55" i="226"/>
  <c r="N171" i="226"/>
  <c r="J55" i="226"/>
  <c r="J32" i="226"/>
  <c r="C23" i="212" s="1"/>
  <c r="D109" i="235" s="1"/>
  <c r="N55" i="227"/>
  <c r="L32" i="227"/>
  <c r="D30" i="212" s="1"/>
  <c r="N275" i="227"/>
  <c r="J119" i="227"/>
  <c r="N119" i="227" s="1"/>
  <c r="N117" i="227"/>
  <c r="N23" i="227" s="1"/>
  <c r="J23" i="227"/>
  <c r="J20" i="213" s="1"/>
  <c r="L54" i="227"/>
  <c r="L44" i="227"/>
  <c r="N327" i="228"/>
  <c r="N44" i="228"/>
  <c r="E38" i="212" s="1"/>
  <c r="J44" i="228"/>
  <c r="C38" i="212" s="1"/>
  <c r="D126" i="235" s="1"/>
  <c r="L44" i="226"/>
  <c r="L51" i="226"/>
  <c r="N44" i="226"/>
  <c r="E24" i="212" s="1"/>
  <c r="L32" i="226"/>
  <c r="D23" i="212" s="1"/>
  <c r="L49" i="226"/>
  <c r="N49" i="226"/>
  <c r="N32" i="226"/>
  <c r="E23" i="212" s="1"/>
  <c r="E25" i="212" s="1"/>
  <c r="J51" i="213"/>
  <c r="J52" i="213"/>
  <c r="D24" i="212" l="1"/>
  <c r="D20" i="222" a="1"/>
  <c r="D20" i="222" s="1"/>
  <c r="F20" i="222" s="1"/>
  <c r="J109" i="235"/>
  <c r="F23" i="212"/>
  <c r="S109" i="235" s="1"/>
  <c r="J110" i="235"/>
  <c r="F24" i="212"/>
  <c r="S110" i="235" s="1"/>
  <c r="D31" i="212"/>
  <c r="C31" i="212"/>
  <c r="D118" i="235" s="1"/>
  <c r="J118" i="235"/>
  <c r="F31" i="212"/>
  <c r="S118" i="235" s="1"/>
  <c r="J117" i="235"/>
  <c r="J119" i="235" s="1"/>
  <c r="F30" i="212"/>
  <c r="L20" i="213"/>
  <c r="L46" i="213" s="1"/>
  <c r="D127" i="235"/>
  <c r="J58" i="228"/>
  <c r="N58" i="228"/>
  <c r="L49" i="213"/>
  <c r="N21" i="213"/>
  <c r="N47" i="213" s="1"/>
  <c r="J44" i="226"/>
  <c r="J48" i="213"/>
  <c r="L58" i="227"/>
  <c r="L32" i="228"/>
  <c r="D37" i="212" s="1"/>
  <c r="N32" i="228"/>
  <c r="E37" i="212" s="1"/>
  <c r="E39" i="212" s="1"/>
  <c r="N58" i="226"/>
  <c r="J49" i="226"/>
  <c r="J58" i="226" s="1"/>
  <c r="N39" i="213"/>
  <c r="N53" i="213" s="1"/>
  <c r="L53" i="213"/>
  <c r="N26" i="213"/>
  <c r="N52" i="213" s="1"/>
  <c r="L52" i="213"/>
  <c r="N23" i="213"/>
  <c r="N49" i="213" s="1"/>
  <c r="J49" i="213"/>
  <c r="N24" i="213"/>
  <c r="N50" i="213" s="1"/>
  <c r="J50" i="213"/>
  <c r="L41" i="213"/>
  <c r="C12" i="212"/>
  <c r="D100" i="235" s="1"/>
  <c r="E14" i="212"/>
  <c r="P52" i="239" s="1"/>
  <c r="L46" i="228"/>
  <c r="J46" i="213"/>
  <c r="P50" i="239"/>
  <c r="J41" i="213"/>
  <c r="D25" i="212"/>
  <c r="C39" i="212"/>
  <c r="L46" i="226"/>
  <c r="D18" i="222" s="1" a="1"/>
  <c r="D18" i="222" s="1"/>
  <c r="J47" i="213"/>
  <c r="L58" i="226"/>
  <c r="D32" i="212"/>
  <c r="J32" i="227"/>
  <c r="J49" i="227"/>
  <c r="J58" i="227" s="1"/>
  <c r="N49" i="227"/>
  <c r="N58" i="227" s="1"/>
  <c r="N32" i="227"/>
  <c r="E30" i="212" s="1"/>
  <c r="L46" i="227"/>
  <c r="D25" i="222" s="1" a="1"/>
  <c r="D25" i="222" s="1"/>
  <c r="J46" i="228"/>
  <c r="C32" i="222" s="1" a="1"/>
  <c r="C32" i="222" s="1"/>
  <c r="N46" i="226"/>
  <c r="J29" i="213"/>
  <c r="N48" i="213"/>
  <c r="L48" i="213"/>
  <c r="S111" i="235" l="1"/>
  <c r="C24" i="212"/>
  <c r="C18" i="222" a="1"/>
  <c r="C18" i="222" s="1"/>
  <c r="C20" i="222" a="1"/>
  <c r="C20" i="222" s="1"/>
  <c r="C19" i="222" a="1"/>
  <c r="C19" i="222" s="1"/>
  <c r="E18" i="222" a="1"/>
  <c r="E18" i="222" s="1"/>
  <c r="E19" i="222" a="1"/>
  <c r="E19" i="222" s="1"/>
  <c r="E20" i="222" a="1"/>
  <c r="E20" i="222" s="1"/>
  <c r="J46" i="226"/>
  <c r="D19" i="222" a="1"/>
  <c r="D19" i="222" s="1"/>
  <c r="L29" i="213"/>
  <c r="C25" i="212"/>
  <c r="D110" i="235"/>
  <c r="N20" i="213"/>
  <c r="N46" i="213" s="1"/>
  <c r="S117" i="235"/>
  <c r="S119" i="235" s="1"/>
  <c r="S120" i="235" s="1"/>
  <c r="G32" i="212"/>
  <c r="D27" i="222" a="1"/>
  <c r="D27" i="222" s="1"/>
  <c r="F27" i="222" s="1"/>
  <c r="D26" i="222" a="1"/>
  <c r="D26" i="222" s="1"/>
  <c r="F26" i="222" s="1"/>
  <c r="F25" i="222"/>
  <c r="C33" i="222" a="1"/>
  <c r="C33" i="222" s="1"/>
  <c r="C35" i="222" s="1"/>
  <c r="C34" i="222" a="1"/>
  <c r="C34" i="222" s="1"/>
  <c r="D33" i="222" a="1"/>
  <c r="D33" i="222" s="1"/>
  <c r="F33" i="222" s="1"/>
  <c r="D34" i="222" a="1"/>
  <c r="D34" i="222" s="1"/>
  <c r="F34" i="222" s="1"/>
  <c r="D32" i="222" a="1"/>
  <c r="D32" i="222" s="1"/>
  <c r="J125" i="235"/>
  <c r="J127" i="235" s="1"/>
  <c r="F37" i="212"/>
  <c r="L55" i="213"/>
  <c r="D39" i="212"/>
  <c r="N46" i="228"/>
  <c r="J55" i="213"/>
  <c r="N29" i="213"/>
  <c r="N41" i="213"/>
  <c r="N55" i="213"/>
  <c r="E13" i="212"/>
  <c r="E32" i="212"/>
  <c r="N46" i="227"/>
  <c r="C30" i="212"/>
  <c r="D117" i="235" s="1"/>
  <c r="D119" i="235" s="1"/>
  <c r="J46" i="227"/>
  <c r="J43" i="213"/>
  <c r="L43" i="213"/>
  <c r="F28" i="222" l="1"/>
  <c r="C26" i="222" a="1"/>
  <c r="C26" i="222" s="1"/>
  <c r="C12" i="222" s="1"/>
  <c r="C25" i="222" a="1"/>
  <c r="C25" i="222" s="1"/>
  <c r="C28" i="222" s="1"/>
  <c r="C27" i="222" a="1"/>
  <c r="C27" i="222" s="1"/>
  <c r="C13" i="222" s="1"/>
  <c r="D28" i="222"/>
  <c r="E27" i="222" a="1"/>
  <c r="E27" i="222" s="1"/>
  <c r="E26" i="222" a="1"/>
  <c r="E26" i="222" s="1"/>
  <c r="E25" i="222" a="1"/>
  <c r="E25" i="222" s="1"/>
  <c r="E33" i="222" a="1"/>
  <c r="E33" i="222" s="1"/>
  <c r="E34" i="222" a="1"/>
  <c r="E34" i="222" s="1"/>
  <c r="E32" i="222" a="1"/>
  <c r="E32" i="222" s="1"/>
  <c r="S125" i="235"/>
  <c r="S127" i="235" s="1"/>
  <c r="G39" i="212"/>
  <c r="F32" i="222"/>
  <c r="F35" i="222" s="1"/>
  <c r="D35" i="222"/>
  <c r="F18" i="222"/>
  <c r="F21" i="222" s="1"/>
  <c r="F19" i="222"/>
  <c r="F12" i="222" s="1"/>
  <c r="N43" i="213"/>
  <c r="E21" i="222"/>
  <c r="D11" i="222"/>
  <c r="D21" i="222"/>
  <c r="D12" i="222"/>
  <c r="D13" i="222"/>
  <c r="P51" i="239"/>
  <c r="E15" i="212"/>
  <c r="P53" i="239" s="1"/>
  <c r="P54" i="239" s="1"/>
  <c r="C32" i="212"/>
  <c r="E28" i="222" l="1"/>
  <c r="E11" i="222"/>
  <c r="E13" i="222"/>
  <c r="AF52" i="239" s="1"/>
  <c r="E12" i="222"/>
  <c r="AF51" i="239" s="1"/>
  <c r="C11" i="222"/>
  <c r="X50" i="239" s="1"/>
  <c r="E35" i="222"/>
  <c r="AB52" i="239"/>
  <c r="AB51" i="239"/>
  <c r="F14" i="212"/>
  <c r="S102" i="235" s="1"/>
  <c r="X52" i="239"/>
  <c r="F13" i="222"/>
  <c r="F14" i="222" s="1"/>
  <c r="D111" i="235"/>
  <c r="X51" i="239"/>
  <c r="AB50" i="239"/>
  <c r="J111" i="235"/>
  <c r="F13" i="212"/>
  <c r="S101" i="235" s="1"/>
  <c r="F12" i="212"/>
  <c r="S100" i="235" s="1"/>
  <c r="D14" i="222"/>
  <c r="AB53" i="239" s="1"/>
  <c r="AB54" i="239" s="1"/>
  <c r="F11" i="222"/>
  <c r="H50" i="239"/>
  <c r="E14" i="222" l="1"/>
  <c r="AF53" i="239" s="1"/>
  <c r="AF54" i="239" s="1"/>
  <c r="AF50" i="239"/>
  <c r="C14" i="222"/>
  <c r="X53" i="239" s="1"/>
  <c r="X54" i="239" s="1"/>
  <c r="S103" i="235"/>
  <c r="S104" i="235" s="1"/>
  <c r="G15" i="212"/>
  <c r="S112" i="235"/>
  <c r="S128" i="235" s="1"/>
  <c r="G25" i="212"/>
  <c r="C21" i="222"/>
  <c r="C13" i="212" l="1"/>
  <c r="D101" i="235" s="1"/>
  <c r="H51" i="239" l="1"/>
  <c r="C14" i="212"/>
  <c r="D102" i="235" s="1"/>
  <c r="D103" i="235" s="1"/>
  <c r="C15" i="212" l="1"/>
  <c r="H52" i="239"/>
  <c r="H53" i="239" l="1"/>
  <c r="H54" i="239" s="1"/>
  <c r="M64" i="235"/>
  <c r="L50" i="239" l="1"/>
  <c r="D13" i="212"/>
  <c r="J101" i="235" s="1"/>
  <c r="L51" i="239" l="1"/>
  <c r="D14" i="212"/>
  <c r="J102" i="235" s="1"/>
  <c r="J103" i="235" s="1"/>
  <c r="L52" i="239" l="1"/>
  <c r="D15" i="212"/>
  <c r="F18" i="212" s="1"/>
  <c r="L53" i="239" l="1"/>
  <c r="L54" i="239" s="1"/>
  <c r="M66" i="23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田島 由紀子</author>
  </authors>
  <commentList>
    <comment ref="B70" authorId="0" shapeId="0" xr:uid="{00000000-0006-0000-0F00-000001000000}">
      <text>
        <r>
          <rPr>
            <b/>
            <sz val="9"/>
            <color indexed="81"/>
            <rFont val="ＭＳ Ｐゴシック"/>
            <family val="3"/>
            <charset val="128"/>
          </rPr>
          <t>プルダウンから選択</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田島 由紀子</author>
  </authors>
  <commentList>
    <comment ref="B70" authorId="0" shapeId="0" xr:uid="{00000000-0006-0000-1000-000001000000}">
      <text>
        <r>
          <rPr>
            <b/>
            <sz val="9"/>
            <color indexed="81"/>
            <rFont val="ＭＳ Ｐゴシック"/>
            <family val="3"/>
            <charset val="128"/>
          </rPr>
          <t>プルダウンから選択</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田島 由紀子</author>
  </authors>
  <commentList>
    <comment ref="B70" authorId="0" shapeId="0" xr:uid="{00000000-0006-0000-1100-000001000000}">
      <text>
        <r>
          <rPr>
            <b/>
            <sz val="9"/>
            <color indexed="81"/>
            <rFont val="ＭＳ Ｐゴシック"/>
            <family val="3"/>
            <charset val="128"/>
          </rPr>
          <t>プルダウンから選択</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<sst xmlns="http://schemas.openxmlformats.org/spreadsheetml/2006/main" count="3575" uniqueCount="1261">
  <si>
    <t>備考</t>
    <rPh sb="0" eb="2">
      <t>ビコウ</t>
    </rPh>
    <phoneticPr fontId="7"/>
  </si>
  <si>
    <t>記</t>
    <rPh sb="0" eb="1">
      <t>キ</t>
    </rPh>
    <phoneticPr fontId="7"/>
  </si>
  <si>
    <t>日</t>
    <rPh sb="0" eb="1">
      <t>ニチ</t>
    </rPh>
    <phoneticPr fontId="7"/>
  </si>
  <si>
    <t>交付決定日</t>
    <rPh sb="0" eb="2">
      <t>コウフ</t>
    </rPh>
    <rPh sb="2" eb="4">
      <t>ケッテイ</t>
    </rPh>
    <rPh sb="4" eb="5">
      <t>ビ</t>
    </rPh>
    <phoneticPr fontId="7"/>
  </si>
  <si>
    <t>８月</t>
  </si>
  <si>
    <t>９月</t>
  </si>
  <si>
    <t>１０月</t>
  </si>
  <si>
    <t>１１月</t>
  </si>
  <si>
    <t>１２月</t>
  </si>
  <si>
    <t>１月</t>
  </si>
  <si>
    <t>２月</t>
  </si>
  <si>
    <t>合計</t>
    <rPh sb="0" eb="2">
      <t>ゴウケイ</t>
    </rPh>
    <phoneticPr fontId="7"/>
  </si>
  <si>
    <t>金額</t>
    <rPh sb="0" eb="2">
      <t>キンガク</t>
    </rPh>
    <phoneticPr fontId="7"/>
  </si>
  <si>
    <t>役職名</t>
    <rPh sb="0" eb="3">
      <t>ヤクショクメイ</t>
    </rPh>
    <phoneticPr fontId="7"/>
  </si>
  <si>
    <t>名称</t>
    <rPh sb="0" eb="2">
      <t>メイショウ</t>
    </rPh>
    <phoneticPr fontId="7"/>
  </si>
  <si>
    <t>単価</t>
    <rPh sb="0" eb="2">
      <t>タンカ</t>
    </rPh>
    <phoneticPr fontId="7"/>
  </si>
  <si>
    <t>数量</t>
    <rPh sb="0" eb="2">
      <t>スウリョウ</t>
    </rPh>
    <phoneticPr fontId="7"/>
  </si>
  <si>
    <t>単位</t>
    <rPh sb="0" eb="2">
      <t>タンイ</t>
    </rPh>
    <phoneticPr fontId="7"/>
  </si>
  <si>
    <t>式</t>
    <rPh sb="0" eb="1">
      <t>シキ</t>
    </rPh>
    <phoneticPr fontId="7"/>
  </si>
  <si>
    <t>経費
区分</t>
    <rPh sb="0" eb="2">
      <t>ケイヒ</t>
    </rPh>
    <rPh sb="3" eb="5">
      <t>クブン</t>
    </rPh>
    <phoneticPr fontId="7"/>
  </si>
  <si>
    <t>型式</t>
    <rPh sb="0" eb="2">
      <t>カタシキ</t>
    </rPh>
    <phoneticPr fontId="7"/>
  </si>
  <si>
    <t>補助事業に要する経費</t>
    <rPh sb="0" eb="2">
      <t>ホジョ</t>
    </rPh>
    <rPh sb="2" eb="4">
      <t>ジギョウ</t>
    </rPh>
    <rPh sb="5" eb="6">
      <t>ヨウ</t>
    </rPh>
    <rPh sb="8" eb="10">
      <t>ケイヒ</t>
    </rPh>
    <phoneticPr fontId="7"/>
  </si>
  <si>
    <t>補助対象経費</t>
    <rPh sb="0" eb="2">
      <t>ホジョ</t>
    </rPh>
    <rPh sb="2" eb="4">
      <t>タイショウ</t>
    </rPh>
    <rPh sb="4" eb="6">
      <t>ケイヒ</t>
    </rPh>
    <phoneticPr fontId="7"/>
  </si>
  <si>
    <t>補助対象外経費</t>
    <rPh sb="0" eb="2">
      <t>ホジョ</t>
    </rPh>
    <rPh sb="2" eb="4">
      <t>タイショウ</t>
    </rPh>
    <rPh sb="4" eb="5">
      <t>ガイ</t>
    </rPh>
    <rPh sb="5" eb="7">
      <t>ケイヒ</t>
    </rPh>
    <phoneticPr fontId="7"/>
  </si>
  <si>
    <t>（集計）</t>
    <rPh sb="1" eb="3">
      <t>シュウケイ</t>
    </rPh>
    <phoneticPr fontId="7"/>
  </si>
  <si>
    <t>Ⅱ．設備費</t>
    <rPh sb="2" eb="4">
      <t>セツビ</t>
    </rPh>
    <rPh sb="4" eb="5">
      <t>ヒ</t>
    </rPh>
    <phoneticPr fontId="7"/>
  </si>
  <si>
    <t>Ⅲ．工事費</t>
    <rPh sb="2" eb="5">
      <t>コウジヒ</t>
    </rPh>
    <phoneticPr fontId="7"/>
  </si>
  <si>
    <t>総合計</t>
    <rPh sb="0" eb="3">
      <t>ソウゴウケイ</t>
    </rPh>
    <phoneticPr fontId="7"/>
  </si>
  <si>
    <t>設備・工事費　</t>
    <rPh sb="0" eb="2">
      <t>セツビ</t>
    </rPh>
    <rPh sb="3" eb="6">
      <t>コウジヒ</t>
    </rPh>
    <phoneticPr fontId="7"/>
  </si>
  <si>
    <t>２．●●●●●●●●●</t>
  </si>
  <si>
    <t>１．●●●●●●●●●</t>
  </si>
  <si>
    <t>３．●●●●●●●●●</t>
  </si>
  <si>
    <t>４．●●●●●●●●●</t>
  </si>
  <si>
    <t>５．●●●●●●●●●</t>
  </si>
  <si>
    <t>６．●●●●●●●●●</t>
  </si>
  <si>
    <t>７．●●●●●●●●●</t>
  </si>
  <si>
    <t>８．●●●●●●●●●</t>
  </si>
  <si>
    <t>１．補助事業の名称</t>
    <rPh sb="2" eb="4">
      <t>ホジョ</t>
    </rPh>
    <rPh sb="4" eb="6">
      <t>ジギョウ</t>
    </rPh>
    <rPh sb="7" eb="9">
      <t>メイショウ</t>
    </rPh>
    <phoneticPr fontId="7"/>
  </si>
  <si>
    <t>円</t>
    <rPh sb="0" eb="1">
      <t>エン</t>
    </rPh>
    <phoneticPr fontId="7"/>
  </si>
  <si>
    <t>交付決定通知を受けた後に本事業を開始することを了承している。</t>
    <rPh sb="7" eb="8">
      <t>ウ</t>
    </rPh>
    <rPh sb="23" eb="25">
      <t>リョウショウ</t>
    </rPh>
    <phoneticPr fontId="23"/>
  </si>
  <si>
    <t>※必ず申請者自身で内容をよく確認したうえで同意欄にチェックを入れてください。</t>
    <rPh sb="3" eb="6">
      <t>シンセイシャ</t>
    </rPh>
    <rPh sb="6" eb="8">
      <t>ジシン</t>
    </rPh>
    <rPh sb="9" eb="11">
      <t>ナイヨウ</t>
    </rPh>
    <rPh sb="14" eb="16">
      <t>カクニン</t>
    </rPh>
    <rPh sb="21" eb="24">
      <t>ドウイラン</t>
    </rPh>
    <rPh sb="30" eb="31">
      <t>イ</t>
    </rPh>
    <phoneticPr fontId="23"/>
  </si>
  <si>
    <t>代表者等名</t>
    <rPh sb="0" eb="3">
      <t>ダイヒョウシャ</t>
    </rPh>
    <rPh sb="3" eb="4">
      <t>トウ</t>
    </rPh>
    <rPh sb="4" eb="5">
      <t>メイ</t>
    </rPh>
    <phoneticPr fontId="23"/>
  </si>
  <si>
    <t>（単位：円）</t>
    <rPh sb="1" eb="3">
      <t>タンイ</t>
    </rPh>
    <rPh sb="4" eb="5">
      <t>エン</t>
    </rPh>
    <phoneticPr fontId="7"/>
  </si>
  <si>
    <t>設計費</t>
    <rPh sb="0" eb="2">
      <t>セッケイ</t>
    </rPh>
    <rPh sb="2" eb="3">
      <t>ヒ</t>
    </rPh>
    <phoneticPr fontId="7"/>
  </si>
  <si>
    <t>合　  計</t>
  </si>
  <si>
    <t>他の補助金名</t>
    <rPh sb="0" eb="6">
      <t>タホジョキンメイ</t>
    </rPh>
    <phoneticPr fontId="7"/>
  </si>
  <si>
    <t>申請者名</t>
    <rPh sb="0" eb="3">
      <t>シンセイシャ</t>
    </rPh>
    <rPh sb="3" eb="4">
      <t>メイ</t>
    </rPh>
    <phoneticPr fontId="7"/>
  </si>
  <si>
    <t>住    所</t>
    <rPh sb="0" eb="1">
      <t>ジュウ</t>
    </rPh>
    <rPh sb="5" eb="6">
      <t>トコロ</t>
    </rPh>
    <phoneticPr fontId="7"/>
  </si>
  <si>
    <t>〒</t>
    <phoneticPr fontId="7"/>
  </si>
  <si>
    <t>申請者の業務実績に関する事項</t>
    <rPh sb="0" eb="3">
      <t>シンセイシャ</t>
    </rPh>
    <rPh sb="4" eb="6">
      <t>ギョウム</t>
    </rPh>
    <rPh sb="6" eb="8">
      <t>ジッセキ</t>
    </rPh>
    <rPh sb="9" eb="10">
      <t>カン</t>
    </rPh>
    <rPh sb="12" eb="14">
      <t>ジコウ</t>
    </rPh>
    <phoneticPr fontId="7"/>
  </si>
  <si>
    <t>事業報告期間</t>
  </si>
  <si>
    <t>～</t>
    <phoneticPr fontId="7"/>
  </si>
  <si>
    <t>資産合計</t>
  </si>
  <si>
    <t>売上高</t>
    <rPh sb="0" eb="2">
      <t>ウリアゲ</t>
    </rPh>
    <rPh sb="2" eb="3">
      <t>ダカ</t>
    </rPh>
    <phoneticPr fontId="7"/>
  </si>
  <si>
    <t>負債合計</t>
  </si>
  <si>
    <t>経常利益</t>
    <rPh sb="0" eb="2">
      <t>ケイジョウ</t>
    </rPh>
    <rPh sb="2" eb="4">
      <t>リエキ</t>
    </rPh>
    <phoneticPr fontId="7"/>
  </si>
  <si>
    <t>純資産合計</t>
    <rPh sb="0" eb="3">
      <t>ジュンシサン</t>
    </rPh>
    <rPh sb="3" eb="5">
      <t>ゴウケイ</t>
    </rPh>
    <phoneticPr fontId="7"/>
  </si>
  <si>
    <t>当期純利益</t>
    <rPh sb="0" eb="2">
      <t>トウキ</t>
    </rPh>
    <rPh sb="2" eb="5">
      <t>ジュンリエキ</t>
    </rPh>
    <phoneticPr fontId="7"/>
  </si>
  <si>
    <t>携帯電話番号</t>
    <rPh sb="0" eb="2">
      <t>ケイタイ</t>
    </rPh>
    <rPh sb="2" eb="4">
      <t>デンワ</t>
    </rPh>
    <rPh sb="4" eb="6">
      <t>バンゴウ</t>
    </rPh>
    <phoneticPr fontId="7"/>
  </si>
  <si>
    <t>設備費</t>
    <rPh sb="0" eb="2">
      <t>セツビ</t>
    </rPh>
    <rPh sb="2" eb="3">
      <t>ヒ</t>
    </rPh>
    <phoneticPr fontId="7"/>
  </si>
  <si>
    <t>工事費</t>
    <rPh sb="0" eb="2">
      <t>コウジ</t>
    </rPh>
    <rPh sb="2" eb="3">
      <t>ヒ</t>
    </rPh>
    <phoneticPr fontId="7"/>
  </si>
  <si>
    <t>１．申請者の詳細</t>
    <rPh sb="2" eb="5">
      <t>シンセイシャ</t>
    </rPh>
    <rPh sb="6" eb="8">
      <t>ショウサイ</t>
    </rPh>
    <phoneticPr fontId="7"/>
  </si>
  <si>
    <t>-</t>
    <phoneticPr fontId="7"/>
  </si>
  <si>
    <t>申請者１</t>
    <rPh sb="0" eb="3">
      <t>シンセイシャ</t>
    </rPh>
    <phoneticPr fontId="23"/>
  </si>
  <si>
    <t>申請者２</t>
    <rPh sb="0" eb="3">
      <t>シンセイシャ</t>
    </rPh>
    <phoneticPr fontId="23"/>
  </si>
  <si>
    <t>申請者３</t>
    <rPh sb="0" eb="3">
      <t>シンセイシャ</t>
    </rPh>
    <phoneticPr fontId="23"/>
  </si>
  <si>
    <t>登録番号</t>
    <rPh sb="0" eb="2">
      <t>トウロク</t>
    </rPh>
    <rPh sb="2" eb="4">
      <t>バンゴウ</t>
    </rPh>
    <phoneticPr fontId="7"/>
  </si>
  <si>
    <t>地域区分</t>
    <rPh sb="0" eb="2">
      <t>チイキ</t>
    </rPh>
    <rPh sb="2" eb="4">
      <t>クブン</t>
    </rPh>
    <phoneticPr fontId="7"/>
  </si>
  <si>
    <t>認証制度</t>
    <rPh sb="0" eb="2">
      <t>ニンショウ</t>
    </rPh>
    <rPh sb="2" eb="4">
      <t>セイド</t>
    </rPh>
    <phoneticPr fontId="7"/>
  </si>
  <si>
    <t>建築物の
エネルギー特性</t>
    <rPh sb="0" eb="3">
      <t>ケンチクブツ</t>
    </rPh>
    <rPh sb="10" eb="12">
      <t>トクセイ</t>
    </rPh>
    <phoneticPr fontId="7"/>
  </si>
  <si>
    <t>新築</t>
    <rPh sb="0" eb="2">
      <t>シンチク</t>
    </rPh>
    <phoneticPr fontId="7"/>
  </si>
  <si>
    <t>名　　　称</t>
    <rPh sb="0" eb="1">
      <t>ナ</t>
    </rPh>
    <rPh sb="4" eb="5">
      <t>ショウ</t>
    </rPh>
    <phoneticPr fontId="7"/>
  </si>
  <si>
    <t>建築面積</t>
    <rPh sb="0" eb="2">
      <t>ケンチク</t>
    </rPh>
    <rPh sb="2" eb="4">
      <t>メンセキ</t>
    </rPh>
    <phoneticPr fontId="7"/>
  </si>
  <si>
    <t>地下</t>
    <rPh sb="0" eb="2">
      <t>チカ</t>
    </rPh>
    <phoneticPr fontId="7"/>
  </si>
  <si>
    <t>階</t>
    <rPh sb="0" eb="1">
      <t>カイ</t>
    </rPh>
    <phoneticPr fontId="7"/>
  </si>
  <si>
    <t>地上</t>
    <rPh sb="0" eb="2">
      <t>チジョウ</t>
    </rPh>
    <phoneticPr fontId="7"/>
  </si>
  <si>
    <t>年</t>
    <rPh sb="0" eb="1">
      <t>ネン</t>
    </rPh>
    <phoneticPr fontId="7"/>
  </si>
  <si>
    <t>設備用途区分</t>
    <rPh sb="0" eb="2">
      <t>セツビ</t>
    </rPh>
    <rPh sb="2" eb="4">
      <t>ヨウト</t>
    </rPh>
    <rPh sb="4" eb="6">
      <t>クブン</t>
    </rPh>
    <phoneticPr fontId="7"/>
  </si>
  <si>
    <t>基準値</t>
    <rPh sb="0" eb="3">
      <t>キジュンチ</t>
    </rPh>
    <phoneticPr fontId="7"/>
  </si>
  <si>
    <t>設計値</t>
    <rPh sb="0" eb="2">
      <t>セッケイ</t>
    </rPh>
    <rPh sb="2" eb="3">
      <t>チ</t>
    </rPh>
    <phoneticPr fontId="7"/>
  </si>
  <si>
    <t>削減量</t>
    <rPh sb="0" eb="2">
      <t>サクゲン</t>
    </rPh>
    <rPh sb="2" eb="3">
      <t>リョウ</t>
    </rPh>
    <phoneticPr fontId="7"/>
  </si>
  <si>
    <t>削減率</t>
    <rPh sb="0" eb="2">
      <t>サクゲン</t>
    </rPh>
    <rPh sb="2" eb="3">
      <t>リツ</t>
    </rPh>
    <phoneticPr fontId="7"/>
  </si>
  <si>
    <t>(MJ/年)</t>
    <rPh sb="4" eb="5">
      <t>ネン</t>
    </rPh>
    <phoneticPr fontId="7"/>
  </si>
  <si>
    <t>エネルギー利用
効率化設備</t>
    <rPh sb="5" eb="7">
      <t>リヨウ</t>
    </rPh>
    <rPh sb="8" eb="11">
      <t>コウリツカ</t>
    </rPh>
    <rPh sb="11" eb="13">
      <t>セツビ</t>
    </rPh>
    <phoneticPr fontId="7"/>
  </si>
  <si>
    <t>そ　の　他</t>
    <rPh sb="4" eb="5">
      <t>タ</t>
    </rPh>
    <phoneticPr fontId="7"/>
  </si>
  <si>
    <t>ＰＶとその他を含む</t>
    <rPh sb="5" eb="6">
      <t>タ</t>
    </rPh>
    <rPh sb="7" eb="8">
      <t>フク</t>
    </rPh>
    <phoneticPr fontId="7"/>
  </si>
  <si>
    <t>ＰＶを含む、その他を除く</t>
    <rPh sb="3" eb="4">
      <t>フク</t>
    </rPh>
    <rPh sb="8" eb="9">
      <t>タ</t>
    </rPh>
    <rPh sb="10" eb="11">
      <t>ノゾ</t>
    </rPh>
    <phoneticPr fontId="7"/>
  </si>
  <si>
    <t>ＰＶを考慮せず、その他を除く</t>
    <rPh sb="3" eb="5">
      <t>コウリョ</t>
    </rPh>
    <rPh sb="10" eb="11">
      <t>タ</t>
    </rPh>
    <rPh sb="12" eb="13">
      <t>ノゾ</t>
    </rPh>
    <phoneticPr fontId="7"/>
  </si>
  <si>
    <t>ＰＶを考慮せず、その他を含む</t>
    <rPh sb="3" eb="5">
      <t>コウリョ</t>
    </rPh>
    <rPh sb="10" eb="11">
      <t>タ</t>
    </rPh>
    <rPh sb="12" eb="13">
      <t>フク</t>
    </rPh>
    <phoneticPr fontId="7"/>
  </si>
  <si>
    <t>設　計　費</t>
    <rPh sb="0" eb="1">
      <t>セツ</t>
    </rPh>
    <rPh sb="2" eb="3">
      <t>ケイ</t>
    </rPh>
    <rPh sb="4" eb="5">
      <t>ヒ</t>
    </rPh>
    <phoneticPr fontId="7"/>
  </si>
  <si>
    <t>設　備　費</t>
    <rPh sb="0" eb="1">
      <t>セツ</t>
    </rPh>
    <rPh sb="2" eb="3">
      <t>ソナエ</t>
    </rPh>
    <rPh sb="4" eb="5">
      <t>ヒ</t>
    </rPh>
    <phoneticPr fontId="7"/>
  </si>
  <si>
    <t>工　事　費</t>
    <rPh sb="0" eb="1">
      <t>コウ</t>
    </rPh>
    <rPh sb="2" eb="3">
      <t>ジ</t>
    </rPh>
    <rPh sb="4" eb="5">
      <t>ヒ</t>
    </rPh>
    <phoneticPr fontId="7"/>
  </si>
  <si>
    <t>合　　　 計</t>
    <rPh sb="0" eb="1">
      <t>ゴウ</t>
    </rPh>
    <rPh sb="5" eb="6">
      <t>ケイ</t>
    </rPh>
    <phoneticPr fontId="7"/>
  </si>
  <si>
    <t>点</t>
    <rPh sb="0" eb="1">
      <t>テン</t>
    </rPh>
    <phoneticPr fontId="7"/>
  </si>
  <si>
    <t>年</t>
    <phoneticPr fontId="7"/>
  </si>
  <si>
    <t>月</t>
    <phoneticPr fontId="7"/>
  </si>
  <si>
    <t>住所</t>
    <phoneticPr fontId="7"/>
  </si>
  <si>
    <t>名称</t>
    <phoneticPr fontId="7"/>
  </si>
  <si>
    <t>代表者等名</t>
    <rPh sb="0" eb="3">
      <t>ダイヒョウシャ</t>
    </rPh>
    <rPh sb="3" eb="4">
      <t>トウ</t>
    </rPh>
    <rPh sb="4" eb="5">
      <t>メイ</t>
    </rPh>
    <phoneticPr fontId="7"/>
  </si>
  <si>
    <t>交付申請書</t>
  </si>
  <si>
    <t>３．補助事業の実施計画</t>
    <rPh sb="2" eb="4">
      <t>ホジョ</t>
    </rPh>
    <rPh sb="4" eb="6">
      <t>ジギョウ</t>
    </rPh>
    <rPh sb="7" eb="9">
      <t>ジッシ</t>
    </rPh>
    <rPh sb="9" eb="11">
      <t>ケイカク</t>
    </rPh>
    <phoneticPr fontId="7"/>
  </si>
  <si>
    <t>別添の実施計画書による</t>
    <rPh sb="0" eb="2">
      <t>ベッテン</t>
    </rPh>
    <rPh sb="3" eb="5">
      <t>ジッシ</t>
    </rPh>
    <rPh sb="5" eb="8">
      <t>ケイカクショ</t>
    </rPh>
    <phoneticPr fontId="7"/>
  </si>
  <si>
    <t>（１）補助事業に要する経費</t>
    <rPh sb="3" eb="5">
      <t>ホジョ</t>
    </rPh>
    <rPh sb="5" eb="7">
      <t>ジギョウ</t>
    </rPh>
    <rPh sb="8" eb="9">
      <t>ヨウ</t>
    </rPh>
    <rPh sb="11" eb="13">
      <t>ケイヒ</t>
    </rPh>
    <phoneticPr fontId="7"/>
  </si>
  <si>
    <t>（２）補助対象経費</t>
    <rPh sb="3" eb="5">
      <t>ホジョ</t>
    </rPh>
    <rPh sb="5" eb="7">
      <t>タイショウ</t>
    </rPh>
    <rPh sb="7" eb="9">
      <t>ケイヒ</t>
    </rPh>
    <phoneticPr fontId="7"/>
  </si>
  <si>
    <t>（１）開始年月日</t>
    <rPh sb="3" eb="5">
      <t>カイシ</t>
    </rPh>
    <rPh sb="5" eb="8">
      <t>ネンガッピ</t>
    </rPh>
    <phoneticPr fontId="7"/>
  </si>
  <si>
    <t>：</t>
    <phoneticPr fontId="7"/>
  </si>
  <si>
    <t>（２）完了予定年月日</t>
    <rPh sb="3" eb="5">
      <t>カンリョウ</t>
    </rPh>
    <rPh sb="5" eb="7">
      <t>ヨテイ</t>
    </rPh>
    <rPh sb="7" eb="10">
      <t>ネンガッピ</t>
    </rPh>
    <phoneticPr fontId="7"/>
  </si>
  <si>
    <t>月</t>
    <rPh sb="0" eb="1">
      <t>ガツ</t>
    </rPh>
    <phoneticPr fontId="7"/>
  </si>
  <si>
    <t>　　(2) 申請者が申請者以外の者と共同して補助事業を行おうとする場合にあっては、</t>
    <phoneticPr fontId="7"/>
  </si>
  <si>
    <t>　　　　当該事業に係る契約書の写し</t>
    <phoneticPr fontId="7"/>
  </si>
  <si>
    <t>補助事業に要する経費</t>
    <phoneticPr fontId="7"/>
  </si>
  <si>
    <t>補助対象経費</t>
    <phoneticPr fontId="7"/>
  </si>
  <si>
    <t>役員名簿</t>
    <phoneticPr fontId="7"/>
  </si>
  <si>
    <t>氏名　カナ</t>
    <phoneticPr fontId="7"/>
  </si>
  <si>
    <t>氏名　漢字</t>
  </si>
  <si>
    <t>生年月日</t>
  </si>
  <si>
    <t>会社名</t>
    <rPh sb="0" eb="2">
      <t>カイシャ</t>
    </rPh>
    <rPh sb="2" eb="3">
      <t>メイ</t>
    </rPh>
    <phoneticPr fontId="7"/>
  </si>
  <si>
    <t>和暦</t>
    <rPh sb="0" eb="2">
      <t>ワレキ</t>
    </rPh>
    <phoneticPr fontId="7"/>
  </si>
  <si>
    <t>日</t>
    <rPh sb="0" eb="1">
      <t>ヒ</t>
    </rPh>
    <phoneticPr fontId="7"/>
  </si>
  <si>
    <t xml:space="preserve"> （注）</t>
    <phoneticPr fontId="7"/>
  </si>
  <si>
    <t>３月</t>
  </si>
  <si>
    <t>フリガナ</t>
    <phoneticPr fontId="7"/>
  </si>
  <si>
    <t>法人番号（１３桁）</t>
    <rPh sb="0" eb="2">
      <t>ホウジン</t>
    </rPh>
    <rPh sb="2" eb="4">
      <t>バンゴウ</t>
    </rPh>
    <rPh sb="7" eb="8">
      <t>ケタ</t>
    </rPh>
    <phoneticPr fontId="7"/>
  </si>
  <si>
    <t>代表者役職</t>
    <rPh sb="3" eb="5">
      <t>ヤクショク</t>
    </rPh>
    <phoneticPr fontId="7"/>
  </si>
  <si>
    <t>年</t>
    <rPh sb="0" eb="1">
      <t>ネン</t>
    </rPh>
    <phoneticPr fontId="7"/>
  </si>
  <si>
    <t>月</t>
    <rPh sb="0" eb="1">
      <t>ガツ</t>
    </rPh>
    <phoneticPr fontId="7"/>
  </si>
  <si>
    <t>日</t>
    <rPh sb="0" eb="1">
      <t>ニチ</t>
    </rPh>
    <phoneticPr fontId="7"/>
  </si>
  <si>
    <t>所属部署</t>
    <rPh sb="0" eb="2">
      <t>ショゾク</t>
    </rPh>
    <rPh sb="2" eb="4">
      <t>ブショ</t>
    </rPh>
    <phoneticPr fontId="7"/>
  </si>
  <si>
    <t>担当者役職</t>
    <rPh sb="0" eb="3">
      <t>タントウシャ</t>
    </rPh>
    <rPh sb="3" eb="5">
      <t>ヤクショク</t>
    </rPh>
    <phoneticPr fontId="7"/>
  </si>
  <si>
    <t>電話番号</t>
    <rPh sb="0" eb="2">
      <t>デンワ</t>
    </rPh>
    <rPh sb="2" eb="4">
      <t>バンゴウ</t>
    </rPh>
    <phoneticPr fontId="7"/>
  </si>
  <si>
    <t>実施計画書</t>
    <phoneticPr fontId="7"/>
  </si>
  <si>
    <t>氏</t>
    <rPh sb="0" eb="1">
      <t>シ</t>
    </rPh>
    <phoneticPr fontId="7"/>
  </si>
  <si>
    <t>名</t>
    <rPh sb="0" eb="1">
      <t>メイ</t>
    </rPh>
    <phoneticPr fontId="7"/>
  </si>
  <si>
    <t>都道府県</t>
    <rPh sb="0" eb="4">
      <t>トドウフケン</t>
    </rPh>
    <phoneticPr fontId="7"/>
  </si>
  <si>
    <t>市区町村</t>
    <rPh sb="0" eb="2">
      <t>シク</t>
    </rPh>
    <rPh sb="2" eb="4">
      <t>チョウソン</t>
    </rPh>
    <phoneticPr fontId="7"/>
  </si>
  <si>
    <t>交付要件等同意書</t>
    <rPh sb="0" eb="2">
      <t>コウフ</t>
    </rPh>
    <rPh sb="2" eb="4">
      <t>ヨウケン</t>
    </rPh>
    <rPh sb="4" eb="5">
      <t>トウ</t>
    </rPh>
    <rPh sb="5" eb="8">
      <t>ドウイショ</t>
    </rPh>
    <phoneticPr fontId="23"/>
  </si>
  <si>
    <t>同意欄</t>
    <phoneticPr fontId="7"/>
  </si>
  <si>
    <t>代表者</t>
    <phoneticPr fontId="7"/>
  </si>
  <si>
    <t>担当者</t>
    <rPh sb="0" eb="3">
      <t>タントウシャ</t>
    </rPh>
    <phoneticPr fontId="7"/>
  </si>
  <si>
    <t>以下の同意事項の内容に同意します。</t>
    <rPh sb="0" eb="2">
      <t>イカ</t>
    </rPh>
    <rPh sb="3" eb="5">
      <t>ドウイ</t>
    </rPh>
    <rPh sb="5" eb="7">
      <t>ジコウ</t>
    </rPh>
    <rPh sb="8" eb="10">
      <t>ナイヨウ</t>
    </rPh>
    <rPh sb="11" eb="13">
      <t>ドウイ</t>
    </rPh>
    <phoneticPr fontId="7"/>
  </si>
  <si>
    <t>補助事業担当者情報</t>
    <rPh sb="0" eb="2">
      <t>ホジョ</t>
    </rPh>
    <rPh sb="2" eb="4">
      <t>ジギョウ</t>
    </rPh>
    <rPh sb="4" eb="6">
      <t>タントウ</t>
    </rPh>
    <rPh sb="6" eb="7">
      <t>シャ</t>
    </rPh>
    <rPh sb="7" eb="9">
      <t>ジョウホウ</t>
    </rPh>
    <phoneticPr fontId="7"/>
  </si>
  <si>
    <t>※複数年度事業の場合のみチェックしてください。</t>
    <rPh sb="1" eb="3">
      <t>フクスウ</t>
    </rPh>
    <rPh sb="3" eb="5">
      <t>ネンド</t>
    </rPh>
    <rPh sb="5" eb="7">
      <t>ジギョウ</t>
    </rPh>
    <rPh sb="8" eb="10">
      <t>バアイ</t>
    </rPh>
    <phoneticPr fontId="7"/>
  </si>
  <si>
    <t>２. 暴力団排除について</t>
    <rPh sb="3" eb="6">
      <t>ボウリョクダン</t>
    </rPh>
    <rPh sb="6" eb="8">
      <t>ハイジョ</t>
    </rPh>
    <phoneticPr fontId="7"/>
  </si>
  <si>
    <t>（１）</t>
    <phoneticPr fontId="7"/>
  </si>
  <si>
    <t>（２）</t>
    <phoneticPr fontId="7"/>
  </si>
  <si>
    <t>（３）</t>
    <phoneticPr fontId="7"/>
  </si>
  <si>
    <t>（１）</t>
    <phoneticPr fontId="7"/>
  </si>
  <si>
    <t>申請者概要</t>
    <rPh sb="0" eb="3">
      <t>シンセイシャ</t>
    </rPh>
    <rPh sb="3" eb="5">
      <t>ガイヨウ</t>
    </rPh>
    <phoneticPr fontId="7"/>
  </si>
  <si>
    <t>（２）</t>
    <phoneticPr fontId="7"/>
  </si>
  <si>
    <t>（３）</t>
    <phoneticPr fontId="7"/>
  </si>
  <si>
    <t>）</t>
    <phoneticPr fontId="7"/>
  </si>
  <si>
    <t>代表担当者</t>
    <rPh sb="0" eb="2">
      <t>ダイヒョウ</t>
    </rPh>
    <rPh sb="2" eb="5">
      <t>タントウシャ</t>
    </rPh>
    <phoneticPr fontId="7"/>
  </si>
  <si>
    <t>←</t>
    <phoneticPr fontId="7"/>
  </si>
  <si>
    <t>共同申請の場合、本補助事業の代表担当者に丸印がついていること</t>
    <rPh sb="20" eb="22">
      <t>マルジルシ</t>
    </rPh>
    <phoneticPr fontId="7"/>
  </si>
  <si>
    <t>資金調達計画</t>
    <rPh sb="0" eb="2">
      <t>シキン</t>
    </rPh>
    <rPh sb="2" eb="4">
      <t>チョウタツ</t>
    </rPh>
    <rPh sb="4" eb="6">
      <t>ケイカク</t>
    </rPh>
    <phoneticPr fontId="7"/>
  </si>
  <si>
    <t>他の補助金に関する事項</t>
    <rPh sb="0" eb="1">
      <t>タ</t>
    </rPh>
    <rPh sb="2" eb="5">
      <t>ホジョキン</t>
    </rPh>
    <rPh sb="6" eb="7">
      <t>カン</t>
    </rPh>
    <rPh sb="9" eb="11">
      <t>ジコウ</t>
    </rPh>
    <phoneticPr fontId="7"/>
  </si>
  <si>
    <t>ＥＳＣＯ</t>
    <phoneticPr fontId="7"/>
  </si>
  <si>
    <t>リース</t>
    <phoneticPr fontId="7"/>
  </si>
  <si>
    <t>③</t>
    <phoneticPr fontId="7"/>
  </si>
  <si>
    <t>ＢＥＩ</t>
    <phoneticPr fontId="7"/>
  </si>
  <si>
    <t>④</t>
    <phoneticPr fontId="7"/>
  </si>
  <si>
    <t>ＰＶ</t>
    <phoneticPr fontId="7"/>
  </si>
  <si>
    <t>法人名</t>
    <rPh sb="0" eb="2">
      <t>ホウジン</t>
    </rPh>
    <rPh sb="2" eb="3">
      <t>メイ</t>
    </rPh>
    <phoneticPr fontId="7"/>
  </si>
  <si>
    <t>空　　   調</t>
    <rPh sb="0" eb="1">
      <t>ソラ</t>
    </rPh>
    <rPh sb="6" eb="7">
      <t>チョウ</t>
    </rPh>
    <phoneticPr fontId="23"/>
  </si>
  <si>
    <t>換 　　  気</t>
    <rPh sb="0" eb="1">
      <t>カン</t>
    </rPh>
    <rPh sb="6" eb="7">
      <t>キ</t>
    </rPh>
    <phoneticPr fontId="23"/>
  </si>
  <si>
    <t>照  　　 明</t>
    <rPh sb="0" eb="1">
      <t>アキラ</t>
    </rPh>
    <rPh sb="6" eb="7">
      <t>メイ</t>
    </rPh>
    <phoneticPr fontId="23"/>
  </si>
  <si>
    <t>給 　　  湯</t>
    <rPh sb="0" eb="1">
      <t>キュウ</t>
    </rPh>
    <rPh sb="6" eb="7">
      <t>ユ</t>
    </rPh>
    <phoneticPr fontId="23"/>
  </si>
  <si>
    <t>昇　降　機</t>
    <rPh sb="0" eb="1">
      <t>ノボル</t>
    </rPh>
    <rPh sb="2" eb="3">
      <t>タカシ</t>
    </rPh>
    <rPh sb="4" eb="5">
      <t>キ</t>
    </rPh>
    <phoneticPr fontId="23"/>
  </si>
  <si>
    <t>提出区分</t>
    <rPh sb="0" eb="2">
      <t>テイシュツ</t>
    </rPh>
    <rPh sb="2" eb="4">
      <t>クブン</t>
    </rPh>
    <phoneticPr fontId="7"/>
  </si>
  <si>
    <t>必須</t>
    <rPh sb="0" eb="2">
      <t>ヒッス</t>
    </rPh>
    <phoneticPr fontId="7"/>
  </si>
  <si>
    <t>ＥＳＣＯ契約書（案）</t>
    <rPh sb="8" eb="9">
      <t>アン</t>
    </rPh>
    <phoneticPr fontId="7"/>
  </si>
  <si>
    <t>その他申請に必要な書類がある場合</t>
    <rPh sb="2" eb="3">
      <t>タ</t>
    </rPh>
    <rPh sb="3" eb="5">
      <t>シンセイ</t>
    </rPh>
    <rPh sb="6" eb="8">
      <t>ヒツヨウ</t>
    </rPh>
    <rPh sb="9" eb="11">
      <t>ショルイ</t>
    </rPh>
    <rPh sb="14" eb="16">
      <t>バアイ</t>
    </rPh>
    <phoneticPr fontId="23"/>
  </si>
  <si>
    <t>提出必須</t>
    <rPh sb="0" eb="2">
      <t>テイシュツ</t>
    </rPh>
    <rPh sb="2" eb="4">
      <t>ヒッス</t>
    </rPh>
    <phoneticPr fontId="7"/>
  </si>
  <si>
    <t>（注）共同申請の場合は、各申請者分記載し、本ページの後ろに添付すること</t>
    <rPh sb="1" eb="2">
      <t>チュウ</t>
    </rPh>
    <rPh sb="3" eb="5">
      <t>キョウドウ</t>
    </rPh>
    <rPh sb="5" eb="7">
      <t>シンセイ</t>
    </rPh>
    <rPh sb="12" eb="13">
      <t>カク</t>
    </rPh>
    <rPh sb="13" eb="16">
      <t>シンセイシャ</t>
    </rPh>
    <rPh sb="16" eb="17">
      <t>ブン</t>
    </rPh>
    <rPh sb="17" eb="19">
      <t>キサイ</t>
    </rPh>
    <rPh sb="21" eb="22">
      <t>ホン</t>
    </rPh>
    <rPh sb="26" eb="27">
      <t>ウシ</t>
    </rPh>
    <rPh sb="29" eb="31">
      <t>テンプ</t>
    </rPh>
    <phoneticPr fontId="7"/>
  </si>
  <si>
    <t>（直近１年間の業務実績）</t>
    <rPh sb="1" eb="3">
      <t>チョッキン</t>
    </rPh>
    <rPh sb="4" eb="6">
      <t>ネンカン</t>
    </rPh>
    <rPh sb="7" eb="9">
      <t>ギョウム</t>
    </rPh>
    <rPh sb="9" eb="11">
      <t>ジッセキ</t>
    </rPh>
    <phoneticPr fontId="7"/>
  </si>
  <si>
    <t>名　　　　　称</t>
    <rPh sb="0" eb="1">
      <t>メイ</t>
    </rPh>
    <rPh sb="6" eb="7">
      <t>ショウ</t>
    </rPh>
    <phoneticPr fontId="23"/>
  </si>
  <si>
    <t>申請日</t>
    <rPh sb="0" eb="2">
      <t>シンセイ</t>
    </rPh>
    <rPh sb="2" eb="3">
      <t>ビ</t>
    </rPh>
    <phoneticPr fontId="7"/>
  </si>
  <si>
    <t>建物概要</t>
    <rPh sb="0" eb="2">
      <t>タテモノ</t>
    </rPh>
    <rPh sb="2" eb="4">
      <t>ガイヨウ</t>
    </rPh>
    <phoneticPr fontId="7"/>
  </si>
  <si>
    <t>申請者１</t>
    <rPh sb="0" eb="3">
      <t>シンセイシャ</t>
    </rPh>
    <phoneticPr fontId="7"/>
  </si>
  <si>
    <t>６．補助事業の開始及び完了予定日</t>
    <rPh sb="2" eb="4">
      <t>ホジョ</t>
    </rPh>
    <rPh sb="4" eb="6">
      <t>ジギョウ</t>
    </rPh>
    <rPh sb="7" eb="9">
      <t>カイシ</t>
    </rPh>
    <rPh sb="9" eb="10">
      <t>オヨ</t>
    </rPh>
    <rPh sb="11" eb="13">
      <t>カンリョウ</t>
    </rPh>
    <rPh sb="13" eb="15">
      <t>ヨテイ</t>
    </rPh>
    <rPh sb="15" eb="16">
      <t>ヒ</t>
    </rPh>
    <phoneticPr fontId="7"/>
  </si>
  <si>
    <t>（内訳）</t>
    <rPh sb="1" eb="3">
      <t>ウチワケ</t>
    </rPh>
    <phoneticPr fontId="7"/>
  </si>
  <si>
    <t>Ⅰ．設計費</t>
    <rPh sb="2" eb="4">
      <t>セッケイ</t>
    </rPh>
    <rPh sb="4" eb="5">
      <t>ヒ</t>
    </rPh>
    <phoneticPr fontId="7"/>
  </si>
  <si>
    <t>４月</t>
    <rPh sb="1" eb="2">
      <t>ガツ</t>
    </rPh>
    <phoneticPr fontId="7"/>
  </si>
  <si>
    <t>５月</t>
  </si>
  <si>
    <t>６月</t>
  </si>
  <si>
    <t>７月</t>
  </si>
  <si>
    <t>その他実施上の
留意事項</t>
    <rPh sb="2" eb="3">
      <t>タ</t>
    </rPh>
    <rPh sb="3" eb="5">
      <t>ジッシ</t>
    </rPh>
    <rPh sb="5" eb="6">
      <t>ジョウ</t>
    </rPh>
    <rPh sb="8" eb="10">
      <t>リュウイ</t>
    </rPh>
    <rPh sb="10" eb="12">
      <t>ジコウ</t>
    </rPh>
    <phoneticPr fontId="7"/>
  </si>
  <si>
    <t>財務諸表・決算短信等</t>
    <rPh sb="0" eb="2">
      <t>ザイム</t>
    </rPh>
    <rPh sb="2" eb="4">
      <t>ショヒョウ</t>
    </rPh>
    <rPh sb="5" eb="7">
      <t>ケッサン</t>
    </rPh>
    <rPh sb="7" eb="9">
      <t>タンシン</t>
    </rPh>
    <rPh sb="9" eb="10">
      <t>トウ</t>
    </rPh>
    <phoneticPr fontId="7"/>
  </si>
  <si>
    <t>空調</t>
    <rPh sb="0" eb="2">
      <t>クウチョウ</t>
    </rPh>
    <phoneticPr fontId="23"/>
  </si>
  <si>
    <t>換気</t>
    <rPh sb="0" eb="2">
      <t>カンキ</t>
    </rPh>
    <phoneticPr fontId="23"/>
  </si>
  <si>
    <t>照明</t>
    <rPh sb="0" eb="2">
      <t>ショウメイ</t>
    </rPh>
    <phoneticPr fontId="23"/>
  </si>
  <si>
    <t>給湯</t>
    <rPh sb="0" eb="2">
      <t>キュウトウ</t>
    </rPh>
    <phoneticPr fontId="23"/>
  </si>
  <si>
    <t>昇降機</t>
    <rPh sb="0" eb="3">
      <t>ショウコウキ</t>
    </rPh>
    <phoneticPr fontId="23"/>
  </si>
  <si>
    <t>創エネ</t>
    <rPh sb="0" eb="1">
      <t>ソウ</t>
    </rPh>
    <phoneticPr fontId="23"/>
  </si>
  <si>
    <t>基準値</t>
    <rPh sb="0" eb="3">
      <t>キジュンチ</t>
    </rPh>
    <phoneticPr fontId="23"/>
  </si>
  <si>
    <t>設計値</t>
    <rPh sb="0" eb="2">
      <t>セッケイ</t>
    </rPh>
    <rPh sb="2" eb="3">
      <t>チ</t>
    </rPh>
    <phoneticPr fontId="23"/>
  </si>
  <si>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</si>
  <si>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</si>
  <si>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</si>
  <si>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</si>
  <si>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</si>
  <si>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</si>
  <si>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</si>
  <si>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</si>
  <si>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</si>
  <si>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</si>
  <si>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</si>
  <si>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</si>
  <si>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</si>
  <si>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</si>
  <si>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</si>
  <si>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</si>
  <si>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</si>
  <si>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</si>
  <si>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</si>
  <si>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</si>
  <si>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</si>
  <si>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</si>
  <si>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</si>
  <si>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</si>
  <si>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</si>
  <si>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</si>
  <si>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</si>
  <si>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</si>
  <si>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</si>
  <si>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</si>
  <si>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</si>
  <si>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</si>
  <si>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</si>
  <si>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</si>
  <si>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</si>
  <si>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</si>
  <si>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</si>
  <si>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</si>
  <si>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</si>
  <si>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</si>
  <si>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</si>
  <si>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</si>
  <si>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</si>
  <si>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</si>
  <si>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</si>
  <si>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</si>
  <si>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</si>
  <si>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申請者３</t>
    <rPh sb="0" eb="3">
      <t>シンセイシャ</t>
    </rPh>
    <phoneticPr fontId="7"/>
  </si>
  <si>
    <t>申請者２</t>
    <rPh sb="0" eb="3">
      <t>シンセイシャ</t>
    </rPh>
    <phoneticPr fontId="7"/>
  </si>
  <si>
    <t>番号</t>
    <rPh sb="0" eb="2">
      <t>バンゴウ</t>
    </rPh>
    <phoneticPr fontId="7"/>
  </si>
  <si>
    <t>ISO50001</t>
    <phoneticPr fontId="7"/>
  </si>
  <si>
    <t>CASBEE</t>
    <phoneticPr fontId="7"/>
  </si>
  <si>
    <t>コージェネ</t>
    <phoneticPr fontId="23"/>
  </si>
  <si>
    <t>管理情報</t>
    <rPh sb="0" eb="2">
      <t>カンリ</t>
    </rPh>
    <rPh sb="2" eb="4">
      <t>ジョウホウ</t>
    </rPh>
    <phoneticPr fontId="7"/>
  </si>
  <si>
    <t>ありなし</t>
    <phoneticPr fontId="7"/>
  </si>
  <si>
    <t>なし</t>
    <phoneticPr fontId="7"/>
  </si>
  <si>
    <t>あり</t>
    <phoneticPr fontId="7"/>
  </si>
  <si>
    <t>Sランク取得済</t>
    <rPh sb="6" eb="7">
      <t>ズ</t>
    </rPh>
    <phoneticPr fontId="7"/>
  </si>
  <si>
    <t>法人番号</t>
    <rPh sb="0" eb="2">
      <t>ホウジン</t>
    </rPh>
    <rPh sb="2" eb="4">
      <t>バンゴウ</t>
    </rPh>
    <phoneticPr fontId="7"/>
  </si>
  <si>
    <t>13桁半角数字で入力</t>
    <rPh sb="2" eb="3">
      <t>ケタ</t>
    </rPh>
    <rPh sb="3" eb="5">
      <t>ハンカク</t>
    </rPh>
    <rPh sb="5" eb="7">
      <t>スウジ</t>
    </rPh>
    <rPh sb="8" eb="10">
      <t>ニュウリョク</t>
    </rPh>
    <phoneticPr fontId="7"/>
  </si>
  <si>
    <t>所在地</t>
    <rPh sb="0" eb="3">
      <t>ショザイチ</t>
    </rPh>
    <phoneticPr fontId="7"/>
  </si>
  <si>
    <t>郵便番号</t>
    <rPh sb="0" eb="4">
      <t>ユウビンバンゴウ</t>
    </rPh>
    <phoneticPr fontId="7"/>
  </si>
  <si>
    <t>都道府県</t>
    <rPh sb="0" eb="4">
      <t>トドウフケン</t>
    </rPh>
    <phoneticPr fontId="7"/>
  </si>
  <si>
    <t>市区町村</t>
    <rPh sb="0" eb="2">
      <t>シク</t>
    </rPh>
    <rPh sb="2" eb="4">
      <t>チョウソン</t>
    </rPh>
    <phoneticPr fontId="7"/>
  </si>
  <si>
    <t>建物名・部屋番号</t>
    <rPh sb="0" eb="2">
      <t>タテモノ</t>
    </rPh>
    <rPh sb="2" eb="3">
      <t>メイ</t>
    </rPh>
    <rPh sb="4" eb="6">
      <t>ヘヤ</t>
    </rPh>
    <rPh sb="6" eb="8">
      <t>バンゴウ</t>
    </rPh>
    <phoneticPr fontId="7"/>
  </si>
  <si>
    <t>7桁半角数字を「-（ハイフン）」なしで入力</t>
    <rPh sb="1" eb="2">
      <t>ケタ</t>
    </rPh>
    <rPh sb="2" eb="4">
      <t>ハンカク</t>
    </rPh>
    <rPh sb="4" eb="6">
      <t>スウジ</t>
    </rPh>
    <rPh sb="19" eb="21">
      <t>ニュウリョク</t>
    </rPh>
    <phoneticPr fontId="7"/>
  </si>
  <si>
    <t>プルダウンから選択</t>
    <rPh sb="7" eb="9">
      <t>センタク</t>
    </rPh>
    <phoneticPr fontId="7"/>
  </si>
  <si>
    <t>全角カタカナで入力</t>
    <rPh sb="0" eb="2">
      <t>ゼンカク</t>
    </rPh>
    <rPh sb="7" eb="9">
      <t>ニュウリョク</t>
    </rPh>
    <phoneticPr fontId="7"/>
  </si>
  <si>
    <t>入力方法</t>
    <rPh sb="0" eb="2">
      <t>ニュウリョク</t>
    </rPh>
    <rPh sb="2" eb="4">
      <t>ホウホウ</t>
    </rPh>
    <phoneticPr fontId="7"/>
  </si>
  <si>
    <t>代表担当者</t>
    <rPh sb="0" eb="2">
      <t>ダイヒョウ</t>
    </rPh>
    <rPh sb="2" eb="5">
      <t>タントウシャ</t>
    </rPh>
    <phoneticPr fontId="7"/>
  </si>
  <si>
    <t>所属部署</t>
    <rPh sb="0" eb="2">
      <t>ショゾク</t>
    </rPh>
    <rPh sb="2" eb="4">
      <t>ブショ</t>
    </rPh>
    <phoneticPr fontId="7"/>
  </si>
  <si>
    <t>担当者</t>
    <rPh sb="0" eb="2">
      <t>タントウ</t>
    </rPh>
    <rPh sb="2" eb="3">
      <t>シャ</t>
    </rPh>
    <phoneticPr fontId="7"/>
  </si>
  <si>
    <t>役職名</t>
    <rPh sb="0" eb="3">
      <t>ヤクショクメイ</t>
    </rPh>
    <phoneticPr fontId="7"/>
  </si>
  <si>
    <t>担当者
住所</t>
    <rPh sb="0" eb="2">
      <t>タントウ</t>
    </rPh>
    <rPh sb="2" eb="3">
      <t>シャ</t>
    </rPh>
    <rPh sb="4" eb="6">
      <t>ジュウショ</t>
    </rPh>
    <phoneticPr fontId="7"/>
  </si>
  <si>
    <t>電話番号</t>
    <rPh sb="0" eb="2">
      <t>デンワ</t>
    </rPh>
    <rPh sb="2" eb="4">
      <t>バンゴウ</t>
    </rPh>
    <phoneticPr fontId="7"/>
  </si>
  <si>
    <t>携帯電話番号</t>
    <rPh sb="0" eb="2">
      <t>ケイタイ</t>
    </rPh>
    <rPh sb="2" eb="4">
      <t>デンワ</t>
    </rPh>
    <rPh sb="4" eb="6">
      <t>バンゴウ</t>
    </rPh>
    <phoneticPr fontId="7"/>
  </si>
  <si>
    <t>メールアドレス</t>
    <phoneticPr fontId="7"/>
  </si>
  <si>
    <t>担当者
連絡先</t>
    <rPh sb="0" eb="2">
      <t>タントウ</t>
    </rPh>
    <rPh sb="2" eb="3">
      <t>シャ</t>
    </rPh>
    <rPh sb="4" eb="7">
      <t>レンラクサキ</t>
    </rPh>
    <phoneticPr fontId="7"/>
  </si>
  <si>
    <t>補助事業名称</t>
    <rPh sb="0" eb="2">
      <t>ホジョ</t>
    </rPh>
    <rPh sb="2" eb="4">
      <t>ジギョウ</t>
    </rPh>
    <rPh sb="4" eb="5">
      <t>メイ</t>
    </rPh>
    <rPh sb="5" eb="6">
      <t>ショウ</t>
    </rPh>
    <phoneticPr fontId="7"/>
  </si>
  <si>
    <t>入力方法</t>
    <phoneticPr fontId="7"/>
  </si>
  <si>
    <t>地域区分</t>
    <rPh sb="0" eb="2">
      <t>チイキ</t>
    </rPh>
    <rPh sb="2" eb="4">
      <t>クブン</t>
    </rPh>
    <phoneticPr fontId="7"/>
  </si>
  <si>
    <t>法人名</t>
    <rPh sb="0" eb="2">
      <t>ホウジン</t>
    </rPh>
    <rPh sb="2" eb="3">
      <t>メイ</t>
    </rPh>
    <phoneticPr fontId="7"/>
  </si>
  <si>
    <t>登録番号</t>
    <rPh sb="0" eb="2">
      <t>トウロク</t>
    </rPh>
    <rPh sb="2" eb="4">
      <t>バンゴウ</t>
    </rPh>
    <phoneticPr fontId="7"/>
  </si>
  <si>
    <t>なし</t>
    <phoneticPr fontId="7"/>
  </si>
  <si>
    <t>半角英数字で入力</t>
    <rPh sb="0" eb="2">
      <t>ハンカク</t>
    </rPh>
    <rPh sb="2" eb="5">
      <t>エイスウジ</t>
    </rPh>
    <rPh sb="6" eb="8">
      <t>ニュウリョク</t>
    </rPh>
    <phoneticPr fontId="7"/>
  </si>
  <si>
    <t>全角で入力</t>
    <rPh sb="0" eb="2">
      <t>ゼンカク</t>
    </rPh>
    <rPh sb="3" eb="5">
      <t>ニュウリョク</t>
    </rPh>
    <phoneticPr fontId="7"/>
  </si>
  <si>
    <t>－</t>
    <phoneticPr fontId="7"/>
  </si>
  <si>
    <t>全角で入力　ない場合はプルダウンから「－」を選択</t>
    <rPh sb="0" eb="2">
      <t>ゼンカク</t>
    </rPh>
    <rPh sb="3" eb="5">
      <t>ニュウリョク</t>
    </rPh>
    <phoneticPr fontId="7"/>
  </si>
  <si>
    <t>全角で入力　ない場合はプルダウンから「－」を選択</t>
    <phoneticPr fontId="7"/>
  </si>
  <si>
    <t>空調</t>
    <rPh sb="0" eb="2">
      <t>クウチョウ</t>
    </rPh>
    <phoneticPr fontId="7"/>
  </si>
  <si>
    <t>換気</t>
    <rPh sb="0" eb="2">
      <t>カンキ</t>
    </rPh>
    <phoneticPr fontId="7"/>
  </si>
  <si>
    <t>照明</t>
    <rPh sb="0" eb="2">
      <t>ショウメイ</t>
    </rPh>
    <phoneticPr fontId="7"/>
  </si>
  <si>
    <t>給湯</t>
    <rPh sb="0" eb="2">
      <t>キュウトウ</t>
    </rPh>
    <phoneticPr fontId="7"/>
  </si>
  <si>
    <t>昇降機</t>
    <rPh sb="0" eb="3">
      <t>ショウコウキ</t>
    </rPh>
    <phoneticPr fontId="7"/>
  </si>
  <si>
    <t>エネルギー利用
効率化設備</t>
    <rPh sb="5" eb="7">
      <t>リヨウ</t>
    </rPh>
    <rPh sb="8" eb="11">
      <t>コウリツカ</t>
    </rPh>
    <rPh sb="11" eb="13">
      <t>セツビ</t>
    </rPh>
    <phoneticPr fontId="7"/>
  </si>
  <si>
    <t>PV</t>
    <phoneticPr fontId="7"/>
  </si>
  <si>
    <t>コージェネ</t>
    <phoneticPr fontId="7"/>
  </si>
  <si>
    <t>その他</t>
    <rPh sb="2" eb="3">
      <t>タ</t>
    </rPh>
    <phoneticPr fontId="7"/>
  </si>
  <si>
    <t>PAL*</t>
    <phoneticPr fontId="7"/>
  </si>
  <si>
    <t>SRC造</t>
    <rPh sb="3" eb="4">
      <t>ゾウ</t>
    </rPh>
    <phoneticPr fontId="10"/>
  </si>
  <si>
    <t>RC造</t>
    <rPh sb="2" eb="3">
      <t>ゾウ</t>
    </rPh>
    <phoneticPr fontId="10"/>
  </si>
  <si>
    <t>S造</t>
    <rPh sb="1" eb="2">
      <t>ゾウ</t>
    </rPh>
    <phoneticPr fontId="10"/>
  </si>
  <si>
    <t>木造</t>
    <rPh sb="0" eb="2">
      <t>モクゾウ</t>
    </rPh>
    <phoneticPr fontId="7"/>
  </si>
  <si>
    <t>階数</t>
    <rPh sb="0" eb="2">
      <t>カイスウ</t>
    </rPh>
    <phoneticPr fontId="7"/>
  </si>
  <si>
    <t>半角数字で入力　ない場合はプルダウンから「－」を選択</t>
    <rPh sb="0" eb="2">
      <t>ハンカク</t>
    </rPh>
    <rPh sb="2" eb="4">
      <t>スウジ</t>
    </rPh>
    <rPh sb="5" eb="7">
      <t>ニュウリョク</t>
    </rPh>
    <phoneticPr fontId="7"/>
  </si>
  <si>
    <t>事業期間区分</t>
    <rPh sb="0" eb="2">
      <t>ジギョウ</t>
    </rPh>
    <rPh sb="2" eb="4">
      <t>キカン</t>
    </rPh>
    <rPh sb="4" eb="6">
      <t>クブン</t>
    </rPh>
    <phoneticPr fontId="7"/>
  </si>
  <si>
    <t>★</t>
    <phoneticPr fontId="7"/>
  </si>
  <si>
    <t>申請者名</t>
    <phoneticPr fontId="7"/>
  </si>
  <si>
    <t>申請者名フリガナ</t>
    <rPh sb="0" eb="3">
      <t>シンセイシャ</t>
    </rPh>
    <rPh sb="3" eb="4">
      <t>メイ</t>
    </rPh>
    <phoneticPr fontId="7"/>
  </si>
  <si>
    <t>★</t>
    <phoneticPr fontId="7"/>
  </si>
  <si>
    <t>代表者</t>
    <rPh sb="0" eb="3">
      <t>ダイヒョウシャ</t>
    </rPh>
    <phoneticPr fontId="7"/>
  </si>
  <si>
    <t>フリガナ氏</t>
    <rPh sb="4" eb="5">
      <t>シ</t>
    </rPh>
    <phoneticPr fontId="7"/>
  </si>
  <si>
    <t>フリガナ名</t>
    <rPh sb="4" eb="5">
      <t>メイ</t>
    </rPh>
    <phoneticPr fontId="7"/>
  </si>
  <si>
    <t>氏</t>
    <rPh sb="0" eb="1">
      <t>シ</t>
    </rPh>
    <phoneticPr fontId="7"/>
  </si>
  <si>
    <t>名</t>
    <rPh sb="0" eb="1">
      <t>メイ</t>
    </rPh>
    <phoneticPr fontId="7"/>
  </si>
  <si>
    <t>建築物の名称</t>
    <rPh sb="0" eb="3">
      <t>ケンチクブツ</t>
    </rPh>
    <rPh sb="4" eb="6">
      <t>メイショウ</t>
    </rPh>
    <phoneticPr fontId="7"/>
  </si>
  <si>
    <t>全角カタカナで入力</t>
    <phoneticPr fontId="7"/>
  </si>
  <si>
    <t>全角で入力</t>
    <rPh sb="0" eb="2">
      <t>ゼンカク</t>
    </rPh>
    <rPh sb="3" eb="5">
      <t>ニュウリョク</t>
    </rPh>
    <phoneticPr fontId="7"/>
  </si>
  <si>
    <t>半角数字で0もしくはプラスの値を入力</t>
    <rPh sb="14" eb="15">
      <t>アタイ</t>
    </rPh>
    <rPh sb="16" eb="18">
      <t>ニュウリョク</t>
    </rPh>
    <phoneticPr fontId="7"/>
  </si>
  <si>
    <t>半角数字で0もしくはマイナスの値を入力</t>
    <rPh sb="15" eb="16">
      <t>アタイ</t>
    </rPh>
    <rPh sb="17" eb="19">
      <t>ニュウリョク</t>
    </rPh>
    <phoneticPr fontId="7"/>
  </si>
  <si>
    <t>PV</t>
    <phoneticPr fontId="7"/>
  </si>
  <si>
    <t>申請者２</t>
    <rPh sb="0" eb="3">
      <t>シンセイシャ</t>
    </rPh>
    <phoneticPr fontId="7"/>
  </si>
  <si>
    <t>申請者３</t>
    <rPh sb="0" eb="3">
      <t>シンセイシャ</t>
    </rPh>
    <phoneticPr fontId="7"/>
  </si>
  <si>
    <t>契約予定</t>
    <rPh sb="0" eb="2">
      <t>ケイヤク</t>
    </rPh>
    <rPh sb="2" eb="4">
      <t>ヨテイ</t>
    </rPh>
    <phoneticPr fontId="7"/>
  </si>
  <si>
    <t>ESCO</t>
    <phoneticPr fontId="7"/>
  </si>
  <si>
    <t>他の補助金名</t>
    <phoneticPr fontId="7"/>
  </si>
  <si>
    <t>指定</t>
    <rPh sb="0" eb="2">
      <t>シテイ</t>
    </rPh>
    <phoneticPr fontId="7"/>
  </si>
  <si>
    <t>交付決定日</t>
    <rPh sb="0" eb="2">
      <t>コウフ</t>
    </rPh>
    <rPh sb="2" eb="4">
      <t>ケッテイ</t>
    </rPh>
    <rPh sb="4" eb="5">
      <t>ビ</t>
    </rPh>
    <phoneticPr fontId="7"/>
  </si>
  <si>
    <t>事業実施予定年月日</t>
    <rPh sb="0" eb="2">
      <t>ジギョウ</t>
    </rPh>
    <rPh sb="2" eb="4">
      <t>ジッシ</t>
    </rPh>
    <rPh sb="4" eb="6">
      <t>ヨテイ</t>
    </rPh>
    <rPh sb="6" eb="9">
      <t>ネンガッピ</t>
    </rPh>
    <phoneticPr fontId="7"/>
  </si>
  <si>
    <t>（２）</t>
    <phoneticPr fontId="7"/>
  </si>
  <si>
    <t>（３）</t>
    <phoneticPr fontId="7"/>
  </si>
  <si>
    <t>事業実施スケジュール</t>
    <rPh sb="0" eb="2">
      <t>ジギョウ</t>
    </rPh>
    <rPh sb="2" eb="4">
      <t>ジッシ</t>
    </rPh>
    <phoneticPr fontId="7"/>
  </si>
  <si>
    <t>補助事業名</t>
    <phoneticPr fontId="7"/>
  </si>
  <si>
    <t>（４）</t>
    <phoneticPr fontId="7"/>
  </si>
  <si>
    <t>２．事業計画概要</t>
    <rPh sb="2" eb="4">
      <t>ジギョウ</t>
    </rPh>
    <rPh sb="4" eb="6">
      <t>ケイカク</t>
    </rPh>
    <rPh sb="6" eb="8">
      <t>ガイヨウ</t>
    </rPh>
    <phoneticPr fontId="7"/>
  </si>
  <si>
    <t>（５）</t>
    <phoneticPr fontId="7"/>
  </si>
  <si>
    <t>（６）</t>
    <phoneticPr fontId="7"/>
  </si>
  <si>
    <t>補助事業開始日</t>
    <rPh sb="0" eb="2">
      <t>ホジョ</t>
    </rPh>
    <rPh sb="2" eb="4">
      <t>ジギョウ</t>
    </rPh>
    <rPh sb="4" eb="6">
      <t>カイシ</t>
    </rPh>
    <rPh sb="6" eb="7">
      <t>ビ</t>
    </rPh>
    <phoneticPr fontId="7"/>
  </si>
  <si>
    <t>建築工事契約日</t>
    <rPh sb="0" eb="2">
      <t>ケンチク</t>
    </rPh>
    <rPh sb="2" eb="4">
      <t>コウジ</t>
    </rPh>
    <rPh sb="4" eb="6">
      <t>ケイヤク</t>
    </rPh>
    <rPh sb="6" eb="7">
      <t>ビ</t>
    </rPh>
    <phoneticPr fontId="7"/>
  </si>
  <si>
    <t>補助事業者名</t>
    <phoneticPr fontId="7"/>
  </si>
  <si>
    <t>登録状況</t>
    <rPh sb="0" eb="2">
      <t>トウロク</t>
    </rPh>
    <rPh sb="2" eb="4">
      <t>ジョウキョウ</t>
    </rPh>
    <phoneticPr fontId="7"/>
  </si>
  <si>
    <t>住　　　所</t>
    <phoneticPr fontId="7"/>
  </si>
  <si>
    <t>主な構造</t>
    <rPh sb="0" eb="1">
      <t>オモ</t>
    </rPh>
    <rPh sb="2" eb="4">
      <t>コウゾウ</t>
    </rPh>
    <phoneticPr fontId="7"/>
  </si>
  <si>
    <t>事業期間</t>
    <phoneticPr fontId="7"/>
  </si>
  <si>
    <t>資金調達
計画</t>
    <rPh sb="0" eb="2">
      <t>シキン</t>
    </rPh>
    <rPh sb="2" eb="4">
      <t>チョウタツ</t>
    </rPh>
    <rPh sb="5" eb="7">
      <t>ケイカク</t>
    </rPh>
    <phoneticPr fontId="7"/>
  </si>
  <si>
    <t>プルダウンから選択</t>
    <phoneticPr fontId="7"/>
  </si>
  <si>
    <t>1.基本情報</t>
    <rPh sb="2" eb="4">
      <t>キホン</t>
    </rPh>
    <rPh sb="4" eb="6">
      <t>ジョウホウ</t>
    </rPh>
    <phoneticPr fontId="7"/>
  </si>
  <si>
    <t>2.申請者情報</t>
    <rPh sb="2" eb="5">
      <t>シンセイシャ</t>
    </rPh>
    <rPh sb="5" eb="7">
      <t>ジョウホウ</t>
    </rPh>
    <phoneticPr fontId="7"/>
  </si>
  <si>
    <t>CLT使用部位</t>
    <rPh sb="3" eb="5">
      <t>シヨウ</t>
    </rPh>
    <rPh sb="5" eb="7">
      <t>ブイ</t>
    </rPh>
    <phoneticPr fontId="7"/>
  </si>
  <si>
    <t>取得予定</t>
    <rPh sb="0" eb="2">
      <t>シュトク</t>
    </rPh>
    <rPh sb="2" eb="4">
      <t>ヨテイ</t>
    </rPh>
    <phoneticPr fontId="7"/>
  </si>
  <si>
    <t>事業計画概要</t>
    <rPh sb="0" eb="2">
      <t>ジギョウ</t>
    </rPh>
    <rPh sb="2" eb="4">
      <t>ケイカク</t>
    </rPh>
    <rPh sb="4" eb="6">
      <t>ガイヨウ</t>
    </rPh>
    <phoneticPr fontId="7"/>
  </si>
  <si>
    <t>登録制度</t>
    <rPh sb="0" eb="2">
      <t>トウロク</t>
    </rPh>
    <rPh sb="2" eb="4">
      <t>セイド</t>
    </rPh>
    <phoneticPr fontId="7"/>
  </si>
  <si>
    <t>CLT</t>
    <phoneticPr fontId="10"/>
  </si>
  <si>
    <t>登録済</t>
    <rPh sb="0" eb="2">
      <t>トウロク</t>
    </rPh>
    <rPh sb="2" eb="3">
      <t>ズ</t>
    </rPh>
    <phoneticPr fontId="7"/>
  </si>
  <si>
    <t>登録予定</t>
    <rPh sb="0" eb="2">
      <t>トウロク</t>
    </rPh>
    <rPh sb="2" eb="4">
      <t>ヨテイ</t>
    </rPh>
    <phoneticPr fontId="7"/>
  </si>
  <si>
    <t>ZEB
プランナー</t>
    <phoneticPr fontId="7"/>
  </si>
  <si>
    <t>補助事業の遂行に係わる融資計画の有無</t>
    <rPh sb="0" eb="2">
      <t>ホジョ</t>
    </rPh>
    <rPh sb="2" eb="4">
      <t>ジギョウ</t>
    </rPh>
    <rPh sb="5" eb="7">
      <t>スイコウ</t>
    </rPh>
    <rPh sb="8" eb="9">
      <t>カカ</t>
    </rPh>
    <rPh sb="11" eb="13">
      <t>ユウシ</t>
    </rPh>
    <rPh sb="13" eb="15">
      <t>ケイカク</t>
    </rPh>
    <rPh sb="16" eb="18">
      <t>ウム</t>
    </rPh>
    <phoneticPr fontId="7"/>
  </si>
  <si>
    <t>補助事業の遂行に
係わる融資計画の有無</t>
    <rPh sb="17" eb="19">
      <t>ウム</t>
    </rPh>
    <phoneticPr fontId="7"/>
  </si>
  <si>
    <t>他の
補助金</t>
    <rPh sb="0" eb="1">
      <t>タ</t>
    </rPh>
    <rPh sb="3" eb="6">
      <t>ホジョキン</t>
    </rPh>
    <phoneticPr fontId="7"/>
  </si>
  <si>
    <t>プルダウンから選択（予定を含む）</t>
    <rPh sb="7" eb="9">
      <t>センタク</t>
    </rPh>
    <rPh sb="10" eb="12">
      <t>ヨテイ</t>
    </rPh>
    <rPh sb="13" eb="14">
      <t>フク</t>
    </rPh>
    <phoneticPr fontId="7"/>
  </si>
  <si>
    <t>他の補助金の有無（予定を含む）</t>
    <rPh sb="0" eb="8">
      <t>タホジョキンウム</t>
    </rPh>
    <rPh sb="9" eb="11">
      <t>ヨテイ</t>
    </rPh>
    <rPh sb="12" eb="13">
      <t>フク</t>
    </rPh>
    <phoneticPr fontId="7"/>
  </si>
  <si>
    <t>PL登録状況</t>
    <rPh sb="2" eb="4">
      <t>トウロク</t>
    </rPh>
    <rPh sb="4" eb="6">
      <t>ジョウキョウ</t>
    </rPh>
    <phoneticPr fontId="7"/>
  </si>
  <si>
    <t>登録済</t>
    <rPh sb="0" eb="2">
      <t>トウロク</t>
    </rPh>
    <rPh sb="2" eb="3">
      <t>ズ</t>
    </rPh>
    <phoneticPr fontId="7"/>
  </si>
  <si>
    <t>登録申請中</t>
    <rPh sb="0" eb="5">
      <t>トウロクシンセイチュウ</t>
    </rPh>
    <phoneticPr fontId="7"/>
  </si>
  <si>
    <t>LO登録状況</t>
    <rPh sb="2" eb="4">
      <t>トウロク</t>
    </rPh>
    <rPh sb="4" eb="6">
      <t>ジョウキョウ</t>
    </rPh>
    <phoneticPr fontId="7"/>
  </si>
  <si>
    <t>設計</t>
    <rPh sb="0" eb="2">
      <t>セッケイ</t>
    </rPh>
    <phoneticPr fontId="7"/>
  </si>
  <si>
    <r>
      <rPr>
        <sz val="9"/>
        <color theme="0"/>
        <rFont val="ＭＳ Ｐ明朝"/>
        <family val="1"/>
        <charset val="128"/>
      </rPr>
      <t>※</t>
    </r>
    <r>
      <rPr>
        <sz val="9"/>
        <color theme="1"/>
        <rFont val="ＭＳ Ｐ明朝"/>
        <family val="1"/>
        <charset val="128"/>
      </rPr>
      <t>（個人番号の記載がある書類が送付された場合は、ＳＩＩにて黒塗り等の処理を行う）</t>
    </r>
    <rPh sb="2" eb="4">
      <t>コジン</t>
    </rPh>
    <rPh sb="4" eb="6">
      <t>バンゴウ</t>
    </rPh>
    <rPh sb="7" eb="9">
      <t>キサイ</t>
    </rPh>
    <rPh sb="12" eb="14">
      <t>ショルイ</t>
    </rPh>
    <rPh sb="15" eb="17">
      <t>ソウフ</t>
    </rPh>
    <rPh sb="20" eb="22">
      <t>バアイ</t>
    </rPh>
    <rPh sb="29" eb="31">
      <t>クロヌ</t>
    </rPh>
    <rPh sb="32" eb="33">
      <t>トウ</t>
    </rPh>
    <rPh sb="34" eb="36">
      <t>ショリ</t>
    </rPh>
    <rPh sb="37" eb="38">
      <t>オコナ</t>
    </rPh>
    <phoneticPr fontId="7"/>
  </si>
  <si>
    <t>※ 個人番号欄（マイナンバー）が判読できないように黒塗りした上で提出すること</t>
    <rPh sb="2" eb="4">
      <t>コジン</t>
    </rPh>
    <rPh sb="4" eb="6">
      <t>バンゴウ</t>
    </rPh>
    <rPh sb="6" eb="7">
      <t>ラン</t>
    </rPh>
    <rPh sb="16" eb="18">
      <t>ハンドク</t>
    </rPh>
    <rPh sb="25" eb="27">
      <t>クロヌ</t>
    </rPh>
    <rPh sb="30" eb="31">
      <t>ウエ</t>
    </rPh>
    <rPh sb="32" eb="34">
      <t>テイシュツ</t>
    </rPh>
    <phoneticPr fontId="7"/>
  </si>
  <si>
    <t>PAL*</t>
    <phoneticPr fontId="7"/>
  </si>
  <si>
    <t>PAL*基準値</t>
    <rPh sb="4" eb="6">
      <t>キジュン</t>
    </rPh>
    <rPh sb="6" eb="7">
      <t>チ</t>
    </rPh>
    <phoneticPr fontId="7"/>
  </si>
  <si>
    <t>PAL*設計値</t>
    <rPh sb="4" eb="6">
      <t>セッケイ</t>
    </rPh>
    <rPh sb="6" eb="7">
      <t>チ</t>
    </rPh>
    <phoneticPr fontId="7"/>
  </si>
  <si>
    <t>PVの使用方法</t>
    <rPh sb="3" eb="5">
      <t>シヨウ</t>
    </rPh>
    <rPh sb="5" eb="7">
      <t>ホウホウ</t>
    </rPh>
    <phoneticPr fontId="7"/>
  </si>
  <si>
    <t>ISO50001</t>
    <phoneticPr fontId="7"/>
  </si>
  <si>
    <t>ISO14000
シリーズ</t>
    <phoneticPr fontId="7"/>
  </si>
  <si>
    <t>取得状況</t>
    <rPh sb="0" eb="2">
      <t>シュトク</t>
    </rPh>
    <rPh sb="2" eb="4">
      <t>ジョウキョウ</t>
    </rPh>
    <phoneticPr fontId="7"/>
  </si>
  <si>
    <t>取得済</t>
    <rPh sb="0" eb="2">
      <t>シュトク</t>
    </rPh>
    <rPh sb="2" eb="3">
      <t>ズ</t>
    </rPh>
    <phoneticPr fontId="7"/>
  </si>
  <si>
    <t>適用規格</t>
    <rPh sb="0" eb="2">
      <t>テキヨウ</t>
    </rPh>
    <rPh sb="2" eb="4">
      <t>キカク</t>
    </rPh>
    <phoneticPr fontId="7"/>
  </si>
  <si>
    <t>㎡</t>
    <phoneticPr fontId="7"/>
  </si>
  <si>
    <t>塔屋</t>
    <phoneticPr fontId="7"/>
  </si>
  <si>
    <t>CASBEE自己評価</t>
    <rPh sb="6" eb="8">
      <t>ジコ</t>
    </rPh>
    <rPh sb="8" eb="10">
      <t>ヒョウカ</t>
    </rPh>
    <phoneticPr fontId="7"/>
  </si>
  <si>
    <t>CASBEE評価認証</t>
    <rPh sb="6" eb="8">
      <t>ヒョウカ</t>
    </rPh>
    <rPh sb="8" eb="10">
      <t>ニンショウ</t>
    </rPh>
    <phoneticPr fontId="7"/>
  </si>
  <si>
    <t>一次エネルギー
消費量
（MJ/年）
[基準値]</t>
    <rPh sb="0" eb="2">
      <t>イチジ</t>
    </rPh>
    <rPh sb="8" eb="11">
      <t>ショウヒリョウ</t>
    </rPh>
    <rPh sb="21" eb="24">
      <t>キジュンチ</t>
    </rPh>
    <phoneticPr fontId="7"/>
  </si>
  <si>
    <t>一次エネルギー
消費量
（MJ/年）
[設計値]</t>
    <rPh sb="0" eb="2">
      <t>イチジ</t>
    </rPh>
    <rPh sb="8" eb="11">
      <t>ショウヒリョウ</t>
    </rPh>
    <rPh sb="21" eb="23">
      <t>セッケイ</t>
    </rPh>
    <rPh sb="23" eb="24">
      <t>チ</t>
    </rPh>
    <phoneticPr fontId="7"/>
  </si>
  <si>
    <t>評価認証</t>
    <phoneticPr fontId="7"/>
  </si>
  <si>
    <t>自己評価</t>
    <rPh sb="0" eb="2">
      <t>ジコ</t>
    </rPh>
    <rPh sb="2" eb="4">
      <t>ヒョウカ</t>
    </rPh>
    <phoneticPr fontId="7"/>
  </si>
  <si>
    <t>自己評価結果(地方自治体含む)又は予定をプルダウンから選択</t>
    <rPh sb="0" eb="2">
      <t>ジコ</t>
    </rPh>
    <rPh sb="2" eb="4">
      <t>ヒョウカ</t>
    </rPh>
    <rPh sb="4" eb="6">
      <t>ケッカ</t>
    </rPh>
    <rPh sb="7" eb="9">
      <t>チホウ</t>
    </rPh>
    <rPh sb="15" eb="16">
      <t>マタ</t>
    </rPh>
    <rPh sb="17" eb="19">
      <t>ヨテイ</t>
    </rPh>
    <rPh sb="27" eb="29">
      <t>センタク</t>
    </rPh>
    <phoneticPr fontId="6"/>
  </si>
  <si>
    <t>なし</t>
    <phoneticPr fontId="7"/>
  </si>
  <si>
    <t>Aランク取得済</t>
    <phoneticPr fontId="7"/>
  </si>
  <si>
    <t>B+ランク取得済</t>
    <phoneticPr fontId="7"/>
  </si>
  <si>
    <t>B-ランク取得済</t>
    <phoneticPr fontId="7"/>
  </si>
  <si>
    <t>Cランク取得済</t>
    <phoneticPr fontId="7"/>
  </si>
  <si>
    <t>取得予定</t>
    <rPh sb="0" eb="4">
      <t>シュトクヨテイ</t>
    </rPh>
    <phoneticPr fontId="7"/>
  </si>
  <si>
    <t>Sランク</t>
    <phoneticPr fontId="7"/>
  </si>
  <si>
    <t>Aランク</t>
    <phoneticPr fontId="7"/>
  </si>
  <si>
    <t>B+ランク</t>
    <phoneticPr fontId="7"/>
  </si>
  <si>
    <t>B-ランク</t>
    <phoneticPr fontId="7"/>
  </si>
  <si>
    <t>Cランク</t>
    <phoneticPr fontId="7"/>
  </si>
  <si>
    <t>自己評価予定</t>
    <rPh sb="0" eb="2">
      <t>ジコ</t>
    </rPh>
    <rPh sb="2" eb="4">
      <t>ヒョウカ</t>
    </rPh>
    <rPh sb="4" eb="6">
      <t>ヨテイ</t>
    </rPh>
    <phoneticPr fontId="7"/>
  </si>
  <si>
    <t xml:space="preserve"> </t>
    <phoneticPr fontId="7"/>
  </si>
  <si>
    <t>補助事業実施体制図</t>
    <rPh sb="0" eb="2">
      <t>ホジョ</t>
    </rPh>
    <rPh sb="2" eb="4">
      <t>ジギョウ</t>
    </rPh>
    <rPh sb="4" eb="6">
      <t>ジッシ</t>
    </rPh>
    <rPh sb="6" eb="8">
      <t>タイセイ</t>
    </rPh>
    <rPh sb="8" eb="9">
      <t>ズ</t>
    </rPh>
    <phoneticPr fontId="7"/>
  </si>
  <si>
    <t xml:space="preserve">塔屋 </t>
    <rPh sb="0" eb="1">
      <t>トウ</t>
    </rPh>
    <rPh sb="1" eb="2">
      <t>ヤ</t>
    </rPh>
    <phoneticPr fontId="7"/>
  </si>
  <si>
    <t>融資契約予定時期</t>
    <rPh sb="2" eb="4">
      <t>ケイヤク</t>
    </rPh>
    <phoneticPr fontId="7"/>
  </si>
  <si>
    <t>融資契約予定時期</t>
    <rPh sb="0" eb="2">
      <t>ユウシ</t>
    </rPh>
    <rPh sb="2" eb="4">
      <t>ケイヤク</t>
    </rPh>
    <rPh sb="4" eb="6">
      <t>ヨテイ</t>
    </rPh>
    <rPh sb="6" eb="8">
      <t>ジキ</t>
    </rPh>
    <phoneticPr fontId="7"/>
  </si>
  <si>
    <t>半角数字を「-（ハイフン）」ありで入力　ない場合はプルダウンから「－」を選択</t>
    <rPh sb="0" eb="2">
      <t>ハンカク</t>
    </rPh>
    <rPh sb="2" eb="4">
      <t>スウジ</t>
    </rPh>
    <rPh sb="17" eb="19">
      <t>ニュウリョク</t>
    </rPh>
    <rPh sb="22" eb="24">
      <t>バアイ</t>
    </rPh>
    <rPh sb="36" eb="38">
      <t>センタク</t>
    </rPh>
    <phoneticPr fontId="7"/>
  </si>
  <si>
    <t>3.事業計画概要</t>
    <rPh sb="2" eb="4">
      <t>ジギョウ</t>
    </rPh>
    <rPh sb="4" eb="6">
      <t>ケイカク</t>
    </rPh>
    <rPh sb="6" eb="8">
      <t>ガイヨウ</t>
    </rPh>
    <phoneticPr fontId="7"/>
  </si>
  <si>
    <t>4.建物情報</t>
    <rPh sb="2" eb="4">
      <t>タテモノ</t>
    </rPh>
    <rPh sb="4" eb="6">
      <t>ジョウホウ</t>
    </rPh>
    <phoneticPr fontId="7"/>
  </si>
  <si>
    <t>5.エネルギー情報</t>
    <rPh sb="7" eb="9">
      <t>ジョウホウ</t>
    </rPh>
    <phoneticPr fontId="7"/>
  </si>
  <si>
    <t>延べ面積</t>
    <rPh sb="0" eb="1">
      <t>エン</t>
    </rPh>
    <rPh sb="2" eb="4">
      <t>メンセキ</t>
    </rPh>
    <phoneticPr fontId="7"/>
  </si>
  <si>
    <t>CO2濃度による外気量制御</t>
    <rPh sb="3" eb="5">
      <t>ノウド</t>
    </rPh>
    <rPh sb="8" eb="10">
      <t>ガイキ</t>
    </rPh>
    <rPh sb="10" eb="11">
      <t>リョウ</t>
    </rPh>
    <rPh sb="11" eb="13">
      <t>セイギョ</t>
    </rPh>
    <phoneticPr fontId="7"/>
  </si>
  <si>
    <t>延べ面積</t>
    <rPh sb="0" eb="1">
      <t>ノ</t>
    </rPh>
    <rPh sb="2" eb="4">
      <t>メンセキ</t>
    </rPh>
    <phoneticPr fontId="7"/>
  </si>
  <si>
    <t>①</t>
  </si>
  <si>
    <t>②</t>
  </si>
  <si>
    <t>⑤</t>
  </si>
  <si>
    <t>⑥</t>
  </si>
  <si>
    <t>⑦</t>
  </si>
  <si>
    <t>⑧</t>
  </si>
  <si>
    <t>⑨</t>
  </si>
  <si>
    <t>自然換気システム</t>
    <phoneticPr fontId="7"/>
  </si>
  <si>
    <t>照明のゾーニング制御</t>
    <phoneticPr fontId="7"/>
  </si>
  <si>
    <t>デシカント空調システム</t>
    <phoneticPr fontId="7"/>
  </si>
  <si>
    <t>クール・ヒートトレンチシステム</t>
    <phoneticPr fontId="7"/>
  </si>
  <si>
    <t>項目</t>
    <rPh sb="0" eb="2">
      <t>コウモク</t>
    </rPh>
    <phoneticPr fontId="7"/>
  </si>
  <si>
    <t>％</t>
    <phoneticPr fontId="7"/>
  </si>
  <si>
    <t>エネルギー利用
効率化設備</t>
    <phoneticPr fontId="7"/>
  </si>
  <si>
    <t>PV</t>
    <phoneticPr fontId="7"/>
  </si>
  <si>
    <t>PV</t>
    <phoneticPr fontId="7"/>
  </si>
  <si>
    <t>工事種別</t>
    <rPh sb="0" eb="2">
      <t>コウジ</t>
    </rPh>
    <rPh sb="2" eb="4">
      <t>シュベツ</t>
    </rPh>
    <phoneticPr fontId="7"/>
  </si>
  <si>
    <t>1地域</t>
    <rPh sb="1" eb="3">
      <t>チイキ</t>
    </rPh>
    <phoneticPr fontId="7"/>
  </si>
  <si>
    <t>2地域</t>
    <rPh sb="1" eb="3">
      <t>チイキ</t>
    </rPh>
    <phoneticPr fontId="7"/>
  </si>
  <si>
    <t>3地域</t>
    <rPh sb="1" eb="3">
      <t>チイキ</t>
    </rPh>
    <phoneticPr fontId="7"/>
  </si>
  <si>
    <t>4地域</t>
    <rPh sb="1" eb="3">
      <t>チイキ</t>
    </rPh>
    <phoneticPr fontId="7"/>
  </si>
  <si>
    <t>5地域</t>
    <rPh sb="1" eb="3">
      <t>チイキ</t>
    </rPh>
    <phoneticPr fontId="7"/>
  </si>
  <si>
    <t>6地域</t>
    <rPh sb="1" eb="3">
      <t>チイキ</t>
    </rPh>
    <phoneticPr fontId="7"/>
  </si>
  <si>
    <t>7地域</t>
    <rPh sb="1" eb="3">
      <t>チイキ</t>
    </rPh>
    <phoneticPr fontId="7"/>
  </si>
  <si>
    <t>8地域</t>
    <rPh sb="1" eb="3">
      <t>チイキ</t>
    </rPh>
    <phoneticPr fontId="7"/>
  </si>
  <si>
    <t>評価対象</t>
    <rPh sb="0" eb="2">
      <t>ヒョウカ</t>
    </rPh>
    <rPh sb="2" eb="4">
      <t>タイショウ</t>
    </rPh>
    <phoneticPr fontId="7"/>
  </si>
  <si>
    <t>評価対象</t>
    <rPh sb="0" eb="2">
      <t>ヒョウカ</t>
    </rPh>
    <rPh sb="2" eb="4">
      <t>タイショウ</t>
    </rPh>
    <phoneticPr fontId="7"/>
  </si>
  <si>
    <t>ISO14000シリーズ</t>
  </si>
  <si>
    <t>冷却塔ファン・インバータ制御</t>
    <phoneticPr fontId="7"/>
  </si>
  <si>
    <t>主たる用途</t>
    <rPh sb="0" eb="1">
      <t>シュ</t>
    </rPh>
    <rPh sb="3" eb="5">
      <t>ヨウト</t>
    </rPh>
    <phoneticPr fontId="7"/>
  </si>
  <si>
    <t>用途数</t>
    <rPh sb="0" eb="2">
      <t>ヨウト</t>
    </rPh>
    <rPh sb="2" eb="3">
      <t>スウ</t>
    </rPh>
    <phoneticPr fontId="7"/>
  </si>
  <si>
    <t>事務所等</t>
  </si>
  <si>
    <t>ホテル等</t>
  </si>
  <si>
    <t>病院等</t>
  </si>
  <si>
    <t>百貨店等</t>
  </si>
  <si>
    <t>学校等</t>
  </si>
  <si>
    <t>集会所等</t>
  </si>
  <si>
    <t>CLT採択枠</t>
    <rPh sb="3" eb="5">
      <t>サイタク</t>
    </rPh>
    <rPh sb="5" eb="6">
      <t>ワク</t>
    </rPh>
    <phoneticPr fontId="7"/>
  </si>
  <si>
    <t>対象</t>
    <rPh sb="0" eb="2">
      <t>タイショウ</t>
    </rPh>
    <phoneticPr fontId="7"/>
  </si>
  <si>
    <t>対象外</t>
    <rPh sb="0" eb="2">
      <t>タイショウ</t>
    </rPh>
    <rPh sb="2" eb="3">
      <t>ガイ</t>
    </rPh>
    <phoneticPr fontId="7"/>
  </si>
  <si>
    <t>用途数</t>
    <rPh sb="0" eb="2">
      <t>ヨウト</t>
    </rPh>
    <rPh sb="2" eb="3">
      <t>スウ</t>
    </rPh>
    <phoneticPr fontId="7"/>
  </si>
  <si>
    <t>複数</t>
    <rPh sb="0" eb="1">
      <t>フク</t>
    </rPh>
    <rPh sb="1" eb="2">
      <t>スウ</t>
    </rPh>
    <phoneticPr fontId="7"/>
  </si>
  <si>
    <t>単一</t>
    <rPh sb="0" eb="1">
      <t>タン</t>
    </rPh>
    <rPh sb="1" eb="2">
      <t>イチ</t>
    </rPh>
    <phoneticPr fontId="7"/>
  </si>
  <si>
    <t>用途説明</t>
    <rPh sb="0" eb="2">
      <t>ヨウト</t>
    </rPh>
    <rPh sb="2" eb="4">
      <t>セツメイ</t>
    </rPh>
    <phoneticPr fontId="7"/>
  </si>
  <si>
    <t>事務所</t>
  </si>
  <si>
    <t>ホテル</t>
  </si>
  <si>
    <t>旅館</t>
  </si>
  <si>
    <t>病院</t>
  </si>
  <si>
    <t>老人ホーム</t>
  </si>
  <si>
    <t>福祉ホーム</t>
  </si>
  <si>
    <t>百貨店</t>
  </si>
  <si>
    <t>マーケット</t>
  </si>
  <si>
    <t>小学校</t>
  </si>
  <si>
    <t>中学校</t>
  </si>
  <si>
    <t>義務教育学校</t>
  </si>
  <si>
    <t>高等学校</t>
  </si>
  <si>
    <t>大学</t>
  </si>
  <si>
    <t>高等専門学校</t>
  </si>
  <si>
    <t>専修学校</t>
  </si>
  <si>
    <t>各種学校</t>
  </si>
  <si>
    <t>図書館</t>
  </si>
  <si>
    <t>博物館</t>
  </si>
  <si>
    <t>体育館等</t>
  </si>
  <si>
    <t>➊事業情報</t>
    <rPh sb="1" eb="3">
      <t>ジギョウ</t>
    </rPh>
    <rPh sb="3" eb="5">
      <t>ジョウホウ</t>
    </rPh>
    <phoneticPr fontId="7"/>
  </si>
  <si>
    <t>➎評価対象（非住宅部分）</t>
    <rPh sb="1" eb="3">
      <t>ヒョウカ</t>
    </rPh>
    <rPh sb="3" eb="5">
      <t>タイショウ</t>
    </rPh>
    <rPh sb="6" eb="7">
      <t>ヒ</t>
    </rPh>
    <rPh sb="7" eb="9">
      <t>ジュウタク</t>
    </rPh>
    <rPh sb="9" eb="11">
      <t>ブブン</t>
    </rPh>
    <phoneticPr fontId="7"/>
  </si>
  <si>
    <t>既存建築物竣工年</t>
    <rPh sb="0" eb="2">
      <t>キゾン</t>
    </rPh>
    <rPh sb="2" eb="5">
      <t>ケンチクブツ</t>
    </rPh>
    <rPh sb="5" eb="6">
      <t>シュン</t>
    </rPh>
    <rPh sb="6" eb="7">
      <t>コウ</t>
    </rPh>
    <rPh sb="7" eb="8">
      <t>ネン</t>
    </rPh>
    <phoneticPr fontId="7"/>
  </si>
  <si>
    <t>既存建築物竣工年</t>
    <phoneticPr fontId="7"/>
  </si>
  <si>
    <t>➢ 数式のリンクによって不都合が生じる場合は、シートの保護を解除して直接金額を入力してください。</t>
    <rPh sb="2" eb="4">
      <t>スウシキ</t>
    </rPh>
    <rPh sb="12" eb="15">
      <t>フツゴウ</t>
    </rPh>
    <rPh sb="16" eb="17">
      <t>ショウ</t>
    </rPh>
    <rPh sb="19" eb="21">
      <t>バアイ</t>
    </rPh>
    <rPh sb="27" eb="29">
      <t>ホゴ</t>
    </rPh>
    <rPh sb="30" eb="32">
      <t>カイジョ</t>
    </rPh>
    <rPh sb="34" eb="36">
      <t>チョクセツ</t>
    </rPh>
    <rPh sb="35" eb="36">
      <t>スウシキ</t>
    </rPh>
    <rPh sb="36" eb="38">
      <t>キンガク</t>
    </rPh>
    <rPh sb="39" eb="41">
      <t>ニュウリョク</t>
    </rPh>
    <phoneticPr fontId="7"/>
  </si>
  <si>
    <t>　　その際は、必ず各概略予算書の金額と整合をとってください。</t>
    <rPh sb="4" eb="5">
      <t>サイ</t>
    </rPh>
    <rPh sb="7" eb="8">
      <t>カナラ</t>
    </rPh>
    <phoneticPr fontId="7"/>
  </si>
  <si>
    <t>（単位：円）</t>
    <phoneticPr fontId="7"/>
  </si>
  <si>
    <t>（全体）</t>
    <rPh sb="1" eb="3">
      <t>ゼンタイ</t>
    </rPh>
    <phoneticPr fontId="7"/>
  </si>
  <si>
    <t>補助対象経費の区分</t>
    <rPh sb="0" eb="2">
      <t>ホジョ</t>
    </rPh>
    <rPh sb="2" eb="4">
      <t>タイショウ</t>
    </rPh>
    <rPh sb="4" eb="6">
      <t>ケイヒ</t>
    </rPh>
    <rPh sb="7" eb="9">
      <t>クブン</t>
    </rPh>
    <phoneticPr fontId="7"/>
  </si>
  <si>
    <t>（１年目）</t>
    <rPh sb="2" eb="4">
      <t>ネンメ</t>
    </rPh>
    <phoneticPr fontId="7"/>
  </si>
  <si>
    <t>（２年目）</t>
    <rPh sb="2" eb="4">
      <t>ネンメ</t>
    </rPh>
    <phoneticPr fontId="7"/>
  </si>
  <si>
    <t>（３年目）</t>
    <rPh sb="2" eb="4">
      <t>ネンメ</t>
    </rPh>
    <phoneticPr fontId="7"/>
  </si>
  <si>
    <t>◆概略予算書作成時の注意点</t>
    <rPh sb="1" eb="3">
      <t>ガイリャク</t>
    </rPh>
    <rPh sb="3" eb="6">
      <t>ヨサンショ</t>
    </rPh>
    <rPh sb="6" eb="8">
      <t>サクセイ</t>
    </rPh>
    <rPh sb="8" eb="9">
      <t>ジ</t>
    </rPh>
    <rPh sb="10" eb="13">
      <t>チュウイテン</t>
    </rPh>
    <phoneticPr fontId="7"/>
  </si>
  <si>
    <t>➢ 【数量】欄に小数点以下の端数がある場合、【金額】欄は四捨五入の値で表示されますが、計算結果は四捨五入されていません。</t>
    <rPh sb="6" eb="7">
      <t>ラン</t>
    </rPh>
    <rPh sb="8" eb="11">
      <t>ショウスウテン</t>
    </rPh>
    <rPh sb="11" eb="13">
      <t>イカ</t>
    </rPh>
    <rPh sb="14" eb="16">
      <t>ハスウ</t>
    </rPh>
    <rPh sb="19" eb="21">
      <t>バアイ</t>
    </rPh>
    <rPh sb="23" eb="25">
      <t>キンガク</t>
    </rPh>
    <rPh sb="26" eb="27">
      <t>ラン</t>
    </rPh>
    <rPh sb="28" eb="32">
      <t>シシャゴニュウ</t>
    </rPh>
    <rPh sb="33" eb="34">
      <t>アタイ</t>
    </rPh>
    <rPh sb="35" eb="37">
      <t>ヒョウジ</t>
    </rPh>
    <rPh sb="43" eb="45">
      <t>ケイサン</t>
    </rPh>
    <rPh sb="45" eb="47">
      <t>ケッカ</t>
    </rPh>
    <rPh sb="48" eb="52">
      <t>シシャゴニュウ</t>
    </rPh>
    <phoneticPr fontId="7"/>
  </si>
  <si>
    <t>◆数式について</t>
    <rPh sb="1" eb="3">
      <t>スウシキ</t>
    </rPh>
    <phoneticPr fontId="7"/>
  </si>
  <si>
    <t>➢ 金額の計算間違いを防ぐため、あらかじめ設定されている数式は原則崩さずに作成し、必要に応じて行の追加や削除を行ってください。</t>
    <phoneticPr fontId="7"/>
  </si>
  <si>
    <t xml:space="preserve"> </t>
    <phoneticPr fontId="7"/>
  </si>
  <si>
    <t>交付申請時</t>
    <rPh sb="2" eb="4">
      <t>シンセイ</t>
    </rPh>
    <phoneticPr fontId="7"/>
  </si>
  <si>
    <t>機器番号</t>
    <rPh sb="0" eb="2">
      <t>キキ</t>
    </rPh>
    <rPh sb="2" eb="4">
      <t>バンゴウ</t>
    </rPh>
    <phoneticPr fontId="7"/>
  </si>
  <si>
    <t>Ⅰ．設計費</t>
    <phoneticPr fontId="7"/>
  </si>
  <si>
    <t>式</t>
  </si>
  <si>
    <t>２．●●●●●●●●●</t>
    <phoneticPr fontId="7"/>
  </si>
  <si>
    <t>設備費　</t>
    <phoneticPr fontId="7"/>
  </si>
  <si>
    <t>設計費　</t>
    <rPh sb="0" eb="2">
      <t>セッケイ</t>
    </rPh>
    <phoneticPr fontId="7"/>
  </si>
  <si>
    <t>合計</t>
    <phoneticPr fontId="7"/>
  </si>
  <si>
    <t>Ⅱ．設備費　　Ⅲ．工事費</t>
    <phoneticPr fontId="7"/>
  </si>
  <si>
    <t>１．●●●●●●●●●</t>
    <phoneticPr fontId="8"/>
  </si>
  <si>
    <t>小計</t>
    <phoneticPr fontId="7"/>
  </si>
  <si>
    <t>工事費　</t>
    <phoneticPr fontId="7"/>
  </si>
  <si>
    <t>項目　</t>
    <phoneticPr fontId="7"/>
  </si>
  <si>
    <t>２．●●●●●●●●●</t>
    <phoneticPr fontId="8"/>
  </si>
  <si>
    <t>３．●●●●●●●●●</t>
    <phoneticPr fontId="8"/>
  </si>
  <si>
    <t>４．●●●●●●●●●</t>
    <phoneticPr fontId="8"/>
  </si>
  <si>
    <t>５．●●●●●●●●●</t>
    <phoneticPr fontId="8"/>
  </si>
  <si>
    <t>６．●●●●●●●●●</t>
    <phoneticPr fontId="8"/>
  </si>
  <si>
    <t>７．●●●●●●●●●</t>
    <phoneticPr fontId="8"/>
  </si>
  <si>
    <t>８．●●●●●●●●●</t>
    <phoneticPr fontId="8"/>
  </si>
  <si>
    <t>設備</t>
  </si>
  <si>
    <t>工事</t>
  </si>
  <si>
    <t>１. 交付要件について</t>
    <phoneticPr fontId="7"/>
  </si>
  <si>
    <t>中計</t>
    <rPh sb="0" eb="2">
      <t>チュウケイ</t>
    </rPh>
    <phoneticPr fontId="7"/>
  </si>
  <si>
    <t>1-●</t>
    <phoneticPr fontId="7"/>
  </si>
  <si>
    <t>1-1 ▲▲▲▲▲▲</t>
    <phoneticPr fontId="7"/>
  </si>
  <si>
    <t>1-●　◆◆◆◆◆◆◆</t>
    <phoneticPr fontId="7"/>
  </si>
  <si>
    <t>1-1</t>
    <phoneticPr fontId="7"/>
  </si>
  <si>
    <t>2-●　◆◆◆◆◆◆◆</t>
    <phoneticPr fontId="7"/>
  </si>
  <si>
    <t>2-1</t>
    <phoneticPr fontId="7"/>
  </si>
  <si>
    <t>2-●</t>
    <phoneticPr fontId="7"/>
  </si>
  <si>
    <t>2-1 ▲▲▲▲▲▲</t>
    <phoneticPr fontId="7"/>
  </si>
  <si>
    <t>3-1 ▲▲▲▲▲▲</t>
    <phoneticPr fontId="7"/>
  </si>
  <si>
    <t>3-1</t>
    <phoneticPr fontId="7"/>
  </si>
  <si>
    <t>3-●　◆◆◆◆◆◆◆</t>
    <phoneticPr fontId="7"/>
  </si>
  <si>
    <t>3-●</t>
    <phoneticPr fontId="7"/>
  </si>
  <si>
    <t>4-1 ▲▲▲▲▲▲</t>
    <phoneticPr fontId="7"/>
  </si>
  <si>
    <t>4-1</t>
    <phoneticPr fontId="7"/>
  </si>
  <si>
    <t>4-●　◆◆◆◆◆◆◆</t>
    <phoneticPr fontId="7"/>
  </si>
  <si>
    <t>4-●</t>
    <phoneticPr fontId="7"/>
  </si>
  <si>
    <t>5-1 ▲▲▲▲▲▲</t>
    <phoneticPr fontId="7"/>
  </si>
  <si>
    <t>5-1</t>
    <phoneticPr fontId="7"/>
  </si>
  <si>
    <t>5-●　◆◆◆◆◆◆◆</t>
    <phoneticPr fontId="7"/>
  </si>
  <si>
    <t>5-●</t>
    <phoneticPr fontId="7"/>
  </si>
  <si>
    <t>6-1 ▲▲▲▲▲▲</t>
    <phoneticPr fontId="7"/>
  </si>
  <si>
    <t>6-1</t>
    <phoneticPr fontId="7"/>
  </si>
  <si>
    <t>6-●　◆◆◆◆◆◆◆</t>
    <phoneticPr fontId="7"/>
  </si>
  <si>
    <t>6-●</t>
    <phoneticPr fontId="7"/>
  </si>
  <si>
    <t>7-1 ▲▲▲▲▲▲</t>
    <phoneticPr fontId="7"/>
  </si>
  <si>
    <t>7-1</t>
    <phoneticPr fontId="7"/>
  </si>
  <si>
    <t>7-●　◆◆◆◆◆◆◆</t>
    <phoneticPr fontId="7"/>
  </si>
  <si>
    <t>7-●</t>
    <phoneticPr fontId="7"/>
  </si>
  <si>
    <t>8-1 ▲▲▲▲▲▲</t>
    <phoneticPr fontId="7"/>
  </si>
  <si>
    <t>8-1</t>
    <phoneticPr fontId="7"/>
  </si>
  <si>
    <t>8-●</t>
    <phoneticPr fontId="7"/>
  </si>
  <si>
    <t>8-●　◆◆◆◆◆◆◆</t>
    <phoneticPr fontId="7"/>
  </si>
  <si>
    <t>建築工事</t>
    <rPh sb="0" eb="2">
      <t>ケンチク</t>
    </rPh>
    <rPh sb="2" eb="4">
      <t>コウジ</t>
    </rPh>
    <phoneticPr fontId="4"/>
  </si>
  <si>
    <t>業者選定、契約</t>
    <rPh sb="0" eb="2">
      <t>ギョウシャ</t>
    </rPh>
    <rPh sb="2" eb="4">
      <t>センテイ</t>
    </rPh>
    <rPh sb="5" eb="7">
      <t>ケイヤク</t>
    </rPh>
    <phoneticPr fontId="4"/>
  </si>
  <si>
    <t>建築・設備設計</t>
    <rPh sb="0" eb="2">
      <t>ケンチク</t>
    </rPh>
    <rPh sb="3" eb="5">
      <t>セツビ</t>
    </rPh>
    <rPh sb="5" eb="7">
      <t>セッケイ</t>
    </rPh>
    <phoneticPr fontId="4"/>
  </si>
  <si>
    <t>補助対象工事</t>
    <rPh sb="0" eb="2">
      <t>ホジョ</t>
    </rPh>
    <rPh sb="2" eb="4">
      <t>タイショウ</t>
    </rPh>
    <rPh sb="4" eb="6">
      <t>コウジ</t>
    </rPh>
    <phoneticPr fontId="4"/>
  </si>
  <si>
    <t>補助対象外工事</t>
    <rPh sb="0" eb="2">
      <t>ホジョ</t>
    </rPh>
    <rPh sb="2" eb="4">
      <t>タイショウ</t>
    </rPh>
    <rPh sb="4" eb="5">
      <t>ガイ</t>
    </rPh>
    <rPh sb="5" eb="7">
      <t>コウジ</t>
    </rPh>
    <phoneticPr fontId="4"/>
  </si>
  <si>
    <t>補助対象外経費</t>
    <phoneticPr fontId="7"/>
  </si>
  <si>
    <r>
      <t>設備費</t>
    </r>
    <r>
      <rPr>
        <b/>
        <sz val="11"/>
        <color theme="0"/>
        <rFont val="HGPｺﾞｼｯｸM"/>
        <family val="3"/>
        <charset val="128"/>
      </rPr>
      <t>1</t>
    </r>
    <phoneticPr fontId="7"/>
  </si>
  <si>
    <r>
      <t>工事費</t>
    </r>
    <r>
      <rPr>
        <b/>
        <sz val="11"/>
        <color theme="0"/>
        <rFont val="HGPｺﾞｼｯｸM"/>
        <family val="3"/>
        <charset val="128"/>
      </rPr>
      <t>1</t>
    </r>
    <phoneticPr fontId="7"/>
  </si>
  <si>
    <r>
      <t>設備費</t>
    </r>
    <r>
      <rPr>
        <b/>
        <sz val="11"/>
        <color theme="0"/>
        <rFont val="HGPｺﾞｼｯｸM"/>
        <family val="3"/>
        <charset val="128"/>
      </rPr>
      <t>2</t>
    </r>
    <phoneticPr fontId="7"/>
  </si>
  <si>
    <r>
      <t>工事費</t>
    </r>
    <r>
      <rPr>
        <b/>
        <sz val="11"/>
        <color theme="0"/>
        <rFont val="HGPｺﾞｼｯｸM"/>
        <family val="3"/>
        <charset val="128"/>
      </rPr>
      <t>2</t>
    </r>
    <phoneticPr fontId="7"/>
  </si>
  <si>
    <r>
      <t>設備費</t>
    </r>
    <r>
      <rPr>
        <b/>
        <sz val="11"/>
        <color theme="0"/>
        <rFont val="HGPｺﾞｼｯｸM"/>
        <family val="3"/>
        <charset val="128"/>
      </rPr>
      <t>3</t>
    </r>
    <phoneticPr fontId="7"/>
  </si>
  <si>
    <r>
      <t>工事費</t>
    </r>
    <r>
      <rPr>
        <b/>
        <sz val="11"/>
        <color theme="0"/>
        <rFont val="HGPｺﾞｼｯｸM"/>
        <family val="3"/>
        <charset val="128"/>
      </rPr>
      <t>3</t>
    </r>
    <phoneticPr fontId="7"/>
  </si>
  <si>
    <r>
      <t>設備費</t>
    </r>
    <r>
      <rPr>
        <b/>
        <sz val="11"/>
        <color theme="0"/>
        <rFont val="HGPｺﾞｼｯｸM"/>
        <family val="3"/>
        <charset val="128"/>
      </rPr>
      <t>4</t>
    </r>
    <phoneticPr fontId="7"/>
  </si>
  <si>
    <r>
      <t>工事費</t>
    </r>
    <r>
      <rPr>
        <b/>
        <sz val="11"/>
        <color theme="0"/>
        <rFont val="HGPｺﾞｼｯｸM"/>
        <family val="3"/>
        <charset val="128"/>
      </rPr>
      <t>4</t>
    </r>
    <phoneticPr fontId="7"/>
  </si>
  <si>
    <r>
      <t>設備費</t>
    </r>
    <r>
      <rPr>
        <b/>
        <sz val="11"/>
        <color theme="0"/>
        <rFont val="HGPｺﾞｼｯｸM"/>
        <family val="3"/>
        <charset val="128"/>
      </rPr>
      <t>5</t>
    </r>
    <phoneticPr fontId="7"/>
  </si>
  <si>
    <r>
      <t>工事費</t>
    </r>
    <r>
      <rPr>
        <b/>
        <sz val="11"/>
        <color theme="0"/>
        <rFont val="HGPｺﾞｼｯｸM"/>
        <family val="3"/>
        <charset val="128"/>
      </rPr>
      <t>5</t>
    </r>
    <phoneticPr fontId="7"/>
  </si>
  <si>
    <r>
      <t>設備費</t>
    </r>
    <r>
      <rPr>
        <b/>
        <sz val="11"/>
        <color theme="0"/>
        <rFont val="HGPｺﾞｼｯｸM"/>
        <family val="3"/>
        <charset val="128"/>
      </rPr>
      <t>6</t>
    </r>
    <phoneticPr fontId="7"/>
  </si>
  <si>
    <r>
      <t>工事費</t>
    </r>
    <r>
      <rPr>
        <b/>
        <sz val="11"/>
        <color theme="0"/>
        <rFont val="HGPｺﾞｼｯｸM"/>
        <family val="3"/>
        <charset val="128"/>
      </rPr>
      <t>6</t>
    </r>
    <phoneticPr fontId="7"/>
  </si>
  <si>
    <r>
      <t>設備費</t>
    </r>
    <r>
      <rPr>
        <b/>
        <sz val="11"/>
        <color theme="0"/>
        <rFont val="HGPｺﾞｼｯｸM"/>
        <family val="3"/>
        <charset val="128"/>
      </rPr>
      <t>7</t>
    </r>
    <phoneticPr fontId="7"/>
  </si>
  <si>
    <r>
      <t>工事費</t>
    </r>
    <r>
      <rPr>
        <b/>
        <sz val="11"/>
        <color theme="0"/>
        <rFont val="HGPｺﾞｼｯｸM"/>
        <family val="3"/>
        <charset val="128"/>
      </rPr>
      <t>7</t>
    </r>
    <phoneticPr fontId="7"/>
  </si>
  <si>
    <r>
      <t>設備費</t>
    </r>
    <r>
      <rPr>
        <b/>
        <sz val="11"/>
        <color theme="0"/>
        <rFont val="HGPｺﾞｼｯｸM"/>
        <family val="3"/>
        <charset val="128"/>
      </rPr>
      <t>8</t>
    </r>
    <phoneticPr fontId="7"/>
  </si>
  <si>
    <r>
      <t>工事費</t>
    </r>
    <r>
      <rPr>
        <b/>
        <sz val="11"/>
        <color theme="0"/>
        <rFont val="HGPｺﾞｼｯｸM"/>
        <family val="3"/>
        <charset val="128"/>
      </rPr>
      <t>8</t>
    </r>
    <phoneticPr fontId="7"/>
  </si>
  <si>
    <t>（別添１） システム概念図</t>
    <rPh sb="1" eb="3">
      <t>ベッテン</t>
    </rPh>
    <phoneticPr fontId="7"/>
  </si>
  <si>
    <t>フリークーリング</t>
    <phoneticPr fontId="7"/>
  </si>
  <si>
    <t>⑤</t>
    <phoneticPr fontId="7"/>
  </si>
  <si>
    <t>⑥</t>
    <phoneticPr fontId="7"/>
  </si>
  <si>
    <t>⑦</t>
    <phoneticPr fontId="7"/>
  </si>
  <si>
    <t>⑧</t>
    <phoneticPr fontId="7"/>
  </si>
  <si>
    <t>⑨</t>
    <phoneticPr fontId="7"/>
  </si>
  <si>
    <t>⑩</t>
    <phoneticPr fontId="7"/>
  </si>
  <si>
    <t>⑪</t>
    <phoneticPr fontId="7"/>
  </si>
  <si>
    <t>建築工事着手日</t>
    <rPh sb="0" eb="2">
      <t>ケンチク</t>
    </rPh>
    <rPh sb="2" eb="4">
      <t>コウジ</t>
    </rPh>
    <rPh sb="4" eb="6">
      <t>チャクシュ</t>
    </rPh>
    <rPh sb="6" eb="7">
      <t>ビ</t>
    </rPh>
    <phoneticPr fontId="7"/>
  </si>
  <si>
    <t>竣工予定日</t>
    <rPh sb="0" eb="2">
      <t>シュンコウ</t>
    </rPh>
    <rPh sb="2" eb="4">
      <t>ヨテイ</t>
    </rPh>
    <rPh sb="4" eb="5">
      <t>ビ</t>
    </rPh>
    <phoneticPr fontId="7"/>
  </si>
  <si>
    <t>補助対象工事契約予定日</t>
    <rPh sb="0" eb="2">
      <t>ホジョ</t>
    </rPh>
    <rPh sb="2" eb="4">
      <t>タイショウ</t>
    </rPh>
    <rPh sb="4" eb="6">
      <t>コウジ</t>
    </rPh>
    <rPh sb="6" eb="8">
      <t>ケイヤク</t>
    </rPh>
    <rPh sb="8" eb="10">
      <t>ヨテイ</t>
    </rPh>
    <rPh sb="10" eb="11">
      <t>ビ</t>
    </rPh>
    <phoneticPr fontId="8"/>
  </si>
  <si>
    <t>補助対象工事着手予定日</t>
    <rPh sb="6" eb="8">
      <t>チャクシュ</t>
    </rPh>
    <rPh sb="8" eb="10">
      <t>ヨテイ</t>
    </rPh>
    <rPh sb="10" eb="11">
      <t>ビ</t>
    </rPh>
    <phoneticPr fontId="8"/>
  </si>
  <si>
    <t>補助対象工事完了予定日</t>
    <rPh sb="6" eb="8">
      <t>カンリョウ</t>
    </rPh>
    <rPh sb="8" eb="10">
      <t>ヨテイ</t>
    </rPh>
    <rPh sb="10" eb="11">
      <t>ビ</t>
    </rPh>
    <phoneticPr fontId="8"/>
  </si>
  <si>
    <t>建築工事着手日</t>
    <rPh sb="0" eb="2">
      <t>ケンチク</t>
    </rPh>
    <rPh sb="2" eb="4">
      <t>コウジ</t>
    </rPh>
    <rPh sb="4" eb="6">
      <t>チャクシュ</t>
    </rPh>
    <rPh sb="6" eb="7">
      <t>ヒ</t>
    </rPh>
    <phoneticPr fontId="7"/>
  </si>
  <si>
    <t>竣工予定日</t>
    <rPh sb="0" eb="2">
      <t>シュンコウ</t>
    </rPh>
    <rPh sb="2" eb="5">
      <t>ヨテイビ</t>
    </rPh>
    <phoneticPr fontId="7"/>
  </si>
  <si>
    <t>補助対象工事着手予定日</t>
    <phoneticPr fontId="7"/>
  </si>
  <si>
    <t>補助対象工事契約予定日</t>
    <rPh sb="0" eb="2">
      <t>ホジョ</t>
    </rPh>
    <rPh sb="2" eb="4">
      <t>タイショウ</t>
    </rPh>
    <rPh sb="4" eb="6">
      <t>コウジ</t>
    </rPh>
    <rPh sb="6" eb="8">
      <t>ケイヤク</t>
    </rPh>
    <rPh sb="8" eb="11">
      <t>ヨテイビ</t>
    </rPh>
    <phoneticPr fontId="7"/>
  </si>
  <si>
    <t>補助対象工事完了予定日</t>
    <phoneticPr fontId="7"/>
  </si>
  <si>
    <t>-1.　冷却水ポンプの変流量制御</t>
    <phoneticPr fontId="7"/>
  </si>
  <si>
    <t>-2.　空調１次ポンプの変流量制御</t>
    <phoneticPr fontId="7"/>
  </si>
  <si>
    <t>-3.　空調２次ポンプの末端差圧制御</t>
    <phoneticPr fontId="7"/>
  </si>
  <si>
    <t>-4.　空調２次ポンプの送水圧力設定制御</t>
    <phoneticPr fontId="7"/>
  </si>
  <si>
    <t>-1.　空調ファンの人感センサーによる変風量制御</t>
    <phoneticPr fontId="7"/>
  </si>
  <si>
    <t>-2.　空調ファンの適正容量分割</t>
    <phoneticPr fontId="7"/>
  </si>
  <si>
    <t>-3.　厨房ファンの変風量制御</t>
    <phoneticPr fontId="7"/>
  </si>
  <si>
    <t>本事業の交付要件と交付規程について、全て確認し、了承している。</t>
    <phoneticPr fontId="23"/>
  </si>
  <si>
    <t>４-１．概略予算書（まとめ）</t>
    <rPh sb="4" eb="6">
      <t>ガイリャク</t>
    </rPh>
    <rPh sb="6" eb="9">
      <t>ヨサンショ</t>
    </rPh>
    <phoneticPr fontId="23"/>
  </si>
  <si>
    <r>
      <t>４．概略予算書　（</t>
    </r>
    <r>
      <rPr>
        <b/>
        <sz val="14"/>
        <color rgb="FFFF0000"/>
        <rFont val="HGPｺﾞｼｯｸM"/>
        <family val="3"/>
        <charset val="128"/>
      </rPr>
      <t>１年目</t>
    </r>
    <r>
      <rPr>
        <b/>
        <sz val="14"/>
        <rFont val="HGPｺﾞｼｯｸM"/>
        <family val="3"/>
        <charset val="128"/>
      </rPr>
      <t>）</t>
    </r>
    <rPh sb="10" eb="12">
      <t>ネンメ</t>
    </rPh>
    <phoneticPr fontId="7"/>
  </si>
  <si>
    <t>設備改修</t>
    <rPh sb="0" eb="2">
      <t>セツビ</t>
    </rPh>
    <rPh sb="2" eb="4">
      <t>カイシュウ</t>
    </rPh>
    <phoneticPr fontId="7"/>
  </si>
  <si>
    <t>増築</t>
    <rPh sb="0" eb="2">
      <t>ゾウチク</t>
    </rPh>
    <phoneticPr fontId="7"/>
  </si>
  <si>
    <t>改築</t>
    <rPh sb="0" eb="2">
      <t>カイチク</t>
    </rPh>
    <phoneticPr fontId="7"/>
  </si>
  <si>
    <r>
      <t>５．概略予算書　（</t>
    </r>
    <r>
      <rPr>
        <b/>
        <sz val="14"/>
        <color rgb="FFFF0000"/>
        <rFont val="HGPｺﾞｼｯｸM"/>
        <family val="3"/>
        <charset val="128"/>
      </rPr>
      <t>２年目</t>
    </r>
    <r>
      <rPr>
        <b/>
        <sz val="14"/>
        <rFont val="HGPｺﾞｼｯｸM"/>
        <family val="3"/>
        <charset val="128"/>
      </rPr>
      <t>）</t>
    </r>
    <rPh sb="10" eb="12">
      <t>ネンメ</t>
    </rPh>
    <phoneticPr fontId="7"/>
  </si>
  <si>
    <t>４ -</t>
    <phoneticPr fontId="7"/>
  </si>
  <si>
    <r>
      <t>６．概略予算書　（</t>
    </r>
    <r>
      <rPr>
        <b/>
        <sz val="14"/>
        <color rgb="FFFF0000"/>
        <rFont val="HGPｺﾞｼｯｸM"/>
        <family val="3"/>
        <charset val="128"/>
      </rPr>
      <t>３年目</t>
    </r>
    <r>
      <rPr>
        <b/>
        <sz val="14"/>
        <rFont val="HGPｺﾞｼｯｸM"/>
        <family val="3"/>
        <charset val="128"/>
      </rPr>
      <t>）</t>
    </r>
    <rPh sb="10" eb="12">
      <t>ネンメ</t>
    </rPh>
    <phoneticPr fontId="7"/>
  </si>
  <si>
    <t>一次エネルギー消費量</t>
    <rPh sb="0" eb="2">
      <t>イチジ</t>
    </rPh>
    <rPh sb="7" eb="10">
      <t>ショウヒリョウ</t>
    </rPh>
    <phoneticPr fontId="7"/>
  </si>
  <si>
    <t>➍建物概要（非住宅部分）</t>
    <phoneticPr fontId="7"/>
  </si>
  <si>
    <t>計算方法：Ｈ28年基準（WEBプログラム)</t>
    <rPh sb="0" eb="2">
      <t>ケイサン</t>
    </rPh>
    <rPh sb="2" eb="4">
      <t>ホウホウ</t>
    </rPh>
    <phoneticPr fontId="7"/>
  </si>
  <si>
    <t>２．補助事業の目的及び内容</t>
    <rPh sb="2" eb="4">
      <t>ホジョ</t>
    </rPh>
    <rPh sb="4" eb="6">
      <t>ジギョウ</t>
    </rPh>
    <rPh sb="7" eb="9">
      <t>モクテキ</t>
    </rPh>
    <rPh sb="9" eb="10">
      <t>オヨ</t>
    </rPh>
    <rPh sb="11" eb="13">
      <t>ナイヨウ</t>
    </rPh>
    <phoneticPr fontId="7"/>
  </si>
  <si>
    <t>➢ このシート「概略予算書（まとめ）」内の〈補助事業に要する経費〉〈補助対象経費〉〈補助対象外経費〉の金額は、</t>
    <rPh sb="19" eb="20">
      <t>ナイ</t>
    </rPh>
    <rPh sb="22" eb="24">
      <t>ホジョ</t>
    </rPh>
    <rPh sb="24" eb="26">
      <t>ジギョウ</t>
    </rPh>
    <rPh sb="27" eb="28">
      <t>ヨウ</t>
    </rPh>
    <rPh sb="30" eb="32">
      <t>ケイヒ</t>
    </rPh>
    <rPh sb="36" eb="38">
      <t>タイショウ</t>
    </rPh>
    <rPh sb="38" eb="40">
      <t>ケイヒ</t>
    </rPh>
    <rPh sb="44" eb="47">
      <t>タイショウガイ</t>
    </rPh>
    <rPh sb="51" eb="53">
      <t>キンガク</t>
    </rPh>
    <phoneticPr fontId="7"/>
  </si>
  <si>
    <t>➋事業者情報</t>
    <rPh sb="1" eb="4">
      <t>ジギョウシャ</t>
    </rPh>
    <rPh sb="4" eb="6">
      <t>ジョウホウ</t>
    </rPh>
    <phoneticPr fontId="7"/>
  </si>
  <si>
    <t>➌ＺＥＢプランナー</t>
    <phoneticPr fontId="7"/>
  </si>
  <si>
    <t>➐ＰＡＬ* 評価</t>
    <rPh sb="6" eb="8">
      <t>ヒョウカ</t>
    </rPh>
    <phoneticPr fontId="7"/>
  </si>
  <si>
    <t>(％)</t>
    <phoneticPr fontId="7"/>
  </si>
  <si>
    <t>削　減　率　(％)</t>
    <rPh sb="0" eb="1">
      <t>サク</t>
    </rPh>
    <rPh sb="2" eb="3">
      <t>ゲン</t>
    </rPh>
    <rPh sb="4" eb="5">
      <t>リツ</t>
    </rPh>
    <phoneticPr fontId="7"/>
  </si>
  <si>
    <t>ＥＳＣＯサービス料計算書</t>
    <phoneticPr fontId="7"/>
  </si>
  <si>
    <t>リース料計算書</t>
    <phoneticPr fontId="7"/>
  </si>
  <si>
    <t>書類名</t>
    <phoneticPr fontId="23"/>
  </si>
  <si>
    <t>様式</t>
    <phoneticPr fontId="23"/>
  </si>
  <si>
    <t>１．申請者の詳細</t>
    <phoneticPr fontId="23"/>
  </si>
  <si>
    <t>２．事業計画概要（３枚）</t>
    <rPh sb="4" eb="6">
      <t>ケイカク</t>
    </rPh>
    <rPh sb="6" eb="8">
      <t>ガイヨウ</t>
    </rPh>
    <phoneticPr fontId="23"/>
  </si>
  <si>
    <t>（別添３） エネルギー計量計画図</t>
    <phoneticPr fontId="7"/>
  </si>
  <si>
    <t>該当</t>
    <phoneticPr fontId="23"/>
  </si>
  <si>
    <t>該当</t>
    <phoneticPr fontId="7"/>
  </si>
  <si>
    <t>リース契約書（案）</t>
    <phoneticPr fontId="7"/>
  </si>
  <si>
    <t>様式０．～様式８．</t>
    <phoneticPr fontId="7"/>
  </si>
  <si>
    <t>該当する場合は提出</t>
    <phoneticPr fontId="7"/>
  </si>
  <si>
    <t>【Ⅱ】</t>
    <phoneticPr fontId="7"/>
  </si>
  <si>
    <t>【Ⅰ】</t>
    <phoneticPr fontId="7"/>
  </si>
  <si>
    <t>一次エネルギー消費量　【Ⅰ】</t>
    <rPh sb="0" eb="2">
      <t>イチジ</t>
    </rPh>
    <rPh sb="7" eb="10">
      <t>ショウヒリョウ</t>
    </rPh>
    <phoneticPr fontId="7"/>
  </si>
  <si>
    <t>一次エネルギー消費量　【Ⅱ】</t>
    <rPh sb="0" eb="2">
      <t>イチジ</t>
    </rPh>
    <rPh sb="7" eb="10">
      <t>ショウヒリョウ</t>
    </rPh>
    <phoneticPr fontId="7"/>
  </si>
  <si>
    <t>CASBEE
評価認証</t>
    <rPh sb="7" eb="9">
      <t>ヒョウカ</t>
    </rPh>
    <rPh sb="9" eb="11">
      <t>ニンショウ</t>
    </rPh>
    <phoneticPr fontId="7"/>
  </si>
  <si>
    <t>CASBEE
自己評価</t>
    <rPh sb="7" eb="9">
      <t>ジコ</t>
    </rPh>
    <rPh sb="9" eb="11">
      <t>ヒョウカ</t>
    </rPh>
    <phoneticPr fontId="7"/>
  </si>
  <si>
    <t>建物用途評価</t>
    <rPh sb="0" eb="2">
      <t>タテモノ</t>
    </rPh>
    <rPh sb="2" eb="4">
      <t>ヨウト</t>
    </rPh>
    <rPh sb="4" eb="6">
      <t>ヒョウカ</t>
    </rPh>
    <phoneticPr fontId="7"/>
  </si>
  <si>
    <t>入力シート1</t>
    <rPh sb="0" eb="2">
      <t>ニュウリョク</t>
    </rPh>
    <phoneticPr fontId="7"/>
  </si>
  <si>
    <t>入力シート２</t>
    <rPh sb="0" eb="2">
      <t>ニュウリョク</t>
    </rPh>
    <phoneticPr fontId="7"/>
  </si>
  <si>
    <t>計測データ粒度</t>
    <phoneticPr fontId="7"/>
  </si>
  <si>
    <t>●</t>
    <phoneticPr fontId="7"/>
  </si>
  <si>
    <t>熱回収ヒートポンプ</t>
    <rPh sb="0" eb="1">
      <t>ネツ</t>
    </rPh>
    <rPh sb="1" eb="3">
      <t>カイシュウ</t>
    </rPh>
    <phoneticPr fontId="7"/>
  </si>
  <si>
    <t>全量自家消費</t>
    <rPh sb="0" eb="4">
      <t>ゼンリョウジカ</t>
    </rPh>
    <rPh sb="4" eb="6">
      <t>ショウヒ</t>
    </rPh>
    <phoneticPr fontId="7"/>
  </si>
  <si>
    <t>全量売電</t>
    <rPh sb="0" eb="2">
      <t>ゼンリョウ</t>
    </rPh>
    <rPh sb="2" eb="4">
      <t>バイデン</t>
    </rPh>
    <phoneticPr fontId="7"/>
  </si>
  <si>
    <t>余剰売電</t>
    <rPh sb="0" eb="2">
      <t>ヨジョウ</t>
    </rPh>
    <rPh sb="2" eb="4">
      <t>バイデン</t>
    </rPh>
    <phoneticPr fontId="7"/>
  </si>
  <si>
    <t>⑫</t>
    <phoneticPr fontId="7"/>
  </si>
  <si>
    <t>⑬</t>
    <phoneticPr fontId="7"/>
  </si>
  <si>
    <t>⑭</t>
    <phoneticPr fontId="7"/>
  </si>
  <si>
    <t>⑮</t>
    <phoneticPr fontId="7"/>
  </si>
  <si>
    <t>地中熱利用の
高度化</t>
    <phoneticPr fontId="7"/>
  </si>
  <si>
    <t>-1.　給湯ヒートポンプ</t>
    <phoneticPr fontId="7"/>
  </si>
  <si>
    <t>暴力団排除に関する誓約事項</t>
    <phoneticPr fontId="7"/>
  </si>
  <si>
    <t>補助対象工事の引渡し完了予定日</t>
    <rPh sb="2" eb="4">
      <t>タイショウ</t>
    </rPh>
    <rPh sb="12" eb="14">
      <t>ヨテイ</t>
    </rPh>
    <phoneticPr fontId="7"/>
  </si>
  <si>
    <t>補助対象工事に関する全ての支払い完了予定日</t>
    <rPh sb="18" eb="20">
      <t>ヨテイ</t>
    </rPh>
    <phoneticPr fontId="7"/>
  </si>
  <si>
    <t>-3.　エネルギーの面的利用等</t>
    <rPh sb="10" eb="12">
      <t>メンテキ</t>
    </rPh>
    <rPh sb="12" eb="14">
      <t>リヨウ</t>
    </rPh>
    <rPh sb="14" eb="15">
      <t>トウ</t>
    </rPh>
    <phoneticPr fontId="7"/>
  </si>
  <si>
    <t>建物全体</t>
    <rPh sb="0" eb="2">
      <t>タテモノ</t>
    </rPh>
    <rPh sb="2" eb="4">
      <t>ゼンタイ</t>
    </rPh>
    <phoneticPr fontId="7"/>
  </si>
  <si>
    <t>-2.　オープンループ方式</t>
    <rPh sb="11" eb="13">
      <t>ホウシキ</t>
    </rPh>
    <phoneticPr fontId="7"/>
  </si>
  <si>
    <t>-3.　地中熱直接利用等</t>
    <rPh sb="4" eb="6">
      <t>チチュウ</t>
    </rPh>
    <rPh sb="6" eb="7">
      <t>ネツ</t>
    </rPh>
    <rPh sb="7" eb="9">
      <t>チョクセツ</t>
    </rPh>
    <rPh sb="9" eb="11">
      <t>リヨウ</t>
    </rPh>
    <rPh sb="11" eb="12">
      <t>トウ</t>
    </rPh>
    <phoneticPr fontId="7"/>
  </si>
  <si>
    <t>コージェネレーション設備の高度化</t>
    <rPh sb="10" eb="12">
      <t>セツビ</t>
    </rPh>
    <rPh sb="13" eb="16">
      <t>コウドカ</t>
    </rPh>
    <phoneticPr fontId="7"/>
  </si>
  <si>
    <t>自然採光システム</t>
    <rPh sb="0" eb="2">
      <t>シゼン</t>
    </rPh>
    <rPh sb="2" eb="4">
      <t>サイコウ</t>
    </rPh>
    <phoneticPr fontId="7"/>
  </si>
  <si>
    <t>超高効率変圧器</t>
    <rPh sb="0" eb="1">
      <t>チョウ</t>
    </rPh>
    <rPh sb="1" eb="4">
      <t>コウコウリツ</t>
    </rPh>
    <rPh sb="4" eb="7">
      <t>ヘンアツキ</t>
    </rPh>
    <phoneticPr fontId="7"/>
  </si>
  <si>
    <t>建物用途評価　(比率の高い用途）</t>
    <rPh sb="0" eb="2">
      <t>タテモノ</t>
    </rPh>
    <rPh sb="2" eb="4">
      <t>ヨウト</t>
    </rPh>
    <rPh sb="4" eb="6">
      <t>ヒョウカ</t>
    </rPh>
    <rPh sb="8" eb="10">
      <t>ヒリツ</t>
    </rPh>
    <rPh sb="11" eb="12">
      <t>タカ</t>
    </rPh>
    <rPh sb="13" eb="15">
      <t>ヨウト</t>
    </rPh>
    <phoneticPr fontId="7"/>
  </si>
  <si>
    <t>建物用途評価（建物全体）</t>
    <rPh sb="0" eb="2">
      <t>タテモノ</t>
    </rPh>
    <rPh sb="2" eb="4">
      <t>ヨウト</t>
    </rPh>
    <rPh sb="4" eb="6">
      <t>ヒョウカ</t>
    </rPh>
    <rPh sb="7" eb="9">
      <t>タテモノ</t>
    </rPh>
    <rPh sb="9" eb="11">
      <t>ゼンタイ</t>
    </rPh>
    <phoneticPr fontId="7"/>
  </si>
  <si>
    <t>新既</t>
    <rPh sb="0" eb="1">
      <t>シン</t>
    </rPh>
    <rPh sb="1" eb="2">
      <t>キ</t>
    </rPh>
    <phoneticPr fontId="7"/>
  </si>
  <si>
    <t>補助</t>
    <rPh sb="0" eb="2">
      <t>ホジョ</t>
    </rPh>
    <phoneticPr fontId="7"/>
  </si>
  <si>
    <t>WEBPRO
導入技術</t>
    <phoneticPr fontId="7"/>
  </si>
  <si>
    <t>新設</t>
    <rPh sb="0" eb="2">
      <t>シンセツ</t>
    </rPh>
    <phoneticPr fontId="7"/>
  </si>
  <si>
    <t>既設</t>
    <rPh sb="0" eb="2">
      <t>キセツ</t>
    </rPh>
    <phoneticPr fontId="7"/>
  </si>
  <si>
    <t>該</t>
    <rPh sb="0" eb="1">
      <t>ガイ</t>
    </rPh>
    <phoneticPr fontId="7"/>
  </si>
  <si>
    <t>－</t>
    <phoneticPr fontId="7"/>
  </si>
  <si>
    <t>共同申請の場合のみ入力が必要な項目です。</t>
    <rPh sb="0" eb="2">
      <t>キョウドウ</t>
    </rPh>
    <rPh sb="2" eb="4">
      <t>シンセイ</t>
    </rPh>
    <rPh sb="5" eb="7">
      <t>バアイ</t>
    </rPh>
    <rPh sb="9" eb="11">
      <t>ニュウリョク</t>
    </rPh>
    <rPh sb="12" eb="14">
      <t>ヒツヨウ</t>
    </rPh>
    <rPh sb="15" eb="17">
      <t>コウモク</t>
    </rPh>
    <phoneticPr fontId="7"/>
  </si>
  <si>
    <t>-1.　吸収式冷凍機への蒸気利用</t>
    <rPh sb="4" eb="6">
      <t>キュウシュウ</t>
    </rPh>
    <rPh sb="6" eb="7">
      <t>シキ</t>
    </rPh>
    <rPh sb="7" eb="10">
      <t>レイトウキ</t>
    </rPh>
    <rPh sb="12" eb="14">
      <t>ジョウキ</t>
    </rPh>
    <rPh sb="14" eb="16">
      <t>リヨウ</t>
    </rPh>
    <phoneticPr fontId="7"/>
  </si>
  <si>
    <t>-2.　燃料電池</t>
    <rPh sb="4" eb="6">
      <t>ネンリョウ</t>
    </rPh>
    <rPh sb="6" eb="8">
      <t>デンチ</t>
    </rPh>
    <phoneticPr fontId="7"/>
  </si>
  <si>
    <t>概略予算書</t>
    <rPh sb="0" eb="2">
      <t>ガイリャク</t>
    </rPh>
    <rPh sb="2" eb="5">
      <t>ヨサンショ</t>
    </rPh>
    <phoneticPr fontId="7"/>
  </si>
  <si>
    <t>集計・内訳</t>
    <rPh sb="0" eb="2">
      <t>シュウケイ</t>
    </rPh>
    <rPh sb="3" eb="5">
      <t>ウチワケ</t>
    </rPh>
    <phoneticPr fontId="7"/>
  </si>
  <si>
    <t>①</t>
    <phoneticPr fontId="7"/>
  </si>
  <si>
    <t>②</t>
    <phoneticPr fontId="7"/>
  </si>
  <si>
    <t>ハイブリッド給湯システム等</t>
    <rPh sb="6" eb="8">
      <t>キュウトウ</t>
    </rPh>
    <rPh sb="12" eb="13">
      <t>トウ</t>
    </rPh>
    <phoneticPr fontId="7"/>
  </si>
  <si>
    <t>設計</t>
  </si>
  <si>
    <t>➢ （集計）の金額は、（内訳）の「単価」と「補助事業に要する経費」の「数量」と「補助対象経費」の「数量」を入力すると、項目ごとに金額が自動計算されます。</t>
  </si>
  <si>
    <t>➢ （集計）の金額は、（内訳）の「単価」と「補助事業に要する経費」の「数量」と「補助対象経費」の「数量」を入力すると、項目ごとに金額が自動計算されます。</t>
    <phoneticPr fontId="7"/>
  </si>
  <si>
    <t>英字入力は不可</t>
    <rPh sb="0" eb="2">
      <t>エイジ</t>
    </rPh>
    <rPh sb="2" eb="4">
      <t>ニュウリョク</t>
    </rPh>
    <rPh sb="5" eb="7">
      <t>フカ</t>
    </rPh>
    <phoneticPr fontId="7"/>
  </si>
  <si>
    <t>全角で入力、英字入力は不可　ない場合はプルダウンから「－」を選択</t>
    <rPh sb="0" eb="2">
      <t>ゼンカク</t>
    </rPh>
    <rPh sb="3" eb="5">
      <t>ニュウリョク</t>
    </rPh>
    <phoneticPr fontId="7"/>
  </si>
  <si>
    <t>英字入力は不可</t>
    <phoneticPr fontId="7"/>
  </si>
  <si>
    <t>申請者４</t>
    <rPh sb="0" eb="3">
      <t>シンセイシャ</t>
    </rPh>
    <phoneticPr fontId="23"/>
  </si>
  <si>
    <t>申請者５</t>
    <rPh sb="0" eb="3">
      <t>シンセイシャ</t>
    </rPh>
    <phoneticPr fontId="23"/>
  </si>
  <si>
    <t>申請者５</t>
    <rPh sb="0" eb="3">
      <t>シンセイシャ</t>
    </rPh>
    <phoneticPr fontId="7"/>
  </si>
  <si>
    <t>申請者４</t>
    <rPh sb="0" eb="3">
      <t>シンセイシャ</t>
    </rPh>
    <phoneticPr fontId="7"/>
  </si>
  <si>
    <t>市区町村</t>
  </si>
  <si>
    <t>フリガナ</t>
  </si>
  <si>
    <t>申請者名</t>
  </si>
  <si>
    <t>法人番号（１３桁）</t>
  </si>
  <si>
    <t>代表者役職</t>
  </si>
  <si>
    <t>代表者</t>
  </si>
  <si>
    <t>氏</t>
  </si>
  <si>
    <t>名</t>
  </si>
  <si>
    <t>住    所</t>
  </si>
  <si>
    <t>〒</t>
  </si>
  <si>
    <t>都道府県</t>
  </si>
  <si>
    <t>（２）</t>
  </si>
  <si>
    <t>申請者の業務実績に関する事項</t>
  </si>
  <si>
    <t>（直近１年間の業務実績）</t>
  </si>
  <si>
    <t>年</t>
  </si>
  <si>
    <t>月</t>
  </si>
  <si>
    <t>日</t>
  </si>
  <si>
    <t>～</t>
  </si>
  <si>
    <t>売上高</t>
  </si>
  <si>
    <t>経常利益</t>
  </si>
  <si>
    <t>純資産合計</t>
  </si>
  <si>
    <t>当期純利益</t>
  </si>
  <si>
    <t>（３）</t>
  </si>
  <si>
    <t>補助事業担当者情報</t>
  </si>
  <si>
    <t>代表担当者</t>
  </si>
  <si>
    <t>←</t>
  </si>
  <si>
    <t>共同申請の場合、本補助事業の代表担当者に丸印がついていること</t>
  </si>
  <si>
    <t>所属部署</t>
  </si>
  <si>
    <t>担当者役職</t>
  </si>
  <si>
    <t>担当者</t>
  </si>
  <si>
    <t>電話番号</t>
  </si>
  <si>
    <t>携帯電話番号</t>
  </si>
  <si>
    <t>➢ レイアウトは自由です。ただし、以下の項目は必ず作成してください。</t>
    <phoneticPr fontId="7"/>
  </si>
  <si>
    <t>③ ＢＥＭＳの系統がわかるもの ⇒ ＢＥＭＳ装置を活用したエネルギー管理計画の概念図を作成してください。</t>
    <phoneticPr fontId="7"/>
  </si>
  <si>
    <t>役員名簿については、氏名カナ（全角、姓と名の間を全角で１マス空け）、氏名漢字（全角、姓と名の間を全角で１マス空け）、生年月日（全角で大正はＴ、昭和はＳ、平成はＨ、数字は２桁全角）、会社名及び役職名を記入する。
また、外国人については、氏名漢字欄は商業登記簿に記載のとおりに記入し、氏名カナ欄はカナ読みを記入すること。</t>
    <phoneticPr fontId="7"/>
  </si>
  <si>
    <t>➢ 補助対象設備は事業年度ごとに色分けしてください。１年目：赤、２年目：青、3年目：緑でマーキングしてください。補助対象外は黒で示してください。</t>
    <rPh sb="9" eb="11">
      <t>ジギョウ</t>
    </rPh>
    <rPh sb="11" eb="13">
      <t>ネンド</t>
    </rPh>
    <rPh sb="16" eb="18">
      <t>イロワ</t>
    </rPh>
    <phoneticPr fontId="7"/>
  </si>
  <si>
    <t>① 事業全体を示すシステム概念図 ⇒ 事業全体のシステムの概要を示す概念図を作成してください。</t>
    <phoneticPr fontId="7"/>
  </si>
  <si>
    <t>申請者１</t>
    <phoneticPr fontId="7"/>
  </si>
  <si>
    <t>申請者２</t>
    <phoneticPr fontId="7"/>
  </si>
  <si>
    <t>申請者３</t>
    <phoneticPr fontId="7"/>
  </si>
  <si>
    <t>申請者４</t>
    <phoneticPr fontId="7"/>
  </si>
  <si>
    <t>申請者５</t>
    <phoneticPr fontId="7"/>
  </si>
  <si>
    <t>補助金の交付決定等に関する情報（事業者名、採択日、交付決定日、法人番号、交付決定額等）について、ｇＢｉｚＩＮＦＯ（ジービズインフォ）に原則掲載されることを了承している。</t>
    <rPh sb="0" eb="3">
      <t>ホジョキン</t>
    </rPh>
    <rPh sb="4" eb="6">
      <t>コウフ</t>
    </rPh>
    <rPh sb="6" eb="8">
      <t>ケッテイ</t>
    </rPh>
    <rPh sb="8" eb="9">
      <t>トウ</t>
    </rPh>
    <rPh sb="10" eb="11">
      <t>カン</t>
    </rPh>
    <rPh sb="13" eb="15">
      <t>ジョウホウ</t>
    </rPh>
    <rPh sb="16" eb="19">
      <t>ジギョウシャ</t>
    </rPh>
    <rPh sb="19" eb="20">
      <t>メイ</t>
    </rPh>
    <rPh sb="21" eb="24">
      <t>サイタクビ</t>
    </rPh>
    <rPh sb="25" eb="27">
      <t>コウフ</t>
    </rPh>
    <rPh sb="27" eb="29">
      <t>ケッテイ</t>
    </rPh>
    <rPh sb="29" eb="30">
      <t>ビ</t>
    </rPh>
    <rPh sb="31" eb="33">
      <t>ホウジン</t>
    </rPh>
    <rPh sb="33" eb="35">
      <t>バンゴウ</t>
    </rPh>
    <rPh sb="36" eb="38">
      <t>コウフ</t>
    </rPh>
    <rPh sb="38" eb="40">
      <t>ケッテイ</t>
    </rPh>
    <rPh sb="40" eb="42">
      <t>ガクナド</t>
    </rPh>
    <rPh sb="67" eb="69">
      <t>ゲンソク</t>
    </rPh>
    <rPh sb="69" eb="71">
      <t>ケイサイ</t>
    </rPh>
    <rPh sb="77" eb="79">
      <t>リョウショウ</t>
    </rPh>
    <phoneticPr fontId="7"/>
  </si>
  <si>
    <t>←申請者が同意事項を確認し、了承したうえ
でチェックを入れてください。</t>
  </si>
  <si>
    <t>　　不要な場合は「番号」を削除してください。</t>
    <phoneticPr fontId="7"/>
  </si>
  <si>
    <t>▼ 各年度の内訳</t>
    <rPh sb="2" eb="5">
      <t>カクネンド</t>
    </rPh>
    <rPh sb="6" eb="8">
      <t>ウチワケ</t>
    </rPh>
    <phoneticPr fontId="7"/>
  </si>
  <si>
    <t>▼各年度の内訳</t>
    <rPh sb="1" eb="4">
      <t>カクネンド</t>
    </rPh>
    <rPh sb="5" eb="7">
      <t>ウチワケ</t>
    </rPh>
    <phoneticPr fontId="7"/>
  </si>
  <si>
    <t>Ⅱ＋Ⅲ．設備費＋工事費</t>
    <phoneticPr fontId="7"/>
  </si>
  <si>
    <t>１．●●●●●●●●●</t>
    <phoneticPr fontId="7"/>
  </si>
  <si>
    <t>８．●●●●●●●●●</t>
    <phoneticPr fontId="7"/>
  </si>
  <si>
    <t>③-1</t>
    <phoneticPr fontId="7"/>
  </si>
  <si>
    <t>③-2</t>
    <phoneticPr fontId="7"/>
  </si>
  <si>
    <t>③-3</t>
    <phoneticPr fontId="7"/>
  </si>
  <si>
    <t>③-4</t>
    <phoneticPr fontId="7"/>
  </si>
  <si>
    <t>④-1</t>
    <phoneticPr fontId="7"/>
  </si>
  <si>
    <t>④-2</t>
    <phoneticPr fontId="7"/>
  </si>
  <si>
    <t>④-3</t>
    <phoneticPr fontId="7"/>
  </si>
  <si>
    <t>⑪-1</t>
    <phoneticPr fontId="7"/>
  </si>
  <si>
    <t>⑪-2</t>
    <phoneticPr fontId="7"/>
  </si>
  <si>
    <t>⑪-3</t>
    <phoneticPr fontId="7"/>
  </si>
  <si>
    <t>⑫-1</t>
    <phoneticPr fontId="7"/>
  </si>
  <si>
    <t>⑫-2</t>
    <phoneticPr fontId="7"/>
  </si>
  <si>
    <t>⑫-3</t>
    <phoneticPr fontId="7"/>
  </si>
  <si>
    <t>⑩</t>
  </si>
  <si>
    <t>⑪-1</t>
  </si>
  <si>
    <t>⑪-2</t>
  </si>
  <si>
    <t>⑪-3</t>
  </si>
  <si>
    <t>⑫-1</t>
  </si>
  <si>
    <t>⑫-2</t>
  </si>
  <si>
    <t>⑫-3</t>
  </si>
  <si>
    <t>⑬</t>
  </si>
  <si>
    <t>⑭</t>
  </si>
  <si>
    <t>⑮</t>
  </si>
  <si>
    <t>補助事業に要する経費</t>
  </si>
  <si>
    <t>補助対象経費</t>
  </si>
  <si>
    <t>補助対象外経費</t>
  </si>
  <si>
    <t>③-1</t>
  </si>
  <si>
    <t>③-2</t>
  </si>
  <si>
    <t>③-3</t>
  </si>
  <si>
    <t>③-4</t>
  </si>
  <si>
    <t>④-1</t>
  </si>
  <si>
    <t>④-2</t>
  </si>
  <si>
    <t>④-3</t>
  </si>
  <si>
    <t>単年度</t>
    <rPh sb="0" eb="3">
      <t>タンネンド</t>
    </rPh>
    <phoneticPr fontId="7"/>
  </si>
  <si>
    <t>25字以内で入力（ＥＳＣＯ事業の場合は、「ＥＳＣＯ」の文字を入れること）</t>
    <rPh sb="2" eb="3">
      <t>ジ</t>
    </rPh>
    <rPh sb="3" eb="5">
      <t>イナイ</t>
    </rPh>
    <rPh sb="6" eb="8">
      <t>ニュウリョク</t>
    </rPh>
    <phoneticPr fontId="7"/>
  </si>
  <si>
    <t>会社概要書</t>
    <rPh sb="0" eb="2">
      <t>カイシャ</t>
    </rPh>
    <rPh sb="2" eb="4">
      <t>ガイヨウ</t>
    </rPh>
    <rPh sb="4" eb="5">
      <t>ショ</t>
    </rPh>
    <phoneticPr fontId="7"/>
  </si>
  <si>
    <t>土地賃貸契約書</t>
    <rPh sb="0" eb="2">
      <t>トチ</t>
    </rPh>
    <rPh sb="2" eb="4">
      <t>チンタイ</t>
    </rPh>
    <rPh sb="4" eb="7">
      <t>ケイヤクショ</t>
    </rPh>
    <phoneticPr fontId="23"/>
  </si>
  <si>
    <t>土地が賃貸の場合は提出</t>
    <rPh sb="0" eb="2">
      <t>トチ</t>
    </rPh>
    <rPh sb="3" eb="5">
      <t>チンタイ</t>
    </rPh>
    <rPh sb="6" eb="8">
      <t>バアイ</t>
    </rPh>
    <rPh sb="9" eb="11">
      <t>テイシュツ</t>
    </rPh>
    <phoneticPr fontId="7"/>
  </si>
  <si>
    <t>ＥＳＣＯ利用で申請する場合は提出</t>
    <phoneticPr fontId="7"/>
  </si>
  <si>
    <t>リース等利用で申請する場合は提出</t>
    <rPh sb="3" eb="4">
      <t>トウ</t>
    </rPh>
    <phoneticPr fontId="7"/>
  </si>
  <si>
    <t>ＩＳＯ５０００１登録証</t>
    <rPh sb="8" eb="10">
      <t>トウロク</t>
    </rPh>
    <rPh sb="10" eb="11">
      <t>ショウ</t>
    </rPh>
    <phoneticPr fontId="7"/>
  </si>
  <si>
    <t>ＩＳＯ１４０００シリーズの登録証</t>
    <rPh sb="13" eb="15">
      <t>トウロク</t>
    </rPh>
    <rPh sb="15" eb="16">
      <t>ショウ</t>
    </rPh>
    <phoneticPr fontId="7"/>
  </si>
  <si>
    <t>建築工事</t>
    <rPh sb="0" eb="2">
      <t>ケンチク</t>
    </rPh>
    <rPh sb="2" eb="4">
      <t>コウジ</t>
    </rPh>
    <phoneticPr fontId="3"/>
  </si>
  <si>
    <t>業者選定、契約</t>
    <rPh sb="0" eb="2">
      <t>ギョウシャ</t>
    </rPh>
    <rPh sb="2" eb="4">
      <t>センテイ</t>
    </rPh>
    <rPh sb="5" eb="7">
      <t>ケイヤク</t>
    </rPh>
    <phoneticPr fontId="3"/>
  </si>
  <si>
    <t>建築・設備設計</t>
    <rPh sb="0" eb="2">
      <t>ケンチク</t>
    </rPh>
    <rPh sb="3" eb="5">
      <t>セツビ</t>
    </rPh>
    <rPh sb="5" eb="7">
      <t>セッケイ</t>
    </rPh>
    <phoneticPr fontId="3"/>
  </si>
  <si>
    <t>補助対象工事</t>
    <rPh sb="0" eb="2">
      <t>ホジョ</t>
    </rPh>
    <rPh sb="2" eb="4">
      <t>タイショウ</t>
    </rPh>
    <rPh sb="4" eb="6">
      <t>コウジ</t>
    </rPh>
    <phoneticPr fontId="3"/>
  </si>
  <si>
    <t>補助対象外工事</t>
    <rPh sb="0" eb="2">
      <t>ホジョ</t>
    </rPh>
    <rPh sb="2" eb="4">
      <t>タイショウ</t>
    </rPh>
    <rPh sb="4" eb="5">
      <t>ガイ</t>
    </rPh>
    <rPh sb="5" eb="7">
      <t>コウジ</t>
    </rPh>
    <phoneticPr fontId="3"/>
  </si>
  <si>
    <t>　※共同申請の場合、申請者間の関係を明記してください。</t>
    <rPh sb="2" eb="6">
      <t>キョウドウシンセイ</t>
    </rPh>
    <rPh sb="7" eb="9">
      <t>バアイ</t>
    </rPh>
    <rPh sb="10" eb="14">
      <t>シンセイシャカン</t>
    </rPh>
    <rPh sb="15" eb="17">
      <t>カンケイ</t>
    </rPh>
    <rPh sb="18" eb="20">
      <t>メイキ</t>
    </rPh>
    <phoneticPr fontId="7"/>
  </si>
  <si>
    <t>塔屋等を含めた水平投影面積を小数第2位まで入力</t>
    <rPh sb="14" eb="17">
      <t>ショウスウダイ</t>
    </rPh>
    <rPh sb="18" eb="19">
      <t>イ</t>
    </rPh>
    <rPh sb="21" eb="23">
      <t>ニュウリョク</t>
    </rPh>
    <phoneticPr fontId="7"/>
  </si>
  <si>
    <t>水平投影面積を小数第2位まで入力（ない場合は０を入力すること）</t>
    <phoneticPr fontId="7"/>
  </si>
  <si>
    <t>環境計測ポイント数</t>
    <rPh sb="0" eb="2">
      <t>カンキョウ</t>
    </rPh>
    <rPh sb="2" eb="4">
      <t>ケイソク</t>
    </rPh>
    <phoneticPr fontId="7"/>
  </si>
  <si>
    <t>管理ポイント数合計</t>
    <rPh sb="0" eb="2">
      <t>カンリ</t>
    </rPh>
    <rPh sb="7" eb="9">
      <t>ゴウケイ</t>
    </rPh>
    <phoneticPr fontId="7"/>
  </si>
  <si>
    <t>エネルギー計量ポイント数</t>
    <rPh sb="5" eb="7">
      <t>ケイリョウ</t>
    </rPh>
    <phoneticPr fontId="7"/>
  </si>
  <si>
    <t>← レイアウトは自由です。補助事業に関する社内外の実施体制図を作成してください。</t>
    <rPh sb="13" eb="17">
      <t>ホジョジギョウ</t>
    </rPh>
    <rPh sb="18" eb="19">
      <t>カン</t>
    </rPh>
    <rPh sb="21" eb="24">
      <t>シャナイガイ</t>
    </rPh>
    <rPh sb="25" eb="30">
      <t>ジッシタイセイズ</t>
    </rPh>
    <rPh sb="31" eb="33">
      <t>サクセイ</t>
    </rPh>
    <phoneticPr fontId="7"/>
  </si>
  <si>
    <r>
      <t>同上ｍ</t>
    </r>
    <r>
      <rPr>
        <vertAlign val="superscript"/>
        <sz val="12"/>
        <rFont val="ＭＳ Ｐゴシック"/>
        <family val="3"/>
        <charset val="128"/>
      </rPr>
      <t>2</t>
    </r>
    <r>
      <rPr>
        <sz val="12"/>
        <rFont val="ＭＳ Ｐゴシック"/>
        <family val="3"/>
        <charset val="128"/>
      </rPr>
      <t>単価（円/m</t>
    </r>
    <r>
      <rPr>
        <vertAlign val="superscript"/>
        <sz val="12"/>
        <rFont val="ＭＳ Ｐゴシック"/>
        <family val="3"/>
        <charset val="128"/>
      </rPr>
      <t>2</t>
    </r>
    <r>
      <rPr>
        <sz val="12"/>
        <rFont val="ＭＳ Ｐゴシック"/>
        <family val="3"/>
        <charset val="128"/>
      </rPr>
      <t>）</t>
    </r>
    <rPh sb="0" eb="2">
      <t>ドウジョウ</t>
    </rPh>
    <rPh sb="4" eb="6">
      <t>タンカ</t>
    </rPh>
    <rPh sb="7" eb="8">
      <t>エン</t>
    </rPh>
    <phoneticPr fontId="7"/>
  </si>
  <si>
    <t>申請日を入力　（西暦入力）※yyyy/mm/dd形式で入力</t>
    <rPh sb="0" eb="2">
      <t>シンセイ</t>
    </rPh>
    <rPh sb="2" eb="3">
      <t>ビ</t>
    </rPh>
    <rPh sb="4" eb="6">
      <t>ニュウリョク</t>
    </rPh>
    <rPh sb="8" eb="10">
      <t>セイレキ</t>
    </rPh>
    <rPh sb="10" eb="12">
      <t>ニュウリョク</t>
    </rPh>
    <phoneticPr fontId="7"/>
  </si>
  <si>
    <t>（７）</t>
    <phoneticPr fontId="7"/>
  </si>
  <si>
    <t>→ 入力シートより自動的に反映されます。</t>
    <rPh sb="2" eb="4">
      <t>ニュウリョク</t>
    </rPh>
    <rPh sb="9" eb="12">
      <t>ジドウテキ</t>
    </rPh>
    <rPh sb="13" eb="15">
      <t>ハンエイ</t>
    </rPh>
    <phoneticPr fontId="7"/>
  </si>
  <si>
    <t>備考</t>
    <rPh sb="0" eb="2">
      <t>ビコウ</t>
    </rPh>
    <phoneticPr fontId="23"/>
  </si>
  <si>
    <t>Excel</t>
    <phoneticPr fontId="7"/>
  </si>
  <si>
    <t>PDF</t>
    <phoneticPr fontId="7"/>
  </si>
  <si>
    <t>ファイル形式</t>
    <rPh sb="4" eb="6">
      <t>ケイシキ</t>
    </rPh>
    <phoneticPr fontId="7"/>
  </si>
  <si>
    <t>定型様式１-１</t>
    <phoneticPr fontId="7"/>
  </si>
  <si>
    <t>定型様式１-３</t>
    <phoneticPr fontId="7"/>
  </si>
  <si>
    <t>定型様式１-４</t>
    <phoneticPr fontId="7"/>
  </si>
  <si>
    <t>定型様式１-５</t>
    <phoneticPr fontId="7"/>
  </si>
  <si>
    <t>05_商業登記簿等</t>
    <rPh sb="3" eb="5">
      <t>ショウギョウ</t>
    </rPh>
    <rPh sb="5" eb="8">
      <t>トウキボ</t>
    </rPh>
    <rPh sb="8" eb="9">
      <t>トウ</t>
    </rPh>
    <phoneticPr fontId="7"/>
  </si>
  <si>
    <t>06_事業実績</t>
    <rPh sb="3" eb="5">
      <t>ジギョウ</t>
    </rPh>
    <rPh sb="5" eb="7">
      <t>ジッセキ</t>
    </rPh>
    <phoneticPr fontId="7"/>
  </si>
  <si>
    <t>07_建物登記簿等</t>
    <rPh sb="5" eb="8">
      <t>トウキボ</t>
    </rPh>
    <rPh sb="8" eb="9">
      <t>トウ</t>
    </rPh>
    <phoneticPr fontId="7"/>
  </si>
  <si>
    <t>08_土地登記簿等</t>
    <rPh sb="3" eb="5">
      <t>トチ</t>
    </rPh>
    <rPh sb="5" eb="8">
      <t>トウキボ</t>
    </rPh>
    <rPh sb="8" eb="9">
      <t>トウ</t>
    </rPh>
    <phoneticPr fontId="7"/>
  </si>
  <si>
    <t>09_ＥＳＣＯ契約書</t>
    <phoneticPr fontId="7"/>
  </si>
  <si>
    <t>10_リース契約書</t>
    <phoneticPr fontId="7"/>
  </si>
  <si>
    <t>A：建築物の屋上（陸屋根）面積</t>
    <rPh sb="2" eb="4">
      <t>ケンチク</t>
    </rPh>
    <rPh sb="4" eb="5">
      <t>ブツ</t>
    </rPh>
    <rPh sb="6" eb="8">
      <t>オクジョウ</t>
    </rPh>
    <rPh sb="9" eb="12">
      <t>リクヤネ</t>
    </rPh>
    <rPh sb="13" eb="15">
      <t>メンセキ</t>
    </rPh>
    <phoneticPr fontId="6"/>
  </si>
  <si>
    <t>・下図のように屋上（陸屋根）が複層ある場合は、各層の利用面積を項目ごとに集計して入力してください。</t>
    <rPh sb="1" eb="3">
      <t>カズ</t>
    </rPh>
    <phoneticPr fontId="7"/>
  </si>
  <si>
    <t>補助対象建築物の屋上（陸屋根）利用状況</t>
    <rPh sb="0" eb="2">
      <t>ホジョ</t>
    </rPh>
    <rPh sb="2" eb="4">
      <t>タイショウ</t>
    </rPh>
    <rPh sb="4" eb="6">
      <t>ケンチク</t>
    </rPh>
    <rPh sb="6" eb="7">
      <t>ブツ</t>
    </rPh>
    <rPh sb="8" eb="10">
      <t>オクジョウ</t>
    </rPh>
    <rPh sb="11" eb="14">
      <t>リクヤネ</t>
    </rPh>
    <rPh sb="15" eb="19">
      <t>リヨウジョウキョウ</t>
    </rPh>
    <phoneticPr fontId="7"/>
  </si>
  <si>
    <t>➢ 経費区分「工事」には、工事用部材（電線、配管、ダクト等や部品類）に係る費用や労務費、場内運搬費、試運転調整費等が含まれます。</t>
    <rPh sb="35" eb="36">
      <t>カカ</t>
    </rPh>
    <rPh sb="37" eb="39">
      <t>ヒヨウ</t>
    </rPh>
    <rPh sb="56" eb="57">
      <t>トウ</t>
    </rPh>
    <rPh sb="58" eb="59">
      <t>フク</t>
    </rPh>
    <phoneticPr fontId="7"/>
  </si>
  <si>
    <t>←「入力シート」の＜2.申請者情報＞から自動反映されるので内容をよく確認してください。</t>
    <rPh sb="12" eb="15">
      <t>シンセイシャ</t>
    </rPh>
    <phoneticPr fontId="7"/>
  </si>
  <si>
    <t>ファイル名</t>
    <phoneticPr fontId="23"/>
  </si>
  <si>
    <t>定型様式１-１（２枚）</t>
    <rPh sb="0" eb="4">
      <t>テイケイヨウシキ</t>
    </rPh>
    <rPh sb="9" eb="10">
      <t>マイ</t>
    </rPh>
    <phoneticPr fontId="7"/>
  </si>
  <si>
    <t>定型様式１-２　補助事業に要する経費、補助対象経費
　　　　　  　　　 及び補助金の額並びに区分ごとの配分</t>
    <rPh sb="0" eb="4">
      <t>テイケイヨウシキ</t>
    </rPh>
    <rPh sb="8" eb="10">
      <t>ホジョ</t>
    </rPh>
    <rPh sb="10" eb="12">
      <t>ジギョウ</t>
    </rPh>
    <rPh sb="13" eb="14">
      <t>ヨウ</t>
    </rPh>
    <rPh sb="16" eb="18">
      <t>ケイヒ</t>
    </rPh>
    <rPh sb="19" eb="21">
      <t>ホジョ</t>
    </rPh>
    <rPh sb="21" eb="23">
      <t>タイショウ</t>
    </rPh>
    <rPh sb="23" eb="25">
      <t>ケイヒ</t>
    </rPh>
    <rPh sb="37" eb="38">
      <t>オヨ</t>
    </rPh>
    <rPh sb="39" eb="42">
      <t>ホジョキン</t>
    </rPh>
    <rPh sb="43" eb="44">
      <t>ガク</t>
    </rPh>
    <rPh sb="44" eb="45">
      <t>ナラ</t>
    </rPh>
    <rPh sb="47" eb="49">
      <t>クブン</t>
    </rPh>
    <rPh sb="52" eb="54">
      <t>ハイブン</t>
    </rPh>
    <phoneticPr fontId="22"/>
  </si>
  <si>
    <t>定型様式１-３　暴力団排除に関する誓約事項</t>
    <rPh sb="0" eb="4">
      <t>テイケイヨウシキ</t>
    </rPh>
    <phoneticPr fontId="6"/>
  </si>
  <si>
    <t>定型様式１-５　 交付要件等同意書</t>
    <rPh sb="0" eb="4">
      <t>テイケイヨウシキ</t>
    </rPh>
    <rPh sb="9" eb="11">
      <t>コウフ</t>
    </rPh>
    <rPh sb="11" eb="14">
      <t>ヨウケントウ</t>
    </rPh>
    <rPh sb="14" eb="17">
      <t>ドウイショ</t>
    </rPh>
    <phoneticPr fontId="6"/>
  </si>
  <si>
    <t>　　(4) 申請者の役員名簿（定型様式１-４）</t>
    <rPh sb="6" eb="9">
      <t>シンセイシャ</t>
    </rPh>
    <rPh sb="10" eb="12">
      <t>ヤクイン</t>
    </rPh>
    <rPh sb="12" eb="14">
      <t>メイボ</t>
    </rPh>
    <rPh sb="15" eb="19">
      <t>テイケイヨウシキ</t>
    </rPh>
    <phoneticPr fontId="7"/>
  </si>
  <si>
    <t>５．補助事業に要する経費、補助対象経費及び補助金の額並びに区分ごとの配分（定型様式１-２）</t>
    <rPh sb="2" eb="4">
      <t>ホジョ</t>
    </rPh>
    <rPh sb="4" eb="6">
      <t>ジギョウ</t>
    </rPh>
    <rPh sb="7" eb="8">
      <t>ヨウ</t>
    </rPh>
    <rPh sb="10" eb="12">
      <t>ケイヒ</t>
    </rPh>
    <rPh sb="13" eb="15">
      <t>ホジョ</t>
    </rPh>
    <rPh sb="15" eb="17">
      <t>タイショウ</t>
    </rPh>
    <rPh sb="17" eb="19">
      <t>ケイヒ</t>
    </rPh>
    <rPh sb="19" eb="20">
      <t>オヨ</t>
    </rPh>
    <rPh sb="21" eb="24">
      <t>ホジョキン</t>
    </rPh>
    <rPh sb="25" eb="26">
      <t>ガク</t>
    </rPh>
    <rPh sb="26" eb="27">
      <t>ナラ</t>
    </rPh>
    <rPh sb="29" eb="31">
      <t>クブン</t>
    </rPh>
    <rPh sb="34" eb="36">
      <t>ハイブン</t>
    </rPh>
    <rPh sb="37" eb="41">
      <t>テイケイヨウシキ</t>
    </rPh>
    <phoneticPr fontId="7"/>
  </si>
  <si>
    <t>C：太陽熱温水パネル敷設面積</t>
    <rPh sb="2" eb="5">
      <t>タイヨウネツ</t>
    </rPh>
    <rPh sb="5" eb="7">
      <t>オンスイ</t>
    </rPh>
    <rPh sb="10" eb="12">
      <t>フセツ</t>
    </rPh>
    <phoneticPr fontId="6"/>
  </si>
  <si>
    <t>D：採光（トップライト等）敷設面積</t>
    <rPh sb="2" eb="4">
      <t>サイコウ</t>
    </rPh>
    <rPh sb="11" eb="12">
      <t>トウ</t>
    </rPh>
    <rPh sb="13" eb="17">
      <t>フセツメンセキ</t>
    </rPh>
    <phoneticPr fontId="7"/>
  </si>
  <si>
    <t>F：屋上緑化の面積</t>
    <rPh sb="2" eb="6">
      <t>オクジョウリョッカ</t>
    </rPh>
    <rPh sb="7" eb="9">
      <t>メンセキ</t>
    </rPh>
    <phoneticPr fontId="7"/>
  </si>
  <si>
    <t>G：塔屋の面積</t>
    <rPh sb="2" eb="3">
      <t>トウ</t>
    </rPh>
    <rPh sb="3" eb="4">
      <t>ヤ</t>
    </rPh>
    <rPh sb="5" eb="7">
      <t>メンセキ</t>
    </rPh>
    <phoneticPr fontId="7"/>
  </si>
  <si>
    <t>H：屋上広場の面積</t>
    <rPh sb="2" eb="6">
      <t>オクジョウヒロバ</t>
    </rPh>
    <rPh sb="7" eb="9">
      <t>メンセキ</t>
    </rPh>
    <phoneticPr fontId="7"/>
  </si>
  <si>
    <t>・屋上（陸屋根）が無い場合は、「A：建築物の屋上（陸屋根）面積」～「I：駐車場面積」は全て０を入力してください。</t>
    <rPh sb="1" eb="3">
      <t>オクジョウ</t>
    </rPh>
    <rPh sb="4" eb="7">
      <t>リクヤネ</t>
    </rPh>
    <rPh sb="18" eb="21">
      <t>ケンチクブツ</t>
    </rPh>
    <rPh sb="22" eb="24">
      <t>オクジョウ</t>
    </rPh>
    <rPh sb="25" eb="28">
      <t>リクヤネ</t>
    </rPh>
    <rPh sb="29" eb="31">
      <t>メンセキ</t>
    </rPh>
    <rPh sb="36" eb="41">
      <t>チュウシャジョウメンセキ</t>
    </rPh>
    <rPh sb="43" eb="44">
      <t>スベ</t>
    </rPh>
    <rPh sb="47" eb="49">
      <t>ニュウリョク</t>
    </rPh>
    <phoneticPr fontId="7"/>
  </si>
  <si>
    <t>・屋上広場が緑化されている場合は、その面積を「H：屋上広場の面積」に入力してください。</t>
    <rPh sb="1" eb="3">
      <t>オクジョウ</t>
    </rPh>
    <rPh sb="3" eb="5">
      <t>ヒロバ</t>
    </rPh>
    <rPh sb="6" eb="8">
      <t>リョクカ</t>
    </rPh>
    <rPh sb="13" eb="15">
      <t>バアイ</t>
    </rPh>
    <rPh sb="19" eb="21">
      <t>メンセキ</t>
    </rPh>
    <rPh sb="25" eb="27">
      <t>オクジョウ</t>
    </rPh>
    <rPh sb="27" eb="29">
      <t>ヒロバ</t>
    </rPh>
    <rPh sb="30" eb="32">
      <t>メンセキ</t>
    </rPh>
    <rPh sb="34" eb="36">
      <t>ニュウリョク</t>
    </rPh>
    <phoneticPr fontId="7"/>
  </si>
  <si>
    <t>認定（予定）の有無</t>
    <rPh sb="0" eb="2">
      <t>ニンテイ</t>
    </rPh>
    <rPh sb="3" eb="5">
      <t>ヨテイ</t>
    </rPh>
    <rPh sb="7" eb="9">
      <t>ウム</t>
    </rPh>
    <phoneticPr fontId="7"/>
  </si>
  <si>
    <t>認定（予定）の有無</t>
    <rPh sb="0" eb="2">
      <t>ニンテイ</t>
    </rPh>
    <rPh sb="7" eb="9">
      <t>ウム</t>
    </rPh>
    <phoneticPr fontId="7"/>
  </si>
  <si>
    <t>提出有無
有：○
無：-</t>
    <rPh sb="0" eb="4">
      <t>テイシュツウム</t>
    </rPh>
    <rPh sb="5" eb="6">
      <t>ア</t>
    </rPh>
    <rPh sb="9" eb="10">
      <t>ム</t>
    </rPh>
    <phoneticPr fontId="7"/>
  </si>
  <si>
    <t>申請書類一覧・提出有無確認表（本シート）</t>
    <rPh sb="15" eb="16">
      <t>ホン</t>
    </rPh>
    <phoneticPr fontId="7"/>
  </si>
  <si>
    <t>個人情報の取得と利用について</t>
    <rPh sb="0" eb="2">
      <t>コジン</t>
    </rPh>
    <rPh sb="2" eb="4">
      <t>ジョウホウ</t>
    </rPh>
    <rPh sb="5" eb="7">
      <t>シュトク</t>
    </rPh>
    <rPh sb="8" eb="10">
      <t>リヨウ</t>
    </rPh>
    <phoneticPr fontId="6"/>
  </si>
  <si>
    <r>
      <t>直近３年分の事業実績（単独決算）を提出
個人の場合は確定申告書</t>
    </r>
    <r>
      <rPr>
        <vertAlign val="superscript"/>
        <sz val="9"/>
        <rFont val="ＭＳ Ｐ明朝"/>
        <family val="1"/>
        <charset val="128"/>
      </rPr>
      <t>※</t>
    </r>
    <r>
      <rPr>
        <sz val="9"/>
        <rFont val="ＭＳ Ｐ明朝"/>
        <family val="1"/>
        <charset val="128"/>
      </rPr>
      <t>を提出</t>
    </r>
    <rPh sb="11" eb="15">
      <t>タンドクケッサン</t>
    </rPh>
    <phoneticPr fontId="7"/>
  </si>
  <si>
    <t>個人情報の取得と利用について</t>
    <phoneticPr fontId="7"/>
  </si>
  <si>
    <t>１. 個人情報の取得について</t>
    <phoneticPr fontId="7"/>
  </si>
  <si>
    <t>２. 取得する情報</t>
    <phoneticPr fontId="7"/>
  </si>
  <si>
    <t>３. 利用目的</t>
    <phoneticPr fontId="7"/>
  </si>
  <si>
    <t>４. 第三者への提供について</t>
    <phoneticPr fontId="7"/>
  </si>
  <si>
    <t>５. 本事業における提供先及び提供情報について</t>
    <phoneticPr fontId="7"/>
  </si>
  <si>
    <t>利用目的</t>
    <rPh sb="0" eb="4">
      <t>リヨウモクテキ</t>
    </rPh>
    <phoneticPr fontId="112"/>
  </si>
  <si>
    <t>提供情報</t>
    <rPh sb="0" eb="4">
      <t>テイキョウジョウホウ</t>
    </rPh>
    <phoneticPr fontId="112"/>
  </si>
  <si>
    <t>備考</t>
    <rPh sb="0" eb="2">
      <t>ビコウ</t>
    </rPh>
    <phoneticPr fontId="112"/>
  </si>
  <si>
    <t>６. 匿名加工情報の提供について</t>
    <phoneticPr fontId="7"/>
  </si>
  <si>
    <t>７. 個人情報提供の任意性</t>
    <phoneticPr fontId="7"/>
  </si>
  <si>
    <t>８. 外部委託</t>
    <phoneticPr fontId="7"/>
  </si>
  <si>
    <t>９. 開示請求等について</t>
    <phoneticPr fontId="7"/>
  </si>
  <si>
    <t>４. 事業期間について</t>
    <phoneticPr fontId="7"/>
  </si>
  <si>
    <t>３. 個人情報の取得と利用について</t>
    <phoneticPr fontId="112"/>
  </si>
  <si>
    <t>５. 提出書類一式について</t>
    <phoneticPr fontId="23"/>
  </si>
  <si>
    <t>７．事業の広報について</t>
    <rPh sb="2" eb="4">
      <t>ジギョウ</t>
    </rPh>
    <rPh sb="5" eb="7">
      <t>コウホウ</t>
    </rPh>
    <phoneticPr fontId="7"/>
  </si>
  <si>
    <t>「未来を拓くパートナーシップ構築推進会議」において定められた「パートナーシップ構築宣言」の有無</t>
    <rPh sb="1" eb="3">
      <t>ミライ</t>
    </rPh>
    <rPh sb="4" eb="5">
      <t>ヒラ</t>
    </rPh>
    <rPh sb="14" eb="16">
      <t>コウチク</t>
    </rPh>
    <rPh sb="16" eb="18">
      <t>スイシン</t>
    </rPh>
    <rPh sb="18" eb="20">
      <t>カイギ</t>
    </rPh>
    <rPh sb="25" eb="26">
      <t>サダ</t>
    </rPh>
    <rPh sb="39" eb="41">
      <t>コウチク</t>
    </rPh>
    <rPh sb="41" eb="43">
      <t>センゲン</t>
    </rPh>
    <rPh sb="45" eb="47">
      <t>ウム</t>
    </rPh>
    <phoneticPr fontId="7"/>
  </si>
  <si>
    <t>登録（予定）の有無</t>
    <rPh sb="0" eb="2">
      <t>トウロク</t>
    </rPh>
    <rPh sb="3" eb="5">
      <t>ヨテイ</t>
    </rPh>
    <rPh sb="7" eb="9">
      <t>ウム</t>
    </rPh>
    <phoneticPr fontId="7"/>
  </si>
  <si>
    <t>「パートナーシップ構築宣言」の宣言日付、又は予定時期</t>
    <rPh sb="15" eb="17">
      <t>センゲン</t>
    </rPh>
    <rPh sb="22" eb="24">
      <t>ヨテイ</t>
    </rPh>
    <phoneticPr fontId="7"/>
  </si>
  <si>
    <t>登録（予定）の有無</t>
    <phoneticPr fontId="7"/>
  </si>
  <si>
    <t>（４）</t>
    <phoneticPr fontId="7"/>
  </si>
  <si>
    <t>← 下記は、スケジュール内に「▼」で図示してください（日付入力不要）。</t>
    <rPh sb="2" eb="4">
      <t>カキ</t>
    </rPh>
    <rPh sb="12" eb="13">
      <t>ナイ</t>
    </rPh>
    <rPh sb="18" eb="20">
      <t>ズシ</t>
    </rPh>
    <rPh sb="27" eb="29">
      <t>ヒヅケ</t>
    </rPh>
    <rPh sb="29" eb="31">
      <t>ニュウリョク</t>
    </rPh>
    <rPh sb="31" eb="33">
      <t>フヨウ</t>
    </rPh>
    <phoneticPr fontId="7"/>
  </si>
  <si>
    <t>　・支払い完了日</t>
    <rPh sb="2" eb="4">
      <t>シハラ</t>
    </rPh>
    <rPh sb="5" eb="8">
      <t>カンリョウビ</t>
    </rPh>
    <phoneticPr fontId="7"/>
  </si>
  <si>
    <t>　・補助事業完了日</t>
    <rPh sb="2" eb="9">
      <t>ホジョジギョウカンリョウビ</t>
    </rPh>
    <phoneticPr fontId="7"/>
  </si>
  <si>
    <t>Ｉ：駐車場面積</t>
    <rPh sb="2" eb="5">
      <t>チュウシャジョウ</t>
    </rPh>
    <rPh sb="5" eb="7">
      <t>メンセキ</t>
    </rPh>
    <phoneticPr fontId="7"/>
  </si>
  <si>
    <t>Ｈ：屋上広場の面積</t>
    <rPh sb="2" eb="6">
      <t>オクジョウヒロバ</t>
    </rPh>
    <rPh sb="7" eb="9">
      <t>メンセキ</t>
    </rPh>
    <phoneticPr fontId="7"/>
  </si>
  <si>
    <t>Ａ：建築物の屋上（陸屋根）面積</t>
    <rPh sb="2" eb="4">
      <t>ケンチク</t>
    </rPh>
    <rPh sb="4" eb="5">
      <t>ブツ</t>
    </rPh>
    <rPh sb="6" eb="8">
      <t>オクジョウ</t>
    </rPh>
    <rPh sb="9" eb="12">
      <t>リクヤネ</t>
    </rPh>
    <rPh sb="13" eb="15">
      <t>メンセキ</t>
    </rPh>
    <phoneticPr fontId="6"/>
  </si>
  <si>
    <t>Ｂ：PV敷設面積</t>
    <phoneticPr fontId="7"/>
  </si>
  <si>
    <t>Ｃ：太陽熱温水パネル敷設面積</t>
    <rPh sb="2" eb="5">
      <t>タイヨウネツ</t>
    </rPh>
    <rPh sb="5" eb="7">
      <t>オンスイ</t>
    </rPh>
    <rPh sb="10" eb="12">
      <t>フセツ</t>
    </rPh>
    <phoneticPr fontId="6"/>
  </si>
  <si>
    <t>Ｄ：採光（トップライト等）敷設面積</t>
    <rPh sb="2" eb="4">
      <t>サイコウ</t>
    </rPh>
    <rPh sb="11" eb="12">
      <t>トウ</t>
    </rPh>
    <rPh sb="13" eb="17">
      <t>フセツメンセキ</t>
    </rPh>
    <phoneticPr fontId="7"/>
  </si>
  <si>
    <t>Ｅ：ＰＶ以外の設備や機械が設置されている面積</t>
    <phoneticPr fontId="7"/>
  </si>
  <si>
    <t>Ｆ：屋上緑化の面積</t>
    <rPh sb="2" eb="6">
      <t>オクジョウリョッカ</t>
    </rPh>
    <rPh sb="7" eb="9">
      <t>メンセキ</t>
    </rPh>
    <phoneticPr fontId="7"/>
  </si>
  <si>
    <t>Ｇ：塔屋の面積</t>
    <rPh sb="2" eb="3">
      <t>トウ</t>
    </rPh>
    <rPh sb="3" eb="4">
      <t>ヤ</t>
    </rPh>
    <rPh sb="5" eb="7">
      <t>メンセキ</t>
    </rPh>
    <phoneticPr fontId="7"/>
  </si>
  <si>
    <t>経営革新計画の認定の有無</t>
    <rPh sb="0" eb="2">
      <t>ケイエイ</t>
    </rPh>
    <rPh sb="2" eb="4">
      <t>カクシン</t>
    </rPh>
    <rPh sb="4" eb="6">
      <t>ケイカク</t>
    </rPh>
    <rPh sb="7" eb="9">
      <t>ニンテイ</t>
    </rPh>
    <rPh sb="10" eb="12">
      <t>ウム</t>
    </rPh>
    <phoneticPr fontId="7"/>
  </si>
  <si>
    <t>パートナーシップ構築宣言の有無</t>
    <phoneticPr fontId="7"/>
  </si>
  <si>
    <t>パートナーシップ構築宣言の宣言日付、又は予定時期</t>
    <rPh sb="13" eb="15">
      <t>センゲン</t>
    </rPh>
    <rPh sb="20" eb="22">
      <t>ヨテイ</t>
    </rPh>
    <phoneticPr fontId="7"/>
  </si>
  <si>
    <t>補助対象建築物
の屋上（陸屋根）
利用状況</t>
    <rPh sb="12" eb="15">
      <t>リクヤネ</t>
    </rPh>
    <rPh sb="17" eb="21">
      <t>リヨウジョウキョウ</t>
    </rPh>
    <phoneticPr fontId="7"/>
  </si>
  <si>
    <t>※オレンジ色のセルがない状態で提出してください。</t>
    <phoneticPr fontId="7"/>
  </si>
  <si>
    <t>発行から３か月以内のものを提出</t>
    <phoneticPr fontId="7"/>
  </si>
  <si>
    <t>仕様書・カタログ</t>
    <phoneticPr fontId="7"/>
  </si>
  <si>
    <t>建物案内図</t>
    <phoneticPr fontId="7"/>
  </si>
  <si>
    <t>建物配置図</t>
    <phoneticPr fontId="7"/>
  </si>
  <si>
    <t>建物概要</t>
    <phoneticPr fontId="7"/>
  </si>
  <si>
    <t>建物平面図・各階平面図</t>
    <phoneticPr fontId="7"/>
  </si>
  <si>
    <t>建物立面図</t>
    <phoneticPr fontId="7"/>
  </si>
  <si>
    <t>　※補助事業者、ＺＥＢプランナー、設計者等の各社の役割が把握できるよう明示してください。</t>
    <rPh sb="2" eb="7">
      <t>ホジョジギョウシャ</t>
    </rPh>
    <rPh sb="17" eb="20">
      <t>セッケイシャ</t>
    </rPh>
    <rPh sb="20" eb="21">
      <t>トウ</t>
    </rPh>
    <rPh sb="22" eb="24">
      <t>カクシャ</t>
    </rPh>
    <rPh sb="25" eb="27">
      <t>ヤクワリ</t>
    </rPh>
    <rPh sb="28" eb="30">
      <t>ハアク</t>
    </rPh>
    <rPh sb="35" eb="37">
      <t>メイジ</t>
    </rPh>
    <phoneticPr fontId="7"/>
  </si>
  <si>
    <t>←　評価対象範囲により、以下を参照し評価対象延べ面積を入力してください。</t>
    <rPh sb="2" eb="4">
      <t>ヒョウカ</t>
    </rPh>
    <rPh sb="4" eb="6">
      <t>タイショウ</t>
    </rPh>
    <rPh sb="6" eb="8">
      <t>ハンイ</t>
    </rPh>
    <rPh sb="12" eb="14">
      <t>イカ</t>
    </rPh>
    <rPh sb="15" eb="17">
      <t>サンショウ</t>
    </rPh>
    <rPh sb="18" eb="22">
      <t>ヒョウカタイショウ</t>
    </rPh>
    <rPh sb="22" eb="23">
      <t>ノ</t>
    </rPh>
    <rPh sb="24" eb="26">
      <t>メンセキ</t>
    </rPh>
    <rPh sb="27" eb="29">
      <t>ニュウリョク</t>
    </rPh>
    <phoneticPr fontId="7"/>
  </si>
  <si>
    <t>B：ＰＶ敷設面積</t>
    <phoneticPr fontId="7"/>
  </si>
  <si>
    <t>E：ＰＶ以外の設備や機械が設置されている面積</t>
    <phoneticPr fontId="7"/>
  </si>
  <si>
    <t>←提出区分を確認し、書類提出の有無をＩ列にプルダウンから選択してください。
※提出必須の書類については必ず「○」を選択し、提出準備ができていることを確認してください。</t>
    <rPh sb="1" eb="5">
      <t>テイシュツクブン</t>
    </rPh>
    <rPh sb="6" eb="8">
      <t>カクニン</t>
    </rPh>
    <rPh sb="10" eb="14">
      <t>ショルイテイシュツ</t>
    </rPh>
    <rPh sb="15" eb="17">
      <t>ウム</t>
    </rPh>
    <rPh sb="28" eb="30">
      <t>センタク</t>
    </rPh>
    <rPh sb="39" eb="43">
      <t>テイシュツヒッス</t>
    </rPh>
    <rPh sb="44" eb="46">
      <t>ショルイ</t>
    </rPh>
    <rPh sb="51" eb="52">
      <t>カナラ</t>
    </rPh>
    <rPh sb="57" eb="59">
      <t>センタク</t>
    </rPh>
    <rPh sb="61" eb="63">
      <t>テイシュツ</t>
    </rPh>
    <rPh sb="63" eb="65">
      <t>ジュンビ</t>
    </rPh>
    <rPh sb="74" eb="76">
      <t>カクニン</t>
    </rPh>
    <phoneticPr fontId="7"/>
  </si>
  <si>
    <t>※オレンジ色のセルがない状態で提出してください。</t>
    <rPh sb="5" eb="6">
      <t>イロ</t>
    </rPh>
    <rPh sb="12" eb="14">
      <t>ジョウタイ</t>
    </rPh>
    <rPh sb="15" eb="17">
      <t>テイシュツ</t>
    </rPh>
    <phoneticPr fontId="7"/>
  </si>
  <si>
    <t>「会社名」「代表者」「所在地」が含まれる会社概要書を提出
共同申請の場合は全申請者分提出</t>
    <rPh sb="20" eb="25">
      <t>カイシャガイヨウショ</t>
    </rPh>
    <rPh sb="26" eb="28">
      <t>テイシュツ</t>
    </rPh>
    <phoneticPr fontId="7"/>
  </si>
  <si>
    <t>宣言日付、又は予定時期</t>
    <rPh sb="0" eb="2">
      <t>センゲン</t>
    </rPh>
    <rPh sb="2" eb="4">
      <t>ヒヅケ</t>
    </rPh>
    <rPh sb="5" eb="6">
      <t>マタ</t>
    </rPh>
    <rPh sb="7" eb="9">
      <t>ヨテイ</t>
    </rPh>
    <rPh sb="9" eb="11">
      <t>ジキ</t>
    </rPh>
    <phoneticPr fontId="7"/>
  </si>
  <si>
    <t>認定日、又は認定予定時期</t>
    <rPh sb="0" eb="2">
      <t>ニンテイ</t>
    </rPh>
    <rPh sb="2" eb="3">
      <t>ビ</t>
    </rPh>
    <rPh sb="4" eb="5">
      <t>マタ</t>
    </rPh>
    <rPh sb="6" eb="8">
      <t>ニンテイ</t>
    </rPh>
    <rPh sb="8" eb="10">
      <t>ヨテイ</t>
    </rPh>
    <rPh sb="10" eb="12">
      <t>ジキ</t>
    </rPh>
    <phoneticPr fontId="7"/>
  </si>
  <si>
    <t>② 外観写真、又は外観パース ⇒ 外観写真、又は外観パースを貼付してください。</t>
    <rPh sb="7" eb="8">
      <t>マタ</t>
    </rPh>
    <rPh sb="22" eb="23">
      <t>マタ</t>
    </rPh>
    <rPh sb="30" eb="32">
      <t>チョウフ</t>
    </rPh>
    <phoneticPr fontId="7"/>
  </si>
  <si>
    <t>※提出必須の書類については必ず「○」を選択し、提出準備ができていることを確認してください。</t>
    <phoneticPr fontId="7"/>
  </si>
  <si>
    <r>
      <t>　　共同事業のため申請者２を入力　　　　　</t>
    </r>
    <r>
      <rPr>
        <b/>
        <u/>
        <sz val="10"/>
        <color theme="1" tint="0.14999847407452621"/>
        <rFont val="Meiryo UI"/>
        <family val="3"/>
        <charset val="128"/>
      </rPr>
      <t>※□にチェックを入れてください。</t>
    </r>
    <rPh sb="2" eb="4">
      <t>キョウドウ</t>
    </rPh>
    <rPh sb="4" eb="6">
      <t>ジギョウ</t>
    </rPh>
    <rPh sb="9" eb="12">
      <t>シンセイシャ</t>
    </rPh>
    <rPh sb="14" eb="16">
      <t>ニュウリョク</t>
    </rPh>
    <rPh sb="28" eb="29">
      <t>イ</t>
    </rPh>
    <rPh sb="31" eb="32">
      <t>クダ</t>
    </rPh>
    <phoneticPr fontId="7"/>
  </si>
  <si>
    <r>
      <t>　　共同事業のため申請者３を入力　　　　　</t>
    </r>
    <r>
      <rPr>
        <b/>
        <u/>
        <sz val="10"/>
        <color theme="1" tint="0.14999847407452621"/>
        <rFont val="Meiryo UI"/>
        <family val="3"/>
        <charset val="128"/>
      </rPr>
      <t>※□にチェックを入れてください。</t>
    </r>
    <phoneticPr fontId="7"/>
  </si>
  <si>
    <r>
      <t>　　</t>
    </r>
    <r>
      <rPr>
        <b/>
        <u/>
        <sz val="12"/>
        <color theme="1" tint="0.14999847407452621"/>
        <rFont val="Meiryo UI"/>
        <family val="3"/>
        <charset val="128"/>
      </rPr>
      <t>共同事業のため申請者４を入力</t>
    </r>
    <r>
      <rPr>
        <b/>
        <u/>
        <sz val="10.5"/>
        <color theme="1" tint="0.14999847407452621"/>
        <rFont val="Meiryo UI"/>
        <family val="3"/>
        <charset val="128"/>
      </rPr>
      <t>　　　　　</t>
    </r>
    <r>
      <rPr>
        <b/>
        <u/>
        <sz val="10"/>
        <color theme="1" tint="0.14999847407452621"/>
        <rFont val="Meiryo UI"/>
        <family val="3"/>
        <charset val="128"/>
      </rPr>
      <t>※□にチェックを入れてください。</t>
    </r>
    <phoneticPr fontId="7"/>
  </si>
  <si>
    <r>
      <t>　　</t>
    </r>
    <r>
      <rPr>
        <b/>
        <u/>
        <sz val="12"/>
        <color theme="1" tint="0.14999847407452621"/>
        <rFont val="Meiryo UI"/>
        <family val="3"/>
        <charset val="128"/>
      </rPr>
      <t>共同事業のため申請者５を入力</t>
    </r>
    <r>
      <rPr>
        <b/>
        <u/>
        <sz val="10.5"/>
        <color theme="1" tint="0.14999847407452621"/>
        <rFont val="Meiryo UI"/>
        <family val="3"/>
        <charset val="128"/>
      </rPr>
      <t>　　　　　</t>
    </r>
    <r>
      <rPr>
        <b/>
        <u/>
        <sz val="10"/>
        <color theme="1" tint="0.14999847407452621"/>
        <rFont val="Meiryo UI"/>
        <family val="3"/>
        <charset val="128"/>
      </rPr>
      <t>※□にチェックを入れてください。</t>
    </r>
    <phoneticPr fontId="7"/>
  </si>
  <si>
    <t>・ＰＶパネル、太陽熱温水パネル、採光（トップライト等）、その他機械・設備、屋上緑化部、塔屋、屋上広場、駐車場の面積が全て明記されている図面を提出
・屋根又は屋上の面積を記入すること</t>
    <rPh sb="7" eb="10">
      <t>タイヨウネツ</t>
    </rPh>
    <rPh sb="10" eb="12">
      <t>オンスイ</t>
    </rPh>
    <rPh sb="16" eb="18">
      <t>サイコウ</t>
    </rPh>
    <rPh sb="25" eb="26">
      <t>トウ</t>
    </rPh>
    <rPh sb="30" eb="31">
      <t>タ</t>
    </rPh>
    <rPh sb="31" eb="33">
      <t>キカイ</t>
    </rPh>
    <rPh sb="34" eb="36">
      <t>セツビ</t>
    </rPh>
    <rPh sb="37" eb="39">
      <t>オクジョウ</t>
    </rPh>
    <rPh sb="39" eb="41">
      <t>リョクカ</t>
    </rPh>
    <rPh sb="41" eb="42">
      <t>ブ</t>
    </rPh>
    <rPh sb="43" eb="45">
      <t>トウオク</t>
    </rPh>
    <rPh sb="46" eb="50">
      <t>オクジョウヒロバ</t>
    </rPh>
    <rPh sb="51" eb="54">
      <t>チュウシャジョウ</t>
    </rPh>
    <rPh sb="55" eb="57">
      <t>メンセキ</t>
    </rPh>
    <rPh sb="58" eb="59">
      <t>スベ</t>
    </rPh>
    <rPh sb="60" eb="62">
      <t>メイキ</t>
    </rPh>
    <rPh sb="67" eb="69">
      <t>ズメン</t>
    </rPh>
    <rPh sb="70" eb="72">
      <t>テイシュツ</t>
    </rPh>
    <rPh sb="76" eb="77">
      <t>マタ</t>
    </rPh>
    <rPh sb="84" eb="86">
      <t>キニュウ</t>
    </rPh>
    <phoneticPr fontId="7"/>
  </si>
  <si>
    <t>（ 単位 ：</t>
    <phoneticPr fontId="7"/>
  </si>
  <si>
    <t>　・補助対象工事完了日</t>
    <rPh sb="2" eb="4">
      <t>ホジョ</t>
    </rPh>
    <rPh sb="4" eb="6">
      <t>タイショウ</t>
    </rPh>
    <rPh sb="6" eb="8">
      <t>コウジ</t>
    </rPh>
    <rPh sb="8" eb="10">
      <t>カンリョウ</t>
    </rPh>
    <rPh sb="10" eb="11">
      <t>ビ</t>
    </rPh>
    <phoneticPr fontId="7"/>
  </si>
  <si>
    <t>　・補助対象工事引渡日</t>
    <rPh sb="2" eb="6">
      <t>ホジョタイショウ</t>
    </rPh>
    <rPh sb="6" eb="8">
      <t>コウジ</t>
    </rPh>
    <rPh sb="8" eb="10">
      <t>ヒキワタ</t>
    </rPh>
    <rPh sb="10" eb="11">
      <t>ビ</t>
    </rPh>
    <phoneticPr fontId="7"/>
  </si>
  <si>
    <t>建築確認申請書</t>
    <rPh sb="0" eb="2">
      <t>ケンチク</t>
    </rPh>
    <rPh sb="2" eb="7">
      <t>カクニンシンセイショ</t>
    </rPh>
    <phoneticPr fontId="23"/>
  </si>
  <si>
    <t>確認済証</t>
    <phoneticPr fontId="23"/>
  </si>
  <si>
    <t>←　延べ面積は建築確認申請書第四面と同じ値を入力してください。</t>
    <rPh sb="2" eb="3">
      <t>ノ</t>
    </rPh>
    <rPh sb="4" eb="6">
      <t>メンセキ</t>
    </rPh>
    <rPh sb="7" eb="9">
      <t>ケンチク</t>
    </rPh>
    <rPh sb="9" eb="11">
      <t>カクニン</t>
    </rPh>
    <rPh sb="11" eb="14">
      <t>シンセイショ</t>
    </rPh>
    <rPh sb="14" eb="17">
      <t>ダイヨンメン</t>
    </rPh>
    <rPh sb="18" eb="19">
      <t>オナ</t>
    </rPh>
    <rPh sb="20" eb="21">
      <t>アタイ</t>
    </rPh>
    <rPh sb="22" eb="24">
      <t>ニュウリョク</t>
    </rPh>
    <phoneticPr fontId="7"/>
  </si>
  <si>
    <t>提出の有無を選択した（Ｉ列にオレンジ色のセルがない）状態で提出</t>
    <rPh sb="0" eb="2">
      <t>テイシュツ</t>
    </rPh>
    <rPh sb="3" eb="5">
      <t>ウム</t>
    </rPh>
    <rPh sb="6" eb="8">
      <t>センタク</t>
    </rPh>
    <rPh sb="12" eb="13">
      <t>レツ</t>
    </rPh>
    <rPh sb="18" eb="19">
      <t>イロ</t>
    </rPh>
    <rPh sb="26" eb="28">
      <t>ジョウタイ</t>
    </rPh>
    <rPh sb="29" eb="31">
      <t>テイシュツ</t>
    </rPh>
    <phoneticPr fontId="23"/>
  </si>
  <si>
    <t>町域・番地</t>
    <rPh sb="0" eb="2">
      <t>チョウイキ</t>
    </rPh>
    <rPh sb="3" eb="5">
      <t>バンチ</t>
    </rPh>
    <rPh sb="4" eb="5">
      <t>チョウバン</t>
    </rPh>
    <phoneticPr fontId="7"/>
  </si>
  <si>
    <t>代表担当者の場合、○をクリックして●を入れる</t>
    <rPh sb="0" eb="2">
      <t>ダイヒョウ</t>
    </rPh>
    <rPh sb="2" eb="5">
      <t>タントウシャ</t>
    </rPh>
    <rPh sb="6" eb="8">
      <t>バアイ</t>
    </rPh>
    <rPh sb="19" eb="20">
      <t>イ</t>
    </rPh>
    <phoneticPr fontId="7"/>
  </si>
  <si>
    <t>半角数字を「-（ハイフン）」ありで入力　ない場合はプルダウンから「－」を選択</t>
    <rPh sb="0" eb="2">
      <t>ハンカク</t>
    </rPh>
    <phoneticPr fontId="7"/>
  </si>
  <si>
    <t>←　A~Iの面積は以下のイメージ図を参考に入力してください。</t>
    <rPh sb="6" eb="8">
      <t>メンセキ</t>
    </rPh>
    <rPh sb="9" eb="11">
      <t>イカ</t>
    </rPh>
    <rPh sb="16" eb="17">
      <t>ズ</t>
    </rPh>
    <rPh sb="18" eb="20">
      <t>サンコウ</t>
    </rPh>
    <rPh sb="21" eb="23">
      <t>ニュウリョク</t>
    </rPh>
    <phoneticPr fontId="7"/>
  </si>
  <si>
    <t>CLT等</t>
    <rPh sb="3" eb="4">
      <t>ナド</t>
    </rPh>
    <phoneticPr fontId="7"/>
  </si>
  <si>
    <t>CLT等採択枠</t>
    <rPh sb="3" eb="4">
      <t>ナド</t>
    </rPh>
    <rPh sb="4" eb="6">
      <t>サイタク</t>
    </rPh>
    <rPh sb="6" eb="7">
      <t>ワク</t>
    </rPh>
    <phoneticPr fontId="7"/>
  </si>
  <si>
    <t>CLT等使用部位</t>
    <rPh sb="3" eb="4">
      <t>ナド</t>
    </rPh>
    <phoneticPr fontId="7"/>
  </si>
  <si>
    <t>CLT等使用割合</t>
    <rPh sb="3" eb="4">
      <t>ナド</t>
    </rPh>
    <rPh sb="4" eb="6">
      <t>シヨウ</t>
    </rPh>
    <rPh sb="6" eb="8">
      <t>ワリアイ</t>
    </rPh>
    <phoneticPr fontId="7"/>
  </si>
  <si>
    <t>評価対象のＷＥＢプログラム入力シート様式０．基本情報より転記
（小数第2位まで入力）</t>
    <rPh sb="13" eb="15">
      <t>ニュウリョク</t>
    </rPh>
    <rPh sb="18" eb="20">
      <t>ヨウシキ</t>
    </rPh>
    <rPh sb="22" eb="26">
      <t>キホンジョウホウ</t>
    </rPh>
    <rPh sb="28" eb="30">
      <t>テンキ</t>
    </rPh>
    <phoneticPr fontId="7"/>
  </si>
  <si>
    <t>評価対象面積比率</t>
    <rPh sb="0" eb="2">
      <t>ヒョウカ</t>
    </rPh>
    <rPh sb="2" eb="4">
      <t>タイショウ</t>
    </rPh>
    <rPh sb="4" eb="6">
      <t>メンセキ</t>
    </rPh>
    <rPh sb="6" eb="8">
      <t>ヒリツ</t>
    </rPh>
    <phoneticPr fontId="7"/>
  </si>
  <si>
    <t xml:space="preserve">
※以下に入力する値はＷＥＢプログラム算定結果と整合をとること。
</t>
    <rPh sb="2" eb="4">
      <t>イカ</t>
    </rPh>
    <rPh sb="5" eb="7">
      <t>ニュウリョク</t>
    </rPh>
    <rPh sb="9" eb="10">
      <t>アタイ</t>
    </rPh>
    <rPh sb="19" eb="21">
      <t>サンテイ</t>
    </rPh>
    <rPh sb="21" eb="23">
      <t>ケッカ</t>
    </rPh>
    <rPh sb="24" eb="26">
      <t>セイゴウ</t>
    </rPh>
    <phoneticPr fontId="7"/>
  </si>
  <si>
    <t>全角で入力
確認済証(既存建築物は建物登記簿)と表記を合わせる</t>
    <rPh sb="0" eb="2">
      <t>ゼンカク</t>
    </rPh>
    <rPh sb="3" eb="5">
      <t>ニュウリョク</t>
    </rPh>
    <rPh sb="11" eb="16">
      <t>キゾンケンチクブツ</t>
    </rPh>
    <phoneticPr fontId="7"/>
  </si>
  <si>
    <t>建物全体のＷＥＢプログラム入力シート様式0．基本情報より転記
（小数第2位まで入力）</t>
    <rPh sb="0" eb="4">
      <t>タテモノゼンタイ</t>
    </rPh>
    <rPh sb="13" eb="15">
      <t>ニュウリョク</t>
    </rPh>
    <rPh sb="22" eb="26">
      <t>キホンジョウホウ</t>
    </rPh>
    <rPh sb="28" eb="30">
      <t>テンキ</t>
    </rPh>
    <rPh sb="32" eb="34">
      <t>ショウスウ</t>
    </rPh>
    <rPh sb="34" eb="35">
      <t>ダイ</t>
    </rPh>
    <rPh sb="36" eb="37">
      <t>イ</t>
    </rPh>
    <rPh sb="39" eb="41">
      <t>ニュウリョク</t>
    </rPh>
    <phoneticPr fontId="6"/>
  </si>
  <si>
    <r>
      <t>申請書類一覧</t>
    </r>
    <r>
      <rPr>
        <sz val="11"/>
        <rFont val="ＭＳ Ｐゴシック"/>
        <family val="3"/>
        <charset val="128"/>
      </rPr>
      <t>・提出有無確認表</t>
    </r>
    <rPh sb="0" eb="2">
      <t>シンセイ</t>
    </rPh>
    <rPh sb="2" eb="4">
      <t>ショルイ</t>
    </rPh>
    <rPh sb="4" eb="6">
      <t>イチラン</t>
    </rPh>
    <rPh sb="7" eb="9">
      <t>テイシュツ</t>
    </rPh>
    <rPh sb="9" eb="11">
      <t>ウム</t>
    </rPh>
    <rPh sb="11" eb="13">
      <t>カクニン</t>
    </rPh>
    <rPh sb="13" eb="14">
      <t>ヒョウ</t>
    </rPh>
    <phoneticPr fontId="7"/>
  </si>
  <si>
    <t>４-３～６．概略予算書（項目別全体額）（１年目）（２年目）（３年目）</t>
    <rPh sb="6" eb="8">
      <t>ガイリャク</t>
    </rPh>
    <rPh sb="8" eb="11">
      <t>ヨサンショ</t>
    </rPh>
    <rPh sb="21" eb="23">
      <t>ネンメ</t>
    </rPh>
    <rPh sb="26" eb="28">
      <t>ネンメ</t>
    </rPh>
    <rPh sb="31" eb="33">
      <t>ネンメ</t>
    </rPh>
    <phoneticPr fontId="23"/>
  </si>
  <si>
    <t>現在事項証明書</t>
    <phoneticPr fontId="23"/>
  </si>
  <si>
    <t>現在事項証明書</t>
    <rPh sb="0" eb="2">
      <t>ゲンザイ</t>
    </rPh>
    <rPh sb="2" eb="4">
      <t>ジコウ</t>
    </rPh>
    <rPh sb="4" eb="7">
      <t>ショウメイショ</t>
    </rPh>
    <phoneticPr fontId="23"/>
  </si>
  <si>
    <t>04_会社概要</t>
    <rPh sb="3" eb="5">
      <t>カイシャ</t>
    </rPh>
    <rPh sb="5" eb="7">
      <t>ガイヨウ</t>
    </rPh>
    <phoneticPr fontId="7"/>
  </si>
  <si>
    <t>発行から３か月以内のものを提出
「登記情報提供サービス」で取得した情報の提出も可
個人の場合は印鑑登録証明書を提出</t>
    <rPh sb="13" eb="15">
      <t>テイシュツ</t>
    </rPh>
    <rPh sb="17" eb="23">
      <t>トウキジョウホウテイキョウ</t>
    </rPh>
    <rPh sb="29" eb="31">
      <t>シュトク</t>
    </rPh>
    <rPh sb="33" eb="35">
      <t>ジョウホウ</t>
    </rPh>
    <rPh sb="36" eb="38">
      <t>テイシュツ</t>
    </rPh>
    <rPh sb="39" eb="40">
      <t>カ</t>
    </rPh>
    <phoneticPr fontId="7"/>
  </si>
  <si>
    <t>断面図又は矩計図</t>
    <rPh sb="3" eb="4">
      <t>マタ</t>
    </rPh>
    <phoneticPr fontId="7"/>
  </si>
  <si>
    <t>屋根伏図又は屋上平面図</t>
    <rPh sb="0" eb="2">
      <t>ヤネ</t>
    </rPh>
    <rPh sb="2" eb="4">
      <t>フセズ</t>
    </rPh>
    <rPh sb="4" eb="5">
      <t>マタ</t>
    </rPh>
    <rPh sb="6" eb="8">
      <t>オクジョウ</t>
    </rPh>
    <rPh sb="8" eb="11">
      <t>ヘイメンズ</t>
    </rPh>
    <phoneticPr fontId="6"/>
  </si>
  <si>
    <t>算定結果</t>
    <rPh sb="0" eb="2">
      <t>サンテイ</t>
    </rPh>
    <phoneticPr fontId="7"/>
  </si>
  <si>
    <t>ＷＥＢ
プログラムによる書式</t>
    <rPh sb="12" eb="14">
      <t>ショシキ</t>
    </rPh>
    <phoneticPr fontId="7"/>
  </si>
  <si>
    <t>←社内文書番号を記入する場合は日付の上に記入してください。</t>
    <rPh sb="1" eb="3">
      <t>シャナイ</t>
    </rPh>
    <rPh sb="8" eb="10">
      <t>キニュウ</t>
    </rPh>
    <rPh sb="12" eb="14">
      <t>バアイ</t>
    </rPh>
    <rPh sb="15" eb="17">
      <t>ヒヅケ</t>
    </rPh>
    <rPh sb="18" eb="19">
      <t>ウエ</t>
    </rPh>
    <rPh sb="20" eb="22">
      <t>キニュウ</t>
    </rPh>
    <phoneticPr fontId="7"/>
  </si>
  <si>
    <t>町域・番地</t>
    <rPh sb="0" eb="2">
      <t>チョウイキ</t>
    </rPh>
    <phoneticPr fontId="7"/>
  </si>
  <si>
    <t>CLT等使用部位</t>
    <rPh sb="3" eb="4">
      <t>ナド</t>
    </rPh>
    <rPh sb="4" eb="6">
      <t>シヨウ</t>
    </rPh>
    <rPh sb="6" eb="8">
      <t>ブイ</t>
    </rPh>
    <phoneticPr fontId="7"/>
  </si>
  <si>
    <t>　　「概略予算書（１年目），（２年目），（３年目）」各シートの合計欄から数式でリンクされています。</t>
    <rPh sb="26" eb="27">
      <t>カク</t>
    </rPh>
    <rPh sb="31" eb="33">
      <t>ゴウケイ</t>
    </rPh>
    <rPh sb="33" eb="34">
      <t>ラン</t>
    </rPh>
    <phoneticPr fontId="7"/>
  </si>
  <si>
    <t>➢ 各年度のシートを作成し、「（項目別全体額）＝（１年目）～（３年目）それぞれの集計欄の合計」となっているか確認してください。</t>
    <rPh sb="2" eb="5">
      <t>カクネンド</t>
    </rPh>
    <rPh sb="10" eb="12">
      <t>サクセイ</t>
    </rPh>
    <rPh sb="16" eb="19">
      <t>コウモクベツ</t>
    </rPh>
    <rPh sb="19" eb="21">
      <t>ゼンタイ</t>
    </rPh>
    <rPh sb="21" eb="22">
      <t>ガク</t>
    </rPh>
    <rPh sb="26" eb="28">
      <t>ネンメ</t>
    </rPh>
    <rPh sb="32" eb="34">
      <t>ネンメ</t>
    </rPh>
    <rPh sb="40" eb="42">
      <t>シュウケイ</t>
    </rPh>
    <rPh sb="42" eb="43">
      <t>ラン</t>
    </rPh>
    <rPh sb="44" eb="46">
      <t>ゴウケイ</t>
    </rPh>
    <rPh sb="54" eb="56">
      <t>カクニン</t>
    </rPh>
    <phoneticPr fontId="7"/>
  </si>
  <si>
    <t>➢ （集計）の「Ⅱ．設備費」「Ⅲ．工事費」「Ⅱ＋Ⅲ．設備費＋工事費」を内訳項目を８項目以上作成した場合は</t>
    <rPh sb="35" eb="39">
      <t>ウチワケコウモク</t>
    </rPh>
    <rPh sb="41" eb="43">
      <t>コウモク</t>
    </rPh>
    <rPh sb="43" eb="45">
      <t>イジョウ</t>
    </rPh>
    <rPh sb="45" eb="47">
      <t>サクセイ</t>
    </rPh>
    <rPh sb="49" eb="51">
      <t>バアイ</t>
    </rPh>
    <phoneticPr fontId="7"/>
  </si>
  <si>
    <t>４ - ３．概略予算書　（項目別全体額）</t>
    <phoneticPr fontId="7"/>
  </si>
  <si>
    <t xml:space="preserve">   ※あらかじめ設定されている数式の崩れに注意し、必要に応じて手入力すること。</t>
    <phoneticPr fontId="7"/>
  </si>
  <si>
    <t>➢ （内訳）の経費区分欄のプルダウンから「設備」or「工事」を選択すると、項目ごとに設備費小計、工事費小計が算出されます。</t>
    <phoneticPr fontId="7"/>
  </si>
  <si>
    <t>・一部の建物用途評価：建築確認申請書第五面　対象部分の床面積合計</t>
    <rPh sb="4" eb="6">
      <t>タテモノ</t>
    </rPh>
    <rPh sb="6" eb="8">
      <t>ヨウト</t>
    </rPh>
    <rPh sb="11" eb="13">
      <t>ケンチク</t>
    </rPh>
    <rPh sb="13" eb="15">
      <t>カクニン</t>
    </rPh>
    <rPh sb="15" eb="18">
      <t>シンセイショ</t>
    </rPh>
    <rPh sb="18" eb="19">
      <t>ダイ</t>
    </rPh>
    <rPh sb="19" eb="20">
      <t>5</t>
    </rPh>
    <rPh sb="20" eb="21">
      <t>メン</t>
    </rPh>
    <rPh sb="22" eb="24">
      <t>タイショウ</t>
    </rPh>
    <rPh sb="24" eb="26">
      <t>ブブン</t>
    </rPh>
    <rPh sb="27" eb="30">
      <t>ユカメンセキ</t>
    </rPh>
    <rPh sb="30" eb="32">
      <t>ゴウケイ</t>
    </rPh>
    <phoneticPr fontId="7"/>
  </si>
  <si>
    <t>他の補助金の有無</t>
    <phoneticPr fontId="7"/>
  </si>
  <si>
    <t>壁</t>
    <rPh sb="0" eb="1">
      <t>カベ</t>
    </rPh>
    <phoneticPr fontId="2"/>
  </si>
  <si>
    <t>柱</t>
    <rPh sb="0" eb="1">
      <t>ハシラ</t>
    </rPh>
    <phoneticPr fontId="2"/>
  </si>
  <si>
    <t>斜材（筋かい等）</t>
    <rPh sb="0" eb="2">
      <t>シャザイ</t>
    </rPh>
    <rPh sb="3" eb="4">
      <t>スジ</t>
    </rPh>
    <rPh sb="6" eb="7">
      <t>ナド</t>
    </rPh>
    <phoneticPr fontId="2"/>
  </si>
  <si>
    <t>床版</t>
    <rPh sb="0" eb="1">
      <t>ユカ</t>
    </rPh>
    <rPh sb="1" eb="2">
      <t>ハン</t>
    </rPh>
    <phoneticPr fontId="2"/>
  </si>
  <si>
    <t>屋根版</t>
    <rPh sb="0" eb="2">
      <t>ヤネ</t>
    </rPh>
    <rPh sb="2" eb="3">
      <t>ハン</t>
    </rPh>
    <phoneticPr fontId="2"/>
  </si>
  <si>
    <t>横架材（梁等）</t>
    <rPh sb="0" eb="1">
      <t>ヨコ</t>
    </rPh>
    <rPh sb="1" eb="2">
      <t>カ</t>
    </rPh>
    <rPh sb="2" eb="3">
      <t>ザイ</t>
    </rPh>
    <rPh sb="4" eb="5">
      <t>ハリ</t>
    </rPh>
    <rPh sb="5" eb="6">
      <t>ナド</t>
    </rPh>
    <phoneticPr fontId="2"/>
  </si>
  <si>
    <t>全角で入力　市区町村（例｜京都市</t>
    <rPh sb="0" eb="2">
      <t>ゼンカク</t>
    </rPh>
    <rPh sb="3" eb="5">
      <t>ニュウリョク</t>
    </rPh>
    <rPh sb="6" eb="8">
      <t>シク</t>
    </rPh>
    <rPh sb="8" eb="10">
      <t>チョウソン</t>
    </rPh>
    <rPh sb="11" eb="12">
      <t>レイ</t>
    </rPh>
    <phoneticPr fontId="7"/>
  </si>
  <si>
    <t>全角で入力　町域（例｜中京区相生町～</t>
    <rPh sb="0" eb="2">
      <t>ゼンカク</t>
    </rPh>
    <rPh sb="3" eb="5">
      <t>ニュウリョク</t>
    </rPh>
    <rPh sb="6" eb="8">
      <t>チョウイキ</t>
    </rPh>
    <rPh sb="9" eb="10">
      <t>レイ</t>
    </rPh>
    <phoneticPr fontId="7"/>
  </si>
  <si>
    <t>主要用途</t>
    <rPh sb="0" eb="2">
      <t>シュヨウ</t>
    </rPh>
    <rPh sb="2" eb="4">
      <t>ヨウト</t>
    </rPh>
    <phoneticPr fontId="7"/>
  </si>
  <si>
    <t>建築物の非住宅部分の全体を対象とする場合は「全体評価」、非住宅部分の内、一部の建物用途を対象とする場合は「建物用途評価」を選択してください。</t>
    <rPh sb="0" eb="3">
      <t>ケンチクブツ</t>
    </rPh>
    <rPh sb="4" eb="9">
      <t>ヒジュウタクブブン</t>
    </rPh>
    <rPh sb="10" eb="12">
      <t>ゼンタイ</t>
    </rPh>
    <rPh sb="13" eb="15">
      <t>タイショウ</t>
    </rPh>
    <rPh sb="18" eb="20">
      <t>バアイ</t>
    </rPh>
    <rPh sb="22" eb="26">
      <t>ゼンタイヒョウカ</t>
    </rPh>
    <phoneticPr fontId="7"/>
  </si>
  <si>
    <t>A</t>
    <phoneticPr fontId="7"/>
  </si>
  <si>
    <t>B</t>
    <phoneticPr fontId="7"/>
  </si>
  <si>
    <t>※以下に示す個人情報の取得及び提供に関する内容について、同意のうえ交付申請書を提出すること。</t>
    <rPh sb="1" eb="3">
      <t>イカ</t>
    </rPh>
    <rPh sb="4" eb="5">
      <t>シメ</t>
    </rPh>
    <rPh sb="6" eb="8">
      <t>コジン</t>
    </rPh>
    <rPh sb="8" eb="10">
      <t>ジョウホウ</t>
    </rPh>
    <rPh sb="11" eb="13">
      <t>シュトク</t>
    </rPh>
    <rPh sb="13" eb="14">
      <t>オヨ</t>
    </rPh>
    <rPh sb="15" eb="17">
      <t>テイキョウ</t>
    </rPh>
    <rPh sb="18" eb="19">
      <t>カン</t>
    </rPh>
    <rPh sb="21" eb="23">
      <t>ナイヨウ</t>
    </rPh>
    <rPh sb="28" eb="30">
      <t>ドウイ</t>
    </rPh>
    <rPh sb="33" eb="35">
      <t>コウフ</t>
    </rPh>
    <rPh sb="35" eb="38">
      <t>シンセイショ</t>
    </rPh>
    <rPh sb="39" eb="41">
      <t>テイシュツ</t>
    </rPh>
    <phoneticPr fontId="7"/>
  </si>
  <si>
    <t>本事業では、以下に示す提供先及び利用目的で取得情報を提供する。各提供先に本事業で取得した情報を提供する場合は、提供元と提供先で利用目的等を明示した適切な契約締結を行うか、利用規約等への同意を求める。</t>
    <rPh sb="6" eb="8">
      <t>イカ</t>
    </rPh>
    <phoneticPr fontId="112"/>
  </si>
  <si>
    <r>
      <t>提供先</t>
    </r>
    <r>
      <rPr>
        <b/>
        <vertAlign val="superscript"/>
        <sz val="11"/>
        <color theme="0"/>
        <rFont val="ＭＳ Ｐ明朝"/>
        <family val="1"/>
        <charset val="128"/>
      </rPr>
      <t>※1</t>
    </r>
    <rPh sb="0" eb="3">
      <t>テイキョウサキ</t>
    </rPh>
    <phoneticPr fontId="112"/>
  </si>
  <si>
    <t>国</t>
    <phoneticPr fontId="112"/>
  </si>
  <si>
    <t>２．（ア）の内、住所、　　
　（イ）（ウ）（エ）（オ）</t>
    <phoneticPr fontId="112"/>
  </si>
  <si>
    <t>２．（ア）の内、市区　
　町村までの住所、
　（イ）（ウ）（エ）（オ）</t>
    <phoneticPr fontId="112"/>
  </si>
  <si>
    <t>-</t>
    <phoneticPr fontId="112"/>
  </si>
  <si>
    <t>２．（ア）の内、市区　
　町村までの住所、　
　（イ）（ウ）（エ）（オ）</t>
    <phoneticPr fontId="7"/>
  </si>
  <si>
    <t>※1　「８．」に示す外部委託先は提供先として扱わない</t>
    <phoneticPr fontId="112"/>
  </si>
  <si>
    <t>個人情報の提出がされない場合、利用目的を遂行できないことがある。</t>
    <phoneticPr fontId="112"/>
  </si>
  <si>
    <t>提供された個人情報を、個人情報に関する機密保持契約を締結している業務委託会社へ、利用目的の達成に必要な範囲で委託することがある。委託会社に対しては、適切な取扱い及び保護を行う。</t>
    <phoneticPr fontId="112"/>
  </si>
  <si>
    <t>　　(1) 申請者の経理の状況及び補助事業に係る資金計画を記載した書類</t>
    <rPh sb="33" eb="35">
      <t>ショルイ</t>
    </rPh>
    <phoneticPr fontId="7"/>
  </si>
  <si>
    <t>　　(3) 暴力団排除に関する誓約事項（定型様式１-３）</t>
    <rPh sb="6" eb="9">
      <t>ボウリョクダン</t>
    </rPh>
    <rPh sb="9" eb="11">
      <t>ハイジョ</t>
    </rPh>
    <rPh sb="12" eb="13">
      <t>カン</t>
    </rPh>
    <rPh sb="15" eb="17">
      <t>セイヤク</t>
    </rPh>
    <rPh sb="17" eb="19">
      <t>ジコウ</t>
    </rPh>
    <rPh sb="20" eb="24">
      <t>テイケイヨウシキ</t>
    </rPh>
    <phoneticPr fontId="7"/>
  </si>
  <si>
    <t>定型様式１-４　役員名簿</t>
    <rPh sb="0" eb="4">
      <t>テイケイヨウシキ</t>
    </rPh>
    <phoneticPr fontId="22"/>
  </si>
  <si>
    <t>← ２０％以内の値が表示されていることを確認してください。</t>
    <rPh sb="5" eb="7">
      <t>イナイ</t>
    </rPh>
    <rPh sb="8" eb="9">
      <t>アタイ</t>
    </rPh>
    <rPh sb="10" eb="12">
      <t>ヒョウジ</t>
    </rPh>
    <rPh sb="20" eb="22">
      <t>カクニン</t>
    </rPh>
    <phoneticPr fontId="7"/>
  </si>
  <si>
    <t>◆概略予算書（項目別全体額）の注意点</t>
    <rPh sb="1" eb="3">
      <t>ガイリャク</t>
    </rPh>
    <rPh sb="3" eb="6">
      <t>ヨサンショ</t>
    </rPh>
    <rPh sb="7" eb="10">
      <t>コウモクベツ</t>
    </rPh>
    <rPh sb="10" eb="13">
      <t>ゼンタイガク</t>
    </rPh>
    <rPh sb="15" eb="18">
      <t>チュウイテン</t>
    </rPh>
    <phoneticPr fontId="7"/>
  </si>
  <si>
    <t>全体評価</t>
    <rPh sb="0" eb="2">
      <t>ゼンタイ</t>
    </rPh>
    <rPh sb="2" eb="4">
      <t>ヒョウカ</t>
    </rPh>
    <phoneticPr fontId="7"/>
  </si>
  <si>
    <t>「建物用途評価」の場合は、建物全体のエネルギー情報を入力してください。</t>
    <rPh sb="9" eb="11">
      <t>バアイ</t>
    </rPh>
    <rPh sb="13" eb="17">
      <t>タテモノゼンタイ</t>
    </rPh>
    <rPh sb="23" eb="25">
      <t>ジョウホウ</t>
    </rPh>
    <rPh sb="26" eb="28">
      <t>ニュウリョク</t>
    </rPh>
    <phoneticPr fontId="7"/>
  </si>
  <si>
    <t>入力不要</t>
    <phoneticPr fontId="7"/>
  </si>
  <si>
    <t>現在事項全部証明書又は履歴事項全部証明書等の写し</t>
    <rPh sb="4" eb="6">
      <t>ゼンブ</t>
    </rPh>
    <rPh sb="9" eb="10">
      <t>マタ</t>
    </rPh>
    <phoneticPr fontId="7"/>
  </si>
  <si>
    <t>第一面から第五面まで提出</t>
    <rPh sb="0" eb="3">
      <t>ダイイチメン</t>
    </rPh>
    <rPh sb="5" eb="8">
      <t>ダイゴメン</t>
    </rPh>
    <rPh sb="10" eb="12">
      <t>テイシュツ</t>
    </rPh>
    <phoneticPr fontId="7"/>
  </si>
  <si>
    <t>発行から３か月以内の建物登記簿を提出
未取得の場合は提出予定時期を記載したデータ等を提出</t>
    <rPh sb="0" eb="2">
      <t>ハッコウ</t>
    </rPh>
    <rPh sb="10" eb="15">
      <t>タテモノトウキボ</t>
    </rPh>
    <rPh sb="16" eb="18">
      <t>テイシュツ</t>
    </rPh>
    <rPh sb="19" eb="22">
      <t>ミシュトク</t>
    </rPh>
    <rPh sb="23" eb="25">
      <t>バアイ</t>
    </rPh>
    <rPh sb="26" eb="32">
      <t>テイシュツヨテイジキ</t>
    </rPh>
    <rPh sb="33" eb="35">
      <t>キサイ</t>
    </rPh>
    <rPh sb="40" eb="41">
      <t>ナド</t>
    </rPh>
    <rPh sb="42" eb="44">
      <t>テイシュツ</t>
    </rPh>
    <phoneticPr fontId="7"/>
  </si>
  <si>
    <t>確認済証を提出
未取得の場合は提出予定時期を記載したデータ等を提出</t>
    <rPh sb="0" eb="4">
      <t>カクニンズミショウ</t>
    </rPh>
    <rPh sb="5" eb="7">
      <t>テイシュツ</t>
    </rPh>
    <phoneticPr fontId="7"/>
  </si>
  <si>
    <t>※同意欄のチェックに不足がある場合は、交付申請を受理できませんのであらかじめご了承ください。</t>
    <rPh sb="1" eb="3">
      <t>ドウイ</t>
    </rPh>
    <rPh sb="3" eb="4">
      <t>ラン</t>
    </rPh>
    <rPh sb="10" eb="12">
      <t>フソク</t>
    </rPh>
    <rPh sb="19" eb="21">
      <t>コウフ</t>
    </rPh>
    <rPh sb="21" eb="23">
      <t>シンセイ</t>
    </rPh>
    <rPh sb="24" eb="26">
      <t>ジュリ</t>
    </rPh>
    <phoneticPr fontId="23"/>
  </si>
  <si>
    <t>以上の同意事項の内容に同意し、申請内容に間違いがないことを確認したうえで記名します。</t>
    <rPh sb="3" eb="5">
      <t>ドウイ</t>
    </rPh>
    <rPh sb="5" eb="7">
      <t>ジコウ</t>
    </rPh>
    <rPh sb="8" eb="10">
      <t>ナイヨウ</t>
    </rPh>
    <rPh sb="11" eb="13">
      <t>ドウイ</t>
    </rPh>
    <rPh sb="15" eb="17">
      <t>シンセイ</t>
    </rPh>
    <rPh sb="17" eb="19">
      <t>ナイヨウ</t>
    </rPh>
    <rPh sb="20" eb="22">
      <t>マチガ</t>
    </rPh>
    <rPh sb="29" eb="31">
      <t>カクニン</t>
    </rPh>
    <rPh sb="36" eb="38">
      <t>キメイ</t>
    </rPh>
    <phoneticPr fontId="23"/>
  </si>
  <si>
    <t>定型様式１-３の暴力団排除に関する誓約事項について熟読し、理解のうえ、これに了承している。</t>
    <rPh sb="0" eb="4">
      <t>テイケイヨウシキ</t>
    </rPh>
    <rPh sb="8" eb="11">
      <t>ボウリョクダン</t>
    </rPh>
    <rPh sb="11" eb="13">
      <t>ハイジョ</t>
    </rPh>
    <rPh sb="14" eb="15">
      <t>カン</t>
    </rPh>
    <rPh sb="17" eb="19">
      <t>セイヤク</t>
    </rPh>
    <rPh sb="19" eb="21">
      <t>ジコウ</t>
    </rPh>
    <rPh sb="25" eb="27">
      <t>ジュクドク</t>
    </rPh>
    <rPh sb="29" eb="31">
      <t>リカイ</t>
    </rPh>
    <rPh sb="38" eb="40">
      <t>リョウショウ</t>
    </rPh>
    <phoneticPr fontId="7"/>
  </si>
  <si>
    <t>個人情報の取得と利用について熟読し、理解のうえ、これに了承している。</t>
    <rPh sb="0" eb="2">
      <t>コジン</t>
    </rPh>
    <rPh sb="2" eb="4">
      <t>ジョウホウ</t>
    </rPh>
    <rPh sb="5" eb="7">
      <t>シュトク</t>
    </rPh>
    <rPh sb="8" eb="10">
      <t>リヨウ</t>
    </rPh>
    <rPh sb="14" eb="16">
      <t>ジュクドク</t>
    </rPh>
    <rPh sb="18" eb="20">
      <t>リカイ</t>
    </rPh>
    <rPh sb="27" eb="29">
      <t>リョウショウ</t>
    </rPh>
    <phoneticPr fontId="7"/>
  </si>
  <si>
    <r>
      <t>補助金の額</t>
    </r>
    <r>
      <rPr>
        <vertAlign val="superscript"/>
        <sz val="10.5"/>
        <rFont val="ＭＳ Ｐ明朝"/>
        <family val="1"/>
        <charset val="128"/>
      </rPr>
      <t>※</t>
    </r>
    <rPh sb="0" eb="3">
      <t>ホジョキン</t>
    </rPh>
    <rPh sb="4" eb="5">
      <t>ガク</t>
    </rPh>
    <phoneticPr fontId="7"/>
  </si>
  <si>
    <t xml:space="preserve"> （注）補助率及び補助金の額は、交付申請時点での参考値とする。</t>
    <rPh sb="4" eb="7">
      <t>ホジョリツ</t>
    </rPh>
    <rPh sb="7" eb="8">
      <t>オヨ</t>
    </rPh>
    <rPh sb="9" eb="11">
      <t>ホジョ</t>
    </rPh>
    <rPh sb="11" eb="12">
      <t>キン</t>
    </rPh>
    <rPh sb="13" eb="14">
      <t>ガク</t>
    </rPh>
    <rPh sb="16" eb="22">
      <t>コウフシンセイジテン</t>
    </rPh>
    <rPh sb="24" eb="27">
      <t>サンコウチ</t>
    </rPh>
    <phoneticPr fontId="7"/>
  </si>
  <si>
    <t>ＢＥＭＳデータ報告の事前設定完了予定日</t>
    <rPh sb="7" eb="9">
      <t>ホウコク</t>
    </rPh>
    <rPh sb="10" eb="12">
      <t>ジゼン</t>
    </rPh>
    <rPh sb="12" eb="14">
      <t>セッテイ</t>
    </rPh>
    <rPh sb="14" eb="16">
      <t>カンリョウ</t>
    </rPh>
    <rPh sb="16" eb="18">
      <t>ヨテイ</t>
    </rPh>
    <rPh sb="18" eb="19">
      <t>ビ</t>
    </rPh>
    <phoneticPr fontId="7"/>
  </si>
  <si>
    <t>補助対象建築物の地域区分をプルダウンから選択</t>
    <rPh sb="0" eb="2">
      <t>ホジョ</t>
    </rPh>
    <rPh sb="2" eb="4">
      <t>タイショウ</t>
    </rPh>
    <rPh sb="4" eb="7">
      <t>ケンチクブツ</t>
    </rPh>
    <rPh sb="20" eb="22">
      <t>センタク</t>
    </rPh>
    <phoneticPr fontId="7"/>
  </si>
  <si>
    <t>延べ面積（建築確認申請）</t>
    <rPh sb="0" eb="1">
      <t>ノ</t>
    </rPh>
    <rPh sb="2" eb="4">
      <t>メンセキ</t>
    </rPh>
    <rPh sb="5" eb="7">
      <t>ケンチク</t>
    </rPh>
    <rPh sb="7" eb="11">
      <t>カクニンシンセイ</t>
    </rPh>
    <phoneticPr fontId="7"/>
  </si>
  <si>
    <t>建築面積（建築確認申請）</t>
    <rPh sb="0" eb="2">
      <t>ケンチク</t>
    </rPh>
    <rPh sb="2" eb="4">
      <t>メンセキ</t>
    </rPh>
    <rPh sb="5" eb="7">
      <t>ケンチク</t>
    </rPh>
    <rPh sb="7" eb="11">
      <t>カクニンシンセイ</t>
    </rPh>
    <phoneticPr fontId="7"/>
  </si>
  <si>
    <t>半角数字で入力</t>
    <rPh sb="0" eb="2">
      <t>ハンカク</t>
    </rPh>
    <rPh sb="2" eb="4">
      <t>スウジ</t>
    </rPh>
    <rPh sb="5" eb="7">
      <t>ニュウリョク</t>
    </rPh>
    <phoneticPr fontId="7"/>
  </si>
  <si>
    <t>第三者機関による認証取得状況（予定を含む）をプルダウンから選択</t>
    <rPh sb="15" eb="17">
      <t>ヨテイ</t>
    </rPh>
    <rPh sb="18" eb="19">
      <t>フク</t>
    </rPh>
    <rPh sb="29" eb="31">
      <t>センタク</t>
    </rPh>
    <phoneticPr fontId="6"/>
  </si>
  <si>
    <t>評価認証取得時期</t>
    <rPh sb="4" eb="6">
      <t>シュトク</t>
    </rPh>
    <rPh sb="6" eb="8">
      <t>ジキ</t>
    </rPh>
    <phoneticPr fontId="7"/>
  </si>
  <si>
    <t>評価時期</t>
    <rPh sb="2" eb="4">
      <t>ジキ</t>
    </rPh>
    <phoneticPr fontId="7"/>
  </si>
  <si>
    <t>・全体評価：建築確認申請書第四面の床面積</t>
    <rPh sb="1" eb="3">
      <t>ゼンタイ</t>
    </rPh>
    <rPh sb="6" eb="8">
      <t>ケンチク</t>
    </rPh>
    <rPh sb="10" eb="13">
      <t>シンセイショ</t>
    </rPh>
    <rPh sb="13" eb="14">
      <t>ダイ</t>
    </rPh>
    <rPh sb="14" eb="15">
      <t>ヨン</t>
    </rPh>
    <rPh sb="15" eb="16">
      <t>メン</t>
    </rPh>
    <rPh sb="17" eb="18">
      <t>ユカ</t>
    </rPh>
    <phoneticPr fontId="7"/>
  </si>
  <si>
    <t>プルダウンから選択（先に主要用途を選択すること）</t>
    <rPh sb="7" eb="9">
      <t>センタク</t>
    </rPh>
    <rPh sb="10" eb="11">
      <t>サキ</t>
    </rPh>
    <rPh sb="12" eb="14">
      <t>シュヨウ</t>
    </rPh>
    <rPh sb="14" eb="16">
      <t>ヨウト</t>
    </rPh>
    <rPh sb="17" eb="19">
      <t>センタク</t>
    </rPh>
    <phoneticPr fontId="7"/>
  </si>
  <si>
    <r>
      <t>補助金の額（上限値）</t>
    </r>
    <r>
      <rPr>
        <vertAlign val="superscript"/>
        <sz val="10.5"/>
        <rFont val="ＭＳ Ｐ明朝"/>
        <family val="1"/>
        <charset val="128"/>
      </rPr>
      <t>※</t>
    </r>
    <rPh sb="6" eb="8">
      <t>ジョウゲン</t>
    </rPh>
    <phoneticPr fontId="7"/>
  </si>
  <si>
    <t>　・ＢＥＭＳデータ報告の事前設定完了日</t>
    <rPh sb="9" eb="11">
      <t>ホウコク</t>
    </rPh>
    <rPh sb="12" eb="14">
      <t>ジゼン</t>
    </rPh>
    <rPh sb="14" eb="16">
      <t>セッテイ</t>
    </rPh>
    <rPh sb="16" eb="18">
      <t>カンリョウ</t>
    </rPh>
    <rPh sb="18" eb="19">
      <t>ビ</t>
    </rPh>
    <phoneticPr fontId="7"/>
  </si>
  <si>
    <t>取得時期</t>
    <rPh sb="0" eb="2">
      <t>シュトク</t>
    </rPh>
    <rPh sb="2" eb="4">
      <t>ジキ</t>
    </rPh>
    <phoneticPr fontId="7"/>
  </si>
  <si>
    <t>評価時期</t>
    <rPh sb="0" eb="2">
      <t>ヒョウカ</t>
    </rPh>
    <rPh sb="2" eb="4">
      <t>ジキ</t>
    </rPh>
    <phoneticPr fontId="7"/>
  </si>
  <si>
    <t xml:space="preserve">一般社団法人 環境共創イニシアチブ
</t>
    <rPh sb="0" eb="2">
      <t>イッパン</t>
    </rPh>
    <rPh sb="2" eb="4">
      <t>シャダン</t>
    </rPh>
    <rPh sb="4" eb="6">
      <t>ホウジン</t>
    </rPh>
    <rPh sb="7" eb="9">
      <t>カンキョウ</t>
    </rPh>
    <rPh sb="9" eb="10">
      <t>トモ</t>
    </rPh>
    <rPh sb="10" eb="11">
      <t>キズ</t>
    </rPh>
    <phoneticPr fontId="7"/>
  </si>
  <si>
    <t>＜当該年度＞</t>
    <rPh sb="1" eb="5">
      <t>トウガイネンド</t>
    </rPh>
    <phoneticPr fontId="7"/>
  </si>
  <si>
    <t>分</t>
    <rPh sb="0" eb="1">
      <t>フン</t>
    </rPh>
    <phoneticPr fontId="7"/>
  </si>
  <si>
    <t>⑯</t>
    <phoneticPr fontId="7"/>
  </si>
  <si>
    <t>⑰</t>
    <phoneticPr fontId="7"/>
  </si>
  <si>
    <t>⑱</t>
    <phoneticPr fontId="7"/>
  </si>
  <si>
    <t>⑲</t>
    <phoneticPr fontId="7"/>
  </si>
  <si>
    <t>⑳</t>
    <phoneticPr fontId="7"/>
  </si>
  <si>
    <t>㉑</t>
    <phoneticPr fontId="7"/>
  </si>
  <si>
    <t>㉒</t>
    <phoneticPr fontId="7"/>
  </si>
  <si>
    <t>㉓</t>
    <phoneticPr fontId="7"/>
  </si>
  <si>
    <t>代表理事　殿</t>
    <phoneticPr fontId="7"/>
  </si>
  <si>
    <t>＜事業全体＞</t>
    <rPh sb="1" eb="5">
      <t>ジギョウゼンタイ</t>
    </rPh>
    <phoneticPr fontId="7"/>
  </si>
  <si>
    <t>事業完了日</t>
    <rPh sb="0" eb="2">
      <t>ジギョウ</t>
    </rPh>
    <rPh sb="2" eb="4">
      <t>カンリョウ</t>
    </rPh>
    <rPh sb="4" eb="5">
      <t>ビ</t>
    </rPh>
    <phoneticPr fontId="7"/>
  </si>
  <si>
    <t>バイオマスエネルギー利用システム</t>
    <rPh sb="10" eb="12">
      <t>リヨウ</t>
    </rPh>
    <phoneticPr fontId="7"/>
  </si>
  <si>
    <t>下水熱等利用システム</t>
    <rPh sb="0" eb="2">
      <t>ゲスイ</t>
    </rPh>
    <rPh sb="2" eb="3">
      <t>ネツ</t>
    </rPh>
    <rPh sb="3" eb="4">
      <t>トウ</t>
    </rPh>
    <rPh sb="4" eb="6">
      <t>リヨウ</t>
    </rPh>
    <phoneticPr fontId="7"/>
  </si>
  <si>
    <t>太陽熱利用の高度化（太陽熱の空調利用、空調・給湯併用等）</t>
    <rPh sb="0" eb="3">
      <t>タイヨウネツ</t>
    </rPh>
    <rPh sb="3" eb="5">
      <t>リヨウ</t>
    </rPh>
    <rPh sb="6" eb="9">
      <t>コウドカ</t>
    </rPh>
    <rPh sb="10" eb="13">
      <t>タイヨウネツ</t>
    </rPh>
    <rPh sb="14" eb="16">
      <t>クウチョウ</t>
    </rPh>
    <rPh sb="16" eb="18">
      <t>リヨウ</t>
    </rPh>
    <rPh sb="19" eb="21">
      <t>クウチョウ</t>
    </rPh>
    <rPh sb="22" eb="24">
      <t>キュウトウ</t>
    </rPh>
    <rPh sb="24" eb="27">
      <t>ヘイヨウナド</t>
    </rPh>
    <phoneticPr fontId="7"/>
  </si>
  <si>
    <t>ＡＩ制御等による省エネシステム</t>
    <rPh sb="2" eb="4">
      <t>セイギョ</t>
    </rPh>
    <rPh sb="4" eb="5">
      <t>トウ</t>
    </rPh>
    <rPh sb="8" eb="9">
      <t>ショウ</t>
    </rPh>
    <phoneticPr fontId="7"/>
  </si>
  <si>
    <t>高効率厨房換気システム</t>
    <rPh sb="0" eb="3">
      <t>コウコウリツ</t>
    </rPh>
    <rPh sb="3" eb="5">
      <t>チュウボウ</t>
    </rPh>
    <rPh sb="5" eb="7">
      <t>カンキ</t>
    </rPh>
    <phoneticPr fontId="7"/>
  </si>
  <si>
    <t>デマンドレスポンス（ＤＲ）</t>
    <phoneticPr fontId="7"/>
  </si>
  <si>
    <t>水素製造・貯蔵・利用システム</t>
    <phoneticPr fontId="7"/>
  </si>
  <si>
    <t>瞬間加温式自動水栓</t>
    <phoneticPr fontId="7"/>
  </si>
  <si>
    <t>導入</t>
    <rPh sb="0" eb="2">
      <t>ドウニュウ</t>
    </rPh>
    <phoneticPr fontId="7"/>
  </si>
  <si>
    <t>技術項目</t>
    <rPh sb="0" eb="2">
      <t>ギジュツ</t>
    </rPh>
    <rPh sb="2" eb="4">
      <t>コウモク</t>
    </rPh>
    <phoneticPr fontId="7"/>
  </si>
  <si>
    <t>①CO2濃度による外気量制御</t>
    <rPh sb="4" eb="6">
      <t>ノウド</t>
    </rPh>
    <rPh sb="9" eb="11">
      <t>ガイキ</t>
    </rPh>
    <rPh sb="11" eb="12">
      <t>リョウ</t>
    </rPh>
    <rPh sb="12" eb="14">
      <t>セイギョ</t>
    </rPh>
    <phoneticPr fontId="5"/>
  </si>
  <si>
    <t>②自然換気システム</t>
    <phoneticPr fontId="7"/>
  </si>
  <si>
    <t>⑤冷却塔ファン・インバータ制御</t>
    <phoneticPr fontId="7"/>
  </si>
  <si>
    <t>⑥照明のゾーニング制御</t>
    <phoneticPr fontId="7"/>
  </si>
  <si>
    <t>⑦フリークーリング</t>
    <phoneticPr fontId="7"/>
  </si>
  <si>
    <t>⑧デシカント空調システム</t>
    <phoneticPr fontId="7"/>
  </si>
  <si>
    <t>⑨クール・ヒートトレンチシステム</t>
    <phoneticPr fontId="7"/>
  </si>
  <si>
    <t>⑪地中熱利用の
高度化</t>
    <phoneticPr fontId="7"/>
  </si>
  <si>
    <t>-1.　給湯ヒートポンプ</t>
  </si>
  <si>
    <t>-2.　オープンループ方式</t>
  </si>
  <si>
    <t>-3.　地中熱直接利用等</t>
    <rPh sb="4" eb="6">
      <t>チチュウ</t>
    </rPh>
    <rPh sb="6" eb="7">
      <t>ネツ</t>
    </rPh>
    <phoneticPr fontId="5"/>
  </si>
  <si>
    <t>⑫コージェネレーション設備の高度化</t>
    <phoneticPr fontId="7"/>
  </si>
  <si>
    <t>-1.　吸収式冷凍機への蒸気利用</t>
    <rPh sb="6" eb="7">
      <t>シキ</t>
    </rPh>
    <phoneticPr fontId="5"/>
  </si>
  <si>
    <t>-2.　燃料電池</t>
  </si>
  <si>
    <t>-3.　エネルギーの面的利用等</t>
    <rPh sb="10" eb="12">
      <t>メンテキ</t>
    </rPh>
    <rPh sb="12" eb="14">
      <t>リヨウ</t>
    </rPh>
    <rPh sb="14" eb="15">
      <t>トウ</t>
    </rPh>
    <phoneticPr fontId="5"/>
  </si>
  <si>
    <t>⑬自然採光システム</t>
    <phoneticPr fontId="7"/>
  </si>
  <si>
    <t>⑭超高効率変圧器</t>
    <phoneticPr fontId="7"/>
  </si>
  <si>
    <t>⑮熱回収ヒートポンプ</t>
    <phoneticPr fontId="7"/>
  </si>
  <si>
    <t>⑯バイオマスエネルギー利用システム</t>
    <phoneticPr fontId="7"/>
  </si>
  <si>
    <t>⑰下水熱等利用システム</t>
    <phoneticPr fontId="7"/>
  </si>
  <si>
    <t>⑲ＡＩ制御等による省エネシステム</t>
    <phoneticPr fontId="7"/>
  </si>
  <si>
    <t>⑳高効率厨房換気システム</t>
    <phoneticPr fontId="7"/>
  </si>
  <si>
    <t>㉑デマンドレスポンス（ＤＲ）</t>
    <phoneticPr fontId="7"/>
  </si>
  <si>
    <t>㉒水素製造・貯蔵・利用システム</t>
    <phoneticPr fontId="7"/>
  </si>
  <si>
    <t>㉓瞬間加温式自動水栓</t>
    <phoneticPr fontId="7"/>
  </si>
  <si>
    <t>加点基準</t>
    <rPh sb="0" eb="4">
      <t>カテンキジュン</t>
    </rPh>
    <phoneticPr fontId="7"/>
  </si>
  <si>
    <t>C</t>
    <phoneticPr fontId="7"/>
  </si>
  <si>
    <t>加点</t>
    <rPh sb="0" eb="2">
      <t>カテン</t>
    </rPh>
    <phoneticPr fontId="7"/>
  </si>
  <si>
    <t>※③、④は導入項目詳細別による加点評価、⑪、⑫は導入項目全体での加点評価となる。</t>
    <phoneticPr fontId="7"/>
  </si>
  <si>
    <t>導入数</t>
    <rPh sb="0" eb="2">
      <t>ドウニュウ</t>
    </rPh>
    <rPh sb="2" eb="3">
      <t>スウ</t>
    </rPh>
    <phoneticPr fontId="7"/>
  </si>
  <si>
    <t>補助対象工事に関する
全ての支払い完了予定日</t>
    <rPh sb="0" eb="2">
      <t>ホジョ</t>
    </rPh>
    <rPh sb="2" eb="4">
      <t>タイショウ</t>
    </rPh>
    <rPh sb="4" eb="6">
      <t>コウジ</t>
    </rPh>
    <rPh sb="7" eb="8">
      <t>カン</t>
    </rPh>
    <rPh sb="11" eb="12">
      <t>スベ</t>
    </rPh>
    <rPh sb="14" eb="16">
      <t>シハラ</t>
    </rPh>
    <rPh sb="17" eb="19">
      <t>カンリョウ</t>
    </rPh>
    <rPh sb="19" eb="21">
      <t>ヨテイ</t>
    </rPh>
    <rPh sb="21" eb="22">
      <t>ビ</t>
    </rPh>
    <phoneticPr fontId="7"/>
  </si>
  <si>
    <t>ＢＥＭＳデータ報告の
事前設定完了予定日</t>
    <rPh sb="7" eb="9">
      <t>ホウコク</t>
    </rPh>
    <rPh sb="11" eb="13">
      <t>ジゼン</t>
    </rPh>
    <rPh sb="13" eb="15">
      <t>セッテイ</t>
    </rPh>
    <rPh sb="15" eb="17">
      <t>カンリョウ</t>
    </rPh>
    <rPh sb="17" eb="19">
      <t>ヨテイ</t>
    </rPh>
    <rPh sb="19" eb="20">
      <t>ビ</t>
    </rPh>
    <phoneticPr fontId="7"/>
  </si>
  <si>
    <t>空調ファン制御の高度化
(VAV、適正容量分割等）</t>
    <phoneticPr fontId="7"/>
  </si>
  <si>
    <t>※見切れ等がある場合は、行追加は行わず、行の高さを調整してください。</t>
    <rPh sb="1" eb="3">
      <t>ミキ</t>
    </rPh>
    <rPh sb="4" eb="5">
      <t>トウ</t>
    </rPh>
    <rPh sb="8" eb="10">
      <t>バアイ</t>
    </rPh>
    <phoneticPr fontId="7"/>
  </si>
  <si>
    <t>③空調ポンプ制御の高度化
（VWV、適正容量分割、末端差圧制御、送水圧力設定制御等）</t>
    <phoneticPr fontId="7"/>
  </si>
  <si>
    <t>④空調ファン制御の高度化(VAV、適正容量分割等）</t>
    <phoneticPr fontId="7"/>
  </si>
  <si>
    <t>補助対象工事の
引渡し完了予定日</t>
    <rPh sb="8" eb="10">
      <t>ヒキワタ</t>
    </rPh>
    <rPh sb="11" eb="13">
      <t>カンリョウ</t>
    </rPh>
    <rPh sb="13" eb="15">
      <t>ヨテイ</t>
    </rPh>
    <rPh sb="15" eb="16">
      <t>ビ</t>
    </rPh>
    <phoneticPr fontId="7"/>
  </si>
  <si>
    <r>
      <rPr>
        <b/>
        <u/>
        <sz val="12"/>
        <rFont val="Meiryo UI"/>
        <family val="3"/>
        <charset val="128"/>
      </rPr>
      <t>※</t>
    </r>
    <r>
      <rPr>
        <b/>
        <u/>
        <sz val="12"/>
        <color theme="9" tint="0.59999389629810485"/>
        <rFont val="Microsoft JhengHei"/>
        <family val="3"/>
      </rPr>
      <t>██</t>
    </r>
    <r>
      <rPr>
        <b/>
        <u/>
        <sz val="12"/>
        <rFont val="Meiryo UI"/>
        <family val="3"/>
        <charset val="128"/>
      </rPr>
      <t>オレンジのセルは入力必須項目です。</t>
    </r>
    <r>
      <rPr>
        <b/>
        <u/>
        <sz val="12"/>
        <color rgb="FFFFFF00"/>
        <rFont val="Meiryo UI"/>
        <family val="3"/>
        <charset val="128"/>
      </rPr>
      <t xml:space="preserve">
</t>
    </r>
    <r>
      <rPr>
        <b/>
        <u/>
        <sz val="12"/>
        <rFont val="Meiryo UI"/>
        <family val="3"/>
        <charset val="128"/>
      </rPr>
      <t>※</t>
    </r>
    <r>
      <rPr>
        <b/>
        <u/>
        <sz val="12"/>
        <color theme="0" tint="-0.14999847407452621"/>
        <rFont val="Microsoft JhengHei"/>
        <family val="3"/>
      </rPr>
      <t>██</t>
    </r>
    <r>
      <rPr>
        <b/>
        <u/>
        <sz val="12"/>
        <rFont val="Meiryo UI"/>
        <family val="3"/>
        <charset val="128"/>
      </rPr>
      <t>グレーのセルは入力不要項目です。</t>
    </r>
    <r>
      <rPr>
        <b/>
        <u/>
        <sz val="12"/>
        <color rgb="FFFFFF00"/>
        <rFont val="Meiryo UI"/>
        <family val="3"/>
        <charset val="128"/>
      </rPr>
      <t xml:space="preserve">
</t>
    </r>
    <r>
      <rPr>
        <b/>
        <u/>
        <sz val="12"/>
        <color theme="0"/>
        <rFont val="Segoe UI Symbol"/>
        <family val="3"/>
      </rPr>
      <t>★</t>
    </r>
    <r>
      <rPr>
        <b/>
        <u/>
        <sz val="12"/>
        <color theme="0"/>
        <rFont val="Meiryo UI"/>
        <family val="3"/>
        <charset val="128"/>
      </rPr>
      <t>マークの付いた項目は、商業登記簿等に表記を寄せてください。</t>
    </r>
    <rPh sb="11" eb="13">
      <t>ニュウリョク</t>
    </rPh>
    <rPh sb="13" eb="15">
      <t>ヒッス</t>
    </rPh>
    <rPh sb="15" eb="17">
      <t>コウモク</t>
    </rPh>
    <rPh sb="31" eb="33">
      <t>ニュウリョク</t>
    </rPh>
    <rPh sb="33" eb="35">
      <t>フヨウ</t>
    </rPh>
    <rPh sb="35" eb="37">
      <t>コウモク</t>
    </rPh>
    <rPh sb="53" eb="55">
      <t>ショウギョウ</t>
    </rPh>
    <rPh sb="58" eb="59">
      <t>トウ</t>
    </rPh>
    <phoneticPr fontId="7"/>
  </si>
  <si>
    <r>
      <t>※</t>
    </r>
    <r>
      <rPr>
        <b/>
        <u/>
        <sz val="11"/>
        <color theme="9" tint="0.59999389629810485"/>
        <rFont val="Microsoft JhengHei"/>
        <family val="2"/>
      </rPr>
      <t>██</t>
    </r>
    <r>
      <rPr>
        <b/>
        <u/>
        <sz val="11"/>
        <color theme="1" tint="0.14999847407452621"/>
        <rFont val="Meiryo UI"/>
        <family val="3"/>
        <charset val="128"/>
      </rPr>
      <t>オレンジのセルは入力必須項目です。
※</t>
    </r>
    <r>
      <rPr>
        <b/>
        <u/>
        <sz val="11"/>
        <color theme="0" tint="-0.14996795556505021"/>
        <rFont val="Microsoft JhengHei"/>
        <family val="2"/>
      </rPr>
      <t>██</t>
    </r>
    <r>
      <rPr>
        <b/>
        <u/>
        <sz val="11"/>
        <color theme="1" tint="0.14999847407452621"/>
        <rFont val="Meiryo UI"/>
        <family val="3"/>
        <charset val="128"/>
      </rPr>
      <t>グレーのセルは入力不要項目です。</t>
    </r>
    <phoneticPr fontId="7"/>
  </si>
  <si>
    <t>建物全体の延べ面積に対する評価対象延べ面積比率（自動反映）</t>
    <rPh sb="0" eb="4">
      <t>タテモノゼンタイ</t>
    </rPh>
    <rPh sb="5" eb="6">
      <t>ノ</t>
    </rPh>
    <rPh sb="7" eb="9">
      <t>メンセキ</t>
    </rPh>
    <rPh sb="10" eb="11">
      <t>タイ</t>
    </rPh>
    <rPh sb="13" eb="15">
      <t>ヒョウカ</t>
    </rPh>
    <rPh sb="15" eb="17">
      <t>タイショウ</t>
    </rPh>
    <rPh sb="17" eb="18">
      <t>ノ</t>
    </rPh>
    <rPh sb="19" eb="21">
      <t>メンセキ</t>
    </rPh>
    <rPh sb="24" eb="28">
      <t>ジドウハンエイ</t>
    </rPh>
    <phoneticPr fontId="7"/>
  </si>
  <si>
    <t>［MJ/㎡・年］</t>
    <phoneticPr fontId="7"/>
  </si>
  <si>
    <t>　※複数年度事業の場合、各年度ごとに発生するスケジュールをそれぞれ図示してください。</t>
    <rPh sb="2" eb="8">
      <t>フクスウネンドジギョウ</t>
    </rPh>
    <rPh sb="9" eb="11">
      <t>バアイ</t>
    </rPh>
    <rPh sb="19" eb="22">
      <t>カクネンド</t>
    </rPh>
    <rPh sb="25" eb="27">
      <t>ズシ</t>
    </rPh>
    <phoneticPr fontId="7"/>
  </si>
  <si>
    <t>２年度事業</t>
    <rPh sb="1" eb="3">
      <t>ネンド</t>
    </rPh>
    <rPh sb="3" eb="5">
      <t>ジギョウ</t>
    </rPh>
    <phoneticPr fontId="7"/>
  </si>
  <si>
    <t>３年度事業</t>
    <rPh sb="1" eb="3">
      <t>ネンド</t>
    </rPh>
    <rPh sb="3" eb="5">
      <t>ジギョウ</t>
    </rPh>
    <phoneticPr fontId="7"/>
  </si>
  <si>
    <t>アグリゲーター</t>
    <phoneticPr fontId="7"/>
  </si>
  <si>
    <t>11_アグリゲーター契約書</t>
    <rPh sb="10" eb="13">
      <t>ケイヤクショ</t>
    </rPh>
    <phoneticPr fontId="7"/>
  </si>
  <si>
    <t>ＷＥＢＰＲＯ未評価技術㉑デマンドレスポンス（ＤＲ）を導入する場合は提出</t>
    <rPh sb="26" eb="28">
      <t>ドウニュウ</t>
    </rPh>
    <phoneticPr fontId="7"/>
  </si>
  <si>
    <t>アグリゲーター契約書（案）</t>
    <phoneticPr fontId="7"/>
  </si>
  <si>
    <t>　 （１年目）～（３年目）と整合がとれるように行を追加してください。</t>
    <rPh sb="4" eb="6">
      <t>ネンメ</t>
    </rPh>
    <rPh sb="10" eb="12">
      <t>ネンメ</t>
    </rPh>
    <rPh sb="14" eb="16">
      <t>セイゴウ</t>
    </rPh>
    <rPh sb="23" eb="24">
      <t>ギョウ</t>
    </rPh>
    <rPh sb="25" eb="27">
      <t>ツイカ</t>
    </rPh>
    <phoneticPr fontId="7"/>
  </si>
  <si>
    <t>未確定の場合は予定日を入力（西暦入力）、ない場合は「－」を選択</t>
    <rPh sb="0" eb="1">
      <t>ミ</t>
    </rPh>
    <rPh sb="9" eb="10">
      <t>ビ</t>
    </rPh>
    <rPh sb="22" eb="24">
      <t>バアイ</t>
    </rPh>
    <rPh sb="29" eb="31">
      <t>センタク</t>
    </rPh>
    <phoneticPr fontId="7"/>
  </si>
  <si>
    <t>予定日を入力（西暦入力）、ない場合は「－」を選択</t>
    <rPh sb="0" eb="3">
      <t>ヨテイビ</t>
    </rPh>
    <rPh sb="4" eb="6">
      <t>ニュウリョク</t>
    </rPh>
    <phoneticPr fontId="7"/>
  </si>
  <si>
    <t>未確定の場合は予定日を入力（西暦入力）、ない場合は「－」を選択</t>
    <rPh sb="9" eb="10">
      <t>ビ</t>
    </rPh>
    <phoneticPr fontId="7"/>
  </si>
  <si>
    <t>事業全体</t>
    <rPh sb="0" eb="4">
      <t>ジギョウゼンタイ</t>
    </rPh>
    <phoneticPr fontId="7"/>
  </si>
  <si>
    <r>
      <t>予定日を入力（西暦入力）
※複数年度事業で、複数回に分けて実施する計画の場合は、</t>
    </r>
    <r>
      <rPr>
        <b/>
        <sz val="10"/>
        <color rgb="FFFF0000"/>
        <rFont val="Meiryo UI"/>
        <family val="3"/>
        <charset val="128"/>
      </rPr>
      <t>初回の日付</t>
    </r>
    <r>
      <rPr>
        <b/>
        <sz val="10"/>
        <rFont val="Meiryo UI"/>
        <family val="3"/>
        <charset val="128"/>
      </rPr>
      <t>を入力</t>
    </r>
    <rPh sb="0" eb="3">
      <t>ヨテイビ</t>
    </rPh>
    <rPh sb="14" eb="16">
      <t>フクスウ</t>
    </rPh>
    <rPh sb="16" eb="18">
      <t>ネンド</t>
    </rPh>
    <rPh sb="18" eb="20">
      <t>ジギョウ</t>
    </rPh>
    <rPh sb="22" eb="25">
      <t>フクスウカイ</t>
    </rPh>
    <rPh sb="26" eb="27">
      <t>ワ</t>
    </rPh>
    <rPh sb="29" eb="31">
      <t>ジッシ</t>
    </rPh>
    <rPh sb="33" eb="35">
      <t>ケイカク</t>
    </rPh>
    <rPh sb="36" eb="38">
      <t>バアイ</t>
    </rPh>
    <rPh sb="40" eb="42">
      <t>ショカイ</t>
    </rPh>
    <rPh sb="43" eb="45">
      <t>ヒヅケ</t>
    </rPh>
    <rPh sb="46" eb="48">
      <t>ニュウリョク</t>
    </rPh>
    <phoneticPr fontId="7"/>
  </si>
  <si>
    <r>
      <t>予定日を入力（西暦入力）
※複数年度事業で、複数回に分けて実施する計画の場合は、</t>
    </r>
    <r>
      <rPr>
        <b/>
        <sz val="10"/>
        <color rgb="FFFF0000"/>
        <rFont val="Meiryo UI"/>
        <family val="3"/>
        <charset val="128"/>
      </rPr>
      <t>最終の日付</t>
    </r>
    <r>
      <rPr>
        <b/>
        <sz val="10"/>
        <rFont val="Meiryo UI"/>
        <family val="3"/>
        <charset val="128"/>
      </rPr>
      <t>を入力</t>
    </r>
    <rPh sb="14" eb="18">
      <t>フクスウネンド</t>
    </rPh>
    <rPh sb="18" eb="20">
      <t>ジギョウ</t>
    </rPh>
    <rPh sb="22" eb="25">
      <t>フクスウカイ</t>
    </rPh>
    <rPh sb="26" eb="27">
      <t>ワ</t>
    </rPh>
    <rPh sb="29" eb="31">
      <t>ジッシ</t>
    </rPh>
    <rPh sb="33" eb="35">
      <t>ケイカク</t>
    </rPh>
    <rPh sb="36" eb="38">
      <t>バアイ</t>
    </rPh>
    <rPh sb="40" eb="42">
      <t>サイシュウ</t>
    </rPh>
    <rPh sb="43" eb="45">
      <t>ヒヅケ</t>
    </rPh>
    <phoneticPr fontId="7"/>
  </si>
  <si>
    <t>予定日を入力（西暦入力）
※複数年度事業の場合、最終年度の日付を入力</t>
    <rPh sb="0" eb="3">
      <t>ヨテイビ</t>
    </rPh>
    <rPh sb="14" eb="20">
      <t>フクスウネンドジギョウ</t>
    </rPh>
    <rPh sb="21" eb="23">
      <t>バアイ</t>
    </rPh>
    <rPh sb="24" eb="28">
      <t>サイシュウネンド</t>
    </rPh>
    <rPh sb="29" eb="31">
      <t>ヒヅケ</t>
    </rPh>
    <rPh sb="32" eb="34">
      <t>ニュウリョク</t>
    </rPh>
    <phoneticPr fontId="7"/>
  </si>
  <si>
    <t>Aファイル計測粒度</t>
    <rPh sb="5" eb="9">
      <t>ケイソクリュウド</t>
    </rPh>
    <phoneticPr fontId="7"/>
  </si>
  <si>
    <t>Bファイル計測粒度</t>
    <rPh sb="5" eb="9">
      <t>ケイソクリュウド</t>
    </rPh>
    <phoneticPr fontId="7"/>
  </si>
  <si>
    <t>空調ポンプ制御の高度化
（VWV、適正容量分割、末端差圧制御、送水圧力設定制御等）</t>
    <phoneticPr fontId="7"/>
  </si>
  <si>
    <t>（別添２） ＷＥＢＰＲＯ未評価技術２３項目システム概念図</t>
    <rPh sb="1" eb="3">
      <t>ベッテン</t>
    </rPh>
    <rPh sb="12" eb="15">
      <t>ミヒョウカ</t>
    </rPh>
    <rPh sb="15" eb="17">
      <t>ギジュツ</t>
    </rPh>
    <rPh sb="19" eb="21">
      <t>コウモク</t>
    </rPh>
    <phoneticPr fontId="7"/>
  </si>
  <si>
    <t>12_認証制度</t>
    <rPh sb="3" eb="5">
      <t>ニンショウ</t>
    </rPh>
    <rPh sb="5" eb="7">
      <t>セイド</t>
    </rPh>
    <phoneticPr fontId="7"/>
  </si>
  <si>
    <t>13_建物図面</t>
    <phoneticPr fontId="7"/>
  </si>
  <si>
    <t>14_設計図</t>
    <rPh sb="3" eb="6">
      <t>セッケイズ</t>
    </rPh>
    <phoneticPr fontId="23"/>
  </si>
  <si>
    <t>15_ＷＥＢプログラム算定結果</t>
    <rPh sb="11" eb="13">
      <t>サンテイ</t>
    </rPh>
    <rPh sb="13" eb="15">
      <t>ケッカ</t>
    </rPh>
    <phoneticPr fontId="7"/>
  </si>
  <si>
    <t>16_ＷＥＢプログラム入力シート</t>
    <rPh sb="11" eb="13">
      <t>ニュウリョク</t>
    </rPh>
    <phoneticPr fontId="7"/>
  </si>
  <si>
    <t>17_その他</t>
    <phoneticPr fontId="7"/>
  </si>
  <si>
    <t>概略予算書に記入した設備について、設備ごとに提出（該当設備にマーキング）</t>
    <phoneticPr fontId="7"/>
  </si>
  <si>
    <t>取得した個人情報は、以下の場合及び「５．」へ記載する提供先を除き、第三者への提供を行わない。提供が必要となる場合は、事前に提供先と提供目的、提供する項目等を明示し、補助事業者に同意いただいたものに限る。
 (ア) 法令により提供を求められた場合
 (イ) 人の生命・身体又は財産の保護のために必要がある場合であって、同意を得ることが困難である場合
 (ウ) 国の機関又は地方公共団体又はその委託を受けたものが法令の定める事務を遂行することに対して協力する必要がある場合</t>
    <phoneticPr fontId="112"/>
  </si>
  <si>
    <t>ＳＩＩから国への提供時に匿名加工は行わない。</t>
    <rPh sb="17" eb="18">
      <t>オコナ</t>
    </rPh>
    <phoneticPr fontId="7"/>
  </si>
  <si>
    <t>本事業では、ＳＩＩが外部の研究機関等に対して、内外の経済的社会的環境に応じた安定的且つ適切なエネルギー需給構造の構築を図ること、及び住宅・建築物における脱炭素化を支援し、もって２０５０年までのカーボンニュートラル達成に向けて脱炭素社会の構築を推進することを目的として、「２．」に記載する情報を、個人が特定できないよう匿名加工を行ったうえで、提供する場合がある。提供時には、利用目的を確認し、個人を特定するような行為を行わないことに対して同意を取得する。
ＳＩＩの匿名加工情報に関するポリシーに関しては、以下を確認すること。
https://sii.or.jp/anonymous_processing/index.html</t>
    <phoneticPr fontId="112"/>
  </si>
  <si>
    <t>ＳＩＩは保有している個人データ、個人情報の利用目的の通知、個人情報の開示、内容の訂正、追加又は削除、利用の停止、消去及び第三者への提供の停止等に誠実に対応する。手続きは下記の相談窓口まで連絡すること。請求内容を確認のうえ、対応する。
 ＜相談窓口＞ 一般社団法人　環境共創イニシアチブ　個人情報取扱管理担当　p-support@sii.or.jp</t>
    <phoneticPr fontId="112"/>
  </si>
  <si>
    <t>４．補助金交付申請額</t>
    <rPh sb="2" eb="5">
      <t>ホジョキン</t>
    </rPh>
    <rPh sb="5" eb="7">
      <t>コウフ</t>
    </rPh>
    <rPh sb="7" eb="9">
      <t>シンセイ</t>
    </rPh>
    <rPh sb="9" eb="10">
      <t>ガク</t>
    </rPh>
    <phoneticPr fontId="7"/>
  </si>
  <si>
    <t>（注）申請書には、以下の書面を添付すること。</t>
    <rPh sb="1" eb="2">
      <t>チュウ</t>
    </rPh>
    <rPh sb="3" eb="6">
      <t>シンセイショ</t>
    </rPh>
    <rPh sb="9" eb="11">
      <t>イカ</t>
    </rPh>
    <rPh sb="12" eb="14">
      <t>ショメン</t>
    </rPh>
    <rPh sb="15" eb="17">
      <t>テンプ</t>
    </rPh>
    <phoneticPr fontId="7"/>
  </si>
  <si>
    <t>　　(5) その他一般社団法人環境共創イニシアチブが指示する書類</t>
    <rPh sb="8" eb="9">
      <t>タ</t>
    </rPh>
    <rPh sb="9" eb="15">
      <t>イッパンシャダンホウジン</t>
    </rPh>
    <rPh sb="15" eb="17">
      <t>カンキョウ</t>
    </rPh>
    <rPh sb="17" eb="19">
      <t>キョウソウ</t>
    </rPh>
    <rPh sb="26" eb="28">
      <t>シジ</t>
    </rPh>
    <rPh sb="30" eb="32">
      <t>ショルイ</t>
    </rPh>
    <phoneticPr fontId="7"/>
  </si>
  <si>
    <t>←商業登記簿等の記載に合わせて、登記されている全員（監査役等を含む）を入力してください。</t>
    <rPh sb="1" eb="6">
      <t>ショウギョウトウキボ</t>
    </rPh>
    <rPh sb="6" eb="7">
      <t>ナド</t>
    </rPh>
    <rPh sb="8" eb="10">
      <t>キサイ</t>
    </rPh>
    <rPh sb="11" eb="12">
      <t>ア</t>
    </rPh>
    <rPh sb="16" eb="18">
      <t>トウキ</t>
    </rPh>
    <rPh sb="23" eb="25">
      <t>ゼンイン</t>
    </rPh>
    <rPh sb="26" eb="30">
      <t>カンサヤクトウ</t>
    </rPh>
    <rPh sb="31" eb="32">
      <t>フク</t>
    </rPh>
    <rPh sb="35" eb="37">
      <t>ニュウリョク</t>
    </rPh>
    <phoneticPr fontId="7"/>
  </si>
  <si>
    <t>補助金に係わる工事の完了及び工事代金の支払が事業期間内に完了しなかった場合、交付決定の取消しとなる場合があることを了承している。</t>
    <rPh sb="12" eb="13">
      <t>オヨ</t>
    </rPh>
    <rPh sb="28" eb="30">
      <t>カンリョウ</t>
    </rPh>
    <rPh sb="35" eb="37">
      <t>バアイ</t>
    </rPh>
    <rPh sb="38" eb="40">
      <t>コウフ</t>
    </rPh>
    <rPh sb="40" eb="42">
      <t>ケッテイ</t>
    </rPh>
    <rPh sb="43" eb="45">
      <t>トリケ</t>
    </rPh>
    <rPh sb="49" eb="51">
      <t>バアイ</t>
    </rPh>
    <rPh sb="57" eb="59">
      <t>リョウショウ</t>
    </rPh>
    <phoneticPr fontId="23"/>
  </si>
  <si>
    <t>全ての提出書類について責任をもち、虚偽、不正の入力を行わないことを了承している。</t>
    <rPh sb="34" eb="36">
      <t>ニュウリョク</t>
    </rPh>
    <rPh sb="37" eb="38">
      <t>オコナリョウショウ</t>
    </rPh>
    <phoneticPr fontId="23"/>
  </si>
  <si>
    <t>各年度の補助金額は、交付決定時に各年度、各区分ごとに配分された額を超えることはできないことを了承している。</t>
    <rPh sb="0" eb="3">
      <t>カクネンド</t>
    </rPh>
    <rPh sb="4" eb="7">
      <t>ホジョキン</t>
    </rPh>
    <rPh sb="7" eb="8">
      <t>ガク</t>
    </rPh>
    <rPh sb="10" eb="15">
      <t>コウフケッテイジ</t>
    </rPh>
    <rPh sb="16" eb="19">
      <t>カクネンド</t>
    </rPh>
    <rPh sb="20" eb="23">
      <t>カククブン</t>
    </rPh>
    <rPh sb="26" eb="28">
      <t>ハイブン</t>
    </rPh>
    <rPh sb="31" eb="32">
      <t>ガク</t>
    </rPh>
    <rPh sb="33" eb="34">
      <t>コ</t>
    </rPh>
    <rPh sb="46" eb="48">
      <t>リョウショウ</t>
    </rPh>
    <phoneticPr fontId="23"/>
  </si>
  <si>
    <t>概算により支払われた補助金について一部返還が必要となった場合、ＳＩＩが指定する期日までに補助金の返還を行うことに了承している。</t>
    <phoneticPr fontId="7"/>
  </si>
  <si>
    <t>事業完了日</t>
    <rPh sb="0" eb="2">
      <t>ジギョウ</t>
    </rPh>
    <rPh sb="2" eb="5">
      <t>カンリョウビ</t>
    </rPh>
    <phoneticPr fontId="7"/>
  </si>
  <si>
    <t>【建物全体】</t>
    <phoneticPr fontId="7"/>
  </si>
  <si>
    <t>【事業全体】</t>
    <rPh sb="1" eb="5">
      <t>ジギョウゼンタイ</t>
    </rPh>
    <phoneticPr fontId="7"/>
  </si>
  <si>
    <t>ＥＳＣＯ／リース／アグリゲーターの契約予定</t>
    <rPh sb="17" eb="19">
      <t>ケイヤク</t>
    </rPh>
    <rPh sb="19" eb="21">
      <t>ヨテイ</t>
    </rPh>
    <phoneticPr fontId="7"/>
  </si>
  <si>
    <t>　（ＺＥＢプランナーについては、担当者名及び電話連絡先・メールアドレスを明記すること）</t>
    <rPh sb="22" eb="27">
      <t>デンワレンラクサキ</t>
    </rPh>
    <rPh sb="36" eb="38">
      <t>メイキ</t>
    </rPh>
    <phoneticPr fontId="7"/>
  </si>
  <si>
    <t>同上　原単位［MJ/㎡・年］</t>
    <rPh sb="0" eb="2">
      <t>ドウジョウ</t>
    </rPh>
    <rPh sb="3" eb="6">
      <t>ゲンタンイ</t>
    </rPh>
    <phoneticPr fontId="7"/>
  </si>
  <si>
    <t>基　準　値　［MJ/㎡・年］</t>
    <rPh sb="0" eb="1">
      <t>モト</t>
    </rPh>
    <rPh sb="2" eb="3">
      <t>ジュン</t>
    </rPh>
    <rPh sb="4" eb="5">
      <t>チ</t>
    </rPh>
    <phoneticPr fontId="7"/>
  </si>
  <si>
    <t>　設　計　値　［MJ/㎡・年］</t>
    <rPh sb="1" eb="2">
      <t>セツ</t>
    </rPh>
    <rPh sb="3" eb="4">
      <t>ケイ</t>
    </rPh>
    <rPh sb="5" eb="6">
      <t>チ</t>
    </rPh>
    <phoneticPr fontId="7"/>
  </si>
  <si>
    <r>
      <t>⑱太陽熱利用の高度化</t>
    </r>
    <r>
      <rPr>
        <sz val="9"/>
        <rFont val="ＭＳ Ｐゴシック"/>
        <family val="3"/>
        <charset val="128"/>
        <scheme val="major"/>
      </rPr>
      <t>（太陽熱の空調利用、空調・給湯併用等）</t>
    </r>
    <phoneticPr fontId="7"/>
  </si>
  <si>
    <t>ＷＥＢＰＲＯ
未評価技術
２３項目番号</t>
    <rPh sb="7" eb="10">
      <t>ミヒョウカ</t>
    </rPh>
    <rPh sb="10" eb="12">
      <t>ギジュツ</t>
    </rPh>
    <rPh sb="15" eb="17">
      <t>コウモク</t>
    </rPh>
    <rPh sb="17" eb="19">
      <t>バンゴウ</t>
    </rPh>
    <phoneticPr fontId="7"/>
  </si>
  <si>
    <t>➢ （集計）の「Ⅱ．設備費」「Ⅲ．工事費」「Ⅱ＋Ⅲ．設備費＋工事費」の名称欄は統一した表現で入力し、（内訳）の名称と一致させてください。</t>
    <rPh sb="46" eb="48">
      <t>ニュウリョク</t>
    </rPh>
    <phoneticPr fontId="7"/>
  </si>
  <si>
    <t>➢ （内訳）の機器番号欄は、図面、機器表および工事写真と整合がとれるように入力してください。</t>
    <rPh sb="3" eb="5">
      <t>ウチワケ</t>
    </rPh>
    <rPh sb="7" eb="9">
      <t>キキ</t>
    </rPh>
    <rPh sb="9" eb="11">
      <t>バンゴウ</t>
    </rPh>
    <rPh sb="11" eb="12">
      <t>ラン</t>
    </rPh>
    <rPh sb="14" eb="16">
      <t>ズメン</t>
    </rPh>
    <rPh sb="17" eb="19">
      <t>キキ</t>
    </rPh>
    <rPh sb="19" eb="20">
      <t>ヒョウ</t>
    </rPh>
    <rPh sb="23" eb="25">
      <t>コウジ</t>
    </rPh>
    <rPh sb="25" eb="27">
      <t>シャシン</t>
    </rPh>
    <rPh sb="28" eb="30">
      <t>セイゴウ</t>
    </rPh>
    <rPh sb="37" eb="39">
      <t>ニュウリョク</t>
    </rPh>
    <phoneticPr fontId="7"/>
  </si>
  <si>
    <t>補助対象経費の配分に
関する基本方針と考え方</t>
    <phoneticPr fontId="7"/>
  </si>
  <si>
    <t>設備改修で建物全体の建築工事がない場合はプルダウン選択肢より「ー」を選択してください。</t>
    <rPh sb="0" eb="4">
      <t>セツビカイシュウ</t>
    </rPh>
    <rPh sb="5" eb="9">
      <t>タテモノゼンタイ</t>
    </rPh>
    <rPh sb="10" eb="14">
      <t>ケンチクコウジ</t>
    </rPh>
    <rPh sb="17" eb="19">
      <t>バアイ</t>
    </rPh>
    <rPh sb="25" eb="28">
      <t>センタクシ</t>
    </rPh>
    <rPh sb="34" eb="36">
      <t>センタク</t>
    </rPh>
    <phoneticPr fontId="7"/>
  </si>
  <si>
    <t>未評価技術の導入範囲根拠資料</t>
    <rPh sb="0" eb="5">
      <t>ミヒョウカギジュツ</t>
    </rPh>
    <rPh sb="6" eb="10">
      <t>ドウニュウハンイ</t>
    </rPh>
    <rPh sb="10" eb="14">
      <t>コンキョシリョウ</t>
    </rPh>
    <phoneticPr fontId="7"/>
  </si>
  <si>
    <t>根拠を示す資料等を自由書式にて作成し提出</t>
    <phoneticPr fontId="7"/>
  </si>
  <si>
    <t>飲食店等</t>
    <rPh sb="0" eb="2">
      <t>インショク</t>
    </rPh>
    <rPh sb="2" eb="3">
      <t>テン</t>
    </rPh>
    <phoneticPr fontId="7"/>
  </si>
  <si>
    <t>飲食店</t>
    <rPh sb="0" eb="2">
      <t>インショク</t>
    </rPh>
    <rPh sb="2" eb="3">
      <t>テン</t>
    </rPh>
    <phoneticPr fontId="7"/>
  </si>
  <si>
    <t>本事業の申請状況・効果分析、外皮性能・省エネ・
省ＣＯ２効果等の分析、製品・サービス等の研究開発、その他省エネ・省ＣＯ２に資する調査・研究</t>
    <phoneticPr fontId="112"/>
  </si>
  <si>
    <t>・内外の経済的社会的環境に応じた安定的且つ適切なエネルギー需給構造の構築に対する学術・研究・調査・商品/サービス開発
・住宅・建築物における省エネルギー化、脱炭素化を支援し、２０５０年カーボンニュートラル達成に向けた学術・研究・調査、商品・サービス開発</t>
    <phoneticPr fontId="112"/>
  </si>
  <si>
    <t>建築物オーナー、不動産等を取り扱う法人、テナント、投資家</t>
    <phoneticPr fontId="112"/>
  </si>
  <si>
    <t>省エネ建築物の建設、既存建築物の省エネ化の検討材料としての活用</t>
    <phoneticPr fontId="112"/>
  </si>
  <si>
    <t>　当社（個人である場合は私、団体である場合は当団体）は、補助金の交付の申請をするにあたって、また、補助事業の実施期間内及び完了後において、下記のいずれにも該当しないことを誓約します。この誓約が虚偽である又はこの誓約に反したことにより、当方が不利益を被ることとなっても、異議は一切申し立てません。また、当方の個人情報（役員名簿等）について、暴力団排除の確認のために、貴法人が所管官庁及び警察当局へ提供すること、並びに警察当局から当該情報の回答を受けることに同意します。</t>
    <phoneticPr fontId="7"/>
  </si>
  <si>
    <t>-</t>
  </si>
  <si>
    <t>工事費</t>
  </si>
  <si>
    <t>補助対象経費の区分</t>
    <phoneticPr fontId="7"/>
  </si>
  <si>
    <t>ＢＥＭＳ</t>
    <phoneticPr fontId="7"/>
  </si>
  <si>
    <t>ＢＥＭＳ合計-設備</t>
    <rPh sb="4" eb="6">
      <t>ゴウケイ</t>
    </rPh>
    <rPh sb="7" eb="9">
      <t>セツビ</t>
    </rPh>
    <phoneticPr fontId="7"/>
  </si>
  <si>
    <t>ＢＥＭＳ合計-工事</t>
    <rPh sb="4" eb="6">
      <t>ゴウケイ</t>
    </rPh>
    <rPh sb="7" eb="9">
      <t>コウジ</t>
    </rPh>
    <phoneticPr fontId="7"/>
  </si>
  <si>
    <t>定型様式１-２</t>
  </si>
  <si>
    <t>補助事業に要する経費、補助対象経費及び補助金の額並びに区分ごとの配分</t>
  </si>
  <si>
    <t>補助率</t>
  </si>
  <si>
    <t>設備費</t>
  </si>
  <si>
    <t>定率</t>
    <rPh sb="0" eb="2">
      <t>テイリツ</t>
    </rPh>
    <phoneticPr fontId="7"/>
  </si>
  <si>
    <t>４-２．概略予算書（経費別まとめ）　令和８年度 交付申請時</t>
    <rPh sb="4" eb="6">
      <t>ガイリャク</t>
    </rPh>
    <rPh sb="6" eb="8">
      <t>ヨサン</t>
    </rPh>
    <rPh sb="8" eb="9">
      <t>ショ</t>
    </rPh>
    <rPh sb="10" eb="12">
      <t>ケイヒ</t>
    </rPh>
    <rPh sb="12" eb="13">
      <t>ベツ</t>
    </rPh>
    <phoneticPr fontId="7"/>
  </si>
  <si>
    <t>一般</t>
    <rPh sb="0" eb="2">
      <t>イッパン</t>
    </rPh>
    <phoneticPr fontId="112"/>
  </si>
  <si>
    <t>令和8年度 ZEB実証事業ーC.未評価技術単独事業　交付申請書情報入力シート</t>
    <rPh sb="0" eb="2">
      <t>レイワ</t>
    </rPh>
    <rPh sb="3" eb="5">
      <t>ネンドヘイネンド</t>
    </rPh>
    <rPh sb="9" eb="11">
      <t>ジッショウ</t>
    </rPh>
    <rPh sb="11" eb="13">
      <t>ジギョウ</t>
    </rPh>
    <rPh sb="16" eb="25">
      <t>ミヒョウカギジュツタンドクジギョウ</t>
    </rPh>
    <rPh sb="26" eb="28">
      <t>コウフ</t>
    </rPh>
    <rPh sb="28" eb="31">
      <t>シンセイショ</t>
    </rPh>
    <rPh sb="31" eb="33">
      <t>ジョウホウ</t>
    </rPh>
    <rPh sb="33" eb="35">
      <t>ニュウリョク</t>
    </rPh>
    <phoneticPr fontId="7"/>
  </si>
  <si>
    <t>C.未評価技術単独事業</t>
    <rPh sb="2" eb="11">
      <t>ミヒョウカギジュツタンドクジギョウ</t>
    </rPh>
    <phoneticPr fontId="7"/>
  </si>
  <si>
    <t>補助事業に要する経費</t>
    <rPh sb="0" eb="2">
      <t>ホジョ</t>
    </rPh>
    <rPh sb="2" eb="4">
      <t>ジギョウ</t>
    </rPh>
    <rPh sb="8" eb="9">
      <t>ヘ</t>
    </rPh>
    <rPh sb="9" eb="10">
      <t>ヒ</t>
    </rPh>
    <phoneticPr fontId="7"/>
  </si>
  <si>
    <t>補助対象経費</t>
    <rPh sb="0" eb="2">
      <t>ホジョ</t>
    </rPh>
    <rPh sb="2" eb="4">
      <t>タイショウ</t>
    </rPh>
    <rPh sb="4" eb="5">
      <t>ヘ</t>
    </rPh>
    <rPh sb="5" eb="6">
      <t>ヒ</t>
    </rPh>
    <phoneticPr fontId="7"/>
  </si>
  <si>
    <t>補助対象外経費</t>
    <rPh sb="0" eb="2">
      <t>ホジョ</t>
    </rPh>
    <rPh sb="2" eb="5">
      <t>タイショウガイ</t>
    </rPh>
    <rPh sb="5" eb="6">
      <t>ヘ</t>
    </rPh>
    <rPh sb="6" eb="7">
      <t>ヒ</t>
    </rPh>
    <phoneticPr fontId="7"/>
  </si>
  <si>
    <t>設　計　費</t>
    <phoneticPr fontId="7"/>
  </si>
  <si>
    <t>設　備　費</t>
    <phoneticPr fontId="7"/>
  </si>
  <si>
    <t>工　事　費</t>
    <phoneticPr fontId="7"/>
  </si>
  <si>
    <t>合　　　 計</t>
    <phoneticPr fontId="7"/>
  </si>
  <si>
    <t>-1.　冷却水ポンプの変流量制御</t>
  </si>
  <si>
    <t>-2.　空調１次ポンプの変流量制御</t>
  </si>
  <si>
    <t>-3.　空調２次ポンプの末端差圧制御</t>
  </si>
  <si>
    <t>-4.　空調２次ポンプの送水圧力設定制御</t>
  </si>
  <si>
    <t>-1.　空調ファンの人感センサーによる変風量制御</t>
  </si>
  <si>
    <t>-2.　空調ファンの適正容量分割</t>
  </si>
  <si>
    <t>-3.　厨房ファンの変風量制御</t>
  </si>
  <si>
    <t>⑪地中熱利用の高度化</t>
    <phoneticPr fontId="7"/>
  </si>
  <si>
    <t>＜参考＞ＷＥＢＰＲＯ未評価技術２３項目の導入数まとめ</t>
    <rPh sb="1" eb="3">
      <t>サンコウ</t>
    </rPh>
    <rPh sb="20" eb="22">
      <t>ドウニュウ</t>
    </rPh>
    <rPh sb="22" eb="23">
      <t>スウ</t>
    </rPh>
    <phoneticPr fontId="7"/>
  </si>
  <si>
    <t>⑱太陽熱利用の高度化（太陽熱の空調利用、空調・給湯併用等）</t>
    <phoneticPr fontId="7"/>
  </si>
  <si>
    <t>①CO2濃度による外気量制御</t>
    <rPh sb="4" eb="6">
      <t>ノウド</t>
    </rPh>
    <rPh sb="9" eb="11">
      <t>ガイキ</t>
    </rPh>
    <rPh sb="11" eb="12">
      <t>リョウ</t>
    </rPh>
    <rPh sb="12" eb="14">
      <t>セイギョ</t>
    </rPh>
    <phoneticPr fontId="1"/>
  </si>
  <si>
    <t>⑩ハイブリッド給湯システム等</t>
    <phoneticPr fontId="1"/>
  </si>
  <si>
    <t>-3.　地中熱直接利用等</t>
    <rPh sb="4" eb="6">
      <t>チチュウ</t>
    </rPh>
    <rPh sb="6" eb="7">
      <t>ネツ</t>
    </rPh>
    <phoneticPr fontId="1"/>
  </si>
  <si>
    <t>-1.　吸収式冷凍機への蒸気利用</t>
    <rPh sb="6" eb="7">
      <t>シキ</t>
    </rPh>
    <phoneticPr fontId="1"/>
  </si>
  <si>
    <t>-3.　エネルギーの面的利用等</t>
    <rPh sb="10" eb="12">
      <t>メンテキ</t>
    </rPh>
    <rPh sb="12" eb="14">
      <t>リヨウ</t>
    </rPh>
    <rPh sb="14" eb="15">
      <t>トウ</t>
    </rPh>
    <phoneticPr fontId="1"/>
  </si>
  <si>
    <t>D</t>
    <phoneticPr fontId="7"/>
  </si>
  <si>
    <t>⑩ハイブリッド給湯システム等</t>
    <phoneticPr fontId="7"/>
  </si>
  <si>
    <t>導入有無</t>
    <rPh sb="0" eb="2">
      <t>ドウニュウ</t>
    </rPh>
    <rPh sb="2" eb="4">
      <t>ウム</t>
    </rPh>
    <phoneticPr fontId="7"/>
  </si>
  <si>
    <t>管理ポイント数合計</t>
    <rPh sb="0" eb="2">
      <t>カンリ</t>
    </rPh>
    <rPh sb="6" eb="7">
      <t>スウ</t>
    </rPh>
    <rPh sb="7" eb="9">
      <t>ゴウケイ</t>
    </rPh>
    <phoneticPr fontId="7"/>
  </si>
  <si>
    <t>エネルギー計量ポイント数</t>
    <rPh sb="5" eb="7">
      <t>ケイリョウ</t>
    </rPh>
    <rPh sb="11" eb="12">
      <t>スウ</t>
    </rPh>
    <phoneticPr fontId="7"/>
  </si>
  <si>
    <t>環境計測ポイント数</t>
    <rPh sb="0" eb="2">
      <t>カンキョウ</t>
    </rPh>
    <rPh sb="2" eb="4">
      <t>ケイソク</t>
    </rPh>
    <rPh sb="8" eb="9">
      <t>スウ</t>
    </rPh>
    <phoneticPr fontId="7"/>
  </si>
  <si>
    <t>計測粒度</t>
    <rPh sb="0" eb="2">
      <t>ケイソク</t>
    </rPh>
    <rPh sb="2" eb="4">
      <t>リュウド</t>
    </rPh>
    <phoneticPr fontId="7"/>
  </si>
  <si>
    <t>分</t>
    <phoneticPr fontId="7"/>
  </si>
  <si>
    <t>➢ 行の高さ、列の幅、印刷範囲等の変更は行わないでください。</t>
    <rPh sb="17" eb="19">
      <t>ヘンコウ</t>
    </rPh>
    <rPh sb="20" eb="21">
      <t>オコナ</t>
    </rPh>
    <phoneticPr fontId="7"/>
  </si>
  <si>
    <t>竣工予定年</t>
    <rPh sb="0" eb="2">
      <t>シュンコウ</t>
    </rPh>
    <rPh sb="2" eb="4">
      <t>ヨテイ</t>
    </rPh>
    <rPh sb="4" eb="5">
      <t>ネン</t>
    </rPh>
    <phoneticPr fontId="7"/>
  </si>
  <si>
    <t>＜ＷＥＢＰＲＯ未評価技術２３項目に係る経費＞</t>
    <phoneticPr fontId="7"/>
  </si>
  <si>
    <t>＜ＢＥＭＳ装置に係る経費＞</t>
    <rPh sb="5" eb="7">
      <t>ソウチ</t>
    </rPh>
    <phoneticPr fontId="7"/>
  </si>
  <si>
    <t>❽-1事業費（全体）&lt;ＢＥＭＳ・未評価技術費用＞</t>
    <rPh sb="3" eb="5">
      <t>ジギョウ</t>
    </rPh>
    <rPh sb="5" eb="6">
      <t>ヒ</t>
    </rPh>
    <rPh sb="7" eb="9">
      <t>ゼンタイ</t>
    </rPh>
    <rPh sb="16" eb="19">
      <t>ミヒョウカ</t>
    </rPh>
    <rPh sb="19" eb="21">
      <t>ギジュツ</t>
    </rPh>
    <rPh sb="21" eb="23">
      <t>ヒヨウ</t>
    </rPh>
    <phoneticPr fontId="7"/>
  </si>
  <si>
    <t>❽-2事業費（全体）&lt;未評価技術費用＞</t>
    <phoneticPr fontId="7"/>
  </si>
  <si>
    <t>➒ＷＥＢＰＲＯ未評価技術２３項目</t>
    <rPh sb="7" eb="10">
      <t>ミヒョウカ</t>
    </rPh>
    <rPh sb="10" eb="12">
      <t>ギジュツ</t>
    </rPh>
    <rPh sb="14" eb="16">
      <t>コウモク</t>
    </rPh>
    <phoneticPr fontId="7"/>
  </si>
  <si>
    <t>➓ＢＥＭＳ装置</t>
    <rPh sb="5" eb="7">
      <t>ソウチ</t>
    </rPh>
    <phoneticPr fontId="7"/>
  </si>
  <si>
    <t>⓬事業全体のシステム概念図</t>
    <phoneticPr fontId="7"/>
  </si>
  <si>
    <t>未評価全般</t>
    <rPh sb="0" eb="5">
      <t>ミヒョウカゼンパン</t>
    </rPh>
    <phoneticPr fontId="7"/>
  </si>
  <si>
    <t>←概略予算書の各年度からＷＥＢＰＲＯ未評価技術２３項目番号／ＢＥＭＳを選択していない経費が反映されます。</t>
    <rPh sb="1" eb="3">
      <t>ガイリャク</t>
    </rPh>
    <rPh sb="3" eb="6">
      <t>ヨサンショ</t>
    </rPh>
    <rPh sb="7" eb="10">
      <t>カクネンド</t>
    </rPh>
    <rPh sb="35" eb="37">
      <t>センタク</t>
    </rPh>
    <rPh sb="42" eb="44">
      <t>ケイヒ</t>
    </rPh>
    <rPh sb="45" eb="47">
      <t>ハンエイ</t>
    </rPh>
    <phoneticPr fontId="7"/>
  </si>
  <si>
    <t>　※補助対象経費が全て0となっていることを確認してください。</t>
    <rPh sb="2" eb="4">
      <t>ホジョ</t>
    </rPh>
    <rPh sb="4" eb="6">
      <t>タイショウ</t>
    </rPh>
    <rPh sb="6" eb="8">
      <t>ケイヒ</t>
    </rPh>
    <rPh sb="9" eb="10">
      <t>スベ</t>
    </rPh>
    <rPh sb="21" eb="23">
      <t>カクニン</t>
    </rPh>
    <phoneticPr fontId="7"/>
  </si>
  <si>
    <t>補助率（1/2）による計算</t>
    <rPh sb="0" eb="3">
      <t>ホジョリツ</t>
    </rPh>
    <rPh sb="11" eb="13">
      <t>ケイサン</t>
    </rPh>
    <phoneticPr fontId="7"/>
  </si>
  <si>
    <t>補助率（1/2）による計算</t>
    <phoneticPr fontId="7"/>
  </si>
  <si>
    <t>令和8年度 ZEB実証事業ーC.未評価技術単独事業　交付申請書情報入力シート２</t>
    <phoneticPr fontId="7"/>
  </si>
  <si>
    <t>土地に対する
設定済み担保権</t>
    <rPh sb="0" eb="2">
      <t>トチ</t>
    </rPh>
    <rPh sb="3" eb="4">
      <t>タイ</t>
    </rPh>
    <rPh sb="7" eb="9">
      <t>セッテイ</t>
    </rPh>
    <rPh sb="9" eb="10">
      <t>ズ</t>
    </rPh>
    <rPh sb="11" eb="14">
      <t>タンポケン</t>
    </rPh>
    <phoneticPr fontId="7"/>
  </si>
  <si>
    <t>補助対象建築物に対する
設定済み担保権</t>
    <rPh sb="0" eb="2">
      <t>ホジョ</t>
    </rPh>
    <rPh sb="2" eb="4">
      <t>タイショウ</t>
    </rPh>
    <rPh sb="4" eb="7">
      <t>ケンチクブツ</t>
    </rPh>
    <rPh sb="8" eb="9">
      <t>タイ</t>
    </rPh>
    <rPh sb="12" eb="14">
      <t>セッテイ</t>
    </rPh>
    <rPh sb="14" eb="15">
      <t>ズ</t>
    </rPh>
    <rPh sb="16" eb="19">
      <t>タンポケン</t>
    </rPh>
    <phoneticPr fontId="7"/>
  </si>
  <si>
    <t>土地に対する
設定予定の担保権</t>
    <rPh sb="0" eb="2">
      <t>トチ</t>
    </rPh>
    <rPh sb="3" eb="4">
      <t>タイ</t>
    </rPh>
    <rPh sb="7" eb="11">
      <t>セッテイヨテイ</t>
    </rPh>
    <rPh sb="12" eb="15">
      <t>タンポケン</t>
    </rPh>
    <phoneticPr fontId="7"/>
  </si>
  <si>
    <t>補助対象建築物に対する
設定予定の担保権</t>
    <rPh sb="12" eb="16">
      <t>セッテイヨテイ</t>
    </rPh>
    <phoneticPr fontId="7"/>
  </si>
  <si>
    <t>資金調達</t>
    <rPh sb="0" eb="2">
      <t>シキン</t>
    </rPh>
    <rPh sb="2" eb="4">
      <t>チョウタツ</t>
    </rPh>
    <phoneticPr fontId="7"/>
  </si>
  <si>
    <t>根抵当権</t>
    <rPh sb="0" eb="1">
      <t>ネ</t>
    </rPh>
    <rPh sb="1" eb="4">
      <t>テイトウケン</t>
    </rPh>
    <phoneticPr fontId="7"/>
  </si>
  <si>
    <t>抵当権</t>
    <rPh sb="0" eb="3">
      <t>テイトウケン</t>
    </rPh>
    <phoneticPr fontId="7"/>
  </si>
  <si>
    <t>根抵当権・抵当権</t>
    <phoneticPr fontId="7"/>
  </si>
  <si>
    <t>プルダウンから選択
※設定済み担保権がない場合は「なし」を選択</t>
    <rPh sb="11" eb="13">
      <t>セッテイ</t>
    </rPh>
    <rPh sb="13" eb="14">
      <t>ズ</t>
    </rPh>
    <rPh sb="15" eb="18">
      <t>タンポケン</t>
    </rPh>
    <rPh sb="21" eb="23">
      <t>バアイ</t>
    </rPh>
    <rPh sb="29" eb="31">
      <t>センタク</t>
    </rPh>
    <phoneticPr fontId="7"/>
  </si>
  <si>
    <t>プルダウンから選択
※設定済み担保権がない場合は「なし」を選択</t>
    <phoneticPr fontId="7"/>
  </si>
  <si>
    <t>プルダウンから選択
※設定予定の担保権がない場合は「なし」を選択</t>
    <rPh sb="13" eb="15">
      <t>ヨテイ</t>
    </rPh>
    <phoneticPr fontId="7"/>
  </si>
  <si>
    <t>土地に対する設定済み担保権</t>
    <rPh sb="0" eb="2">
      <t>トチ</t>
    </rPh>
    <rPh sb="3" eb="4">
      <t>タイ</t>
    </rPh>
    <rPh sb="6" eb="9">
      <t>セッテイズ</t>
    </rPh>
    <rPh sb="10" eb="13">
      <t>タンポケン</t>
    </rPh>
    <phoneticPr fontId="7"/>
  </si>
  <si>
    <t>補助対象建築物に対する設定済み担保権</t>
    <rPh sb="0" eb="4">
      <t>ホジョタイショウ</t>
    </rPh>
    <rPh sb="4" eb="7">
      <t>ケンチクブツ</t>
    </rPh>
    <rPh sb="8" eb="9">
      <t>タイ</t>
    </rPh>
    <rPh sb="11" eb="14">
      <t>セッテイズ</t>
    </rPh>
    <rPh sb="15" eb="18">
      <t>タンポケン</t>
    </rPh>
    <phoneticPr fontId="7"/>
  </si>
  <si>
    <t>土地に対する設定予定の担保権</t>
    <rPh sb="0" eb="2">
      <t>トチ</t>
    </rPh>
    <rPh sb="3" eb="4">
      <t>タイ</t>
    </rPh>
    <rPh sb="6" eb="10">
      <t>セッテイヨテイ</t>
    </rPh>
    <rPh sb="11" eb="14">
      <t>タンポケン</t>
    </rPh>
    <phoneticPr fontId="7"/>
  </si>
  <si>
    <t>補助対象建築物に対する設定予定の担保権</t>
    <rPh sb="0" eb="7">
      <t>ホジョタイショウケンチクブツ</t>
    </rPh>
    <rPh sb="8" eb="9">
      <t>タイ</t>
    </rPh>
    <rPh sb="11" eb="15">
      <t>セッテイヨテイ</t>
    </rPh>
    <rPh sb="16" eb="19">
      <t>タンポケン</t>
    </rPh>
    <phoneticPr fontId="7"/>
  </si>
  <si>
    <t>直接的な個人情報の掲載は行わない。</t>
    <rPh sb="0" eb="3">
      <t>チョクセツテキ</t>
    </rPh>
    <rPh sb="4" eb="6">
      <t>コジン</t>
    </rPh>
    <rPh sb="6" eb="8">
      <t>ジョウホウ</t>
    </rPh>
    <rPh sb="9" eb="11">
      <t>ケイサイ</t>
    </rPh>
    <rPh sb="12" eb="13">
      <t>オコナ</t>
    </rPh>
    <phoneticPr fontId="7"/>
  </si>
  <si>
    <t>　　ＷＥＢＰＲＯ未評価技術全般に係る費用は（内訳）のＷＥＢＰＲＯ未評価技術２３項目番号／ＢＥＭＳ欄のプルダウンから未評価全般を選択、</t>
    <rPh sb="13" eb="15">
      <t>ゼンパン</t>
    </rPh>
    <rPh sb="16" eb="17">
      <t>カカ</t>
    </rPh>
    <rPh sb="18" eb="20">
      <t>ヒヨウ</t>
    </rPh>
    <rPh sb="32" eb="37">
      <t>ミヒョウカギジュツ</t>
    </rPh>
    <rPh sb="48" eb="49">
      <t>ラン</t>
    </rPh>
    <rPh sb="57" eb="60">
      <t>ミヒョウカ</t>
    </rPh>
    <rPh sb="60" eb="62">
      <t>ゼンパン</t>
    </rPh>
    <rPh sb="63" eb="65">
      <t>センタク</t>
    </rPh>
    <phoneticPr fontId="7"/>
  </si>
  <si>
    <t>　　ＢＥＭＳ装置に係る費用は（内訳）のＷＥＢＰＲＯ未評価技術２３項目番号／ＢＥＭＳ欄のプルダウンからＢＥＭＳを選択してください。</t>
    <rPh sb="6" eb="8">
      <t>ソウチ</t>
    </rPh>
    <rPh sb="9" eb="10">
      <t>カカ</t>
    </rPh>
    <rPh sb="11" eb="13">
      <t>ヒヨウ</t>
    </rPh>
    <rPh sb="41" eb="42">
      <t>ラン</t>
    </rPh>
    <rPh sb="55" eb="57">
      <t>センタク</t>
    </rPh>
    <phoneticPr fontId="7"/>
  </si>
  <si>
    <t>➢  ＷＥＢＰＲＯ未評価技術２３項目及びＢＥＭＳ装置以外に係る経費の入力も可ですが、全て補助対象外としてください。</t>
    <rPh sb="18" eb="19">
      <t>オヨ</t>
    </rPh>
    <rPh sb="24" eb="26">
      <t>ソウチ</t>
    </rPh>
    <rPh sb="26" eb="28">
      <t>イガイ</t>
    </rPh>
    <rPh sb="29" eb="30">
      <t>カカ</t>
    </rPh>
    <rPh sb="31" eb="33">
      <t>ケイヒ</t>
    </rPh>
    <rPh sb="34" eb="36">
      <t>ニュウリョク</t>
    </rPh>
    <rPh sb="37" eb="38">
      <t>カ</t>
    </rPh>
    <rPh sb="42" eb="43">
      <t>スベ</t>
    </rPh>
    <rPh sb="44" eb="46">
      <t>ホジョ</t>
    </rPh>
    <rPh sb="46" eb="48">
      <t>タイショウ</t>
    </rPh>
    <rPh sb="48" eb="49">
      <t>ガイ</t>
    </rPh>
    <phoneticPr fontId="7"/>
  </si>
  <si>
    <t>＜ＷＥＢＰＲＯ未評価技術２３項目及びＢＥＭＳ装置以外に係る経費（補助対象外）＞</t>
    <rPh sb="22" eb="24">
      <t>ソウチ</t>
    </rPh>
    <rPh sb="32" eb="34">
      <t>ホジョ</t>
    </rPh>
    <rPh sb="34" eb="36">
      <t>タイショウ</t>
    </rPh>
    <rPh sb="36" eb="37">
      <t>ガイ</t>
    </rPh>
    <phoneticPr fontId="7"/>
  </si>
  <si>
    <t>❾ＷＥＢＰＲＯ未評価技術２３項目</t>
    <phoneticPr fontId="7"/>
  </si>
  <si>
    <t>➢❶～⓫は入力シート１・２の内容が反映されます。⓬については、印刷枠外右側の記載を参考に自由入力してください。</t>
    <rPh sb="5" eb="7">
      <t>ニュウリョク</t>
    </rPh>
    <rPh sb="14" eb="16">
      <t>ナイヨウ</t>
    </rPh>
    <rPh sb="17" eb="19">
      <t>ハンエイ</t>
    </rPh>
    <rPh sb="31" eb="33">
      <t>インサツ</t>
    </rPh>
    <rPh sb="33" eb="35">
      <t>ワクガイ</t>
    </rPh>
    <rPh sb="35" eb="37">
      <t>ミギガワ</t>
    </rPh>
    <rPh sb="38" eb="40">
      <t>キサイ</t>
    </rPh>
    <rPh sb="41" eb="43">
      <t>サンコウ</t>
    </rPh>
    <rPh sb="44" eb="46">
      <t>ジユウ</t>
    </rPh>
    <rPh sb="46" eb="48">
      <t>ニュウリョク</t>
    </rPh>
    <phoneticPr fontId="7"/>
  </si>
  <si>
    <t>全般</t>
    <rPh sb="0" eb="2">
      <t>ゼンパン</t>
    </rPh>
    <phoneticPr fontId="7"/>
  </si>
  <si>
    <t>西暦4桁半角数字でＷＥＢＰＲＯ未評価技術導入の竣工予定年を入力</t>
    <rPh sb="15" eb="20">
      <t>ミヒョウカギジュツ</t>
    </rPh>
    <rPh sb="20" eb="22">
      <t>ドウニュウ</t>
    </rPh>
    <phoneticPr fontId="7"/>
  </si>
  <si>
    <r>
      <t>※本様式は</t>
    </r>
    <r>
      <rPr>
        <b/>
        <u/>
        <sz val="14"/>
        <color rgb="FFFFFF00"/>
        <rFont val="Meiryo UI"/>
        <family val="3"/>
        <charset val="128"/>
      </rPr>
      <t>令和8年度ZEB実証事業（一次公募）にて、C.未評価技術単独事業に申請する</t>
    </r>
    <r>
      <rPr>
        <b/>
        <sz val="14"/>
        <color rgb="FFFFFF00"/>
        <rFont val="Meiryo UI"/>
        <family val="3"/>
        <charset val="128"/>
      </rPr>
      <t>場合に使用する様式です。</t>
    </r>
    <rPh sb="1" eb="2">
      <t>ホン</t>
    </rPh>
    <rPh sb="2" eb="4">
      <t>ヨウシキ</t>
    </rPh>
    <rPh sb="5" eb="7">
      <t>レイワ</t>
    </rPh>
    <rPh sb="8" eb="10">
      <t>ネンド</t>
    </rPh>
    <rPh sb="13" eb="17">
      <t>ジッショウジギョウ</t>
    </rPh>
    <rPh sb="18" eb="20">
      <t>イチジ</t>
    </rPh>
    <rPh sb="20" eb="22">
      <t>コウボ</t>
    </rPh>
    <rPh sb="28" eb="37">
      <t>ミヒョウカギジュツタンドクジギョウ</t>
    </rPh>
    <rPh sb="38" eb="40">
      <t>シンセイ</t>
    </rPh>
    <rPh sb="42" eb="44">
      <t>バアイ</t>
    </rPh>
    <rPh sb="45" eb="47">
      <t>シヨウ</t>
    </rPh>
    <rPh sb="49" eb="51">
      <t>ヨウシキ</t>
    </rPh>
    <phoneticPr fontId="7"/>
  </si>
  <si>
    <t>経営革新計画の認定の有無（令和８年度中に受ける予定も含む）</t>
    <rPh sb="0" eb="6">
      <t>ケイエイカクシンケイカク</t>
    </rPh>
    <rPh sb="7" eb="9">
      <t>ニンテイ</t>
    </rPh>
    <rPh sb="10" eb="12">
      <t>ウム</t>
    </rPh>
    <rPh sb="13" eb="15">
      <t>レイワ</t>
    </rPh>
    <rPh sb="20" eb="21">
      <t>ウ</t>
    </rPh>
    <rPh sb="23" eb="25">
      <t>ヨテイ</t>
    </rPh>
    <rPh sb="26" eb="27">
      <t>フク</t>
    </rPh>
    <phoneticPr fontId="7"/>
  </si>
  <si>
    <t>「未来を拓くパートナーシップ構築推進会議」において定められた「パートナーシップ構築宣言」の有無（令和８年度中に登録を行う予定も含む）</t>
    <rPh sb="1" eb="3">
      <t>ミライ</t>
    </rPh>
    <rPh sb="4" eb="5">
      <t>ヒラ</t>
    </rPh>
    <rPh sb="14" eb="16">
      <t>コウチク</t>
    </rPh>
    <rPh sb="16" eb="18">
      <t>スイシン</t>
    </rPh>
    <rPh sb="18" eb="20">
      <t>カイギ</t>
    </rPh>
    <rPh sb="25" eb="26">
      <t>サダ</t>
    </rPh>
    <rPh sb="39" eb="41">
      <t>コウチク</t>
    </rPh>
    <rPh sb="41" eb="43">
      <t>センゲン</t>
    </rPh>
    <rPh sb="45" eb="47">
      <t>ウム</t>
    </rPh>
    <phoneticPr fontId="7"/>
  </si>
  <si>
    <t>竣工予定年</t>
    <rPh sb="0" eb="2">
      <t>シュンコウ</t>
    </rPh>
    <rPh sb="2" eb="4">
      <t>ヨテイ</t>
    </rPh>
    <rPh sb="4" eb="5">
      <t>トシ</t>
    </rPh>
    <phoneticPr fontId="7"/>
  </si>
  <si>
    <t>３．システム提案概要❻エネルギー効果【Ⅰ】に反映します。</t>
    <rPh sb="22" eb="24">
      <t>ハンエイ</t>
    </rPh>
    <phoneticPr fontId="7"/>
  </si>
  <si>
    <t>３．システム提案概要➏エネルギー効果【Ⅱ】に反映します。</t>
    <rPh sb="6" eb="8">
      <t>テイアン</t>
    </rPh>
    <rPh sb="8" eb="10">
      <t>ガイヨウ</t>
    </rPh>
    <rPh sb="16" eb="18">
      <t>コウカ</t>
    </rPh>
    <rPh sb="22" eb="24">
      <t>ハンエイ</t>
    </rPh>
    <phoneticPr fontId="7"/>
  </si>
  <si>
    <t>⓫ＷＥＢＰＲＯ未評価技術導入のコンセプト</t>
    <rPh sb="7" eb="14">
      <t>ミヒョウカギジュツドウニュウ</t>
    </rPh>
    <phoneticPr fontId="7"/>
  </si>
  <si>
    <t>ＷＥＢＰＲＯ未評価技術導入の
コンセプト</t>
    <rPh sb="6" eb="13">
      <t>ミヒョウカギジュツドウニュウ</t>
    </rPh>
    <phoneticPr fontId="7"/>
  </si>
  <si>
    <t>ＢＥＭＳ/未評価技術/その他</t>
    <rPh sb="5" eb="7">
      <t>ヒョウカ</t>
    </rPh>
    <rPh sb="7" eb="9">
      <t>ギジュツ</t>
    </rPh>
    <phoneticPr fontId="7"/>
  </si>
  <si>
    <r>
      <t xml:space="preserve">設備ごとに整理した書類（機器表/系統図/平面図/仕様書等）を提出
（例）空調設備：機器表・系統図・平面図
</t>
    </r>
    <r>
      <rPr>
        <sz val="9"/>
        <color theme="0"/>
        <rFont val="ＭＳ Ｐ明朝"/>
        <family val="1"/>
        <charset val="128"/>
      </rPr>
      <t>（例）</t>
    </r>
    <r>
      <rPr>
        <sz val="9"/>
        <rFont val="ＭＳ Ｐ明朝"/>
        <family val="1"/>
        <charset val="128"/>
      </rPr>
      <t xml:space="preserve">照明設備：機器表・平面図
</t>
    </r>
    <r>
      <rPr>
        <sz val="9"/>
        <color rgb="FFFF0000"/>
        <rFont val="ＭＳ Ｐ明朝"/>
        <family val="1"/>
        <charset val="128"/>
      </rPr>
      <t>※ＢＥＭＳの設計図は要件を満たす機能や仕様が確認できる書類を提出すること
※未評価技術の設計図は要件を満たす機能や仕様が確認できる書類、補助対象設備とその範囲が確認できる書類を提出すること</t>
    </r>
    <rPh sb="5" eb="7">
      <t>セイリ</t>
    </rPh>
    <rPh sb="9" eb="11">
      <t>ショルイ</t>
    </rPh>
    <rPh sb="30" eb="32">
      <t>テイシュツ</t>
    </rPh>
    <rPh sb="34" eb="35">
      <t>レイ</t>
    </rPh>
    <rPh sb="75" eb="78">
      <t>セッケイズ</t>
    </rPh>
    <rPh sb="79" eb="81">
      <t>ヨウケン</t>
    </rPh>
    <rPh sb="82" eb="83">
      <t>ミ</t>
    </rPh>
    <rPh sb="85" eb="87">
      <t>キノウ</t>
    </rPh>
    <rPh sb="88" eb="90">
      <t>シヨウ</t>
    </rPh>
    <rPh sb="91" eb="93">
      <t>カクニン</t>
    </rPh>
    <rPh sb="96" eb="98">
      <t>ショルイ</t>
    </rPh>
    <rPh sb="99" eb="101">
      <t>テイシュツ</t>
    </rPh>
    <phoneticPr fontId="7"/>
  </si>
  <si>
    <t>参考見積書</t>
    <rPh sb="0" eb="2">
      <t>サンコウ</t>
    </rPh>
    <rPh sb="2" eb="5">
      <t>ミツモリショ</t>
    </rPh>
    <phoneticPr fontId="7"/>
  </si>
  <si>
    <t>02_参考見積書</t>
    <rPh sb="3" eb="8">
      <t>サンコウミツモリショ</t>
    </rPh>
    <phoneticPr fontId="7"/>
  </si>
  <si>
    <t>３．システム提案概要</t>
    <phoneticPr fontId="7"/>
  </si>
  <si>
    <t>01_交付申請書_○○未評価技術単独事業</t>
    <rPh sb="3" eb="5">
      <t>コウフ</t>
    </rPh>
    <rPh sb="5" eb="8">
      <t>シンセイショ</t>
    </rPh>
    <rPh sb="11" eb="20">
      <t>ミヒョウカギジュツタンドクジギョウ</t>
    </rPh>
    <phoneticPr fontId="7"/>
  </si>
  <si>
    <t>４-２．概略予算書（経費別まとめ）</t>
    <rPh sb="4" eb="6">
      <t>ガイリャク</t>
    </rPh>
    <rPh sb="6" eb="9">
      <t>ヨサンショ</t>
    </rPh>
    <phoneticPr fontId="23"/>
  </si>
  <si>
    <t>03_交付申請書別添_○○未評価技術単独事業</t>
    <rPh sb="3" eb="8">
      <t>コウフシンセイショ</t>
    </rPh>
    <rPh sb="8" eb="10">
      <t>ベッテン</t>
    </rPh>
    <rPh sb="13" eb="22">
      <t>ミヒョウカギジュツタンドクジギョウ</t>
    </rPh>
    <phoneticPr fontId="7"/>
  </si>
  <si>
    <t>一般社団法人環境共創イニシアチブ（以下「ＳＩＩ」という。）は執行する令和８年度「住宅・建築物需給一体型等省エネルギー投資促進事業費（ＺＥＢ実証事業）」（以下「本事業」という。）の実施のため、以下「２．」に記載する情報を本事業の実施期間にわたり取得する。
これらの取得した情報を、「３．」に記載する利用目的で利用し、「５．」に記載する範囲・目的で提供することに、申請者は同意するものとする。
ＳＩＩの個人情報保護方針は以下を確認すること。
https://sii.or.jp/privacy/</t>
    <phoneticPr fontId="112"/>
  </si>
  <si>
    <t xml:space="preserve">ＳＩＩは、本事業の実施期間に以下の情報を取得する。
 (ア) 氏名、生年月日、住所、電話番号、メールアドレス、口座情報等の補助事業者情報
 (イ) 建物所在地、地域区分、建築区分、工法種別、延べ面積等の建築地情報
 (ウ)導入設備種別等の性能情報
 (エ) 一次エネルギー消費量（基準値、設計値、実績値）、発電量、売電量、買電量等のエネルギー使用情報
 (オ) その他、本事業に必要な情報
</t>
    <phoneticPr fontId="112"/>
  </si>
  <si>
    <t>ＳＩＩは「２．」で取得した情報を以下の目的で利用する。
 (ア) 本事業の審査、管理、事業進捗状況の把握
 (イ) ＳＩＩの各種情報案内、アンケート・調査の実施
 (ウ) 国及び「５．」に示す提供先への報告、省エネを目的とした調査・研究
 (エ) その他、本事業の運営に必要な業務</t>
    <phoneticPr fontId="112"/>
  </si>
  <si>
    <t>学校法人、行政機関、研究開発を業とする法人等・研究者</t>
    <rPh sb="21" eb="22">
      <t>トウ</t>
    </rPh>
    <phoneticPr fontId="112"/>
  </si>
  <si>
    <t>ＳＩＩはＺＥＢの普及を促進するため、補助事業者からのＷＥＢＰＲＯ未評価技術に資する情報をセミナー、ホームページ等で引用、紹介する場合があることを了承している。</t>
    <rPh sb="18" eb="20">
      <t>ホジョ</t>
    </rPh>
    <rPh sb="20" eb="22">
      <t>ジギョウ</t>
    </rPh>
    <rPh sb="22" eb="23">
      <t>シャ</t>
    </rPh>
    <rPh sb="38" eb="39">
      <t>シ</t>
    </rPh>
    <phoneticPr fontId="23"/>
  </si>
  <si>
    <t>８. ｇＢｉｚＩＮＦＯ（ジービズインフォ）掲載について</t>
    <rPh sb="21" eb="23">
      <t>ケイサイ</t>
    </rPh>
    <phoneticPr fontId="7"/>
  </si>
  <si>
    <t>９. 実施状況の報告について</t>
    <rPh sb="3" eb="5">
      <t>ジッシ</t>
    </rPh>
    <rPh sb="5" eb="7">
      <t>ジョウキョウ</t>
    </rPh>
    <rPh sb="8" eb="10">
      <t>ホウコク</t>
    </rPh>
    <phoneticPr fontId="23"/>
  </si>
  <si>
    <t>１０. 財産処分制限期間と適化法について</t>
    <phoneticPr fontId="7"/>
  </si>
  <si>
    <t>補助対象となる設備等には財産処分の制限期間があり(交付規程第２４条２項)、制限期間内に処分（転用、譲渡、交換、貸付け、担保に供する処分、取壊し、廃棄）を行う場合は、あらかじめ財産処分承認申請書をＳＩＩに提出しその承認を受けなければならず、万一、未承認のまま財産処分が行われた場合、交付決定を取消し、補助金の返還(交付規程第２０条４項)となる可能性があることを了承している。</t>
    <rPh sb="0" eb="2">
      <t>ホジョ</t>
    </rPh>
    <rPh sb="2" eb="4">
      <t>タイショウ</t>
    </rPh>
    <rPh sb="7" eb="9">
      <t>セツビ</t>
    </rPh>
    <rPh sb="25" eb="27">
      <t>コウフ</t>
    </rPh>
    <rPh sb="27" eb="29">
      <t>キテイ</t>
    </rPh>
    <rPh sb="29" eb="30">
      <t>ダイ</t>
    </rPh>
    <rPh sb="32" eb="33">
      <t>ジョウ</t>
    </rPh>
    <rPh sb="34" eb="35">
      <t>コウ</t>
    </rPh>
    <rPh sb="76" eb="77">
      <t>オコナ</t>
    </rPh>
    <rPh sb="181" eb="183">
      <t>リョウショウ</t>
    </rPh>
    <phoneticPr fontId="23"/>
  </si>
  <si>
    <t>１１. 複数年度事業について</t>
    <rPh sb="4" eb="6">
      <t>フクスウ</t>
    </rPh>
    <rPh sb="6" eb="8">
      <t>ネンド</t>
    </rPh>
    <rPh sb="8" eb="10">
      <t>ジギョウ</t>
    </rPh>
    <phoneticPr fontId="23"/>
  </si>
  <si>
    <t>６. 補助対象建築物のＷＥＢＰＲＯ未評価技術に資する設計情報ならびに実施状況報告の情報開示について</t>
    <rPh sb="3" eb="5">
      <t>ホジョ</t>
    </rPh>
    <rPh sb="5" eb="7">
      <t>タイショウ</t>
    </rPh>
    <rPh sb="7" eb="10">
      <t>ケンチクブツ</t>
    </rPh>
    <rPh sb="23" eb="24">
      <t>シ</t>
    </rPh>
    <rPh sb="26" eb="28">
      <t>セッケイ</t>
    </rPh>
    <rPh sb="28" eb="30">
      <t>ジョウホウ</t>
    </rPh>
    <rPh sb="34" eb="36">
      <t>ジッシ</t>
    </rPh>
    <rPh sb="36" eb="38">
      <t>ジョウキョウ</t>
    </rPh>
    <rPh sb="38" eb="40">
      <t>ホウコク</t>
    </rPh>
    <rPh sb="41" eb="43">
      <t>ジョウホウ</t>
    </rPh>
    <rPh sb="43" eb="45">
      <t>カイジ</t>
    </rPh>
    <phoneticPr fontId="23"/>
  </si>
  <si>
    <t>本事業の趣旨にもとづき、補助対象建築物のＷＥＢＰＲＯ未評価技術に資する設計情報ならびに、事業完了後の実施状況の内容について情報提供が可能な事業に対し補助が行われることを了承している。</t>
    <rPh sb="4" eb="6">
      <t>シュシ</t>
    </rPh>
    <rPh sb="12" eb="14">
      <t>ホジョ</t>
    </rPh>
    <rPh sb="14" eb="16">
      <t>タイショウ</t>
    </rPh>
    <rPh sb="16" eb="19">
      <t>ケンチクブツ</t>
    </rPh>
    <rPh sb="32" eb="33">
      <t>シ</t>
    </rPh>
    <rPh sb="35" eb="37">
      <t>セッケイ</t>
    </rPh>
    <rPh sb="37" eb="39">
      <t>ジョウホウ</t>
    </rPh>
    <rPh sb="44" eb="46">
      <t>ジギョウ</t>
    </rPh>
    <rPh sb="46" eb="48">
      <t>カンリョウ</t>
    </rPh>
    <rPh sb="48" eb="49">
      <t>ゴ</t>
    </rPh>
    <rPh sb="50" eb="52">
      <t>ジッシ</t>
    </rPh>
    <rPh sb="52" eb="54">
      <t>ジョウキョウ</t>
    </rPh>
    <rPh sb="55" eb="57">
      <t>ナイヨウ</t>
    </rPh>
    <rPh sb="61" eb="63">
      <t>ジョウホウ</t>
    </rPh>
    <rPh sb="63" eb="65">
      <t>テイキョウ</t>
    </rPh>
    <rPh sb="66" eb="68">
      <t>カノウ</t>
    </rPh>
    <rPh sb="69" eb="71">
      <t>ジギョウ</t>
    </rPh>
    <rPh sb="72" eb="73">
      <t>タイ</t>
    </rPh>
    <rPh sb="74" eb="76">
      <t>ホジョ</t>
    </rPh>
    <rPh sb="77" eb="78">
      <t>オコナ</t>
    </rPh>
    <rPh sb="84" eb="86">
      <t>リョウショウ</t>
    </rPh>
    <phoneticPr fontId="23"/>
  </si>
  <si>
    <t>（１）法人等（個人、法人又は団体をいう。）が、暴力団（暴力団員による不当な行為の防止等に関する法律（平成３年法律第７７号）第２条第２号に規定する暴力団をいう。以下同じ。）であるとき又は法人等の役員等（個人である場合はその者、法人である場合は役員、団体である場合は代表者、理事等、その他経営に実質的に関与している者をいう。以下同じ。）が、暴力団員（同法第２条第６号に規定する暴力団員をいう。以下同じ。）であるとき、又は暴力団員でなくなった日から５年を経過しない者であるとき。
（２）役員等が、自己、自社もしくは第三者の不正の利益を図る目的又は第三者に損害を加える目的をもって、暴力団又は暴力団員を利用するなどしているとき。
（３）役員等が、暴力団又は暴力団員に対して、資金等を供給し、又は便宜を供与するなど直接的あるいは積極的に暴力団の維持、運営に協力し、もしくは関与しているとき。
（４）役員等が、暴力団又は暴力団員であることを知りながらこれと社会的に非難されるべき関係を有しているとき。
（５）自ら又は第三者を利用して、暴力的な要求行為、法的な責任を超えた不当な要求行為、業務妨害行為等を行っているとき。</t>
    <phoneticPr fontId="7"/>
  </si>
  <si>
    <t>＜令和９年度＞</t>
    <rPh sb="1" eb="3">
      <t>レイワ</t>
    </rPh>
    <rPh sb="4" eb="6">
      <t>ネンド</t>
    </rPh>
    <phoneticPr fontId="7"/>
  </si>
  <si>
    <t>＜令和１０年度＞</t>
    <rPh sb="1" eb="3">
      <t>レイワ</t>
    </rPh>
    <rPh sb="5" eb="7">
      <t>ネンド</t>
    </rPh>
    <phoneticPr fontId="7"/>
  </si>
  <si>
    <t>※小数点以下（１円未満）を切り捨てとし、補助金の額の上限は３億円／年、事業全体で７億円とする。</t>
    <rPh sb="1" eb="4">
      <t>ショウスウテン</t>
    </rPh>
    <rPh sb="4" eb="6">
      <t>イカ</t>
    </rPh>
    <rPh sb="8" eb="9">
      <t>エン</t>
    </rPh>
    <rPh sb="9" eb="11">
      <t>ミマン</t>
    </rPh>
    <rPh sb="13" eb="14">
      <t>キ</t>
    </rPh>
    <rPh sb="15" eb="16">
      <t>ス</t>
    </rPh>
    <rPh sb="35" eb="37">
      <t>ジギョウ</t>
    </rPh>
    <rPh sb="37" eb="39">
      <t>ゼンタイ</t>
    </rPh>
    <rPh sb="41" eb="42">
      <t>オク</t>
    </rPh>
    <rPh sb="42" eb="43">
      <t>エン</t>
    </rPh>
    <phoneticPr fontId="7"/>
  </si>
  <si>
    <t>←補助金の額の合計が３億円を超えている場合は上限３億円、また事業全体での補助金の額が７億円を超えている場合は上限７億円まででの交付申請となります。</t>
    <rPh sb="19" eb="21">
      <t>バアイ</t>
    </rPh>
    <rPh sb="30" eb="34">
      <t>ジギョウゼンタイ</t>
    </rPh>
    <rPh sb="36" eb="39">
      <t>ホジョキン</t>
    </rPh>
    <rPh sb="40" eb="41">
      <t>ガク</t>
    </rPh>
    <rPh sb="43" eb="45">
      <t>オクエン</t>
    </rPh>
    <rPh sb="46" eb="47">
      <t>コ</t>
    </rPh>
    <rPh sb="51" eb="53">
      <t>バアイ</t>
    </rPh>
    <rPh sb="54" eb="56">
      <t>ジョウゲン</t>
    </rPh>
    <rPh sb="57" eb="59">
      <t>オクエン</t>
    </rPh>
    <rPh sb="63" eb="67">
      <t>コウフシンセイ</t>
    </rPh>
    <phoneticPr fontId="7"/>
  </si>
  <si>
    <t>←補助金の額の合計が３億円を超えている場合は上限３億円での交付申請となります。</t>
    <rPh sb="19" eb="21">
      <t>バアイ</t>
    </rPh>
    <rPh sb="29" eb="33">
      <t>コウフシンセイ</t>
    </rPh>
    <phoneticPr fontId="7"/>
  </si>
  <si>
    <t>←複数年度事業の場合、事業全体での補助金の額の合計が７億円を超えている場合は上限７億円まででの交付申請となります。</t>
    <rPh sb="1" eb="5">
      <t>フクスウネンド</t>
    </rPh>
    <rPh sb="5" eb="7">
      <t>ジギョウ</t>
    </rPh>
    <rPh sb="8" eb="10">
      <t>バアイ</t>
    </rPh>
    <rPh sb="11" eb="15">
      <t>ジギョウゼンタイ</t>
    </rPh>
    <rPh sb="27" eb="29">
      <t>オクエン</t>
    </rPh>
    <rPh sb="30" eb="31">
      <t>コ</t>
    </rPh>
    <rPh sb="35" eb="37">
      <t>バアイ</t>
    </rPh>
    <rPh sb="38" eb="40">
      <t>ジョウゲン</t>
    </rPh>
    <rPh sb="41" eb="43">
      <t>オクエン</t>
    </rPh>
    <rPh sb="47" eb="51">
      <t>コウフシンセイ</t>
    </rPh>
    <phoneticPr fontId="7"/>
  </si>
  <si>
    <t>令和８年度 住宅・建築物需給一体型等省エネルギー投資促進事業費(国庫債務負担行為分）</t>
    <rPh sb="6" eb="8">
      <t>ジュウタク</t>
    </rPh>
    <rPh sb="9" eb="12">
      <t>ケンチクブツ</t>
    </rPh>
    <rPh sb="12" eb="14">
      <t>ジュキュウ</t>
    </rPh>
    <rPh sb="14" eb="16">
      <t>イッタイ</t>
    </rPh>
    <rPh sb="16" eb="17">
      <t>ガタ</t>
    </rPh>
    <rPh sb="17" eb="18">
      <t>トウ</t>
    </rPh>
    <rPh sb="18" eb="19">
      <t>ショウ</t>
    </rPh>
    <rPh sb="24" eb="26">
      <t>トウシ</t>
    </rPh>
    <rPh sb="26" eb="28">
      <t>ソクシン</t>
    </rPh>
    <rPh sb="28" eb="31">
      <t>ジギョウヒ</t>
    </rPh>
    <phoneticPr fontId="7"/>
  </si>
  <si>
    <t>（ＺＥＢ実証事業）</t>
    <rPh sb="4" eb="6">
      <t>ジッショウ</t>
    </rPh>
    <rPh sb="6" eb="8">
      <t>ジギョウ</t>
    </rPh>
    <phoneticPr fontId="7"/>
  </si>
  <si>
    <t>　住宅・建築物需給一体型等省エネルギー投資促進事業費（ＺＥＢ実証事業）交付規程（以下「交付規程」という。）第４条の規定に基づき、以下のとおり経済産業省からの住宅・建築物需給一体型等省エネルギー投資促進事業費交付要綱第３条に基づく国庫補助金に係る補助事業の補助金の交付を申請します。
　なお、補助金等に係る予算の執行の適正化に関する法律（昭和３０年法律第１７９号）、補助金等に係る予算の執行の適正化に関する法律施行令（昭和３０年政令第２５５号）及び交付規程の定めるところに従うことを承知のうえ、申請します。</t>
    <rPh sb="64" eb="66">
      <t>イカ</t>
    </rPh>
    <rPh sb="120" eb="121">
      <t>カカワ</t>
    </rPh>
    <rPh sb="122" eb="124">
      <t>ホジョ</t>
    </rPh>
    <rPh sb="124" eb="126">
      <t>ジギョウ</t>
    </rPh>
    <rPh sb="127" eb="130">
      <t>ホジョキン</t>
    </rPh>
    <phoneticPr fontId="7"/>
  </si>
  <si>
    <t>※２ページ目入力不要※</t>
    <rPh sb="5" eb="6">
      <t>メ</t>
    </rPh>
    <rPh sb="6" eb="8">
      <t>ニュウリョク</t>
    </rPh>
    <rPh sb="8" eb="10">
      <t>フヨウ</t>
    </rPh>
    <phoneticPr fontId="7"/>
  </si>
  <si>
    <t>※３ページ目入力不要※</t>
    <rPh sb="5" eb="6">
      <t>メ</t>
    </rPh>
    <rPh sb="6" eb="8">
      <t>ニュウリョク</t>
    </rPh>
    <rPh sb="8" eb="10">
      <t>フヨウ</t>
    </rPh>
    <phoneticPr fontId="7"/>
  </si>
  <si>
    <t>※４ページ目入力不要※</t>
    <rPh sb="5" eb="6">
      <t>メ</t>
    </rPh>
    <rPh sb="6" eb="8">
      <t>ニュウリョク</t>
    </rPh>
    <rPh sb="8" eb="10">
      <t>フヨウ</t>
    </rPh>
    <phoneticPr fontId="7"/>
  </si>
  <si>
    <t>※５ページ目入力不要※</t>
    <rPh sb="5" eb="6">
      <t>メ</t>
    </rPh>
    <rPh sb="6" eb="8">
      <t>ニュウリョク</t>
    </rPh>
    <rPh sb="8" eb="10">
      <t>フヨウ</t>
    </rPh>
    <phoneticPr fontId="7"/>
  </si>
  <si>
    <t>経営革新計画の認定の有無（令和８年度中に経営革新計画の認定を受ける予定も含む）</t>
    <rPh sb="0" eb="2">
      <t>ケイエイ</t>
    </rPh>
    <rPh sb="2" eb="4">
      <t>カクシン</t>
    </rPh>
    <rPh sb="4" eb="6">
      <t>ケイカク</t>
    </rPh>
    <rPh sb="7" eb="9">
      <t>ニンテイ</t>
    </rPh>
    <rPh sb="10" eb="12">
      <t>ウム</t>
    </rPh>
    <rPh sb="13" eb="15">
      <t>レイワ</t>
    </rPh>
    <rPh sb="16" eb="19">
      <t>ネンドチュウ</t>
    </rPh>
    <rPh sb="20" eb="22">
      <t>ケイエイ</t>
    </rPh>
    <rPh sb="22" eb="24">
      <t>カクシン</t>
    </rPh>
    <rPh sb="24" eb="26">
      <t>ケイカク</t>
    </rPh>
    <rPh sb="27" eb="29">
      <t>ニンテイ</t>
    </rPh>
    <rPh sb="30" eb="31">
      <t>ウ</t>
    </rPh>
    <rPh sb="33" eb="35">
      <t>ヨテイ</t>
    </rPh>
    <rPh sb="36" eb="37">
      <t>フク</t>
    </rPh>
    <phoneticPr fontId="7"/>
  </si>
  <si>
    <t>（令和８年度中にパートナーシップ構築宣言の登録を行う予定も含む）</t>
    <phoneticPr fontId="7"/>
  </si>
  <si>
    <t>＜2026年度＞</t>
    <phoneticPr fontId="7"/>
  </si>
  <si>
    <t>＜2027年度＞</t>
    <phoneticPr fontId="7"/>
  </si>
  <si>
    <t>＜2028年度＞</t>
    <phoneticPr fontId="7"/>
  </si>
  <si>
    <r>
      <t>同上ｍ</t>
    </r>
    <r>
      <rPr>
        <vertAlign val="superscript"/>
        <sz val="12"/>
        <rFont val="ＭＳ Ｐゴシック"/>
        <family val="3"/>
        <charset val="128"/>
      </rPr>
      <t>2</t>
    </r>
    <r>
      <rPr>
        <sz val="12"/>
        <rFont val="ＭＳ Ｐゴシック"/>
        <family val="3"/>
        <charset val="128"/>
      </rPr>
      <t>単価（円/m</t>
    </r>
    <r>
      <rPr>
        <vertAlign val="superscript"/>
        <sz val="12"/>
        <rFont val="ＭＳ Ｐゴシック"/>
        <family val="3"/>
        <charset val="128"/>
      </rPr>
      <t>2</t>
    </r>
    <r>
      <rPr>
        <sz val="12"/>
        <rFont val="ＭＳ Ｐゴシック"/>
        <family val="3"/>
        <charset val="128"/>
      </rPr>
      <t>）</t>
    </r>
    <phoneticPr fontId="7"/>
  </si>
  <si>
    <t>➏エネルギー情報</t>
    <rPh sb="6" eb="8">
      <t>ジョウホウ</t>
    </rPh>
    <phoneticPr fontId="7"/>
  </si>
  <si>
    <t>ＷＥＢＰＲＯ未評価技術導入
のコンセプト</t>
    <rPh sb="6" eb="13">
      <t>ミヒョウカギジュツドウニュウ</t>
    </rPh>
    <phoneticPr fontId="7"/>
  </si>
  <si>
    <t>⓫ＷＥＢＰＲＯ未評価技術導入のコンセプト</t>
    <rPh sb="7" eb="12">
      <t>ミヒョウカギジュツ</t>
    </rPh>
    <rPh sb="12" eb="14">
      <t>ドウニュウ</t>
    </rPh>
    <phoneticPr fontId="7"/>
  </si>
  <si>
    <t>令和８年度　ＺＥＢ実証事業＜C．未評価技術単独事業＞</t>
    <rPh sb="16" eb="25">
      <t>ミヒョウカギジュツタンドクジギョウ</t>
    </rPh>
    <phoneticPr fontId="7"/>
  </si>
  <si>
    <t>➢ 未評価技術２３項目は、公募要領Ｐ．４２～４５の名称と一致させ、項目名の後ろに★印をつけてください。（例：ＣＯ２濃度による外気量制御 ★）</t>
    <rPh sb="13" eb="17">
      <t>コウボヨウリョウ</t>
    </rPh>
    <rPh sb="25" eb="27">
      <t>メイショウ</t>
    </rPh>
    <rPh sb="28" eb="30">
      <t>イッチ</t>
    </rPh>
    <rPh sb="33" eb="36">
      <t>コウモクメイ</t>
    </rPh>
    <rPh sb="37" eb="38">
      <t>ウシ</t>
    </rPh>
    <rPh sb="52" eb="53">
      <t>レイ</t>
    </rPh>
    <phoneticPr fontId="7"/>
  </si>
  <si>
    <t>④ ＷＥＢＰＲＯ未評価技術　⇒　導入範囲を明記してください。</t>
    <rPh sb="8" eb="13">
      <t>ミヒョウカギジュツ</t>
    </rPh>
    <rPh sb="16" eb="18">
      <t>ドウニュウ</t>
    </rPh>
    <rPh sb="18" eb="20">
      <t>ハンイ</t>
    </rPh>
    <rPh sb="21" eb="23">
      <t>メイキ</t>
    </rPh>
    <phoneticPr fontId="7"/>
  </si>
  <si>
    <t>４-１．概略予算書（まとめ）　令和８年度 交付申請時</t>
    <rPh sb="4" eb="6">
      <t>ガイリャク</t>
    </rPh>
    <rPh sb="6" eb="8">
      <t>ヨサン</t>
    </rPh>
    <rPh sb="8" eb="9">
      <t>ショ</t>
    </rPh>
    <rPh sb="20" eb="22">
      <t>ヘイネンド</t>
    </rPh>
    <rPh sb="21" eb="23">
      <t>コウフ</t>
    </rPh>
    <rPh sb="23" eb="26">
      <t>シンセイジ</t>
    </rPh>
    <phoneticPr fontId="7"/>
  </si>
  <si>
    <t>ＷＥＢＰＲＯ未評価技術㉒水素製造・貯蔵・利用システムの補助対象経費（全体）</t>
    <phoneticPr fontId="7"/>
  </si>
  <si>
    <t>補助対象経費（全体）に対するＷＥＢＰＲＯ未評価技術㉒水素製造・貯蔵・利用システムの割合</t>
    <phoneticPr fontId="7"/>
  </si>
  <si>
    <t>※ＷＥＢＰＲＯ未評価技術㉒水素製造・貯蔵・利用システムに係わる補助対象経費の合計は、申請する事業の補助対象経費全体の２０％を上限とすること。</t>
    <phoneticPr fontId="7"/>
  </si>
  <si>
    <t>← オレンジ色のセル■に事業全体のＷＥＢＰＲＯ未評価技術㉒水素製造・貯蔵・利用システムに係わる補助対象経費を入力してください。（該当がない場合は「0」ゼロと入力）</t>
    <rPh sb="6" eb="7">
      <t>イロ</t>
    </rPh>
    <rPh sb="12" eb="14">
      <t>ジギョウ</t>
    </rPh>
    <rPh sb="14" eb="16">
      <t>ゼンタイ</t>
    </rPh>
    <rPh sb="44" eb="45">
      <t>カカ</t>
    </rPh>
    <rPh sb="47" eb="49">
      <t>ホジョ</t>
    </rPh>
    <rPh sb="49" eb="51">
      <t>タイショウ</t>
    </rPh>
    <rPh sb="51" eb="53">
      <t>ケイヒ</t>
    </rPh>
    <rPh sb="54" eb="56">
      <t>ニュウリョク</t>
    </rPh>
    <rPh sb="64" eb="66">
      <t>ガイトウ</t>
    </rPh>
    <phoneticPr fontId="7"/>
  </si>
  <si>
    <t>➢ このシート「概略予算書（経費別まとめ）」内の〈補助事業に要する経費〉〈補助対象経費〉〈補助対象外経費〉の金額は、</t>
    <rPh sb="14" eb="16">
      <t>ケイヒ</t>
    </rPh>
    <rPh sb="22" eb="23">
      <t>ナイ</t>
    </rPh>
    <phoneticPr fontId="7"/>
  </si>
  <si>
    <t>　　「概略予算書（１年目），（２年目），（３年目）」各シートの合計欄から数式でリンクされています。</t>
    <rPh sb="26" eb="27">
      <t>カク</t>
    </rPh>
    <phoneticPr fontId="7"/>
  </si>
  <si>
    <t>ＷＥＢＰＲＯ
未評価技術
２３項目番号／
ＢＥＭＳ</t>
    <rPh sb="7" eb="10">
      <t>ミヒョウカ</t>
    </rPh>
    <rPh sb="10" eb="12">
      <t>ギジュツ</t>
    </rPh>
    <rPh sb="15" eb="17">
      <t>コウモク</t>
    </rPh>
    <rPh sb="17" eb="19">
      <t>バンゴウ</t>
    </rPh>
    <phoneticPr fontId="7"/>
  </si>
  <si>
    <t>未評価技術-設備＋工事</t>
    <phoneticPr fontId="7"/>
  </si>
  <si>
    <t>未評価技術合計-設備</t>
    <phoneticPr fontId="7"/>
  </si>
  <si>
    <t>未評価技術合計-工事</t>
    <phoneticPr fontId="7"/>
  </si>
  <si>
    <r>
      <t>➢  ＷＥＢＰＲＯ未評価技術２３項目に係る費用は（内訳）のＷＥＢＰＲＯ未評価技術２３項目番号／ＢＥＭＳ欄のプルダウンから①～㉓を選択</t>
    </r>
    <r>
      <rPr>
        <b/>
        <strike/>
        <sz val="12"/>
        <color rgb="FFFFFF00"/>
        <rFont val="Meiryo UI"/>
        <family val="3"/>
        <charset val="128"/>
      </rPr>
      <t>し入力</t>
    </r>
    <r>
      <rPr>
        <b/>
        <sz val="12"/>
        <color rgb="FFFFFF00"/>
        <rFont val="Meiryo UI"/>
        <family val="3"/>
        <charset val="128"/>
      </rPr>
      <t>、</t>
    </r>
    <rPh sb="19" eb="20">
      <t>カカ</t>
    </rPh>
    <rPh sb="21" eb="23">
      <t>ヒヨウ</t>
    </rPh>
    <phoneticPr fontId="7"/>
  </si>
  <si>
    <t>補助事業完了後５年間、エネルギー使用状況とＷＥＢＰＲＯ未評価技術の導入効果等について分析、自己評価が可能なエネルギー管理体制とし、ＳＩＩが指定するプラットフォームにて、それらの結果を報告し、公表されることを了承している。また、事業完了後2年間（設備改修の建築物が補助対象の事業は1年間）はプラットフォームへの報告と併せて、ＳＩＩが指定する様式にて実施状況報告書をＳＩＩに提出しなければならないことを了承している。</t>
    <rPh sb="122" eb="126">
      <t>セツビカイシュウ</t>
    </rPh>
    <rPh sb="157" eb="158">
      <t>アワ</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</si>
</sst>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5" formatCode="&quot;¥&quot;#,##0;&quot;¥&quot;\-#,##0"/>
    <numFmt numFmtId="176" formatCode="#,##0;&quot;▲ &quot;#,##0"/>
    <numFmt numFmtId="177" formatCode="#,##0_);[Red]\(#,##0\)"/>
    <numFmt numFmtId="178" formatCode="#.###"/>
    <numFmt numFmtId="179" formatCode="#,##0.0;[Red]\-#,##0.0"/>
    <numFmt numFmtId="180" formatCode="[DBNum3]ggge&quot;年&quot;m&quot;月&quot;d&quot;日&quot;"/>
    <numFmt numFmtId="181" formatCode="#,##0_ "/>
    <numFmt numFmtId="182" formatCode="General\%"/>
    <numFmt numFmtId="183" formatCode="0.0&quot;%&quot;"/>
    <numFmt numFmtId="184" formatCode="[DBNum3]0#"/>
    <numFmt numFmtId="185" formatCode="#,##0.00_ ;[Red]\-#,##0.00\ "/>
    <numFmt numFmtId="186" formatCode="#,###;\-#,###;"/>
    <numFmt numFmtId="187" formatCode="0_);[Red]\(0\)"/>
    <numFmt numFmtId="188" formatCode="#,##0.00_);[Red]\(#,##0.00\)"/>
    <numFmt numFmtId="189" formatCode="#,##0_ ;[Red]\-#,##0\ "/>
    <numFmt numFmtId="190" formatCode="#,##0.0_ "/>
    <numFmt numFmtId="191" formatCode="0000000000000"/>
    <numFmt numFmtId="192" formatCode="[$-F800]dddd\,\ mmmm\ dd\,\ yyyy"/>
    <numFmt numFmtId="193" formatCode="0.00_ "/>
    <numFmt numFmtId="194" formatCode="[DBNum3]yyyy&quot;年&quot;m&quot;月&quot;d&quot;日&quot;"/>
    <numFmt numFmtId="195" formatCode="#,##0.00;&quot;▲ &quot;#,##0.00"/>
    <numFmt numFmtId="196" formatCode="0_ "/>
  </numFmts>
  <fonts count="17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u/>
      <sz val="11"/>
      <color indexed="12"/>
      <name val="ＭＳ Ｐゴシック"/>
      <family val="3"/>
      <charset val="128"/>
    </font>
    <font>
      <sz val="11"/>
      <name val="ＭＳ Ｐ明朝"/>
      <family val="1"/>
      <charset val="128"/>
    </font>
    <font>
      <b/>
      <sz val="14"/>
      <name val="ＭＳ Ｐ明朝"/>
      <family val="1"/>
      <charset val="128"/>
    </font>
    <font>
      <b/>
      <sz val="12"/>
      <name val="ＭＳ Ｐ明朝"/>
      <family val="1"/>
      <charset val="128"/>
    </font>
    <font>
      <sz val="10"/>
      <name val="ＭＳ Ｐ明朝"/>
      <family val="1"/>
      <charset val="128"/>
    </font>
    <font>
      <sz val="9"/>
      <name val="ＭＳ Ｐゴシック"/>
      <family val="3"/>
      <charset val="128"/>
    </font>
    <font>
      <sz val="12"/>
      <name val="ＭＳ Ｐ明朝"/>
      <family val="1"/>
      <charset val="128"/>
    </font>
    <font>
      <sz val="10.5"/>
      <name val="ＭＳ Ｐ明朝"/>
      <family val="1"/>
      <charset val="128"/>
    </font>
    <font>
      <sz val="9"/>
      <name val="ＭＳ Ｐ明朝"/>
      <family val="1"/>
      <charset val="128"/>
    </font>
    <font>
      <sz val="8"/>
      <name val="ＭＳ Ｐ明朝"/>
      <family val="1"/>
      <charset val="128"/>
    </font>
    <font>
      <sz val="12"/>
      <name val="ＭＳ Ｐゴシック"/>
      <family val="3"/>
      <charset val="128"/>
    </font>
    <font>
      <b/>
      <sz val="12"/>
      <name val="ＭＳ Ｐゴシック"/>
      <family val="3"/>
      <charset val="128"/>
    </font>
    <font>
      <sz val="11"/>
      <color theme="1"/>
      <name val="ＭＳ Ｐ明朝"/>
      <family val="1"/>
      <charset val="128"/>
    </font>
    <font>
      <sz val="9"/>
      <color theme="1"/>
      <name val="ＭＳ Ｐ明朝"/>
      <family val="1"/>
      <charset val="128"/>
    </font>
    <font>
      <sz val="11"/>
      <color rgb="FFFF0000"/>
      <name val="ＭＳ Ｐゴシック"/>
      <family val="3"/>
      <charset val="128"/>
    </font>
    <font>
      <sz val="6"/>
      <name val="ＭＳ Ｐゴシック"/>
      <family val="2"/>
      <charset val="128"/>
      <scheme val="minor"/>
    </font>
    <font>
      <b/>
      <sz val="11"/>
      <name val="ＭＳ Ｐ明朝"/>
      <family val="1"/>
      <charset val="128"/>
    </font>
    <font>
      <b/>
      <sz val="12"/>
      <color rgb="FFFF0000"/>
      <name val="ＭＳ Ｐゴシック"/>
      <family val="3"/>
      <charset val="128"/>
    </font>
    <font>
      <sz val="9"/>
      <color rgb="FF000000"/>
      <name val="ＭＳ Ｐ明朝"/>
      <family val="1"/>
      <charset val="128"/>
    </font>
    <font>
      <sz val="9"/>
      <color rgb="FFFF0000"/>
      <name val="ＭＳ Ｐ明朝"/>
      <family val="1"/>
      <charset val="128"/>
    </font>
    <font>
      <sz val="9"/>
      <color theme="0"/>
      <name val="ＭＳ Ｐ明朝"/>
      <family val="1"/>
      <charset val="128"/>
    </font>
    <font>
      <sz val="12"/>
      <color indexed="8"/>
      <name val="ＭＳ Ｐゴシック"/>
      <family val="3"/>
      <charset val="128"/>
    </font>
    <font>
      <sz val="8"/>
      <name val="Meiryo UI"/>
      <family val="3"/>
      <charset val="128"/>
    </font>
    <font>
      <strike/>
      <sz val="9"/>
      <name val="ＭＳ Ｐ明朝"/>
      <family val="1"/>
      <charset val="128"/>
    </font>
    <font>
      <b/>
      <sz val="10.5"/>
      <name val="ＭＳ Ｐ明朝"/>
      <family val="1"/>
      <charset val="128"/>
    </font>
    <font>
      <b/>
      <sz val="12"/>
      <color theme="0"/>
      <name val="ＭＳ Ｐゴシック"/>
      <family val="3"/>
      <charset val="128"/>
    </font>
    <font>
      <b/>
      <sz val="11"/>
      <color theme="0"/>
      <name val="Meiryo UI"/>
      <family val="3"/>
      <charset val="128"/>
    </font>
    <font>
      <sz val="10"/>
      <color theme="1" tint="0.14999847407452621"/>
      <name val="Meiryo UI"/>
      <family val="3"/>
      <charset val="128"/>
    </font>
    <font>
      <b/>
      <sz val="14"/>
      <color theme="1" tint="0.14999847407452621"/>
      <name val="Meiryo UI"/>
      <family val="3"/>
      <charset val="128"/>
    </font>
    <font>
      <b/>
      <sz val="11"/>
      <color theme="1" tint="0.14999847407452621"/>
      <name val="Meiryo UI"/>
      <family val="3"/>
      <charset val="128"/>
    </font>
    <font>
      <b/>
      <sz val="12"/>
      <color theme="1" tint="0.14999847407452621"/>
      <name val="Meiryo UI"/>
      <family val="3"/>
      <charset val="128"/>
    </font>
    <font>
      <b/>
      <sz val="10"/>
      <color theme="1" tint="0.14999847407452621"/>
      <name val="Meiryo UI"/>
      <family val="3"/>
      <charset val="128"/>
    </font>
    <font>
      <sz val="10.5"/>
      <color theme="1" tint="0.14999847407452621"/>
      <name val="Meiryo UI"/>
      <family val="3"/>
      <charset val="128"/>
    </font>
    <font>
      <sz val="9"/>
      <color theme="1" tint="0.14999847407452621"/>
      <name val="Meiryo UI"/>
      <family val="3"/>
      <charset val="128"/>
    </font>
    <font>
      <b/>
      <u/>
      <sz val="12"/>
      <color theme="0"/>
      <name val="Meiryo UI"/>
      <family val="3"/>
      <charset val="128"/>
    </font>
    <font>
      <b/>
      <u/>
      <sz val="9"/>
      <color theme="1" tint="0.14999847407452621"/>
      <name val="Meiryo UI"/>
      <family val="3"/>
      <charset val="128"/>
    </font>
    <font>
      <b/>
      <u/>
      <sz val="12"/>
      <color rgb="FFFFFF00"/>
      <name val="Meiryo UI"/>
      <family val="3"/>
      <charset val="128"/>
    </font>
    <font>
      <sz val="11"/>
      <color theme="1" tint="0.14999847407452621"/>
      <name val="Meiryo UI"/>
      <family val="3"/>
      <charset val="128"/>
    </font>
    <font>
      <b/>
      <sz val="12"/>
      <color theme="0"/>
      <name val="Meiryo UI"/>
      <family val="3"/>
      <charset val="128"/>
    </font>
    <font>
      <sz val="12"/>
      <color theme="1" tint="0.14999847407452621"/>
      <name val="Meiryo UI"/>
      <family val="3"/>
      <charset val="128"/>
    </font>
    <font>
      <sz val="12"/>
      <color theme="0"/>
      <name val="Meiryo UI"/>
      <family val="3"/>
      <charset val="128"/>
    </font>
    <font>
      <b/>
      <u/>
      <sz val="12"/>
      <color theme="1" tint="0.14999847407452621"/>
      <name val="Meiryo UI"/>
      <family val="3"/>
      <charset val="128"/>
    </font>
    <font>
      <b/>
      <sz val="16"/>
      <color theme="0"/>
      <name val="Meiryo UI"/>
      <family val="3"/>
      <charset val="128"/>
    </font>
    <font>
      <sz val="10"/>
      <color theme="1" tint="0.14999847407452621"/>
      <name val="ＭＳ Ｐ明朝"/>
      <family val="1"/>
      <charset val="128"/>
    </font>
    <font>
      <sz val="10.5"/>
      <color theme="1" tint="0.14999847407452621"/>
      <name val="ＭＳ Ｐ明朝"/>
      <family val="1"/>
      <charset val="128"/>
    </font>
    <font>
      <sz val="10"/>
      <name val="Meiryo UI"/>
      <family val="3"/>
      <charset val="128"/>
    </font>
    <font>
      <sz val="10"/>
      <color theme="0" tint="-0.14999847407452621"/>
      <name val="Meiryo UI"/>
      <family val="3"/>
      <charset val="128"/>
    </font>
    <font>
      <sz val="9"/>
      <name val="Meiryo UI"/>
      <family val="3"/>
      <charset val="128"/>
    </font>
    <font>
      <b/>
      <sz val="10"/>
      <name val="Meiryo UI"/>
      <family val="3"/>
      <charset val="128"/>
    </font>
    <font>
      <sz val="11"/>
      <name val="ＭＳ Ｐゴシック"/>
      <family val="3"/>
      <charset val="128"/>
      <scheme val="minor"/>
    </font>
    <font>
      <sz val="12"/>
      <name val="ＭＳ Ｐゴシック"/>
      <family val="3"/>
      <charset val="128"/>
      <scheme val="major"/>
    </font>
    <font>
      <b/>
      <sz val="10.5"/>
      <color rgb="FFFF0000"/>
      <name val="Meiryo UI"/>
      <family val="3"/>
      <charset val="128"/>
    </font>
    <font>
      <sz val="11"/>
      <name val="Meiryo UI"/>
      <family val="3"/>
      <charset val="128"/>
    </font>
    <font>
      <b/>
      <sz val="11"/>
      <name val="Meiryo UI"/>
      <family val="3"/>
      <charset val="128"/>
    </font>
    <font>
      <sz val="11"/>
      <color theme="0"/>
      <name val="ＭＳ Ｐゴシック"/>
      <family val="2"/>
      <charset val="128"/>
      <scheme val="minor"/>
    </font>
    <font>
      <sz val="10"/>
      <color rgb="FF0000FF"/>
      <name val="Meiryo UI"/>
      <family val="3"/>
      <charset val="128"/>
    </font>
    <font>
      <sz val="9.5"/>
      <name val="ＭＳ Ｐ明朝"/>
      <family val="1"/>
      <charset val="128"/>
    </font>
    <font>
      <b/>
      <sz val="12"/>
      <name val="ＭＳ Ｐゴシック"/>
      <family val="3"/>
      <charset val="128"/>
      <scheme val="minor"/>
    </font>
    <font>
      <b/>
      <sz val="20"/>
      <name val="ＭＳ Ｐ明朝"/>
      <family val="1"/>
      <charset val="128"/>
    </font>
    <font>
      <b/>
      <sz val="12"/>
      <color rgb="FFFF0000"/>
      <name val="Meiryo UI"/>
      <family val="3"/>
      <charset val="128"/>
    </font>
    <font>
      <b/>
      <sz val="12"/>
      <color indexed="8"/>
      <name val="ＭＳ Ｐゴシック"/>
      <family val="3"/>
      <charset val="128"/>
    </font>
    <font>
      <vertAlign val="superscript"/>
      <sz val="12"/>
      <name val="ＭＳ Ｐゴシック"/>
      <family val="3"/>
      <charset val="128"/>
    </font>
    <font>
      <sz val="12"/>
      <name val="Meiryo UI"/>
      <family val="3"/>
      <charset val="128"/>
    </font>
    <font>
      <b/>
      <sz val="11"/>
      <color rgb="FFFFFF00"/>
      <name val="Meiryo UI"/>
      <family val="3"/>
      <charset val="128"/>
    </font>
    <font>
      <sz val="10.5"/>
      <name val="HGPｺﾞｼｯｸM"/>
      <family val="3"/>
      <charset val="128"/>
    </font>
    <font>
      <sz val="12"/>
      <name val="HGPｺﾞｼｯｸM"/>
      <family val="3"/>
      <charset val="128"/>
    </font>
    <font>
      <sz val="11"/>
      <name val="HGPｺﾞｼｯｸM"/>
      <family val="3"/>
      <charset val="128"/>
    </font>
    <font>
      <sz val="9"/>
      <color rgb="FF00B050"/>
      <name val="HGPｺﾞｼｯｸM"/>
      <family val="3"/>
      <charset val="128"/>
    </font>
    <font>
      <b/>
      <sz val="14"/>
      <name val="HGPｺﾞｼｯｸM"/>
      <family val="3"/>
      <charset val="128"/>
    </font>
    <font>
      <sz val="12"/>
      <color theme="1"/>
      <name val="HGPｺﾞｼｯｸM"/>
      <family val="3"/>
      <charset val="128"/>
    </font>
    <font>
      <sz val="16"/>
      <name val="Arial"/>
      <family val="2"/>
    </font>
    <font>
      <sz val="11"/>
      <color theme="1"/>
      <name val="HGPｺﾞｼｯｸM"/>
      <family val="3"/>
      <charset val="128"/>
    </font>
    <font>
      <sz val="11"/>
      <color rgb="FFFF0000"/>
      <name val="HGPｺﾞｼｯｸM"/>
      <family val="3"/>
      <charset val="128"/>
    </font>
    <font>
      <sz val="10"/>
      <color theme="1"/>
      <name val="HGPｺﾞｼｯｸM"/>
      <family val="3"/>
      <charset val="128"/>
    </font>
    <font>
      <b/>
      <sz val="12"/>
      <color rgb="FFFFFF00"/>
      <name val="Meiryo UI"/>
      <family val="3"/>
      <charset val="128"/>
    </font>
    <font>
      <b/>
      <sz val="14"/>
      <color rgb="FFFF0000"/>
      <name val="HGPｺﾞｼｯｸM"/>
      <family val="3"/>
      <charset val="128"/>
    </font>
    <font>
      <sz val="12"/>
      <name val="Arial"/>
      <family val="2"/>
    </font>
    <font>
      <b/>
      <sz val="11"/>
      <name val="HGPｺﾞｼｯｸM"/>
      <family val="3"/>
      <charset val="128"/>
    </font>
    <font>
      <b/>
      <sz val="12"/>
      <name val="Arial"/>
      <family val="2"/>
    </font>
    <font>
      <sz val="8"/>
      <name val="HGPｺﾞｼｯｸM"/>
      <family val="3"/>
      <charset val="128"/>
    </font>
    <font>
      <b/>
      <sz val="15"/>
      <name val="HGPｺﾞｼｯｸM"/>
      <family val="3"/>
      <charset val="128"/>
    </font>
    <font>
      <b/>
      <sz val="9"/>
      <color indexed="81"/>
      <name val="ＭＳ Ｐゴシック"/>
      <family val="3"/>
      <charset val="128"/>
    </font>
    <font>
      <b/>
      <sz val="11"/>
      <color theme="0"/>
      <name val="HGPｺﾞｼｯｸM"/>
      <family val="3"/>
      <charset val="128"/>
    </font>
    <font>
      <sz val="11.5"/>
      <name val="ＭＳ Ｐゴシック"/>
      <family val="3"/>
      <charset val="128"/>
    </font>
    <font>
      <b/>
      <u/>
      <sz val="11"/>
      <name val="Meiryo UI"/>
      <family val="3"/>
      <charset val="128"/>
    </font>
    <font>
      <b/>
      <sz val="12"/>
      <name val="ＭＳ Ｐゴシック"/>
      <family val="3"/>
      <charset val="128"/>
      <scheme val="major"/>
    </font>
    <font>
      <b/>
      <sz val="12"/>
      <name val="HGPｺﾞｼｯｸM"/>
      <family val="3"/>
      <charset val="128"/>
    </font>
    <font>
      <b/>
      <u/>
      <sz val="10"/>
      <color theme="1" tint="0.14999847407452621"/>
      <name val="Meiryo UI"/>
      <family val="3"/>
      <charset val="128"/>
    </font>
    <font>
      <b/>
      <sz val="16"/>
      <color rgb="FFFFFF00"/>
      <name val="ＭＳ Ｐゴシック"/>
      <family val="3"/>
      <charset val="128"/>
    </font>
    <font>
      <b/>
      <u/>
      <sz val="10.5"/>
      <color theme="1" tint="0.14999847407452621"/>
      <name val="Meiryo UI"/>
      <family val="3"/>
      <charset val="128"/>
    </font>
    <font>
      <sz val="11"/>
      <color rgb="FF0000FF"/>
      <name val="HGPｺﾞｼｯｸM"/>
      <family val="3"/>
      <charset val="128"/>
    </font>
    <font>
      <b/>
      <sz val="10.5"/>
      <color rgb="FFFFFF00"/>
      <name val="Meiryo UI"/>
      <family val="3"/>
      <charset val="128"/>
    </font>
    <font>
      <b/>
      <sz val="10"/>
      <color rgb="FFFFFF00"/>
      <name val="Meiryo UI"/>
      <family val="3"/>
      <charset val="128"/>
    </font>
    <font>
      <b/>
      <u/>
      <sz val="12"/>
      <name val="Meiryo UI"/>
      <family val="3"/>
      <charset val="128"/>
    </font>
    <font>
      <b/>
      <sz val="14"/>
      <name val="Meiryo UI"/>
      <family val="3"/>
      <charset val="128"/>
    </font>
    <font>
      <b/>
      <sz val="13"/>
      <name val="Meiryo UI"/>
      <family val="3"/>
      <charset val="128"/>
    </font>
    <font>
      <sz val="6"/>
      <name val="Meiryo UI"/>
      <family val="3"/>
      <charset val="128"/>
    </font>
    <font>
      <sz val="11"/>
      <color rgb="FFFFFF00"/>
      <name val="ＭＳ Ｐゴシック"/>
      <family val="3"/>
      <charset val="128"/>
    </font>
    <font>
      <sz val="10.5"/>
      <color rgb="FF0000FF"/>
      <name val="ＭＳ Ｐ明朝"/>
      <family val="1"/>
      <charset val="128"/>
    </font>
    <font>
      <sz val="11"/>
      <color rgb="FF0000FF"/>
      <name val="ＭＳ Ｐ明朝"/>
      <family val="1"/>
      <charset val="128"/>
    </font>
    <font>
      <sz val="12"/>
      <color rgb="FF0000FF"/>
      <name val="ＭＳ Ｐ明朝"/>
      <family val="1"/>
      <charset val="128"/>
    </font>
    <font>
      <sz val="10.5"/>
      <name val="Meiryo UI"/>
      <family val="3"/>
      <charset val="128"/>
    </font>
    <font>
      <b/>
      <sz val="11"/>
      <color rgb="FF0000FF"/>
      <name val="Meiryo UI"/>
      <family val="3"/>
      <charset val="128"/>
    </font>
    <font>
      <vertAlign val="superscript"/>
      <sz val="9"/>
      <name val="ＭＳ Ｐ明朝"/>
      <family val="1"/>
      <charset val="128"/>
    </font>
    <font>
      <sz val="6"/>
      <name val="ＭＳ Ｐゴシック"/>
      <family val="3"/>
      <charset val="128"/>
      <scheme val="minor"/>
    </font>
    <font>
      <b/>
      <sz val="12"/>
      <color theme="0"/>
      <name val="ＭＳ Ｐ明朝"/>
      <family val="1"/>
      <charset val="128"/>
    </font>
    <font>
      <b/>
      <sz val="10"/>
      <color rgb="FF0000FF"/>
      <name val="Meiryo UI"/>
      <family val="3"/>
      <charset val="128"/>
    </font>
    <font>
      <sz val="11.7"/>
      <name val="ＭＳ Ｐゴシック"/>
      <family val="3"/>
      <charset val="128"/>
    </font>
    <font>
      <strike/>
      <sz val="12"/>
      <color rgb="FF0000FF"/>
      <name val="ＭＳ Ｐゴシック"/>
      <family val="3"/>
      <charset val="128"/>
    </font>
    <font>
      <strike/>
      <sz val="11"/>
      <color rgb="FF0000FF"/>
      <name val="ＭＳ Ｐゴシック"/>
      <family val="3"/>
      <charset val="128"/>
    </font>
    <font>
      <b/>
      <strike/>
      <sz val="11"/>
      <color rgb="FF0000FF"/>
      <name val="ＭＳ Ｐゴシック"/>
      <family val="3"/>
      <charset val="128"/>
    </font>
    <font>
      <strike/>
      <sz val="7"/>
      <color rgb="FF0000FF"/>
      <name val="ＭＳ Ｐゴシック"/>
      <family val="3"/>
      <charset val="128"/>
    </font>
    <font>
      <strike/>
      <sz val="8"/>
      <color rgb="FF0000FF"/>
      <name val="ＭＳ Ｐゴシック"/>
      <family val="3"/>
      <charset val="128"/>
    </font>
    <font>
      <strike/>
      <sz val="9"/>
      <color rgb="FF0000FF"/>
      <name val="ＭＳ Ｐゴシック"/>
      <family val="3"/>
      <charset val="128"/>
    </font>
    <font>
      <strike/>
      <sz val="10"/>
      <color rgb="FF0000FF"/>
      <name val="ＭＳ Ｐゴシック"/>
      <family val="3"/>
      <charset val="128"/>
    </font>
    <font>
      <b/>
      <strike/>
      <sz val="14"/>
      <color rgb="FF0000FF"/>
      <name val="ＭＳ Ｐゴシック"/>
      <family val="3"/>
      <charset val="128"/>
    </font>
    <font>
      <b/>
      <strike/>
      <sz val="12"/>
      <color rgb="FF0000FF"/>
      <name val="ＭＳ Ｐゴシック"/>
      <family val="3"/>
      <charset val="128"/>
    </font>
    <font>
      <strike/>
      <sz val="6"/>
      <color rgb="FF0000FF"/>
      <name val="ＭＳ Ｐゴシック"/>
      <family val="3"/>
      <charset val="128"/>
    </font>
    <font>
      <b/>
      <strike/>
      <u/>
      <sz val="12"/>
      <color rgb="FF0000FF"/>
      <name val="ＭＳ Ｐゴシック"/>
      <family val="3"/>
      <charset val="128"/>
    </font>
    <font>
      <sz val="11"/>
      <color rgb="FFFFFF00"/>
      <name val="Meiryo UI"/>
      <family val="3"/>
      <charset val="128"/>
    </font>
    <font>
      <sz val="12"/>
      <color rgb="FF0000FF"/>
      <name val="Meiryo UI"/>
      <family val="3"/>
      <charset val="128"/>
    </font>
    <font>
      <sz val="11"/>
      <color rgb="FFFFFF00"/>
      <name val="ＭＳ Ｐ明朝"/>
      <family val="1"/>
      <charset val="128"/>
    </font>
    <font>
      <b/>
      <u/>
      <sz val="11"/>
      <color rgb="FFFFFF00"/>
      <name val="Meiryo UI"/>
      <family val="3"/>
      <charset val="128"/>
    </font>
    <font>
      <sz val="10.5"/>
      <color rgb="FFFFFF00"/>
      <name val="Meiryo UI"/>
      <family val="3"/>
      <charset val="128"/>
    </font>
    <font>
      <b/>
      <strike/>
      <sz val="10.5"/>
      <color rgb="FFFFFF00"/>
      <name val="Meiryo UI"/>
      <family val="3"/>
      <charset val="128"/>
    </font>
    <font>
      <sz val="10"/>
      <color rgb="FFFFFF00"/>
      <name val="Meiryo UI"/>
      <family val="3"/>
      <charset val="128"/>
    </font>
    <font>
      <b/>
      <strike/>
      <sz val="10.5"/>
      <color rgb="FF0000FF"/>
      <name val="Meiryo UI"/>
      <family val="3"/>
      <charset val="128"/>
    </font>
    <font>
      <sz val="11"/>
      <color theme="0" tint="-0.34998626667073579"/>
      <name val="ＭＳ Ｐゴシック"/>
      <family val="3"/>
      <charset val="128"/>
    </font>
    <font>
      <b/>
      <sz val="11"/>
      <color rgb="FFFF0000"/>
      <name val="ＭＳ Ｐゴシック"/>
      <family val="3"/>
      <charset val="128"/>
    </font>
    <font>
      <b/>
      <sz val="11"/>
      <color theme="0"/>
      <name val="ＭＳ Ｐ明朝"/>
      <family val="1"/>
      <charset val="128"/>
    </font>
    <font>
      <b/>
      <vertAlign val="superscript"/>
      <sz val="11"/>
      <color theme="0"/>
      <name val="ＭＳ Ｐ明朝"/>
      <family val="1"/>
      <charset val="128"/>
    </font>
    <font>
      <strike/>
      <sz val="10.5"/>
      <name val="ＭＳ Ｐ明朝"/>
      <family val="1"/>
      <charset val="128"/>
    </font>
    <font>
      <b/>
      <u/>
      <sz val="14"/>
      <color rgb="FFFFFF00"/>
      <name val="Meiryo UI"/>
      <family val="3"/>
      <charset val="128"/>
    </font>
    <font>
      <sz val="10.5"/>
      <color rgb="FFFF0000"/>
      <name val="ＭＳ Ｐ明朝"/>
      <family val="1"/>
      <charset val="128"/>
    </font>
    <font>
      <vertAlign val="superscript"/>
      <sz val="10.5"/>
      <name val="ＭＳ Ｐ明朝"/>
      <family val="1"/>
      <charset val="128"/>
    </font>
    <font>
      <strike/>
      <sz val="10.5"/>
      <color rgb="FF0000FF"/>
      <name val="ＭＳ Ｐ明朝"/>
      <family val="1"/>
      <charset val="128"/>
    </font>
    <font>
      <b/>
      <sz val="10.5"/>
      <color rgb="FF0000FF"/>
      <name val="Meiryo UI"/>
      <family val="3"/>
      <charset val="128"/>
    </font>
    <font>
      <sz val="9"/>
      <color rgb="FF0000FF"/>
      <name val="Meiryo UI"/>
      <family val="3"/>
      <charset val="128"/>
    </font>
    <font>
      <strike/>
      <sz val="11"/>
      <color rgb="FF0000FF"/>
      <name val="HGPｺﾞｼｯｸM"/>
      <family val="3"/>
      <charset val="128"/>
    </font>
    <font>
      <b/>
      <u/>
      <sz val="11"/>
      <color theme="1" tint="0.14999847407452621"/>
      <name val="Meiryo UI"/>
      <family val="3"/>
      <charset val="128"/>
    </font>
    <font>
      <b/>
      <u/>
      <sz val="12"/>
      <color theme="9" tint="0.59999389629810485"/>
      <name val="Microsoft JhengHei"/>
      <family val="3"/>
    </font>
    <font>
      <b/>
      <u/>
      <sz val="12"/>
      <color theme="0" tint="-0.14999847407452621"/>
      <name val="Microsoft JhengHei"/>
      <family val="3"/>
    </font>
    <font>
      <b/>
      <u/>
      <sz val="12"/>
      <color theme="0"/>
      <name val="Segoe UI Symbol"/>
      <family val="3"/>
    </font>
    <font>
      <b/>
      <u/>
      <sz val="11"/>
      <color theme="9" tint="0.59999389629810485"/>
      <name val="Microsoft JhengHei"/>
      <family val="2"/>
    </font>
    <font>
      <b/>
      <u/>
      <sz val="11"/>
      <color theme="0" tint="-0.14996795556505021"/>
      <name val="Microsoft JhengHei"/>
      <family val="2"/>
    </font>
    <font>
      <b/>
      <sz val="10"/>
      <color rgb="FFFF0000"/>
      <name val="Meiryo UI"/>
      <family val="3"/>
      <charset val="128"/>
    </font>
    <font>
      <sz val="11"/>
      <name val="ＭＳ Ｐゴシック"/>
      <family val="3"/>
      <charset val="128"/>
      <scheme val="major"/>
    </font>
    <font>
      <sz val="10"/>
      <name val="ＭＳ Ｐゴシック"/>
      <family val="3"/>
      <charset val="128"/>
      <scheme val="major"/>
    </font>
    <font>
      <sz val="9"/>
      <name val="ＭＳ Ｐゴシック"/>
      <family val="3"/>
      <charset val="128"/>
      <scheme val="major"/>
    </font>
    <font>
      <sz val="8"/>
      <name val="ＭＳ Ｐゴシック"/>
      <family val="3"/>
      <charset val="128"/>
      <scheme val="major"/>
    </font>
    <font>
      <b/>
      <sz val="14"/>
      <color rgb="FFFF0000"/>
      <name val="Meiryo UI"/>
      <family val="3"/>
      <charset val="128"/>
    </font>
    <font>
      <b/>
      <sz val="11"/>
      <color rgb="FF0000FF"/>
      <name val="HGPｺﾞｼｯｸM"/>
      <family val="3"/>
      <charset val="128"/>
    </font>
    <font>
      <b/>
      <strike/>
      <sz val="11"/>
      <color rgb="FF0000FF"/>
      <name val="Meiryo UI"/>
      <family val="3"/>
      <charset val="128"/>
    </font>
    <font>
      <b/>
      <sz val="14"/>
      <color rgb="FF0000FF"/>
      <name val="Meiryo UI"/>
      <family val="3"/>
      <charset val="128"/>
    </font>
    <font>
      <b/>
      <sz val="16"/>
      <color rgb="FFFFFF00"/>
      <name val="Meiryo UI"/>
      <family val="3"/>
      <charset val="128"/>
    </font>
    <font>
      <sz val="16"/>
      <name val="ＭＳ Ｐゴシック"/>
      <family val="3"/>
      <charset val="128"/>
    </font>
    <font>
      <b/>
      <sz val="16"/>
      <color rgb="FFFF0000"/>
      <name val="Meiryo UI"/>
      <family val="3"/>
      <charset val="128"/>
    </font>
    <font>
      <sz val="16"/>
      <color rgb="FF0000FF"/>
      <name val="ＭＳ Ｐゴシック"/>
      <family val="3"/>
      <charset val="128"/>
    </font>
    <font>
      <sz val="11"/>
      <color theme="1"/>
      <name val="ＭＳ Ｐゴシック"/>
      <family val="3"/>
      <charset val="128"/>
    </font>
    <font>
      <b/>
      <sz val="12"/>
      <color rgb="FFFFFF00"/>
      <name val="ＭＳ Ｐゴシック"/>
      <family val="3"/>
      <charset val="128"/>
    </font>
    <font>
      <b/>
      <u/>
      <sz val="10"/>
      <name val="Meiryo UI"/>
      <family val="3"/>
      <charset val="128"/>
    </font>
    <font>
      <b/>
      <sz val="14"/>
      <color rgb="FFFFFF00"/>
      <name val="Meiryo UI"/>
      <family val="3"/>
      <charset val="128"/>
    </font>
    <font>
      <b/>
      <sz val="10.5"/>
      <name val="Meiryo UI"/>
      <family val="3"/>
      <charset val="128"/>
    </font>
    <font>
      <sz val="11"/>
      <color theme="0"/>
      <name val="ＭＳ Ｐ明朝"/>
      <family val="1"/>
      <charset val="128"/>
    </font>
    <font>
      <b/>
      <sz val="18"/>
      <color rgb="FFFFFF00"/>
      <name val="Meiryo UI"/>
      <family val="3"/>
      <charset val="128"/>
    </font>
    <font>
      <sz val="9"/>
      <name val="HGPｺﾞｼｯｸM"/>
      <family val="3"/>
      <charset val="128"/>
    </font>
    <font>
      <sz val="10"/>
      <name val="HGPｺﾞｼｯｸM"/>
      <family val="3"/>
      <charset val="128"/>
    </font>
    <font>
      <strike/>
      <sz val="11"/>
      <name val="HGPｺﾞｼｯｸM"/>
      <family val="3"/>
      <charset val="128"/>
    </font>
    <font>
      <sz val="5"/>
      <name val="Meiryo UI"/>
      <family val="3"/>
      <charset val="128"/>
    </font>
    <font>
      <b/>
      <strike/>
      <sz val="12"/>
      <color rgb="FFFFFF00"/>
      <name val="Meiryo UI"/>
      <family val="3"/>
      <charset val="128"/>
    </font>
  </fonts>
  <fills count="30">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1" tint="0.34998626667073579"/>
        <bgColor indexed="64"/>
      </patternFill>
    </fill>
    <fill>
      <patternFill patternType="solid">
        <fgColor rgb="FFD0E5F7"/>
        <bgColor indexed="64"/>
      </patternFill>
    </fill>
    <fill>
      <patternFill patternType="solid">
        <fgColor rgb="FFFEE792"/>
        <bgColor indexed="64"/>
      </patternFill>
    </fill>
    <fill>
      <patternFill patternType="solid">
        <fgColor rgb="FFF7C9DC"/>
        <bgColor indexed="64"/>
      </patternFill>
    </fill>
    <fill>
      <patternFill patternType="solid">
        <fgColor rgb="FFC5ACAC"/>
        <bgColor indexed="64"/>
      </patternFill>
    </fill>
    <fill>
      <patternFill patternType="solid">
        <fgColor rgb="FFD5ABFF"/>
        <bgColor indexed="64"/>
      </patternFill>
    </fill>
    <fill>
      <patternFill patternType="solid">
        <fgColor rgb="FFA9CF51"/>
        <bgColor indexed="64"/>
      </patternFill>
    </fill>
    <fill>
      <patternFill patternType="solid">
        <fgColor rgb="FFD9D9D9"/>
        <bgColor indexed="64"/>
      </patternFill>
    </fill>
    <fill>
      <patternFill patternType="solid">
        <fgColor rgb="FFFFFFFF"/>
        <bgColor indexed="64"/>
      </patternFill>
    </fill>
    <fill>
      <patternFill patternType="solid">
        <fgColor rgb="FF00BFB2"/>
        <bgColor indexed="64"/>
      </patternFill>
    </fill>
    <fill>
      <patternFill patternType="solid">
        <fgColor theme="3" tint="-0.249977111117893"/>
        <bgColor indexed="64"/>
      </patternFill>
    </fill>
    <fill>
      <patternFill patternType="solid">
        <fgColor theme="0" tint="-0.34998626667073579"/>
        <bgColor indexed="64"/>
      </patternFill>
    </fill>
    <fill>
      <patternFill patternType="solid">
        <fgColor rgb="FFBBE0DD"/>
        <bgColor indexed="64"/>
      </patternFill>
    </fill>
    <fill>
      <patternFill patternType="solid">
        <fgColor rgb="FFFF3399"/>
        <bgColor indexed="64"/>
      </patternFill>
    </fill>
    <fill>
      <patternFill patternType="solid">
        <fgColor theme="9" tint="0.59999389629810485"/>
        <bgColor indexed="64"/>
      </patternFill>
    </fill>
    <fill>
      <patternFill patternType="solid">
        <fgColor theme="0" tint="-0.249977111117893"/>
        <bgColor indexed="64"/>
      </patternFill>
    </fill>
    <fill>
      <patternFill patternType="solid">
        <fgColor theme="8"/>
      </patternFill>
    </fill>
    <fill>
      <patternFill patternType="solid">
        <fgColor rgb="FF99CCFF"/>
        <bgColor indexed="64"/>
      </patternFill>
    </fill>
    <fill>
      <patternFill patternType="solid">
        <fgColor theme="6" tint="0.59999389629810485"/>
        <bgColor indexed="64"/>
      </patternFill>
    </fill>
    <fill>
      <patternFill patternType="solid">
        <fgColor theme="7" tint="0.79998168889431442"/>
        <bgColor indexed="64"/>
      </patternFill>
    </fill>
  </fills>
  <borders count="299">
    <border>
      <left/>
      <right/>
      <top/>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medium">
        <color indexed="64"/>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thin">
        <color indexed="64"/>
      </right>
      <top/>
      <bottom/>
      <diagonal/>
    </border>
    <border>
      <left style="medium">
        <color indexed="64"/>
      </left>
      <right style="thin">
        <color indexed="64"/>
      </right>
      <top style="thin">
        <color indexed="64"/>
      </top>
      <bottom/>
      <diagonal/>
    </border>
    <border>
      <left style="thin">
        <color indexed="64"/>
      </left>
      <right/>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thin">
        <color indexed="64"/>
      </top>
      <bottom style="thin">
        <color indexed="64"/>
      </bottom>
      <diagonal/>
    </border>
    <border>
      <left style="thin">
        <color indexed="64"/>
      </left>
      <right/>
      <top style="thin">
        <color indexed="64"/>
      </top>
      <bottom style="hair">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right style="medium">
        <color indexed="64"/>
      </right>
      <top style="double">
        <color indexed="64"/>
      </top>
      <bottom style="thin">
        <color indexed="64"/>
      </bottom>
      <diagonal/>
    </border>
    <border>
      <left style="thin">
        <color indexed="64"/>
      </left>
      <right style="thin">
        <color indexed="64"/>
      </right>
      <top style="medium">
        <color indexed="64"/>
      </top>
      <bottom style="thin">
        <color indexed="64"/>
      </bottom>
      <diagonal/>
    </border>
    <border>
      <left/>
      <right/>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style="thin">
        <color indexed="64"/>
      </right>
      <top style="thin">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top style="hair">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double">
        <color indexed="64"/>
      </top>
      <bottom style="thin">
        <color indexed="64"/>
      </bottom>
      <diagonal/>
    </border>
    <border>
      <left/>
      <right style="medium">
        <color indexed="64"/>
      </right>
      <top/>
      <bottom/>
      <diagonal/>
    </border>
    <border>
      <left style="thin">
        <color indexed="64"/>
      </left>
      <right/>
      <top/>
      <bottom style="medium">
        <color indexed="64"/>
      </bottom>
      <diagonal/>
    </border>
    <border>
      <left style="dashed">
        <color indexed="64"/>
      </left>
      <right style="thin">
        <color indexed="64"/>
      </right>
      <top style="medium">
        <color indexed="64"/>
      </top>
      <bottom/>
      <diagonal/>
    </border>
    <border>
      <left style="dashed">
        <color indexed="64"/>
      </left>
      <right style="thin">
        <color indexed="64"/>
      </right>
      <top/>
      <bottom/>
      <diagonal/>
    </border>
    <border>
      <left style="dashed">
        <color indexed="64"/>
      </left>
      <right style="thin">
        <color indexed="64"/>
      </right>
      <top/>
      <bottom style="medium">
        <color indexed="64"/>
      </bottom>
      <diagonal/>
    </border>
    <border>
      <left style="medium">
        <color indexed="64"/>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right style="medium">
        <color indexed="64"/>
      </right>
      <top style="double">
        <color indexed="64"/>
      </top>
      <bottom style="medium">
        <color indexed="64"/>
      </bottom>
      <diagonal/>
    </border>
    <border>
      <left style="thin">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bottom style="thin">
        <color indexed="64"/>
      </bottom>
      <diagonal/>
    </border>
    <border>
      <left style="hair">
        <color indexed="64"/>
      </left>
      <right/>
      <top style="thin">
        <color indexed="64"/>
      </top>
      <bottom/>
      <diagonal/>
    </border>
    <border>
      <left style="hair">
        <color indexed="64"/>
      </left>
      <right/>
      <top style="thin">
        <color indexed="64"/>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style="hair">
        <color indexed="64"/>
      </right>
      <top style="thin">
        <color indexed="64"/>
      </top>
      <bottom style="hair">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top/>
      <bottom style="dotted">
        <color indexed="64"/>
      </bottom>
      <diagonal/>
    </border>
    <border>
      <left style="thin">
        <color indexed="64"/>
      </left>
      <right style="thin">
        <color indexed="64"/>
      </right>
      <top style="dashed">
        <color indexed="64"/>
      </top>
      <bottom style="thin">
        <color indexed="64"/>
      </bottom>
      <diagonal/>
    </border>
    <border>
      <left style="thin">
        <color indexed="64"/>
      </left>
      <right style="hair">
        <color indexed="64"/>
      </right>
      <top style="dashed">
        <color indexed="64"/>
      </top>
      <bottom style="hair">
        <color indexed="64"/>
      </bottom>
      <diagonal/>
    </border>
    <border>
      <left style="hair">
        <color indexed="64"/>
      </left>
      <right style="hair">
        <color indexed="64"/>
      </right>
      <top style="dashed">
        <color indexed="64"/>
      </top>
      <bottom style="hair">
        <color indexed="64"/>
      </bottom>
      <diagonal/>
    </border>
    <border>
      <left style="hair">
        <color indexed="64"/>
      </left>
      <right style="thin">
        <color indexed="64"/>
      </right>
      <top style="dashed">
        <color indexed="64"/>
      </top>
      <bottom style="hair">
        <color indexed="64"/>
      </bottom>
      <diagonal/>
    </border>
    <border>
      <left/>
      <right/>
      <top style="dashed">
        <color indexed="64"/>
      </top>
      <bottom style="thin">
        <color indexed="64"/>
      </bottom>
      <diagonal/>
    </border>
    <border>
      <left/>
      <right/>
      <top style="dashed">
        <color indexed="64"/>
      </top>
      <bottom/>
      <diagonal/>
    </border>
    <border>
      <left style="thin">
        <color indexed="64"/>
      </left>
      <right style="thin">
        <color indexed="64"/>
      </right>
      <top style="thin">
        <color indexed="64"/>
      </top>
      <bottom style="dashed">
        <color indexed="64"/>
      </bottom>
      <diagonal/>
    </border>
    <border>
      <left/>
      <right/>
      <top style="thin">
        <color indexed="64"/>
      </top>
      <bottom style="dashed">
        <color indexed="64"/>
      </bottom>
      <diagonal/>
    </border>
    <border>
      <left style="thin">
        <color indexed="64"/>
      </left>
      <right/>
      <top style="dashed">
        <color indexed="64"/>
      </top>
      <bottom/>
      <diagonal/>
    </border>
    <border>
      <left/>
      <right style="thin">
        <color indexed="64"/>
      </right>
      <top style="dashed">
        <color indexed="64"/>
      </top>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diagonal/>
    </border>
    <border>
      <left style="thin">
        <color theme="1" tint="0.34998626667073579"/>
      </left>
      <right style="thin">
        <color theme="1" tint="0.34998626667073579"/>
      </right>
      <top style="thin">
        <color theme="1" tint="0.34998626667073579"/>
      </top>
      <bottom style="dotted">
        <color theme="1" tint="0.34998626667073579"/>
      </bottom>
      <diagonal/>
    </border>
    <border>
      <left style="thin">
        <color theme="1" tint="0.34998626667073579"/>
      </left>
      <right style="thin">
        <color theme="1" tint="0.34998626667073579"/>
      </right>
      <top/>
      <bottom/>
      <diagonal/>
    </border>
    <border>
      <left style="thin">
        <color theme="1" tint="0.34998626667073579"/>
      </left>
      <right style="thin">
        <color theme="1" tint="0.34998626667073579"/>
      </right>
      <top style="dotted">
        <color theme="1" tint="0.34998626667073579"/>
      </top>
      <bottom style="dotted">
        <color theme="1" tint="0.34998626667073579"/>
      </bottom>
      <diagonal/>
    </border>
    <border>
      <left style="thin">
        <color theme="1" tint="0.34998626667073579"/>
      </left>
      <right/>
      <top style="dotted">
        <color theme="1" tint="0.34998626667073579"/>
      </top>
      <bottom style="dotted">
        <color theme="1" tint="0.34998626667073579"/>
      </bottom>
      <diagonal/>
    </border>
    <border>
      <left/>
      <right style="thin">
        <color theme="1" tint="0.34998626667073579"/>
      </right>
      <top style="dotted">
        <color theme="1" tint="0.34998626667073579"/>
      </top>
      <bottom style="dotted">
        <color theme="1" tint="0.34998626667073579"/>
      </bottom>
      <diagonal/>
    </border>
    <border>
      <left style="thin">
        <color theme="1" tint="0.34998626667073579"/>
      </left>
      <right style="thin">
        <color theme="1" tint="0.34998626667073579"/>
      </right>
      <top/>
      <bottom style="thin">
        <color theme="1" tint="0.34998626667073579"/>
      </bottom>
      <diagonal/>
    </border>
    <border>
      <left style="thin">
        <color theme="1" tint="0.34998626667073579"/>
      </left>
      <right style="thin">
        <color theme="1" tint="0.34998626667073579"/>
      </right>
      <top style="dotted">
        <color theme="1" tint="0.34998626667073579"/>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right style="thin">
        <color theme="1" tint="0.34998626667073579"/>
      </right>
      <top style="thin">
        <color theme="1" tint="0.34998626667073579"/>
      </top>
      <bottom style="thin">
        <color theme="1" tint="0.34998626667073579"/>
      </bottom>
      <diagonal/>
    </border>
    <border>
      <left style="thin">
        <color theme="1" tint="0.34998626667073579"/>
      </left>
      <right/>
      <top style="thin">
        <color theme="1" tint="0.34998626667073579"/>
      </top>
      <bottom style="dotted">
        <color theme="1" tint="0.34998626667073579"/>
      </bottom>
      <diagonal/>
    </border>
    <border>
      <left/>
      <right style="thin">
        <color theme="1" tint="0.34998626667073579"/>
      </right>
      <top style="thin">
        <color theme="1" tint="0.34998626667073579"/>
      </top>
      <bottom style="dotted">
        <color theme="1" tint="0.34998626667073579"/>
      </bottom>
      <diagonal/>
    </border>
    <border>
      <left style="thin">
        <color theme="1" tint="0.34998626667073579"/>
      </left>
      <right/>
      <top style="dotted">
        <color theme="1" tint="0.34998626667073579"/>
      </top>
      <bottom style="thin">
        <color theme="1" tint="0.34998626667073579"/>
      </bottom>
      <diagonal/>
    </border>
    <border>
      <left/>
      <right style="thin">
        <color theme="1" tint="0.34998626667073579"/>
      </right>
      <top style="dotted">
        <color theme="1" tint="0.34998626667073579"/>
      </top>
      <bottom style="thin">
        <color theme="1" tint="0.34998626667073579"/>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dashed">
        <color indexed="64"/>
      </left>
      <right style="thin">
        <color indexed="64"/>
      </right>
      <top style="thin">
        <color indexed="64"/>
      </top>
      <bottom style="thin">
        <color indexed="64"/>
      </bottom>
      <diagonal/>
    </border>
    <border>
      <left style="thin">
        <color theme="0"/>
      </left>
      <right/>
      <top style="hair">
        <color theme="0"/>
      </top>
      <bottom style="thin">
        <color theme="0"/>
      </bottom>
      <diagonal/>
    </border>
    <border>
      <left/>
      <right/>
      <top style="hair">
        <color theme="0"/>
      </top>
      <bottom style="thin">
        <color theme="0"/>
      </bottom>
      <diagonal/>
    </border>
    <border>
      <left/>
      <right style="thin">
        <color theme="0"/>
      </right>
      <top style="hair">
        <color theme="0"/>
      </top>
      <bottom style="thin">
        <color theme="0"/>
      </bottom>
      <diagonal/>
    </border>
    <border>
      <left style="thin">
        <color theme="0" tint="-0.249977111117893"/>
      </left>
      <right/>
      <top style="thin">
        <color theme="0" tint="-0.249977111117893"/>
      </top>
      <bottom/>
      <diagonal/>
    </border>
    <border>
      <left/>
      <right/>
      <top style="thin">
        <color theme="0" tint="-0.249977111117893"/>
      </top>
      <bottom/>
      <diagonal/>
    </border>
    <border>
      <left/>
      <right style="thin">
        <color theme="0" tint="-0.249977111117893"/>
      </right>
      <top style="thin">
        <color theme="0" tint="-0.249977111117893"/>
      </top>
      <bottom/>
      <diagonal/>
    </border>
    <border>
      <left style="thin">
        <color theme="0" tint="-0.249977111117893"/>
      </left>
      <right/>
      <top/>
      <bottom/>
      <diagonal/>
    </border>
    <border>
      <left/>
      <right style="thin">
        <color theme="0" tint="-0.249977111117893"/>
      </right>
      <top/>
      <bottom/>
      <diagonal/>
    </border>
    <border>
      <left style="thin">
        <color theme="0" tint="-0.249977111117893"/>
      </left>
      <right/>
      <top/>
      <bottom style="thin">
        <color theme="0" tint="-0.249977111117893"/>
      </bottom>
      <diagonal/>
    </border>
    <border>
      <left/>
      <right/>
      <top/>
      <bottom style="thin">
        <color theme="0" tint="-0.249977111117893"/>
      </bottom>
      <diagonal/>
    </border>
    <border>
      <left/>
      <right style="thin">
        <color theme="0" tint="-0.249977111117893"/>
      </right>
      <top/>
      <bottom style="thin">
        <color theme="0" tint="-0.249977111117893"/>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right style="thin">
        <color theme="0"/>
      </right>
      <top style="thin">
        <color theme="0"/>
      </top>
      <bottom/>
      <diagonal/>
    </border>
    <border>
      <left/>
      <right style="thin">
        <color theme="0"/>
      </right>
      <top/>
      <bottom/>
      <diagonal/>
    </border>
    <border>
      <left/>
      <right style="thin">
        <color theme="0"/>
      </right>
      <top/>
      <bottom style="thin">
        <color theme="0"/>
      </bottom>
      <diagonal/>
    </border>
    <border>
      <left/>
      <right/>
      <top/>
      <bottom style="dotted">
        <color theme="0" tint="-0.14993743705557422"/>
      </bottom>
      <diagonal/>
    </border>
    <border>
      <left/>
      <right/>
      <top style="dotted">
        <color theme="0" tint="-0.14993743705557422"/>
      </top>
      <bottom style="dotted">
        <color theme="0" tint="-0.14993743705557422"/>
      </bottom>
      <diagonal/>
    </border>
    <border>
      <left/>
      <right/>
      <top style="dotted">
        <color theme="0" tint="-0.14993743705557422"/>
      </top>
      <bottom/>
      <diagonal/>
    </border>
    <border>
      <left/>
      <right/>
      <top/>
      <bottom style="dotted">
        <color theme="1" tint="0.499984740745262"/>
      </bottom>
      <diagonal/>
    </border>
    <border>
      <left/>
      <right/>
      <top style="thin">
        <color theme="1" tint="0.499984740745262"/>
      </top>
      <bottom style="thin">
        <color theme="1" tint="0.499984740745262"/>
      </bottom>
      <diagonal/>
    </border>
    <border>
      <left/>
      <right/>
      <top/>
      <bottom style="double">
        <color theme="0"/>
      </bottom>
      <diagonal/>
    </border>
    <border>
      <left/>
      <right style="thin">
        <color theme="0"/>
      </right>
      <top/>
      <bottom style="double">
        <color theme="0"/>
      </bottom>
      <diagonal/>
    </border>
    <border>
      <left/>
      <right style="thin">
        <color theme="0"/>
      </right>
      <top style="thin">
        <color theme="0"/>
      </top>
      <bottom style="double">
        <color theme="0"/>
      </bottom>
      <diagonal/>
    </border>
    <border>
      <left style="thin">
        <color theme="0" tint="-0.499984740745262"/>
      </left>
      <right style="thin">
        <color theme="0" tint="-0.499984740745262"/>
      </right>
      <top style="thin">
        <color theme="0" tint="-0.499984740745262"/>
      </top>
      <bottom/>
      <diagonal/>
    </border>
    <border>
      <left/>
      <right/>
      <top/>
      <bottom style="dotted">
        <color theme="0" tint="-0.14990691854609822"/>
      </bottom>
      <diagonal/>
    </border>
    <border>
      <left style="thin">
        <color theme="0"/>
      </left>
      <right style="thin">
        <color theme="0"/>
      </right>
      <top/>
      <bottom/>
      <diagonal/>
    </border>
    <border>
      <left/>
      <right/>
      <top style="thin">
        <color theme="0"/>
      </top>
      <bottom style="hair">
        <color theme="0"/>
      </bottom>
      <diagonal/>
    </border>
    <border>
      <left/>
      <right style="thin">
        <color theme="0"/>
      </right>
      <top style="thin">
        <color theme="0"/>
      </top>
      <bottom style="hair">
        <color theme="0"/>
      </bottom>
      <diagonal/>
    </border>
    <border>
      <left style="thin">
        <color theme="0" tint="-0.499984740745262"/>
      </left>
      <right style="thin">
        <color theme="0" tint="-0.499984740745262"/>
      </right>
      <top/>
      <bottom style="thin">
        <color theme="0" tint="-0.499984740745262"/>
      </bottom>
      <diagonal/>
    </border>
    <border>
      <left/>
      <right/>
      <top style="thin">
        <color theme="0"/>
      </top>
      <bottom style="double">
        <color theme="0"/>
      </bottom>
      <diagonal/>
    </border>
    <border>
      <left/>
      <right/>
      <top style="double">
        <color theme="0"/>
      </top>
      <bottom/>
      <diagonal/>
    </border>
    <border>
      <left style="thin">
        <color theme="0"/>
      </left>
      <right style="thin">
        <color theme="0"/>
      </right>
      <top/>
      <bottom style="double">
        <color theme="0"/>
      </bottom>
      <diagonal/>
    </border>
    <border>
      <left/>
      <right/>
      <top style="double">
        <color theme="0"/>
      </top>
      <bottom style="thin">
        <color theme="0"/>
      </bottom>
      <diagonal/>
    </border>
    <border>
      <left/>
      <right style="thin">
        <color theme="0"/>
      </right>
      <top style="double">
        <color theme="0"/>
      </top>
      <bottom style="thin">
        <color theme="0"/>
      </bottom>
      <diagonal/>
    </border>
    <border>
      <left/>
      <right/>
      <top style="double">
        <color theme="0"/>
      </top>
      <bottom style="double">
        <color theme="0"/>
      </bottom>
      <diagonal/>
    </border>
    <border>
      <left/>
      <right style="thin">
        <color theme="0"/>
      </right>
      <top style="double">
        <color theme="0"/>
      </top>
      <bottom style="double">
        <color theme="0"/>
      </bottom>
      <diagonal/>
    </border>
    <border>
      <left style="thin">
        <color theme="0"/>
      </left>
      <right style="thin">
        <color theme="0"/>
      </right>
      <top style="thin">
        <color theme="0"/>
      </top>
      <bottom style="double">
        <color theme="0"/>
      </bottom>
      <diagonal/>
    </border>
    <border>
      <left style="thin">
        <color theme="1" tint="0.34998626667073579"/>
      </left>
      <right/>
      <top style="thin">
        <color theme="1" tint="0.34998626667073579"/>
      </top>
      <bottom/>
      <diagonal/>
    </border>
    <border>
      <left/>
      <right style="thin">
        <color theme="1" tint="0.34998626667073579"/>
      </right>
      <top style="thin">
        <color theme="1" tint="0.34998626667073579"/>
      </top>
      <bottom/>
      <diagonal/>
    </border>
    <border>
      <left/>
      <right/>
      <top/>
      <bottom style="double">
        <color indexed="64"/>
      </bottom>
      <diagonal/>
    </border>
    <border>
      <left style="thin">
        <color theme="0"/>
      </left>
      <right/>
      <top style="thin">
        <color theme="0"/>
      </top>
      <bottom style="hair">
        <color theme="0"/>
      </bottom>
      <diagonal/>
    </border>
    <border>
      <left style="medium">
        <color rgb="FFFF0000"/>
      </left>
      <right/>
      <top style="medium">
        <color rgb="FFFF0000"/>
      </top>
      <bottom style="thin">
        <color indexed="64"/>
      </bottom>
      <diagonal/>
    </border>
    <border>
      <left style="medium">
        <color rgb="FFFF0000"/>
      </left>
      <right/>
      <top/>
      <bottom style="thin">
        <color indexed="64"/>
      </bottom>
      <diagonal/>
    </border>
    <border>
      <left/>
      <right style="medium">
        <color rgb="FFFF0000"/>
      </right>
      <top/>
      <bottom style="thin">
        <color indexed="64"/>
      </bottom>
      <diagonal/>
    </border>
    <border>
      <left style="medium">
        <color rgb="FFFF0000"/>
      </left>
      <right/>
      <top style="thin">
        <color indexed="64"/>
      </top>
      <bottom style="thin">
        <color indexed="64"/>
      </bottom>
      <diagonal/>
    </border>
    <border>
      <left/>
      <right style="medium">
        <color rgb="FFFF0000"/>
      </right>
      <top style="thin">
        <color indexed="64"/>
      </top>
      <bottom style="thin">
        <color indexed="64"/>
      </bottom>
      <diagonal/>
    </border>
    <border>
      <left style="medium">
        <color rgb="FFFF0000"/>
      </left>
      <right/>
      <top style="thin">
        <color theme="0"/>
      </top>
      <bottom style="hair">
        <color theme="0"/>
      </bottom>
      <diagonal/>
    </border>
    <border>
      <left/>
      <right style="medium">
        <color rgb="FFFF0000"/>
      </right>
      <top style="thin">
        <color theme="0"/>
      </top>
      <bottom style="hair">
        <color theme="0"/>
      </bottom>
      <diagonal/>
    </border>
    <border>
      <left style="medium">
        <color rgb="FFFF0000"/>
      </left>
      <right/>
      <top style="hair">
        <color theme="0"/>
      </top>
      <bottom style="thin">
        <color theme="0"/>
      </bottom>
      <diagonal/>
    </border>
    <border>
      <left/>
      <right style="medium">
        <color rgb="FFFF0000"/>
      </right>
      <top style="hair">
        <color theme="0"/>
      </top>
      <bottom style="thin">
        <color theme="0"/>
      </bottom>
      <diagonal/>
    </border>
    <border>
      <left/>
      <right style="thin">
        <color indexed="64"/>
      </right>
      <top style="thin">
        <color theme="0"/>
      </top>
      <bottom style="hair">
        <color theme="0"/>
      </bottom>
      <diagonal/>
    </border>
    <border>
      <left/>
      <right style="thin">
        <color indexed="64"/>
      </right>
      <top style="hair">
        <color theme="0"/>
      </top>
      <bottom style="thin">
        <color theme="0"/>
      </bottom>
      <diagonal/>
    </border>
    <border>
      <left style="thin">
        <color indexed="64"/>
      </left>
      <right/>
      <top/>
      <bottom style="thin">
        <color theme="0"/>
      </bottom>
      <diagonal/>
    </border>
    <border>
      <left/>
      <right style="thin">
        <color indexed="64"/>
      </right>
      <top/>
      <bottom style="thin">
        <color theme="0"/>
      </bottom>
      <diagonal/>
    </border>
    <border>
      <left style="medium">
        <color rgb="FFFF0000"/>
      </left>
      <right/>
      <top style="thin">
        <color indexed="64"/>
      </top>
      <bottom/>
      <diagonal/>
    </border>
    <border>
      <left/>
      <right style="medium">
        <color rgb="FFFF0000"/>
      </right>
      <top style="thin">
        <color indexed="64"/>
      </top>
      <bottom/>
      <diagonal/>
    </border>
    <border>
      <left style="medium">
        <color rgb="FFFF0000"/>
      </left>
      <right/>
      <top style="thin">
        <color indexed="64"/>
      </top>
      <bottom style="thin">
        <color theme="0"/>
      </bottom>
      <diagonal/>
    </border>
    <border>
      <left/>
      <right/>
      <top style="thin">
        <color indexed="64"/>
      </top>
      <bottom style="thin">
        <color theme="0"/>
      </bottom>
      <diagonal/>
    </border>
    <border>
      <left/>
      <right style="thin">
        <color indexed="64"/>
      </right>
      <top style="thin">
        <color indexed="64"/>
      </top>
      <bottom style="thin">
        <color theme="0"/>
      </bottom>
      <diagonal/>
    </border>
    <border>
      <left style="thin">
        <color indexed="64"/>
      </left>
      <right/>
      <top style="thin">
        <color indexed="64"/>
      </top>
      <bottom style="thin">
        <color theme="0"/>
      </bottom>
      <diagonal/>
    </border>
    <border>
      <left/>
      <right/>
      <top style="thin">
        <color rgb="FFFFFFFF"/>
      </top>
      <bottom style="thin">
        <color theme="0"/>
      </bottom>
      <diagonal/>
    </border>
    <border>
      <left/>
      <right style="medium">
        <color rgb="FFFF0000"/>
      </right>
      <top/>
      <bottom/>
      <diagonal/>
    </border>
    <border>
      <left style="thin">
        <color indexed="64"/>
      </left>
      <right/>
      <top style="thin">
        <color theme="0"/>
      </top>
      <bottom style="thin">
        <color theme="0"/>
      </bottom>
      <diagonal/>
    </border>
    <border>
      <left/>
      <right style="medium">
        <color rgb="FFFF0000"/>
      </right>
      <top style="thin">
        <color theme="0"/>
      </top>
      <bottom style="thin">
        <color theme="0"/>
      </bottom>
      <diagonal/>
    </border>
    <border>
      <left style="thin">
        <color theme="1" tint="0.499984740745262"/>
      </left>
      <right style="thin">
        <color theme="1" tint="0.499984740745262"/>
      </right>
      <top style="thin">
        <color theme="1" tint="0.499984740745262"/>
      </top>
      <bottom/>
      <diagonal/>
    </border>
    <border>
      <left/>
      <right style="thin">
        <color theme="1" tint="0.499984740745262"/>
      </right>
      <top/>
      <bottom/>
      <diagonal/>
    </border>
    <border>
      <left style="thin">
        <color theme="1" tint="0.499984740745262"/>
      </left>
      <right/>
      <top/>
      <bottom/>
      <diagonal/>
    </border>
    <border>
      <left/>
      <right/>
      <top style="thin">
        <color rgb="FFFFFFFF"/>
      </top>
      <bottom style="thin">
        <color rgb="FFFFFFFF"/>
      </bottom>
      <diagonal/>
    </border>
    <border>
      <left/>
      <right/>
      <top/>
      <bottom style="double">
        <color rgb="FFFFFFFF"/>
      </bottom>
      <diagonal/>
    </border>
    <border>
      <left/>
      <right/>
      <top style="double">
        <color rgb="FFFFFFFF"/>
      </top>
      <bottom/>
      <diagonal/>
    </border>
    <border>
      <left/>
      <right/>
      <top style="double">
        <color rgb="FFFFFFFF"/>
      </top>
      <bottom style="thin">
        <color rgb="FFFFFFFF"/>
      </bottom>
      <diagonal/>
    </border>
    <border>
      <left/>
      <right/>
      <top/>
      <bottom style="thin">
        <color theme="1" tint="0.499984740745262"/>
      </bottom>
      <diagonal/>
    </border>
    <border>
      <left style="thin">
        <color theme="1" tint="0.499984740745262"/>
      </left>
      <right/>
      <top/>
      <bottom style="thin">
        <color theme="1" tint="0.499984740745262"/>
      </bottom>
      <diagonal/>
    </border>
    <border>
      <left style="thin">
        <color theme="1" tint="0.499984740745262"/>
      </left>
      <right/>
      <top style="thin">
        <color theme="1" tint="0.499984740745262"/>
      </top>
      <bottom/>
      <diagonal/>
    </border>
    <border>
      <left/>
      <right/>
      <top style="thin">
        <color theme="1" tint="0.499984740745262"/>
      </top>
      <bottom/>
      <diagonal/>
    </border>
    <border>
      <left/>
      <right style="thin">
        <color theme="1" tint="0.499984740745262"/>
      </right>
      <top style="thin">
        <color theme="1" tint="0.499984740745262"/>
      </top>
      <bottom/>
      <diagonal/>
    </border>
    <border>
      <left/>
      <right style="thin">
        <color theme="1" tint="0.499984740745262"/>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style="hair">
        <color indexed="64"/>
      </right>
      <top style="thin">
        <color theme="1" tint="0.499984740745262"/>
      </top>
      <bottom style="thin">
        <color theme="1" tint="0.499984740745262"/>
      </bottom>
      <diagonal/>
    </border>
    <border>
      <left style="hair">
        <color indexed="64"/>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0" tint="-0.499984740745262"/>
      </left>
      <right style="thin">
        <color theme="0" tint="-0.499984740745262"/>
      </right>
      <top style="thin">
        <color theme="1" tint="0.499984740745262"/>
      </top>
      <bottom style="thin">
        <color theme="0" tint="-0.499984740745262"/>
      </bottom>
      <diagonal/>
    </border>
    <border>
      <left/>
      <right style="medium">
        <color rgb="FFFF0000"/>
      </right>
      <top style="thin">
        <color indexed="64"/>
      </top>
      <bottom style="double">
        <color indexed="64"/>
      </bottom>
      <diagonal/>
    </border>
    <border>
      <left style="thin">
        <color indexed="64"/>
      </left>
      <right/>
      <top/>
      <bottom style="double">
        <color indexed="64"/>
      </bottom>
      <diagonal/>
    </border>
    <border>
      <left style="thin">
        <color indexed="64"/>
      </left>
      <right style="medium">
        <color rgb="FFFF0000"/>
      </right>
      <top/>
      <bottom style="thin">
        <color indexed="64"/>
      </bottom>
      <diagonal/>
    </border>
    <border>
      <left style="medium">
        <color rgb="FFFF0000"/>
      </left>
      <right/>
      <top style="double">
        <color indexed="64"/>
      </top>
      <bottom style="thin">
        <color indexed="64"/>
      </bottom>
      <diagonal/>
    </border>
    <border>
      <left/>
      <right style="thin">
        <color indexed="64"/>
      </right>
      <top/>
      <bottom style="double">
        <color indexed="64"/>
      </bottom>
      <diagonal/>
    </border>
    <border>
      <left/>
      <right style="medium">
        <color rgb="FFFF0000"/>
      </right>
      <top/>
      <bottom style="double">
        <color indexed="64"/>
      </bottom>
      <diagonal/>
    </border>
    <border>
      <left style="thin">
        <color indexed="64"/>
      </left>
      <right style="medium">
        <color rgb="FFFF0000"/>
      </right>
      <top style="thin">
        <color indexed="64"/>
      </top>
      <bottom/>
      <diagonal/>
    </border>
    <border>
      <left/>
      <right style="medium">
        <color rgb="FFFF0000"/>
      </right>
      <top/>
      <bottom style="thin">
        <color theme="0"/>
      </bottom>
      <diagonal/>
    </border>
    <border>
      <left/>
      <right/>
      <top style="medium">
        <color rgb="FFFF0000"/>
      </top>
      <bottom style="thin">
        <color indexed="64"/>
      </bottom>
      <diagonal/>
    </border>
    <border>
      <left style="thin">
        <color indexed="64"/>
      </left>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dashed">
        <color indexed="64"/>
      </left>
      <right/>
      <top style="medium">
        <color indexed="64"/>
      </top>
      <bottom/>
      <diagonal/>
    </border>
    <border>
      <left style="dashed">
        <color indexed="64"/>
      </left>
      <right/>
      <top/>
      <bottom/>
      <diagonal/>
    </border>
    <border>
      <left style="dashed">
        <color indexed="64"/>
      </left>
      <right/>
      <top/>
      <bottom style="medium">
        <color indexed="64"/>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top style="double">
        <color indexed="64"/>
      </top>
      <bottom style="medium">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dashed">
        <color indexed="64"/>
      </left>
      <right/>
      <top style="thin">
        <color indexed="64"/>
      </top>
      <bottom style="thin">
        <color indexed="64"/>
      </bottom>
      <diagonal/>
    </border>
    <border>
      <left/>
      <right/>
      <top style="double">
        <color theme="0"/>
      </top>
      <bottom style="thin">
        <color theme="0" tint="-0.34998626667073579"/>
      </bottom>
      <diagonal/>
    </border>
    <border>
      <left style="thin">
        <color indexed="64"/>
      </left>
      <right style="thin">
        <color indexed="64"/>
      </right>
      <top style="medium">
        <color indexed="64"/>
      </top>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double">
        <color indexed="64"/>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diagonalDown="1">
      <left style="thin">
        <color indexed="64"/>
      </left>
      <right style="thin">
        <color indexed="64"/>
      </right>
      <top/>
      <bottom style="thin">
        <color indexed="64"/>
      </bottom>
      <diagonal style="thin">
        <color indexed="64"/>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right style="medium">
        <color indexed="64"/>
      </right>
      <top style="thin">
        <color indexed="64"/>
      </top>
      <bottom style="double">
        <color indexed="64"/>
      </bottom>
      <diagonal/>
    </border>
    <border diagonalDown="1">
      <left style="thin">
        <color indexed="64"/>
      </left>
      <right style="thin">
        <color indexed="64"/>
      </right>
      <top style="thin">
        <color indexed="64"/>
      </top>
      <bottom style="medium">
        <color indexed="64"/>
      </bottom>
      <diagonal style="thin">
        <color indexed="64"/>
      </diagonal>
    </border>
    <border>
      <left style="dashed">
        <color indexed="64"/>
      </left>
      <right/>
      <top style="thin">
        <color indexed="64"/>
      </top>
      <bottom style="medium">
        <color indexed="64"/>
      </bottom>
      <diagonal/>
    </border>
    <border>
      <left style="dashed">
        <color indexed="64"/>
      </left>
      <right style="thin">
        <color indexed="64"/>
      </right>
      <top style="thin">
        <color indexed="64"/>
      </top>
      <bottom style="medium">
        <color indexed="64"/>
      </bottom>
      <diagonal/>
    </border>
    <border diagonalDown="1">
      <left style="thin">
        <color indexed="64"/>
      </left>
      <right style="thin">
        <color indexed="64"/>
      </right>
      <top style="thin">
        <color indexed="64"/>
      </top>
      <bottom style="double">
        <color indexed="64"/>
      </bottom>
      <diagonal style="thin">
        <color indexed="64"/>
      </diagonal>
    </border>
    <border>
      <left/>
      <right style="double">
        <color theme="0"/>
      </right>
      <top style="thin">
        <color theme="0"/>
      </top>
      <bottom style="thin">
        <color theme="0"/>
      </bottom>
      <diagonal/>
    </border>
    <border>
      <left style="thin">
        <color theme="0"/>
      </left>
      <right style="double">
        <color theme="0"/>
      </right>
      <top style="thin">
        <color theme="0"/>
      </top>
      <bottom style="thin">
        <color theme="0"/>
      </bottom>
      <diagonal/>
    </border>
    <border>
      <left/>
      <right style="double">
        <color theme="0"/>
      </right>
      <top style="thin">
        <color theme="0"/>
      </top>
      <bottom style="double">
        <color theme="0"/>
      </bottom>
      <diagonal/>
    </border>
    <border>
      <left/>
      <right style="double">
        <color theme="0"/>
      </right>
      <top/>
      <bottom style="thin">
        <color theme="0"/>
      </bottom>
      <diagonal/>
    </border>
    <border>
      <left/>
      <right style="thin">
        <color rgb="FFFFFFFF"/>
      </right>
      <top style="thin">
        <color rgb="FFFFFFFF"/>
      </top>
      <bottom/>
      <diagonal/>
    </border>
    <border>
      <left/>
      <right style="thin">
        <color rgb="FFFFFFFF"/>
      </right>
      <top/>
      <bottom/>
      <diagonal/>
    </border>
    <border>
      <left/>
      <right style="thin">
        <color rgb="FFFFFFFF"/>
      </right>
      <top/>
      <bottom style="thin">
        <color theme="0"/>
      </bottom>
      <diagonal/>
    </border>
    <border>
      <left/>
      <right style="thin">
        <color rgb="FFFFFFFF"/>
      </right>
      <top style="thin">
        <color theme="0"/>
      </top>
      <bottom/>
      <diagonal/>
    </border>
    <border>
      <left/>
      <right/>
      <top style="dotted">
        <color theme="1" tint="0.499984740745262"/>
      </top>
      <bottom/>
      <diagonal/>
    </border>
    <border>
      <left style="dashed">
        <color indexed="64"/>
      </left>
      <right style="dashed">
        <color indexed="64"/>
      </right>
      <top style="thin">
        <color indexed="64"/>
      </top>
      <bottom style="thin">
        <color indexed="64"/>
      </bottom>
      <diagonal/>
    </border>
    <border>
      <left style="thin">
        <color rgb="FFFFFFFF"/>
      </left>
      <right style="thin">
        <color rgb="FFFFFFFF"/>
      </right>
      <top style="thin">
        <color rgb="FFFFFFFF"/>
      </top>
      <bottom style="thin">
        <color theme="0"/>
      </bottom>
      <diagonal/>
    </border>
    <border>
      <left style="thin">
        <color theme="1" tint="0.34998626667073579"/>
      </left>
      <right style="thin">
        <color theme="1" tint="0.34998626667073579"/>
      </right>
      <top/>
      <bottom style="dotted">
        <color theme="1" tint="0.34998626667073579"/>
      </bottom>
      <diagonal/>
    </border>
    <border>
      <left style="medium">
        <color rgb="FFFF0000"/>
      </left>
      <right/>
      <top/>
      <bottom style="medium">
        <color rgb="FFFF0000"/>
      </bottom>
      <diagonal/>
    </border>
    <border>
      <left/>
      <right/>
      <top/>
      <bottom style="medium">
        <color rgb="FFFF0000"/>
      </bottom>
      <diagonal/>
    </border>
    <border>
      <left/>
      <right style="thin">
        <color indexed="64"/>
      </right>
      <top/>
      <bottom style="medium">
        <color rgb="FFFF0000"/>
      </bottom>
      <diagonal/>
    </border>
    <border>
      <left style="thin">
        <color indexed="64"/>
      </left>
      <right/>
      <top/>
      <bottom style="medium">
        <color rgb="FFFF0000"/>
      </bottom>
      <diagonal/>
    </border>
    <border>
      <left/>
      <right style="medium">
        <color rgb="FFFF0000"/>
      </right>
      <top/>
      <bottom style="medium">
        <color rgb="FFFF0000"/>
      </bottom>
      <diagonal/>
    </border>
    <border>
      <left style="medium">
        <color rgb="FFFF0000"/>
      </left>
      <right/>
      <top style="thin">
        <color theme="0"/>
      </top>
      <bottom style="thin">
        <color indexed="64"/>
      </bottom>
      <diagonal/>
    </border>
    <border>
      <left/>
      <right/>
      <top style="thin">
        <color theme="0"/>
      </top>
      <bottom style="thin">
        <color indexed="64"/>
      </bottom>
      <diagonal/>
    </border>
    <border>
      <left/>
      <right style="thin">
        <color indexed="64"/>
      </right>
      <top style="thin">
        <color theme="0"/>
      </top>
      <bottom style="thin">
        <color indexed="64"/>
      </bottom>
      <diagonal/>
    </border>
    <border>
      <left style="thin">
        <color indexed="64"/>
      </left>
      <right/>
      <top style="thin">
        <color theme="0"/>
      </top>
      <bottom style="thin">
        <color indexed="64"/>
      </bottom>
      <diagonal/>
    </border>
    <border>
      <left/>
      <right style="medium">
        <color rgb="FFFF0000"/>
      </right>
      <top style="thin">
        <color theme="0"/>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theme="1" tint="0.34998626667073579"/>
      </left>
      <right style="thin">
        <color indexed="64"/>
      </right>
      <top style="thin">
        <color theme="1" tint="0.34998626667073579"/>
      </top>
      <bottom/>
      <diagonal/>
    </border>
    <border>
      <left style="thin">
        <color theme="1" tint="0.34998626667073579"/>
      </left>
      <right style="thin">
        <color indexed="64"/>
      </right>
      <top/>
      <bottom/>
      <diagonal/>
    </border>
    <border>
      <left style="thin">
        <color theme="1" tint="0.34998626667073579"/>
      </left>
      <right style="thin">
        <color indexed="64"/>
      </right>
      <top/>
      <bottom style="thin">
        <color theme="1" tint="0.34998626667073579"/>
      </bottom>
      <diagonal/>
    </border>
    <border>
      <left style="medium">
        <color rgb="FFFF0000"/>
      </left>
      <right/>
      <top style="thin">
        <color indexed="64"/>
      </top>
      <bottom style="double">
        <color theme="1"/>
      </bottom>
      <diagonal/>
    </border>
    <border>
      <left/>
      <right/>
      <top style="thin">
        <color indexed="64"/>
      </top>
      <bottom style="double">
        <color theme="1"/>
      </bottom>
      <diagonal/>
    </border>
    <border>
      <left/>
      <right style="thin">
        <color indexed="64"/>
      </right>
      <top style="thin">
        <color indexed="64"/>
      </top>
      <bottom style="double">
        <color theme="1"/>
      </bottom>
      <diagonal/>
    </border>
    <border>
      <left style="thin">
        <color indexed="64"/>
      </left>
      <right/>
      <top style="thin">
        <color indexed="64"/>
      </top>
      <bottom style="double">
        <color theme="1"/>
      </bottom>
      <diagonal/>
    </border>
    <border>
      <left style="thin">
        <color theme="1" tint="0.34998626667073579"/>
      </left>
      <right style="thin">
        <color theme="1" tint="0.34998626667073579"/>
      </right>
      <top style="dotted">
        <color theme="1" tint="0.34998626667073579"/>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theme="1" tint="0.499984740745262"/>
      </left>
      <right style="hair">
        <color theme="1" tint="0.499984740745262"/>
      </right>
      <top style="thin">
        <color theme="1" tint="0.499984740745262"/>
      </top>
      <bottom style="thin">
        <color theme="1" tint="0.499984740745262"/>
      </bottom>
      <diagonal/>
    </border>
    <border>
      <left style="hair">
        <color theme="1" tint="0.499984740745262"/>
      </left>
      <right style="hair">
        <color theme="1" tint="0.499984740745262"/>
      </right>
      <top style="thin">
        <color theme="1" tint="0.499984740745262"/>
      </top>
      <bottom style="thin">
        <color theme="1" tint="0.499984740745262"/>
      </bottom>
      <diagonal/>
    </border>
    <border>
      <left style="hair">
        <color theme="1" tint="0.499984740745262"/>
      </left>
      <right/>
      <top style="thin">
        <color theme="1" tint="0.499984740745262"/>
      </top>
      <bottom style="thin">
        <color theme="1" tint="0.499984740745262"/>
      </bottom>
      <diagonal/>
    </border>
    <border>
      <left/>
      <right/>
      <top style="dotted">
        <color theme="0" tint="-0.14990691854609822"/>
      </top>
      <bottom style="dotted">
        <color theme="0" tint="-0.14993743705557422"/>
      </bottom>
      <diagonal/>
    </border>
    <border>
      <left style="thin">
        <color theme="1" tint="0.34998626667073579"/>
      </left>
      <right style="thin">
        <color indexed="64"/>
      </right>
      <top style="dotted">
        <color theme="1" tint="0.34998626667073579"/>
      </top>
      <bottom style="thin">
        <color theme="1" tint="0.34998626667073579"/>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diagonalUp="1">
      <left style="thin">
        <color theme="1" tint="0.499984740745262"/>
      </left>
      <right/>
      <top style="thin">
        <color theme="1" tint="0.499984740745262"/>
      </top>
      <bottom style="thin">
        <color theme="1" tint="0.499984740745262"/>
      </bottom>
      <diagonal style="thin">
        <color theme="1" tint="0.499984740745262"/>
      </diagonal>
    </border>
    <border diagonalUp="1">
      <left/>
      <right style="thin">
        <color theme="1" tint="0.499984740745262"/>
      </right>
      <top style="thin">
        <color theme="1" tint="0.499984740745262"/>
      </top>
      <bottom style="thin">
        <color theme="1" tint="0.499984740745262"/>
      </bottom>
      <diagonal style="thin">
        <color theme="1" tint="0.499984740745262"/>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style="dotted">
        <color indexed="64"/>
      </left>
      <right style="hair">
        <color indexed="64"/>
      </right>
      <top style="thin">
        <color indexed="64"/>
      </top>
      <bottom style="thin">
        <color indexed="64"/>
      </bottom>
      <diagonal/>
    </border>
  </borders>
  <cellStyleXfs count="5">
    <xf numFmtId="0" fontId="0" fillId="0" borderId="0"/>
    <xf numFmtId="0" fontId="8" fillId="0" borderId="0" applyNumberFormat="0" applyFill="0" applyBorder="0" applyAlignment="0" applyProtection="0">
      <alignment vertical="top"/>
      <protection locked="0"/>
    </xf>
    <xf numFmtId="38" fontId="6" fillId="0" borderId="0" applyFont="0" applyFill="0" applyBorder="0" applyAlignment="0" applyProtection="0">
      <alignment vertical="center"/>
    </xf>
    <xf numFmtId="9" fontId="6" fillId="0" borderId="0" applyFont="0" applyFill="0" applyBorder="0" applyAlignment="0" applyProtection="0">
      <alignment vertical="center"/>
    </xf>
    <xf numFmtId="0" fontId="62" fillId="26" borderId="0" applyNumberFormat="0" applyBorder="0" applyAlignment="0" applyProtection="0">
      <alignment vertical="center"/>
    </xf>
  </cellStyleXfs>
  <cellXfs count="2017">
    <xf numFmtId="0" fontId="0" fillId="0" borderId="0" xfId="0"/>
    <xf numFmtId="49" fontId="15" fillId="0" borderId="0" xfId="0" applyNumberFormat="1" applyFont="1" applyAlignment="1">
      <alignment horizontal="left" vertical="center"/>
    </xf>
    <xf numFmtId="0" fontId="16" fillId="0" borderId="0" xfId="0" applyFont="1" applyAlignment="1">
      <alignment vertical="center"/>
    </xf>
    <xf numFmtId="0" fontId="15" fillId="0" borderId="0" xfId="0" applyFont="1" applyAlignment="1">
      <alignment vertical="center"/>
    </xf>
    <xf numFmtId="0" fontId="15" fillId="0" borderId="0" xfId="0" applyFont="1" applyAlignment="1">
      <alignment horizontal="center" vertical="center"/>
    </xf>
    <xf numFmtId="49" fontId="15" fillId="0" borderId="0" xfId="0" applyNumberFormat="1" applyFont="1" applyAlignment="1">
      <alignment horizontal="right" vertical="center"/>
    </xf>
    <xf numFmtId="0" fontId="9" fillId="0" borderId="0" xfId="0" applyFont="1" applyAlignment="1">
      <alignment horizontal="center"/>
    </xf>
    <xf numFmtId="49" fontId="15" fillId="0" borderId="0" xfId="0" applyNumberFormat="1" applyFont="1" applyAlignment="1">
      <alignment vertical="center"/>
    </xf>
    <xf numFmtId="49" fontId="9" fillId="0" borderId="0" xfId="0" applyNumberFormat="1" applyFont="1" applyAlignment="1">
      <alignment horizontal="right" vertical="center"/>
    </xf>
    <xf numFmtId="0" fontId="9" fillId="0" borderId="0" xfId="0" applyFont="1" applyAlignment="1">
      <alignment vertical="center"/>
    </xf>
    <xf numFmtId="0" fontId="9" fillId="0" borderId="0" xfId="0" applyFont="1" applyAlignment="1">
      <alignment horizontal="left" vertical="center"/>
    </xf>
    <xf numFmtId="0" fontId="9" fillId="0" borderId="0" xfId="0" applyFont="1" applyAlignment="1">
      <alignment horizontal="left" vertical="top"/>
    </xf>
    <xf numFmtId="38" fontId="9" fillId="0" borderId="0" xfId="2" applyFont="1" applyFill="1" applyBorder="1" applyAlignment="1" applyProtection="1">
      <alignment horizontal="center" vertical="center"/>
    </xf>
    <xf numFmtId="0" fontId="9" fillId="0" borderId="0" xfId="0" applyFont="1"/>
    <xf numFmtId="0" fontId="9" fillId="0" borderId="0" xfId="0" applyFont="1" applyAlignment="1">
      <alignment horizontal="center" vertical="center"/>
    </xf>
    <xf numFmtId="0" fontId="14" fillId="0" borderId="0" xfId="0" applyFont="1" applyAlignment="1">
      <alignment vertical="center"/>
    </xf>
    <xf numFmtId="38" fontId="9" fillId="0" borderId="0" xfId="0" applyNumberFormat="1" applyFont="1" applyAlignment="1">
      <alignment horizontal="center" vertical="center" wrapText="1"/>
    </xf>
    <xf numFmtId="49" fontId="9" fillId="0" borderId="0" xfId="0" applyNumberFormat="1" applyFont="1" applyAlignment="1">
      <alignment vertical="center"/>
    </xf>
    <xf numFmtId="0" fontId="12" fillId="0" borderId="0" xfId="0" applyFont="1"/>
    <xf numFmtId="0" fontId="20" fillId="0" borderId="0" xfId="0" applyFont="1" applyAlignment="1">
      <alignment vertical="center"/>
    </xf>
    <xf numFmtId="0" fontId="16" fillId="17" borderId="101" xfId="0" applyFont="1" applyFill="1" applyBorder="1" applyAlignment="1">
      <alignment horizontal="center" vertical="center" wrapText="1" readingOrder="1"/>
    </xf>
    <xf numFmtId="0" fontId="21" fillId="17" borderId="101" xfId="0" applyFont="1" applyFill="1" applyBorder="1" applyAlignment="1">
      <alignment horizontal="center" vertical="center" wrapText="1" readingOrder="1"/>
    </xf>
    <xf numFmtId="0" fontId="0" fillId="0" borderId="0" xfId="0" applyAlignment="1">
      <alignment vertical="center"/>
    </xf>
    <xf numFmtId="0" fontId="9" fillId="2" borderId="0" xfId="0" applyFont="1" applyFill="1"/>
    <xf numFmtId="0" fontId="15" fillId="0" borderId="0" xfId="0" applyFont="1" applyAlignment="1">
      <alignment vertical="center" wrapText="1"/>
    </xf>
    <xf numFmtId="0" fontId="9" fillId="0" borderId="0" xfId="0" applyFont="1" applyAlignment="1">
      <alignment vertical="top"/>
    </xf>
    <xf numFmtId="0" fontId="12" fillId="0" borderId="0" xfId="0" applyFont="1" applyAlignment="1">
      <alignment vertical="center"/>
    </xf>
    <xf numFmtId="0" fontId="16" fillId="0" borderId="0" xfId="0" applyFont="1" applyAlignment="1">
      <alignment horizontal="left" vertical="center"/>
    </xf>
    <xf numFmtId="0" fontId="16" fillId="0" borderId="0" xfId="0" applyFont="1" applyAlignment="1">
      <alignment horizontal="center" vertical="center"/>
    </xf>
    <xf numFmtId="0" fontId="16" fillId="0" borderId="18" xfId="0" applyFont="1" applyBorder="1" applyAlignment="1">
      <alignment horizontal="left"/>
    </xf>
    <xf numFmtId="0" fontId="16" fillId="0" borderId="18" xfId="0" applyFont="1" applyBorder="1"/>
    <xf numFmtId="0" fontId="16" fillId="0" borderId="0" xfId="0" applyFont="1"/>
    <xf numFmtId="0" fontId="16" fillId="0" borderId="19" xfId="0" applyFont="1" applyBorder="1" applyAlignment="1">
      <alignment horizontal="left"/>
    </xf>
    <xf numFmtId="0" fontId="16" fillId="0" borderId="0" xfId="0" applyFont="1" applyAlignment="1">
      <alignment horizontal="distributed" vertical="center"/>
    </xf>
    <xf numFmtId="0" fontId="15" fillId="0" borderId="0" xfId="0" applyFont="1" applyAlignment="1">
      <alignment horizontal="left" vertical="center"/>
    </xf>
    <xf numFmtId="0" fontId="12" fillId="0" borderId="0" xfId="0" applyFont="1" applyAlignment="1">
      <alignment horizontal="center" vertical="center" wrapText="1"/>
    </xf>
    <xf numFmtId="0" fontId="31" fillId="0" borderId="0" xfId="0" applyFont="1" applyAlignment="1">
      <alignment vertical="center"/>
    </xf>
    <xf numFmtId="0" fontId="11" fillId="0" borderId="0" xfId="0" applyFont="1"/>
    <xf numFmtId="0" fontId="32" fillId="0" borderId="0" xfId="0" applyFont="1" applyAlignment="1">
      <alignment horizontal="center" vertical="center"/>
    </xf>
    <xf numFmtId="0" fontId="9" fillId="0" borderId="0" xfId="1" applyFont="1" applyFill="1" applyBorder="1" applyAlignment="1" applyProtection="1">
      <alignment horizontal="center" vertical="center" wrapText="1"/>
    </xf>
    <xf numFmtId="0" fontId="9" fillId="0" borderId="0" xfId="1" applyFont="1" applyFill="1" applyBorder="1" applyAlignment="1" applyProtection="1">
      <alignment horizontal="left" vertical="center" wrapText="1"/>
    </xf>
    <xf numFmtId="0" fontId="12" fillId="0" borderId="14" xfId="0" applyFont="1" applyBorder="1" applyAlignment="1" applyProtection="1">
      <alignment horizontal="left" vertical="center"/>
      <protection locked="0"/>
    </xf>
    <xf numFmtId="0" fontId="12" fillId="0" borderId="21" xfId="0" applyFont="1" applyBorder="1" applyAlignment="1" applyProtection="1">
      <alignment horizontal="left" vertical="center"/>
      <protection locked="0"/>
    </xf>
    <xf numFmtId="0" fontId="35" fillId="3" borderId="0" xfId="0" applyFont="1" applyFill="1" applyAlignment="1">
      <alignment horizontal="left" vertical="center"/>
    </xf>
    <xf numFmtId="0" fontId="35" fillId="3" borderId="0" xfId="0" applyFont="1" applyFill="1" applyAlignment="1">
      <alignment horizontal="right" vertical="center"/>
    </xf>
    <xf numFmtId="0" fontId="35" fillId="3" borderId="0" xfId="0" applyFont="1" applyFill="1" applyAlignment="1">
      <alignment horizontal="center" vertical="center" shrinkToFit="1"/>
    </xf>
    <xf numFmtId="0" fontId="35" fillId="3" borderId="0" xfId="0" applyFont="1" applyFill="1" applyAlignment="1">
      <alignment horizontal="left" vertical="center" shrinkToFit="1"/>
    </xf>
    <xf numFmtId="0" fontId="40" fillId="0" borderId="149" xfId="0" applyFont="1" applyBorder="1" applyAlignment="1" applyProtection="1">
      <alignment horizontal="left" vertical="center" shrinkToFit="1"/>
      <protection locked="0"/>
    </xf>
    <xf numFmtId="0" fontId="15" fillId="0" borderId="0" xfId="0" applyFont="1" applyAlignment="1">
      <alignment horizontal="right" vertical="center"/>
    </xf>
    <xf numFmtId="0" fontId="12" fillId="0" borderId="14" xfId="0" applyFont="1" applyBorder="1" applyAlignment="1" applyProtection="1">
      <alignment vertical="center"/>
      <protection locked="0"/>
    </xf>
    <xf numFmtId="0" fontId="12" fillId="0" borderId="0" xfId="0" applyFont="1" applyAlignment="1" applyProtection="1">
      <alignment vertical="center"/>
      <protection locked="0"/>
    </xf>
    <xf numFmtId="0" fontId="12" fillId="0" borderId="12" xfId="0" applyFont="1" applyBorder="1" applyAlignment="1" applyProtection="1">
      <alignment vertical="center"/>
      <protection locked="0"/>
    </xf>
    <xf numFmtId="0" fontId="35" fillId="24" borderId="135" xfId="0" applyFont="1" applyFill="1" applyBorder="1" applyAlignment="1" applyProtection="1">
      <alignment horizontal="left" vertical="center" shrinkToFit="1"/>
      <protection locked="0"/>
    </xf>
    <xf numFmtId="0" fontId="35" fillId="24" borderId="139" xfId="0" applyFont="1" applyFill="1" applyBorder="1" applyAlignment="1" applyProtection="1">
      <alignment horizontal="left" vertical="center" shrinkToFit="1"/>
      <protection locked="0"/>
    </xf>
    <xf numFmtId="187" fontId="35" fillId="24" borderId="139" xfId="0" applyNumberFormat="1" applyFont="1" applyFill="1" applyBorder="1" applyAlignment="1" applyProtection="1">
      <alignment horizontal="right" vertical="center" shrinkToFit="1"/>
      <protection locked="0"/>
    </xf>
    <xf numFmtId="189" fontId="35" fillId="24" borderId="135" xfId="0" applyNumberFormat="1" applyFont="1" applyFill="1" applyBorder="1" applyAlignment="1" applyProtection="1">
      <alignment horizontal="right" vertical="center" shrinkToFit="1"/>
      <protection locked="0"/>
    </xf>
    <xf numFmtId="189" fontId="35" fillId="24" borderId="135" xfId="2" applyNumberFormat="1" applyFont="1" applyFill="1" applyBorder="1" applyAlignment="1" applyProtection="1">
      <alignment horizontal="right" vertical="center" shrinkToFit="1"/>
      <protection locked="0"/>
    </xf>
    <xf numFmtId="189" fontId="35" fillId="24" borderId="158" xfId="0" applyNumberFormat="1" applyFont="1" applyFill="1" applyBorder="1" applyAlignment="1" applyProtection="1">
      <alignment horizontal="right" vertical="center" shrinkToFit="1"/>
      <protection locked="0"/>
    </xf>
    <xf numFmtId="189" fontId="35" fillId="24" borderId="139" xfId="2" applyNumberFormat="1" applyFont="1" applyFill="1" applyBorder="1" applyAlignment="1" applyProtection="1">
      <alignment horizontal="right" vertical="center" shrinkToFit="1"/>
      <protection locked="0"/>
    </xf>
    <xf numFmtId="0" fontId="12" fillId="0" borderId="34" xfId="0" applyFont="1" applyBorder="1" applyAlignment="1" applyProtection="1">
      <alignment horizontal="left" vertical="center"/>
      <protection locked="0"/>
    </xf>
    <xf numFmtId="0" fontId="12" fillId="0" borderId="11" xfId="0" applyFont="1" applyBorder="1" applyAlignment="1" applyProtection="1">
      <alignment horizontal="left" vertical="center"/>
      <protection locked="0"/>
    </xf>
    <xf numFmtId="0" fontId="12" fillId="0" borderId="0" xfId="0" applyFont="1" applyAlignment="1" applyProtection="1">
      <alignment horizontal="left" vertical="center"/>
      <protection locked="0"/>
    </xf>
    <xf numFmtId="0" fontId="12" fillId="0" borderId="12" xfId="0" applyFont="1" applyBorder="1" applyAlignment="1" applyProtection="1">
      <alignment horizontal="left" vertical="center"/>
      <protection locked="0"/>
    </xf>
    <xf numFmtId="0" fontId="58" fillId="0" borderId="18" xfId="0" applyFont="1" applyBorder="1" applyAlignment="1" applyProtection="1">
      <alignment horizontal="center" vertical="center"/>
      <protection locked="0"/>
    </xf>
    <xf numFmtId="0" fontId="58" fillId="0" borderId="6" xfId="0" applyFont="1" applyBorder="1" applyAlignment="1" applyProtection="1">
      <alignment horizontal="center" vertical="center"/>
      <protection locked="0"/>
    </xf>
    <xf numFmtId="0" fontId="53" fillId="24" borderId="139" xfId="0" applyFont="1" applyFill="1" applyBorder="1" applyAlignment="1" applyProtection="1">
      <alignment horizontal="left" vertical="center" shrinkToFit="1"/>
      <protection locked="0"/>
    </xf>
    <xf numFmtId="0" fontId="57" fillId="0" borderId="17" xfId="0" applyFont="1" applyBorder="1" applyAlignment="1" applyProtection="1">
      <alignment horizontal="center" vertical="center"/>
      <protection locked="0"/>
    </xf>
    <xf numFmtId="0" fontId="57" fillId="0" borderId="18" xfId="0" applyFont="1" applyBorder="1" applyAlignment="1" applyProtection="1">
      <alignment horizontal="center" vertical="center"/>
      <protection locked="0"/>
    </xf>
    <xf numFmtId="0" fontId="57" fillId="0" borderId="14" xfId="0" applyFont="1" applyBorder="1" applyAlignment="1" applyProtection="1">
      <alignment horizontal="center" vertical="center"/>
      <protection locked="0"/>
    </xf>
    <xf numFmtId="0" fontId="57" fillId="0" borderId="0" xfId="0" applyFont="1" applyAlignment="1" applyProtection="1">
      <alignment horizontal="center" vertical="center"/>
      <protection locked="0"/>
    </xf>
    <xf numFmtId="0" fontId="58" fillId="0" borderId="0" xfId="0" applyFont="1" applyAlignment="1" applyProtection="1">
      <alignment horizontal="center" vertical="center"/>
      <protection locked="0"/>
    </xf>
    <xf numFmtId="0" fontId="58" fillId="0" borderId="12" xfId="0" applyFont="1" applyBorder="1" applyAlignment="1" applyProtection="1">
      <alignment horizontal="center" vertical="center"/>
      <protection locked="0"/>
    </xf>
    <xf numFmtId="180" fontId="52" fillId="0" borderId="0" xfId="0" applyNumberFormat="1" applyFont="1" applyAlignment="1">
      <alignment horizontal="left" vertical="center" indent="1" shrinkToFit="1"/>
    </xf>
    <xf numFmtId="192" fontId="53" fillId="24" borderId="139" xfId="0" applyNumberFormat="1" applyFont="1" applyFill="1" applyBorder="1" applyAlignment="1" applyProtection="1">
      <alignment horizontal="left" vertical="center" shrinkToFit="1"/>
      <protection locked="0"/>
    </xf>
    <xf numFmtId="192" fontId="53" fillId="24" borderId="149" xfId="0" applyNumberFormat="1" applyFont="1" applyFill="1" applyBorder="1" applyAlignment="1" applyProtection="1">
      <alignment horizontal="left" vertical="center" shrinkToFit="1"/>
      <protection locked="0"/>
    </xf>
    <xf numFmtId="38" fontId="18" fillId="0" borderId="0" xfId="2" applyFont="1" applyFill="1" applyBorder="1" applyAlignment="1" applyProtection="1">
      <alignment vertical="center"/>
    </xf>
    <xf numFmtId="38" fontId="18" fillId="0" borderId="14" xfId="2" applyFont="1" applyFill="1" applyBorder="1" applyAlignment="1" applyProtection="1">
      <alignment vertical="center"/>
    </xf>
    <xf numFmtId="0" fontId="0" fillId="21" borderId="0" xfId="0" applyFill="1" applyAlignment="1">
      <alignment vertical="center"/>
    </xf>
    <xf numFmtId="0" fontId="0" fillId="21" borderId="0" xfId="0" applyFill="1" applyAlignment="1">
      <alignment horizontal="center" vertical="center"/>
    </xf>
    <xf numFmtId="176" fontId="0" fillId="21" borderId="0" xfId="0" applyNumberFormat="1" applyFill="1" applyAlignment="1">
      <alignment vertical="center"/>
    </xf>
    <xf numFmtId="176" fontId="0" fillId="21" borderId="0" xfId="0" applyNumberFormat="1" applyFill="1" applyAlignment="1">
      <alignment horizontal="center" vertical="center"/>
    </xf>
    <xf numFmtId="0" fontId="22" fillId="21" borderId="0" xfId="0" applyFont="1" applyFill="1" applyAlignment="1">
      <alignment horizontal="center" vertical="center" shrinkToFit="1"/>
    </xf>
    <xf numFmtId="0" fontId="74" fillId="0" borderId="47" xfId="0" applyFont="1" applyBorder="1" applyAlignment="1">
      <alignment vertical="center" shrinkToFit="1"/>
    </xf>
    <xf numFmtId="0" fontId="74" fillId="0" borderId="47" xfId="0" applyFont="1" applyBorder="1" applyAlignment="1">
      <alignment horizontal="center" vertical="center" shrinkToFit="1"/>
    </xf>
    <xf numFmtId="176" fontId="74" fillId="0" borderId="47" xfId="0" applyNumberFormat="1" applyFont="1" applyBorder="1" applyAlignment="1">
      <alignment vertical="center" shrinkToFit="1"/>
    </xf>
    <xf numFmtId="176" fontId="74" fillId="0" borderId="47" xfId="0" applyNumberFormat="1" applyFont="1" applyBorder="1" applyAlignment="1">
      <alignment horizontal="center" vertical="center" shrinkToFit="1"/>
    </xf>
    <xf numFmtId="0" fontId="80" fillId="0" borderId="47" xfId="0" applyFont="1" applyBorder="1" applyAlignment="1">
      <alignment horizontal="center" vertical="center" shrinkToFit="1"/>
    </xf>
    <xf numFmtId="0" fontId="0" fillId="0" borderId="52" xfId="0" applyBorder="1" applyAlignment="1">
      <alignment vertical="center"/>
    </xf>
    <xf numFmtId="0" fontId="74" fillId="0" borderId="41" xfId="0" applyFont="1" applyBorder="1" applyAlignment="1">
      <alignment vertical="center" shrinkToFit="1"/>
    </xf>
    <xf numFmtId="0" fontId="74" fillId="0" borderId="223" xfId="0" applyFont="1" applyBorder="1" applyAlignment="1">
      <alignment vertical="center" shrinkToFit="1"/>
    </xf>
    <xf numFmtId="0" fontId="74" fillId="0" borderId="54" xfId="0" applyFont="1" applyBorder="1" applyAlignment="1">
      <alignment vertical="center" shrinkToFit="1"/>
    </xf>
    <xf numFmtId="0" fontId="74" fillId="0" borderId="37" xfId="0" applyFont="1" applyBorder="1" applyAlignment="1">
      <alignment horizontal="center" vertical="center" shrinkToFit="1"/>
    </xf>
    <xf numFmtId="0" fontId="74" fillId="0" borderId="14" xfId="0" applyFont="1" applyBorder="1" applyAlignment="1">
      <alignment horizontal="center" vertical="center" shrinkToFit="1"/>
    </xf>
    <xf numFmtId="0" fontId="74" fillId="0" borderId="224" xfId="0" applyFont="1" applyBorder="1" applyAlignment="1">
      <alignment horizontal="center" vertical="center" shrinkToFit="1"/>
    </xf>
    <xf numFmtId="0" fontId="74" fillId="0" borderId="55" xfId="0" applyFont="1" applyBorder="1" applyAlignment="1">
      <alignment horizontal="center" vertical="center" shrinkToFit="1"/>
    </xf>
    <xf numFmtId="0" fontId="74" fillId="0" borderId="8" xfId="0" applyFont="1" applyBorder="1" applyAlignment="1">
      <alignment horizontal="center" vertical="center" shrinkToFit="1"/>
    </xf>
    <xf numFmtId="0" fontId="74" fillId="0" borderId="53" xfId="0" applyFont="1" applyBorder="1" applyAlignment="1">
      <alignment vertical="center" shrinkToFit="1"/>
    </xf>
    <xf numFmtId="0" fontId="74" fillId="0" borderId="225" xfId="0" applyFont="1" applyBorder="1" applyAlignment="1">
      <alignment vertical="center" shrinkToFit="1"/>
    </xf>
    <xf numFmtId="0" fontId="74" fillId="0" borderId="56" xfId="0" applyFont="1" applyBorder="1" applyAlignment="1">
      <alignment vertical="center" shrinkToFit="1"/>
    </xf>
    <xf numFmtId="176" fontId="74" fillId="4" borderId="2" xfId="0" applyNumberFormat="1" applyFont="1" applyFill="1" applyBorder="1" applyAlignment="1">
      <alignment horizontal="center" vertical="center" shrinkToFit="1"/>
    </xf>
    <xf numFmtId="176" fontId="74" fillId="5" borderId="2" xfId="0" applyNumberFormat="1" applyFont="1" applyFill="1" applyBorder="1" applyAlignment="1">
      <alignment horizontal="center" vertical="center" shrinkToFit="1"/>
    </xf>
    <xf numFmtId="176" fontId="74" fillId="0" borderId="2" xfId="0" applyNumberFormat="1" applyFont="1" applyBorder="1" applyAlignment="1">
      <alignment horizontal="center" vertical="center" shrinkToFit="1"/>
    </xf>
    <xf numFmtId="176" fontId="74" fillId="0" borderId="40" xfId="0" applyNumberFormat="1" applyFont="1" applyBorder="1" applyAlignment="1">
      <alignment horizontal="center" vertical="center" shrinkToFit="1"/>
    </xf>
    <xf numFmtId="0" fontId="74" fillId="0" borderId="20" xfId="0" applyFont="1" applyBorder="1" applyAlignment="1">
      <alignment vertical="center" shrinkToFit="1"/>
    </xf>
    <xf numFmtId="176" fontId="84" fillId="0" borderId="12" xfId="0" applyNumberFormat="1" applyFont="1" applyBorder="1" applyAlignment="1">
      <alignment vertical="center" shrinkToFit="1"/>
    </xf>
    <xf numFmtId="176" fontId="84" fillId="4" borderId="3" xfId="0" applyNumberFormat="1" applyFont="1" applyFill="1" applyBorder="1" applyAlignment="1">
      <alignment vertical="center" shrinkToFit="1"/>
    </xf>
    <xf numFmtId="176" fontId="84" fillId="5" borderId="3" xfId="0" applyNumberFormat="1" applyFont="1" applyFill="1" applyBorder="1" applyAlignment="1">
      <alignment vertical="center" shrinkToFit="1"/>
    </xf>
    <xf numFmtId="176" fontId="84" fillId="0" borderId="3" xfId="0" applyNumberFormat="1" applyFont="1" applyBorder="1" applyAlignment="1">
      <alignment vertical="center" shrinkToFit="1"/>
    </xf>
    <xf numFmtId="176" fontId="84" fillId="0" borderId="16" xfId="0" applyNumberFormat="1" applyFont="1" applyBorder="1" applyAlignment="1">
      <alignment vertical="center" shrinkToFit="1"/>
    </xf>
    <xf numFmtId="0" fontId="74" fillId="0" borderId="52" xfId="0" applyFont="1" applyBorder="1" applyAlignment="1">
      <alignment vertical="center" shrinkToFit="1"/>
    </xf>
    <xf numFmtId="0" fontId="74" fillId="0" borderId="51" xfId="0" applyFont="1" applyBorder="1" applyAlignment="1">
      <alignment horizontal="center" vertical="center" shrinkToFit="1"/>
    </xf>
    <xf numFmtId="0" fontId="85" fillId="0" borderId="44" xfId="0" applyFont="1" applyBorder="1" applyAlignment="1">
      <alignment horizontal="left" vertical="center" shrinkToFit="1"/>
    </xf>
    <xf numFmtId="0" fontId="85" fillId="0" borderId="42" xfId="0" applyFont="1" applyBorder="1" applyAlignment="1">
      <alignment horizontal="left" vertical="center" shrinkToFit="1"/>
    </xf>
    <xf numFmtId="0" fontId="85" fillId="0" borderId="43" xfId="0" applyFont="1" applyBorder="1" applyAlignment="1">
      <alignment horizontal="left" vertical="center" shrinkToFit="1"/>
    </xf>
    <xf numFmtId="177" fontId="74" fillId="0" borderId="45" xfId="0" applyNumberFormat="1" applyFont="1" applyBorder="1" applyAlignment="1">
      <alignment horizontal="center" vertical="center" shrinkToFit="1"/>
    </xf>
    <xf numFmtId="176" fontId="84" fillId="0" borderId="43" xfId="0" applyNumberFormat="1" applyFont="1" applyBorder="1" applyAlignment="1" applyProtection="1">
      <alignment vertical="center" shrinkToFit="1"/>
      <protection locked="0"/>
    </xf>
    <xf numFmtId="176" fontId="86" fillId="4" borderId="31" xfId="0" applyNumberFormat="1" applyFont="1" applyFill="1" applyBorder="1" applyAlignment="1">
      <alignment vertical="center" shrinkToFit="1"/>
    </xf>
    <xf numFmtId="176" fontId="86" fillId="5" borderId="31" xfId="0" applyNumberFormat="1" applyFont="1" applyFill="1" applyBorder="1" applyAlignment="1">
      <alignment vertical="center" shrinkToFit="1"/>
    </xf>
    <xf numFmtId="176" fontId="84" fillId="0" borderId="31" xfId="0" applyNumberFormat="1" applyFont="1" applyBorder="1" applyAlignment="1">
      <alignment vertical="center" shrinkToFit="1"/>
    </xf>
    <xf numFmtId="176" fontId="86" fillId="0" borderId="45" xfId="0" applyNumberFormat="1" applyFont="1" applyBorder="1" applyAlignment="1">
      <alignment vertical="center" shrinkToFit="1"/>
    </xf>
    <xf numFmtId="0" fontId="74" fillId="0" borderId="32" xfId="0" applyFont="1" applyBorder="1" applyAlignment="1">
      <alignment vertical="center" shrinkToFit="1"/>
    </xf>
    <xf numFmtId="0" fontId="74" fillId="0" borderId="13" xfId="0" applyFont="1" applyBorder="1" applyAlignment="1">
      <alignment horizontal="center" vertical="center" shrinkToFit="1"/>
    </xf>
    <xf numFmtId="0" fontId="85" fillId="0" borderId="17" xfId="0" applyFont="1" applyBorder="1" applyAlignment="1">
      <alignment horizontal="right" vertical="center" shrinkToFit="1"/>
    </xf>
    <xf numFmtId="0" fontId="85" fillId="0" borderId="18" xfId="0" applyFont="1" applyBorder="1" applyAlignment="1">
      <alignment horizontal="right" vertical="center" shrinkToFit="1"/>
    </xf>
    <xf numFmtId="0" fontId="85" fillId="0" borderId="6" xfId="0" applyFont="1" applyBorder="1" applyAlignment="1">
      <alignment horizontal="right" vertical="center" shrinkToFit="1"/>
    </xf>
    <xf numFmtId="176" fontId="84" fillId="0" borderId="6" xfId="0" applyNumberFormat="1" applyFont="1" applyBorder="1" applyAlignment="1">
      <alignment vertical="center" shrinkToFit="1"/>
    </xf>
    <xf numFmtId="176" fontId="84" fillId="4" borderId="4" xfId="0" applyNumberFormat="1" applyFont="1" applyFill="1" applyBorder="1" applyAlignment="1">
      <alignment vertical="center" shrinkToFit="1"/>
    </xf>
    <xf numFmtId="176" fontId="86" fillId="4" borderId="4" xfId="0" applyNumberFormat="1" applyFont="1" applyFill="1" applyBorder="1" applyAlignment="1">
      <alignment vertical="center" shrinkToFit="1"/>
    </xf>
    <xf numFmtId="176" fontId="84" fillId="5" borderId="4" xfId="0" applyNumberFormat="1" applyFont="1" applyFill="1" applyBorder="1" applyAlignment="1">
      <alignment vertical="center" shrinkToFit="1"/>
    </xf>
    <xf numFmtId="176" fontId="86" fillId="5" borderId="4" xfId="0" applyNumberFormat="1" applyFont="1" applyFill="1" applyBorder="1" applyAlignment="1">
      <alignment vertical="center" shrinkToFit="1"/>
    </xf>
    <xf numFmtId="176" fontId="84" fillId="0" borderId="0" xfId="0" applyNumberFormat="1" applyFont="1" applyAlignment="1">
      <alignment vertical="center" shrinkToFit="1"/>
    </xf>
    <xf numFmtId="176" fontId="86" fillId="0" borderId="22" xfId="0" applyNumberFormat="1" applyFont="1" applyBorder="1" applyAlignment="1">
      <alignment vertical="center" shrinkToFit="1"/>
    </xf>
    <xf numFmtId="0" fontId="74" fillId="0" borderId="5" xfId="0" applyFont="1" applyBorder="1" applyAlignment="1">
      <alignment vertical="center" shrinkToFit="1"/>
    </xf>
    <xf numFmtId="176" fontId="84" fillId="0" borderId="43" xfId="0" applyNumberFormat="1" applyFont="1" applyBorder="1" applyAlignment="1">
      <alignment vertical="center" shrinkToFit="1"/>
    </xf>
    <xf numFmtId="176" fontId="84" fillId="4" borderId="31" xfId="0" applyNumberFormat="1" applyFont="1" applyFill="1" applyBorder="1" applyAlignment="1">
      <alignment vertical="center" shrinkToFit="1"/>
    </xf>
    <xf numFmtId="176" fontId="84" fillId="5" borderId="31" xfId="0" applyNumberFormat="1" applyFont="1" applyFill="1" applyBorder="1" applyAlignment="1">
      <alignment vertical="center" shrinkToFit="1"/>
    </xf>
    <xf numFmtId="176" fontId="84" fillId="0" borderId="45" xfId="0" applyNumberFormat="1" applyFont="1" applyBorder="1" applyAlignment="1">
      <alignment vertical="center" shrinkToFit="1"/>
    </xf>
    <xf numFmtId="0" fontId="74" fillId="0" borderId="30" xfId="0" applyFont="1" applyBorder="1" applyAlignment="1" applyProtection="1">
      <alignment horizontal="center" vertical="center" shrinkToFit="1"/>
      <protection locked="0"/>
    </xf>
    <xf numFmtId="177" fontId="74" fillId="0" borderId="15" xfId="0" applyNumberFormat="1" applyFont="1" applyBorder="1" applyAlignment="1" applyProtection="1">
      <alignment horizontal="center" vertical="center" shrinkToFit="1"/>
      <protection locked="0"/>
    </xf>
    <xf numFmtId="176" fontId="84" fillId="0" borderId="9" xfId="0" applyNumberFormat="1" applyFont="1" applyBorder="1" applyAlignment="1" applyProtection="1">
      <alignment vertical="center" shrinkToFit="1"/>
      <protection locked="0"/>
    </xf>
    <xf numFmtId="176" fontId="84" fillId="4" borderId="7" xfId="0" applyNumberFormat="1" applyFont="1" applyFill="1" applyBorder="1" applyAlignment="1" applyProtection="1">
      <alignment vertical="center" shrinkToFit="1"/>
      <protection locked="0"/>
    </xf>
    <xf numFmtId="176" fontId="84" fillId="4" borderId="7" xfId="0" applyNumberFormat="1" applyFont="1" applyFill="1" applyBorder="1" applyAlignment="1">
      <alignment vertical="center" shrinkToFit="1"/>
    </xf>
    <xf numFmtId="176" fontId="84" fillId="5" borderId="7" xfId="0" applyNumberFormat="1" applyFont="1" applyFill="1" applyBorder="1" applyAlignment="1" applyProtection="1">
      <alignment vertical="center" shrinkToFit="1"/>
      <protection locked="0"/>
    </xf>
    <xf numFmtId="176" fontId="84" fillId="5" borderId="7" xfId="0" applyNumberFormat="1" applyFont="1" applyFill="1" applyBorder="1" applyAlignment="1">
      <alignment vertical="center" shrinkToFit="1"/>
    </xf>
    <xf numFmtId="176" fontId="84" fillId="0" borderId="7" xfId="0" applyNumberFormat="1" applyFont="1" applyBorder="1" applyAlignment="1" applyProtection="1">
      <alignment vertical="center" shrinkToFit="1"/>
      <protection locked="0"/>
    </xf>
    <xf numFmtId="176" fontId="84" fillId="0" borderId="15" xfId="0" applyNumberFormat="1" applyFont="1" applyBorder="1" applyAlignment="1">
      <alignment vertical="center" shrinkToFit="1"/>
    </xf>
    <xf numFmtId="0" fontId="74" fillId="0" borderId="8" xfId="0" applyFont="1" applyBorder="1" applyAlignment="1">
      <alignment vertical="center" shrinkToFit="1"/>
    </xf>
    <xf numFmtId="0" fontId="74" fillId="0" borderId="120" xfId="0" applyFont="1" applyBorder="1" applyAlignment="1" applyProtection="1">
      <alignment horizontal="center" vertical="center" shrinkToFit="1"/>
      <protection locked="0"/>
    </xf>
    <xf numFmtId="0" fontId="74" fillId="0" borderId="34" xfId="0" applyFont="1" applyBorder="1" applyAlignment="1" applyProtection="1">
      <alignment vertical="center" shrinkToFit="1"/>
      <protection locked="0"/>
    </xf>
    <xf numFmtId="177" fontId="74" fillId="0" borderId="226" xfId="0" applyNumberFormat="1" applyFont="1" applyBorder="1" applyAlignment="1" applyProtection="1">
      <alignment horizontal="center" vertical="center" shrinkToFit="1"/>
      <protection locked="0"/>
    </xf>
    <xf numFmtId="176" fontId="84" fillId="0" borderId="11" xfId="0" applyNumberFormat="1" applyFont="1" applyBorder="1" applyAlignment="1" applyProtection="1">
      <alignment vertical="center" shrinkToFit="1"/>
      <protection locked="0"/>
    </xf>
    <xf numFmtId="176" fontId="84" fillId="4" borderId="10" xfId="0" applyNumberFormat="1" applyFont="1" applyFill="1" applyBorder="1" applyAlignment="1" applyProtection="1">
      <alignment vertical="center" shrinkToFit="1"/>
      <protection locked="0"/>
    </xf>
    <xf numFmtId="176" fontId="84" fillId="4" borderId="10" xfId="0" applyNumberFormat="1" applyFont="1" applyFill="1" applyBorder="1" applyAlignment="1">
      <alignment vertical="center" shrinkToFit="1"/>
    </xf>
    <xf numFmtId="176" fontId="84" fillId="5" borderId="10" xfId="0" applyNumberFormat="1" applyFont="1" applyFill="1" applyBorder="1" applyAlignment="1" applyProtection="1">
      <alignment vertical="center" shrinkToFit="1"/>
      <protection locked="0"/>
    </xf>
    <xf numFmtId="176" fontId="84" fillId="5" borderId="10" xfId="0" applyNumberFormat="1" applyFont="1" applyFill="1" applyBorder="1" applyAlignment="1">
      <alignment vertical="center" shrinkToFit="1"/>
    </xf>
    <xf numFmtId="176" fontId="84" fillId="0" borderId="10" xfId="0" applyNumberFormat="1" applyFont="1" applyBorder="1" applyAlignment="1" applyProtection="1">
      <alignment vertical="center" shrinkToFit="1"/>
      <protection locked="0"/>
    </xf>
    <xf numFmtId="176" fontId="84" fillId="0" borderId="226" xfId="0" applyNumberFormat="1" applyFont="1" applyBorder="1" applyAlignment="1">
      <alignment vertical="center" shrinkToFit="1"/>
    </xf>
    <xf numFmtId="0" fontId="74" fillId="0" borderId="227" xfId="0" applyFont="1" applyBorder="1" applyAlignment="1">
      <alignment vertical="center" shrinkToFit="1"/>
    </xf>
    <xf numFmtId="0" fontId="85" fillId="0" borderId="42" xfId="0" applyFont="1" applyBorder="1" applyAlignment="1">
      <alignment horizontal="right" vertical="center" shrinkToFit="1"/>
    </xf>
    <xf numFmtId="177" fontId="85" fillId="0" borderId="45" xfId="0" applyNumberFormat="1" applyFont="1" applyBorder="1" applyAlignment="1">
      <alignment horizontal="center" vertical="center" shrinkToFit="1"/>
    </xf>
    <xf numFmtId="176" fontId="86" fillId="0" borderId="43" xfId="0" applyNumberFormat="1" applyFont="1" applyBorder="1" applyAlignment="1">
      <alignment vertical="center" shrinkToFit="1"/>
    </xf>
    <xf numFmtId="176" fontId="86" fillId="0" borderId="31" xfId="0" applyNumberFormat="1" applyFont="1" applyBorder="1" applyAlignment="1">
      <alignment vertical="center" shrinkToFit="1"/>
    </xf>
    <xf numFmtId="177" fontId="85" fillId="0" borderId="22" xfId="0" applyNumberFormat="1" applyFont="1" applyBorder="1" applyAlignment="1">
      <alignment horizontal="center" vertical="center" shrinkToFit="1"/>
    </xf>
    <xf numFmtId="176" fontId="86" fillId="0" borderId="6" xfId="0" applyNumberFormat="1" applyFont="1" applyBorder="1" applyAlignment="1">
      <alignment vertical="center" shrinkToFit="1"/>
    </xf>
    <xf numFmtId="176" fontId="86" fillId="0" borderId="4" xfId="0" applyNumberFormat="1" applyFont="1" applyBorder="1" applyAlignment="1">
      <alignment vertical="center" shrinkToFit="1"/>
    </xf>
    <xf numFmtId="176" fontId="86" fillId="0" borderId="9" xfId="0" applyNumberFormat="1" applyFont="1" applyBorder="1" applyAlignment="1" applyProtection="1">
      <alignment vertical="center" shrinkToFit="1"/>
      <protection locked="0"/>
    </xf>
    <xf numFmtId="0" fontId="74" fillId="0" borderId="30" xfId="0" applyFont="1" applyBorder="1" applyAlignment="1">
      <alignment horizontal="center" vertical="center" shrinkToFit="1"/>
    </xf>
    <xf numFmtId="0" fontId="74" fillId="0" borderId="19" xfId="0" applyFont="1" applyBorder="1" applyAlignment="1">
      <alignment horizontal="right" vertical="center" shrinkToFit="1"/>
    </xf>
    <xf numFmtId="0" fontId="74" fillId="0" borderId="19" xfId="0" applyFont="1" applyBorder="1" applyAlignment="1">
      <alignment horizontal="left" vertical="center" shrinkToFit="1"/>
    </xf>
    <xf numFmtId="0" fontId="74" fillId="0" borderId="9" xfId="0" applyFont="1" applyBorder="1" applyAlignment="1">
      <alignment horizontal="left" vertical="center" shrinkToFit="1"/>
    </xf>
    <xf numFmtId="177" fontId="74" fillId="0" borderId="15" xfId="0" applyNumberFormat="1" applyFont="1" applyBorder="1" applyAlignment="1">
      <alignment horizontal="center" vertical="center" shrinkToFit="1"/>
    </xf>
    <xf numFmtId="176" fontId="84" fillId="0" borderId="9" xfId="0" applyNumberFormat="1" applyFont="1" applyBorder="1" applyAlignment="1">
      <alignment vertical="center" shrinkToFit="1"/>
    </xf>
    <xf numFmtId="176" fontId="86" fillId="4" borderId="7" xfId="0" applyNumberFormat="1" applyFont="1" applyFill="1" applyBorder="1" applyAlignment="1">
      <alignment vertical="center" shrinkToFit="1"/>
    </xf>
    <xf numFmtId="176" fontId="86" fillId="5" borderId="7" xfId="0" applyNumberFormat="1" applyFont="1" applyFill="1" applyBorder="1" applyAlignment="1">
      <alignment vertical="center" shrinkToFit="1"/>
    </xf>
    <xf numFmtId="176" fontId="84" fillId="0" borderId="7" xfId="0" applyNumberFormat="1" applyFont="1" applyBorder="1" applyAlignment="1">
      <alignment vertical="center" shrinkToFit="1"/>
    </xf>
    <xf numFmtId="176" fontId="86" fillId="0" borderId="15" xfId="0" applyNumberFormat="1" applyFont="1" applyBorder="1" applyAlignment="1">
      <alignment vertical="center" shrinkToFit="1"/>
    </xf>
    <xf numFmtId="5" fontId="74" fillId="0" borderId="32" xfId="0" applyNumberFormat="1" applyFont="1" applyBorder="1" applyAlignment="1">
      <alignment vertical="center" shrinkToFit="1"/>
    </xf>
    <xf numFmtId="0" fontId="85" fillId="0" borderId="28" xfId="0" applyFont="1" applyBorder="1" applyAlignment="1">
      <alignment horizontal="right" vertical="center" shrinkToFit="1"/>
    </xf>
    <xf numFmtId="0" fontId="85" fillId="0" borderId="19" xfId="0" applyFont="1" applyBorder="1" applyAlignment="1">
      <alignment horizontal="left" vertical="center" shrinkToFit="1"/>
    </xf>
    <xf numFmtId="0" fontId="85" fillId="0" borderId="9" xfId="0" applyFont="1" applyBorder="1" applyAlignment="1">
      <alignment horizontal="left" vertical="center" shrinkToFit="1"/>
    </xf>
    <xf numFmtId="177" fontId="85" fillId="0" borderId="15" xfId="0" applyNumberFormat="1" applyFont="1" applyBorder="1" applyAlignment="1">
      <alignment horizontal="center" vertical="center" shrinkToFit="1"/>
    </xf>
    <xf numFmtId="176" fontId="86" fillId="0" borderId="9" xfId="0" applyNumberFormat="1" applyFont="1" applyBorder="1" applyAlignment="1">
      <alignment vertical="center" shrinkToFit="1"/>
    </xf>
    <xf numFmtId="176" fontId="86" fillId="0" borderId="7" xfId="0" applyNumberFormat="1" applyFont="1" applyBorder="1" applyAlignment="1">
      <alignment vertical="center" shrinkToFit="1"/>
    </xf>
    <xf numFmtId="5" fontId="74" fillId="0" borderId="8" xfId="0" applyNumberFormat="1" applyFont="1" applyBorder="1" applyAlignment="1">
      <alignment vertical="center" shrinkToFit="1"/>
    </xf>
    <xf numFmtId="0" fontId="74" fillId="0" borderId="57" xfId="0" applyFont="1" applyBorder="1" applyAlignment="1">
      <alignment horizontal="center" vertical="center" shrinkToFit="1"/>
    </xf>
    <xf numFmtId="0" fontId="74" fillId="0" borderId="58" xfId="0" applyFont="1" applyBorder="1" applyAlignment="1">
      <alignment vertical="center" shrinkToFit="1"/>
    </xf>
    <xf numFmtId="0" fontId="85" fillId="0" borderId="228" xfId="0" applyFont="1" applyBorder="1" applyAlignment="1">
      <alignment horizontal="left" vertical="center" shrinkToFit="1"/>
    </xf>
    <xf numFmtId="0" fontId="85" fillId="0" borderId="59" xfId="0" applyFont="1" applyBorder="1" applyAlignment="1">
      <alignment horizontal="left" vertical="center" shrinkToFit="1"/>
    </xf>
    <xf numFmtId="177" fontId="85" fillId="0" borderId="60" xfId="0" applyNumberFormat="1" applyFont="1" applyBorder="1" applyAlignment="1">
      <alignment horizontal="center" vertical="center" shrinkToFit="1"/>
    </xf>
    <xf numFmtId="176" fontId="86" fillId="0" borderId="59" xfId="0" applyNumberFormat="1" applyFont="1" applyBorder="1" applyAlignment="1">
      <alignment vertical="center" shrinkToFit="1"/>
    </xf>
    <xf numFmtId="176" fontId="86" fillId="4" borderId="61" xfId="0" applyNumberFormat="1" applyFont="1" applyFill="1" applyBorder="1" applyAlignment="1">
      <alignment vertical="center" shrinkToFit="1"/>
    </xf>
    <xf numFmtId="176" fontId="86" fillId="5" borderId="61" xfId="0" applyNumberFormat="1" applyFont="1" applyFill="1" applyBorder="1" applyAlignment="1">
      <alignment vertical="center" shrinkToFit="1"/>
    </xf>
    <xf numFmtId="176" fontId="86" fillId="0" borderId="61" xfId="0" applyNumberFormat="1" applyFont="1" applyBorder="1" applyAlignment="1">
      <alignment vertical="center" shrinkToFit="1"/>
    </xf>
    <xf numFmtId="176" fontId="86" fillId="0" borderId="60" xfId="0" applyNumberFormat="1" applyFont="1" applyBorder="1" applyAlignment="1">
      <alignment vertical="center" shrinkToFit="1"/>
    </xf>
    <xf numFmtId="0" fontId="74" fillId="0" borderId="62" xfId="0" applyFont="1" applyBorder="1" applyAlignment="1">
      <alignment vertical="center" shrinkToFit="1"/>
    </xf>
    <xf numFmtId="0" fontId="74" fillId="0" borderId="0" xfId="0" applyFont="1" applyAlignment="1">
      <alignment horizontal="center" vertical="center" shrinkToFit="1"/>
    </xf>
    <xf numFmtId="0" fontId="74" fillId="0" borderId="0" xfId="0" applyFont="1" applyAlignment="1">
      <alignment vertical="center" shrinkToFit="1"/>
    </xf>
    <xf numFmtId="177" fontId="74" fillId="0" borderId="0" xfId="0" applyNumberFormat="1" applyFont="1" applyAlignment="1">
      <alignment horizontal="center" vertical="center" shrinkToFit="1"/>
    </xf>
    <xf numFmtId="0" fontId="74" fillId="8" borderId="50" xfId="0" applyFont="1" applyFill="1" applyBorder="1" applyAlignment="1">
      <alignment horizontal="center" vertical="center" shrinkToFit="1"/>
    </xf>
    <xf numFmtId="0" fontId="85" fillId="8" borderId="36" xfId="0" applyFont="1" applyFill="1" applyBorder="1" applyAlignment="1">
      <alignment horizontal="left" vertical="center" shrinkToFit="1"/>
    </xf>
    <xf numFmtId="0" fontId="85" fillId="8" borderId="229" xfId="0" applyFont="1" applyFill="1" applyBorder="1" applyAlignment="1">
      <alignment horizontal="left" vertical="center" shrinkToFit="1"/>
    </xf>
    <xf numFmtId="0" fontId="85" fillId="8" borderId="35" xfId="0" applyFont="1" applyFill="1" applyBorder="1" applyAlignment="1">
      <alignment horizontal="left" vertical="center" shrinkToFit="1"/>
    </xf>
    <xf numFmtId="177" fontId="74" fillId="8" borderId="48" xfId="0" applyNumberFormat="1" applyFont="1" applyFill="1" applyBorder="1" applyAlignment="1">
      <alignment horizontal="center" vertical="center" shrinkToFit="1"/>
    </xf>
    <xf numFmtId="176" fontId="84" fillId="8" borderId="35" xfId="0" applyNumberFormat="1" applyFont="1" applyFill="1" applyBorder="1" applyAlignment="1">
      <alignment vertical="center" shrinkToFit="1"/>
    </xf>
    <xf numFmtId="176" fontId="84" fillId="8" borderId="33" xfId="0" applyNumberFormat="1" applyFont="1" applyFill="1" applyBorder="1" applyAlignment="1">
      <alignment vertical="center" shrinkToFit="1"/>
    </xf>
    <xf numFmtId="176" fontId="84" fillId="8" borderId="48" xfId="0" applyNumberFormat="1" applyFont="1" applyFill="1" applyBorder="1" applyAlignment="1">
      <alignment vertical="center" shrinkToFit="1"/>
    </xf>
    <xf numFmtId="0" fontId="74" fillId="8" borderId="37" xfId="0" applyFont="1" applyFill="1" applyBorder="1" applyAlignment="1">
      <alignment vertical="center" shrinkToFit="1"/>
    </xf>
    <xf numFmtId="0" fontId="74" fillId="8" borderId="30" xfId="0" applyFont="1" applyFill="1" applyBorder="1" applyAlignment="1" applyProtection="1">
      <alignment horizontal="center" vertical="center" shrinkToFit="1"/>
      <protection locked="0"/>
    </xf>
    <xf numFmtId="177" fontId="74" fillId="8" borderId="15" xfId="0" applyNumberFormat="1" applyFont="1" applyFill="1" applyBorder="1" applyAlignment="1" applyProtection="1">
      <alignment horizontal="center" vertical="center" shrinkToFit="1"/>
      <protection locked="0"/>
    </xf>
    <xf numFmtId="176" fontId="84" fillId="8" borderId="9" xfId="0" applyNumberFormat="1" applyFont="1" applyFill="1" applyBorder="1" applyAlignment="1" applyProtection="1">
      <alignment vertical="center" shrinkToFit="1"/>
      <protection locked="0"/>
    </xf>
    <xf numFmtId="176" fontId="84" fillId="8" borderId="7" xfId="0" applyNumberFormat="1" applyFont="1" applyFill="1" applyBorder="1" applyAlignment="1" applyProtection="1">
      <alignment vertical="center" shrinkToFit="1"/>
      <protection locked="0"/>
    </xf>
    <xf numFmtId="176" fontId="84" fillId="8" borderId="7" xfId="0" applyNumberFormat="1" applyFont="1" applyFill="1" applyBorder="1" applyAlignment="1">
      <alignment vertical="center" shrinkToFit="1"/>
    </xf>
    <xf numFmtId="176" fontId="84" fillId="8" borderId="15" xfId="0" applyNumberFormat="1" applyFont="1" applyFill="1" applyBorder="1" applyAlignment="1">
      <alignment vertical="center" shrinkToFit="1"/>
    </xf>
    <xf numFmtId="0" fontId="74" fillId="8" borderId="8" xfId="0" applyFont="1" applyFill="1" applyBorder="1" applyAlignment="1">
      <alignment vertical="center" shrinkToFit="1"/>
    </xf>
    <xf numFmtId="0" fontId="74" fillId="8" borderId="30" xfId="0" applyFont="1" applyFill="1" applyBorder="1" applyAlignment="1">
      <alignment horizontal="center" vertical="center" shrinkToFit="1"/>
    </xf>
    <xf numFmtId="0" fontId="74" fillId="8" borderId="19" xfId="0" applyFont="1" applyFill="1" applyBorder="1" applyAlignment="1">
      <alignment horizontal="left" vertical="center" shrinkToFit="1"/>
    </xf>
    <xf numFmtId="0" fontId="74" fillId="8" borderId="9" xfId="0" applyFont="1" applyFill="1" applyBorder="1" applyAlignment="1">
      <alignment horizontal="left" vertical="center" shrinkToFit="1"/>
    </xf>
    <xf numFmtId="177" fontId="74" fillId="8" borderId="15" xfId="0" applyNumberFormat="1" applyFont="1" applyFill="1" applyBorder="1" applyAlignment="1">
      <alignment horizontal="center" vertical="center" shrinkToFit="1"/>
    </xf>
    <xf numFmtId="176" fontId="84" fillId="8" borderId="9" xfId="0" applyNumberFormat="1" applyFont="1" applyFill="1" applyBorder="1" applyAlignment="1">
      <alignment vertical="center" shrinkToFit="1"/>
    </xf>
    <xf numFmtId="176" fontId="86" fillId="8" borderId="7" xfId="0" applyNumberFormat="1" applyFont="1" applyFill="1" applyBorder="1" applyAlignment="1">
      <alignment vertical="center" shrinkToFit="1"/>
    </xf>
    <xf numFmtId="176" fontId="86" fillId="8" borderId="15" xfId="0" applyNumberFormat="1" applyFont="1" applyFill="1" applyBorder="1" applyAlignment="1">
      <alignment vertical="center" shrinkToFit="1"/>
    </xf>
    <xf numFmtId="0" fontId="74" fillId="8" borderId="57" xfId="0" applyFont="1" applyFill="1" applyBorder="1" applyAlignment="1">
      <alignment horizontal="center" vertical="center" shrinkToFit="1"/>
    </xf>
    <xf numFmtId="0" fontId="85" fillId="8" borderId="58" xfId="0" applyFont="1" applyFill="1" applyBorder="1" applyAlignment="1">
      <alignment horizontal="right" vertical="center" shrinkToFit="1"/>
    </xf>
    <xf numFmtId="0" fontId="85" fillId="8" borderId="228" xfId="0" applyFont="1" applyFill="1" applyBorder="1" applyAlignment="1">
      <alignment horizontal="right" vertical="center"/>
    </xf>
    <xf numFmtId="0" fontId="85" fillId="8" borderId="59" xfId="0" applyFont="1" applyFill="1" applyBorder="1" applyAlignment="1">
      <alignment horizontal="left" vertical="center" shrinkToFit="1"/>
    </xf>
    <xf numFmtId="177" fontId="85" fillId="8" borderId="60" xfId="0" applyNumberFormat="1" applyFont="1" applyFill="1" applyBorder="1" applyAlignment="1">
      <alignment horizontal="center" vertical="center" shrinkToFit="1"/>
    </xf>
    <xf numFmtId="176" fontId="86" fillId="8" borderId="59" xfId="0" applyNumberFormat="1" applyFont="1" applyFill="1" applyBorder="1" applyAlignment="1">
      <alignment vertical="center" shrinkToFit="1"/>
    </xf>
    <xf numFmtId="176" fontId="86" fillId="8" borderId="61" xfId="0" applyNumberFormat="1" applyFont="1" applyFill="1" applyBorder="1" applyAlignment="1">
      <alignment vertical="center" shrinkToFit="1"/>
    </xf>
    <xf numFmtId="176" fontId="86" fillId="8" borderId="60" xfId="0" applyNumberFormat="1" applyFont="1" applyFill="1" applyBorder="1" applyAlignment="1">
      <alignment vertical="center" shrinkToFit="1"/>
    </xf>
    <xf numFmtId="0" fontId="74" fillId="8" borderId="62" xfId="0" applyFont="1" applyFill="1" applyBorder="1" applyAlignment="1">
      <alignment vertical="center" shrinkToFit="1"/>
    </xf>
    <xf numFmtId="0" fontId="0" fillId="0" borderId="0" xfId="0" applyAlignment="1">
      <alignment horizontal="center" vertical="center"/>
    </xf>
    <xf numFmtId="0" fontId="0" fillId="0" borderId="0" xfId="0" applyAlignment="1">
      <alignment vertical="center" shrinkToFit="1"/>
    </xf>
    <xf numFmtId="176" fontId="0" fillId="0" borderId="0" xfId="0" applyNumberFormat="1" applyAlignment="1">
      <alignment vertical="center"/>
    </xf>
    <xf numFmtId="176" fontId="0" fillId="0" borderId="0" xfId="0" applyNumberFormat="1" applyAlignment="1">
      <alignment horizontal="center" vertical="center"/>
    </xf>
    <xf numFmtId="0" fontId="22" fillId="0" borderId="0" xfId="0" applyFont="1" applyAlignment="1">
      <alignment horizontal="center" vertical="center" shrinkToFit="1"/>
    </xf>
    <xf numFmtId="0" fontId="74" fillId="0" borderId="11" xfId="0" applyFont="1" applyBorder="1" applyAlignment="1" applyProtection="1">
      <alignment vertical="center" shrinkToFit="1"/>
      <protection locked="0"/>
    </xf>
    <xf numFmtId="0" fontId="85" fillId="0" borderId="42" xfId="0" applyFont="1" applyBorder="1" applyAlignment="1">
      <alignment horizontal="center" vertical="center" shrinkToFit="1"/>
    </xf>
    <xf numFmtId="0" fontId="85" fillId="0" borderId="18" xfId="0" applyFont="1" applyBorder="1" applyAlignment="1">
      <alignment horizontal="center" vertical="center" shrinkToFit="1"/>
    </xf>
    <xf numFmtId="0" fontId="74" fillId="0" borderId="234" xfId="0" applyFont="1" applyBorder="1" applyAlignment="1" applyProtection="1">
      <alignment horizontal="center" vertical="center" shrinkToFit="1"/>
      <protection locked="0"/>
    </xf>
    <xf numFmtId="0" fontId="74" fillId="0" borderId="19" xfId="0" applyFont="1" applyBorder="1" applyAlignment="1" applyProtection="1">
      <alignment horizontal="center" vertical="center" shrinkToFit="1"/>
      <protection locked="0"/>
    </xf>
    <xf numFmtId="0" fontId="85" fillId="0" borderId="19" xfId="0" applyFont="1" applyBorder="1" applyAlignment="1">
      <alignment horizontal="center" vertical="center" shrinkToFit="1"/>
    </xf>
    <xf numFmtId="0" fontId="85" fillId="0" borderId="228" xfId="0" applyFont="1" applyBorder="1" applyAlignment="1">
      <alignment horizontal="center" vertical="center" shrinkToFit="1"/>
    </xf>
    <xf numFmtId="0" fontId="85" fillId="8" borderId="229" xfId="0" applyFont="1" applyFill="1" applyBorder="1" applyAlignment="1">
      <alignment horizontal="center" vertical="center" shrinkToFit="1"/>
    </xf>
    <xf numFmtId="0" fontId="74" fillId="8" borderId="234" xfId="0" applyFont="1" applyFill="1" applyBorder="1" applyAlignment="1" applyProtection="1">
      <alignment horizontal="center" vertical="center" shrinkToFit="1"/>
      <protection locked="0"/>
    </xf>
    <xf numFmtId="0" fontId="74" fillId="8" borderId="19" xfId="0" applyFont="1" applyFill="1" applyBorder="1" applyAlignment="1" applyProtection="1">
      <alignment horizontal="center" vertical="center" shrinkToFit="1"/>
      <protection locked="0"/>
    </xf>
    <xf numFmtId="0" fontId="85" fillId="8" borderId="228" xfId="0" applyFont="1" applyFill="1" applyBorder="1" applyAlignment="1">
      <alignment horizontal="center" vertical="center" shrinkToFit="1"/>
    </xf>
    <xf numFmtId="0" fontId="74" fillId="0" borderId="19" xfId="0" applyFont="1" applyBorder="1" applyAlignment="1">
      <alignment horizontal="center" vertical="center" shrinkToFit="1"/>
    </xf>
    <xf numFmtId="0" fontId="85" fillId="0" borderId="1" xfId="0" applyFont="1" applyBorder="1" applyAlignment="1">
      <alignment horizontal="center" vertical="center" shrinkToFit="1"/>
    </xf>
    <xf numFmtId="0" fontId="74" fillId="0" borderId="34" xfId="0" applyFont="1" applyBorder="1" applyAlignment="1">
      <alignment horizontal="center" vertical="center" shrinkToFit="1"/>
    </xf>
    <xf numFmtId="0" fontId="74" fillId="0" borderId="235" xfId="0" applyFont="1" applyBorder="1" applyAlignment="1" applyProtection="1">
      <alignment horizontal="center" vertical="center" shrinkToFit="1"/>
      <protection locked="0"/>
    </xf>
    <xf numFmtId="0" fontId="85" fillId="0" borderId="21" xfId="0" applyFont="1" applyBorder="1" applyAlignment="1">
      <alignment horizontal="right" vertical="center" shrinkToFit="1"/>
    </xf>
    <xf numFmtId="0" fontId="85" fillId="0" borderId="34" xfId="0" applyFont="1" applyBorder="1" applyAlignment="1">
      <alignment horizontal="right" vertical="center" shrinkToFit="1"/>
    </xf>
    <xf numFmtId="0" fontId="85" fillId="0" borderId="11" xfId="0" applyFont="1" applyBorder="1" applyAlignment="1">
      <alignment horizontal="left" vertical="center" shrinkToFit="1"/>
    </xf>
    <xf numFmtId="0" fontId="74" fillId="0" borderId="238" xfId="0" applyFont="1" applyBorder="1" applyAlignment="1" applyProtection="1">
      <alignment horizontal="center" vertical="center" shrinkToFit="1"/>
      <protection locked="0"/>
    </xf>
    <xf numFmtId="176" fontId="86" fillId="4" borderId="10" xfId="0" applyNumberFormat="1" applyFont="1" applyFill="1" applyBorder="1" applyAlignment="1">
      <alignment vertical="center" shrinkToFit="1"/>
    </xf>
    <xf numFmtId="176" fontId="86" fillId="5" borderId="10" xfId="0" applyNumberFormat="1" applyFont="1" applyFill="1" applyBorder="1" applyAlignment="1">
      <alignment vertical="center" shrinkToFit="1"/>
    </xf>
    <xf numFmtId="176" fontId="86" fillId="0" borderId="226" xfId="0" applyNumberFormat="1" applyFont="1" applyBorder="1" applyAlignment="1">
      <alignment vertical="center" shrinkToFit="1"/>
    </xf>
    <xf numFmtId="0" fontId="74" fillId="0" borderId="239" xfId="0" applyFont="1" applyBorder="1" applyAlignment="1" applyProtection="1">
      <alignment horizontal="center" vertical="center" shrinkToFit="1"/>
      <protection locked="0"/>
    </xf>
    <xf numFmtId="176" fontId="84" fillId="4" borderId="235" xfId="0" applyNumberFormat="1" applyFont="1" applyFill="1" applyBorder="1" applyAlignment="1">
      <alignment vertical="center" shrinkToFit="1"/>
    </xf>
    <xf numFmtId="176" fontId="84" fillId="5" borderId="235" xfId="0" applyNumberFormat="1" applyFont="1" applyFill="1" applyBorder="1" applyAlignment="1">
      <alignment vertical="center" shrinkToFit="1"/>
    </xf>
    <xf numFmtId="176" fontId="84" fillId="0" borderId="235" xfId="0" applyNumberFormat="1" applyFont="1" applyBorder="1" applyAlignment="1">
      <alignment vertical="center" shrinkToFit="1"/>
    </xf>
    <xf numFmtId="0" fontId="74" fillId="0" borderId="241" xfId="0" applyFont="1" applyBorder="1" applyAlignment="1">
      <alignment vertical="center" shrinkToFit="1"/>
    </xf>
    <xf numFmtId="0" fontId="74" fillId="0" borderId="242" xfId="0" applyFont="1" applyBorder="1" applyAlignment="1" applyProtection="1">
      <alignment horizontal="center" vertical="center" shrinkToFit="1"/>
      <protection locked="0"/>
    </xf>
    <xf numFmtId="49" fontId="85" fillId="0" borderId="28" xfId="0" applyNumberFormat="1" applyFont="1" applyBorder="1" applyAlignment="1">
      <alignment horizontal="right" vertical="center" shrinkToFit="1"/>
    </xf>
    <xf numFmtId="49" fontId="85" fillId="0" borderId="1" xfId="0" applyNumberFormat="1" applyFont="1" applyBorder="1" applyAlignment="1">
      <alignment horizontal="right" vertical="center" shrinkToFit="1"/>
    </xf>
    <xf numFmtId="176" fontId="86" fillId="4" borderId="235" xfId="0" applyNumberFormat="1" applyFont="1" applyFill="1" applyBorder="1" applyAlignment="1">
      <alignment vertical="center" shrinkToFit="1"/>
    </xf>
    <xf numFmtId="176" fontId="86" fillId="5" borderId="235" xfId="0" applyNumberFormat="1" applyFont="1" applyFill="1" applyBorder="1" applyAlignment="1">
      <alignment vertical="center" shrinkToFit="1"/>
    </xf>
    <xf numFmtId="176" fontId="86" fillId="0" borderId="240" xfId="0" applyNumberFormat="1" applyFont="1" applyBorder="1" applyAlignment="1">
      <alignment vertical="center" shrinkToFit="1"/>
    </xf>
    <xf numFmtId="49" fontId="85" fillId="0" borderId="21" xfId="0" applyNumberFormat="1" applyFont="1" applyBorder="1" applyAlignment="1">
      <alignment horizontal="right" vertical="center" shrinkToFit="1"/>
    </xf>
    <xf numFmtId="0" fontId="74" fillId="0" borderId="39" xfId="0" applyFont="1" applyBorder="1" applyAlignment="1" applyProtection="1">
      <alignment vertical="center" shrinkToFit="1"/>
      <protection locked="0"/>
    </xf>
    <xf numFmtId="0" fontId="74" fillId="0" borderId="243" xfId="0" applyFont="1" applyBorder="1" applyAlignment="1" applyProtection="1">
      <alignment vertical="center" shrinkToFit="1"/>
      <protection locked="0"/>
    </xf>
    <xf numFmtId="0" fontId="74" fillId="0" borderId="244" xfId="0" applyFont="1" applyBorder="1" applyAlignment="1" applyProtection="1">
      <alignment vertical="center" shrinkToFit="1"/>
      <protection locked="0"/>
    </xf>
    <xf numFmtId="0" fontId="74" fillId="0" borderId="1" xfId="0" applyFont="1" applyBorder="1" applyAlignment="1" applyProtection="1">
      <alignment horizontal="center" vertical="center" shrinkToFit="1"/>
      <protection locked="0"/>
    </xf>
    <xf numFmtId="177" fontId="74" fillId="0" borderId="40" xfId="0" applyNumberFormat="1" applyFont="1" applyBorder="1" applyAlignment="1" applyProtection="1">
      <alignment horizontal="center" vertical="center" shrinkToFit="1"/>
      <protection locked="0"/>
    </xf>
    <xf numFmtId="176" fontId="84" fillId="0" borderId="38" xfId="0" applyNumberFormat="1" applyFont="1" applyBorder="1" applyAlignment="1" applyProtection="1">
      <alignment vertical="center" shrinkToFit="1"/>
      <protection locked="0"/>
    </xf>
    <xf numFmtId="176" fontId="84" fillId="4" borderId="2" xfId="0" applyNumberFormat="1" applyFont="1" applyFill="1" applyBorder="1" applyAlignment="1" applyProtection="1">
      <alignment vertical="center" shrinkToFit="1"/>
      <protection locked="0"/>
    </xf>
    <xf numFmtId="176" fontId="84" fillId="5" borderId="2" xfId="0" applyNumberFormat="1" applyFont="1" applyFill="1" applyBorder="1" applyAlignment="1" applyProtection="1">
      <alignment vertical="center" shrinkToFit="1"/>
      <protection locked="0"/>
    </xf>
    <xf numFmtId="176" fontId="84" fillId="0" borderId="40" xfId="0" applyNumberFormat="1" applyFont="1" applyBorder="1" applyAlignment="1">
      <alignment vertical="center" shrinkToFit="1"/>
    </xf>
    <xf numFmtId="0" fontId="85" fillId="0" borderId="82" xfId="0" applyFont="1" applyBorder="1" applyAlignment="1">
      <alignment horizontal="right" vertical="center" shrinkToFit="1"/>
    </xf>
    <xf numFmtId="49" fontId="85" fillId="0" borderId="83" xfId="0" applyNumberFormat="1" applyFont="1" applyBorder="1" applyAlignment="1">
      <alignment horizontal="right" vertical="center" shrinkToFit="1"/>
    </xf>
    <xf numFmtId="0" fontId="85" fillId="0" borderId="84" xfId="0" applyFont="1" applyBorder="1" applyAlignment="1">
      <alignment horizontal="left" vertical="center" shrinkToFit="1"/>
    </xf>
    <xf numFmtId="0" fontId="74" fillId="0" borderId="245" xfId="0" applyFont="1" applyBorder="1" applyAlignment="1" applyProtection="1">
      <alignment horizontal="center" vertical="center" shrinkToFit="1"/>
      <protection locked="0"/>
    </xf>
    <xf numFmtId="177" fontId="74" fillId="0" borderId="240" xfId="0" applyNumberFormat="1" applyFont="1" applyBorder="1" applyAlignment="1">
      <alignment horizontal="center" vertical="center" shrinkToFit="1"/>
    </xf>
    <xf numFmtId="176" fontId="84" fillId="0" borderId="84" xfId="0" applyNumberFormat="1" applyFont="1" applyBorder="1" applyAlignment="1">
      <alignment vertical="center" shrinkToFit="1"/>
    </xf>
    <xf numFmtId="0" fontId="85" fillId="0" borderId="83" xfId="0" applyFont="1" applyBorder="1" applyAlignment="1">
      <alignment horizontal="right" vertical="center" shrinkToFit="1"/>
    </xf>
    <xf numFmtId="0" fontId="11" fillId="0" borderId="0" xfId="0" applyFont="1" applyAlignment="1">
      <alignment vertical="center"/>
    </xf>
    <xf numFmtId="0" fontId="15" fillId="0" borderId="0" xfId="0" applyFont="1" applyAlignment="1" applyProtection="1">
      <alignment vertical="center"/>
      <protection locked="0"/>
    </xf>
    <xf numFmtId="0" fontId="9" fillId="0" borderId="0" xfId="0" applyFont="1" applyProtection="1">
      <protection locked="0"/>
    </xf>
    <xf numFmtId="0" fontId="16" fillId="0" borderId="0" xfId="0" applyFont="1" applyAlignment="1" applyProtection="1">
      <alignment vertical="center"/>
      <protection locked="0"/>
    </xf>
    <xf numFmtId="0" fontId="44" fillId="21" borderId="0" xfId="0" applyFont="1" applyFill="1" applyAlignment="1">
      <alignment vertical="center"/>
    </xf>
    <xf numFmtId="0" fontId="82" fillId="21" borderId="0" xfId="0" applyFont="1" applyFill="1" applyAlignment="1">
      <alignment vertical="center"/>
    </xf>
    <xf numFmtId="177" fontId="74" fillId="0" borderId="22" xfId="0" applyNumberFormat="1" applyFont="1" applyBorder="1" applyAlignment="1">
      <alignment horizontal="center" vertical="center" shrinkToFit="1"/>
    </xf>
    <xf numFmtId="176" fontId="84" fillId="0" borderId="35" xfId="0" applyNumberFormat="1" applyFont="1" applyBorder="1" applyAlignment="1">
      <alignment vertical="center" shrinkToFit="1"/>
    </xf>
    <xf numFmtId="176" fontId="84" fillId="4" borderId="33" xfId="0" applyNumberFormat="1" applyFont="1" applyFill="1" applyBorder="1" applyAlignment="1">
      <alignment vertical="center" shrinkToFit="1"/>
    </xf>
    <xf numFmtId="176" fontId="84" fillId="5" borderId="33" xfId="0" applyNumberFormat="1" applyFont="1" applyFill="1" applyBorder="1" applyAlignment="1">
      <alignment vertical="center" shrinkToFit="1"/>
    </xf>
    <xf numFmtId="176" fontId="84" fillId="0" borderId="33" xfId="0" applyNumberFormat="1" applyFont="1" applyBorder="1" applyAlignment="1">
      <alignment vertical="center" shrinkToFit="1"/>
    </xf>
    <xf numFmtId="176" fontId="84" fillId="0" borderId="48" xfId="0" applyNumberFormat="1" applyFont="1" applyBorder="1" applyAlignment="1">
      <alignment vertical="center" shrinkToFit="1"/>
    </xf>
    <xf numFmtId="0" fontId="74" fillId="0" borderId="37" xfId="0" applyFont="1" applyBorder="1" applyAlignment="1">
      <alignment vertical="center" shrinkToFit="1"/>
    </xf>
    <xf numFmtId="0" fontId="85" fillId="0" borderId="28" xfId="0" applyFont="1" applyBorder="1" applyAlignment="1">
      <alignment horizontal="left" vertical="center" shrinkToFit="1"/>
    </xf>
    <xf numFmtId="0" fontId="85" fillId="0" borderId="39" xfId="0" applyFont="1" applyBorder="1" applyAlignment="1">
      <alignment horizontal="right" vertical="center" shrinkToFit="1"/>
    </xf>
    <xf numFmtId="0" fontId="85" fillId="0" borderId="1" xfId="0" applyFont="1" applyBorder="1" applyAlignment="1">
      <alignment horizontal="right" vertical="center" shrinkToFit="1"/>
    </xf>
    <xf numFmtId="0" fontId="85" fillId="0" borderId="38" xfId="0" applyFont="1" applyBorder="1" applyAlignment="1">
      <alignment vertical="center" shrinkToFit="1"/>
    </xf>
    <xf numFmtId="177" fontId="74" fillId="0" borderId="40" xfId="0" applyNumberFormat="1" applyFont="1" applyBorder="1" applyAlignment="1">
      <alignment horizontal="center" vertical="center" shrinkToFit="1"/>
    </xf>
    <xf numFmtId="176" fontId="84" fillId="0" borderId="38" xfId="0" applyNumberFormat="1" applyFont="1" applyBorder="1" applyAlignment="1">
      <alignment vertical="center" shrinkToFit="1"/>
    </xf>
    <xf numFmtId="176" fontId="84" fillId="4" borderId="2" xfId="0" applyNumberFormat="1" applyFont="1" applyFill="1" applyBorder="1" applyAlignment="1">
      <alignment vertical="center" shrinkToFit="1"/>
    </xf>
    <xf numFmtId="176" fontId="86" fillId="4" borderId="2" xfId="0" applyNumberFormat="1" applyFont="1" applyFill="1" applyBorder="1" applyAlignment="1">
      <alignment vertical="center" shrinkToFit="1"/>
    </xf>
    <xf numFmtId="176" fontId="84" fillId="5" borderId="2" xfId="0" applyNumberFormat="1" applyFont="1" applyFill="1" applyBorder="1" applyAlignment="1">
      <alignment vertical="center" shrinkToFit="1"/>
    </xf>
    <xf numFmtId="176" fontId="86" fillId="5" borderId="2" xfId="0" applyNumberFormat="1" applyFont="1" applyFill="1" applyBorder="1" applyAlignment="1">
      <alignment vertical="center" shrinkToFit="1"/>
    </xf>
    <xf numFmtId="176" fontId="84" fillId="0" borderId="2" xfId="0" applyNumberFormat="1" applyFont="1" applyBorder="1" applyAlignment="1">
      <alignment vertical="center" shrinkToFit="1"/>
    </xf>
    <xf numFmtId="176" fontId="86" fillId="0" borderId="40" xfId="0" applyNumberFormat="1" applyFont="1" applyBorder="1" applyAlignment="1">
      <alignment vertical="center" shrinkToFit="1"/>
    </xf>
    <xf numFmtId="0" fontId="74" fillId="0" borderId="120" xfId="0" applyFont="1" applyBorder="1" applyAlignment="1">
      <alignment horizontal="center" vertical="center" shrinkToFit="1"/>
    </xf>
    <xf numFmtId="0" fontId="74" fillId="0" borderId="21" xfId="0" applyFont="1" applyBorder="1" applyAlignment="1">
      <alignment horizontal="left" vertical="center" shrinkToFit="1"/>
    </xf>
    <xf numFmtId="0" fontId="74" fillId="0" borderId="34" xfId="0" applyFont="1" applyBorder="1" applyAlignment="1">
      <alignment horizontal="left" vertical="center" shrinkToFit="1"/>
    </xf>
    <xf numFmtId="0" fontId="74" fillId="0" borderId="11" xfId="0" applyFont="1" applyBorder="1" applyAlignment="1">
      <alignment horizontal="left" vertical="center" shrinkToFit="1"/>
    </xf>
    <xf numFmtId="177" fontId="74" fillId="0" borderId="226" xfId="0" applyNumberFormat="1" applyFont="1" applyBorder="1" applyAlignment="1">
      <alignment horizontal="center" vertical="center" shrinkToFit="1"/>
    </xf>
    <xf numFmtId="176" fontId="84" fillId="0" borderId="11" xfId="0" applyNumberFormat="1" applyFont="1" applyBorder="1" applyAlignment="1">
      <alignment vertical="center" shrinkToFit="1"/>
    </xf>
    <xf numFmtId="176" fontId="84" fillId="0" borderId="10" xfId="0" applyNumberFormat="1" applyFont="1" applyBorder="1" applyAlignment="1">
      <alignment vertical="center" shrinkToFit="1"/>
    </xf>
    <xf numFmtId="0" fontId="74" fillId="0" borderId="231" xfId="0" applyFont="1" applyBorder="1" applyAlignment="1" applyProtection="1">
      <alignment vertical="center" shrinkToFit="1"/>
      <protection locked="0"/>
    </xf>
    <xf numFmtId="0" fontId="74" fillId="0" borderId="123" xfId="0" applyFont="1" applyBorder="1" applyAlignment="1" applyProtection="1">
      <alignment vertical="center" shrinkToFit="1"/>
      <protection locked="0"/>
    </xf>
    <xf numFmtId="0" fontId="85" fillId="0" borderId="19" xfId="0" applyFont="1" applyBorder="1" applyAlignment="1">
      <alignment horizontal="right" vertical="center" shrinkToFit="1"/>
    </xf>
    <xf numFmtId="0" fontId="74" fillId="0" borderId="46" xfId="0" applyFont="1" applyBorder="1" applyAlignment="1" applyProtection="1">
      <alignment horizontal="center" vertical="center" shrinkToFit="1"/>
      <protection locked="0"/>
    </xf>
    <xf numFmtId="0" fontId="85" fillId="0" borderId="38" xfId="0" applyFont="1" applyBorder="1" applyAlignment="1">
      <alignment horizontal="left" vertical="center" shrinkToFit="1"/>
    </xf>
    <xf numFmtId="176" fontId="84" fillId="5" borderId="33" xfId="0" applyNumberFormat="1" applyFont="1" applyFill="1" applyBorder="1" applyAlignment="1" applyProtection="1">
      <alignment vertical="center" shrinkToFit="1"/>
      <protection locked="0"/>
    </xf>
    <xf numFmtId="0" fontId="74" fillId="0" borderId="28" xfId="0" applyFont="1" applyBorder="1" applyAlignment="1" applyProtection="1">
      <alignment horizontal="left" vertical="center" shrinkToFit="1"/>
      <protection locked="0"/>
    </xf>
    <xf numFmtId="0" fontId="74" fillId="0" borderId="19" xfId="0" applyFont="1" applyBorder="1" applyAlignment="1" applyProtection="1">
      <alignment horizontal="left" vertical="center" shrinkToFit="1"/>
      <protection locked="0"/>
    </xf>
    <xf numFmtId="0" fontId="74" fillId="0" borderId="9" xfId="0" applyFont="1" applyBorder="1" applyAlignment="1" applyProtection="1">
      <alignment horizontal="left" vertical="center" shrinkToFit="1"/>
      <protection locked="0"/>
    </xf>
    <xf numFmtId="0" fontId="74" fillId="0" borderId="28" xfId="0" applyFont="1" applyBorder="1" applyAlignment="1" applyProtection="1">
      <alignment vertical="center" shrinkToFit="1"/>
      <protection locked="0"/>
    </xf>
    <xf numFmtId="0" fontId="74" fillId="0" borderId="46" xfId="0" applyFont="1" applyBorder="1" applyAlignment="1">
      <alignment horizontal="center" vertical="center" shrinkToFit="1"/>
    </xf>
    <xf numFmtId="49" fontId="76" fillId="0" borderId="47" xfId="0" applyNumberFormat="1" applyFont="1" applyBorder="1" applyAlignment="1">
      <alignment horizontal="right" shrinkToFit="1"/>
    </xf>
    <xf numFmtId="49" fontId="76" fillId="0" borderId="47" xfId="0" applyNumberFormat="1" applyFont="1" applyBorder="1" applyAlignment="1">
      <alignment horizontal="left" shrinkToFit="1"/>
    </xf>
    <xf numFmtId="0" fontId="12" fillId="0" borderId="0" xfId="0" applyFont="1" applyAlignment="1">
      <alignment horizontal="center" vertical="center"/>
    </xf>
    <xf numFmtId="192" fontId="51" fillId="0" borderId="0" xfId="0" applyNumberFormat="1" applyFont="1" applyAlignment="1">
      <alignment horizontal="center" vertical="center" shrinkToFit="1"/>
    </xf>
    <xf numFmtId="0" fontId="16" fillId="0" borderId="85" xfId="0" applyFont="1" applyBorder="1" applyAlignment="1">
      <alignment vertical="center" wrapText="1"/>
    </xf>
    <xf numFmtId="0" fontId="16" fillId="0" borderId="85" xfId="0" applyFont="1" applyBorder="1" applyAlignment="1">
      <alignment horizontal="center" vertical="center"/>
    </xf>
    <xf numFmtId="0" fontId="16" fillId="0" borderId="0" xfId="0" applyFont="1" applyAlignment="1">
      <alignment horizontal="left"/>
    </xf>
    <xf numFmtId="0" fontId="16" fillId="0" borderId="0" xfId="0" applyFont="1" applyAlignment="1">
      <alignment wrapText="1"/>
    </xf>
    <xf numFmtId="0" fontId="53" fillId="0" borderId="0" xfId="0" applyFont="1" applyAlignment="1">
      <alignment horizontal="center" vertical="center" shrinkToFit="1"/>
    </xf>
    <xf numFmtId="0" fontId="53" fillId="0" borderId="0" xfId="0" applyFont="1" applyAlignment="1">
      <alignment vertical="center"/>
    </xf>
    <xf numFmtId="0" fontId="53" fillId="0" borderId="0" xfId="0" applyFont="1"/>
    <xf numFmtId="0" fontId="53" fillId="0" borderId="11" xfId="0" applyFont="1" applyBorder="1" applyAlignment="1">
      <alignment horizontal="center" vertical="center" shrinkToFit="1"/>
    </xf>
    <xf numFmtId="0" fontId="53" fillId="0" borderId="10" xfId="0" applyFont="1" applyBorder="1" applyAlignment="1">
      <alignment horizontal="center" vertical="center" shrinkToFit="1"/>
    </xf>
    <xf numFmtId="0" fontId="53" fillId="28" borderId="7" xfId="0" applyFont="1" applyFill="1" applyBorder="1" applyAlignment="1">
      <alignment horizontal="center" vertical="center" shrinkToFit="1"/>
    </xf>
    <xf numFmtId="0" fontId="12" fillId="0" borderId="7" xfId="0" applyFont="1" applyBorder="1" applyAlignment="1" applyProtection="1">
      <alignment horizontal="center" vertical="center" shrinkToFit="1"/>
      <protection locked="0"/>
    </xf>
    <xf numFmtId="184" fontId="12" fillId="0" borderId="7" xfId="0" applyNumberFormat="1" applyFont="1" applyBorder="1" applyAlignment="1" applyProtection="1">
      <alignment horizontal="center" vertical="center" shrinkToFit="1"/>
      <protection locked="0"/>
    </xf>
    <xf numFmtId="0" fontId="64" fillId="0" borderId="0" xfId="0" applyFont="1" applyAlignment="1">
      <alignment horizontal="center" vertical="center" wrapText="1"/>
    </xf>
    <xf numFmtId="0" fontId="53" fillId="28" borderId="11" xfId="0" applyFont="1" applyFill="1" applyBorder="1" applyAlignment="1">
      <alignment horizontal="center" vertical="center" shrinkToFit="1"/>
    </xf>
    <xf numFmtId="0" fontId="53" fillId="0" borderId="18" xfId="0" applyFont="1" applyBorder="1" applyAlignment="1">
      <alignment horizontal="center" vertical="center" shrinkToFit="1"/>
    </xf>
    <xf numFmtId="0" fontId="15" fillId="3" borderId="0" xfId="0" applyFont="1" applyFill="1" applyAlignment="1">
      <alignment horizontal="left" vertical="center"/>
    </xf>
    <xf numFmtId="0" fontId="15" fillId="0" borderId="0" xfId="0" applyFont="1" applyAlignment="1">
      <alignment horizontal="center" vertical="center" wrapText="1"/>
    </xf>
    <xf numFmtId="0" fontId="15" fillId="3" borderId="0" xfId="0" applyFont="1" applyFill="1" applyAlignment="1">
      <alignment horizontal="center" vertical="center" wrapText="1"/>
    </xf>
    <xf numFmtId="0" fontId="15" fillId="3" borderId="0" xfId="0" applyFont="1" applyFill="1" applyAlignment="1">
      <alignment vertical="center"/>
    </xf>
    <xf numFmtId="49" fontId="15" fillId="0" borderId="0" xfId="0" applyNumberFormat="1" applyFont="1" applyAlignment="1">
      <alignment horizontal="center" vertical="center"/>
    </xf>
    <xf numFmtId="0" fontId="15" fillId="3" borderId="0" xfId="0" applyFont="1" applyFill="1" applyAlignment="1">
      <alignment vertical="center" wrapText="1"/>
    </xf>
    <xf numFmtId="0" fontId="32" fillId="0" borderId="0" xfId="0" applyFont="1" applyAlignment="1">
      <alignment horizontal="left" vertical="center"/>
    </xf>
    <xf numFmtId="0" fontId="15" fillId="0" borderId="0" xfId="0" applyFont="1" applyAlignment="1">
      <alignment vertical="center" shrinkToFit="1"/>
    </xf>
    <xf numFmtId="184" fontId="15" fillId="0" borderId="0" xfId="0" applyNumberFormat="1" applyFont="1" applyAlignment="1">
      <alignment horizontal="center" vertical="center" shrinkToFit="1"/>
    </xf>
    <xf numFmtId="184" fontId="15" fillId="0" borderId="0" xfId="0" applyNumberFormat="1" applyFont="1" applyAlignment="1">
      <alignment horizontal="center" vertical="center"/>
    </xf>
    <xf numFmtId="0" fontId="15" fillId="2" borderId="0" xfId="0" applyFont="1" applyFill="1" applyAlignment="1">
      <alignment vertical="center"/>
    </xf>
    <xf numFmtId="0" fontId="15" fillId="0" borderId="0" xfId="0" applyFont="1" applyAlignment="1">
      <alignment vertical="top"/>
    </xf>
    <xf numFmtId="0" fontId="12" fillId="0" borderId="0" xfId="0" applyFont="1" applyAlignment="1">
      <alignment vertical="center" wrapText="1"/>
    </xf>
    <xf numFmtId="0" fontId="12" fillId="0" borderId="0" xfId="0" applyFont="1" applyAlignment="1">
      <alignment vertical="top" wrapText="1"/>
    </xf>
    <xf numFmtId="0" fontId="16" fillId="0" borderId="0" xfId="0" applyFont="1" applyAlignment="1" applyProtection="1">
      <alignment horizontal="center" vertical="center"/>
      <protection locked="0"/>
    </xf>
    <xf numFmtId="0" fontId="16" fillId="0" borderId="85" xfId="0" applyFont="1" applyBorder="1" applyAlignment="1" applyProtection="1">
      <alignment horizontal="center" vertical="center"/>
      <protection locked="0"/>
    </xf>
    <xf numFmtId="49" fontId="15" fillId="0" borderId="0" xfId="0" applyNumberFormat="1" applyFont="1" applyAlignment="1" applyProtection="1">
      <alignment horizontal="right" vertical="center"/>
      <protection locked="0"/>
    </xf>
    <xf numFmtId="0" fontId="11" fillId="0" borderId="0" xfId="0" applyFont="1" applyAlignment="1" applyProtection="1">
      <alignment vertical="center"/>
      <protection locked="0"/>
    </xf>
    <xf numFmtId="0" fontId="15" fillId="0" borderId="0" xfId="0" applyFont="1" applyAlignment="1" applyProtection="1">
      <alignment horizontal="right" vertical="center"/>
      <protection locked="0"/>
    </xf>
    <xf numFmtId="0" fontId="14" fillId="0" borderId="0" xfId="0" applyFont="1" applyProtection="1">
      <protection locked="0"/>
    </xf>
    <xf numFmtId="0" fontId="9" fillId="0" borderId="0" xfId="0" applyFont="1" applyAlignment="1" applyProtection="1">
      <alignment vertical="center"/>
      <protection locked="0"/>
    </xf>
    <xf numFmtId="0" fontId="9" fillId="0" borderId="0" xfId="0" applyFont="1" applyAlignment="1" applyProtection="1">
      <alignment horizontal="left" vertical="center"/>
      <protection locked="0"/>
    </xf>
    <xf numFmtId="38" fontId="9" fillId="0" borderId="0" xfId="2" applyFont="1" applyFill="1" applyBorder="1" applyAlignment="1" applyProtection="1">
      <alignment horizontal="center" vertical="center"/>
      <protection locked="0"/>
    </xf>
    <xf numFmtId="0" fontId="14" fillId="0" borderId="0" xfId="0" applyFont="1" applyAlignment="1" applyProtection="1">
      <alignment horizontal="center"/>
      <protection locked="0"/>
    </xf>
    <xf numFmtId="0" fontId="9" fillId="0" borderId="0" xfId="0" applyFont="1" applyAlignment="1" applyProtection="1">
      <alignment horizontal="center"/>
      <protection locked="0"/>
    </xf>
    <xf numFmtId="0" fontId="12" fillId="0" borderId="0" xfId="0" applyFont="1" applyAlignment="1" applyProtection="1">
      <alignment horizontal="right" vertical="center"/>
      <protection locked="0"/>
    </xf>
    <xf numFmtId="49" fontId="16" fillId="0" borderId="0" xfId="0" applyNumberFormat="1" applyFont="1" applyAlignment="1" applyProtection="1">
      <alignment vertical="center"/>
      <protection locked="0"/>
    </xf>
    <xf numFmtId="0" fontId="9" fillId="0" borderId="0" xfId="0" applyFont="1" applyAlignment="1" applyProtection="1">
      <alignment horizontal="left"/>
      <protection locked="0"/>
    </xf>
    <xf numFmtId="0" fontId="9" fillId="2" borderId="0" xfId="0" applyFont="1" applyFill="1" applyProtection="1">
      <protection locked="0"/>
    </xf>
    <xf numFmtId="0" fontId="73" fillId="0" borderId="0" xfId="0" applyFont="1" applyAlignment="1">
      <alignment horizontal="right" vertical="center"/>
    </xf>
    <xf numFmtId="0" fontId="74" fillId="0" borderId="0" xfId="0" applyFont="1"/>
    <xf numFmtId="0" fontId="72" fillId="0" borderId="0" xfId="0" applyFont="1" applyAlignment="1">
      <alignment horizontal="right" vertical="center"/>
    </xf>
    <xf numFmtId="0" fontId="75" fillId="0" borderId="0" xfId="0" applyFont="1" applyAlignment="1">
      <alignment horizontal="right" vertical="center"/>
    </xf>
    <xf numFmtId="0" fontId="74" fillId="0" borderId="0" xfId="0" applyFont="1" applyAlignment="1">
      <alignment horizontal="right" vertical="center"/>
    </xf>
    <xf numFmtId="0" fontId="94" fillId="0" borderId="0" xfId="0" applyFont="1" applyAlignment="1">
      <alignment vertical="center"/>
    </xf>
    <xf numFmtId="0" fontId="74" fillId="0" borderId="0" xfId="0" applyFont="1" applyAlignment="1">
      <alignment horizontal="left" vertical="center"/>
    </xf>
    <xf numFmtId="0" fontId="74" fillId="0" borderId="0" xfId="0" applyFont="1" applyAlignment="1">
      <alignment horizontal="center"/>
    </xf>
    <xf numFmtId="0" fontId="73" fillId="6" borderId="7" xfId="0" applyFont="1" applyFill="1" applyBorder="1" applyAlignment="1">
      <alignment horizontal="center" vertical="center" wrapText="1"/>
    </xf>
    <xf numFmtId="0" fontId="77" fillId="4" borderId="7" xfId="0" applyFont="1" applyFill="1" applyBorder="1" applyAlignment="1">
      <alignment horizontal="center" vertical="center" wrapText="1"/>
    </xf>
    <xf numFmtId="0" fontId="77" fillId="5" borderId="7" xfId="0" applyFont="1" applyFill="1" applyBorder="1" applyAlignment="1">
      <alignment horizontal="center" vertical="center" wrapText="1"/>
    </xf>
    <xf numFmtId="0" fontId="77" fillId="0" borderId="7" xfId="0" applyFont="1" applyBorder="1" applyAlignment="1">
      <alignment horizontal="center" vertical="center" wrapText="1"/>
    </xf>
    <xf numFmtId="0" fontId="77" fillId="6" borderId="26" xfId="0" applyFont="1" applyFill="1" applyBorder="1" applyAlignment="1">
      <alignment horizontal="center" vertical="center"/>
    </xf>
    <xf numFmtId="0" fontId="77" fillId="6" borderId="25" xfId="0" applyFont="1" applyFill="1" applyBorder="1" applyAlignment="1">
      <alignment horizontal="center" vertical="center"/>
    </xf>
    <xf numFmtId="0" fontId="77" fillId="6" borderId="23" xfId="0" applyFont="1" applyFill="1" applyBorder="1" applyAlignment="1">
      <alignment horizontal="center" vertical="center"/>
    </xf>
    <xf numFmtId="0" fontId="77" fillId="6" borderId="31" xfId="0" applyFont="1" applyFill="1" applyBorder="1" applyAlignment="1">
      <alignment horizontal="center" vertical="center"/>
    </xf>
    <xf numFmtId="176" fontId="78" fillId="0" borderId="10" xfId="2" applyNumberFormat="1" applyFont="1" applyBorder="1" applyAlignment="1" applyProtection="1">
      <alignment horizontal="right" vertical="center" shrinkToFit="1"/>
    </xf>
    <xf numFmtId="0" fontId="74" fillId="0" borderId="0" xfId="0" applyFont="1" applyAlignment="1">
      <alignment horizontal="center" vertical="center"/>
    </xf>
    <xf numFmtId="0" fontId="94" fillId="0" borderId="0" xfId="0" applyFont="1"/>
    <xf numFmtId="0" fontId="79" fillId="0" borderId="0" xfId="0" applyFont="1" applyAlignment="1">
      <alignment horizontal="center" vertical="center"/>
    </xf>
    <xf numFmtId="38" fontId="81" fillId="0" borderId="0" xfId="2" applyFont="1" applyAlignment="1" applyProtection="1">
      <alignment horizontal="center" vertical="center"/>
    </xf>
    <xf numFmtId="176" fontId="78" fillId="4" borderId="26" xfId="2" applyNumberFormat="1" applyFont="1" applyFill="1" applyBorder="1" applyAlignment="1" applyProtection="1">
      <alignment horizontal="right" vertical="center" shrinkToFit="1"/>
    </xf>
    <xf numFmtId="176" fontId="78" fillId="5" borderId="26" xfId="2" applyNumberFormat="1" applyFont="1" applyFill="1" applyBorder="1" applyAlignment="1" applyProtection="1">
      <alignment horizontal="right" vertical="center" shrinkToFit="1"/>
    </xf>
    <xf numFmtId="176" fontId="78" fillId="0" borderId="26" xfId="2" applyNumberFormat="1" applyFont="1" applyBorder="1" applyAlignment="1" applyProtection="1">
      <alignment horizontal="right" vertical="center" shrinkToFit="1"/>
    </xf>
    <xf numFmtId="176" fontId="78" fillId="4" borderId="25" xfId="2" applyNumberFormat="1" applyFont="1" applyFill="1" applyBorder="1" applyAlignment="1" applyProtection="1">
      <alignment horizontal="right" vertical="center" shrinkToFit="1"/>
    </xf>
    <xf numFmtId="176" fontId="78" fillId="5" borderId="25" xfId="2" applyNumberFormat="1" applyFont="1" applyFill="1" applyBorder="1" applyAlignment="1" applyProtection="1">
      <alignment horizontal="right" vertical="center" shrinkToFit="1"/>
    </xf>
    <xf numFmtId="176" fontId="78" fillId="0" borderId="25" xfId="2" applyNumberFormat="1" applyFont="1" applyBorder="1" applyAlignment="1" applyProtection="1">
      <alignment horizontal="right" vertical="center" shrinkToFit="1"/>
    </xf>
    <xf numFmtId="176" fontId="78" fillId="4" borderId="222" xfId="2" applyNumberFormat="1" applyFont="1" applyFill="1" applyBorder="1" applyAlignment="1" applyProtection="1">
      <alignment horizontal="right" vertical="center" shrinkToFit="1"/>
    </xf>
    <xf numFmtId="176" fontId="78" fillId="5" borderId="222" xfId="2" applyNumberFormat="1" applyFont="1" applyFill="1" applyBorder="1" applyAlignment="1" applyProtection="1">
      <alignment horizontal="right" vertical="center" shrinkToFit="1"/>
    </xf>
    <xf numFmtId="176" fontId="78" fillId="0" borderId="222" xfId="2" applyNumberFormat="1" applyFont="1" applyBorder="1" applyAlignment="1" applyProtection="1">
      <alignment horizontal="right" vertical="center" shrinkToFit="1"/>
    </xf>
    <xf numFmtId="176" fontId="78" fillId="4" borderId="10" xfId="2" applyNumberFormat="1" applyFont="1" applyFill="1" applyBorder="1" applyAlignment="1" applyProtection="1">
      <alignment horizontal="right" vertical="center" shrinkToFit="1"/>
    </xf>
    <xf numFmtId="176" fontId="78" fillId="5" borderId="10" xfId="2" applyNumberFormat="1" applyFont="1" applyFill="1" applyBorder="1" applyAlignment="1" applyProtection="1">
      <alignment horizontal="right" vertical="center" shrinkToFit="1"/>
    </xf>
    <xf numFmtId="0" fontId="77" fillId="4" borderId="17" xfId="0" applyFont="1" applyFill="1" applyBorder="1" applyAlignment="1">
      <alignment horizontal="center" vertical="center" wrapText="1"/>
    </xf>
    <xf numFmtId="0" fontId="77" fillId="5" borderId="17" xfId="0" applyFont="1" applyFill="1" applyBorder="1" applyAlignment="1">
      <alignment horizontal="center" vertical="center" wrapText="1"/>
    </xf>
    <xf numFmtId="0" fontId="77" fillId="0" borderId="4" xfId="0" applyFont="1" applyBorder="1" applyAlignment="1">
      <alignment horizontal="center" vertical="center" wrapText="1"/>
    </xf>
    <xf numFmtId="49" fontId="88" fillId="0" borderId="0" xfId="0" applyNumberFormat="1" applyFont="1" applyAlignment="1">
      <alignment vertical="center"/>
    </xf>
    <xf numFmtId="38" fontId="15" fillId="3" borderId="0" xfId="2" applyFont="1" applyFill="1" applyAlignment="1" applyProtection="1">
      <alignment horizontal="left" vertical="center"/>
    </xf>
    <xf numFmtId="0" fontId="16" fillId="0" borderId="34" xfId="0" applyFont="1" applyBorder="1" applyAlignment="1">
      <alignment horizontal="left"/>
    </xf>
    <xf numFmtId="0" fontId="16" fillId="0" borderId="34" xfId="0" applyFont="1" applyBorder="1" applyAlignment="1">
      <alignment wrapText="1"/>
    </xf>
    <xf numFmtId="0" fontId="16" fillId="0" borderId="0" xfId="0" applyFont="1" applyProtection="1">
      <protection locked="0"/>
    </xf>
    <xf numFmtId="0" fontId="16" fillId="0" borderId="85" xfId="0" applyFont="1" applyBorder="1" applyAlignment="1" applyProtection="1">
      <alignment horizontal="center" vertical="center"/>
      <protection locked="0"/>
    </xf>
    <xf numFmtId="0" fontId="16" fillId="0" borderId="0" xfId="0" applyFont="1" applyAlignment="1">
      <alignment horizontal="distributed" vertical="center"/>
    </xf>
    <xf numFmtId="0" fontId="15" fillId="3" borderId="0" xfId="0" applyFont="1" applyFill="1" applyAlignment="1">
      <alignment horizontal="center" vertical="center"/>
    </xf>
    <xf numFmtId="0" fontId="15" fillId="0" borderId="0" xfId="0" applyFont="1" applyAlignment="1">
      <alignment horizontal="center" vertical="center" shrinkToFit="1"/>
    </xf>
    <xf numFmtId="0" fontId="17" fillId="0" borderId="7" xfId="0" applyFont="1" applyBorder="1" applyAlignment="1">
      <alignment horizontal="center" vertical="center"/>
    </xf>
    <xf numFmtId="0" fontId="12" fillId="6" borderId="28" xfId="0" applyFont="1" applyFill="1" applyBorder="1" applyAlignment="1">
      <alignment horizontal="center" vertical="center" wrapText="1"/>
    </xf>
    <xf numFmtId="0" fontId="12" fillId="6" borderId="21" xfId="0" applyFont="1" applyFill="1" applyBorder="1" applyAlignment="1">
      <alignment horizontal="center" vertical="center" wrapText="1"/>
    </xf>
    <xf numFmtId="0" fontId="35" fillId="3" borderId="0" xfId="0" applyFont="1" applyFill="1" applyAlignment="1" applyProtection="1">
      <alignment horizontal="left" vertical="center"/>
      <protection locked="0"/>
    </xf>
    <xf numFmtId="0" fontId="35" fillId="3" borderId="0" xfId="0" applyFont="1" applyFill="1" applyAlignment="1" applyProtection="1">
      <alignment horizontal="right" vertical="center"/>
      <protection locked="0"/>
    </xf>
    <xf numFmtId="0" fontId="35" fillId="3" borderId="0" xfId="0" applyFont="1" applyFill="1" applyAlignment="1" applyProtection="1">
      <alignment horizontal="center" vertical="center" shrinkToFit="1"/>
      <protection locked="0"/>
    </xf>
    <xf numFmtId="0" fontId="35" fillId="3" borderId="0" xfId="0" applyFont="1" applyFill="1" applyAlignment="1" applyProtection="1">
      <alignment horizontal="left" vertical="center" shrinkToFit="1"/>
      <protection locked="0"/>
    </xf>
    <xf numFmtId="0" fontId="39" fillId="3" borderId="0" xfId="0" applyFont="1" applyFill="1" applyAlignment="1" applyProtection="1">
      <alignment horizontal="left" vertical="center"/>
      <protection locked="0"/>
    </xf>
    <xf numFmtId="0" fontId="35" fillId="3" borderId="127" xfId="0" applyFont="1" applyFill="1" applyBorder="1" applyAlignment="1" applyProtection="1">
      <alignment horizontal="left" vertical="center"/>
      <protection locked="0"/>
    </xf>
    <xf numFmtId="0" fontId="35" fillId="3" borderId="128" xfId="0" applyFont="1" applyFill="1" applyBorder="1" applyAlignment="1" applyProtection="1">
      <alignment horizontal="left" vertical="center"/>
      <protection locked="0"/>
    </xf>
    <xf numFmtId="0" fontId="53" fillId="3" borderId="128" xfId="0" applyFont="1" applyFill="1" applyBorder="1" applyAlignment="1" applyProtection="1">
      <alignment horizontal="right" vertical="center"/>
      <protection locked="0"/>
    </xf>
    <xf numFmtId="0" fontId="35" fillId="3" borderId="128" xfId="0" applyFont="1" applyFill="1" applyBorder="1" applyAlignment="1" applyProtection="1">
      <alignment horizontal="right" vertical="center"/>
      <protection locked="0"/>
    </xf>
    <xf numFmtId="0" fontId="35" fillId="3" borderId="128" xfId="0" applyFont="1" applyFill="1" applyBorder="1" applyAlignment="1" applyProtection="1">
      <alignment horizontal="center" vertical="center" shrinkToFit="1"/>
      <protection locked="0"/>
    </xf>
    <xf numFmtId="0" fontId="35" fillId="3" borderId="128" xfId="0" applyFont="1" applyFill="1" applyBorder="1" applyAlignment="1" applyProtection="1">
      <alignment horizontal="left" vertical="center" shrinkToFit="1"/>
      <protection locked="0"/>
    </xf>
    <xf numFmtId="0" fontId="39" fillId="3" borderId="128" xfId="0" applyFont="1" applyFill="1" applyBorder="1" applyAlignment="1" applyProtection="1">
      <alignment horizontal="left" vertical="center"/>
      <protection locked="0"/>
    </xf>
    <xf numFmtId="0" fontId="35" fillId="3" borderId="129" xfId="0" applyFont="1" applyFill="1" applyBorder="1" applyAlignment="1" applyProtection="1">
      <alignment horizontal="left" vertical="center"/>
      <protection locked="0"/>
    </xf>
    <xf numFmtId="0" fontId="35" fillId="3" borderId="130" xfId="0" applyFont="1" applyFill="1" applyBorder="1" applyAlignment="1" applyProtection="1">
      <alignment horizontal="left" vertical="center"/>
      <protection locked="0"/>
    </xf>
    <xf numFmtId="0" fontId="35" fillId="3" borderId="131" xfId="0" applyFont="1" applyFill="1" applyBorder="1" applyAlignment="1" applyProtection="1">
      <alignment horizontal="left" vertical="center"/>
      <protection locked="0"/>
    </xf>
    <xf numFmtId="0" fontId="35" fillId="20" borderId="0" xfId="0" applyFont="1" applyFill="1" applyAlignment="1" applyProtection="1">
      <alignment horizontal="left" vertical="center"/>
      <protection locked="0"/>
    </xf>
    <xf numFmtId="0" fontId="37" fillId="3" borderId="0" xfId="0" applyFont="1" applyFill="1" applyAlignment="1" applyProtection="1">
      <alignment horizontal="left" vertical="center"/>
      <protection locked="0"/>
    </xf>
    <xf numFmtId="0" fontId="37" fillId="23" borderId="0" xfId="0" applyFont="1" applyFill="1" applyAlignment="1" applyProtection="1">
      <alignment horizontal="left" vertical="center"/>
      <protection locked="0"/>
    </xf>
    <xf numFmtId="0" fontId="39" fillId="3" borderId="0" xfId="0" applyFont="1" applyFill="1" applyAlignment="1" applyProtection="1">
      <alignment horizontal="center" vertical="center" shrinkToFit="1"/>
      <protection locked="0"/>
    </xf>
    <xf numFmtId="0" fontId="37" fillId="3" borderId="0" xfId="0" applyFont="1" applyFill="1" applyAlignment="1" applyProtection="1">
      <alignment horizontal="left" vertical="center" shrinkToFit="1"/>
      <protection locked="0"/>
    </xf>
    <xf numFmtId="0" fontId="38" fillId="3" borderId="0" xfId="0" applyFont="1" applyFill="1" applyAlignment="1" applyProtection="1">
      <alignment horizontal="left" vertical="center"/>
      <protection locked="0"/>
    </xf>
    <xf numFmtId="0" fontId="40" fillId="3" borderId="130" xfId="0" applyFont="1" applyFill="1" applyBorder="1" applyAlignment="1" applyProtection="1">
      <alignment horizontal="left" vertical="center"/>
      <protection locked="0"/>
    </xf>
    <xf numFmtId="0" fontId="40" fillId="3" borderId="0" xfId="0" applyFont="1" applyFill="1" applyAlignment="1" applyProtection="1">
      <alignment horizontal="left" vertical="center"/>
      <protection locked="0"/>
    </xf>
    <xf numFmtId="0" fontId="40" fillId="3" borderId="131" xfId="0" applyFont="1" applyFill="1" applyBorder="1" applyAlignment="1" applyProtection="1">
      <alignment horizontal="left" vertical="center"/>
      <protection locked="0"/>
    </xf>
    <xf numFmtId="0" fontId="40" fillId="3" borderId="0" xfId="0" applyFont="1" applyFill="1" applyAlignment="1" applyProtection="1">
      <alignment horizontal="right" vertical="center"/>
      <protection locked="0"/>
    </xf>
    <xf numFmtId="0" fontId="35" fillId="3" borderId="144" xfId="0" applyFont="1" applyFill="1" applyBorder="1" applyAlignment="1" applyProtection="1">
      <alignment horizontal="center" vertical="center" shrinkToFit="1"/>
      <protection locked="0"/>
    </xf>
    <xf numFmtId="0" fontId="35" fillId="3" borderId="100" xfId="0" applyFont="1" applyFill="1" applyBorder="1" applyAlignment="1" applyProtection="1">
      <alignment horizontal="center" vertical="center" shrinkToFit="1"/>
      <protection locked="0"/>
    </xf>
    <xf numFmtId="0" fontId="40" fillId="3" borderId="0" xfId="0" applyFont="1" applyFill="1" applyAlignment="1" applyProtection="1">
      <alignment horizontal="left" vertical="center" shrinkToFit="1"/>
      <protection locked="0"/>
    </xf>
    <xf numFmtId="0" fontId="45" fillId="3" borderId="130" xfId="0" applyFont="1" applyFill="1" applyBorder="1" applyAlignment="1" applyProtection="1">
      <alignment horizontal="left" vertical="center"/>
      <protection locked="0"/>
    </xf>
    <xf numFmtId="0" fontId="45" fillId="3" borderId="0" xfId="0" applyFont="1" applyFill="1" applyAlignment="1" applyProtection="1">
      <alignment horizontal="left" vertical="center"/>
      <protection locked="0"/>
    </xf>
    <xf numFmtId="0" fontId="45" fillId="3" borderId="131" xfId="0" applyFont="1" applyFill="1" applyBorder="1" applyAlignment="1" applyProtection="1">
      <alignment horizontal="left" vertical="center"/>
      <protection locked="0"/>
    </xf>
    <xf numFmtId="0" fontId="97" fillId="3" borderId="254" xfId="0" applyFont="1" applyFill="1" applyBorder="1" applyAlignment="1" applyProtection="1">
      <alignment vertical="center"/>
      <protection locked="0"/>
    </xf>
    <xf numFmtId="0" fontId="40" fillId="3" borderId="254" xfId="0" applyFont="1" applyFill="1" applyBorder="1" applyAlignment="1" applyProtection="1">
      <alignment vertical="center"/>
      <protection locked="0"/>
    </xf>
    <xf numFmtId="0" fontId="35" fillId="3" borderId="138" xfId="0" applyFont="1" applyFill="1" applyBorder="1" applyAlignment="1" applyProtection="1">
      <alignment horizontal="center" vertical="center" shrinkToFit="1"/>
      <protection locked="0"/>
    </xf>
    <xf numFmtId="0" fontId="35" fillId="3" borderId="204" xfId="0" applyFont="1" applyFill="1" applyBorder="1" applyAlignment="1" applyProtection="1">
      <alignment horizontal="left" vertical="center" shrinkToFit="1"/>
      <protection locked="0"/>
    </xf>
    <xf numFmtId="0" fontId="39" fillId="3" borderId="0" xfId="0" applyFont="1" applyFill="1" applyAlignment="1" applyProtection="1">
      <alignment vertical="center" shrinkToFit="1"/>
      <protection locked="0"/>
    </xf>
    <xf numFmtId="0" fontId="40" fillId="3" borderId="150" xfId="0" applyFont="1" applyFill="1" applyBorder="1" applyAlignment="1" applyProtection="1">
      <alignment horizontal="left" vertical="center"/>
      <protection locked="0"/>
    </xf>
    <xf numFmtId="0" fontId="35" fillId="0" borderId="130" xfId="0" applyFont="1" applyBorder="1" applyAlignment="1" applyProtection="1">
      <alignment horizontal="left" vertical="center"/>
      <protection locked="0"/>
    </xf>
    <xf numFmtId="0" fontId="35" fillId="0" borderId="0" xfId="0" applyFont="1" applyAlignment="1" applyProtection="1">
      <alignment horizontal="right" vertical="center"/>
      <protection locked="0"/>
    </xf>
    <xf numFmtId="0" fontId="35" fillId="0" borderId="0" xfId="0" applyFont="1" applyAlignment="1" applyProtection="1">
      <alignment vertical="center" wrapText="1"/>
      <protection locked="0"/>
    </xf>
    <xf numFmtId="0" fontId="40" fillId="0" borderId="0" xfId="0" applyFont="1" applyAlignment="1" applyProtection="1">
      <alignment horizontal="right" vertical="center"/>
      <protection locked="0"/>
    </xf>
    <xf numFmtId="0" fontId="41" fillId="0" borderId="0" xfId="0" applyFont="1" applyAlignment="1" applyProtection="1">
      <alignment horizontal="center" vertical="center" shrinkToFit="1"/>
      <protection locked="0"/>
    </xf>
    <xf numFmtId="0" fontId="35" fillId="0" borderId="0" xfId="0" applyFont="1" applyAlignment="1" applyProtection="1">
      <alignment horizontal="left" vertical="center"/>
      <protection locked="0"/>
    </xf>
    <xf numFmtId="190" fontId="35" fillId="0" borderId="0" xfId="2" applyNumberFormat="1" applyFont="1" applyFill="1" applyBorder="1" applyAlignment="1" applyProtection="1">
      <alignment horizontal="left" vertical="center" shrinkToFit="1"/>
      <protection locked="0"/>
    </xf>
    <xf numFmtId="0" fontId="39" fillId="0" borderId="0" xfId="0" applyFont="1" applyAlignment="1" applyProtection="1">
      <alignment horizontal="left" vertical="center"/>
      <protection locked="0"/>
    </xf>
    <xf numFmtId="0" fontId="35" fillId="0" borderId="131" xfId="0" applyFont="1" applyBorder="1" applyAlignment="1" applyProtection="1">
      <alignment horizontal="left" vertical="center"/>
      <protection locked="0"/>
    </xf>
    <xf numFmtId="0" fontId="35" fillId="3" borderId="132" xfId="0" applyFont="1" applyFill="1" applyBorder="1" applyAlignment="1" applyProtection="1">
      <alignment horizontal="left" vertical="center"/>
      <protection locked="0"/>
    </xf>
    <xf numFmtId="0" fontId="35" fillId="3" borderId="133" xfId="0" applyFont="1" applyFill="1" applyBorder="1" applyAlignment="1" applyProtection="1">
      <alignment horizontal="left" vertical="center"/>
      <protection locked="0"/>
    </xf>
    <xf numFmtId="0" fontId="35" fillId="3" borderId="232" xfId="0" applyFont="1" applyFill="1" applyBorder="1" applyAlignment="1" applyProtection="1">
      <alignment horizontal="right" vertical="center"/>
      <protection locked="0"/>
    </xf>
    <xf numFmtId="0" fontId="35" fillId="3" borderId="133" xfId="0" applyFont="1" applyFill="1" applyBorder="1" applyAlignment="1" applyProtection="1">
      <alignment horizontal="right" vertical="center"/>
      <protection locked="0"/>
    </xf>
    <xf numFmtId="0" fontId="35" fillId="3" borderId="133" xfId="0" applyFont="1" applyFill="1" applyBorder="1" applyAlignment="1" applyProtection="1">
      <alignment horizontal="center" vertical="center" shrinkToFit="1"/>
      <protection locked="0"/>
    </xf>
    <xf numFmtId="0" fontId="35" fillId="3" borderId="133" xfId="0" applyFont="1" applyFill="1" applyBorder="1" applyAlignment="1" applyProtection="1">
      <alignment horizontal="left" vertical="center" shrinkToFit="1"/>
      <protection locked="0"/>
    </xf>
    <xf numFmtId="0" fontId="39" fillId="3" borderId="133" xfId="0" applyFont="1" applyFill="1" applyBorder="1" applyAlignment="1" applyProtection="1">
      <alignment horizontal="left" vertical="center"/>
      <protection locked="0"/>
    </xf>
    <xf numFmtId="0" fontId="35" fillId="3" borderId="134" xfId="0" applyFont="1" applyFill="1" applyBorder="1" applyAlignment="1" applyProtection="1">
      <alignment horizontal="left" vertical="center"/>
      <protection locked="0"/>
    </xf>
    <xf numFmtId="0" fontId="99" fillId="0" borderId="0" xfId="0" applyFont="1" applyAlignment="1">
      <alignment horizontal="left" vertical="center"/>
    </xf>
    <xf numFmtId="177" fontId="98" fillId="0" borderId="22" xfId="0" applyNumberFormat="1" applyFont="1" applyBorder="1" applyAlignment="1">
      <alignment horizontal="center" vertical="center" shrinkToFit="1"/>
    </xf>
    <xf numFmtId="0" fontId="16" fillId="0" borderId="0" xfId="0" applyFont="1" applyAlignment="1">
      <alignment horizontal="center" vertical="center"/>
    </xf>
    <xf numFmtId="0" fontId="16" fillId="0" borderId="0" xfId="0" applyFont="1" applyAlignment="1">
      <alignment horizontal="left" vertical="center" wrapText="1"/>
    </xf>
    <xf numFmtId="0" fontId="27" fillId="9" borderId="101" xfId="0" applyFont="1" applyFill="1" applyBorder="1" applyAlignment="1">
      <alignment horizontal="center" vertical="center" wrapText="1" readingOrder="1"/>
    </xf>
    <xf numFmtId="0" fontId="27" fillId="9" borderId="103" xfId="0" applyFont="1" applyFill="1" applyBorder="1" applyAlignment="1">
      <alignment horizontal="center" vertical="center" wrapText="1" readingOrder="1"/>
    </xf>
    <xf numFmtId="0" fontId="26" fillId="0" borderId="101" xfId="0" applyFont="1" applyBorder="1" applyAlignment="1">
      <alignment horizontal="center" vertical="center" wrapText="1" readingOrder="1"/>
    </xf>
    <xf numFmtId="0" fontId="13" fillId="0" borderId="0" xfId="0" applyFont="1" applyAlignment="1">
      <alignment vertical="center"/>
    </xf>
    <xf numFmtId="0" fontId="13" fillId="0" borderId="0" xfId="0" applyFont="1"/>
    <xf numFmtId="0" fontId="21" fillId="0" borderId="0" xfId="0" applyFont="1" applyAlignment="1">
      <alignment vertical="center"/>
    </xf>
    <xf numFmtId="0" fontId="16" fillId="0" borderId="0" xfId="0" applyFont="1" applyAlignment="1">
      <alignment horizontal="left" vertical="center" wrapText="1" readingOrder="1"/>
    </xf>
    <xf numFmtId="0" fontId="26" fillId="18" borderId="101" xfId="0" applyFont="1" applyFill="1" applyBorder="1" applyAlignment="1">
      <alignment horizontal="center" vertical="center" wrapText="1" readingOrder="1"/>
    </xf>
    <xf numFmtId="0" fontId="16" fillId="18" borderId="0" xfId="0" applyFont="1" applyFill="1" applyAlignment="1">
      <alignment horizontal="left" vertical="center" readingOrder="1"/>
    </xf>
    <xf numFmtId="0" fontId="21" fillId="0" borderId="0" xfId="0" applyFont="1" applyAlignment="1">
      <alignment vertical="center" readingOrder="1"/>
    </xf>
    <xf numFmtId="0" fontId="21" fillId="0" borderId="0" xfId="0" applyFont="1" applyAlignment="1">
      <alignment vertical="top" readingOrder="1"/>
    </xf>
    <xf numFmtId="0" fontId="16" fillId="0" borderId="0" xfId="0" applyFont="1" applyAlignment="1">
      <alignment vertical="top"/>
    </xf>
    <xf numFmtId="0" fontId="74" fillId="0" borderId="9" xfId="0" applyFont="1" applyBorder="1" applyAlignment="1" applyProtection="1">
      <alignment vertical="center" shrinkToFit="1"/>
      <protection locked="0"/>
    </xf>
    <xf numFmtId="0" fontId="100" fillId="0" borderId="0" xfId="0" applyFont="1" applyAlignment="1">
      <alignment horizontal="left" vertical="center"/>
    </xf>
    <xf numFmtId="0" fontId="74" fillId="0" borderId="255" xfId="0" applyFont="1" applyBorder="1" applyAlignment="1" applyProtection="1">
      <alignment vertical="center" shrinkToFit="1"/>
      <protection locked="0"/>
    </xf>
    <xf numFmtId="192" fontId="12" fillId="0" borderId="0" xfId="0" applyNumberFormat="1" applyFont="1" applyAlignment="1">
      <alignment horizontal="center" vertical="center" shrinkToFit="1"/>
    </xf>
    <xf numFmtId="0" fontId="27" fillId="9" borderId="108" xfId="0" applyFont="1" applyFill="1" applyBorder="1" applyAlignment="1">
      <alignment horizontal="center" vertical="center" wrapText="1" readingOrder="1"/>
    </xf>
    <xf numFmtId="189" fontId="35" fillId="24" borderId="139" xfId="0" applyNumberFormat="1" applyFont="1" applyFill="1" applyBorder="1" applyAlignment="1" applyProtection="1">
      <alignment horizontal="right" vertical="center" shrinkToFit="1"/>
      <protection locked="0"/>
    </xf>
    <xf numFmtId="189" fontId="35" fillId="24" borderId="135" xfId="0" applyNumberFormat="1" applyFont="1" applyFill="1" applyBorder="1" applyAlignment="1" applyProtection="1">
      <alignment horizontal="right" vertical="center" shrinkToFit="1"/>
      <protection locked="0"/>
    </xf>
    <xf numFmtId="0" fontId="16" fillId="0" borderId="105" xfId="0" applyFont="1" applyBorder="1" applyAlignment="1">
      <alignment horizontal="center" vertical="center" wrapText="1" readingOrder="1"/>
    </xf>
    <xf numFmtId="0" fontId="71" fillId="0" borderId="0" xfId="0" applyFont="1" applyAlignment="1">
      <alignment horizontal="left" vertical="center"/>
    </xf>
    <xf numFmtId="0" fontId="16" fillId="18" borderId="101" xfId="0" applyFont="1" applyFill="1" applyBorder="1" applyAlignment="1">
      <alignment horizontal="left" vertical="center" wrapText="1" readingOrder="1"/>
    </xf>
    <xf numFmtId="0" fontId="16" fillId="0" borderId="109" xfId="0" applyFont="1" applyBorder="1" applyAlignment="1">
      <alignment horizontal="left" vertical="center" wrapText="1" readingOrder="1"/>
    </xf>
    <xf numFmtId="0" fontId="16" fillId="0" borderId="108" xfId="0" applyFont="1" applyBorder="1" applyAlignment="1">
      <alignment horizontal="center" vertical="center" wrapText="1" readingOrder="1"/>
    </xf>
    <xf numFmtId="0" fontId="16" fillId="0" borderId="103" xfId="0" applyFont="1" applyBorder="1" applyAlignment="1">
      <alignment horizontal="center" vertical="center" wrapText="1" readingOrder="1"/>
    </xf>
    <xf numFmtId="0" fontId="16" fillId="0" borderId="109" xfId="0" applyFont="1" applyBorder="1" applyAlignment="1">
      <alignment horizontal="center" vertical="center" wrapText="1" readingOrder="1"/>
    </xf>
    <xf numFmtId="0" fontId="16" fillId="0" borderId="101" xfId="0" applyFont="1" applyBorder="1" applyAlignment="1">
      <alignment horizontal="left" vertical="center" wrapText="1" readingOrder="1"/>
    </xf>
    <xf numFmtId="0" fontId="16" fillId="0" borderId="101" xfId="0" applyFont="1" applyBorder="1" applyAlignment="1">
      <alignment horizontal="center" vertical="center" wrapText="1" readingOrder="1"/>
    </xf>
    <xf numFmtId="0" fontId="16" fillId="0" borderId="103" xfId="0" applyFont="1" applyBorder="1" applyAlignment="1">
      <alignment horizontal="left" vertical="center" wrapText="1" readingOrder="1"/>
    </xf>
    <xf numFmtId="0" fontId="27" fillId="0" borderId="103" xfId="0" applyFont="1" applyBorder="1" applyAlignment="1">
      <alignment vertical="center" wrapText="1" readingOrder="1"/>
    </xf>
    <xf numFmtId="0" fontId="27" fillId="0" borderId="105" xfId="0" applyFont="1" applyBorder="1" applyAlignment="1">
      <alignment vertical="center" wrapText="1" readingOrder="1"/>
    </xf>
    <xf numFmtId="0" fontId="27" fillId="0" borderId="109" xfId="0" applyFont="1" applyBorder="1" applyAlignment="1">
      <alignment vertical="center" wrapText="1" readingOrder="1"/>
    </xf>
    <xf numFmtId="0" fontId="74" fillId="8" borderId="28" xfId="0" applyFont="1" applyFill="1" applyBorder="1" applyAlignment="1">
      <alignment vertical="center" shrinkToFit="1"/>
    </xf>
    <xf numFmtId="0" fontId="71" fillId="0" borderId="0" xfId="0" applyFont="1" applyProtection="1">
      <protection locked="0"/>
    </xf>
    <xf numFmtId="0" fontId="12" fillId="0" borderId="0" xfId="0" applyFont="1" applyAlignment="1">
      <alignment horizontal="right"/>
    </xf>
    <xf numFmtId="0" fontId="12" fillId="0" borderId="18" xfId="0" applyFont="1" applyBorder="1" applyAlignment="1" applyProtection="1">
      <alignment horizontal="left" vertical="center"/>
      <protection locked="0"/>
    </xf>
    <xf numFmtId="0" fontId="12" fillId="0" borderId="0" xfId="0" applyFont="1" applyAlignment="1">
      <alignment horizontal="center"/>
    </xf>
    <xf numFmtId="0" fontId="13" fillId="0" borderId="0" xfId="0" applyFont="1" applyAlignment="1">
      <alignment horizontal="center"/>
    </xf>
    <xf numFmtId="0" fontId="16" fillId="0" borderId="0" xfId="0" applyFont="1" applyAlignment="1">
      <alignment horizontal="center" vertical="center" wrapText="1" readingOrder="1"/>
    </xf>
    <xf numFmtId="0" fontId="16" fillId="18" borderId="0" xfId="0" applyFont="1" applyFill="1" applyAlignment="1">
      <alignment horizontal="center" vertical="center" readingOrder="1"/>
    </xf>
    <xf numFmtId="0" fontId="0" fillId="0" borderId="0" xfId="0" applyAlignment="1">
      <alignment horizontal="center"/>
    </xf>
    <xf numFmtId="0" fontId="16" fillId="18" borderId="101" xfId="0" applyFont="1" applyFill="1" applyBorder="1" applyAlignment="1">
      <alignment vertical="center" wrapText="1" readingOrder="1"/>
    </xf>
    <xf numFmtId="0" fontId="12" fillId="6" borderId="71" xfId="0" applyFont="1" applyFill="1" applyBorder="1" applyAlignment="1" applyProtection="1">
      <alignment vertical="center"/>
      <protection locked="0"/>
    </xf>
    <xf numFmtId="195" fontId="12" fillId="0" borderId="0" xfId="0" applyNumberFormat="1" applyFont="1" applyAlignment="1">
      <alignment vertical="center"/>
    </xf>
    <xf numFmtId="0" fontId="12" fillId="0" borderId="0" xfId="0" applyFont="1" applyAlignment="1" applyProtection="1">
      <alignment vertical="center" shrinkToFit="1"/>
      <protection locked="0"/>
    </xf>
    <xf numFmtId="49" fontId="12" fillId="0" borderId="0" xfId="1" applyNumberFormat="1" applyFont="1" applyFill="1" applyBorder="1" applyAlignment="1" applyProtection="1">
      <alignment horizontal="left" vertical="center" wrapText="1" indent="1"/>
    </xf>
    <xf numFmtId="0" fontId="106" fillId="0" borderId="0" xfId="0" applyFont="1" applyAlignment="1">
      <alignment vertical="center"/>
    </xf>
    <xf numFmtId="0" fontId="106" fillId="0" borderId="0" xfId="0" applyFont="1" applyAlignment="1">
      <alignment horizontal="right" vertical="center"/>
    </xf>
    <xf numFmtId="0" fontId="107" fillId="0" borderId="0" xfId="0" applyFont="1"/>
    <xf numFmtId="0" fontId="106" fillId="0" borderId="0" xfId="0" applyFont="1" applyAlignment="1">
      <alignment vertical="center" wrapText="1"/>
    </xf>
    <xf numFmtId="0" fontId="108" fillId="0" borderId="0" xfId="0" applyFont="1" applyAlignment="1">
      <alignment vertical="center"/>
    </xf>
    <xf numFmtId="0" fontId="107" fillId="0" borderId="0" xfId="0" applyFont="1" applyAlignment="1">
      <alignment vertical="top"/>
    </xf>
    <xf numFmtId="0" fontId="16" fillId="0" borderId="108" xfId="0" applyFont="1" applyBorder="1" applyAlignment="1">
      <alignment vertical="center" wrapText="1" readingOrder="1"/>
    </xf>
    <xf numFmtId="0" fontId="16" fillId="0" borderId="101" xfId="0" applyFont="1" applyBorder="1" applyAlignment="1">
      <alignment vertical="center" wrapText="1" readingOrder="1"/>
    </xf>
    <xf numFmtId="0" fontId="109" fillId="3" borderId="0" xfId="0" applyFont="1" applyFill="1" applyAlignment="1" applyProtection="1">
      <alignment horizontal="left" vertical="center"/>
      <protection locked="0"/>
    </xf>
    <xf numFmtId="0" fontId="35" fillId="0" borderId="0" xfId="0" applyFont="1"/>
    <xf numFmtId="0" fontId="35" fillId="25" borderId="0" xfId="0" applyFont="1" applyFill="1"/>
    <xf numFmtId="0" fontId="43" fillId="3" borderId="0" xfId="0" applyFont="1" applyFill="1" applyAlignment="1">
      <alignment vertical="center"/>
    </xf>
    <xf numFmtId="0" fontId="35" fillId="2" borderId="0" xfId="0" applyFont="1" applyFill="1" applyAlignment="1">
      <alignment vertical="center"/>
    </xf>
    <xf numFmtId="0" fontId="61" fillId="0" borderId="0" xfId="0" applyFont="1" applyAlignment="1">
      <alignment horizontal="left" wrapText="1"/>
    </xf>
    <xf numFmtId="0" fontId="56" fillId="0" borderId="0" xfId="0" applyFont="1" applyAlignment="1" applyProtection="1">
      <alignment vertical="center"/>
      <protection locked="0"/>
    </xf>
    <xf numFmtId="0" fontId="56" fillId="0" borderId="0" xfId="0" applyFont="1" applyAlignment="1" applyProtection="1">
      <alignment vertical="top" wrapText="1"/>
      <protection locked="0"/>
    </xf>
    <xf numFmtId="0" fontId="35" fillId="0" borderId="0" xfId="0" applyFont="1" applyAlignment="1">
      <alignment vertical="center"/>
    </xf>
    <xf numFmtId="0" fontId="54" fillId="0" borderId="0" xfId="0" applyFont="1"/>
    <xf numFmtId="0" fontId="54" fillId="0" borderId="0" xfId="0" applyFont="1" applyAlignment="1">
      <alignment vertical="center"/>
    </xf>
    <xf numFmtId="0" fontId="18" fillId="0" borderId="0" xfId="0" applyFont="1"/>
    <xf numFmtId="0" fontId="29" fillId="0" borderId="0" xfId="0" applyFont="1" applyAlignment="1">
      <alignment horizontal="center" vertical="center"/>
    </xf>
    <xf numFmtId="0" fontId="18" fillId="2" borderId="12" xfId="0" applyFont="1" applyFill="1" applyBorder="1" applyAlignment="1">
      <alignment vertical="center"/>
    </xf>
    <xf numFmtId="0" fontId="29" fillId="2" borderId="0" xfId="0" applyFont="1" applyFill="1" applyAlignment="1">
      <alignment vertical="center"/>
    </xf>
    <xf numFmtId="0" fontId="18" fillId="2" borderId="0" xfId="0" applyFont="1" applyFill="1" applyAlignment="1">
      <alignment vertical="center"/>
    </xf>
    <xf numFmtId="0" fontId="18" fillId="0" borderId="0" xfId="0" applyFont="1" applyAlignment="1">
      <alignment vertical="center"/>
    </xf>
    <xf numFmtId="0" fontId="18" fillId="6" borderId="9" xfId="0" applyFont="1" applyFill="1" applyBorder="1" applyAlignment="1">
      <alignment horizontal="left" vertical="center"/>
    </xf>
    <xf numFmtId="186" fontId="18" fillId="0" borderId="0" xfId="0" applyNumberFormat="1" applyFont="1"/>
    <xf numFmtId="49" fontId="58" fillId="0" borderId="0" xfId="0" applyNumberFormat="1" applyFont="1" applyAlignment="1">
      <alignment vertical="center" shrinkToFit="1"/>
    </xf>
    <xf numFmtId="0" fontId="103" fillId="3" borderId="34" xfId="0" applyFont="1" applyFill="1" applyBorder="1"/>
    <xf numFmtId="0" fontId="18" fillId="0" borderId="34" xfId="0" applyFont="1" applyBorder="1"/>
    <xf numFmtId="0" fontId="70" fillId="3" borderId="0" xfId="0" applyFont="1" applyFill="1" applyAlignment="1">
      <alignment horizontal="left" vertical="center"/>
    </xf>
    <xf numFmtId="0" fontId="29" fillId="0" borderId="0" xfId="0" applyFont="1" applyAlignment="1">
      <alignment vertical="center"/>
    </xf>
    <xf numFmtId="0" fontId="29" fillId="0" borderId="0" xfId="0" applyFont="1"/>
    <xf numFmtId="0" fontId="19" fillId="2" borderId="0" xfId="0" applyFont="1" applyFill="1" applyAlignment="1">
      <alignment vertical="center"/>
    </xf>
    <xf numFmtId="0" fontId="19" fillId="3" borderId="0" xfId="0" applyFont="1" applyFill="1" applyAlignment="1">
      <alignment vertical="center"/>
    </xf>
    <xf numFmtId="0" fontId="25" fillId="3" borderId="0" xfId="0" applyFont="1" applyFill="1" applyAlignment="1">
      <alignment vertical="center"/>
    </xf>
    <xf numFmtId="0" fontId="102" fillId="3" borderId="19" xfId="0" applyFont="1" applyFill="1" applyBorder="1"/>
    <xf numFmtId="0" fontId="18" fillId="6" borderId="9" xfId="0" applyFont="1" applyFill="1" applyBorder="1" applyAlignment="1">
      <alignment horizontal="left" vertical="center" shrinkToFit="1"/>
    </xf>
    <xf numFmtId="0" fontId="18" fillId="6" borderId="9" xfId="0" applyFont="1" applyFill="1" applyBorder="1" applyAlignment="1">
      <alignment vertical="center" shrinkToFit="1"/>
    </xf>
    <xf numFmtId="0" fontId="102" fillId="0" borderId="19" xfId="0" applyFont="1" applyBorder="1"/>
    <xf numFmtId="0" fontId="18" fillId="6" borderId="9" xfId="0" applyFont="1" applyFill="1" applyBorder="1" applyAlignment="1">
      <alignment vertical="center"/>
    </xf>
    <xf numFmtId="0" fontId="18" fillId="6" borderId="28" xfId="0" applyFont="1" applyFill="1" applyBorder="1" applyAlignment="1">
      <alignment vertical="center" shrinkToFit="1"/>
    </xf>
    <xf numFmtId="0" fontId="19" fillId="0" borderId="77" xfId="0" applyFont="1" applyBorder="1" applyAlignment="1">
      <alignment vertical="center" shrinkToFit="1"/>
    </xf>
    <xf numFmtId="0" fontId="18" fillId="6" borderId="6" xfId="0" applyFont="1" applyFill="1" applyBorder="1" applyAlignment="1">
      <alignment vertical="center" shrinkToFit="1"/>
    </xf>
    <xf numFmtId="0" fontId="68" fillId="0" borderId="0" xfId="0" applyFont="1" applyAlignment="1">
      <alignment vertical="center"/>
    </xf>
    <xf numFmtId="0" fontId="68" fillId="2" borderId="0" xfId="0" applyFont="1" applyFill="1" applyAlignment="1">
      <alignment horizontal="left" vertical="center"/>
    </xf>
    <xf numFmtId="0" fontId="25" fillId="3" borderId="34" xfId="0" applyFont="1" applyFill="1" applyBorder="1"/>
    <xf numFmtId="0" fontId="18" fillId="3" borderId="0" xfId="0" applyFont="1" applyFill="1" applyAlignment="1">
      <alignment vertical="center"/>
    </xf>
    <xf numFmtId="0" fontId="102" fillId="2" borderId="34" xfId="0" applyFont="1" applyFill="1" applyBorder="1" applyAlignment="1">
      <alignment horizontal="left"/>
    </xf>
    <xf numFmtId="0" fontId="68" fillId="2" borderId="0" xfId="0" applyFont="1" applyFill="1" applyAlignment="1">
      <alignment horizontal="center" vertical="center"/>
    </xf>
    <xf numFmtId="0" fontId="11" fillId="2" borderId="0" xfId="0" applyFont="1" applyFill="1" applyAlignment="1">
      <alignment vertical="center" wrapText="1"/>
    </xf>
    <xf numFmtId="0" fontId="68" fillId="2" borderId="0" xfId="0" applyFont="1" applyFill="1" applyAlignment="1">
      <alignment vertical="center"/>
    </xf>
    <xf numFmtId="0" fontId="14" fillId="0" borderId="0" xfId="0" applyFont="1"/>
    <xf numFmtId="0" fontId="16" fillId="17" borderId="4" xfId="0" applyFont="1" applyFill="1" applyBorder="1" applyAlignment="1">
      <alignment horizontal="center" vertical="center" wrapText="1" readingOrder="1"/>
    </xf>
    <xf numFmtId="0" fontId="16" fillId="18" borderId="105" xfId="0" applyFont="1" applyFill="1" applyBorder="1" applyAlignment="1">
      <alignment vertical="center" wrapText="1" readingOrder="1"/>
    </xf>
    <xf numFmtId="0" fontId="16" fillId="18" borderId="109" xfId="0" applyFont="1" applyFill="1" applyBorder="1" applyAlignment="1">
      <alignment vertical="center" wrapText="1" readingOrder="1"/>
    </xf>
    <xf numFmtId="0" fontId="15" fillId="0" borderId="0" xfId="0" applyFont="1" applyAlignment="1">
      <alignment horizontal="center" vertical="center"/>
    </xf>
    <xf numFmtId="0" fontId="32" fillId="0" borderId="0" xfId="0" applyFont="1" applyAlignment="1">
      <alignment horizontal="left" vertical="center"/>
    </xf>
    <xf numFmtId="0" fontId="9" fillId="0" borderId="0" xfId="0" applyFont="1" applyAlignment="1">
      <alignment horizontal="left"/>
    </xf>
    <xf numFmtId="0" fontId="15" fillId="0" borderId="0" xfId="0" applyFont="1" applyAlignment="1">
      <alignment vertical="center"/>
    </xf>
    <xf numFmtId="0" fontId="15" fillId="0" borderId="0" xfId="0" applyFont="1" applyAlignment="1">
      <alignment vertical="center" shrinkToFit="1"/>
    </xf>
    <xf numFmtId="0" fontId="15" fillId="0" borderId="0" xfId="0" applyFont="1" applyAlignment="1">
      <alignment horizontal="center" vertical="center" shrinkToFit="1"/>
    </xf>
    <xf numFmtId="184" fontId="15" fillId="0" borderId="0" xfId="0" applyNumberFormat="1" applyFont="1" applyAlignment="1">
      <alignment horizontal="center" vertical="center" shrinkToFit="1"/>
    </xf>
    <xf numFmtId="0" fontId="15" fillId="0" borderId="0" xfId="0" applyFont="1" applyAlignment="1">
      <alignment vertical="center" wrapText="1"/>
    </xf>
    <xf numFmtId="0" fontId="106" fillId="0" borderId="0" xfId="0" applyFont="1" applyAlignment="1">
      <alignment vertical="center" wrapText="1"/>
    </xf>
    <xf numFmtId="184" fontId="15" fillId="0" borderId="0" xfId="0" applyNumberFormat="1" applyFont="1" applyAlignment="1">
      <alignment horizontal="center" vertical="center"/>
    </xf>
    <xf numFmtId="0" fontId="9" fillId="0" borderId="0" xfId="0" applyFont="1" applyAlignment="1">
      <alignment wrapText="1"/>
    </xf>
    <xf numFmtId="0" fontId="15" fillId="0" borderId="0" xfId="0" applyFont="1" applyAlignment="1">
      <alignment vertical="top"/>
    </xf>
    <xf numFmtId="0" fontId="16" fillId="0" borderId="19" xfId="0" applyFont="1" applyBorder="1" applyAlignment="1">
      <alignment horizontal="left"/>
    </xf>
    <xf numFmtId="0" fontId="16" fillId="0" borderId="0" xfId="0" applyFont="1"/>
    <xf numFmtId="0" fontId="53" fillId="6" borderId="139" xfId="0" applyFont="1" applyFill="1" applyBorder="1" applyAlignment="1" applyProtection="1">
      <alignment horizontal="left" vertical="center" shrinkToFit="1"/>
      <protection locked="0"/>
    </xf>
    <xf numFmtId="192" fontId="53" fillId="6" borderId="139" xfId="0" applyNumberFormat="1" applyFont="1" applyFill="1" applyBorder="1" applyAlignment="1" applyProtection="1">
      <alignment horizontal="left" vertical="center" wrapText="1" shrinkToFit="1"/>
      <protection locked="0"/>
    </xf>
    <xf numFmtId="0" fontId="39" fillId="24" borderId="135" xfId="0" applyFont="1" applyFill="1" applyBorder="1" applyAlignment="1" applyProtection="1">
      <alignment vertical="center" shrinkToFit="1"/>
      <protection locked="0"/>
    </xf>
    <xf numFmtId="190" fontId="35" fillId="24" borderId="139" xfId="2" applyNumberFormat="1" applyFont="1" applyFill="1" applyBorder="1" applyAlignment="1" applyProtection="1">
      <alignment horizontal="left" vertical="center" shrinkToFit="1"/>
      <protection locked="0"/>
    </xf>
    <xf numFmtId="0" fontId="12" fillId="0" borderId="0" xfId="0" applyFont="1" applyAlignment="1" applyProtection="1">
      <alignment horizontal="center" vertical="center" wrapText="1"/>
      <protection locked="0"/>
    </xf>
    <xf numFmtId="0" fontId="15" fillId="0" borderId="0" xfId="0" applyFont="1" applyAlignment="1" applyProtection="1">
      <alignment vertical="center" wrapText="1"/>
      <protection locked="0"/>
    </xf>
    <xf numFmtId="0" fontId="15" fillId="0" borderId="0" xfId="0" applyFont="1" applyAlignment="1" applyProtection="1">
      <alignment horizontal="center" vertical="center" wrapText="1"/>
      <protection locked="0"/>
    </xf>
    <xf numFmtId="0" fontId="117" fillId="0" borderId="0" xfId="0" applyFont="1"/>
    <xf numFmtId="0" fontId="117" fillId="21" borderId="0" xfId="0" applyFont="1" applyFill="1" applyAlignment="1">
      <alignment vertical="center"/>
    </xf>
    <xf numFmtId="0" fontId="124" fillId="21" borderId="0" xfId="0" applyFont="1" applyFill="1" applyAlignment="1">
      <alignment vertical="center"/>
    </xf>
    <xf numFmtId="0" fontId="126" fillId="21" borderId="0" xfId="0" applyFont="1" applyFill="1" applyAlignment="1">
      <alignment vertical="center"/>
    </xf>
    <xf numFmtId="0" fontId="117" fillId="21" borderId="0" xfId="0" applyFont="1" applyFill="1" applyAlignment="1">
      <alignment vertical="center" shrinkToFit="1"/>
    </xf>
    <xf numFmtId="0" fontId="127" fillId="21" borderId="0" xfId="0" applyFont="1" applyFill="1" applyAlignment="1">
      <alignment vertical="center"/>
    </xf>
    <xf numFmtId="0" fontId="127" fillId="21" borderId="0" xfId="0" applyFont="1" applyFill="1" applyAlignment="1">
      <alignment vertical="center" shrinkToFit="1"/>
    </xf>
    <xf numFmtId="0" fontId="15" fillId="0" borderId="19" xfId="0" applyFont="1" applyBorder="1" applyAlignment="1" applyProtection="1">
      <alignment horizontal="center" vertical="center"/>
      <protection locked="0"/>
    </xf>
    <xf numFmtId="0" fontId="16" fillId="0" borderId="102" xfId="0" applyFont="1" applyBorder="1" applyAlignment="1">
      <alignment vertical="center" wrapText="1" readingOrder="1"/>
    </xf>
    <xf numFmtId="0" fontId="15" fillId="0" borderId="28" xfId="0" applyFont="1" applyBorder="1" applyAlignment="1" applyProtection="1">
      <alignment vertical="center"/>
      <protection locked="0"/>
    </xf>
    <xf numFmtId="0" fontId="15" fillId="0" borderId="9" xfId="0" applyFont="1" applyBorder="1" applyAlignment="1" applyProtection="1">
      <alignment vertical="center"/>
      <protection locked="0"/>
    </xf>
    <xf numFmtId="0" fontId="18" fillId="0" borderId="19" xfId="0" applyFont="1" applyBorder="1"/>
    <xf numFmtId="0" fontId="110" fillId="0" borderId="0" xfId="0" applyFont="1" applyProtection="1">
      <protection locked="0"/>
    </xf>
    <xf numFmtId="176" fontId="78" fillId="4" borderId="26" xfId="2" quotePrefix="1" applyNumberFormat="1" applyFont="1" applyFill="1" applyBorder="1" applyAlignment="1" applyProtection="1">
      <alignment horizontal="right" vertical="center" shrinkToFit="1"/>
    </xf>
    <xf numFmtId="176" fontId="78" fillId="5" borderId="26" xfId="2" quotePrefix="1" applyNumberFormat="1" applyFont="1" applyFill="1" applyBorder="1" applyAlignment="1" applyProtection="1">
      <alignment horizontal="right" vertical="center" shrinkToFit="1"/>
    </xf>
    <xf numFmtId="176" fontId="78" fillId="5" borderId="25" xfId="2" quotePrefix="1" applyNumberFormat="1" applyFont="1" applyFill="1" applyBorder="1" applyAlignment="1" applyProtection="1">
      <alignment horizontal="right" vertical="center" shrinkToFit="1"/>
    </xf>
    <xf numFmtId="176" fontId="78" fillId="4" borderId="222" xfId="2" quotePrefix="1" applyNumberFormat="1" applyFont="1" applyFill="1" applyBorder="1" applyAlignment="1" applyProtection="1">
      <alignment horizontal="right" vertical="center" shrinkToFit="1"/>
    </xf>
    <xf numFmtId="176" fontId="78" fillId="5" borderId="222" xfId="2" quotePrefix="1" applyNumberFormat="1" applyFont="1" applyFill="1" applyBorder="1" applyAlignment="1" applyProtection="1">
      <alignment horizontal="right" vertical="center" shrinkToFit="1"/>
    </xf>
    <xf numFmtId="0" fontId="129" fillId="0" borderId="0" xfId="0" applyFont="1" applyAlignment="1">
      <alignment vertical="center"/>
    </xf>
    <xf numFmtId="0" fontId="130" fillId="0" borderId="0" xfId="0" applyFont="1" applyAlignment="1">
      <alignment vertical="center"/>
    </xf>
    <xf numFmtId="0" fontId="71" fillId="0" borderId="0" xfId="0" applyFont="1" applyAlignment="1">
      <alignment vertical="top"/>
    </xf>
    <xf numFmtId="192" fontId="53" fillId="24" borderId="139" xfId="0" applyNumberFormat="1" applyFont="1" applyFill="1" applyBorder="1" applyAlignment="1" applyProtection="1">
      <alignment horizontal="left" vertical="center" wrapText="1" shrinkToFit="1"/>
      <protection locked="0"/>
    </xf>
    <xf numFmtId="0" fontId="27" fillId="9" borderId="109" xfId="0" applyFont="1" applyFill="1" applyBorder="1" applyAlignment="1">
      <alignment horizontal="center" vertical="center" wrapText="1" readingOrder="1"/>
    </xf>
    <xf numFmtId="0" fontId="16" fillId="0" borderId="279" xfId="0" applyFont="1" applyBorder="1" applyAlignment="1">
      <alignment vertical="center" wrapText="1" readingOrder="1"/>
    </xf>
    <xf numFmtId="0" fontId="16" fillId="0" borderId="108" xfId="0" applyFont="1" applyBorder="1" applyAlignment="1">
      <alignment horizontal="left" vertical="center" wrapText="1" readingOrder="1"/>
    </xf>
    <xf numFmtId="0" fontId="18" fillId="6" borderId="7" xfId="0" applyFont="1" applyFill="1" applyBorder="1" applyAlignment="1">
      <alignment horizontal="center" vertical="center"/>
    </xf>
    <xf numFmtId="0" fontId="19" fillId="0" borderId="77" xfId="0" applyFont="1" applyBorder="1" applyAlignment="1">
      <alignment horizontal="right" vertical="center" shrinkToFit="1"/>
    </xf>
    <xf numFmtId="0" fontId="56" fillId="3" borderId="0" xfId="0" applyFont="1" applyFill="1" applyAlignment="1" applyProtection="1">
      <alignment horizontal="left" vertical="center"/>
      <protection locked="0"/>
    </xf>
    <xf numFmtId="0" fontId="53" fillId="3" borderId="0" xfId="0" applyFont="1" applyFill="1" applyAlignment="1" applyProtection="1">
      <alignment horizontal="left" vertical="center"/>
      <protection locked="0"/>
    </xf>
    <xf numFmtId="49" fontId="53" fillId="6" borderId="139" xfId="0" applyNumberFormat="1" applyFont="1" applyFill="1" applyBorder="1" applyAlignment="1" applyProtection="1">
      <alignment horizontal="left" vertical="center" shrinkToFit="1"/>
      <protection locked="0"/>
    </xf>
    <xf numFmtId="0" fontId="109" fillId="6" borderId="139" xfId="0" applyFont="1" applyFill="1" applyBorder="1" applyAlignment="1" applyProtection="1">
      <alignment horizontal="left" vertical="center" shrinkToFit="1"/>
      <protection locked="0"/>
    </xf>
    <xf numFmtId="0" fontId="109" fillId="0" borderId="149" xfId="0" applyFont="1" applyBorder="1" applyAlignment="1" applyProtection="1">
      <alignment horizontal="left" vertical="center" shrinkToFit="1"/>
      <protection locked="0"/>
    </xf>
    <xf numFmtId="49" fontId="109" fillId="6" borderId="139" xfId="0" applyNumberFormat="1" applyFont="1" applyFill="1" applyBorder="1" applyAlignment="1" applyProtection="1">
      <alignment horizontal="left" vertical="center" shrinkToFit="1"/>
      <protection locked="0"/>
    </xf>
    <xf numFmtId="192" fontId="53" fillId="24" borderId="211" xfId="0" applyNumberFormat="1" applyFont="1" applyFill="1" applyBorder="1" applyAlignment="1" applyProtection="1">
      <alignment horizontal="left" vertical="center" shrinkToFit="1"/>
      <protection locked="0"/>
    </xf>
    <xf numFmtId="192" fontId="53" fillId="24" borderId="135" xfId="0" applyNumberFormat="1" applyFont="1" applyFill="1" applyBorder="1" applyAlignment="1" applyProtection="1">
      <alignment horizontal="left" vertical="center" shrinkToFit="1"/>
      <protection locked="0"/>
    </xf>
    <xf numFmtId="0" fontId="53" fillId="24" borderId="139" xfId="0" applyFont="1" applyFill="1" applyBorder="1" applyAlignment="1" applyProtection="1">
      <alignment horizontal="left" vertical="center" wrapText="1" shrinkToFit="1"/>
      <protection locked="0"/>
    </xf>
    <xf numFmtId="0" fontId="53" fillId="24" borderId="135" xfId="0" applyFont="1" applyFill="1" applyBorder="1" applyAlignment="1" applyProtection="1">
      <alignment horizontal="left" vertical="center" shrinkToFit="1"/>
      <protection locked="0"/>
    </xf>
    <xf numFmtId="49" fontId="53" fillId="24" borderId="139" xfId="0" applyNumberFormat="1" applyFont="1" applyFill="1" applyBorder="1" applyAlignment="1" applyProtection="1">
      <alignment horizontal="left" vertical="center" shrinkToFit="1"/>
      <protection locked="0"/>
    </xf>
    <xf numFmtId="187" fontId="53" fillId="24" borderId="139" xfId="0" applyNumberFormat="1" applyFont="1" applyFill="1" applyBorder="1" applyAlignment="1" applyProtection="1">
      <alignment horizontal="left" vertical="center" shrinkToFit="1"/>
      <protection locked="0"/>
    </xf>
    <xf numFmtId="188" fontId="53" fillId="24" borderId="139" xfId="0" applyNumberFormat="1" applyFont="1" applyFill="1" applyBorder="1" applyAlignment="1" applyProtection="1">
      <alignment horizontal="right" vertical="center" shrinkToFit="1"/>
      <protection locked="0"/>
    </xf>
    <xf numFmtId="10" fontId="53" fillId="24" borderId="139" xfId="0" applyNumberFormat="1" applyFont="1" applyFill="1" applyBorder="1" applyAlignment="1" applyProtection="1">
      <alignment horizontal="left" vertical="center" shrinkToFit="1"/>
      <protection locked="0"/>
    </xf>
    <xf numFmtId="0" fontId="109" fillId="3" borderId="195" xfId="0" applyFont="1" applyFill="1" applyBorder="1" applyAlignment="1" applyProtection="1">
      <alignment horizontal="left" vertical="center"/>
      <protection locked="0"/>
    </xf>
    <xf numFmtId="10" fontId="53" fillId="24" borderId="194" xfId="0" applyNumberFormat="1" applyFont="1" applyFill="1" applyBorder="1" applyAlignment="1" applyProtection="1">
      <alignment horizontal="left" vertical="center" shrinkToFit="1"/>
      <protection locked="0"/>
    </xf>
    <xf numFmtId="10" fontId="53" fillId="6" borderId="149" xfId="0" applyNumberFormat="1" applyFont="1" applyFill="1" applyBorder="1" applyAlignment="1" applyProtection="1">
      <alignment horizontal="right" vertical="center" shrinkToFit="1"/>
      <protection locked="0"/>
    </xf>
    <xf numFmtId="0" fontId="109" fillId="3" borderId="196" xfId="0" applyFont="1" applyFill="1" applyBorder="1" applyAlignment="1" applyProtection="1">
      <alignment horizontal="left" vertical="center"/>
      <protection locked="0"/>
    </xf>
    <xf numFmtId="0" fontId="53" fillId="24" borderId="153" xfId="0" applyFont="1" applyFill="1" applyBorder="1" applyAlignment="1" applyProtection="1">
      <alignment horizontal="left" vertical="center" shrinkToFit="1"/>
      <protection locked="0"/>
    </xf>
    <xf numFmtId="0" fontId="16" fillId="0" borderId="109" xfId="0" applyFont="1" applyBorder="1" applyAlignment="1">
      <alignment vertical="center" wrapText="1" readingOrder="1"/>
    </xf>
    <xf numFmtId="0" fontId="129" fillId="0" borderId="0" xfId="0" applyFont="1" applyProtection="1">
      <protection locked="0"/>
    </xf>
    <xf numFmtId="0" fontId="125" fillId="21" borderId="0" xfId="0" applyFont="1" applyFill="1" applyAlignment="1">
      <alignment horizontal="center" vertical="center" wrapText="1"/>
    </xf>
    <xf numFmtId="0" fontId="120" fillId="21" borderId="0" xfId="0" applyFont="1" applyFill="1" applyAlignment="1">
      <alignment horizontal="center" vertical="center"/>
    </xf>
    <xf numFmtId="0" fontId="117" fillId="21" borderId="0" xfId="0" applyFont="1" applyFill="1" applyAlignment="1">
      <alignment horizontal="center" vertical="center"/>
    </xf>
    <xf numFmtId="38" fontId="117" fillId="21" borderId="0" xfId="2" applyFont="1" applyFill="1" applyBorder="1" applyAlignment="1">
      <alignment vertical="center"/>
    </xf>
    <xf numFmtId="38" fontId="117" fillId="0" borderId="0" xfId="0" applyNumberFormat="1" applyFont="1" applyAlignment="1">
      <alignment vertical="center"/>
    </xf>
    <xf numFmtId="0" fontId="117" fillId="0" borderId="0" xfId="0" applyFont="1" applyAlignment="1">
      <alignment vertical="center"/>
    </xf>
    <xf numFmtId="0" fontId="117" fillId="0" borderId="0" xfId="0" applyFont="1" applyAlignment="1">
      <alignment horizontal="center" vertical="center"/>
    </xf>
    <xf numFmtId="0" fontId="134" fillId="0" borderId="0" xfId="0" applyFont="1" applyAlignment="1">
      <alignment horizontal="left" vertical="center"/>
    </xf>
    <xf numFmtId="176" fontId="78" fillId="29" borderId="10" xfId="2" applyNumberFormat="1" applyFont="1" applyFill="1" applyBorder="1" applyAlignment="1" applyProtection="1">
      <alignment horizontal="right" vertical="center" shrinkToFit="1"/>
    </xf>
    <xf numFmtId="0" fontId="12" fillId="0" borderId="34" xfId="0" applyFont="1" applyBorder="1" applyAlignment="1">
      <alignment horizontal="center"/>
    </xf>
    <xf numFmtId="0" fontId="53" fillId="0" borderId="10" xfId="0" applyFont="1" applyBorder="1" applyAlignment="1">
      <alignment horizontal="center" shrinkToFit="1"/>
    </xf>
    <xf numFmtId="0" fontId="53" fillId="0" borderId="7" xfId="0" applyFont="1" applyBorder="1" applyAlignment="1">
      <alignment horizontal="center" shrinkToFit="1"/>
    </xf>
    <xf numFmtId="0" fontId="27" fillId="9" borderId="105" xfId="0" applyFont="1" applyFill="1" applyBorder="1" applyAlignment="1">
      <alignment horizontal="center" vertical="center" wrapText="1" readingOrder="1"/>
    </xf>
    <xf numFmtId="0" fontId="16" fillId="18" borderId="103" xfId="0" applyFont="1" applyFill="1" applyBorder="1" applyAlignment="1">
      <alignment vertical="center" wrapText="1" readingOrder="1"/>
    </xf>
    <xf numFmtId="189" fontId="35" fillId="6" borderId="153" xfId="0" applyNumberFormat="1" applyFont="1" applyFill="1" applyBorder="1" applyAlignment="1" applyProtection="1">
      <alignment horizontal="right" vertical="center" shrinkToFit="1"/>
      <protection locked="0"/>
    </xf>
    <xf numFmtId="189" fontId="35" fillId="6" borderId="135" xfId="0" applyNumberFormat="1" applyFont="1" applyFill="1" applyBorder="1" applyAlignment="1" applyProtection="1">
      <alignment horizontal="right" vertical="center" shrinkToFit="1"/>
      <protection locked="0"/>
    </xf>
    <xf numFmtId="0" fontId="18" fillId="16" borderId="17" xfId="0" applyFont="1" applyFill="1" applyBorder="1" applyAlignment="1">
      <alignment horizontal="center" vertical="center"/>
    </xf>
    <xf numFmtId="49" fontId="53" fillId="24" borderId="135" xfId="0" applyNumberFormat="1" applyFont="1" applyFill="1" applyBorder="1" applyAlignment="1" applyProtection="1">
      <alignment horizontal="left" vertical="center" wrapText="1" shrinkToFit="1"/>
      <protection locked="0"/>
    </xf>
    <xf numFmtId="0" fontId="109" fillId="24" borderId="139" xfId="0" applyFont="1" applyFill="1" applyBorder="1" applyAlignment="1" applyProtection="1">
      <alignment horizontal="left" vertical="center" shrinkToFit="1"/>
      <protection locked="0"/>
    </xf>
    <xf numFmtId="49" fontId="109" fillId="24" borderId="139" xfId="0" applyNumberFormat="1" applyFont="1" applyFill="1" applyBorder="1" applyAlignment="1" applyProtection="1">
      <alignment horizontal="left" vertical="center" shrinkToFit="1"/>
      <protection locked="0"/>
    </xf>
    <xf numFmtId="0" fontId="15" fillId="0" borderId="0" xfId="0" applyFont="1" applyAlignment="1">
      <alignment horizontal="center" vertical="center"/>
    </xf>
    <xf numFmtId="0" fontId="15" fillId="0" borderId="0" xfId="0" applyFont="1" applyAlignment="1">
      <alignment horizontal="center" vertical="center"/>
    </xf>
    <xf numFmtId="0" fontId="58" fillId="0" borderId="0" xfId="0" applyFont="1" applyFill="1" applyBorder="1" applyAlignment="1">
      <alignment vertical="center" wrapText="1"/>
    </xf>
    <xf numFmtId="49" fontId="58" fillId="0" borderId="0" xfId="0" applyNumberFormat="1" applyFont="1" applyFill="1" applyBorder="1" applyAlignment="1">
      <alignment vertical="center"/>
    </xf>
    <xf numFmtId="0" fontId="58" fillId="0" borderId="0" xfId="0" applyFont="1" applyFill="1" applyBorder="1" applyAlignment="1">
      <alignment vertical="center"/>
    </xf>
    <xf numFmtId="0" fontId="18" fillId="0" borderId="0" xfId="0" applyFont="1" applyFill="1" applyBorder="1"/>
    <xf numFmtId="0" fontId="58" fillId="0" borderId="0" xfId="0" applyFont="1" applyFill="1" applyBorder="1" applyAlignment="1">
      <alignment horizontal="center" vertical="center"/>
    </xf>
    <xf numFmtId="0" fontId="144" fillId="0" borderId="0" xfId="0" applyFont="1" applyAlignment="1">
      <alignment horizontal="left" vertical="center"/>
    </xf>
    <xf numFmtId="0" fontId="15" fillId="0" borderId="0" xfId="0" applyFont="1" applyAlignment="1">
      <alignment horizontal="center" vertical="center"/>
    </xf>
    <xf numFmtId="0" fontId="35" fillId="0" borderId="0" xfId="0" applyFont="1" applyFill="1"/>
    <xf numFmtId="0" fontId="54" fillId="0" borderId="0" xfId="0" applyFont="1" applyFill="1"/>
    <xf numFmtId="0" fontId="37" fillId="8" borderId="0" xfId="0" applyFont="1" applyFill="1" applyBorder="1" applyAlignment="1">
      <alignment vertical="center" wrapText="1"/>
    </xf>
    <xf numFmtId="0" fontId="93" fillId="0" borderId="0" xfId="0" applyFont="1" applyFill="1" applyBorder="1" applyAlignment="1">
      <alignment vertical="center"/>
    </xf>
    <xf numFmtId="49" fontId="58" fillId="0" borderId="0" xfId="0" applyNumberFormat="1" applyFont="1" applyFill="1" applyBorder="1" applyAlignment="1">
      <alignment vertical="center" wrapText="1"/>
    </xf>
    <xf numFmtId="0" fontId="18" fillId="0" borderId="0" xfId="0" applyFont="1" applyFill="1" applyBorder="1" applyAlignment="1">
      <alignment vertical="center" wrapText="1" readingOrder="1"/>
    </xf>
    <xf numFmtId="0" fontId="56" fillId="0" borderId="0" xfId="0" applyFont="1" applyBorder="1" applyAlignment="1" applyProtection="1">
      <alignment vertical="top" wrapText="1"/>
      <protection locked="0"/>
    </xf>
    <xf numFmtId="0" fontId="56" fillId="0" borderId="0" xfId="0" applyFont="1" applyBorder="1" applyAlignment="1" applyProtection="1">
      <alignment vertical="center"/>
      <protection locked="0"/>
    </xf>
    <xf numFmtId="38" fontId="145" fillId="0" borderId="0" xfId="2" applyFont="1" applyFill="1" applyBorder="1" applyAlignment="1" applyProtection="1">
      <alignment vertical="center"/>
    </xf>
    <xf numFmtId="0" fontId="56" fillId="0" borderId="0" xfId="0" applyFont="1" applyFill="1" applyBorder="1" applyAlignment="1" applyProtection="1">
      <alignment vertical="center"/>
      <protection locked="0"/>
    </xf>
    <xf numFmtId="0" fontId="35" fillId="0" borderId="0" xfId="0" applyFont="1" applyFill="1" applyBorder="1"/>
    <xf numFmtId="0" fontId="39" fillId="0" borderId="0" xfId="0" applyFont="1" applyFill="1" applyBorder="1" applyAlignment="1" applyProtection="1">
      <alignment vertical="top" wrapText="1"/>
      <protection locked="0"/>
    </xf>
    <xf numFmtId="0" fontId="18" fillId="0" borderId="0" xfId="0" applyFont="1" applyBorder="1"/>
    <xf numFmtId="0" fontId="93" fillId="0" borderId="0" xfId="0" applyFont="1" applyFill="1" applyBorder="1" applyAlignment="1">
      <alignment vertical="center" wrapText="1"/>
    </xf>
    <xf numFmtId="0" fontId="18" fillId="0" borderId="0" xfId="0" applyFont="1" applyFill="1"/>
    <xf numFmtId="0" fontId="58" fillId="0" borderId="0" xfId="0" applyNumberFormat="1" applyFont="1" applyFill="1" applyBorder="1" applyAlignment="1">
      <alignment horizontal="center" vertical="center" wrapText="1"/>
    </xf>
    <xf numFmtId="0" fontId="96" fillId="0" borderId="0" xfId="0" applyFont="1" applyFill="1" applyAlignment="1">
      <alignment vertical="center"/>
    </xf>
    <xf numFmtId="0" fontId="16" fillId="0" borderId="0" xfId="0" applyFont="1" applyAlignment="1">
      <alignment horizontal="center" vertical="center"/>
    </xf>
    <xf numFmtId="0" fontId="15" fillId="0" borderId="0" xfId="0" applyFont="1" applyAlignment="1">
      <alignment horizontal="center" vertical="center"/>
    </xf>
    <xf numFmtId="0" fontId="16" fillId="0" borderId="268" xfId="0" applyFont="1" applyBorder="1" applyAlignment="1" applyProtection="1">
      <alignment horizontal="center" vertical="center" wrapText="1" readingOrder="1"/>
      <protection locked="0"/>
    </xf>
    <xf numFmtId="0" fontId="16" fillId="0" borderId="269" xfId="0" applyFont="1" applyBorder="1" applyAlignment="1" applyProtection="1">
      <alignment horizontal="center" vertical="center" wrapText="1" readingOrder="1"/>
      <protection locked="0"/>
    </xf>
    <xf numFmtId="0" fontId="16" fillId="0" borderId="270" xfId="0" applyFont="1" applyBorder="1" applyAlignment="1" applyProtection="1">
      <alignment horizontal="center" vertical="center" wrapText="1" readingOrder="1"/>
      <protection locked="0"/>
    </xf>
    <xf numFmtId="0" fontId="16" fillId="0" borderId="271" xfId="0" applyFont="1" applyBorder="1" applyAlignment="1" applyProtection="1">
      <alignment horizontal="center" vertical="center" wrapText="1" readingOrder="1"/>
      <protection locked="0"/>
    </xf>
    <xf numFmtId="0" fontId="16" fillId="0" borderId="7" xfId="0" applyFont="1" applyBorder="1" applyAlignment="1" applyProtection="1">
      <alignment horizontal="center" vertical="center" wrapText="1" readingOrder="1"/>
      <protection locked="0"/>
    </xf>
    <xf numFmtId="0" fontId="16" fillId="0" borderId="3" xfId="0" applyFont="1" applyBorder="1" applyAlignment="1" applyProtection="1">
      <alignment horizontal="center" vertical="center" wrapText="1" readingOrder="1"/>
      <protection locked="0"/>
    </xf>
    <xf numFmtId="0" fontId="143" fillId="3" borderId="0" xfId="0" applyFont="1" applyFill="1" applyAlignment="1">
      <alignment horizontal="left" vertical="center"/>
    </xf>
    <xf numFmtId="0" fontId="16" fillId="0" borderId="0" xfId="0" applyFont="1" applyAlignment="1" applyProtection="1">
      <alignment horizontal="right" vertical="center"/>
      <protection locked="0"/>
    </xf>
    <xf numFmtId="0" fontId="146" fillId="0" borderId="0" xfId="0" applyFont="1" applyAlignment="1">
      <alignment horizontal="right" vertical="center"/>
    </xf>
    <xf numFmtId="38" fontId="60" fillId="0" borderId="0" xfId="0" applyNumberFormat="1" applyFont="1" applyBorder="1" applyAlignment="1">
      <alignment vertical="center"/>
    </xf>
    <xf numFmtId="0" fontId="0" fillId="0" borderId="0" xfId="0" applyBorder="1" applyAlignment="1">
      <alignment vertical="center"/>
    </xf>
    <xf numFmtId="0" fontId="16" fillId="18" borderId="279" xfId="0" applyFont="1" applyFill="1" applyBorder="1" applyAlignment="1">
      <alignment vertical="center" wrapText="1" readingOrder="1"/>
    </xf>
    <xf numFmtId="0" fontId="16" fillId="0" borderId="109" xfId="0" applyFont="1" applyBorder="1" applyAlignment="1">
      <alignment horizontal="center" vertical="center" wrapText="1" readingOrder="1"/>
    </xf>
    <xf numFmtId="0" fontId="16" fillId="0" borderId="109" xfId="0" applyFont="1" applyBorder="1" applyAlignment="1">
      <alignment horizontal="center" vertical="center" wrapText="1" readingOrder="1"/>
    </xf>
    <xf numFmtId="0" fontId="16" fillId="0" borderId="102" xfId="0" applyFont="1" applyBorder="1" applyAlignment="1">
      <alignment horizontal="left" vertical="center" wrapText="1" readingOrder="1"/>
    </xf>
    <xf numFmtId="0" fontId="16" fillId="0" borderId="101" xfId="0" applyFont="1" applyBorder="1" applyAlignment="1">
      <alignment horizontal="left" vertical="center" wrapText="1" readingOrder="1"/>
    </xf>
    <xf numFmtId="0" fontId="16" fillId="0" borderId="103" xfId="0" applyFont="1" applyBorder="1" applyAlignment="1">
      <alignment horizontal="center" vertical="center" wrapText="1" readingOrder="1"/>
    </xf>
    <xf numFmtId="0" fontId="16" fillId="0" borderId="109" xfId="0" applyFont="1" applyBorder="1" applyAlignment="1">
      <alignment horizontal="center" vertical="center" wrapText="1" readingOrder="1"/>
    </xf>
    <xf numFmtId="0" fontId="16" fillId="0" borderId="103" xfId="0" applyFont="1" applyBorder="1" applyAlignment="1">
      <alignment horizontal="left" vertical="center" wrapText="1" readingOrder="1"/>
    </xf>
    <xf numFmtId="0" fontId="16" fillId="0" borderId="109" xfId="0" applyFont="1" applyBorder="1" applyAlignment="1">
      <alignment horizontal="left" vertical="center" wrapText="1" readingOrder="1"/>
    </xf>
    <xf numFmtId="0" fontId="15" fillId="0" borderId="0" xfId="0" applyFont="1" applyAlignment="1">
      <alignment horizontal="center" vertical="center"/>
    </xf>
    <xf numFmtId="0" fontId="12" fillId="0" borderId="0" xfId="0" applyFont="1" applyAlignment="1">
      <alignment horizontal="left" vertical="center"/>
    </xf>
    <xf numFmtId="0" fontId="35" fillId="0" borderId="0" xfId="0" applyFont="1" applyFill="1" applyAlignment="1" applyProtection="1">
      <alignment horizontal="left" vertical="center"/>
      <protection locked="0"/>
    </xf>
    <xf numFmtId="0" fontId="47" fillId="0" borderId="0" xfId="0" applyFont="1" applyFill="1" applyAlignment="1" applyProtection="1">
      <alignment horizontal="left" vertical="center"/>
      <protection locked="0"/>
    </xf>
    <xf numFmtId="0" fontId="46" fillId="0" borderId="0" xfId="0" applyFont="1" applyFill="1" applyAlignment="1" applyProtection="1">
      <alignment horizontal="left" vertical="top"/>
      <protection locked="0"/>
    </xf>
    <xf numFmtId="0" fontId="45" fillId="0" borderId="0" xfId="0" applyFont="1" applyFill="1" applyAlignment="1" applyProtection="1">
      <alignment horizontal="left" vertical="top"/>
      <protection locked="0"/>
    </xf>
    <xf numFmtId="14" fontId="46" fillId="0" borderId="0" xfId="0" applyNumberFormat="1" applyFont="1" applyFill="1" applyAlignment="1" applyProtection="1">
      <alignment horizontal="left" vertical="top"/>
      <protection locked="0"/>
    </xf>
    <xf numFmtId="0" fontId="35" fillId="0" borderId="0" xfId="0" applyFont="1" applyFill="1" applyAlignment="1" applyProtection="1">
      <alignment horizontal="center" vertical="center" shrinkToFit="1"/>
      <protection locked="0"/>
    </xf>
    <xf numFmtId="0" fontId="45" fillId="0" borderId="0" xfId="0" applyFont="1" applyFill="1" applyAlignment="1" applyProtection="1">
      <alignment horizontal="left" vertical="center"/>
      <protection locked="0"/>
    </xf>
    <xf numFmtId="0" fontId="48" fillId="0" borderId="0" xfId="0" applyFont="1" applyFill="1" applyAlignment="1" applyProtection="1">
      <alignment horizontal="left" vertical="center"/>
      <protection locked="0"/>
    </xf>
    <xf numFmtId="0" fontId="40" fillId="0" borderId="0" xfId="0" applyFont="1" applyFill="1" applyAlignment="1" applyProtection="1">
      <alignment horizontal="left" vertical="center"/>
      <protection locked="0"/>
    </xf>
    <xf numFmtId="0" fontId="82" fillId="0" borderId="0" xfId="0" applyFont="1" applyFill="1" applyAlignment="1" applyProtection="1">
      <alignment horizontal="left" vertical="center"/>
      <protection locked="0"/>
    </xf>
    <xf numFmtId="0" fontId="42" fillId="0" borderId="0" xfId="0" applyFont="1" applyFill="1" applyAlignment="1" applyProtection="1">
      <alignment horizontal="left" vertical="center" wrapText="1"/>
      <protection locked="0"/>
    </xf>
    <xf numFmtId="0" fontId="42" fillId="0" borderId="0" xfId="1" applyFont="1" applyFill="1" applyAlignment="1" applyProtection="1">
      <alignment horizontal="left" vertical="center" wrapText="1"/>
      <protection locked="0"/>
    </xf>
    <xf numFmtId="0" fontId="82" fillId="0" borderId="0" xfId="0" applyFont="1" applyFill="1" applyAlignment="1" applyProtection="1">
      <alignment horizontal="left" vertical="top"/>
      <protection locked="0"/>
    </xf>
    <xf numFmtId="0" fontId="99" fillId="0" borderId="0" xfId="0" applyFont="1" applyFill="1" applyAlignment="1">
      <alignment horizontal="left" vertical="center"/>
    </xf>
    <xf numFmtId="0" fontId="131" fillId="0" borderId="0" xfId="0" applyFont="1" applyFill="1" applyAlignment="1" applyProtection="1">
      <alignment horizontal="left" vertical="center"/>
      <protection locked="0"/>
    </xf>
    <xf numFmtId="0" fontId="134" fillId="0" borderId="0" xfId="0" applyFont="1" applyFill="1" applyAlignment="1">
      <alignment horizontal="left" vertical="center"/>
    </xf>
    <xf numFmtId="0" fontId="99" fillId="0" borderId="0" xfId="0" applyFont="1" applyFill="1" applyAlignment="1" applyProtection="1">
      <alignment horizontal="left" vertical="center"/>
      <protection locked="0"/>
    </xf>
    <xf numFmtId="0" fontId="132" fillId="0" borderId="0" xfId="0" applyFont="1" applyFill="1" applyAlignment="1" applyProtection="1">
      <alignment horizontal="left" vertical="center"/>
      <protection locked="0"/>
    </xf>
    <xf numFmtId="0" fontId="133" fillId="0" borderId="0" xfId="0" applyFont="1" applyFill="1" applyAlignment="1" applyProtection="1">
      <alignment horizontal="left" vertical="center"/>
      <protection locked="0"/>
    </xf>
    <xf numFmtId="0" fontId="128" fillId="0" borderId="0" xfId="0" applyFont="1" applyFill="1" applyAlignment="1" applyProtection="1">
      <alignment horizontal="left" vertical="center"/>
      <protection locked="0"/>
    </xf>
    <xf numFmtId="0" fontId="114" fillId="0" borderId="0" xfId="0" applyFont="1" applyFill="1" applyAlignment="1" applyProtection="1">
      <alignment horizontal="left" vertical="center"/>
      <protection locked="0"/>
    </xf>
    <xf numFmtId="0" fontId="35" fillId="0" borderId="0" xfId="0" applyFont="1" applyFill="1" applyAlignment="1" applyProtection="1">
      <alignment horizontal="right" vertical="center"/>
      <protection locked="0"/>
    </xf>
    <xf numFmtId="0" fontId="35" fillId="0" borderId="0" xfId="0" applyFont="1" applyFill="1" applyAlignment="1" applyProtection="1">
      <alignment horizontal="left" vertical="center" shrinkToFit="1"/>
      <protection locked="0"/>
    </xf>
    <xf numFmtId="0" fontId="39" fillId="0" borderId="0" xfId="0" applyFont="1" applyFill="1" applyAlignment="1" applyProtection="1">
      <alignment horizontal="left" vertical="center"/>
      <protection locked="0"/>
    </xf>
    <xf numFmtId="0" fontId="34" fillId="0" borderId="0" xfId="0" applyFont="1" applyFill="1" applyAlignment="1" applyProtection="1">
      <alignment horizontal="left" vertical="center"/>
      <protection locked="0"/>
    </xf>
    <xf numFmtId="0" fontId="37" fillId="0" borderId="0" xfId="0" applyFont="1" applyFill="1" applyAlignment="1" applyProtection="1">
      <alignment horizontal="left" vertical="center"/>
      <protection locked="0"/>
    </xf>
    <xf numFmtId="0" fontId="39" fillId="0" borderId="0" xfId="0" applyFont="1" applyFill="1" applyAlignment="1" applyProtection="1">
      <alignment horizontal="center" vertical="center" shrinkToFit="1"/>
      <protection locked="0"/>
    </xf>
    <xf numFmtId="0" fontId="37" fillId="0" borderId="0" xfId="0" applyFont="1" applyFill="1" applyAlignment="1" applyProtection="1">
      <alignment horizontal="left" vertical="center" shrinkToFit="1"/>
      <protection locked="0"/>
    </xf>
    <xf numFmtId="0" fontId="38" fillId="0" borderId="0" xfId="0" applyFont="1" applyFill="1" applyAlignment="1" applyProtection="1">
      <alignment horizontal="left" vertical="center"/>
      <protection locked="0"/>
    </xf>
    <xf numFmtId="0" fontId="35" fillId="6" borderId="0" xfId="0" applyFont="1" applyFill="1" applyAlignment="1" applyProtection="1">
      <alignment horizontal="right" vertical="center"/>
    </xf>
    <xf numFmtId="0" fontId="35" fillId="19" borderId="0" xfId="0" applyFont="1" applyFill="1" applyAlignment="1" applyProtection="1">
      <alignment horizontal="right" vertical="center"/>
    </xf>
    <xf numFmtId="0" fontId="56" fillId="3" borderId="145" xfId="0" applyFont="1" applyFill="1" applyBorder="1" applyAlignment="1" applyProtection="1">
      <alignment horizontal="left" vertical="center"/>
    </xf>
    <xf numFmtId="0" fontId="56" fillId="3" borderId="146" xfId="0" applyFont="1" applyFill="1" applyBorder="1" applyAlignment="1" applyProtection="1">
      <alignment horizontal="left" vertical="center"/>
    </xf>
    <xf numFmtId="0" fontId="35" fillId="19" borderId="0" xfId="0" applyFont="1" applyFill="1" applyAlignment="1" applyProtection="1">
      <alignment vertical="center"/>
    </xf>
    <xf numFmtId="0" fontId="35" fillId="22" borderId="141" xfId="0" applyFont="1" applyFill="1" applyBorder="1" applyAlignment="1" applyProtection="1">
      <alignment horizontal="center" vertical="center" shrinkToFit="1"/>
    </xf>
    <xf numFmtId="0" fontId="53" fillId="22" borderId="141" xfId="0" applyFont="1" applyFill="1" applyBorder="1" applyAlignment="1" applyProtection="1">
      <alignment horizontal="center" vertical="center" shrinkToFit="1"/>
    </xf>
    <xf numFmtId="0" fontId="63" fillId="6" borderId="0" xfId="0" applyFont="1" applyFill="1" applyAlignment="1" applyProtection="1">
      <alignment vertical="center"/>
    </xf>
    <xf numFmtId="0" fontId="63" fillId="19" borderId="0" xfId="0" applyFont="1" applyFill="1" applyAlignment="1" applyProtection="1">
      <alignment vertical="center"/>
    </xf>
    <xf numFmtId="0" fontId="53" fillId="22" borderId="137" xfId="0" applyFont="1" applyFill="1" applyBorder="1" applyAlignment="1" applyProtection="1">
      <alignment horizontal="center" vertical="center" shrinkToFit="1"/>
    </xf>
    <xf numFmtId="0" fontId="53" fillId="22" borderId="152" xfId="0" applyFont="1" applyFill="1" applyBorder="1" applyAlignment="1" applyProtection="1">
      <alignment horizontal="center" vertical="center" wrapText="1" shrinkToFit="1"/>
    </xf>
    <xf numFmtId="0" fontId="56" fillId="3" borderId="147" xfId="0" applyFont="1" applyFill="1" applyBorder="1" applyAlignment="1" applyProtection="1">
      <alignment horizontal="left" vertical="center"/>
    </xf>
    <xf numFmtId="0" fontId="53" fillId="22" borderId="141" xfId="0" applyFont="1" applyFill="1" applyBorder="1" applyAlignment="1" applyProtection="1">
      <alignment horizontal="center" vertical="center" wrapText="1" shrinkToFit="1"/>
    </xf>
    <xf numFmtId="0" fontId="53" fillId="22" borderId="190" xfId="0" applyFont="1" applyFill="1" applyBorder="1" applyAlignment="1" applyProtection="1">
      <alignment horizontal="center" vertical="center" shrinkToFit="1"/>
    </xf>
    <xf numFmtId="0" fontId="53" fillId="22" borderId="137" xfId="0" applyFont="1" applyFill="1" applyBorder="1" applyAlignment="1" applyProtection="1">
      <alignment horizontal="center" vertical="center" wrapText="1" shrinkToFit="1"/>
    </xf>
    <xf numFmtId="0" fontId="53" fillId="22" borderId="256" xfId="0" applyFont="1" applyFill="1" applyBorder="1" applyAlignment="1" applyProtection="1">
      <alignment horizontal="center" vertical="center" wrapText="1" shrinkToFit="1"/>
    </xf>
    <xf numFmtId="0" fontId="35" fillId="6" borderId="0" xfId="0" applyFont="1" applyFill="1" applyAlignment="1" applyProtection="1">
      <alignment vertical="center"/>
    </xf>
    <xf numFmtId="0" fontId="53" fillId="22" borderId="100" xfId="0" applyFont="1" applyFill="1" applyBorder="1" applyAlignment="1" applyProtection="1">
      <alignment horizontal="center" vertical="center" wrapText="1" shrinkToFit="1"/>
    </xf>
    <xf numFmtId="0" fontId="53" fillId="22" borderId="100" xfId="0" applyFont="1" applyFill="1" applyBorder="1" applyAlignment="1" applyProtection="1">
      <alignment horizontal="center" vertical="center" shrinkToFit="1"/>
    </xf>
    <xf numFmtId="0" fontId="35" fillId="6" borderId="150" xfId="0" applyFont="1" applyFill="1" applyBorder="1" applyAlignment="1" applyProtection="1">
      <alignment vertical="center"/>
    </xf>
    <xf numFmtId="0" fontId="35" fillId="19" borderId="150" xfId="0" applyFont="1" applyFill="1" applyBorder="1" applyAlignment="1" applyProtection="1">
      <alignment vertical="center"/>
    </xf>
    <xf numFmtId="0" fontId="53" fillId="22" borderId="161" xfId="0" applyFont="1" applyFill="1" applyBorder="1" applyAlignment="1" applyProtection="1">
      <alignment horizontal="center" vertical="center" shrinkToFit="1"/>
    </xf>
    <xf numFmtId="0" fontId="56" fillId="3" borderId="288" xfId="0" applyFont="1" applyFill="1" applyBorder="1" applyAlignment="1" applyProtection="1">
      <alignment horizontal="left" vertical="center" wrapText="1"/>
    </xf>
    <xf numFmtId="0" fontId="56" fillId="3" borderId="145" xfId="0" applyFont="1" applyFill="1" applyBorder="1" applyAlignment="1" applyProtection="1">
      <alignment horizontal="left" vertical="center" wrapText="1"/>
    </xf>
    <xf numFmtId="0" fontId="56" fillId="3" borderId="154" xfId="0" applyFont="1" applyFill="1" applyBorder="1" applyAlignment="1" applyProtection="1">
      <alignment horizontal="left" vertical="center"/>
    </xf>
    <xf numFmtId="0" fontId="35" fillId="6" borderId="160" xfId="0" applyFont="1" applyFill="1" applyBorder="1" applyAlignment="1" applyProtection="1">
      <alignment vertical="center"/>
    </xf>
    <xf numFmtId="0" fontId="35" fillId="19" borderId="160" xfId="0" applyFont="1" applyFill="1" applyBorder="1" applyAlignment="1" applyProtection="1">
      <alignment vertical="center"/>
    </xf>
    <xf numFmtId="0" fontId="53" fillId="22" borderId="166" xfId="0" applyFont="1" applyFill="1" applyBorder="1" applyAlignment="1" applyProtection="1">
      <alignment horizontal="center" vertical="center" shrinkToFit="1"/>
    </xf>
    <xf numFmtId="0" fontId="53" fillId="22" borderId="141" xfId="0" applyFont="1" applyFill="1" applyBorder="1" applyAlignment="1" applyProtection="1">
      <alignment vertical="center" wrapText="1" shrinkToFit="1"/>
    </xf>
    <xf numFmtId="0" fontId="53" fillId="22" borderId="99" xfId="0" applyFont="1" applyFill="1" applyBorder="1" applyAlignment="1" applyProtection="1">
      <alignment vertical="center" wrapText="1" shrinkToFit="1"/>
    </xf>
    <xf numFmtId="0" fontId="35" fillId="22" borderId="100" xfId="0" applyFont="1" applyFill="1" applyBorder="1" applyAlignment="1" applyProtection="1">
      <alignment horizontal="center" vertical="center" shrinkToFit="1"/>
    </xf>
    <xf numFmtId="0" fontId="35" fillId="22" borderId="100" xfId="0" applyFont="1" applyFill="1" applyBorder="1" applyAlignment="1" applyProtection="1">
      <alignment horizontal="center" vertical="center" wrapText="1" shrinkToFit="1"/>
    </xf>
    <xf numFmtId="0" fontId="39" fillId="3" borderId="145" xfId="0" applyFont="1" applyFill="1" applyBorder="1" applyAlignment="1" applyProtection="1">
      <alignment horizontal="left" vertical="center"/>
    </xf>
    <xf numFmtId="0" fontId="39" fillId="3" borderId="146" xfId="0" applyFont="1" applyFill="1" applyBorder="1" applyAlignment="1" applyProtection="1">
      <alignment horizontal="left" vertical="center"/>
    </xf>
    <xf numFmtId="0" fontId="35" fillId="6" borderId="199" xfId="0" applyFont="1" applyFill="1" applyBorder="1" applyAlignment="1" applyProtection="1">
      <alignment vertical="center"/>
    </xf>
    <xf numFmtId="0" fontId="35" fillId="19" borderId="199" xfId="0" applyFont="1" applyFill="1" applyBorder="1" applyAlignment="1" applyProtection="1">
      <alignment vertical="center"/>
    </xf>
    <xf numFmtId="0" fontId="35" fillId="6" borderId="150" xfId="0" applyFont="1" applyFill="1" applyBorder="1" applyAlignment="1" applyProtection="1">
      <alignment horizontal="right" vertical="center"/>
    </xf>
    <xf numFmtId="0" fontId="35" fillId="19" borderId="150" xfId="0" applyFont="1" applyFill="1" applyBorder="1" applyAlignment="1" applyProtection="1">
      <alignment horizontal="right" vertical="center"/>
    </xf>
    <xf numFmtId="0" fontId="40" fillId="6" borderId="164" xfId="0" applyFont="1" applyFill="1" applyBorder="1" applyAlignment="1" applyProtection="1">
      <alignment horizontal="right" vertical="center"/>
    </xf>
    <xf numFmtId="0" fontId="40" fillId="19" borderId="164" xfId="0" applyFont="1" applyFill="1" applyBorder="1" applyAlignment="1" applyProtection="1">
      <alignment horizontal="right" vertical="center"/>
    </xf>
    <xf numFmtId="0" fontId="40" fillId="6" borderId="160" xfId="0" applyFont="1" applyFill="1" applyBorder="1" applyAlignment="1" applyProtection="1">
      <alignment horizontal="right" vertical="center"/>
    </xf>
    <xf numFmtId="0" fontId="40" fillId="19" borderId="160" xfId="0" applyFont="1" applyFill="1" applyBorder="1" applyAlignment="1" applyProtection="1">
      <alignment horizontal="right" vertical="center"/>
    </xf>
    <xf numFmtId="0" fontId="40" fillId="6" borderId="0" xfId="0" applyFont="1" applyFill="1" applyAlignment="1" applyProtection="1">
      <alignment horizontal="right" vertical="center"/>
    </xf>
    <xf numFmtId="0" fontId="40" fillId="19" borderId="0" xfId="0" applyFont="1" applyFill="1" applyAlignment="1" applyProtection="1">
      <alignment horizontal="right" vertical="center"/>
    </xf>
    <xf numFmtId="0" fontId="40" fillId="6" borderId="150" xfId="0" applyFont="1" applyFill="1" applyBorder="1" applyAlignment="1" applyProtection="1">
      <alignment horizontal="right" vertical="center"/>
    </xf>
    <xf numFmtId="0" fontId="40" fillId="19" borderId="150" xfId="0" applyFont="1" applyFill="1" applyBorder="1" applyAlignment="1" applyProtection="1">
      <alignment horizontal="right" vertical="center"/>
    </xf>
    <xf numFmtId="0" fontId="35" fillId="6" borderId="0" xfId="0" applyFont="1" applyFill="1" applyAlignment="1" applyProtection="1">
      <alignment vertical="center" wrapText="1"/>
    </xf>
    <xf numFmtId="0" fontId="35" fillId="22" borderId="247" xfId="0" applyFont="1" applyFill="1" applyBorder="1" applyAlignment="1" applyProtection="1">
      <alignment horizontal="center" vertical="center" shrinkToFit="1"/>
    </xf>
    <xf numFmtId="38" fontId="53" fillId="22" borderId="210" xfId="2" applyFont="1" applyFill="1" applyBorder="1" applyAlignment="1" applyProtection="1">
      <alignment vertical="center" wrapText="1"/>
    </xf>
    <xf numFmtId="38" fontId="53" fillId="22" borderId="210" xfId="2" applyFont="1" applyFill="1" applyBorder="1" applyAlignment="1" applyProtection="1">
      <alignment vertical="center"/>
    </xf>
    <xf numFmtId="0" fontId="53" fillId="22" borderId="210" xfId="0" applyFont="1" applyFill="1" applyBorder="1" applyAlignment="1">
      <alignment vertical="center" wrapText="1"/>
    </xf>
    <xf numFmtId="0" fontId="53" fillId="2" borderId="0" xfId="0" applyFont="1" applyFill="1" applyAlignment="1">
      <alignment vertical="center"/>
    </xf>
    <xf numFmtId="0" fontId="53" fillId="0" borderId="207" xfId="0" applyFont="1" applyBorder="1" applyAlignment="1">
      <alignment vertical="center"/>
    </xf>
    <xf numFmtId="0" fontId="53" fillId="0" borderId="149" xfId="0" applyFont="1" applyBorder="1" applyAlignment="1">
      <alignment vertical="center"/>
    </xf>
    <xf numFmtId="0" fontId="53" fillId="0" borderId="210" xfId="0" applyFont="1" applyBorder="1" applyAlignment="1">
      <alignment vertical="center"/>
    </xf>
    <xf numFmtId="0" fontId="53" fillId="0" borderId="0" xfId="0" applyFont="1" applyBorder="1" applyAlignment="1" applyProtection="1">
      <alignment vertical="center"/>
      <protection locked="0"/>
    </xf>
    <xf numFmtId="0" fontId="31" fillId="18" borderId="105" xfId="0" applyFont="1" applyFill="1" applyBorder="1" applyAlignment="1">
      <alignment vertical="center" wrapText="1" readingOrder="1"/>
    </xf>
    <xf numFmtId="0" fontId="58" fillId="0" borderId="0" xfId="0" applyNumberFormat="1" applyFont="1" applyFill="1" applyBorder="1" applyAlignment="1">
      <alignment vertical="center" wrapText="1"/>
    </xf>
    <xf numFmtId="0" fontId="0" fillId="0" borderId="0" xfId="0" applyFill="1" applyAlignment="1">
      <alignment vertical="center"/>
    </xf>
    <xf numFmtId="0" fontId="60" fillId="0" borderId="0" xfId="0" applyFont="1" applyFill="1" applyAlignment="1">
      <alignment vertical="center"/>
    </xf>
    <xf numFmtId="0" fontId="104" fillId="0" borderId="7" xfId="0" applyFont="1" applyFill="1" applyBorder="1" applyAlignment="1">
      <alignment horizontal="center" vertical="center" wrapText="1"/>
    </xf>
    <xf numFmtId="0" fontId="30" fillId="0" borderId="7" xfId="0" applyFont="1" applyFill="1" applyBorder="1" applyAlignment="1">
      <alignment horizontal="center" vertical="center"/>
    </xf>
    <xf numFmtId="0" fontId="60" fillId="0" borderId="7" xfId="0" applyFont="1" applyFill="1" applyBorder="1" applyAlignment="1">
      <alignment horizontal="center" vertical="center"/>
    </xf>
    <xf numFmtId="38" fontId="60" fillId="0" borderId="0" xfId="2" applyFont="1" applyFill="1" applyAlignment="1">
      <alignment vertical="center"/>
    </xf>
    <xf numFmtId="0" fontId="0" fillId="0" borderId="0" xfId="0" applyFill="1" applyBorder="1" applyAlignment="1">
      <alignment vertical="center"/>
    </xf>
    <xf numFmtId="0" fontId="60" fillId="0" borderId="0" xfId="0" applyFont="1" applyFill="1" applyBorder="1" applyAlignment="1">
      <alignment vertical="center"/>
    </xf>
    <xf numFmtId="0" fontId="30" fillId="0" borderId="0" xfId="0" applyFont="1" applyFill="1" applyBorder="1" applyAlignment="1">
      <alignment horizontal="center" vertical="center"/>
    </xf>
    <xf numFmtId="38" fontId="60" fillId="0" borderId="0" xfId="0" applyNumberFormat="1" applyFont="1" applyFill="1" applyBorder="1" applyAlignment="1">
      <alignment vertical="center"/>
    </xf>
    <xf numFmtId="0" fontId="30" fillId="0" borderId="4" xfId="0" applyFont="1" applyFill="1" applyBorder="1" applyAlignment="1">
      <alignment horizontal="center" vertical="center"/>
    </xf>
    <xf numFmtId="0" fontId="60" fillId="0" borderId="31" xfId="0" applyFont="1" applyFill="1" applyBorder="1" applyAlignment="1">
      <alignment horizontal="center" vertical="center"/>
    </xf>
    <xf numFmtId="0" fontId="44" fillId="0" borderId="0" xfId="0" applyFont="1" applyFill="1" applyAlignment="1">
      <alignment vertical="center"/>
    </xf>
    <xf numFmtId="0" fontId="0" fillId="0" borderId="0" xfId="0" applyFill="1" applyAlignment="1">
      <alignment horizontal="center" vertical="center"/>
    </xf>
    <xf numFmtId="176" fontId="0" fillId="0" borderId="0" xfId="0" applyNumberFormat="1" applyFill="1" applyAlignment="1">
      <alignment vertical="center"/>
    </xf>
    <xf numFmtId="176" fontId="0" fillId="0" borderId="0" xfId="0" applyNumberFormat="1" applyFill="1" applyAlignment="1">
      <alignment horizontal="center" vertical="center"/>
    </xf>
    <xf numFmtId="0" fontId="22" fillId="0" borderId="0" xfId="0" applyFont="1" applyFill="1" applyAlignment="1">
      <alignment horizontal="center" vertical="center" shrinkToFit="1"/>
    </xf>
    <xf numFmtId="0" fontId="0" fillId="0" borderId="0" xfId="0" applyFill="1" applyAlignment="1">
      <alignment vertical="center" shrinkToFit="1"/>
    </xf>
    <xf numFmtId="0" fontId="82" fillId="0" borderId="0" xfId="0" applyFont="1" applyFill="1" applyAlignment="1">
      <alignment vertical="center"/>
    </xf>
    <xf numFmtId="0" fontId="105" fillId="0" borderId="0" xfId="0" applyFont="1" applyFill="1" applyAlignment="1">
      <alignment vertical="center"/>
    </xf>
    <xf numFmtId="49" fontId="76" fillId="0" borderId="47" xfId="0" applyNumberFormat="1" applyFont="1" applyFill="1" applyBorder="1" applyAlignment="1">
      <alignment horizontal="right" shrinkToFit="1"/>
    </xf>
    <xf numFmtId="49" fontId="76" fillId="0" borderId="47" xfId="0" applyNumberFormat="1" applyFont="1" applyFill="1" applyBorder="1" applyAlignment="1">
      <alignment horizontal="left" shrinkToFit="1"/>
    </xf>
    <xf numFmtId="0" fontId="74" fillId="0" borderId="47" xfId="0" applyFont="1" applyFill="1" applyBorder="1" applyAlignment="1">
      <alignment vertical="center" shrinkToFit="1"/>
    </xf>
    <xf numFmtId="0" fontId="74" fillId="0" borderId="47" xfId="0" applyFont="1" applyFill="1" applyBorder="1" applyAlignment="1">
      <alignment horizontal="center" vertical="center" shrinkToFit="1"/>
    </xf>
    <xf numFmtId="176" fontId="74" fillId="0" borderId="47" xfId="0" applyNumberFormat="1" applyFont="1" applyFill="1" applyBorder="1" applyAlignment="1">
      <alignment vertical="center" shrinkToFit="1"/>
    </xf>
    <xf numFmtId="176" fontId="74" fillId="0" borderId="47" xfId="0" applyNumberFormat="1" applyFont="1" applyFill="1" applyBorder="1" applyAlignment="1">
      <alignment horizontal="center" vertical="center" shrinkToFit="1"/>
    </xf>
    <xf numFmtId="0" fontId="80" fillId="0" borderId="47" xfId="0" applyFont="1" applyFill="1" applyBorder="1" applyAlignment="1">
      <alignment horizontal="center" vertical="center" shrinkToFit="1"/>
    </xf>
    <xf numFmtId="0" fontId="56" fillId="3" borderId="146" xfId="0" applyFont="1" applyFill="1" applyBorder="1" applyAlignment="1" applyProtection="1">
      <alignment horizontal="left" vertical="center"/>
      <protection locked="0"/>
    </xf>
    <xf numFmtId="0" fontId="16" fillId="0" borderId="289" xfId="0" applyFont="1" applyBorder="1" applyAlignment="1">
      <alignment horizontal="center" vertical="center" wrapText="1" readingOrder="1"/>
    </xf>
    <xf numFmtId="0" fontId="15" fillId="0" borderId="0" xfId="0" applyFont="1" applyFill="1" applyAlignment="1">
      <alignment horizontal="center" vertical="center"/>
    </xf>
    <xf numFmtId="0" fontId="113" fillId="0" borderId="0" xfId="0" applyFont="1" applyFill="1"/>
    <xf numFmtId="0" fontId="15" fillId="0" borderId="0" xfId="0" applyFont="1" applyFill="1" applyAlignment="1">
      <alignment horizontal="center" vertical="center"/>
    </xf>
    <xf numFmtId="0" fontId="9" fillId="0" borderId="0" xfId="0" applyFont="1" applyFill="1" applyAlignment="1">
      <alignment horizontal="center" vertical="center"/>
    </xf>
    <xf numFmtId="0" fontId="0" fillId="0" borderId="0" xfId="0" applyFill="1"/>
    <xf numFmtId="0" fontId="71" fillId="0" borderId="0" xfId="0" applyFont="1" applyFill="1" applyAlignment="1">
      <alignment vertical="center"/>
    </xf>
    <xf numFmtId="0" fontId="15" fillId="0" borderId="0" xfId="0" applyFont="1" applyFill="1" applyAlignment="1">
      <alignment vertical="center"/>
    </xf>
    <xf numFmtId="0" fontId="9" fillId="0" borderId="0" xfId="0" applyFont="1" applyFill="1"/>
    <xf numFmtId="0" fontId="116" fillId="0" borderId="0" xfId="0" applyFont="1" applyFill="1" applyAlignment="1">
      <alignment vertical="center"/>
    </xf>
    <xf numFmtId="0" fontId="117" fillId="0" borderId="0" xfId="0" applyFont="1" applyFill="1"/>
    <xf numFmtId="0" fontId="118" fillId="0" borderId="0" xfId="0" applyFont="1" applyFill="1"/>
    <xf numFmtId="0" fontId="119" fillId="0" borderId="0" xfId="0" applyFont="1" applyFill="1" applyAlignment="1">
      <alignment horizontal="center" vertical="center" wrapText="1"/>
    </xf>
    <xf numFmtId="0" fontId="120" fillId="0" borderId="0" xfId="0" applyFont="1" applyFill="1" applyAlignment="1">
      <alignment horizontal="center" vertical="center" wrapText="1"/>
    </xf>
    <xf numFmtId="0" fontId="117" fillId="0" borderId="0" xfId="0" applyFont="1" applyFill="1" applyAlignment="1">
      <alignment vertical="center"/>
    </xf>
    <xf numFmtId="176" fontId="117" fillId="0" borderId="0" xfId="0" applyNumberFormat="1" applyFont="1" applyFill="1"/>
    <xf numFmtId="0" fontId="117" fillId="0" borderId="0" xfId="0" applyFont="1" applyFill="1" applyAlignment="1">
      <alignment wrapText="1"/>
    </xf>
    <xf numFmtId="0" fontId="135" fillId="0" borderId="0" xfId="0" applyFont="1" applyFill="1"/>
    <xf numFmtId="0" fontId="121" fillId="0" borderId="0" xfId="0" applyFont="1" applyFill="1" applyAlignment="1">
      <alignment horizontal="left"/>
    </xf>
    <xf numFmtId="0" fontId="121" fillId="0" borderId="0" xfId="0" applyFont="1" applyFill="1"/>
    <xf numFmtId="0" fontId="122" fillId="0" borderId="0" xfId="0" applyFont="1" applyFill="1"/>
    <xf numFmtId="0" fontId="136" fillId="0" borderId="0" xfId="0" applyFont="1" applyFill="1" applyAlignment="1">
      <alignment vertical="center"/>
    </xf>
    <xf numFmtId="0" fontId="124" fillId="0" borderId="0" xfId="0" applyFont="1" applyFill="1" applyAlignment="1">
      <alignment vertical="center"/>
    </xf>
    <xf numFmtId="0" fontId="105" fillId="0" borderId="0" xfId="0" applyFont="1" applyFill="1"/>
    <xf numFmtId="0" fontId="123" fillId="0" borderId="0" xfId="0" applyFont="1" applyFill="1" applyAlignment="1">
      <alignment vertical="center"/>
    </xf>
    <xf numFmtId="0" fontId="15" fillId="0" borderId="0" xfId="0" applyNumberFormat="1" applyFont="1" applyAlignment="1">
      <alignment horizontal="center" vertical="center"/>
    </xf>
    <xf numFmtId="0" fontId="12" fillId="0" borderId="19" xfId="0" applyNumberFormat="1" applyFont="1" applyBorder="1" applyAlignment="1">
      <alignment horizontal="center" vertical="center" wrapText="1"/>
    </xf>
    <xf numFmtId="0" fontId="12" fillId="0" borderId="19" xfId="0" applyNumberFormat="1" applyFont="1" applyBorder="1" applyAlignment="1">
      <alignment vertical="center" wrapText="1"/>
    </xf>
    <xf numFmtId="0" fontId="12" fillId="0" borderId="9" xfId="0" applyNumberFormat="1" applyFont="1" applyBorder="1" applyAlignment="1">
      <alignment horizontal="center" vertical="center" wrapText="1"/>
    </xf>
    <xf numFmtId="0" fontId="12" fillId="0" borderId="0" xfId="0" applyNumberFormat="1" applyFont="1" applyAlignment="1" applyProtection="1">
      <alignment horizontal="center" vertical="center" wrapText="1"/>
      <protection locked="0"/>
    </xf>
    <xf numFmtId="192" fontId="53" fillId="24" borderId="194" xfId="0" applyNumberFormat="1" applyFont="1" applyFill="1" applyBorder="1" applyAlignment="1" applyProtection="1">
      <alignment horizontal="left" vertical="center" shrinkToFit="1"/>
      <protection locked="0"/>
    </xf>
    <xf numFmtId="0" fontId="53" fillId="0" borderId="0" xfId="0" applyFont="1" applyFill="1" applyAlignment="1" applyProtection="1">
      <alignment horizontal="left" vertical="center"/>
      <protection locked="0"/>
    </xf>
    <xf numFmtId="0" fontId="15" fillId="0" borderId="0" xfId="0" applyFont="1" applyAlignment="1">
      <alignment horizontal="center" vertical="center"/>
    </xf>
    <xf numFmtId="0" fontId="106" fillId="0" borderId="0" xfId="0" applyFont="1" applyAlignment="1" applyProtection="1">
      <alignment horizontal="left" vertical="top" wrapText="1" shrinkToFit="1"/>
      <protection locked="0"/>
    </xf>
    <xf numFmtId="0" fontId="106" fillId="0" borderId="0" xfId="0" applyFont="1" applyAlignment="1">
      <alignment vertical="top"/>
    </xf>
    <xf numFmtId="49" fontId="159" fillId="0" borderId="0" xfId="0" applyNumberFormat="1" applyFont="1" applyAlignment="1">
      <alignment vertical="center"/>
    </xf>
    <xf numFmtId="49" fontId="98" fillId="0" borderId="0" xfId="0" applyNumberFormat="1" applyFont="1" applyAlignment="1">
      <alignment vertical="center"/>
    </xf>
    <xf numFmtId="0" fontId="0" fillId="0" borderId="0" xfId="0"/>
    <xf numFmtId="0" fontId="15" fillId="0" borderId="0" xfId="0" applyFont="1" applyAlignment="1">
      <alignment vertical="center"/>
    </xf>
    <xf numFmtId="0" fontId="15" fillId="0" borderId="0" xfId="0" applyFont="1" applyAlignment="1">
      <alignment horizontal="center" vertical="center"/>
    </xf>
    <xf numFmtId="0" fontId="15" fillId="0" borderId="0" xfId="0" applyFont="1" applyAlignment="1">
      <alignment horizontal="left" vertical="center"/>
    </xf>
    <xf numFmtId="176" fontId="84" fillId="0" borderId="9" xfId="0" applyNumberFormat="1" applyFont="1" applyBorder="1" applyAlignment="1" applyProtection="1">
      <alignment vertical="center" shrinkToFit="1"/>
      <protection locked="0"/>
    </xf>
    <xf numFmtId="176" fontId="84" fillId="4" borderId="7" xfId="0" applyNumberFormat="1" applyFont="1" applyFill="1" applyBorder="1" applyAlignment="1" applyProtection="1">
      <alignment vertical="center" shrinkToFit="1"/>
      <protection locked="0"/>
    </xf>
    <xf numFmtId="0" fontId="72" fillId="0" borderId="0" xfId="0" applyFont="1" applyAlignment="1">
      <alignment horizontal="right" vertical="center"/>
    </xf>
    <xf numFmtId="0" fontId="75" fillId="0" borderId="0" xfId="0" applyFont="1" applyAlignment="1">
      <alignment horizontal="right" vertical="center"/>
    </xf>
    <xf numFmtId="0" fontId="74" fillId="0" borderId="0" xfId="0" applyFont="1" applyAlignment="1">
      <alignment horizontal="right" vertical="center"/>
    </xf>
    <xf numFmtId="0" fontId="94" fillId="0" borderId="0" xfId="0" applyFont="1" applyAlignment="1">
      <alignment vertical="center"/>
    </xf>
    <xf numFmtId="0" fontId="74" fillId="0" borderId="0" xfId="0" applyFont="1" applyAlignment="1">
      <alignment horizontal="left" vertical="center"/>
    </xf>
    <xf numFmtId="0" fontId="73" fillId="6" borderId="7" xfId="0" applyFont="1" applyFill="1" applyBorder="1" applyAlignment="1">
      <alignment horizontal="center" vertical="center" wrapText="1"/>
    </xf>
    <xf numFmtId="0" fontId="77" fillId="4" borderId="7" xfId="0" applyFont="1" applyFill="1" applyBorder="1" applyAlignment="1">
      <alignment horizontal="center" vertical="center" wrapText="1"/>
    </xf>
    <xf numFmtId="0" fontId="77" fillId="5" borderId="7" xfId="0" applyFont="1" applyFill="1" applyBorder="1" applyAlignment="1">
      <alignment horizontal="center" vertical="center" wrapText="1"/>
    </xf>
    <xf numFmtId="0" fontId="77" fillId="0" borderId="7" xfId="0" applyFont="1" applyBorder="1" applyAlignment="1">
      <alignment horizontal="center" vertical="center" wrapText="1"/>
    </xf>
    <xf numFmtId="0" fontId="77" fillId="6" borderId="26" xfId="0" applyFont="1" applyFill="1" applyBorder="1" applyAlignment="1">
      <alignment horizontal="center" vertical="center"/>
    </xf>
    <xf numFmtId="176" fontId="78" fillId="4" borderId="29" xfId="2" quotePrefix="1" applyNumberFormat="1" applyFont="1" applyFill="1" applyBorder="1" applyAlignment="1" applyProtection="1">
      <alignment horizontal="right" vertical="center" shrinkToFit="1"/>
    </xf>
    <xf numFmtId="176" fontId="78" fillId="5" borderId="29" xfId="2" quotePrefix="1" applyNumberFormat="1" applyFont="1" applyFill="1" applyBorder="1" applyAlignment="1" applyProtection="1">
      <alignment horizontal="right" vertical="center" shrinkToFit="1"/>
    </xf>
    <xf numFmtId="176" fontId="78" fillId="0" borderId="26" xfId="2" quotePrefix="1" applyNumberFormat="1" applyFont="1" applyBorder="1" applyAlignment="1" applyProtection="1">
      <alignment horizontal="right" vertical="center" shrinkToFit="1"/>
    </xf>
    <xf numFmtId="0" fontId="77" fillId="6" borderId="25" xfId="0" applyFont="1" applyFill="1" applyBorder="1" applyAlignment="1">
      <alignment horizontal="center" vertical="center"/>
    </xf>
    <xf numFmtId="176" fontId="78" fillId="4" borderId="25" xfId="2" quotePrefix="1" applyNumberFormat="1" applyFont="1" applyFill="1" applyBorder="1" applyAlignment="1" applyProtection="1">
      <alignment horizontal="right" vertical="center" shrinkToFit="1"/>
    </xf>
    <xf numFmtId="176" fontId="78" fillId="5" borderId="27" xfId="2" quotePrefix="1" applyNumberFormat="1" applyFont="1" applyFill="1" applyBorder="1" applyAlignment="1" applyProtection="1">
      <alignment horizontal="right" vertical="center" shrinkToFit="1"/>
    </xf>
    <xf numFmtId="176" fontId="78" fillId="0" borderId="25" xfId="2" quotePrefix="1" applyNumberFormat="1" applyFont="1" applyBorder="1" applyAlignment="1" applyProtection="1">
      <alignment horizontal="right" vertical="center" shrinkToFit="1"/>
    </xf>
    <xf numFmtId="0" fontId="77" fillId="6" borderId="23" xfId="0" applyFont="1" applyFill="1" applyBorder="1" applyAlignment="1">
      <alignment horizontal="center" vertical="center"/>
    </xf>
    <xf numFmtId="176" fontId="78" fillId="4" borderId="221" xfId="2" quotePrefix="1" applyNumberFormat="1" applyFont="1" applyFill="1" applyBorder="1" applyAlignment="1" applyProtection="1">
      <alignment horizontal="right" vertical="center" shrinkToFit="1"/>
    </xf>
    <xf numFmtId="176" fontId="78" fillId="5" borderId="221" xfId="2" quotePrefix="1" applyNumberFormat="1" applyFont="1" applyFill="1" applyBorder="1" applyAlignment="1" applyProtection="1">
      <alignment horizontal="right" vertical="center" shrinkToFit="1"/>
    </xf>
    <xf numFmtId="176" fontId="78" fillId="0" borderId="222" xfId="2" quotePrefix="1" applyNumberFormat="1" applyFont="1" applyBorder="1" applyAlignment="1" applyProtection="1">
      <alignment horizontal="right" vertical="center" shrinkToFit="1"/>
    </xf>
    <xf numFmtId="0" fontId="77" fillId="6" borderId="31" xfId="0" applyFont="1" applyFill="1" applyBorder="1" applyAlignment="1">
      <alignment horizontal="center" vertical="center"/>
    </xf>
    <xf numFmtId="176" fontId="78" fillId="4" borderId="21" xfId="2" applyNumberFormat="1" applyFont="1" applyFill="1" applyBorder="1" applyAlignment="1" applyProtection="1">
      <alignment horizontal="right" vertical="center" shrinkToFit="1"/>
    </xf>
    <xf numFmtId="176" fontId="78" fillId="5" borderId="21" xfId="2" applyNumberFormat="1" applyFont="1" applyFill="1" applyBorder="1" applyAlignment="1" applyProtection="1">
      <alignment horizontal="right" vertical="center" shrinkToFit="1"/>
    </xf>
    <xf numFmtId="176" fontId="78" fillId="0" borderId="10" xfId="2" applyNumberFormat="1" applyFont="1" applyBorder="1" applyAlignment="1" applyProtection="1">
      <alignment horizontal="right" vertical="center" shrinkToFit="1"/>
    </xf>
    <xf numFmtId="0" fontId="74" fillId="0" borderId="0" xfId="0" applyFont="1" applyAlignment="1">
      <alignment horizontal="center" vertical="center"/>
    </xf>
    <xf numFmtId="0" fontId="94" fillId="0" borderId="0" xfId="0" applyFont="1"/>
    <xf numFmtId="0" fontId="79" fillId="0" borderId="0" xfId="0" applyFont="1" applyAlignment="1">
      <alignment horizontal="center" vertical="center"/>
    </xf>
    <xf numFmtId="38" fontId="81" fillId="0" borderId="0" xfId="2" applyFont="1" applyAlignment="1" applyProtection="1">
      <alignment horizontal="center" vertical="center"/>
    </xf>
    <xf numFmtId="176" fontId="78" fillId="4" borderId="26" xfId="2" applyNumberFormat="1" applyFont="1" applyFill="1" applyBorder="1" applyAlignment="1" applyProtection="1">
      <alignment horizontal="right" vertical="center" shrinkToFit="1"/>
    </xf>
    <xf numFmtId="176" fontId="78" fillId="5" borderId="26" xfId="2" applyNumberFormat="1" applyFont="1" applyFill="1" applyBorder="1" applyAlignment="1" applyProtection="1">
      <alignment horizontal="right" vertical="center" shrinkToFit="1"/>
    </xf>
    <xf numFmtId="176" fontId="78" fillId="0" borderId="26" xfId="2" applyNumberFormat="1" applyFont="1" applyBorder="1" applyAlignment="1" applyProtection="1">
      <alignment horizontal="right" vertical="center" shrinkToFit="1"/>
    </xf>
    <xf numFmtId="176" fontId="78" fillId="4" borderId="25" xfId="2" applyNumberFormat="1" applyFont="1" applyFill="1" applyBorder="1" applyAlignment="1" applyProtection="1">
      <alignment horizontal="right" vertical="center" shrinkToFit="1"/>
    </xf>
    <xf numFmtId="176" fontId="78" fillId="5" borderId="25" xfId="2" applyNumberFormat="1" applyFont="1" applyFill="1" applyBorder="1" applyAlignment="1" applyProtection="1">
      <alignment horizontal="right" vertical="center" shrinkToFit="1"/>
    </xf>
    <xf numFmtId="176" fontId="78" fillId="0" borderId="25" xfId="2" applyNumberFormat="1" applyFont="1" applyBorder="1" applyAlignment="1" applyProtection="1">
      <alignment horizontal="right" vertical="center" shrinkToFit="1"/>
    </xf>
    <xf numFmtId="176" fontId="78" fillId="4" borderId="222" xfId="2" applyNumberFormat="1" applyFont="1" applyFill="1" applyBorder="1" applyAlignment="1" applyProtection="1">
      <alignment horizontal="right" vertical="center" shrinkToFit="1"/>
    </xf>
    <xf numFmtId="176" fontId="78" fillId="5" borderId="222" xfId="2" applyNumberFormat="1" applyFont="1" applyFill="1" applyBorder="1" applyAlignment="1" applyProtection="1">
      <alignment horizontal="right" vertical="center" shrinkToFit="1"/>
    </xf>
    <xf numFmtId="176" fontId="78" fillId="0" borderId="222" xfId="2" applyNumberFormat="1" applyFont="1" applyBorder="1" applyAlignment="1" applyProtection="1">
      <alignment horizontal="right" vertical="center" shrinkToFit="1"/>
    </xf>
    <xf numFmtId="176" fontId="78" fillId="4" borderId="10" xfId="2" applyNumberFormat="1" applyFont="1" applyFill="1" applyBorder="1" applyAlignment="1" applyProtection="1">
      <alignment horizontal="right" vertical="center" shrinkToFit="1"/>
    </xf>
    <xf numFmtId="176" fontId="78" fillId="5" borderId="10" xfId="2" applyNumberFormat="1" applyFont="1" applyFill="1" applyBorder="1" applyAlignment="1" applyProtection="1">
      <alignment horizontal="right" vertical="center" shrinkToFit="1"/>
    </xf>
    <xf numFmtId="0" fontId="77" fillId="4" borderId="17" xfId="0" applyFont="1" applyFill="1" applyBorder="1" applyAlignment="1">
      <alignment horizontal="center" vertical="center" wrapText="1"/>
    </xf>
    <xf numFmtId="0" fontId="77" fillId="5" borderId="17" xfId="0" applyFont="1" applyFill="1" applyBorder="1" applyAlignment="1">
      <alignment horizontal="center" vertical="center" wrapText="1"/>
    </xf>
    <xf numFmtId="0" fontId="77" fillId="0" borderId="4" xfId="0" applyFont="1" applyBorder="1" applyAlignment="1">
      <alignment horizontal="center" vertical="center" wrapText="1"/>
    </xf>
    <xf numFmtId="0" fontId="99" fillId="0" borderId="0" xfId="0" applyFont="1" applyAlignment="1">
      <alignment horizontal="left" vertical="center"/>
    </xf>
    <xf numFmtId="0" fontId="117" fillId="0" borderId="0" xfId="0" applyFont="1"/>
    <xf numFmtId="0" fontId="59" fillId="0" borderId="0" xfId="0" applyFont="1" applyAlignment="1">
      <alignment horizontal="left" vertical="center"/>
    </xf>
    <xf numFmtId="176" fontId="78" fillId="29" borderId="26" xfId="2" quotePrefix="1" applyNumberFormat="1" applyFont="1" applyFill="1" applyBorder="1" applyAlignment="1" applyProtection="1">
      <alignment horizontal="right" vertical="center" shrinkToFit="1"/>
    </xf>
    <xf numFmtId="176" fontId="78" fillId="29" borderId="25" xfId="2" quotePrefix="1" applyNumberFormat="1" applyFont="1" applyFill="1" applyBorder="1" applyAlignment="1" applyProtection="1">
      <alignment horizontal="right" vertical="center" shrinkToFit="1"/>
    </xf>
    <xf numFmtId="176" fontId="78" fillId="29" borderId="222" xfId="2" quotePrefix="1" applyNumberFormat="1" applyFont="1" applyFill="1" applyBorder="1" applyAlignment="1" applyProtection="1">
      <alignment horizontal="right" vertical="center" shrinkToFit="1"/>
    </xf>
    <xf numFmtId="0" fontId="141" fillId="0" borderId="0" xfId="0" applyFont="1" applyAlignment="1">
      <alignment horizontal="left" vertical="center"/>
    </xf>
    <xf numFmtId="0" fontId="144" fillId="0" borderId="0" xfId="0" applyFont="1" applyAlignment="1">
      <alignment horizontal="left" vertical="center"/>
    </xf>
    <xf numFmtId="0" fontId="146" fillId="0" borderId="0" xfId="0" applyFont="1" applyAlignment="1">
      <alignment horizontal="right" vertical="center"/>
    </xf>
    <xf numFmtId="0" fontId="15" fillId="2" borderId="0" xfId="0" applyFont="1" applyFill="1" applyBorder="1" applyAlignment="1">
      <alignment horizontal="center" vertical="center" wrapText="1"/>
    </xf>
    <xf numFmtId="0" fontId="15" fillId="2" borderId="0" xfId="0" applyFont="1" applyFill="1" applyBorder="1" applyAlignment="1">
      <alignment horizontal="center" vertical="center"/>
    </xf>
    <xf numFmtId="38" fontId="15" fillId="0" borderId="0" xfId="0" applyNumberFormat="1" applyFont="1" applyBorder="1" applyAlignment="1">
      <alignment horizontal="center" vertical="center"/>
    </xf>
    <xf numFmtId="38" fontId="15" fillId="0" borderId="0" xfId="0" applyNumberFormat="1" applyFont="1" applyFill="1" applyBorder="1" applyAlignment="1">
      <alignment horizontal="center" vertical="center"/>
    </xf>
    <xf numFmtId="12" fontId="15" fillId="0" borderId="0" xfId="0" applyNumberFormat="1" applyFont="1" applyFill="1" applyBorder="1" applyAlignment="1">
      <alignment horizontal="center" vertical="center" wrapText="1"/>
    </xf>
    <xf numFmtId="181" fontId="15" fillId="0" borderId="0" xfId="0" applyNumberFormat="1" applyFont="1" applyFill="1" applyBorder="1" applyAlignment="1">
      <alignment vertical="center"/>
    </xf>
    <xf numFmtId="181" fontId="15" fillId="0" borderId="0" xfId="0" applyNumberFormat="1" applyFont="1" applyBorder="1" applyAlignment="1">
      <alignment vertical="center"/>
    </xf>
    <xf numFmtId="0" fontId="9" fillId="0" borderId="0" xfId="0" applyFont="1" applyFill="1" applyAlignment="1">
      <alignment horizontal="center" vertical="center"/>
    </xf>
    <xf numFmtId="0" fontId="0" fillId="0" borderId="0" xfId="0" applyFill="1"/>
    <xf numFmtId="0" fontId="15" fillId="0" borderId="0" xfId="0" applyFont="1" applyFill="1" applyAlignment="1">
      <alignment vertical="center"/>
    </xf>
    <xf numFmtId="0" fontId="9" fillId="0" borderId="0" xfId="0" applyFont="1" applyFill="1"/>
    <xf numFmtId="0" fontId="116" fillId="0" borderId="0" xfId="0" applyFont="1" applyFill="1" applyAlignment="1">
      <alignment vertical="center"/>
    </xf>
    <xf numFmtId="0" fontId="117" fillId="0" borderId="0" xfId="0" applyFont="1" applyFill="1"/>
    <xf numFmtId="0" fontId="118" fillId="0" borderId="0" xfId="0" applyFont="1" applyFill="1"/>
    <xf numFmtId="0" fontId="119" fillId="0" borderId="0" xfId="0" applyFont="1" applyFill="1" applyAlignment="1">
      <alignment horizontal="center" vertical="center" wrapText="1"/>
    </xf>
    <xf numFmtId="0" fontId="120" fillId="0" borderId="0" xfId="0" applyFont="1" applyFill="1" applyAlignment="1">
      <alignment horizontal="center" vertical="center" wrapText="1"/>
    </xf>
    <xf numFmtId="0" fontId="117" fillId="0" borderId="0" xfId="0" applyFont="1" applyFill="1" applyAlignment="1">
      <alignment vertical="center"/>
    </xf>
    <xf numFmtId="176" fontId="117" fillId="0" borderId="0" xfId="0" applyNumberFormat="1" applyFont="1" applyFill="1"/>
    <xf numFmtId="0" fontId="121" fillId="0" borderId="0" xfId="0" applyFont="1" applyFill="1" applyAlignment="1">
      <alignment horizontal="left"/>
    </xf>
    <xf numFmtId="0" fontId="121" fillId="0" borderId="0" xfId="0" applyFont="1" applyFill="1"/>
    <xf numFmtId="0" fontId="122" fillId="0" borderId="0" xfId="0" applyFont="1" applyFill="1"/>
    <xf numFmtId="0" fontId="123" fillId="0" borderId="0" xfId="0" applyFont="1" applyFill="1" applyAlignment="1">
      <alignment vertical="center"/>
    </xf>
    <xf numFmtId="0" fontId="15" fillId="0" borderId="0" xfId="0" applyFont="1" applyAlignment="1">
      <alignment horizontal="center" vertical="center"/>
    </xf>
    <xf numFmtId="49" fontId="58" fillId="0" borderId="0" xfId="0" applyNumberFormat="1" applyFont="1" applyFill="1" applyBorder="1" applyAlignment="1">
      <alignment vertical="center"/>
    </xf>
    <xf numFmtId="0" fontId="58" fillId="0" borderId="0" xfId="0" applyFont="1" applyFill="1" applyBorder="1" applyAlignment="1">
      <alignment vertical="center"/>
    </xf>
    <xf numFmtId="38" fontId="58" fillId="0" borderId="0" xfId="2" applyFont="1" applyFill="1" applyBorder="1" applyAlignment="1" applyProtection="1">
      <alignment vertical="center"/>
    </xf>
    <xf numFmtId="0" fontId="161" fillId="0" borderId="0" xfId="0" applyFont="1"/>
    <xf numFmtId="49" fontId="93" fillId="0" borderId="0" xfId="0" applyNumberFormat="1" applyFont="1" applyFill="1" applyBorder="1" applyAlignment="1">
      <alignment vertical="center"/>
    </xf>
    <xf numFmtId="0" fontId="58" fillId="0" borderId="7" xfId="0" applyFont="1" applyBorder="1" applyAlignment="1">
      <alignment horizontal="center" vertical="center"/>
    </xf>
    <xf numFmtId="0" fontId="58" fillId="0" borderId="7" xfId="0" applyFont="1" applyBorder="1" applyAlignment="1">
      <alignment horizontal="center" vertical="center" wrapText="1"/>
    </xf>
    <xf numFmtId="0" fontId="58" fillId="0" borderId="0" xfId="0" applyNumberFormat="1" applyFont="1" applyFill="1" applyBorder="1" applyAlignment="1">
      <alignment vertical="center"/>
    </xf>
    <xf numFmtId="0" fontId="19" fillId="0" borderId="0" xfId="0" applyFont="1" applyFill="1" applyBorder="1" applyAlignment="1">
      <alignment vertical="center" wrapText="1"/>
    </xf>
    <xf numFmtId="0" fontId="58" fillId="0" borderId="294" xfId="0" applyFont="1" applyBorder="1" applyAlignment="1">
      <alignment horizontal="center" vertical="center"/>
    </xf>
    <xf numFmtId="0" fontId="58" fillId="0" borderId="294" xfId="0" applyFont="1" applyBorder="1" applyAlignment="1">
      <alignment horizontal="center" vertical="center" wrapText="1"/>
    </xf>
    <xf numFmtId="176" fontId="84" fillId="0" borderId="30" xfId="0" applyNumberFormat="1" applyFont="1" applyBorder="1" applyAlignment="1" applyProtection="1">
      <alignment vertical="center" shrinkToFit="1"/>
      <protection locked="0"/>
    </xf>
    <xf numFmtId="0" fontId="18" fillId="0" borderId="14" xfId="0" applyFont="1" applyFill="1" applyBorder="1" applyAlignment="1">
      <alignment vertical="center" wrapText="1" shrinkToFit="1"/>
    </xf>
    <xf numFmtId="0" fontId="18" fillId="0" borderId="34" xfId="0" applyFont="1" applyFill="1" applyBorder="1" applyAlignment="1">
      <alignment vertical="center" wrapText="1" shrinkToFit="1"/>
    </xf>
    <xf numFmtId="0" fontId="18" fillId="0" borderId="17" xfId="0" applyFont="1" applyFill="1" applyBorder="1" applyAlignment="1">
      <alignment vertical="center" shrinkToFit="1"/>
    </xf>
    <xf numFmtId="0" fontId="18" fillId="0" borderId="18" xfId="0" applyFont="1" applyFill="1" applyBorder="1" applyAlignment="1">
      <alignment vertical="center" shrinkToFit="1"/>
    </xf>
    <xf numFmtId="0" fontId="18" fillId="0" borderId="6" xfId="0" applyFont="1" applyFill="1" applyBorder="1" applyAlignment="1">
      <alignment vertical="center" shrinkToFit="1"/>
    </xf>
    <xf numFmtId="0" fontId="18" fillId="0" borderId="14" xfId="0" applyFont="1" applyFill="1" applyBorder="1" applyAlignment="1">
      <alignment vertical="center" textRotation="255" shrinkToFit="1"/>
    </xf>
    <xf numFmtId="0" fontId="18" fillId="0" borderId="14" xfId="0" applyFont="1" applyFill="1" applyBorder="1" applyAlignment="1">
      <alignment vertical="center" shrinkToFit="1"/>
    </xf>
    <xf numFmtId="0" fontId="18" fillId="0" borderId="14" xfId="0" applyFont="1" applyFill="1" applyBorder="1" applyAlignment="1">
      <alignment vertical="center" textRotation="255" wrapText="1" shrinkToFit="1"/>
    </xf>
    <xf numFmtId="0" fontId="18" fillId="0" borderId="21" xfId="0" applyFont="1" applyFill="1" applyBorder="1" applyAlignment="1">
      <alignment vertical="center" textRotation="255" wrapText="1" shrinkToFit="1"/>
    </xf>
    <xf numFmtId="0" fontId="18" fillId="2" borderId="0" xfId="0" applyFont="1" applyFill="1" applyBorder="1" applyAlignment="1">
      <alignment vertical="center"/>
    </xf>
    <xf numFmtId="0" fontId="103" fillId="0" borderId="0" xfId="0" applyFont="1" applyFill="1" applyBorder="1" applyAlignment="1"/>
    <xf numFmtId="0" fontId="18" fillId="0" borderId="0" xfId="0" applyFont="1" applyFill="1" applyBorder="1" applyAlignment="1">
      <alignment vertical="center" shrinkToFit="1"/>
    </xf>
    <xf numFmtId="0" fontId="18" fillId="0" borderId="0" xfId="0" applyFont="1" applyFill="1" applyBorder="1" applyAlignment="1">
      <alignment horizontal="center" vertical="center" shrinkToFit="1"/>
    </xf>
    <xf numFmtId="0" fontId="18" fillId="0" borderId="0" xfId="0" applyFont="1" applyFill="1" applyBorder="1" applyAlignment="1">
      <alignment vertical="center" wrapText="1" shrinkToFit="1"/>
    </xf>
    <xf numFmtId="0" fontId="19" fillId="0" borderId="0" xfId="0" applyFont="1" applyFill="1" applyBorder="1" applyAlignment="1">
      <alignment horizontal="center" vertical="center" shrinkToFit="1"/>
    </xf>
    <xf numFmtId="0" fontId="19" fillId="0" borderId="0" xfId="0" applyFont="1" applyFill="1" applyBorder="1" applyAlignment="1">
      <alignment vertical="center" shrinkToFit="1"/>
    </xf>
    <xf numFmtId="0" fontId="18" fillId="0" borderId="0" xfId="0" applyFont="1" applyFill="1" applyBorder="1" applyAlignment="1">
      <alignment vertical="center" textRotation="255" shrinkToFit="1"/>
    </xf>
    <xf numFmtId="0" fontId="19" fillId="0" borderId="0" xfId="0" applyFont="1" applyFill="1" applyBorder="1" applyAlignment="1">
      <alignment horizontal="left" vertical="center" shrinkToFit="1"/>
    </xf>
    <xf numFmtId="0" fontId="18" fillId="0" borderId="0" xfId="0" applyFont="1" applyFill="1" applyBorder="1" applyAlignment="1">
      <alignment vertical="center" textRotation="255" wrapText="1" shrinkToFit="1"/>
    </xf>
    <xf numFmtId="193" fontId="19" fillId="0" borderId="0" xfId="0" applyNumberFormat="1" applyFont="1" applyFill="1" applyBorder="1" applyAlignment="1">
      <alignment vertical="center" shrinkToFit="1"/>
    </xf>
    <xf numFmtId="0" fontId="103" fillId="2" borderId="0" xfId="0" applyFont="1" applyFill="1" applyAlignment="1">
      <alignment vertical="center" wrapText="1"/>
    </xf>
    <xf numFmtId="0" fontId="18" fillId="0" borderId="18" xfId="0" applyFont="1" applyFill="1" applyBorder="1" applyAlignment="1">
      <alignment horizontal="center" vertical="center" shrinkToFit="1"/>
    </xf>
    <xf numFmtId="0" fontId="19" fillId="0" borderId="12" xfId="0" applyFont="1" applyFill="1" applyBorder="1" applyAlignment="1">
      <alignment vertical="center" shrinkToFit="1"/>
    </xf>
    <xf numFmtId="0" fontId="18" fillId="0" borderId="34" xfId="0" applyFont="1" applyFill="1" applyBorder="1" applyAlignment="1">
      <alignment vertical="center" textRotation="255" wrapText="1" shrinkToFit="1"/>
    </xf>
    <xf numFmtId="0" fontId="19" fillId="0" borderId="34" xfId="0" applyFont="1" applyFill="1" applyBorder="1" applyAlignment="1">
      <alignment horizontal="center" vertical="center" shrinkToFit="1"/>
    </xf>
    <xf numFmtId="0" fontId="19" fillId="0" borderId="34" xfId="0" applyFont="1" applyFill="1" applyBorder="1" applyAlignment="1">
      <alignment vertical="center" shrinkToFit="1"/>
    </xf>
    <xf numFmtId="0" fontId="19" fillId="0" borderId="11" xfId="0" applyFont="1" applyFill="1" applyBorder="1" applyAlignment="1">
      <alignment vertical="center" shrinkToFit="1"/>
    </xf>
    <xf numFmtId="38" fontId="18" fillId="6" borderId="9" xfId="2" applyFont="1" applyFill="1" applyBorder="1" applyAlignment="1" applyProtection="1">
      <alignment vertical="center" wrapText="1"/>
    </xf>
    <xf numFmtId="0" fontId="18" fillId="6" borderId="298" xfId="0" applyFont="1" applyFill="1" applyBorder="1" applyAlignment="1">
      <alignment horizontal="center" vertical="center" wrapText="1"/>
    </xf>
    <xf numFmtId="0" fontId="18" fillId="6" borderId="19" xfId="0" applyFont="1" applyFill="1" applyBorder="1" applyAlignment="1">
      <alignment vertical="center" wrapText="1"/>
    </xf>
    <xf numFmtId="0" fontId="18" fillId="6" borderId="9" xfId="0" applyFont="1" applyFill="1" applyBorder="1" applyAlignment="1">
      <alignment vertical="center" wrapText="1"/>
    </xf>
    <xf numFmtId="0" fontId="103" fillId="0" borderId="18" xfId="0" applyFont="1" applyBorder="1"/>
    <xf numFmtId="0" fontId="53" fillId="0" borderId="0" xfId="0" applyFont="1" applyFill="1" applyBorder="1" applyAlignment="1">
      <alignment horizontal="center" shrinkToFit="1"/>
    </xf>
    <xf numFmtId="0" fontId="18" fillId="0" borderId="29" xfId="0" applyFont="1" applyFill="1" applyBorder="1" applyAlignment="1">
      <alignment horizontal="center" vertical="center"/>
    </xf>
    <xf numFmtId="0" fontId="18" fillId="0" borderId="27" xfId="0" applyFont="1" applyFill="1" applyBorder="1" applyAlignment="1">
      <alignment horizontal="center" vertical="center"/>
    </xf>
    <xf numFmtId="0" fontId="18" fillId="0" borderId="49" xfId="0" applyFont="1" applyFill="1" applyBorder="1" applyAlignment="1">
      <alignment horizontal="center" vertical="center"/>
    </xf>
    <xf numFmtId="0" fontId="58" fillId="0" borderId="29" xfId="0" applyNumberFormat="1" applyFont="1" applyFill="1" applyBorder="1" applyAlignment="1">
      <alignment horizontal="center" vertical="center"/>
    </xf>
    <xf numFmtId="0" fontId="58" fillId="0" borderId="27" xfId="0" applyNumberFormat="1" applyFont="1" applyFill="1" applyBorder="1" applyAlignment="1">
      <alignment horizontal="center" vertical="center"/>
    </xf>
    <xf numFmtId="0" fontId="58" fillId="0" borderId="49" xfId="0" applyNumberFormat="1" applyFont="1" applyFill="1" applyBorder="1" applyAlignment="1">
      <alignment horizontal="center" vertical="center"/>
    </xf>
    <xf numFmtId="0" fontId="71" fillId="0" borderId="0" xfId="0" applyFont="1" applyAlignment="1">
      <alignment vertical="center"/>
    </xf>
    <xf numFmtId="0" fontId="82" fillId="0" borderId="0" xfId="0" applyFont="1" applyAlignment="1">
      <alignment vertical="center"/>
    </xf>
    <xf numFmtId="0" fontId="60" fillId="0" borderId="0" xfId="0" applyFont="1" applyAlignment="1">
      <alignment vertical="center"/>
    </xf>
    <xf numFmtId="0" fontId="160" fillId="0" borderId="0" xfId="0" applyFont="1" applyProtection="1">
      <protection locked="0"/>
    </xf>
    <xf numFmtId="0" fontId="15" fillId="0" borderId="0" xfId="0" applyFont="1" applyAlignment="1">
      <alignment horizontal="center" vertical="center"/>
    </xf>
    <xf numFmtId="0" fontId="82" fillId="0" borderId="0" xfId="0" applyFont="1" applyAlignment="1">
      <alignment horizontal="left" vertical="center"/>
    </xf>
    <xf numFmtId="0" fontId="29" fillId="0" borderId="0" xfId="0" applyFont="1" applyFill="1" applyAlignment="1">
      <alignment vertical="center"/>
    </xf>
    <xf numFmtId="0" fontId="162" fillId="0" borderId="0" xfId="0" applyFont="1" applyFill="1" applyAlignment="1" applyProtection="1">
      <alignment vertical="center"/>
      <protection locked="0"/>
    </xf>
    <xf numFmtId="0" fontId="163" fillId="0" borderId="0" xfId="0" applyFont="1" applyFill="1" applyProtection="1">
      <protection locked="0"/>
    </xf>
    <xf numFmtId="0" fontId="162" fillId="0" borderId="0" xfId="0" applyFont="1" applyFill="1" applyBorder="1" applyAlignment="1" applyProtection="1">
      <alignment vertical="center"/>
      <protection locked="0"/>
    </xf>
    <xf numFmtId="0" fontId="71" fillId="0" borderId="0" xfId="0" applyFont="1" applyFill="1" applyBorder="1" applyAlignment="1" applyProtection="1">
      <alignment vertical="center"/>
      <protection locked="0"/>
    </xf>
    <xf numFmtId="0" fontId="162" fillId="0" borderId="0" xfId="0" applyFont="1" applyFill="1" applyProtection="1">
      <protection locked="0"/>
    </xf>
    <xf numFmtId="0" fontId="164" fillId="0" borderId="0" xfId="0" applyFont="1" applyFill="1" applyAlignment="1" applyProtection="1">
      <alignment vertical="center"/>
      <protection locked="0"/>
    </xf>
    <xf numFmtId="38" fontId="60" fillId="0" borderId="31" xfId="0" applyNumberFormat="1" applyFont="1" applyFill="1" applyBorder="1" applyAlignment="1">
      <alignment vertical="center" shrinkToFit="1"/>
    </xf>
    <xf numFmtId="38" fontId="60" fillId="0" borderId="31" xfId="0" applyNumberFormat="1" applyFont="1" applyBorder="1" applyAlignment="1">
      <alignment vertical="center" shrinkToFit="1"/>
    </xf>
    <xf numFmtId="38" fontId="60" fillId="0" borderId="7" xfId="2" applyFont="1" applyFill="1" applyBorder="1" applyAlignment="1">
      <alignment vertical="center" shrinkToFit="1"/>
    </xf>
    <xf numFmtId="38" fontId="60" fillId="0" borderId="7" xfId="0" applyNumberFormat="1" applyFont="1" applyFill="1" applyBorder="1" applyAlignment="1">
      <alignment vertical="center" shrinkToFit="1"/>
    </xf>
    <xf numFmtId="177" fontId="165" fillId="0" borderId="26" xfId="2" applyNumberFormat="1" applyFont="1" applyBorder="1" applyAlignment="1" applyProtection="1">
      <alignment vertical="center" shrinkToFit="1"/>
      <protection locked="0"/>
    </xf>
    <xf numFmtId="10" fontId="165" fillId="0" borderId="24" xfId="0" applyNumberFormat="1" applyFont="1" applyBorder="1" applyAlignment="1">
      <alignment horizontal="center" vertical="center" shrinkToFit="1"/>
    </xf>
    <xf numFmtId="0" fontId="19" fillId="0" borderId="0" xfId="0" applyFont="1"/>
    <xf numFmtId="0" fontId="166" fillId="0" borderId="0" xfId="0" applyFont="1" applyAlignment="1">
      <alignment horizontal="center" vertical="center"/>
    </xf>
    <xf numFmtId="0" fontId="167" fillId="0" borderId="0" xfId="0" applyFont="1" applyFill="1" applyAlignment="1">
      <alignment vertical="center"/>
    </xf>
    <xf numFmtId="0" fontId="167" fillId="0" borderId="0" xfId="0" applyFont="1" applyFill="1" applyAlignment="1">
      <alignment vertical="top"/>
    </xf>
    <xf numFmtId="0" fontId="60" fillId="0" borderId="235" xfId="0" applyFont="1" applyFill="1" applyBorder="1" applyAlignment="1">
      <alignment horizontal="center" vertical="center"/>
    </xf>
    <xf numFmtId="38" fontId="60" fillId="0" borderId="235" xfId="0" applyNumberFormat="1" applyFont="1" applyFill="1" applyBorder="1" applyAlignment="1">
      <alignment vertical="center" shrinkToFit="1"/>
    </xf>
    <xf numFmtId="0" fontId="53" fillId="22" borderId="137" xfId="0" applyFont="1" applyFill="1" applyBorder="1" applyAlignment="1" applyProtection="1">
      <alignment horizontal="center" vertical="center" shrinkToFit="1"/>
    </xf>
    <xf numFmtId="0" fontId="53" fillId="22" borderId="141" xfId="0" applyFont="1" applyFill="1" applyBorder="1" applyAlignment="1" applyProtection="1">
      <alignment horizontal="center" vertical="center" shrinkToFit="1"/>
    </xf>
    <xf numFmtId="0" fontId="53" fillId="22" borderId="142" xfId="0" applyFont="1" applyFill="1" applyBorder="1" applyAlignment="1" applyProtection="1">
      <alignment horizontal="center" vertical="center" wrapText="1" shrinkToFit="1"/>
    </xf>
    <xf numFmtId="0" fontId="53" fillId="22" borderId="136" xfId="0" applyFont="1" applyFill="1" applyBorder="1" applyAlignment="1" applyProtection="1">
      <alignment horizontal="center" vertical="center" shrinkToFit="1"/>
    </xf>
    <xf numFmtId="0" fontId="56" fillId="3" borderId="145" xfId="0" applyFont="1" applyFill="1" applyBorder="1" applyAlignment="1" applyProtection="1">
      <alignment horizontal="left" vertical="center"/>
    </xf>
    <xf numFmtId="0" fontId="53" fillId="22" borderId="99" xfId="0" applyFont="1" applyFill="1" applyBorder="1" applyAlignment="1" applyProtection="1">
      <alignment horizontal="center" vertical="center" shrinkToFit="1"/>
    </xf>
    <xf numFmtId="0" fontId="53" fillId="22" borderId="237" xfId="0" applyFont="1" applyFill="1" applyBorder="1" applyAlignment="1">
      <alignment horizontal="center" vertical="center"/>
    </xf>
    <xf numFmtId="0" fontId="53" fillId="22" borderId="139" xfId="0" applyFont="1" applyFill="1" applyBorder="1" applyAlignment="1">
      <alignment horizontal="center" vertical="center"/>
    </xf>
    <xf numFmtId="49" fontId="53" fillId="0" borderId="207" xfId="0" applyNumberFormat="1" applyFont="1" applyBorder="1" applyAlignment="1">
      <alignment vertical="center"/>
    </xf>
    <xf numFmtId="49" fontId="53" fillId="0" borderId="149" xfId="0" applyNumberFormat="1" applyFont="1" applyBorder="1" applyAlignment="1">
      <alignment vertical="center"/>
    </xf>
    <xf numFmtId="49" fontId="53" fillId="0" borderId="210" xfId="0" applyNumberFormat="1" applyFont="1" applyBorder="1" applyAlignment="1">
      <alignment vertical="center"/>
    </xf>
    <xf numFmtId="38" fontId="53" fillId="0" borderId="207" xfId="2" applyFont="1" applyFill="1" applyBorder="1" applyAlignment="1" applyProtection="1">
      <alignment vertical="center"/>
    </xf>
    <xf numFmtId="38" fontId="53" fillId="0" borderId="149" xfId="2" applyFont="1" applyFill="1" applyBorder="1" applyAlignment="1" applyProtection="1">
      <alignment vertical="center"/>
    </xf>
    <xf numFmtId="38" fontId="53" fillId="0" borderId="210" xfId="2" applyFont="1" applyFill="1" applyBorder="1" applyAlignment="1" applyProtection="1">
      <alignment vertical="center"/>
    </xf>
    <xf numFmtId="0" fontId="15" fillId="3" borderId="0" xfId="0" applyFont="1" applyFill="1" applyAlignment="1">
      <alignment horizontal="center" vertical="center"/>
    </xf>
    <xf numFmtId="0" fontId="15" fillId="2" borderId="0" xfId="0" applyFont="1" applyFill="1" applyAlignment="1">
      <alignment horizontal="left" vertical="center"/>
    </xf>
    <xf numFmtId="0" fontId="15" fillId="0" borderId="0" xfId="0" applyFont="1" applyAlignment="1">
      <alignment horizontal="center" vertical="center"/>
    </xf>
    <xf numFmtId="0" fontId="16" fillId="0" borderId="0" xfId="0" applyFont="1" applyAlignment="1">
      <alignment horizontal="center" vertical="center"/>
    </xf>
    <xf numFmtId="0" fontId="16" fillId="0" borderId="0" xfId="0" applyFont="1" applyAlignment="1">
      <alignment horizontal="left" vertical="center"/>
    </xf>
    <xf numFmtId="0" fontId="16" fillId="0" borderId="18" xfId="0" applyFont="1" applyBorder="1" applyAlignment="1"/>
    <xf numFmtId="0" fontId="15" fillId="0" borderId="0" xfId="0" applyFont="1" applyAlignment="1">
      <alignment horizontal="left" vertical="center"/>
    </xf>
    <xf numFmtId="38" fontId="19" fillId="0" borderId="77" xfId="2" applyFont="1" applyFill="1" applyBorder="1" applyAlignment="1" applyProtection="1">
      <alignment horizontal="center" vertical="center" wrapText="1"/>
    </xf>
    <xf numFmtId="38" fontId="19" fillId="0" borderId="19" xfId="2" applyFont="1" applyFill="1" applyBorder="1" applyAlignment="1" applyProtection="1">
      <alignment horizontal="center" vertical="center" wrapText="1"/>
    </xf>
    <xf numFmtId="0" fontId="53" fillId="0" borderId="0" xfId="0" applyFont="1" applyAlignment="1">
      <alignment horizontal="center" vertical="center"/>
    </xf>
    <xf numFmtId="0" fontId="53" fillId="28" borderId="7" xfId="0" applyFont="1" applyFill="1" applyBorder="1" applyAlignment="1">
      <alignment horizontal="center" vertical="center"/>
    </xf>
    <xf numFmtId="0" fontId="53" fillId="0" borderId="0" xfId="0" applyFont="1" applyAlignment="1">
      <alignment horizontal="center"/>
    </xf>
    <xf numFmtId="0" fontId="53" fillId="28" borderId="7" xfId="0" applyFont="1" applyFill="1" applyBorder="1" applyAlignment="1">
      <alignment horizontal="center" vertical="center" wrapText="1"/>
    </xf>
    <xf numFmtId="0" fontId="53" fillId="28" borderId="7" xfId="0" applyFont="1" applyFill="1" applyBorder="1" applyAlignment="1">
      <alignment horizontal="center" vertical="center" wrapText="1" shrinkToFit="1"/>
    </xf>
    <xf numFmtId="0" fontId="55" fillId="28" borderId="7" xfId="0" applyFont="1" applyFill="1" applyBorder="1" applyAlignment="1">
      <alignment horizontal="center" vertical="center" wrapText="1" shrinkToFit="1"/>
    </xf>
    <xf numFmtId="0" fontId="53" fillId="0" borderId="14" xfId="0" applyFont="1" applyBorder="1" applyAlignment="1">
      <alignment horizontal="center" vertical="center" shrinkToFit="1"/>
    </xf>
    <xf numFmtId="14" fontId="53" fillId="3" borderId="7" xfId="0" applyNumberFormat="1" applyFont="1" applyFill="1" applyBorder="1" applyAlignment="1">
      <alignment horizontal="center" shrinkToFit="1"/>
    </xf>
    <xf numFmtId="0" fontId="53" fillId="0" borderId="21" xfId="0" applyFont="1" applyBorder="1" applyAlignment="1">
      <alignment horizontal="center" shrinkToFit="1"/>
    </xf>
    <xf numFmtId="187" fontId="53" fillId="0" borderId="10" xfId="0" applyNumberFormat="1" applyFont="1" applyBorder="1" applyAlignment="1">
      <alignment horizontal="center" shrinkToFit="1"/>
    </xf>
    <xf numFmtId="0" fontId="53" fillId="28" borderId="34" xfId="0" applyFont="1" applyFill="1" applyBorder="1" applyAlignment="1">
      <alignment horizontal="center" shrinkToFit="1"/>
    </xf>
    <xf numFmtId="0" fontId="53" fillId="28" borderId="11" xfId="0" applyFont="1" applyFill="1" applyBorder="1" applyAlignment="1">
      <alignment horizontal="center" shrinkToFit="1"/>
    </xf>
    <xf numFmtId="0" fontId="53" fillId="0" borderId="14" xfId="0" applyFont="1" applyBorder="1" applyAlignment="1">
      <alignment horizontal="center" shrinkToFit="1"/>
    </xf>
    <xf numFmtId="0" fontId="53" fillId="0" borderId="28" xfId="0" applyFont="1" applyBorder="1" applyAlignment="1">
      <alignment horizontal="center" shrinkToFit="1"/>
    </xf>
    <xf numFmtId="0" fontId="53" fillId="0" borderId="0" xfId="0" applyFont="1" applyAlignment="1">
      <alignment horizontal="center" shrinkToFit="1"/>
    </xf>
    <xf numFmtId="187" fontId="53" fillId="0" borderId="7" xfId="0" applyNumberFormat="1" applyFont="1" applyBorder="1" applyAlignment="1">
      <alignment horizontal="center" shrinkToFit="1"/>
    </xf>
    <xf numFmtId="0" fontId="53" fillId="0" borderId="9" xfId="0" applyFont="1" applyBorder="1" applyAlignment="1">
      <alignment horizontal="center" shrinkToFit="1"/>
    </xf>
    <xf numFmtId="0" fontId="53" fillId="0" borderId="19" xfId="0" applyFont="1" applyBorder="1" applyAlignment="1">
      <alignment horizontal="center" shrinkToFit="1"/>
    </xf>
    <xf numFmtId="0" fontId="53" fillId="0" borderId="17" xfId="0" applyFont="1" applyBorder="1" applyAlignment="1">
      <alignment horizontal="center" shrinkToFit="1"/>
    </xf>
    <xf numFmtId="0" fontId="53" fillId="0" borderId="6" xfId="0" applyFont="1" applyBorder="1" applyAlignment="1">
      <alignment horizontal="center" shrinkToFit="1"/>
    </xf>
    <xf numFmtId="0" fontId="53" fillId="0" borderId="18" xfId="0" applyFont="1" applyBorder="1" applyAlignment="1">
      <alignment horizontal="center" shrinkToFit="1"/>
    </xf>
    <xf numFmtId="0" fontId="53" fillId="0" borderId="12" xfId="0" applyFont="1" applyBorder="1" applyAlignment="1">
      <alignment horizontal="center" shrinkToFit="1"/>
    </xf>
    <xf numFmtId="0" fontId="53" fillId="28" borderId="7" xfId="0" applyFont="1" applyFill="1" applyBorder="1" applyAlignment="1">
      <alignment horizontal="center" shrinkToFit="1"/>
    </xf>
    <xf numFmtId="0" fontId="53" fillId="0" borderId="0" xfId="0" applyFont="1" applyBorder="1" applyAlignment="1">
      <alignment horizontal="center" shrinkToFit="1"/>
    </xf>
    <xf numFmtId="0" fontId="53" fillId="0" borderId="7" xfId="0" applyFont="1" applyBorder="1" applyAlignment="1">
      <alignment horizontal="center"/>
    </xf>
    <xf numFmtId="0" fontId="53" fillId="0" borderId="7" xfId="0" applyFont="1" applyBorder="1" applyAlignment="1">
      <alignment horizontal="center" vertical="center" shrinkToFit="1"/>
    </xf>
    <xf numFmtId="0" fontId="56" fillId="0" borderId="0" xfId="0" applyFont="1" applyAlignment="1">
      <alignment vertical="center"/>
    </xf>
    <xf numFmtId="0" fontId="53" fillId="0" borderId="0" xfId="0" applyFont="1" applyAlignment="1">
      <alignment horizontal="left" vertical="center"/>
    </xf>
    <xf numFmtId="0" fontId="169" fillId="0" borderId="0" xfId="0" applyFont="1" applyFill="1" applyAlignment="1" applyProtection="1">
      <alignment horizontal="left" vertical="center"/>
      <protection locked="0"/>
    </xf>
    <xf numFmtId="0" fontId="53" fillId="22" borderId="100" xfId="0" applyFont="1" applyFill="1" applyBorder="1" applyAlignment="1">
      <alignment horizontal="center" vertical="center" wrapText="1" shrinkToFit="1"/>
    </xf>
    <xf numFmtId="0" fontId="56" fillId="3" borderId="145" xfId="0" applyFont="1" applyFill="1" applyBorder="1" applyAlignment="1">
      <alignment horizontal="left" vertical="center" wrapText="1"/>
    </xf>
    <xf numFmtId="38" fontId="170" fillId="0" borderId="0" xfId="0" applyNumberFormat="1" applyFont="1" applyAlignment="1">
      <alignment horizontal="center"/>
    </xf>
    <xf numFmtId="0" fontId="61" fillId="0" borderId="0" xfId="0" applyFont="1" applyAlignment="1">
      <alignment horizontal="left"/>
    </xf>
    <xf numFmtId="0" fontId="61" fillId="0" borderId="0" xfId="0" applyFont="1" applyAlignment="1">
      <alignment horizontal="left" vertical="center" indent="1"/>
    </xf>
    <xf numFmtId="0" fontId="31" fillId="0" borderId="0" xfId="0" applyFont="1" applyAlignment="1">
      <alignment wrapText="1"/>
    </xf>
    <xf numFmtId="0" fontId="31" fillId="0" borderId="0" xfId="0" applyFont="1" applyAlignment="1">
      <alignment vertical="center" wrapText="1"/>
    </xf>
    <xf numFmtId="0" fontId="31" fillId="0" borderId="0" xfId="0" applyFont="1" applyAlignment="1">
      <alignment horizontal="center" vertical="center"/>
    </xf>
    <xf numFmtId="0" fontId="31" fillId="0" borderId="0" xfId="0" applyFont="1"/>
    <xf numFmtId="0" fontId="171" fillId="0" borderId="0" xfId="0" applyFont="1"/>
    <xf numFmtId="0" fontId="103" fillId="2" borderId="0" xfId="0" applyFont="1" applyFill="1" applyAlignment="1"/>
    <xf numFmtId="0" fontId="172" fillId="0" borderId="0" xfId="0" applyFont="1" applyFill="1" applyAlignment="1" applyProtection="1">
      <alignment vertical="center"/>
      <protection locked="0"/>
    </xf>
    <xf numFmtId="0" fontId="0" fillId="0" borderId="0" xfId="0" applyFont="1" applyFill="1"/>
    <xf numFmtId="0" fontId="173" fillId="0" borderId="0" xfId="0" applyFont="1" applyAlignment="1">
      <alignment horizontal="right" vertical="center"/>
    </xf>
    <xf numFmtId="0" fontId="73" fillId="4" borderId="7" xfId="0" applyFont="1" applyFill="1" applyBorder="1" applyAlignment="1">
      <alignment horizontal="center" vertical="center" wrapText="1"/>
    </xf>
    <xf numFmtId="0" fontId="73" fillId="5" borderId="7" xfId="0" applyFont="1" applyFill="1" applyBorder="1" applyAlignment="1">
      <alignment horizontal="center" vertical="center" wrapText="1"/>
    </xf>
    <xf numFmtId="0" fontId="73" fillId="0" borderId="7" xfId="0" applyFont="1" applyBorder="1" applyAlignment="1">
      <alignment horizontal="center" vertical="center" wrapText="1"/>
    </xf>
    <xf numFmtId="0" fontId="73" fillId="29" borderId="7" xfId="0" applyFont="1" applyFill="1" applyBorder="1" applyAlignment="1">
      <alignment horizontal="center" vertical="center" wrapText="1"/>
    </xf>
    <xf numFmtId="0" fontId="73" fillId="6" borderId="26" xfId="0" applyFont="1" applyFill="1" applyBorder="1" applyAlignment="1">
      <alignment horizontal="center" vertical="center"/>
    </xf>
    <xf numFmtId="0" fontId="73" fillId="6" borderId="25" xfId="0" applyFont="1" applyFill="1" applyBorder="1" applyAlignment="1">
      <alignment horizontal="center" vertical="center"/>
    </xf>
    <xf numFmtId="0" fontId="73" fillId="6" borderId="23" xfId="0" applyFont="1" applyFill="1" applyBorder="1" applyAlignment="1">
      <alignment horizontal="center" vertical="center"/>
    </xf>
    <xf numFmtId="0" fontId="73" fillId="6" borderId="31" xfId="0" applyFont="1" applyFill="1" applyBorder="1" applyAlignment="1">
      <alignment horizontal="center" vertical="center"/>
    </xf>
    <xf numFmtId="38" fontId="174" fillId="0" borderId="0" xfId="2" applyFont="1" applyAlignment="1" applyProtection="1">
      <alignment horizontal="center" vertical="center"/>
    </xf>
    <xf numFmtId="49" fontId="94" fillId="0" borderId="0" xfId="0" applyNumberFormat="1" applyFont="1" applyAlignment="1">
      <alignment vertical="center"/>
    </xf>
    <xf numFmtId="49" fontId="85" fillId="0" borderId="0" xfId="0" applyNumberFormat="1" applyFont="1" applyAlignment="1">
      <alignment vertical="center"/>
    </xf>
    <xf numFmtId="0" fontId="175" fillId="0" borderId="0" xfId="0" applyFont="1" applyAlignment="1">
      <alignment horizontal="right" vertical="center"/>
    </xf>
    <xf numFmtId="176" fontId="73" fillId="29" borderId="26" xfId="2" quotePrefix="1" applyNumberFormat="1" applyFont="1" applyFill="1" applyBorder="1" applyAlignment="1" applyProtection="1">
      <alignment horizontal="center" vertical="center" shrinkToFit="1"/>
    </xf>
    <xf numFmtId="176" fontId="73" fillId="29" borderId="25" xfId="2" quotePrefix="1" applyNumberFormat="1" applyFont="1" applyFill="1" applyBorder="1" applyAlignment="1" applyProtection="1">
      <alignment horizontal="center" vertical="center" shrinkToFit="1"/>
    </xf>
    <xf numFmtId="176" fontId="73" fillId="29" borderId="222" xfId="2" quotePrefix="1" applyNumberFormat="1" applyFont="1" applyFill="1" applyBorder="1" applyAlignment="1" applyProtection="1">
      <alignment horizontal="center" vertical="center" shrinkToFit="1"/>
    </xf>
    <xf numFmtId="176" fontId="73" fillId="29" borderId="10" xfId="2" applyNumberFormat="1" applyFont="1" applyFill="1" applyBorder="1" applyAlignment="1" applyProtection="1">
      <alignment horizontal="center" vertical="center" shrinkToFit="1"/>
    </xf>
    <xf numFmtId="0" fontId="0" fillId="0" borderId="0" xfId="0" applyFont="1" applyFill="1" applyAlignment="1">
      <alignment vertical="center"/>
    </xf>
    <xf numFmtId="0" fontId="176" fillId="0" borderId="4" xfId="0" applyFont="1" applyFill="1" applyBorder="1" applyAlignment="1">
      <alignment horizontal="center" vertical="center"/>
    </xf>
    <xf numFmtId="0" fontId="15" fillId="0" borderId="28" xfId="0" applyFont="1" applyFill="1" applyBorder="1" applyAlignment="1" applyProtection="1">
      <alignment vertical="center"/>
      <protection locked="0"/>
    </xf>
    <xf numFmtId="0" fontId="15" fillId="0" borderId="9" xfId="0" applyFont="1" applyFill="1" applyBorder="1" applyAlignment="1" applyProtection="1">
      <alignment vertical="center"/>
      <protection locked="0"/>
    </xf>
    <xf numFmtId="0" fontId="53" fillId="28" borderId="17" xfId="0" applyFont="1" applyFill="1" applyBorder="1" applyAlignment="1">
      <alignment horizontal="center" vertical="center" shrinkToFit="1"/>
    </xf>
    <xf numFmtId="0" fontId="53" fillId="28" borderId="18" xfId="0" applyFont="1" applyFill="1" applyBorder="1" applyAlignment="1">
      <alignment horizontal="center" vertical="center" shrinkToFit="1"/>
    </xf>
    <xf numFmtId="0" fontId="53" fillId="28" borderId="6" xfId="0" applyFont="1" applyFill="1" applyBorder="1" applyAlignment="1">
      <alignment horizontal="center" vertical="center" shrinkToFit="1"/>
    </xf>
    <xf numFmtId="0" fontId="53" fillId="28" borderId="28" xfId="0" applyFont="1" applyFill="1" applyBorder="1" applyAlignment="1">
      <alignment horizontal="center" vertical="center"/>
    </xf>
    <xf numFmtId="0" fontId="53" fillId="28" borderId="19" xfId="0" applyFont="1" applyFill="1" applyBorder="1" applyAlignment="1">
      <alignment horizontal="center" vertical="center"/>
    </xf>
    <xf numFmtId="0" fontId="53" fillId="28" borderId="9" xfId="0" applyFont="1" applyFill="1" applyBorder="1" applyAlignment="1">
      <alignment horizontal="center" vertical="center"/>
    </xf>
    <xf numFmtId="0" fontId="53" fillId="28" borderId="7" xfId="0" applyFont="1" applyFill="1" applyBorder="1" applyAlignment="1">
      <alignment horizontal="center" vertical="center"/>
    </xf>
    <xf numFmtId="0" fontId="99" fillId="0" borderId="0" xfId="0" applyFont="1" applyAlignment="1">
      <alignment horizontal="left" vertical="center" wrapText="1"/>
    </xf>
    <xf numFmtId="0" fontId="56" fillId="3" borderId="147" xfId="0" applyFont="1" applyFill="1" applyBorder="1" applyAlignment="1" applyProtection="1">
      <alignment horizontal="left" vertical="center" wrapText="1"/>
    </xf>
    <xf numFmtId="0" fontId="56" fillId="3" borderId="145" xfId="0" applyFont="1" applyFill="1" applyBorder="1" applyAlignment="1" applyProtection="1">
      <alignment horizontal="left" vertical="center"/>
    </xf>
    <xf numFmtId="0" fontId="53" fillId="22" borderId="142" xfId="0" applyFont="1" applyFill="1" applyBorder="1" applyAlignment="1" applyProtection="1">
      <alignment horizontal="center" vertical="center" shrinkToFit="1"/>
    </xf>
    <xf numFmtId="0" fontId="53" fillId="22" borderId="143" xfId="0" applyFont="1" applyFill="1" applyBorder="1" applyAlignment="1" applyProtection="1">
      <alignment horizontal="center" vertical="center" shrinkToFit="1"/>
    </xf>
    <xf numFmtId="0" fontId="53" fillId="22" borderId="144" xfId="0" applyFont="1" applyFill="1" applyBorder="1" applyAlignment="1" applyProtection="1">
      <alignment horizontal="center" vertical="center" shrinkToFit="1"/>
    </xf>
    <xf numFmtId="0" fontId="53" fillId="22" borderId="137" xfId="0" applyFont="1" applyFill="1" applyBorder="1" applyAlignment="1" applyProtection="1">
      <alignment horizontal="center" vertical="center" shrinkToFit="1"/>
    </xf>
    <xf numFmtId="0" fontId="53" fillId="22" borderId="140" xfId="0" applyFont="1" applyFill="1" applyBorder="1" applyAlignment="1" applyProtection="1">
      <alignment horizontal="center" vertical="center" shrinkToFit="1"/>
    </xf>
    <xf numFmtId="0" fontId="53" fillId="22" borderId="99" xfId="0" applyFont="1" applyFill="1" applyBorder="1" applyAlignment="1" applyProtection="1">
      <alignment horizontal="center" vertical="center" shrinkToFit="1"/>
    </xf>
    <xf numFmtId="0" fontId="53" fillId="22" borderId="155" xfId="0" applyFont="1" applyFill="1" applyBorder="1" applyAlignment="1" applyProtection="1">
      <alignment horizontal="center" vertical="center" shrinkToFit="1"/>
    </xf>
    <xf numFmtId="0" fontId="53" fillId="22" borderId="100" xfId="0" applyFont="1" applyFill="1" applyBorder="1" applyAlignment="1" applyProtection="1">
      <alignment horizontal="center" vertical="center" shrinkToFit="1"/>
    </xf>
    <xf numFmtId="0" fontId="53" fillId="22" borderId="138" xfId="0" applyFont="1" applyFill="1" applyBorder="1" applyAlignment="1" applyProtection="1">
      <alignment horizontal="center" vertical="center" shrinkToFit="1"/>
    </xf>
    <xf numFmtId="0" fontId="53" fillId="22" borderId="0" xfId="0" applyFont="1" applyFill="1" applyAlignment="1" applyProtection="1">
      <alignment horizontal="center" vertical="center" shrinkToFit="1"/>
    </xf>
    <xf numFmtId="0" fontId="35" fillId="6" borderId="0" xfId="0" applyFont="1" applyFill="1" applyAlignment="1" applyProtection="1">
      <alignment horizontal="right" vertical="center"/>
    </xf>
    <xf numFmtId="0" fontId="35" fillId="22" borderId="142" xfId="0" applyFont="1" applyFill="1" applyBorder="1" applyAlignment="1" applyProtection="1">
      <alignment horizontal="center" vertical="center" shrinkToFit="1"/>
    </xf>
    <xf numFmtId="0" fontId="35" fillId="22" borderId="143" xfId="0" applyFont="1" applyFill="1" applyBorder="1" applyAlignment="1" applyProtection="1">
      <alignment horizontal="center" vertical="center" shrinkToFit="1"/>
    </xf>
    <xf numFmtId="0" fontId="35" fillId="22" borderId="144" xfId="0" applyFont="1" applyFill="1" applyBorder="1" applyAlignment="1" applyProtection="1">
      <alignment horizontal="center" vertical="center" shrinkToFit="1"/>
    </xf>
    <xf numFmtId="0" fontId="53" fillId="22" borderId="250" xfId="0" applyFont="1" applyFill="1" applyBorder="1" applyAlignment="1" applyProtection="1">
      <alignment horizontal="center" vertical="center" shrinkToFit="1"/>
    </xf>
    <xf numFmtId="0" fontId="53" fillId="22" borderId="251" xfId="0" applyFont="1" applyFill="1" applyBorder="1" applyAlignment="1" applyProtection="1">
      <alignment horizontal="center" vertical="center" shrinkToFit="1"/>
    </xf>
    <xf numFmtId="0" fontId="53" fillId="22" borderId="252" xfId="0" applyFont="1" applyFill="1" applyBorder="1" applyAlignment="1" applyProtection="1">
      <alignment horizontal="center" vertical="center" shrinkToFit="1"/>
    </xf>
    <xf numFmtId="0" fontId="35" fillId="22" borderId="137" xfId="0" applyFont="1" applyFill="1" applyBorder="1" applyAlignment="1" applyProtection="1">
      <alignment horizontal="center" vertical="center" shrinkToFit="1"/>
    </xf>
    <xf numFmtId="0" fontId="53" fillId="22" borderId="142" xfId="0" applyFont="1" applyFill="1" applyBorder="1" applyAlignment="1" applyProtection="1">
      <alignment horizontal="center" vertical="center" wrapText="1" shrinkToFit="1"/>
    </xf>
    <xf numFmtId="0" fontId="53" fillId="22" borderId="151" xfId="0" applyFont="1" applyFill="1" applyBorder="1" applyAlignment="1" applyProtection="1">
      <alignment horizontal="center" vertical="center" wrapText="1" shrinkToFit="1"/>
    </xf>
    <xf numFmtId="0" fontId="34" fillId="21" borderId="0" xfId="0" applyFont="1" applyFill="1" applyAlignment="1" applyProtection="1">
      <alignment horizontal="left" vertical="center"/>
      <protection locked="0"/>
    </xf>
    <xf numFmtId="0" fontId="34" fillId="19" borderId="0" xfId="0" applyFont="1" applyFill="1" applyAlignment="1" applyProtection="1">
      <alignment horizontal="left" vertical="center"/>
      <protection locked="0"/>
    </xf>
    <xf numFmtId="0" fontId="35" fillId="6" borderId="0" xfId="0" applyFont="1" applyFill="1" applyAlignment="1" applyProtection="1">
      <alignment horizontal="center" vertical="center"/>
    </xf>
    <xf numFmtId="0" fontId="35" fillId="6" borderId="150" xfId="0" applyFont="1" applyFill="1" applyBorder="1" applyAlignment="1" applyProtection="1">
      <alignment horizontal="center" vertical="center"/>
    </xf>
    <xf numFmtId="0" fontId="53" fillId="22" borderId="253" xfId="0" applyFont="1" applyFill="1" applyBorder="1" applyAlignment="1" applyProtection="1">
      <alignment horizontal="center" vertical="center" wrapText="1" shrinkToFit="1"/>
    </xf>
    <xf numFmtId="0" fontId="53" fillId="22" borderId="251" xfId="0" applyFont="1" applyFill="1" applyBorder="1" applyAlignment="1" applyProtection="1">
      <alignment horizontal="center" vertical="center" wrapText="1" shrinkToFit="1"/>
    </xf>
    <xf numFmtId="0" fontId="53" fillId="22" borderId="252" xfId="0" applyFont="1" applyFill="1" applyBorder="1" applyAlignment="1" applyProtection="1">
      <alignment horizontal="center" vertical="center" wrapText="1" shrinkToFit="1"/>
    </xf>
    <xf numFmtId="0" fontId="40" fillId="3" borderId="148" xfId="0" applyFont="1" applyFill="1" applyBorder="1" applyAlignment="1" applyProtection="1">
      <alignment horizontal="left" vertical="center"/>
      <protection locked="0"/>
    </xf>
    <xf numFmtId="0" fontId="35" fillId="6" borderId="160" xfId="0" applyFont="1" applyFill="1" applyBorder="1" applyAlignment="1" applyProtection="1">
      <alignment horizontal="center" vertical="center"/>
    </xf>
    <xf numFmtId="0" fontId="53" fillId="22" borderId="141" xfId="0" applyFont="1" applyFill="1" applyBorder="1" applyAlignment="1" applyProtection="1">
      <alignment horizontal="center" vertical="center" shrinkToFit="1"/>
    </xf>
    <xf numFmtId="0" fontId="53" fillId="22" borderId="143" xfId="0" applyFont="1" applyFill="1" applyBorder="1" applyAlignment="1" applyProtection="1">
      <alignment horizontal="center" vertical="center" wrapText="1" shrinkToFit="1"/>
    </xf>
    <xf numFmtId="0" fontId="53" fillId="22" borderId="144" xfId="0" applyFont="1" applyFill="1" applyBorder="1" applyAlignment="1" applyProtection="1">
      <alignment horizontal="center" vertical="center" wrapText="1" shrinkToFit="1"/>
    </xf>
    <xf numFmtId="0" fontId="53" fillId="22" borderId="138" xfId="0" applyFont="1" applyFill="1" applyBorder="1" applyAlignment="1" applyProtection="1">
      <alignment horizontal="center" vertical="center" wrapText="1" shrinkToFit="1"/>
    </xf>
    <xf numFmtId="0" fontId="53" fillId="22" borderId="0" xfId="0" applyFont="1" applyFill="1" applyAlignment="1" applyProtection="1">
      <alignment horizontal="center" vertical="center" wrapText="1" shrinkToFit="1"/>
    </xf>
    <xf numFmtId="0" fontId="53" fillId="22" borderId="136" xfId="0" applyFont="1" applyFill="1" applyBorder="1" applyAlignment="1" applyProtection="1">
      <alignment horizontal="center" vertical="center" wrapText="1" shrinkToFit="1"/>
    </xf>
    <xf numFmtId="0" fontId="53" fillId="22" borderId="151" xfId="0" applyFont="1" applyFill="1" applyBorder="1" applyAlignment="1" applyProtection="1">
      <alignment horizontal="center" vertical="center" shrinkToFit="1"/>
    </xf>
    <xf numFmtId="0" fontId="53" fillId="22" borderId="150" xfId="0" applyFont="1" applyFill="1" applyBorder="1" applyAlignment="1" applyProtection="1">
      <alignment horizontal="center" vertical="center" shrinkToFit="1"/>
    </xf>
    <xf numFmtId="0" fontId="97" fillId="3" borderId="0" xfId="0" applyFont="1" applyFill="1" applyAlignment="1" applyProtection="1">
      <alignment horizontal="left" vertical="center"/>
      <protection locked="0"/>
    </xf>
    <xf numFmtId="0" fontId="35" fillId="19" borderId="0" xfId="0" applyFont="1" applyFill="1" applyAlignment="1" applyProtection="1">
      <alignment horizontal="right" vertical="center"/>
    </xf>
    <xf numFmtId="0" fontId="56" fillId="3" borderId="145" xfId="0" applyFont="1" applyFill="1" applyBorder="1" applyAlignment="1" applyProtection="1">
      <alignment horizontal="left" vertical="center" wrapText="1"/>
    </xf>
    <xf numFmtId="0" fontId="56" fillId="3" borderId="0" xfId="0" applyFont="1" applyFill="1" applyBorder="1" applyAlignment="1" applyProtection="1">
      <alignment horizontal="left" vertical="center" wrapText="1"/>
    </xf>
    <xf numFmtId="0" fontId="35" fillId="6" borderId="198" xfId="0" applyFont="1" applyFill="1" applyBorder="1" applyAlignment="1" applyProtection="1">
      <alignment horizontal="center" vertical="center"/>
    </xf>
    <xf numFmtId="0" fontId="35" fillId="22" borderId="150" xfId="0" applyFont="1" applyFill="1" applyBorder="1" applyAlignment="1" applyProtection="1">
      <alignment horizontal="center" vertical="center" shrinkToFit="1"/>
    </xf>
    <xf numFmtId="0" fontId="35" fillId="22" borderId="151" xfId="0" applyFont="1" applyFill="1" applyBorder="1" applyAlignment="1" applyProtection="1">
      <alignment horizontal="center" vertical="center" shrinkToFit="1"/>
    </xf>
    <xf numFmtId="0" fontId="53" fillId="22" borderId="136" xfId="0" applyFont="1" applyFill="1" applyBorder="1" applyAlignment="1" applyProtection="1">
      <alignment horizontal="center" vertical="center" shrinkToFit="1"/>
    </xf>
    <xf numFmtId="0" fontId="35" fillId="6" borderId="199" xfId="0" applyFont="1" applyFill="1" applyBorder="1" applyAlignment="1" applyProtection="1">
      <alignment horizontal="center" vertical="center"/>
    </xf>
    <xf numFmtId="0" fontId="53" fillId="22" borderId="197" xfId="0" applyFont="1" applyFill="1" applyBorder="1" applyAlignment="1" applyProtection="1">
      <alignment horizontal="center" vertical="center" shrinkToFit="1"/>
    </xf>
    <xf numFmtId="0" fontId="53" fillId="22" borderId="190" xfId="0" applyFont="1" applyFill="1" applyBorder="1" applyAlignment="1" applyProtection="1">
      <alignment horizontal="center" vertical="center" shrinkToFit="1"/>
    </xf>
    <xf numFmtId="0" fontId="35" fillId="22" borderId="200" xfId="0" applyFont="1" applyFill="1" applyBorder="1" applyAlignment="1" applyProtection="1">
      <alignment horizontal="center" vertical="center" shrinkToFit="1"/>
    </xf>
    <xf numFmtId="0" fontId="35" fillId="22" borderId="0" xfId="0" applyFont="1" applyFill="1" applyAlignment="1" applyProtection="1">
      <alignment horizontal="center" vertical="center" shrinkToFit="1"/>
    </xf>
    <xf numFmtId="0" fontId="53" fillId="22" borderId="162" xfId="0" applyFont="1" applyFill="1" applyBorder="1" applyAlignment="1" applyProtection="1">
      <alignment horizontal="center" vertical="center" shrinkToFit="1"/>
    </xf>
    <xf numFmtId="0" fontId="53" fillId="22" borderId="163" xfId="0" applyFont="1" applyFill="1" applyBorder="1" applyAlignment="1" applyProtection="1">
      <alignment horizontal="center" vertical="center" shrinkToFit="1"/>
    </xf>
    <xf numFmtId="0" fontId="35" fillId="22" borderId="246" xfId="0" applyFont="1" applyFill="1" applyBorder="1" applyAlignment="1" applyProtection="1">
      <alignment horizontal="center" vertical="center" shrinkToFit="1"/>
    </xf>
    <xf numFmtId="0" fontId="35" fillId="22" borderId="142" xfId="0" applyFont="1" applyFill="1" applyBorder="1" applyAlignment="1" applyProtection="1">
      <alignment horizontal="center" vertical="center" wrapText="1" shrinkToFit="1"/>
    </xf>
    <xf numFmtId="0" fontId="35" fillId="22" borderId="144" xfId="0" applyFont="1" applyFill="1" applyBorder="1" applyAlignment="1" applyProtection="1">
      <alignment horizontal="center" vertical="center" wrapText="1" shrinkToFit="1"/>
    </xf>
    <xf numFmtId="0" fontId="35" fillId="6" borderId="160" xfId="0" applyFont="1" applyFill="1" applyBorder="1" applyAlignment="1" applyProtection="1">
      <alignment horizontal="center" vertical="center" wrapText="1"/>
    </xf>
    <xf numFmtId="0" fontId="35" fillId="6" borderId="0" xfId="0" applyFont="1" applyFill="1" applyAlignment="1" applyProtection="1">
      <alignment horizontal="center" vertical="center" wrapText="1"/>
    </xf>
    <xf numFmtId="0" fontId="35" fillId="6" borderId="150" xfId="0" applyFont="1" applyFill="1" applyBorder="1" applyAlignment="1" applyProtection="1">
      <alignment horizontal="center" vertical="center" wrapText="1"/>
    </xf>
    <xf numFmtId="0" fontId="35" fillId="6" borderId="150" xfId="0" applyFont="1" applyFill="1" applyBorder="1" applyAlignment="1" applyProtection="1">
      <alignment horizontal="center" vertical="center" shrinkToFit="1"/>
    </xf>
    <xf numFmtId="0" fontId="92" fillId="8" borderId="0" xfId="0" applyFont="1" applyFill="1" applyAlignment="1" applyProtection="1">
      <alignment horizontal="left" vertical="center"/>
      <protection locked="0"/>
    </xf>
    <xf numFmtId="0" fontId="35" fillId="22" borderId="159" xfId="0" applyFont="1" applyFill="1" applyBorder="1" applyAlignment="1" applyProtection="1">
      <alignment horizontal="center" vertical="center" shrinkToFit="1"/>
    </xf>
    <xf numFmtId="0" fontId="35" fillId="22" borderId="152" xfId="0" applyFont="1" applyFill="1" applyBorder="1" applyAlignment="1" applyProtection="1">
      <alignment horizontal="center" vertical="center" shrinkToFit="1"/>
    </xf>
    <xf numFmtId="0" fontId="35" fillId="22" borderId="140" xfId="0" applyFont="1" applyFill="1" applyBorder="1" applyAlignment="1" applyProtection="1">
      <alignment horizontal="center" vertical="center" shrinkToFit="1"/>
    </xf>
    <xf numFmtId="0" fontId="35" fillId="22" borderId="162" xfId="0" applyFont="1" applyFill="1" applyBorder="1" applyAlignment="1" applyProtection="1">
      <alignment horizontal="center" vertical="center" shrinkToFit="1"/>
    </xf>
    <xf numFmtId="0" fontId="35" fillId="22" borderId="163" xfId="0" applyFont="1" applyFill="1" applyBorder="1" applyAlignment="1" applyProtection="1">
      <alignment horizontal="center" vertical="center" shrinkToFit="1"/>
    </xf>
    <xf numFmtId="0" fontId="35" fillId="6" borderId="164" xfId="0" applyFont="1" applyFill="1" applyBorder="1" applyAlignment="1" applyProtection="1">
      <alignment horizontal="center" vertical="center" wrapText="1"/>
    </xf>
    <xf numFmtId="0" fontId="35" fillId="22" borderId="164" xfId="0" applyFont="1" applyFill="1" applyBorder="1" applyAlignment="1" applyProtection="1">
      <alignment horizontal="center" vertical="center" shrinkToFit="1"/>
    </xf>
    <xf numFmtId="0" fontId="35" fillId="22" borderId="165" xfId="0" applyFont="1" applyFill="1" applyBorder="1" applyAlignment="1" applyProtection="1">
      <alignment horizontal="center" vertical="center" shrinkToFit="1"/>
    </xf>
    <xf numFmtId="0" fontId="35" fillId="22" borderId="248" xfId="0" applyFont="1" applyFill="1" applyBorder="1" applyAlignment="1" applyProtection="1">
      <alignment horizontal="center" vertical="center" shrinkToFit="1"/>
    </xf>
    <xf numFmtId="0" fontId="35" fillId="22" borderId="136" xfId="0" applyFont="1" applyFill="1" applyBorder="1" applyAlignment="1" applyProtection="1">
      <alignment horizontal="center" vertical="center" shrinkToFit="1"/>
    </xf>
    <xf numFmtId="0" fontId="35" fillId="22" borderId="249" xfId="0" applyFont="1" applyFill="1" applyBorder="1" applyAlignment="1" applyProtection="1">
      <alignment horizontal="center" vertical="center" shrinkToFit="1"/>
    </xf>
    <xf numFmtId="0" fontId="92" fillId="6" borderId="0" xfId="0" applyFont="1" applyFill="1" applyAlignment="1" applyProtection="1">
      <alignment horizontal="left" vertical="center" wrapText="1"/>
    </xf>
    <xf numFmtId="0" fontId="92" fillId="6" borderId="0" xfId="0" applyFont="1" applyFill="1" applyAlignment="1" applyProtection="1">
      <alignment horizontal="left" vertical="center"/>
    </xf>
    <xf numFmtId="0" fontId="45" fillId="6" borderId="150" xfId="0" applyFont="1" applyFill="1" applyBorder="1" applyAlignment="1" applyProtection="1">
      <alignment horizontal="center" vertical="center"/>
    </xf>
    <xf numFmtId="0" fontId="34" fillId="0" borderId="0" xfId="0" applyFont="1" applyFill="1" applyAlignment="1" applyProtection="1">
      <alignment horizontal="left" vertical="center"/>
      <protection locked="0"/>
    </xf>
    <xf numFmtId="0" fontId="168" fillId="3" borderId="133" xfId="0" applyFont="1" applyFill="1" applyBorder="1" applyAlignment="1" applyProtection="1">
      <alignment horizontal="left" vertical="center"/>
    </xf>
    <xf numFmtId="0" fontId="39" fillId="3" borderId="133" xfId="0" applyFont="1" applyFill="1" applyBorder="1" applyAlignment="1" applyProtection="1">
      <alignment horizontal="left" vertical="center"/>
      <protection locked="0"/>
    </xf>
    <xf numFmtId="0" fontId="36" fillId="8" borderId="0" xfId="0" applyFont="1" applyFill="1" applyAlignment="1" applyProtection="1">
      <alignment horizontal="left" vertical="center"/>
      <protection locked="0"/>
    </xf>
    <xf numFmtId="0" fontId="35" fillId="22" borderId="100" xfId="0" applyFont="1" applyFill="1" applyBorder="1" applyAlignment="1" applyProtection="1">
      <alignment horizontal="center" vertical="center" shrinkToFit="1"/>
    </xf>
    <xf numFmtId="0" fontId="49" fillId="3" borderId="0" xfId="0" applyFont="1" applyFill="1" applyAlignment="1" applyProtection="1">
      <alignment horizontal="left" vertical="center"/>
      <protection locked="0"/>
    </xf>
    <xf numFmtId="0" fontId="158" fillId="0" borderId="280" xfId="0" applyFont="1" applyFill="1" applyBorder="1" applyAlignment="1" applyProtection="1">
      <alignment horizontal="center" vertical="center"/>
      <protection locked="0"/>
    </xf>
    <xf numFmtId="0" fontId="158" fillId="0" borderId="290" xfId="0" applyFont="1" applyFill="1" applyBorder="1" applyAlignment="1" applyProtection="1">
      <alignment horizontal="center" vertical="center"/>
      <protection locked="0"/>
    </xf>
    <xf numFmtId="0" fontId="35" fillId="22" borderId="138" xfId="0" applyFont="1" applyFill="1" applyBorder="1" applyAlignment="1" applyProtection="1">
      <alignment horizontal="center" vertical="center" shrinkToFit="1"/>
    </xf>
    <xf numFmtId="0" fontId="44" fillId="0" borderId="0" xfId="0" applyFont="1" applyFill="1" applyAlignment="1" applyProtection="1">
      <alignment horizontal="left" vertical="center" wrapText="1"/>
      <protection locked="0"/>
    </xf>
    <xf numFmtId="0" fontId="35" fillId="22" borderId="141" xfId="0" applyFont="1" applyFill="1" applyBorder="1" applyAlignment="1" applyProtection="1">
      <alignment horizontal="center" vertical="center" shrinkToFit="1"/>
    </xf>
    <xf numFmtId="0" fontId="53" fillId="22" borderId="203" xfId="0" applyFont="1" applyFill="1" applyBorder="1" applyAlignment="1">
      <alignment horizontal="center" vertical="center" wrapText="1"/>
    </xf>
    <xf numFmtId="0" fontId="53" fillId="22" borderId="204" xfId="0" applyFont="1" applyFill="1" applyBorder="1" applyAlignment="1">
      <alignment horizontal="center" vertical="center" wrapText="1"/>
    </xf>
    <xf numFmtId="0" fontId="53" fillId="22" borderId="205" xfId="0" applyFont="1" applyFill="1" applyBorder="1" applyAlignment="1">
      <alignment horizontal="center" vertical="center" wrapText="1"/>
    </xf>
    <xf numFmtId="0" fontId="53" fillId="22" borderId="196" xfId="0" applyFont="1" applyFill="1" applyBorder="1" applyAlignment="1">
      <alignment horizontal="center" vertical="center" wrapText="1"/>
    </xf>
    <xf numFmtId="0" fontId="53" fillId="22" borderId="0" xfId="0" applyFont="1" applyFill="1" applyBorder="1" applyAlignment="1">
      <alignment horizontal="center" vertical="center" wrapText="1"/>
    </xf>
    <xf numFmtId="0" fontId="53" fillId="22" borderId="195" xfId="0" applyFont="1" applyFill="1" applyBorder="1" applyAlignment="1">
      <alignment horizontal="center" vertical="center" wrapText="1"/>
    </xf>
    <xf numFmtId="0" fontId="53" fillId="22" borderId="202" xfId="0" applyFont="1" applyFill="1" applyBorder="1" applyAlignment="1">
      <alignment horizontal="center" vertical="center" wrapText="1"/>
    </xf>
    <xf numFmtId="0" fontId="53" fillId="22" borderId="201" xfId="0" applyFont="1" applyFill="1" applyBorder="1" applyAlignment="1">
      <alignment horizontal="center" vertical="center" wrapText="1"/>
    </xf>
    <xf numFmtId="0" fontId="53" fillId="22" borderId="206" xfId="0" applyFont="1" applyFill="1" applyBorder="1" applyAlignment="1">
      <alignment horizontal="center" vertical="center" wrapText="1"/>
    </xf>
    <xf numFmtId="0" fontId="56" fillId="24" borderId="203" xfId="0" applyFont="1" applyFill="1" applyBorder="1" applyAlignment="1" applyProtection="1">
      <alignment horizontal="left" vertical="top" wrapText="1"/>
      <protection locked="0"/>
    </xf>
    <xf numFmtId="0" fontId="56" fillId="24" borderId="204" xfId="0" applyFont="1" applyFill="1" applyBorder="1" applyAlignment="1" applyProtection="1">
      <alignment horizontal="left" vertical="top" wrapText="1"/>
      <protection locked="0"/>
    </xf>
    <xf numFmtId="0" fontId="56" fillId="24" borderId="205" xfId="0" applyFont="1" applyFill="1" applyBorder="1" applyAlignment="1" applyProtection="1">
      <alignment horizontal="left" vertical="top" wrapText="1"/>
      <protection locked="0"/>
    </xf>
    <xf numFmtId="0" fontId="56" fillId="24" borderId="196" xfId="0" applyFont="1" applyFill="1" applyBorder="1" applyAlignment="1" applyProtection="1">
      <alignment horizontal="left" vertical="top" wrapText="1"/>
      <protection locked="0"/>
    </xf>
    <xf numFmtId="0" fontId="56" fillId="24" borderId="0" xfId="0" applyFont="1" applyFill="1" applyBorder="1" applyAlignment="1" applyProtection="1">
      <alignment horizontal="left" vertical="top" wrapText="1"/>
      <protection locked="0"/>
    </xf>
    <xf numFmtId="0" fontId="56" fillId="24" borderId="195" xfId="0" applyFont="1" applyFill="1" applyBorder="1" applyAlignment="1" applyProtection="1">
      <alignment horizontal="left" vertical="top" wrapText="1"/>
      <protection locked="0"/>
    </xf>
    <xf numFmtId="0" fontId="56" fillId="24" borderId="202" xfId="0" applyFont="1" applyFill="1" applyBorder="1" applyAlignment="1" applyProtection="1">
      <alignment horizontal="left" vertical="top" wrapText="1"/>
      <protection locked="0"/>
    </xf>
    <xf numFmtId="0" fontId="56" fillId="24" borderId="201" xfId="0" applyFont="1" applyFill="1" applyBorder="1" applyAlignment="1" applyProtection="1">
      <alignment horizontal="left" vertical="top" wrapText="1"/>
      <protection locked="0"/>
    </xf>
    <xf numFmtId="0" fontId="56" fillId="24" borderId="206" xfId="0" applyFont="1" applyFill="1" applyBorder="1" applyAlignment="1" applyProtection="1">
      <alignment horizontal="left" vertical="top" wrapText="1"/>
      <protection locked="0"/>
    </xf>
    <xf numFmtId="0" fontId="39" fillId="24" borderId="203" xfId="0" applyFont="1" applyFill="1" applyBorder="1" applyAlignment="1" applyProtection="1">
      <alignment horizontal="left" vertical="top" wrapText="1"/>
      <protection locked="0"/>
    </xf>
    <xf numFmtId="0" fontId="39" fillId="24" borderId="204" xfId="0" applyFont="1" applyFill="1" applyBorder="1" applyAlignment="1" applyProtection="1">
      <alignment horizontal="left" vertical="top" wrapText="1"/>
      <protection locked="0"/>
    </xf>
    <xf numFmtId="0" fontId="39" fillId="24" borderId="205" xfId="0" applyFont="1" applyFill="1" applyBorder="1" applyAlignment="1" applyProtection="1">
      <alignment horizontal="left" vertical="top" wrapText="1"/>
      <protection locked="0"/>
    </xf>
    <xf numFmtId="0" fontId="39" fillId="24" borderId="196" xfId="0" applyFont="1" applyFill="1" applyBorder="1" applyAlignment="1" applyProtection="1">
      <alignment horizontal="left" vertical="top" wrapText="1"/>
      <protection locked="0"/>
    </xf>
    <xf numFmtId="0" fontId="39" fillId="24" borderId="0" xfId="0" applyFont="1" applyFill="1" applyBorder="1" applyAlignment="1" applyProtection="1">
      <alignment horizontal="left" vertical="top" wrapText="1"/>
      <protection locked="0"/>
    </xf>
    <xf numFmtId="0" fontId="39" fillId="24" borderId="195" xfId="0" applyFont="1" applyFill="1" applyBorder="1" applyAlignment="1" applyProtection="1">
      <alignment horizontal="left" vertical="top" wrapText="1"/>
      <protection locked="0"/>
    </xf>
    <xf numFmtId="0" fontId="39" fillId="24" borderId="202" xfId="0" applyFont="1" applyFill="1" applyBorder="1" applyAlignment="1" applyProtection="1">
      <alignment horizontal="left" vertical="top" wrapText="1"/>
      <protection locked="0"/>
    </xf>
    <xf numFmtId="0" fontId="39" fillId="24" borderId="201" xfId="0" applyFont="1" applyFill="1" applyBorder="1" applyAlignment="1" applyProtection="1">
      <alignment horizontal="left" vertical="top" wrapText="1"/>
      <protection locked="0"/>
    </xf>
    <xf numFmtId="0" fontId="39" fillId="24" borderId="206" xfId="0" applyFont="1" applyFill="1" applyBorder="1" applyAlignment="1" applyProtection="1">
      <alignment horizontal="left" vertical="top" wrapText="1"/>
      <protection locked="0"/>
    </xf>
    <xf numFmtId="0" fontId="56" fillId="6" borderId="292" xfId="0" applyFont="1" applyFill="1" applyBorder="1" applyAlignment="1" applyProtection="1">
      <alignment horizontal="center" vertical="center"/>
      <protection locked="0"/>
    </xf>
    <xf numFmtId="0" fontId="56" fillId="6" borderId="293" xfId="0" applyFont="1" applyFill="1" applyBorder="1" applyAlignment="1" applyProtection="1">
      <alignment horizontal="center" vertical="center"/>
      <protection locked="0"/>
    </xf>
    <xf numFmtId="0" fontId="56" fillId="0" borderId="207" xfId="0" applyFont="1" applyBorder="1" applyAlignment="1" applyProtection="1">
      <alignment horizontal="center" vertical="center"/>
      <protection locked="0"/>
    </xf>
    <xf numFmtId="0" fontId="56" fillId="0" borderId="210" xfId="0" applyFont="1" applyBorder="1" applyAlignment="1" applyProtection="1">
      <alignment horizontal="center" vertical="center"/>
      <protection locked="0"/>
    </xf>
    <xf numFmtId="0" fontId="61" fillId="2" borderId="0" xfId="0" applyFont="1" applyFill="1" applyAlignment="1">
      <alignment horizontal="left"/>
    </xf>
    <xf numFmtId="0" fontId="53" fillId="0" borderId="139" xfId="0" applyFont="1" applyBorder="1" applyAlignment="1">
      <alignment horizontal="left" vertical="center"/>
    </xf>
    <xf numFmtId="0" fontId="53" fillId="6" borderId="139" xfId="0" applyFont="1" applyFill="1" applyBorder="1" applyAlignment="1">
      <alignment horizontal="left" vertical="center"/>
    </xf>
    <xf numFmtId="38" fontId="53" fillId="0" borderId="139" xfId="2" applyFont="1" applyFill="1" applyBorder="1" applyAlignment="1" applyProtection="1">
      <alignment horizontal="left" vertical="center"/>
    </xf>
    <xf numFmtId="0" fontId="53" fillId="0" borderId="207" xfId="0" applyFont="1" applyBorder="1" applyAlignment="1">
      <alignment vertical="center" wrapText="1"/>
    </xf>
    <xf numFmtId="0" fontId="53" fillId="0" borderId="149" xfId="0" applyFont="1" applyBorder="1" applyAlignment="1">
      <alignment vertical="center" wrapText="1"/>
    </xf>
    <xf numFmtId="0" fontId="53" fillId="0" borderId="210" xfId="0" applyFont="1" applyBorder="1" applyAlignment="1">
      <alignment vertical="center" wrapText="1"/>
    </xf>
    <xf numFmtId="0" fontId="53" fillId="6" borderId="207" xfId="0" applyFont="1" applyFill="1" applyBorder="1" applyAlignment="1">
      <alignment vertical="center" wrapText="1"/>
    </xf>
    <xf numFmtId="0" fontId="53" fillId="6" borderId="149" xfId="0" applyFont="1" applyFill="1" applyBorder="1" applyAlignment="1">
      <alignment vertical="center" wrapText="1"/>
    </xf>
    <xf numFmtId="0" fontId="53" fillId="6" borderId="210" xfId="0" applyFont="1" applyFill="1" applyBorder="1" applyAlignment="1">
      <alignment vertical="center" wrapText="1"/>
    </xf>
    <xf numFmtId="38" fontId="53" fillId="0" borderId="207" xfId="2" applyFont="1" applyFill="1" applyBorder="1" applyAlignment="1" applyProtection="1">
      <alignment vertical="center"/>
    </xf>
    <xf numFmtId="38" fontId="53" fillId="0" borderId="149" xfId="2" applyFont="1" applyFill="1" applyBorder="1" applyAlignment="1" applyProtection="1">
      <alignment vertical="center"/>
    </xf>
    <xf numFmtId="38" fontId="53" fillId="0" borderId="210" xfId="2" applyFont="1" applyFill="1" applyBorder="1" applyAlignment="1" applyProtection="1">
      <alignment vertical="center"/>
    </xf>
    <xf numFmtId="0" fontId="53" fillId="22" borderId="139" xfId="0" applyFont="1" applyFill="1" applyBorder="1" applyAlignment="1">
      <alignment horizontal="center" vertical="center"/>
    </xf>
    <xf numFmtId="0" fontId="53" fillId="0" borderId="203" xfId="0" applyFont="1" applyBorder="1" applyAlignment="1">
      <alignment horizontal="left" vertical="center" wrapText="1"/>
    </xf>
    <xf numFmtId="0" fontId="53" fillId="0" borderId="204" xfId="0" applyFont="1" applyBorder="1" applyAlignment="1">
      <alignment horizontal="left" vertical="center" wrapText="1"/>
    </xf>
    <xf numFmtId="0" fontId="53" fillId="0" borderId="205" xfId="0" applyFont="1" applyBorder="1" applyAlignment="1">
      <alignment horizontal="left" vertical="center" wrapText="1"/>
    </xf>
    <xf numFmtId="0" fontId="53" fillId="0" borderId="196" xfId="0" applyFont="1" applyBorder="1" applyAlignment="1">
      <alignment horizontal="left" vertical="center" wrapText="1"/>
    </xf>
    <xf numFmtId="0" fontId="53" fillId="0" borderId="0" xfId="0" applyFont="1" applyAlignment="1">
      <alignment horizontal="left" vertical="center" wrapText="1"/>
    </xf>
    <xf numFmtId="0" fontId="53" fillId="0" borderId="195" xfId="0" applyFont="1" applyBorder="1" applyAlignment="1">
      <alignment horizontal="left" vertical="center" wrapText="1"/>
    </xf>
    <xf numFmtId="0" fontId="53" fillId="0" borderId="202" xfId="0" applyFont="1" applyBorder="1" applyAlignment="1">
      <alignment horizontal="left" vertical="center" wrapText="1"/>
    </xf>
    <xf numFmtId="0" fontId="53" fillId="0" borderId="201" xfId="0" applyFont="1" applyBorder="1" applyAlignment="1">
      <alignment horizontal="left" vertical="center" wrapText="1"/>
    </xf>
    <xf numFmtId="0" fontId="53" fillId="0" borderId="206" xfId="0" applyFont="1" applyBorder="1" applyAlignment="1">
      <alignment horizontal="left" vertical="center" wrapText="1"/>
    </xf>
    <xf numFmtId="49" fontId="53" fillId="0" borderId="207" xfId="0" applyNumberFormat="1" applyFont="1" applyBorder="1" applyAlignment="1">
      <alignment horizontal="left" vertical="center"/>
    </xf>
    <xf numFmtId="49" fontId="53" fillId="0" borderId="149" xfId="0" applyNumberFormat="1" applyFont="1" applyBorder="1" applyAlignment="1">
      <alignment horizontal="left" vertical="center"/>
    </xf>
    <xf numFmtId="49" fontId="53" fillId="0" borderId="210" xfId="0" applyNumberFormat="1" applyFont="1" applyBorder="1" applyAlignment="1">
      <alignment horizontal="left" vertical="center"/>
    </xf>
    <xf numFmtId="0" fontId="56" fillId="0" borderId="149" xfId="0" applyFont="1" applyBorder="1" applyAlignment="1" applyProtection="1">
      <alignment horizontal="center" vertical="center"/>
      <protection locked="0"/>
    </xf>
    <xf numFmtId="49" fontId="53" fillId="0" borderId="207" xfId="0" applyNumberFormat="1" applyFont="1" applyBorder="1" applyAlignment="1">
      <alignment vertical="center"/>
    </xf>
    <xf numFmtId="49" fontId="53" fillId="0" borderId="149" xfId="0" applyNumberFormat="1" applyFont="1" applyBorder="1" applyAlignment="1">
      <alignment vertical="center"/>
    </xf>
    <xf numFmtId="49" fontId="53" fillId="0" borderId="210" xfId="0" applyNumberFormat="1" applyFont="1" applyBorder="1" applyAlignment="1">
      <alignment vertical="center"/>
    </xf>
    <xf numFmtId="0" fontId="53" fillId="22" borderId="194" xfId="0" applyFont="1" applyFill="1" applyBorder="1" applyAlignment="1">
      <alignment horizontal="center" vertical="center"/>
    </xf>
    <xf numFmtId="0" fontId="53" fillId="22" borderId="236" xfId="0" applyFont="1" applyFill="1" applyBorder="1" applyAlignment="1">
      <alignment horizontal="center" vertical="center"/>
    </xf>
    <xf numFmtId="0" fontId="53" fillId="22" borderId="237" xfId="0" applyFont="1" applyFill="1" applyBorder="1" applyAlignment="1">
      <alignment horizontal="center" vertical="center"/>
    </xf>
    <xf numFmtId="0" fontId="53" fillId="0" borderId="0" xfId="0" applyFont="1" applyBorder="1" applyAlignment="1">
      <alignment horizontal="left" vertical="center" wrapText="1"/>
    </xf>
    <xf numFmtId="0" fontId="168" fillId="3" borderId="0" xfId="0" applyFont="1" applyFill="1" applyAlignment="1">
      <alignment horizontal="left" vertical="center"/>
    </xf>
    <xf numFmtId="0" fontId="61" fillId="0" borderId="0" xfId="0" applyFont="1" applyAlignment="1">
      <alignment horizontal="left"/>
    </xf>
    <xf numFmtId="0" fontId="170" fillId="0" borderId="0" xfId="0" applyFont="1" applyAlignment="1">
      <alignment horizontal="center"/>
    </xf>
    <xf numFmtId="38" fontId="53" fillId="22" borderId="207" xfId="2" applyFont="1" applyFill="1" applyBorder="1" applyAlignment="1" applyProtection="1">
      <alignment horizontal="center" vertical="center" wrapText="1"/>
    </xf>
    <xf numFmtId="38" fontId="53" fillId="22" borderId="149" xfId="2" applyFont="1" applyFill="1" applyBorder="1" applyAlignment="1" applyProtection="1">
      <alignment horizontal="center" vertical="center" wrapText="1"/>
    </xf>
    <xf numFmtId="38" fontId="53" fillId="22" borderId="208" xfId="2" applyFont="1" applyFill="1" applyBorder="1" applyAlignment="1" applyProtection="1">
      <alignment horizontal="center" vertical="center" wrapText="1"/>
    </xf>
    <xf numFmtId="38" fontId="56" fillId="0" borderId="209" xfId="2" applyFont="1" applyFill="1" applyBorder="1" applyAlignment="1" applyProtection="1">
      <alignment horizontal="center" vertical="center" wrapText="1"/>
      <protection locked="0"/>
    </xf>
    <xf numFmtId="38" fontId="56" fillId="0" borderId="149" xfId="2" applyFont="1" applyFill="1" applyBorder="1" applyAlignment="1" applyProtection="1">
      <alignment horizontal="center" vertical="center" wrapText="1"/>
      <protection locked="0"/>
    </xf>
    <xf numFmtId="38" fontId="53" fillId="22" borderId="207" xfId="2" applyFont="1" applyFill="1" applyBorder="1" applyAlignment="1" applyProtection="1">
      <alignment horizontal="center" vertical="center" shrinkToFit="1"/>
    </xf>
    <xf numFmtId="38" fontId="53" fillId="22" borderId="149" xfId="2" applyFont="1" applyFill="1" applyBorder="1" applyAlignment="1" applyProtection="1">
      <alignment horizontal="center" vertical="center" shrinkToFit="1"/>
    </xf>
    <xf numFmtId="38" fontId="53" fillId="22" borderId="208" xfId="2" applyFont="1" applyFill="1" applyBorder="1" applyAlignment="1" applyProtection="1">
      <alignment horizontal="center" vertical="center" shrinkToFit="1"/>
    </xf>
    <xf numFmtId="38" fontId="56" fillId="24" borderId="209" xfId="2" applyFont="1" applyFill="1" applyBorder="1" applyAlignment="1" applyProtection="1">
      <alignment horizontal="center" vertical="center"/>
      <protection locked="0"/>
    </xf>
    <xf numFmtId="38" fontId="56" fillId="24" borderId="149" xfId="2" applyFont="1" applyFill="1" applyBorder="1" applyAlignment="1" applyProtection="1">
      <alignment horizontal="center" vertical="center"/>
      <protection locked="0"/>
    </xf>
    <xf numFmtId="0" fontId="53" fillId="22" borderId="207" xfId="0" applyFont="1" applyFill="1" applyBorder="1" applyAlignment="1">
      <alignment horizontal="center" vertical="center" wrapText="1"/>
    </xf>
    <xf numFmtId="0" fontId="53" fillId="22" borderId="149" xfId="0" applyFont="1" applyFill="1" applyBorder="1" applyAlignment="1">
      <alignment horizontal="center" vertical="center" wrapText="1"/>
    </xf>
    <xf numFmtId="0" fontId="53" fillId="22" borderId="285" xfId="0" applyFont="1" applyFill="1" applyBorder="1" applyAlignment="1">
      <alignment horizontal="center" vertical="center" wrapText="1"/>
    </xf>
    <xf numFmtId="0" fontId="53" fillId="22" borderId="286" xfId="0" applyFont="1" applyFill="1" applyBorder="1" applyAlignment="1">
      <alignment horizontal="center" vertical="center" wrapText="1"/>
    </xf>
    <xf numFmtId="0" fontId="56" fillId="24" borderId="209" xfId="0" applyFont="1" applyFill="1" applyBorder="1" applyAlignment="1" applyProtection="1">
      <alignment horizontal="center" vertical="center" wrapText="1"/>
      <protection locked="0"/>
    </xf>
    <xf numFmtId="0" fontId="56" fillId="24" borderId="149" xfId="0" applyFont="1" applyFill="1" applyBorder="1" applyAlignment="1" applyProtection="1">
      <alignment horizontal="center" vertical="center" wrapText="1"/>
      <protection locked="0"/>
    </xf>
    <xf numFmtId="0" fontId="147" fillId="8" borderId="0" xfId="0" applyFont="1" applyFill="1" applyBorder="1" applyAlignment="1">
      <alignment horizontal="left" vertical="center" wrapText="1"/>
    </xf>
    <xf numFmtId="196" fontId="56" fillId="24" borderId="287" xfId="0" applyNumberFormat="1" applyFont="1" applyFill="1" applyBorder="1" applyAlignment="1" applyProtection="1">
      <alignment horizontal="center" vertical="center" wrapText="1"/>
      <protection locked="0"/>
    </xf>
    <xf numFmtId="196" fontId="56" fillId="24" borderId="149" xfId="0" applyNumberFormat="1" applyFont="1" applyFill="1" applyBorder="1" applyAlignment="1" applyProtection="1">
      <alignment horizontal="center" vertical="center" wrapText="1"/>
      <protection locked="0"/>
    </xf>
    <xf numFmtId="38" fontId="55" fillId="22" borderId="207" xfId="2" applyFont="1" applyFill="1" applyBorder="1" applyAlignment="1" applyProtection="1">
      <alignment horizontal="center" vertical="center"/>
    </xf>
    <xf numFmtId="38" fontId="55" fillId="22" borderId="149" xfId="2" applyFont="1" applyFill="1" applyBorder="1" applyAlignment="1" applyProtection="1">
      <alignment horizontal="center" vertical="center"/>
    </xf>
    <xf numFmtId="0" fontId="53" fillId="22" borderId="207" xfId="0" applyFont="1" applyFill="1" applyBorder="1" applyAlignment="1">
      <alignment horizontal="center" vertical="center"/>
    </xf>
    <xf numFmtId="0" fontId="53" fillId="22" borderId="149" xfId="0" applyFont="1" applyFill="1" applyBorder="1" applyAlignment="1">
      <alignment horizontal="center" vertical="center"/>
    </xf>
    <xf numFmtId="0" fontId="53" fillId="22" borderId="210" xfId="0" applyFont="1" applyFill="1" applyBorder="1" applyAlignment="1">
      <alignment horizontal="center" vertical="center"/>
    </xf>
    <xf numFmtId="38" fontId="55" fillId="22" borderId="210" xfId="2" applyFont="1" applyFill="1" applyBorder="1" applyAlignment="1" applyProtection="1">
      <alignment horizontal="center" vertical="center"/>
    </xf>
    <xf numFmtId="0" fontId="53" fillId="0" borderId="207" xfId="0" applyFont="1" applyBorder="1" applyAlignment="1">
      <alignment horizontal="left" vertical="center"/>
    </xf>
    <xf numFmtId="0" fontId="53" fillId="0" borderId="149" xfId="0" applyFont="1" applyBorder="1" applyAlignment="1">
      <alignment horizontal="left" vertical="center"/>
    </xf>
    <xf numFmtId="0" fontId="53" fillId="0" borderId="210" xfId="0" applyFont="1" applyBorder="1" applyAlignment="1">
      <alignment horizontal="left" vertical="center"/>
    </xf>
    <xf numFmtId="0" fontId="16" fillId="0" borderId="102" xfId="0" applyFont="1" applyBorder="1" applyAlignment="1">
      <alignment horizontal="center" vertical="center" wrapText="1" readingOrder="1"/>
    </xf>
    <xf numFmtId="0" fontId="16" fillId="0" borderId="104" xfId="0" applyFont="1" applyBorder="1" applyAlignment="1">
      <alignment horizontal="center" vertical="center" wrapText="1" readingOrder="1"/>
    </xf>
    <xf numFmtId="0" fontId="16" fillId="0" borderId="108" xfId="0" applyFont="1" applyBorder="1" applyAlignment="1">
      <alignment horizontal="center" vertical="center" wrapText="1" readingOrder="1"/>
    </xf>
    <xf numFmtId="0" fontId="16" fillId="7" borderId="102" xfId="0" applyFont="1" applyFill="1" applyBorder="1" applyAlignment="1">
      <alignment horizontal="center" vertical="center" wrapText="1" readingOrder="1"/>
    </xf>
    <xf numFmtId="0" fontId="16" fillId="7" borderId="104" xfId="0" applyFont="1" applyFill="1" applyBorder="1" applyAlignment="1">
      <alignment horizontal="center" vertical="center" wrapText="1" readingOrder="1"/>
    </xf>
    <xf numFmtId="0" fontId="16" fillId="7" borderId="108" xfId="0" applyFont="1" applyFill="1" applyBorder="1" applyAlignment="1">
      <alignment horizontal="center" vertical="center" wrapText="1" readingOrder="1"/>
    </xf>
    <xf numFmtId="0" fontId="27" fillId="9" borderId="102" xfId="0" applyFont="1" applyFill="1" applyBorder="1" applyAlignment="1">
      <alignment horizontal="center" vertical="center" wrapText="1" readingOrder="1"/>
    </xf>
    <xf numFmtId="0" fontId="27" fillId="9" borderId="104" xfId="0" applyFont="1" applyFill="1" applyBorder="1" applyAlignment="1">
      <alignment horizontal="center" vertical="center" wrapText="1" readingOrder="1"/>
    </xf>
    <xf numFmtId="0" fontId="27" fillId="9" borderId="108" xfId="0" applyFont="1" applyFill="1" applyBorder="1" applyAlignment="1">
      <alignment horizontal="center" vertical="center" wrapText="1" readingOrder="1"/>
    </xf>
    <xf numFmtId="0" fontId="16" fillId="0" borderId="272" xfId="0" applyFont="1" applyBorder="1" applyAlignment="1">
      <alignment horizontal="center" vertical="center" wrapText="1" readingOrder="1"/>
    </xf>
    <xf numFmtId="0" fontId="16" fillId="0" borderId="273" xfId="0" applyFont="1" applyBorder="1" applyAlignment="1">
      <alignment horizontal="center" vertical="center" wrapText="1" readingOrder="1"/>
    </xf>
    <xf numFmtId="0" fontId="16" fillId="0" borderId="274" xfId="0" applyFont="1" applyBorder="1" applyAlignment="1">
      <alignment horizontal="center" vertical="center" wrapText="1" readingOrder="1"/>
    </xf>
    <xf numFmtId="0" fontId="16" fillId="7" borderId="103" xfId="0" applyFont="1" applyFill="1" applyBorder="1" applyAlignment="1">
      <alignment horizontal="center" vertical="center" wrapText="1" readingOrder="1"/>
    </xf>
    <xf numFmtId="0" fontId="16" fillId="7" borderId="105" xfId="0" applyFont="1" applyFill="1" applyBorder="1" applyAlignment="1">
      <alignment horizontal="center" vertical="center" wrapText="1" readingOrder="1"/>
    </xf>
    <xf numFmtId="0" fontId="16" fillId="18" borderId="102" xfId="0" applyFont="1" applyFill="1" applyBorder="1" applyAlignment="1">
      <alignment horizontal="left" vertical="center" wrapText="1" readingOrder="1"/>
    </xf>
    <xf numFmtId="0" fontId="16" fillId="18" borderId="104" xfId="0" applyFont="1" applyFill="1" applyBorder="1" applyAlignment="1">
      <alignment horizontal="left" vertical="center" wrapText="1" readingOrder="1"/>
    </xf>
    <xf numFmtId="0" fontId="16" fillId="18" borderId="108" xfId="0" applyFont="1" applyFill="1" applyBorder="1" applyAlignment="1">
      <alignment horizontal="left" vertical="center" wrapText="1" readingOrder="1"/>
    </xf>
    <xf numFmtId="0" fontId="16" fillId="0" borderId="105" xfId="0" applyFont="1" applyBorder="1" applyAlignment="1">
      <alignment horizontal="left" vertical="center" wrapText="1" readingOrder="1"/>
    </xf>
    <xf numFmtId="0" fontId="16" fillId="18" borderId="106" xfId="0" applyFont="1" applyFill="1" applyBorder="1" applyAlignment="1">
      <alignment horizontal="left" vertical="center" wrapText="1" readingOrder="1"/>
    </xf>
    <xf numFmtId="0" fontId="16" fillId="18" borderId="107" xfId="0" applyFont="1" applyFill="1" applyBorder="1" applyAlignment="1">
      <alignment horizontal="left" vertical="center" wrapText="1" readingOrder="1"/>
    </xf>
    <xf numFmtId="0" fontId="16" fillId="18" borderId="257" xfId="0" applyFont="1" applyFill="1" applyBorder="1" applyAlignment="1">
      <alignment horizontal="left" vertical="center" wrapText="1" readingOrder="1"/>
    </xf>
    <xf numFmtId="0" fontId="16" fillId="0" borderId="109" xfId="0" applyFont="1" applyBorder="1" applyAlignment="1">
      <alignment horizontal="left" vertical="center" wrapText="1" readingOrder="1"/>
    </xf>
    <xf numFmtId="0" fontId="16" fillId="0" borderId="101" xfId="0" applyFont="1" applyBorder="1" applyAlignment="1">
      <alignment horizontal="left" vertical="center" wrapText="1" readingOrder="1"/>
    </xf>
    <xf numFmtId="0" fontId="16" fillId="0" borderId="103" xfId="0" applyFont="1" applyBorder="1" applyAlignment="1">
      <alignment horizontal="left" vertical="center" wrapText="1" readingOrder="1"/>
    </xf>
    <xf numFmtId="0" fontId="16" fillId="17" borderId="101" xfId="0" applyFont="1" applyFill="1" applyBorder="1" applyAlignment="1">
      <alignment horizontal="center" vertical="center" wrapText="1" readingOrder="1"/>
    </xf>
    <xf numFmtId="0" fontId="16" fillId="18" borderId="105" xfId="0" applyFont="1" applyFill="1" applyBorder="1" applyAlignment="1">
      <alignment horizontal="left" vertical="center" wrapText="1" readingOrder="1"/>
    </xf>
    <xf numFmtId="0" fontId="16" fillId="0" borderId="102" xfId="0" applyFont="1" applyBorder="1" applyAlignment="1">
      <alignment horizontal="left" vertical="center" wrapText="1" readingOrder="1"/>
    </xf>
    <xf numFmtId="0" fontId="16" fillId="0" borderId="108" xfId="0" applyFont="1" applyBorder="1" applyAlignment="1">
      <alignment horizontal="left" vertical="center" wrapText="1" readingOrder="1"/>
    </xf>
    <xf numFmtId="0" fontId="16" fillId="0" borderId="110" xfId="0" applyFont="1" applyBorder="1" applyAlignment="1">
      <alignment horizontal="left" vertical="center" wrapText="1" readingOrder="1"/>
    </xf>
    <xf numFmtId="0" fontId="16" fillId="0" borderId="111" xfId="0" applyFont="1" applyBorder="1" applyAlignment="1">
      <alignment horizontal="left" vertical="center" wrapText="1" readingOrder="1"/>
    </xf>
    <xf numFmtId="0" fontId="16" fillId="0" borderId="104" xfId="0" applyFont="1" applyBorder="1" applyAlignment="1">
      <alignment horizontal="left" vertical="center" wrapText="1" readingOrder="1"/>
    </xf>
    <xf numFmtId="0" fontId="16" fillId="0" borderId="279" xfId="0" applyFont="1" applyBorder="1" applyAlignment="1">
      <alignment horizontal="left" vertical="center" wrapText="1" readingOrder="1"/>
    </xf>
    <xf numFmtId="0" fontId="16" fillId="0" borderId="101" xfId="0" applyFont="1" applyBorder="1" applyAlignment="1">
      <alignment horizontal="center" vertical="center" wrapText="1" readingOrder="1"/>
    </xf>
    <xf numFmtId="0" fontId="16" fillId="0" borderId="114" xfId="0" applyFont="1" applyBorder="1" applyAlignment="1">
      <alignment horizontal="left" vertical="center" wrapText="1" readingOrder="1"/>
    </xf>
    <xf numFmtId="0" fontId="16" fillId="0" borderId="115" xfId="0" applyFont="1" applyBorder="1" applyAlignment="1">
      <alignment horizontal="left" vertical="center" wrapText="1" readingOrder="1"/>
    </xf>
    <xf numFmtId="0" fontId="16" fillId="0" borderId="112" xfId="0" applyFont="1" applyBorder="1" applyAlignment="1">
      <alignment horizontal="left" vertical="center" wrapText="1" readingOrder="1"/>
    </xf>
    <xf numFmtId="0" fontId="16" fillId="0" borderId="113" xfId="0" applyFont="1" applyBorder="1" applyAlignment="1">
      <alignment horizontal="left" vertical="center" wrapText="1" readingOrder="1"/>
    </xf>
    <xf numFmtId="0" fontId="16" fillId="0" borderId="103" xfId="0" applyFont="1" applyBorder="1" applyAlignment="1">
      <alignment horizontal="center" vertical="center" wrapText="1" readingOrder="1"/>
    </xf>
    <xf numFmtId="0" fontId="16" fillId="0" borderId="109" xfId="0" applyFont="1" applyBorder="1" applyAlignment="1">
      <alignment horizontal="center" vertical="center" wrapText="1" readingOrder="1"/>
    </xf>
    <xf numFmtId="0" fontId="16" fillId="0" borderId="167" xfId="0" applyFont="1" applyBorder="1" applyAlignment="1">
      <alignment horizontal="left" vertical="center" wrapText="1" readingOrder="1"/>
    </xf>
    <xf numFmtId="0" fontId="16" fillId="0" borderId="168" xfId="0" applyFont="1" applyBorder="1" applyAlignment="1">
      <alignment horizontal="left" vertical="center" wrapText="1" readingOrder="1"/>
    </xf>
    <xf numFmtId="0" fontId="15" fillId="0" borderId="7" xfId="0" applyFont="1" applyBorder="1" applyAlignment="1">
      <alignment horizontal="center" vertical="center" wrapText="1"/>
    </xf>
    <xf numFmtId="0" fontId="15" fillId="0" borderId="7" xfId="0" applyFont="1" applyBorder="1" applyAlignment="1">
      <alignment vertical="center" wrapText="1"/>
    </xf>
    <xf numFmtId="184" fontId="15" fillId="0" borderId="7" xfId="0" applyNumberFormat="1" applyFont="1" applyBorder="1" applyAlignment="1">
      <alignment horizontal="left" vertical="center" wrapText="1"/>
    </xf>
    <xf numFmtId="0" fontId="15" fillId="2" borderId="0" xfId="0" applyFont="1" applyFill="1" applyAlignment="1">
      <alignment horizontal="left" vertical="top" wrapText="1"/>
    </xf>
    <xf numFmtId="0" fontId="15" fillId="0" borderId="0" xfId="0" applyFont="1" applyAlignment="1">
      <alignment horizontal="left" vertical="top" wrapText="1"/>
    </xf>
    <xf numFmtId="0" fontId="15" fillId="0" borderId="7" xfId="0" applyFont="1" applyBorder="1" applyAlignment="1">
      <alignment horizontal="left" vertical="center" wrapText="1"/>
    </xf>
    <xf numFmtId="0" fontId="15" fillId="0" borderId="18" xfId="0" applyFont="1" applyBorder="1" applyAlignment="1">
      <alignment horizontal="left" vertical="top" wrapText="1"/>
    </xf>
    <xf numFmtId="0" fontId="15" fillId="2" borderId="0" xfId="0" applyFont="1" applyFill="1" applyAlignment="1">
      <alignment horizontal="left" vertical="center"/>
    </xf>
    <xf numFmtId="0" fontId="137" fillId="10" borderId="7" xfId="0" applyFont="1" applyFill="1" applyBorder="1" applyAlignment="1">
      <alignment horizontal="center" vertical="center"/>
    </xf>
    <xf numFmtId="0" fontId="139" fillId="0" borderId="7" xfId="0" applyFont="1" applyBorder="1" applyAlignment="1">
      <alignment horizontal="center" vertical="center" wrapText="1"/>
    </xf>
    <xf numFmtId="0" fontId="15" fillId="3" borderId="0" xfId="0" applyFont="1" applyFill="1" applyAlignment="1">
      <alignment horizontal="center" vertical="center"/>
    </xf>
    <xf numFmtId="0" fontId="15" fillId="0" borderId="0" xfId="0" applyFont="1" applyAlignment="1" applyProtection="1">
      <alignment horizontal="left" vertical="top" wrapText="1" shrinkToFit="1"/>
      <protection locked="0"/>
    </xf>
    <xf numFmtId="0" fontId="12" fillId="0" borderId="28" xfId="0" applyFont="1" applyBorder="1" applyAlignment="1" applyProtection="1">
      <alignment vertical="center" shrinkToFit="1"/>
      <protection locked="0"/>
    </xf>
    <xf numFmtId="0" fontId="12" fillId="0" borderId="19" xfId="0" applyFont="1" applyBorder="1" applyAlignment="1" applyProtection="1">
      <alignment vertical="center" shrinkToFit="1"/>
      <protection locked="0"/>
    </xf>
    <xf numFmtId="0" fontId="12" fillId="0" borderId="9" xfId="0" applyFont="1" applyBorder="1" applyAlignment="1" applyProtection="1">
      <alignment vertical="center" shrinkToFit="1"/>
      <protection locked="0"/>
    </xf>
    <xf numFmtId="0" fontId="15" fillId="0" borderId="0" xfId="0" applyFont="1" applyAlignment="1">
      <alignment horizontal="left" vertical="center" wrapText="1"/>
    </xf>
    <xf numFmtId="0" fontId="15" fillId="2" borderId="10" xfId="0" applyFont="1" applyFill="1" applyBorder="1" applyAlignment="1">
      <alignment horizontal="center" vertical="center"/>
    </xf>
    <xf numFmtId="38" fontId="15" fillId="0" borderId="21" xfId="0" applyNumberFormat="1" applyFont="1" applyBorder="1" applyAlignment="1">
      <alignment vertical="center"/>
    </xf>
    <xf numFmtId="38" fontId="15" fillId="0" borderId="34" xfId="0" applyNumberFormat="1" applyFont="1" applyBorder="1" applyAlignment="1">
      <alignment vertical="center"/>
    </xf>
    <xf numFmtId="38" fontId="15" fillId="0" borderId="11" xfId="0" applyNumberFormat="1" applyFont="1" applyBorder="1" applyAlignment="1">
      <alignment vertical="center"/>
    </xf>
    <xf numFmtId="181" fontId="15" fillId="0" borderId="12" xfId="0" applyNumberFormat="1" applyFont="1" applyBorder="1" applyAlignment="1">
      <alignment vertical="center"/>
    </xf>
    <xf numFmtId="181" fontId="15" fillId="0" borderId="3" xfId="0" applyNumberFormat="1" applyFont="1" applyBorder="1" applyAlignment="1">
      <alignment vertical="center"/>
    </xf>
    <xf numFmtId="0" fontId="15" fillId="2" borderId="17"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5" fillId="2" borderId="6" xfId="0" applyFont="1" applyFill="1" applyBorder="1" applyAlignment="1">
      <alignment horizontal="center" vertical="center" wrapText="1"/>
    </xf>
    <xf numFmtId="38" fontId="15" fillId="0" borderId="17" xfId="0" applyNumberFormat="1" applyFont="1" applyBorder="1" applyAlignment="1">
      <alignment vertical="center"/>
    </xf>
    <xf numFmtId="38" fontId="15" fillId="0" borderId="18" xfId="0" applyNumberFormat="1" applyFont="1" applyBorder="1" applyAlignment="1">
      <alignment vertical="center"/>
    </xf>
    <xf numFmtId="38" fontId="15" fillId="0" borderId="6" xfId="0" applyNumberFormat="1" applyFont="1" applyBorder="1" applyAlignment="1">
      <alignment vertical="center"/>
    </xf>
    <xf numFmtId="0" fontId="12" fillId="0" borderId="7" xfId="0" applyFont="1" applyBorder="1" applyAlignment="1" applyProtection="1">
      <alignment vertical="center" shrinkToFit="1"/>
      <protection locked="0"/>
    </xf>
    <xf numFmtId="0" fontId="15" fillId="3" borderId="0" xfId="0" applyFont="1" applyFill="1" applyAlignment="1">
      <alignment horizontal="distributed" vertical="distributed"/>
    </xf>
    <xf numFmtId="0" fontId="15" fillId="0" borderId="0" xfId="0" applyFont="1" applyAlignment="1">
      <alignment horizontal="center" vertical="center"/>
    </xf>
    <xf numFmtId="0" fontId="15" fillId="0" borderId="0" xfId="0" applyFont="1" applyAlignment="1">
      <alignment horizontal="left" vertical="center"/>
    </xf>
    <xf numFmtId="0" fontId="15" fillId="0" borderId="0" xfId="0" applyFont="1" applyAlignment="1" applyProtection="1">
      <alignment horizontal="left" vertical="top" wrapText="1"/>
      <protection locked="0"/>
    </xf>
    <xf numFmtId="38" fontId="15" fillId="0" borderId="0" xfId="2" applyFont="1" applyAlignment="1" applyProtection="1">
      <alignment horizontal="right" vertical="center"/>
    </xf>
    <xf numFmtId="0" fontId="15" fillId="0" borderId="0" xfId="0" applyFont="1" applyAlignment="1">
      <alignment horizontal="distributed" vertical="distributed"/>
    </xf>
    <xf numFmtId="0" fontId="15" fillId="3" borderId="0" xfId="0" applyFont="1" applyFill="1" applyAlignment="1">
      <alignment horizontal="left" vertical="distributed" wrapText="1"/>
    </xf>
    <xf numFmtId="0" fontId="16" fillId="0" borderId="0" xfId="0" applyFont="1" applyAlignment="1">
      <alignment horizontal="center" vertical="center"/>
    </xf>
    <xf numFmtId="0" fontId="16" fillId="0" borderId="0" xfId="0" applyFont="1" applyAlignment="1">
      <alignment horizontal="left" vertical="center"/>
    </xf>
    <xf numFmtId="0" fontId="16" fillId="0" borderId="34" xfId="0" applyFont="1" applyBorder="1" applyAlignment="1">
      <alignment horizontal="center" vertical="center"/>
    </xf>
    <xf numFmtId="0" fontId="16" fillId="0" borderId="34" xfId="0" applyFont="1" applyBorder="1" applyAlignment="1">
      <alignment horizontal="left" vertical="center"/>
    </xf>
    <xf numFmtId="194" fontId="15" fillId="0" borderId="0" xfId="0" applyNumberFormat="1" applyFont="1" applyAlignment="1">
      <alignment horizontal="left" vertical="center"/>
    </xf>
    <xf numFmtId="180" fontId="15" fillId="0" borderId="0" xfId="0" applyNumberFormat="1" applyFont="1" applyAlignment="1">
      <alignment horizontal="left" vertical="center"/>
    </xf>
    <xf numFmtId="0" fontId="14" fillId="0" borderId="28" xfId="0" applyFont="1" applyBorder="1" applyAlignment="1" applyProtection="1">
      <alignment horizontal="center" vertical="center" wrapText="1"/>
      <protection locked="0"/>
    </xf>
    <xf numFmtId="0" fontId="14" fillId="0" borderId="9" xfId="0" applyFont="1" applyBorder="1" applyAlignment="1" applyProtection="1">
      <alignment horizontal="center" vertical="center" wrapText="1"/>
      <protection locked="0"/>
    </xf>
    <xf numFmtId="0" fontId="16" fillId="0" borderId="0" xfId="0" applyFont="1" applyAlignment="1">
      <alignment horizontal="center" vertical="center" wrapText="1"/>
    </xf>
    <xf numFmtId="0" fontId="16" fillId="0" borderId="7" xfId="0" applyFont="1" applyBorder="1" applyAlignment="1">
      <alignment vertical="center" wrapText="1"/>
    </xf>
    <xf numFmtId="38" fontId="15" fillId="0" borderId="14" xfId="0" applyNumberFormat="1" applyFont="1" applyBorder="1" applyAlignment="1">
      <alignment vertical="center"/>
    </xf>
    <xf numFmtId="38" fontId="15" fillId="0" borderId="0" xfId="0" applyNumberFormat="1" applyFont="1" applyAlignment="1">
      <alignment vertical="center"/>
    </xf>
    <xf numFmtId="38" fontId="15" fillId="0" borderId="12" xfId="0" applyNumberFormat="1" applyFont="1" applyBorder="1" applyAlignment="1">
      <alignment vertical="center"/>
    </xf>
    <xf numFmtId="0" fontId="15" fillId="0" borderId="0" xfId="0" applyFont="1" applyAlignment="1" applyProtection="1">
      <alignment horizontal="right" vertical="center"/>
      <protection locked="0"/>
    </xf>
    <xf numFmtId="0" fontId="15" fillId="0" borderId="4" xfId="0" applyFont="1" applyBorder="1" applyAlignment="1">
      <alignment horizontal="center" vertical="center" wrapText="1"/>
    </xf>
    <xf numFmtId="0" fontId="15" fillId="0" borderId="4" xfId="0" applyFont="1" applyBorder="1" applyAlignment="1">
      <alignment horizontal="center" vertical="center"/>
    </xf>
    <xf numFmtId="0" fontId="15" fillId="3" borderId="34" xfId="0" applyFont="1" applyFill="1" applyBorder="1" applyAlignment="1">
      <alignment horizontal="right" vertical="center"/>
    </xf>
    <xf numFmtId="181" fontId="15" fillId="0" borderId="283" xfId="0" applyNumberFormat="1" applyFont="1" applyBorder="1" applyAlignment="1">
      <alignment vertical="center"/>
    </xf>
    <xf numFmtId="181" fontId="15" fillId="0" borderId="284" xfId="0" applyNumberFormat="1" applyFont="1" applyBorder="1" applyAlignment="1">
      <alignment vertical="center"/>
    </xf>
    <xf numFmtId="0" fontId="15" fillId="2" borderId="14" xfId="0" applyFont="1" applyFill="1" applyBorder="1" applyAlignment="1">
      <alignment horizontal="center" vertical="center" wrapText="1"/>
    </xf>
    <xf numFmtId="0" fontId="15" fillId="2" borderId="0" xfId="0" applyFont="1" applyFill="1" applyAlignment="1">
      <alignment horizontal="center" vertical="center" wrapText="1"/>
    </xf>
    <xf numFmtId="0" fontId="15" fillId="2" borderId="12" xfId="0" applyFont="1" applyFill="1" applyBorder="1" applyAlignment="1">
      <alignment horizontal="center" vertical="center" wrapText="1"/>
    </xf>
    <xf numFmtId="0" fontId="12" fillId="0" borderId="0" xfId="0" applyFont="1" applyAlignment="1">
      <alignment horizontal="left" vertical="top" wrapText="1"/>
    </xf>
    <xf numFmtId="0" fontId="16" fillId="0" borderId="28" xfId="0" applyFont="1" applyBorder="1" applyAlignment="1">
      <alignment vertical="center" wrapText="1"/>
    </xf>
    <xf numFmtId="0" fontId="16" fillId="0" borderId="19" xfId="0" applyFont="1" applyBorder="1" applyAlignment="1">
      <alignment vertical="center" wrapText="1"/>
    </xf>
    <xf numFmtId="0" fontId="16" fillId="0" borderId="9" xfId="0" applyFont="1" applyBorder="1" applyAlignment="1">
      <alignment vertical="center" wrapText="1"/>
    </xf>
    <xf numFmtId="0" fontId="16" fillId="0" borderId="34" xfId="0" applyFont="1" applyBorder="1" applyAlignment="1">
      <alignment horizontal="center" vertical="center" wrapText="1"/>
    </xf>
    <xf numFmtId="0" fontId="16" fillId="0" borderId="18" xfId="0" applyFont="1" applyBorder="1" applyAlignment="1"/>
    <xf numFmtId="0" fontId="16" fillId="0" borderId="0" xfId="0" applyFont="1" applyAlignment="1">
      <alignment horizontal="left" vertical="center" wrapText="1"/>
    </xf>
    <xf numFmtId="0" fontId="31" fillId="0" borderId="7" xfId="0" applyFont="1" applyBorder="1" applyAlignment="1">
      <alignment vertical="center" wrapText="1"/>
    </xf>
    <xf numFmtId="0" fontId="12" fillId="0" borderId="17" xfId="0" applyFont="1" applyBorder="1" applyAlignment="1">
      <alignment horizontal="center" vertical="center"/>
    </xf>
    <xf numFmtId="0" fontId="12" fillId="0" borderId="18" xfId="0" applyFont="1" applyBorder="1" applyAlignment="1">
      <alignment horizontal="center" vertical="center"/>
    </xf>
    <xf numFmtId="0" fontId="12" fillId="0" borderId="6" xfId="0" applyFont="1" applyBorder="1" applyAlignment="1">
      <alignment horizontal="center" vertical="center"/>
    </xf>
    <xf numFmtId="0" fontId="12" fillId="0" borderId="21" xfId="0" applyFont="1" applyBorder="1" applyAlignment="1">
      <alignment horizontal="center" vertical="center"/>
    </xf>
    <xf numFmtId="0" fontId="12" fillId="0" borderId="34" xfId="0" applyFont="1" applyBorder="1" applyAlignment="1">
      <alignment horizontal="center" vertical="center"/>
    </xf>
    <xf numFmtId="0" fontId="12" fillId="0" borderId="11" xfId="0" applyFont="1" applyBorder="1" applyAlignment="1">
      <alignment horizontal="center" vertical="center"/>
    </xf>
    <xf numFmtId="12" fontId="15" fillId="0" borderId="17" xfId="0" applyNumberFormat="1" applyFont="1" applyBorder="1" applyAlignment="1">
      <alignment horizontal="center" vertical="center"/>
    </xf>
    <xf numFmtId="12" fontId="15" fillId="0" borderId="18" xfId="0" applyNumberFormat="1" applyFont="1" applyBorder="1" applyAlignment="1">
      <alignment horizontal="center" vertical="center"/>
    </xf>
    <xf numFmtId="12" fontId="15" fillId="0" borderId="6" xfId="0" applyNumberFormat="1" applyFont="1" applyBorder="1" applyAlignment="1">
      <alignment horizontal="center" vertical="center"/>
    </xf>
    <xf numFmtId="0" fontId="15" fillId="2" borderId="18" xfId="0" applyFont="1" applyFill="1" applyBorder="1" applyAlignment="1">
      <alignment horizontal="center" vertical="center"/>
    </xf>
    <xf numFmtId="38" fontId="15" fillId="0" borderId="18" xfId="0" applyNumberFormat="1" applyFont="1" applyBorder="1" applyAlignment="1">
      <alignment horizontal="center" vertical="center"/>
    </xf>
    <xf numFmtId="12" fontId="15" fillId="8" borderId="280" xfId="0" applyNumberFormat="1" applyFont="1" applyFill="1" applyBorder="1" applyAlignment="1">
      <alignment horizontal="center" vertical="center" wrapText="1"/>
    </xf>
    <xf numFmtId="12" fontId="15" fillId="8" borderId="281" xfId="0" applyNumberFormat="1" applyFont="1" applyFill="1" applyBorder="1" applyAlignment="1">
      <alignment horizontal="center" vertical="center" wrapText="1"/>
    </xf>
    <xf numFmtId="12" fontId="15" fillId="8" borderId="282" xfId="0" applyNumberFormat="1" applyFont="1" applyFill="1" applyBorder="1" applyAlignment="1">
      <alignment horizontal="center" vertical="center" wrapText="1"/>
    </xf>
    <xf numFmtId="0" fontId="15" fillId="2" borderId="21" xfId="0" applyFont="1" applyFill="1" applyBorder="1" applyAlignment="1">
      <alignment horizontal="center" vertical="center" wrapText="1"/>
    </xf>
    <xf numFmtId="0" fontId="15" fillId="2" borderId="34" xfId="0" applyFont="1" applyFill="1" applyBorder="1" applyAlignment="1">
      <alignment horizontal="center" vertical="center" wrapText="1"/>
    </xf>
    <xf numFmtId="0" fontId="15" fillId="2" borderId="11" xfId="0" applyFont="1" applyFill="1" applyBorder="1" applyAlignment="1">
      <alignment horizontal="center" vertical="center" wrapText="1"/>
    </xf>
    <xf numFmtId="181" fontId="15" fillId="0" borderId="291" xfId="0" applyNumberFormat="1" applyFont="1" applyBorder="1" applyAlignment="1">
      <alignment vertical="center"/>
    </xf>
    <xf numFmtId="181" fontId="15" fillId="0" borderId="281" xfId="0" applyNumberFormat="1" applyFont="1" applyBorder="1" applyAlignment="1">
      <alignment vertical="center"/>
    </xf>
    <xf numFmtId="181" fontId="15" fillId="0" borderId="290" xfId="0" applyNumberFormat="1" applyFont="1" applyBorder="1" applyAlignment="1">
      <alignment vertical="center"/>
    </xf>
    <xf numFmtId="12" fontId="15" fillId="0" borderId="9" xfId="0" applyNumberFormat="1" applyFont="1" applyBorder="1" applyAlignment="1">
      <alignment horizontal="center" vertical="center"/>
    </xf>
    <xf numFmtId="12" fontId="15" fillId="0" borderId="7" xfId="0" applyNumberFormat="1" applyFont="1" applyBorder="1" applyAlignment="1">
      <alignment horizontal="center" vertical="center"/>
    </xf>
    <xf numFmtId="12" fontId="15" fillId="0" borderId="28" xfId="0" applyNumberFormat="1" applyFont="1" applyBorder="1" applyAlignment="1">
      <alignment horizontal="center" vertical="center"/>
    </xf>
    <xf numFmtId="12" fontId="15" fillId="0" borderId="4" xfId="0" applyNumberFormat="1" applyFont="1" applyBorder="1" applyAlignment="1">
      <alignment horizontal="center" vertical="center"/>
    </xf>
    <xf numFmtId="0" fontId="15" fillId="0" borderId="0" xfId="0" applyFont="1" applyAlignment="1">
      <alignment horizontal="center" vertical="center" shrinkToFit="1"/>
    </xf>
    <xf numFmtId="0" fontId="17" fillId="0" borderId="7" xfId="0" applyFont="1" applyBorder="1" applyAlignment="1">
      <alignment horizontal="center" vertical="center"/>
    </xf>
    <xf numFmtId="0" fontId="12" fillId="0" borderId="7" xfId="0" applyFont="1" applyBorder="1" applyAlignment="1">
      <alignment horizontal="center" vertical="center"/>
    </xf>
    <xf numFmtId="0" fontId="107" fillId="0" borderId="0" xfId="0" applyFont="1" applyAlignment="1">
      <alignment horizontal="right" vertical="top"/>
    </xf>
    <xf numFmtId="0" fontId="107" fillId="0" borderId="0" xfId="0" applyFont="1" applyAlignment="1">
      <alignment horizontal="left" vertical="top"/>
    </xf>
    <xf numFmtId="0" fontId="12" fillId="6" borderId="69" xfId="0" applyFont="1" applyFill="1" applyBorder="1" applyAlignment="1">
      <alignment horizontal="center" vertical="center" wrapText="1"/>
    </xf>
    <xf numFmtId="0" fontId="12" fillId="6" borderId="70" xfId="0" applyFont="1" applyFill="1" applyBorder="1" applyAlignment="1">
      <alignment horizontal="center" vertical="center" wrapText="1"/>
    </xf>
    <xf numFmtId="0" fontId="12" fillId="6" borderId="77" xfId="0" applyFont="1" applyFill="1" applyBorder="1" applyAlignment="1">
      <alignment horizontal="center" vertical="center" wrapText="1"/>
    </xf>
    <xf numFmtId="176" fontId="12" fillId="0" borderId="4" xfId="0" applyNumberFormat="1" applyFont="1" applyBorder="1" applyAlignment="1" applyProtection="1">
      <alignment horizontal="center" vertical="center" wrapText="1"/>
      <protection locked="0"/>
    </xf>
    <xf numFmtId="0" fontId="12" fillId="6" borderId="17" xfId="0" applyFont="1" applyFill="1" applyBorder="1" applyAlignment="1">
      <alignment horizontal="center" vertical="center" wrapText="1"/>
    </xf>
    <xf numFmtId="0" fontId="12" fillId="6" borderId="18" xfId="0" applyFont="1" applyFill="1" applyBorder="1" applyAlignment="1">
      <alignment horizontal="center" vertical="center" wrapText="1"/>
    </xf>
    <xf numFmtId="0" fontId="12" fillId="6" borderId="6" xfId="0" applyFont="1" applyFill="1" applyBorder="1" applyAlignment="1">
      <alignment horizontal="center" vertical="center" wrapText="1"/>
    </xf>
    <xf numFmtId="0" fontId="12" fillId="6" borderId="21"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11" xfId="0" applyFont="1" applyFill="1" applyBorder="1" applyAlignment="1">
      <alignment horizontal="center" vertical="center" wrapText="1"/>
    </xf>
    <xf numFmtId="192" fontId="12" fillId="0" borderId="17" xfId="0" applyNumberFormat="1" applyFont="1" applyBorder="1" applyAlignment="1" applyProtection="1">
      <alignment horizontal="left" vertical="center" wrapText="1" indent="1"/>
      <protection locked="0"/>
    </xf>
    <xf numFmtId="192" fontId="12" fillId="0" borderId="18" xfId="0" applyNumberFormat="1" applyFont="1" applyBorder="1" applyAlignment="1" applyProtection="1">
      <alignment horizontal="left" vertical="center" wrapText="1" indent="1"/>
      <protection locked="0"/>
    </xf>
    <xf numFmtId="192" fontId="12" fillId="0" borderId="6" xfId="0" applyNumberFormat="1" applyFont="1" applyBorder="1" applyAlignment="1" applyProtection="1">
      <alignment horizontal="left" vertical="center" wrapText="1" indent="1"/>
      <protection locked="0"/>
    </xf>
    <xf numFmtId="192" fontId="12" fillId="0" borderId="21" xfId="0" applyNumberFormat="1" applyFont="1" applyBorder="1" applyAlignment="1" applyProtection="1">
      <alignment horizontal="left" vertical="center" wrapText="1" indent="1"/>
      <protection locked="0"/>
    </xf>
    <xf numFmtId="192" fontId="12" fillId="0" borderId="34" xfId="0" applyNumberFormat="1" applyFont="1" applyBorder="1" applyAlignment="1" applyProtection="1">
      <alignment horizontal="left" vertical="center" wrapText="1" indent="1"/>
      <protection locked="0"/>
    </xf>
    <xf numFmtId="192" fontId="12" fillId="0" borderId="11" xfId="0" applyNumberFormat="1" applyFont="1" applyBorder="1" applyAlignment="1" applyProtection="1">
      <alignment horizontal="left" vertical="center" wrapText="1" indent="1"/>
      <protection locked="0"/>
    </xf>
    <xf numFmtId="0" fontId="12" fillId="6" borderId="78" xfId="0" applyFont="1" applyFill="1" applyBorder="1" applyAlignment="1">
      <alignment horizontal="center" vertical="center"/>
    </xf>
    <xf numFmtId="0" fontId="12" fillId="6" borderId="79" xfId="0" applyFont="1" applyFill="1" applyBorder="1" applyAlignment="1">
      <alignment horizontal="center" vertical="center"/>
    </xf>
    <xf numFmtId="0" fontId="12" fillId="6" borderId="75" xfId="0" applyFont="1" applyFill="1" applyBorder="1" applyAlignment="1">
      <alignment horizontal="center" vertical="center"/>
    </xf>
    <xf numFmtId="0" fontId="12" fillId="0" borderId="28" xfId="0" applyFont="1" applyBorder="1" applyAlignment="1">
      <alignment horizontal="left" vertical="center"/>
    </xf>
    <xf numFmtId="0" fontId="12" fillId="0" borderId="19" xfId="0" applyFont="1" applyBorder="1" applyAlignment="1">
      <alignment horizontal="left" vertical="center"/>
    </xf>
    <xf numFmtId="0" fontId="12" fillId="0" borderId="9" xfId="0" applyFont="1" applyBorder="1" applyAlignment="1">
      <alignment horizontal="left" vertical="center"/>
    </xf>
    <xf numFmtId="0" fontId="12" fillId="0" borderId="7" xfId="0" applyFont="1" applyBorder="1" applyAlignment="1">
      <alignment horizontal="left" vertical="center" wrapText="1"/>
    </xf>
    <xf numFmtId="0" fontId="50" fillId="0" borderId="0" xfId="0" applyFont="1" applyAlignment="1">
      <alignment horizontal="center" vertical="center"/>
    </xf>
    <xf numFmtId="0" fontId="12" fillId="6" borderId="69" xfId="0" applyFont="1" applyFill="1" applyBorder="1" applyAlignment="1">
      <alignment horizontal="center" vertical="center"/>
    </xf>
    <xf numFmtId="0" fontId="12" fillId="6" borderId="70" xfId="0" applyFont="1" applyFill="1" applyBorder="1" applyAlignment="1">
      <alignment horizontal="center" vertical="center"/>
    </xf>
    <xf numFmtId="0" fontId="12" fillId="6" borderId="77" xfId="0" applyFont="1" applyFill="1" applyBorder="1" applyAlignment="1">
      <alignment horizontal="center" vertical="center"/>
    </xf>
    <xf numFmtId="0" fontId="12" fillId="0" borderId="91" xfId="0" applyFont="1" applyBorder="1" applyAlignment="1">
      <alignment horizontal="left" vertical="center"/>
    </xf>
    <xf numFmtId="0" fontId="12" fillId="0" borderId="95" xfId="0" applyFont="1" applyBorder="1" applyAlignment="1">
      <alignment horizontal="left" vertical="center"/>
    </xf>
    <xf numFmtId="0" fontId="12" fillId="0" borderId="0" xfId="0" applyFont="1" applyAlignment="1">
      <alignment horizontal="left" vertical="center"/>
    </xf>
    <xf numFmtId="0" fontId="12" fillId="0" borderId="12" xfId="0" applyFont="1" applyBorder="1" applyAlignment="1">
      <alignment horizontal="left" vertical="center"/>
    </xf>
    <xf numFmtId="0" fontId="12" fillId="0" borderId="90" xfId="0" applyFont="1" applyBorder="1" applyAlignment="1">
      <alignment horizontal="left" vertical="center"/>
    </xf>
    <xf numFmtId="0" fontId="12" fillId="0" borderId="66" xfId="0" applyFont="1" applyBorder="1" applyAlignment="1">
      <alignment horizontal="left" vertical="center"/>
    </xf>
    <xf numFmtId="0" fontId="12" fillId="6" borderId="94" xfId="0" applyFont="1" applyFill="1" applyBorder="1" applyAlignment="1">
      <alignment horizontal="center" vertical="center" wrapText="1"/>
    </xf>
    <xf numFmtId="0" fontId="12" fillId="6" borderId="91"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86" xfId="0" applyFont="1" applyFill="1" applyBorder="1" applyAlignment="1">
      <alignment horizontal="center" vertical="center"/>
    </xf>
    <xf numFmtId="0" fontId="12" fillId="6" borderId="65" xfId="0" applyFont="1" applyFill="1" applyBorder="1" applyAlignment="1">
      <alignment horizontal="center" vertical="center"/>
    </xf>
    <xf numFmtId="0" fontId="12" fillId="6" borderId="4" xfId="0" applyFont="1" applyFill="1" applyBorder="1" applyAlignment="1">
      <alignment horizontal="center" vertical="center"/>
    </xf>
    <xf numFmtId="0" fontId="12" fillId="6" borderId="17" xfId="0" applyFont="1" applyFill="1" applyBorder="1" applyAlignment="1">
      <alignment horizontal="center" vertical="center"/>
    </xf>
    <xf numFmtId="0" fontId="12" fillId="6" borderId="7" xfId="0" applyFont="1" applyFill="1" applyBorder="1" applyAlignment="1">
      <alignment horizontal="center" vertical="center"/>
    </xf>
    <xf numFmtId="0" fontId="12" fillId="3" borderId="7" xfId="0" applyFont="1" applyFill="1" applyBorder="1" applyAlignment="1">
      <alignment horizontal="center" vertical="center"/>
    </xf>
    <xf numFmtId="0" fontId="12" fillId="6" borderId="87" xfId="0" applyFont="1" applyFill="1" applyBorder="1" applyAlignment="1">
      <alignment horizontal="center" vertical="center"/>
    </xf>
    <xf numFmtId="0" fontId="12" fillId="6" borderId="88" xfId="0" applyFont="1" applyFill="1" applyBorder="1" applyAlignment="1">
      <alignment horizontal="center" vertical="center"/>
    </xf>
    <xf numFmtId="0" fontId="12" fillId="6" borderId="89" xfId="0" applyFont="1" applyFill="1" applyBorder="1" applyAlignment="1">
      <alignment horizontal="center" vertical="center"/>
    </xf>
    <xf numFmtId="0" fontId="12" fillId="6" borderId="96" xfId="0" applyFont="1" applyFill="1" applyBorder="1" applyAlignment="1">
      <alignment horizontal="center" vertical="center"/>
    </xf>
    <xf numFmtId="0" fontId="12" fillId="6" borderId="97" xfId="0" applyFont="1" applyFill="1" applyBorder="1" applyAlignment="1">
      <alignment horizontal="center" vertical="center"/>
    </xf>
    <xf numFmtId="0" fontId="12" fillId="6" borderId="98" xfId="0" applyFont="1" applyFill="1" applyBorder="1" applyAlignment="1">
      <alignment horizontal="center" vertical="center"/>
    </xf>
    <xf numFmtId="0" fontId="12" fillId="6" borderId="72" xfId="0" applyFont="1" applyFill="1" applyBorder="1" applyAlignment="1">
      <alignment horizontal="center" vertical="center"/>
    </xf>
    <xf numFmtId="0" fontId="12" fillId="6" borderId="73" xfId="0" applyFont="1" applyFill="1" applyBorder="1" applyAlignment="1">
      <alignment horizontal="center" vertical="center"/>
    </xf>
    <xf numFmtId="0" fontId="12" fillId="6" borderId="74" xfId="0" applyFont="1" applyFill="1" applyBorder="1" applyAlignment="1">
      <alignment horizontal="center" vertical="center"/>
    </xf>
    <xf numFmtId="0" fontId="12" fillId="6" borderId="67" xfId="0" applyFont="1" applyFill="1" applyBorder="1" applyAlignment="1">
      <alignment horizontal="center" vertical="center"/>
    </xf>
    <xf numFmtId="0" fontId="12" fillId="6" borderId="68" xfId="0" applyFont="1" applyFill="1" applyBorder="1" applyAlignment="1">
      <alignment horizontal="center" vertical="center"/>
    </xf>
    <xf numFmtId="0" fontId="12" fillId="6" borderId="76" xfId="0" applyFont="1" applyFill="1" applyBorder="1" applyAlignment="1">
      <alignment horizontal="center" vertical="center"/>
    </xf>
    <xf numFmtId="49" fontId="12" fillId="6" borderId="17" xfId="0" applyNumberFormat="1" applyFont="1" applyFill="1" applyBorder="1" applyAlignment="1">
      <alignment horizontal="center" vertical="center"/>
    </xf>
    <xf numFmtId="49" fontId="12" fillId="6" borderId="18" xfId="0" applyNumberFormat="1" applyFont="1" applyFill="1" applyBorder="1" applyAlignment="1">
      <alignment horizontal="center" vertical="center"/>
    </xf>
    <xf numFmtId="49" fontId="12" fillId="6" borderId="6" xfId="0" applyNumberFormat="1" applyFont="1" applyFill="1" applyBorder="1" applyAlignment="1">
      <alignment horizontal="center" vertical="center"/>
    </xf>
    <xf numFmtId="0" fontId="12" fillId="6" borderId="92" xfId="0" applyFont="1" applyFill="1" applyBorder="1" applyAlignment="1">
      <alignment horizontal="center" vertical="center"/>
    </xf>
    <xf numFmtId="0" fontId="12" fillId="6" borderId="63" xfId="0" applyFont="1" applyFill="1" applyBorder="1" applyAlignment="1">
      <alignment horizontal="center" vertical="center"/>
    </xf>
    <xf numFmtId="0" fontId="12" fillId="0" borderId="93" xfId="0" applyFont="1" applyBorder="1" applyAlignment="1">
      <alignment horizontal="left" vertical="center"/>
    </xf>
    <xf numFmtId="0" fontId="12" fillId="0" borderId="64" xfId="0" applyFont="1" applyBorder="1" applyAlignment="1">
      <alignment horizontal="left" vertical="center"/>
    </xf>
    <xf numFmtId="0" fontId="12" fillId="6" borderId="18" xfId="0" applyFont="1" applyFill="1" applyBorder="1" applyAlignment="1">
      <alignment horizontal="center" vertical="center"/>
    </xf>
    <xf numFmtId="0" fontId="12" fillId="6" borderId="121" xfId="0" applyFont="1" applyFill="1" applyBorder="1" applyAlignment="1">
      <alignment horizontal="center" vertical="center"/>
    </xf>
    <xf numFmtId="0" fontId="12" fillId="6" borderId="81" xfId="0" applyFont="1" applyFill="1" applyBorder="1" applyAlignment="1">
      <alignment horizontal="center" vertical="center"/>
    </xf>
    <xf numFmtId="0" fontId="12" fillId="6" borderId="122" xfId="0" applyFont="1" applyFill="1" applyBorder="1" applyAlignment="1">
      <alignment horizontal="center" vertical="center"/>
    </xf>
    <xf numFmtId="0" fontId="12" fillId="0" borderId="19" xfId="0" applyFont="1" applyBorder="1" applyAlignment="1">
      <alignment horizontal="left" vertical="center" wrapText="1"/>
    </xf>
    <xf numFmtId="0" fontId="12" fillId="0" borderId="9" xfId="0" applyFont="1" applyBorder="1" applyAlignment="1">
      <alignment horizontal="left" vertical="center" wrapText="1"/>
    </xf>
    <xf numFmtId="0" fontId="12" fillId="6" borderId="28" xfId="0" applyFont="1" applyFill="1" applyBorder="1" applyAlignment="1">
      <alignment horizontal="center" vertical="center" wrapText="1"/>
    </xf>
    <xf numFmtId="0" fontId="12" fillId="6" borderId="19" xfId="0" applyFont="1" applyFill="1" applyBorder="1" applyAlignment="1">
      <alignment horizontal="center" vertical="center" wrapText="1"/>
    </xf>
    <xf numFmtId="0" fontId="12" fillId="0" borderId="17" xfId="0" applyFont="1" applyBorder="1" applyAlignment="1">
      <alignment horizontal="left" vertical="center" wrapText="1"/>
    </xf>
    <xf numFmtId="0" fontId="12" fillId="0" borderId="18" xfId="0" applyFont="1" applyBorder="1" applyAlignment="1">
      <alignment horizontal="left" vertical="center" wrapText="1"/>
    </xf>
    <xf numFmtId="0" fontId="12" fillId="0" borderId="6" xfId="0" applyFont="1" applyBorder="1" applyAlignment="1">
      <alignment horizontal="left" vertical="center" wrapText="1"/>
    </xf>
    <xf numFmtId="0" fontId="12" fillId="0" borderId="21" xfId="0" applyFont="1" applyBorder="1" applyAlignment="1">
      <alignment horizontal="left" vertical="center" wrapText="1"/>
    </xf>
    <xf numFmtId="0" fontId="12" fillId="0" borderId="34" xfId="0" applyFont="1" applyBorder="1" applyAlignment="1">
      <alignment horizontal="left" vertical="center" wrapText="1"/>
    </xf>
    <xf numFmtId="0" fontId="12" fillId="0" borderId="11" xfId="0" applyFont="1" applyBorder="1" applyAlignment="1">
      <alignment horizontal="left" vertical="center" wrapText="1"/>
    </xf>
    <xf numFmtId="176" fontId="12" fillId="0" borderId="7" xfId="0" applyNumberFormat="1" applyFont="1" applyBorder="1" applyAlignment="1" applyProtection="1">
      <alignment horizontal="right" vertical="center" wrapText="1" indent="1"/>
      <protection locked="0"/>
    </xf>
    <xf numFmtId="0" fontId="12" fillId="6" borderId="78" xfId="0" applyFont="1" applyFill="1" applyBorder="1" applyAlignment="1">
      <alignment horizontal="center" vertical="center" wrapText="1"/>
    </xf>
    <xf numFmtId="0" fontId="12" fillId="6" borderId="79" xfId="0" applyFont="1" applyFill="1" applyBorder="1" applyAlignment="1">
      <alignment horizontal="center" vertical="center" wrapText="1"/>
    </xf>
    <xf numFmtId="0" fontId="12" fillId="6" borderId="75" xfId="0" applyFont="1" applyFill="1" applyBorder="1" applyAlignment="1">
      <alignment horizontal="center" vertical="center" wrapText="1"/>
    </xf>
    <xf numFmtId="0" fontId="12" fillId="6" borderId="80" xfId="0" applyFont="1" applyFill="1" applyBorder="1" applyAlignment="1">
      <alignment horizontal="center" vertical="center" wrapText="1"/>
    </xf>
    <xf numFmtId="0" fontId="12" fillId="6" borderId="67"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76" xfId="0" applyFont="1" applyFill="1" applyBorder="1" applyAlignment="1">
      <alignment horizontal="center" vertical="center" wrapText="1"/>
    </xf>
    <xf numFmtId="187" fontId="12" fillId="0" borderId="28" xfId="0" applyNumberFormat="1" applyFont="1" applyBorder="1" applyAlignment="1" applyProtection="1">
      <alignment horizontal="center" vertical="center" wrapText="1"/>
      <protection locked="0"/>
    </xf>
    <xf numFmtId="187" fontId="12" fillId="0" borderId="19" xfId="0" applyNumberFormat="1" applyFont="1" applyBorder="1" applyAlignment="1" applyProtection="1">
      <alignment horizontal="center" vertical="center" wrapText="1"/>
      <protection locked="0"/>
    </xf>
    <xf numFmtId="0" fontId="12" fillId="0" borderId="19" xfId="0" applyFont="1" applyBorder="1" applyAlignment="1">
      <alignment horizontal="center" vertical="center" wrapText="1"/>
    </xf>
    <xf numFmtId="0" fontId="12" fillId="6" borderId="71" xfId="0" applyFont="1" applyFill="1" applyBorder="1" applyAlignment="1">
      <alignment horizontal="center" vertical="center" wrapText="1"/>
    </xf>
    <xf numFmtId="0" fontId="12" fillId="0" borderId="34" xfId="0" applyFont="1" applyBorder="1" applyAlignment="1">
      <alignment horizontal="left" vertical="center"/>
    </xf>
    <xf numFmtId="0" fontId="12" fillId="0" borderId="11" xfId="0" applyFont="1" applyBorder="1" applyAlignment="1">
      <alignment horizontal="left" vertical="center"/>
    </xf>
    <xf numFmtId="0" fontId="9" fillId="0" borderId="34" xfId="0" applyFont="1" applyBorder="1" applyAlignment="1">
      <alignment horizontal="right" vertical="top"/>
    </xf>
    <xf numFmtId="0" fontId="9" fillId="0" borderId="0" xfId="0" applyFont="1" applyAlignment="1">
      <alignment horizontal="left" vertical="top"/>
    </xf>
    <xf numFmtId="49" fontId="15" fillId="0" borderId="12" xfId="0" applyNumberFormat="1" applyFont="1" applyBorder="1" applyAlignment="1">
      <alignment horizontal="center" vertical="center" textRotation="255"/>
    </xf>
    <xf numFmtId="0" fontId="12" fillId="0" borderId="63" xfId="0" applyFont="1" applyBorder="1" applyAlignment="1">
      <alignment horizontal="left" vertical="center"/>
    </xf>
    <xf numFmtId="0" fontId="12" fillId="6" borderId="95" xfId="0" applyFont="1" applyFill="1" applyBorder="1" applyAlignment="1">
      <alignment horizontal="center" vertical="center" wrapText="1"/>
    </xf>
    <xf numFmtId="0" fontId="12" fillId="0" borderId="94" xfId="0" applyFont="1" applyBorder="1" applyAlignment="1">
      <alignment horizontal="left" vertical="center"/>
    </xf>
    <xf numFmtId="0" fontId="12" fillId="6" borderId="9" xfId="0" applyFont="1" applyFill="1" applyBorder="1" applyAlignment="1">
      <alignment horizontal="center" vertical="center" wrapText="1"/>
    </xf>
    <xf numFmtId="191" fontId="12" fillId="0" borderId="28" xfId="0" applyNumberFormat="1" applyFont="1" applyBorder="1" applyAlignment="1">
      <alignment vertical="center" wrapText="1"/>
    </xf>
    <xf numFmtId="191" fontId="12" fillId="0" borderId="19" xfId="0" applyNumberFormat="1" applyFont="1" applyBorder="1" applyAlignment="1">
      <alignment vertical="center" wrapText="1"/>
    </xf>
    <xf numFmtId="191" fontId="12" fillId="0" borderId="9" xfId="0" applyNumberFormat="1" applyFont="1" applyBorder="1" applyAlignment="1">
      <alignment vertical="center" wrapText="1"/>
    </xf>
    <xf numFmtId="0" fontId="12" fillId="0" borderId="28" xfId="0" applyFont="1" applyBorder="1" applyAlignment="1">
      <alignment vertical="center" wrapText="1"/>
    </xf>
    <xf numFmtId="0" fontId="12" fillId="0" borderId="19" xfId="0" applyFont="1" applyBorder="1" applyAlignment="1">
      <alignment vertical="center" wrapText="1"/>
    </xf>
    <xf numFmtId="0" fontId="12" fillId="0" borderId="9" xfId="0" applyFont="1" applyBorder="1" applyAlignment="1">
      <alignment vertical="center" wrapText="1"/>
    </xf>
    <xf numFmtId="49" fontId="12" fillId="6" borderId="63" xfId="0" applyNumberFormat="1" applyFont="1" applyFill="1" applyBorder="1" applyAlignment="1">
      <alignment horizontal="center" vertical="center"/>
    </xf>
    <xf numFmtId="49" fontId="12" fillId="6" borderId="93" xfId="0" applyNumberFormat="1" applyFont="1" applyFill="1" applyBorder="1" applyAlignment="1">
      <alignment horizontal="center" vertical="center"/>
    </xf>
    <xf numFmtId="49" fontId="12" fillId="6" borderId="64" xfId="0" applyNumberFormat="1" applyFont="1" applyFill="1" applyBorder="1" applyAlignment="1">
      <alignment horizontal="center" vertical="center"/>
    </xf>
    <xf numFmtId="0" fontId="12" fillId="6" borderId="93" xfId="0" applyFont="1" applyFill="1" applyBorder="1" applyAlignment="1">
      <alignment horizontal="center" vertical="center"/>
    </xf>
    <xf numFmtId="0" fontId="12" fillId="6" borderId="94" xfId="0" applyFont="1" applyFill="1" applyBorder="1" applyAlignment="1">
      <alignment horizontal="center" vertical="center"/>
    </xf>
    <xf numFmtId="0" fontId="12" fillId="6" borderId="91" xfId="0" applyFont="1" applyFill="1" applyBorder="1" applyAlignment="1">
      <alignment horizontal="center" vertical="center"/>
    </xf>
    <xf numFmtId="0" fontId="12" fillId="6" borderId="21" xfId="0" applyFont="1" applyFill="1" applyBorder="1" applyAlignment="1">
      <alignment horizontal="center" vertical="center"/>
    </xf>
    <xf numFmtId="0" fontId="12" fillId="6" borderId="34" xfId="0" applyFont="1" applyFill="1" applyBorder="1" applyAlignment="1">
      <alignment horizontal="center" vertical="center"/>
    </xf>
    <xf numFmtId="49" fontId="12" fillId="0" borderId="28" xfId="0" applyNumberFormat="1" applyFont="1" applyBorder="1" applyAlignment="1">
      <alignment horizontal="left" vertical="center"/>
    </xf>
    <xf numFmtId="49" fontId="12" fillId="0" borderId="19" xfId="0" applyNumberFormat="1" applyFont="1" applyBorder="1" applyAlignment="1">
      <alignment horizontal="left" vertical="center"/>
    </xf>
    <xf numFmtId="49" fontId="12" fillId="0" borderId="9" xfId="0" applyNumberFormat="1" applyFont="1" applyBorder="1" applyAlignment="1">
      <alignment horizontal="left" vertical="center"/>
    </xf>
    <xf numFmtId="49" fontId="12" fillId="0" borderId="28" xfId="0" applyNumberFormat="1" applyFont="1" applyBorder="1" applyAlignment="1">
      <alignment vertical="center"/>
    </xf>
    <xf numFmtId="49" fontId="12" fillId="0" borderId="19" xfId="0" applyNumberFormat="1" applyFont="1" applyBorder="1" applyAlignment="1">
      <alignment vertical="center"/>
    </xf>
    <xf numFmtId="49" fontId="12" fillId="0" borderId="9" xfId="0" applyNumberFormat="1" applyFont="1" applyBorder="1" applyAlignment="1">
      <alignment vertical="center"/>
    </xf>
    <xf numFmtId="49" fontId="12" fillId="0" borderId="28" xfId="1" applyNumberFormat="1" applyFont="1" applyFill="1" applyBorder="1" applyAlignment="1" applyProtection="1">
      <alignment vertical="center" wrapText="1"/>
    </xf>
    <xf numFmtId="49" fontId="12" fillId="0" borderId="19" xfId="1" applyNumberFormat="1" applyFont="1" applyFill="1" applyBorder="1" applyAlignment="1" applyProtection="1">
      <alignment vertical="center" wrapText="1"/>
    </xf>
    <xf numFmtId="49" fontId="12" fillId="0" borderId="9" xfId="1" applyNumberFormat="1" applyFont="1" applyFill="1" applyBorder="1" applyAlignment="1" applyProtection="1">
      <alignment vertical="center" wrapText="1"/>
    </xf>
    <xf numFmtId="49" fontId="12" fillId="0" borderId="19" xfId="0" applyNumberFormat="1" applyFont="1" applyBorder="1" applyAlignment="1">
      <alignment horizontal="left" vertical="center" wrapText="1"/>
    </xf>
    <xf numFmtId="49" fontId="12" fillId="0" borderId="9" xfId="0" applyNumberFormat="1" applyFont="1" applyBorder="1" applyAlignment="1">
      <alignment horizontal="left" vertical="center" wrapText="1"/>
    </xf>
    <xf numFmtId="0" fontId="24" fillId="0" borderId="0" xfId="0" applyFont="1" applyAlignment="1">
      <alignment horizontal="center" vertical="center"/>
    </xf>
    <xf numFmtId="0" fontId="12" fillId="0" borderId="4" xfId="0" applyFont="1" applyBorder="1" applyAlignment="1">
      <alignment horizontal="left" vertical="center" wrapText="1"/>
    </xf>
    <xf numFmtId="0" fontId="12" fillId="6" borderId="28" xfId="0" applyFont="1" applyFill="1" applyBorder="1" applyAlignment="1">
      <alignment horizontal="center" vertical="center"/>
    </xf>
    <xf numFmtId="49" fontId="12" fillId="0" borderId="34" xfId="0" applyNumberFormat="1" applyFont="1" applyBorder="1" applyAlignment="1">
      <alignment horizontal="left" vertical="center" wrapText="1"/>
    </xf>
    <xf numFmtId="49" fontId="12" fillId="0" borderId="11" xfId="0" applyNumberFormat="1" applyFont="1" applyBorder="1" applyAlignment="1">
      <alignment horizontal="left" vertical="center" wrapText="1"/>
    </xf>
    <xf numFmtId="49" fontId="12" fillId="0" borderId="28" xfId="1" applyNumberFormat="1" applyFont="1" applyFill="1" applyBorder="1" applyAlignment="1" applyProtection="1">
      <alignment horizontal="left" vertical="center" wrapText="1"/>
    </xf>
    <xf numFmtId="49" fontId="12" fillId="0" borderId="19" xfId="1" applyNumberFormat="1" applyFont="1" applyFill="1" applyBorder="1" applyAlignment="1" applyProtection="1">
      <alignment horizontal="left" vertical="center" wrapText="1"/>
    </xf>
    <xf numFmtId="49" fontId="12" fillId="0" borderId="9" xfId="1" applyNumberFormat="1" applyFont="1" applyFill="1" applyBorder="1" applyAlignment="1" applyProtection="1">
      <alignment horizontal="left" vertical="center" wrapText="1"/>
    </xf>
    <xf numFmtId="49" fontId="12" fillId="0" borderId="28" xfId="0" applyNumberFormat="1" applyFont="1" applyBorder="1" applyAlignment="1">
      <alignment vertical="center" wrapText="1"/>
    </xf>
    <xf numFmtId="49" fontId="12" fillId="0" borderId="19" xfId="0" applyNumberFormat="1" applyFont="1" applyBorder="1" applyAlignment="1">
      <alignment vertical="center" wrapText="1"/>
    </xf>
    <xf numFmtId="49" fontId="12" fillId="0" borderId="9" xfId="0" applyNumberFormat="1" applyFont="1" applyBorder="1" applyAlignment="1">
      <alignment vertical="center" wrapText="1"/>
    </xf>
    <xf numFmtId="176" fontId="12" fillId="0" borderId="28" xfId="0" applyNumberFormat="1" applyFont="1" applyBorder="1" applyAlignment="1" applyProtection="1">
      <alignment horizontal="right" vertical="center" wrapText="1" indent="1"/>
      <protection locked="0"/>
    </xf>
    <xf numFmtId="176" fontId="12" fillId="0" borderId="19" xfId="0" applyNumberFormat="1" applyFont="1" applyBorder="1" applyAlignment="1" applyProtection="1">
      <alignment horizontal="right" vertical="center" wrapText="1" indent="1"/>
      <protection locked="0"/>
    </xf>
    <xf numFmtId="176" fontId="12" fillId="0" borderId="9" xfId="0" applyNumberFormat="1" applyFont="1" applyBorder="1" applyAlignment="1" applyProtection="1">
      <alignment horizontal="right" vertical="center" wrapText="1" indent="1"/>
      <protection locked="0"/>
    </xf>
    <xf numFmtId="0" fontId="12" fillId="6" borderId="7" xfId="0" applyFont="1" applyFill="1" applyBorder="1" applyAlignment="1">
      <alignment horizontal="center" vertical="center" shrinkToFit="1"/>
    </xf>
    <xf numFmtId="0" fontId="12" fillId="6" borderId="28" xfId="0" applyFont="1" applyFill="1" applyBorder="1" applyAlignment="1">
      <alignment horizontal="center" vertical="center" wrapText="1" shrinkToFit="1"/>
    </xf>
    <xf numFmtId="0" fontId="12" fillId="6" borderId="19" xfId="0" applyFont="1" applyFill="1" applyBorder="1" applyAlignment="1">
      <alignment horizontal="center" vertical="center" shrinkToFit="1"/>
    </xf>
    <xf numFmtId="0" fontId="12" fillId="6" borderId="9" xfId="0" applyFont="1" applyFill="1" applyBorder="1" applyAlignment="1">
      <alignment horizontal="center" vertical="center" shrinkToFit="1"/>
    </xf>
    <xf numFmtId="192" fontId="51" fillId="0" borderId="28" xfId="0" applyNumberFormat="1" applyFont="1" applyBorder="1" applyAlignment="1">
      <alignment horizontal="center" vertical="center" shrinkToFit="1"/>
    </xf>
    <xf numFmtId="192" fontId="51" fillId="0" borderId="19" xfId="0" applyNumberFormat="1" applyFont="1" applyBorder="1" applyAlignment="1">
      <alignment horizontal="center" vertical="center" shrinkToFit="1"/>
    </xf>
    <xf numFmtId="192" fontId="51" fillId="0" borderId="9" xfId="0" applyNumberFormat="1" applyFont="1" applyBorder="1" applyAlignment="1">
      <alignment horizontal="center" vertical="center" shrinkToFit="1"/>
    </xf>
    <xf numFmtId="0" fontId="12" fillId="6" borderId="28" xfId="0" applyFont="1" applyFill="1" applyBorder="1" applyAlignment="1">
      <alignment horizontal="center" vertical="center" shrinkToFit="1"/>
    </xf>
    <xf numFmtId="0" fontId="12" fillId="0" borderId="17" xfId="0" applyFont="1" applyBorder="1" applyAlignment="1">
      <alignment horizontal="left" vertical="center" wrapText="1" shrinkToFit="1"/>
    </xf>
    <xf numFmtId="0" fontId="12" fillId="0" borderId="18" xfId="0" applyFont="1" applyBorder="1" applyAlignment="1">
      <alignment horizontal="left" vertical="center" wrapText="1" shrinkToFit="1"/>
    </xf>
    <xf numFmtId="0" fontId="12" fillId="0" borderId="6" xfId="0" applyFont="1" applyBorder="1" applyAlignment="1">
      <alignment horizontal="left" vertical="center" wrapText="1" shrinkToFit="1"/>
    </xf>
    <xf numFmtId="0" fontId="12" fillId="0" borderId="14" xfId="0" applyFont="1" applyBorder="1" applyAlignment="1">
      <alignment horizontal="left" vertical="center" wrapText="1" shrinkToFit="1"/>
    </xf>
    <xf numFmtId="0" fontId="12" fillId="0" borderId="0" xfId="0" applyFont="1" applyAlignment="1">
      <alignment horizontal="left" vertical="center" wrapText="1" shrinkToFit="1"/>
    </xf>
    <xf numFmtId="0" fontId="12" fillId="0" borderId="12" xfId="0" applyFont="1" applyBorder="1" applyAlignment="1">
      <alignment horizontal="left" vertical="center" wrapText="1" shrinkToFit="1"/>
    </xf>
    <xf numFmtId="0" fontId="12" fillId="0" borderId="21" xfId="0" applyFont="1" applyBorder="1" applyAlignment="1">
      <alignment horizontal="left" vertical="center" wrapText="1" shrinkToFit="1"/>
    </xf>
    <xf numFmtId="0" fontId="12" fillId="0" borderId="34" xfId="0" applyFont="1" applyBorder="1" applyAlignment="1">
      <alignment horizontal="left" vertical="center" wrapText="1" shrinkToFit="1"/>
    </xf>
    <xf numFmtId="0" fontId="12" fillId="0" borderId="11" xfId="0" applyFont="1" applyBorder="1" applyAlignment="1">
      <alignment horizontal="left" vertical="center" wrapText="1" shrinkToFit="1"/>
    </xf>
    <xf numFmtId="0" fontId="12" fillId="6" borderId="7" xfId="0" applyFont="1" applyFill="1" applyBorder="1" applyAlignment="1">
      <alignment horizontal="center" vertical="center" wrapText="1"/>
    </xf>
    <xf numFmtId="192" fontId="12" fillId="0" borderId="7" xfId="0" quotePrefix="1" applyNumberFormat="1" applyFont="1" applyBorder="1" applyAlignment="1">
      <alignment horizontal="center" vertical="center" shrinkToFit="1"/>
    </xf>
    <xf numFmtId="192" fontId="12" fillId="0" borderId="7" xfId="0" applyNumberFormat="1" applyFont="1" applyBorder="1" applyAlignment="1">
      <alignment horizontal="center" vertical="center" shrinkToFit="1"/>
    </xf>
    <xf numFmtId="0" fontId="12" fillId="6" borderId="19" xfId="0" applyFont="1" applyFill="1" applyBorder="1" applyAlignment="1">
      <alignment horizontal="center" vertical="center"/>
    </xf>
    <xf numFmtId="0" fontId="12" fillId="6" borderId="9" xfId="0" applyFont="1" applyFill="1" applyBorder="1" applyAlignment="1">
      <alignment horizontal="center" vertical="center"/>
    </xf>
    <xf numFmtId="0" fontId="12" fillId="6" borderId="69" xfId="0" applyFont="1" applyFill="1" applyBorder="1" applyAlignment="1" applyProtection="1">
      <alignment horizontal="left" vertical="center" shrinkToFit="1"/>
      <protection locked="0"/>
    </xf>
    <xf numFmtId="0" fontId="12" fillId="6" borderId="70" xfId="0" applyFont="1" applyFill="1" applyBorder="1" applyAlignment="1" applyProtection="1">
      <alignment horizontal="left" vertical="center" shrinkToFit="1"/>
      <protection locked="0"/>
    </xf>
    <xf numFmtId="195" fontId="12" fillId="0" borderId="70" xfId="0" applyNumberFormat="1" applyFont="1" applyBorder="1" applyAlignment="1">
      <alignment horizontal="center" vertical="center"/>
    </xf>
    <xf numFmtId="0" fontId="12" fillId="6" borderId="69" xfId="0" applyFont="1" applyFill="1" applyBorder="1" applyAlignment="1" applyProtection="1">
      <alignment horizontal="left" vertical="center" wrapText="1" shrinkToFit="1"/>
      <protection locked="0"/>
    </xf>
    <xf numFmtId="0" fontId="12" fillId="6" borderId="70" xfId="0" applyFont="1" applyFill="1" applyBorder="1" applyAlignment="1" applyProtection="1">
      <alignment horizontal="left" vertical="center" wrapText="1" shrinkToFit="1"/>
      <protection locked="0"/>
    </xf>
    <xf numFmtId="0" fontId="12" fillId="0" borderId="28" xfId="0" applyFont="1" applyBorder="1" applyAlignment="1" applyProtection="1">
      <alignment horizontal="center" vertical="center" wrapText="1"/>
      <protection locked="0"/>
    </xf>
    <xf numFmtId="0" fontId="12" fillId="0" borderId="19" xfId="0" applyFont="1" applyBorder="1" applyAlignment="1" applyProtection="1">
      <alignment horizontal="center" vertical="center" wrapText="1"/>
      <protection locked="0"/>
    </xf>
    <xf numFmtId="0" fontId="12" fillId="0" borderId="9" xfId="0" applyFont="1" applyBorder="1" applyAlignment="1" applyProtection="1">
      <alignment horizontal="center" vertical="center" wrapText="1"/>
      <protection locked="0"/>
    </xf>
    <xf numFmtId="0" fontId="16" fillId="0" borderId="28" xfId="0" applyFont="1" applyBorder="1" applyAlignment="1" applyProtection="1">
      <alignment horizontal="center" vertical="center"/>
      <protection locked="0"/>
    </xf>
    <xf numFmtId="0" fontId="16" fillId="0" borderId="9" xfId="0" applyFont="1" applyBorder="1" applyAlignment="1" applyProtection="1">
      <alignment horizontal="center" vertical="center"/>
      <protection locked="0"/>
    </xf>
    <xf numFmtId="0" fontId="15" fillId="0" borderId="28" xfId="0" applyFont="1" applyBorder="1" applyAlignment="1" applyProtection="1">
      <alignment horizontal="center" vertical="center"/>
      <protection locked="0"/>
    </xf>
    <xf numFmtId="0" fontId="15" fillId="0" borderId="19" xfId="0" applyFont="1" applyBorder="1" applyAlignment="1" applyProtection="1">
      <alignment horizontal="center" vertical="center"/>
      <protection locked="0"/>
    </xf>
    <xf numFmtId="0" fontId="15" fillId="0" borderId="9" xfId="0" applyFont="1" applyBorder="1" applyAlignment="1" applyProtection="1">
      <alignment horizontal="center" vertical="center"/>
      <protection locked="0"/>
    </xf>
    <xf numFmtId="0" fontId="12" fillId="6" borderId="69" xfId="0" applyFont="1" applyFill="1" applyBorder="1" applyAlignment="1" applyProtection="1">
      <alignment horizontal="left" vertical="center" wrapText="1"/>
      <protection locked="0"/>
    </xf>
    <xf numFmtId="0" fontId="12" fillId="6" borderId="70" xfId="0" applyFont="1" applyFill="1" applyBorder="1" applyAlignment="1" applyProtection="1">
      <alignment horizontal="left" vertical="center" wrapText="1"/>
      <protection locked="0"/>
    </xf>
    <xf numFmtId="38" fontId="19" fillId="0" borderId="77" xfId="2" applyFont="1" applyFill="1" applyBorder="1" applyAlignment="1" applyProtection="1">
      <alignment horizontal="center" vertical="center" wrapText="1"/>
    </xf>
    <xf numFmtId="38" fontId="19" fillId="0" borderId="19" xfId="2" applyFont="1" applyFill="1" applyBorder="1" applyAlignment="1" applyProtection="1">
      <alignment horizontal="center" vertical="center" wrapText="1"/>
    </xf>
    <xf numFmtId="38" fontId="18" fillId="6" borderId="28" xfId="2" applyFont="1" applyFill="1" applyBorder="1" applyAlignment="1" applyProtection="1">
      <alignment horizontal="center" vertical="center"/>
    </xf>
    <xf numFmtId="38" fontId="18" fillId="6" borderId="19" xfId="2" applyFont="1" applyFill="1" applyBorder="1" applyAlignment="1" applyProtection="1">
      <alignment horizontal="center" vertical="center"/>
    </xf>
    <xf numFmtId="38" fontId="18" fillId="6" borderId="297" xfId="2" applyFont="1" applyFill="1" applyBorder="1" applyAlignment="1" applyProtection="1">
      <alignment horizontal="center" vertical="center"/>
    </xf>
    <xf numFmtId="0" fontId="18" fillId="6" borderId="28" xfId="0" applyFont="1" applyFill="1" applyBorder="1" applyAlignment="1">
      <alignment horizontal="center" vertical="center" wrapText="1"/>
    </xf>
    <xf numFmtId="0" fontId="18" fillId="6" borderId="19" xfId="0" applyFont="1" applyFill="1" applyBorder="1" applyAlignment="1">
      <alignment horizontal="center" vertical="center" wrapText="1"/>
    </xf>
    <xf numFmtId="0" fontId="18" fillId="6" borderId="297" xfId="0" applyFont="1" applyFill="1" applyBorder="1" applyAlignment="1">
      <alignment horizontal="center" vertical="center" wrapText="1"/>
    </xf>
    <xf numFmtId="0" fontId="58" fillId="6" borderId="7" xfId="0" applyFont="1" applyFill="1" applyBorder="1" applyAlignment="1">
      <alignment horizontal="center" vertical="center"/>
    </xf>
    <xf numFmtId="49" fontId="58" fillId="6" borderId="7" xfId="0" applyNumberFormat="1" applyFont="1" applyFill="1" applyBorder="1" applyAlignment="1">
      <alignment horizontal="center" vertical="center"/>
    </xf>
    <xf numFmtId="0" fontId="93" fillId="3" borderId="7" xfId="0" applyFont="1" applyFill="1" applyBorder="1" applyAlignment="1">
      <alignment horizontal="center" vertical="center" wrapText="1"/>
    </xf>
    <xf numFmtId="0" fontId="58" fillId="0" borderId="7" xfId="0" applyFont="1" applyFill="1" applyBorder="1" applyAlignment="1">
      <alignment horizontal="left" vertical="center" wrapText="1"/>
    </xf>
    <xf numFmtId="38" fontId="19" fillId="8" borderId="295" xfId="2" applyFont="1" applyFill="1" applyBorder="1" applyAlignment="1" applyProtection="1">
      <alignment horizontal="center" vertical="center"/>
    </xf>
    <xf numFmtId="38" fontId="19" fillId="8" borderId="296" xfId="2" applyFont="1" applyFill="1" applyBorder="1" applyAlignment="1" applyProtection="1">
      <alignment horizontal="center" vertical="center"/>
    </xf>
    <xf numFmtId="0" fontId="18" fillId="0" borderId="28" xfId="0" applyFont="1" applyFill="1" applyBorder="1" applyAlignment="1">
      <alignment horizontal="center" vertical="center"/>
    </xf>
    <xf numFmtId="0" fontId="18" fillId="0" borderId="9" xfId="0" applyFont="1" applyFill="1" applyBorder="1" applyAlignment="1">
      <alignment horizontal="center" vertical="center"/>
    </xf>
    <xf numFmtId="49" fontId="58" fillId="0" borderId="25" xfId="0" applyNumberFormat="1" applyFont="1" applyFill="1" applyBorder="1" applyAlignment="1">
      <alignment horizontal="left" vertical="center"/>
    </xf>
    <xf numFmtId="49" fontId="58" fillId="0" borderId="24" xfId="0" applyNumberFormat="1" applyFont="1" applyFill="1" applyBorder="1" applyAlignment="1">
      <alignment horizontal="left" vertical="center"/>
    </xf>
    <xf numFmtId="0" fontId="58" fillId="6" borderId="28" xfId="0" applyFont="1" applyFill="1" applyBorder="1" applyAlignment="1">
      <alignment horizontal="center" vertical="center"/>
    </xf>
    <xf numFmtId="0" fontId="58" fillId="6" borderId="19" xfId="0" applyFont="1" applyFill="1" applyBorder="1" applyAlignment="1">
      <alignment horizontal="center" vertical="center"/>
    </xf>
    <xf numFmtId="0" fontId="58" fillId="6" borderId="9" xfId="0" applyFont="1" applyFill="1" applyBorder="1" applyAlignment="1">
      <alignment horizontal="center" vertical="center"/>
    </xf>
    <xf numFmtId="0" fontId="18" fillId="0" borderId="26" xfId="0" applyFont="1" applyFill="1" applyBorder="1" applyAlignment="1">
      <alignment horizontal="center" vertical="center"/>
    </xf>
    <xf numFmtId="0" fontId="18" fillId="0" borderId="25" xfId="0" applyFont="1" applyFill="1" applyBorder="1" applyAlignment="1">
      <alignment horizontal="center" vertical="center"/>
    </xf>
    <xf numFmtId="0" fontId="18" fillId="0" borderId="24" xfId="0" applyFont="1" applyFill="1" applyBorder="1" applyAlignment="1">
      <alignment horizontal="center" vertical="center"/>
    </xf>
    <xf numFmtId="49" fontId="58" fillId="0" borderId="0" xfId="0" applyNumberFormat="1" applyFont="1" applyFill="1" applyBorder="1" applyAlignment="1">
      <alignment horizontal="left" vertical="center" wrapText="1"/>
    </xf>
    <xf numFmtId="0" fontId="93" fillId="0" borderId="0" xfId="0" applyFont="1" applyFill="1" applyBorder="1" applyAlignment="1">
      <alignment horizontal="center" vertical="center"/>
    </xf>
    <xf numFmtId="49" fontId="58" fillId="0" borderId="28" xfId="0" applyNumberFormat="1" applyFont="1" applyFill="1" applyBorder="1" applyAlignment="1">
      <alignment vertical="center" wrapText="1"/>
    </xf>
    <xf numFmtId="49" fontId="58" fillId="0" borderId="19" xfId="0" applyNumberFormat="1" applyFont="1" applyFill="1" applyBorder="1" applyAlignment="1">
      <alignment vertical="center" wrapText="1"/>
    </xf>
    <xf numFmtId="49" fontId="58" fillId="0" borderId="9" xfId="0" applyNumberFormat="1" applyFont="1" applyFill="1" applyBorder="1" applyAlignment="1">
      <alignment vertical="center" wrapText="1"/>
    </xf>
    <xf numFmtId="0" fontId="154" fillId="0" borderId="28" xfId="0" applyFont="1" applyFill="1" applyBorder="1" applyAlignment="1">
      <alignment horizontal="center" vertical="center"/>
    </xf>
    <xf numFmtId="0" fontId="154" fillId="0" borderId="9" xfId="0" applyFont="1" applyFill="1" applyBorder="1" applyAlignment="1">
      <alignment horizontal="center" vertical="center"/>
    </xf>
    <xf numFmtId="38" fontId="58" fillId="0" borderId="28" xfId="2" applyFont="1" applyFill="1" applyBorder="1" applyAlignment="1" applyProtection="1">
      <alignment vertical="center"/>
    </xf>
    <xf numFmtId="38" fontId="58" fillId="0" borderId="19" xfId="2" applyFont="1" applyFill="1" applyBorder="1" applyAlignment="1" applyProtection="1">
      <alignment vertical="center"/>
    </xf>
    <xf numFmtId="38" fontId="58" fillId="0" borderId="9" xfId="2" applyFont="1" applyFill="1" applyBorder="1" applyAlignment="1" applyProtection="1">
      <alignment vertical="center"/>
    </xf>
    <xf numFmtId="0" fontId="58" fillId="0" borderId="0" xfId="0" applyNumberFormat="1" applyFont="1" applyFill="1" applyBorder="1" applyAlignment="1">
      <alignment horizontal="center" vertical="center" wrapText="1"/>
    </xf>
    <xf numFmtId="0" fontId="58" fillId="0" borderId="28" xfId="0" applyFont="1" applyBorder="1" applyAlignment="1">
      <alignment horizontal="left" vertical="center"/>
    </xf>
    <xf numFmtId="0" fontId="58" fillId="0" borderId="19" xfId="0" applyFont="1" applyBorder="1" applyAlignment="1">
      <alignment horizontal="left" vertical="center"/>
    </xf>
    <xf numFmtId="0" fontId="58" fillId="0" borderId="9" xfId="0" applyFont="1" applyBorder="1" applyAlignment="1">
      <alignment horizontal="left" vertical="center"/>
    </xf>
    <xf numFmtId="0" fontId="58" fillId="0" borderId="17" xfId="0" applyFont="1" applyBorder="1" applyAlignment="1">
      <alignment horizontal="left" vertical="center" wrapText="1"/>
    </xf>
    <xf numFmtId="0" fontId="58" fillId="0" borderId="18" xfId="0" applyFont="1" applyBorder="1" applyAlignment="1">
      <alignment horizontal="left" vertical="center" wrapText="1"/>
    </xf>
    <xf numFmtId="0" fontId="58" fillId="0" borderId="6" xfId="0" applyFont="1" applyBorder="1" applyAlignment="1">
      <alignment horizontal="left" vertical="center" wrapText="1"/>
    </xf>
    <xf numFmtId="0" fontId="58" fillId="0" borderId="14" xfId="0" applyFont="1" applyBorder="1" applyAlignment="1">
      <alignment horizontal="left" vertical="center" wrapText="1"/>
    </xf>
    <xf numFmtId="0" fontId="58" fillId="0" borderId="0" xfId="0" applyFont="1" applyAlignment="1">
      <alignment horizontal="left" vertical="center" wrapText="1"/>
    </xf>
    <xf numFmtId="0" fontId="58" fillId="0" borderId="12" xfId="0" applyFont="1" applyBorder="1" applyAlignment="1">
      <alignment horizontal="left" vertical="center" wrapText="1"/>
    </xf>
    <xf numFmtId="0" fontId="58" fillId="0" borderId="21" xfId="0" applyFont="1" applyBorder="1" applyAlignment="1">
      <alignment horizontal="left" vertical="center" wrapText="1"/>
    </xf>
    <xf numFmtId="0" fontId="58" fillId="0" borderId="34" xfId="0" applyFont="1" applyBorder="1" applyAlignment="1">
      <alignment horizontal="left" vertical="center" wrapText="1"/>
    </xf>
    <xf numFmtId="0" fontId="58" fillId="0" borderId="11" xfId="0" applyFont="1" applyBorder="1" applyAlignment="1">
      <alignment horizontal="left" vertical="center" wrapText="1"/>
    </xf>
    <xf numFmtId="49" fontId="58" fillId="0" borderId="28" xfId="0" applyNumberFormat="1" applyFont="1" applyBorder="1" applyAlignment="1">
      <alignment vertical="center"/>
    </xf>
    <xf numFmtId="49" fontId="58" fillId="0" borderId="19" xfId="0" applyNumberFormat="1" applyFont="1" applyBorder="1" applyAlignment="1">
      <alignment vertical="center"/>
    </xf>
    <xf numFmtId="49" fontId="58" fillId="0" borderId="9" xfId="0" applyNumberFormat="1" applyFont="1" applyBorder="1" applyAlignment="1">
      <alignment vertical="center"/>
    </xf>
    <xf numFmtId="0" fontId="58" fillId="0" borderId="4" xfId="0" applyFont="1" applyBorder="1" applyAlignment="1">
      <alignment horizontal="center" vertical="center" wrapText="1"/>
    </xf>
    <xf numFmtId="0" fontId="58" fillId="0" borderId="3" xfId="0" applyFont="1" applyBorder="1" applyAlignment="1">
      <alignment horizontal="center" vertical="center" wrapText="1"/>
    </xf>
    <xf numFmtId="0" fontId="58" fillId="0" borderId="10" xfId="0" applyFont="1" applyBorder="1" applyAlignment="1">
      <alignment horizontal="center" vertical="center" wrapText="1"/>
    </xf>
    <xf numFmtId="49" fontId="58" fillId="0" borderId="7" xfId="0" applyNumberFormat="1" applyFont="1" applyBorder="1" applyAlignment="1">
      <alignment horizontal="left" vertical="center" wrapText="1"/>
    </xf>
    <xf numFmtId="0" fontId="58" fillId="0" borderId="0" xfId="0" applyFont="1" applyFill="1" applyBorder="1" applyAlignment="1">
      <alignment horizontal="center" vertical="center"/>
    </xf>
    <xf numFmtId="0" fontId="18" fillId="0" borderId="7" xfId="0" applyFont="1" applyBorder="1" applyAlignment="1">
      <alignment horizontal="left" vertical="center" wrapText="1" readingOrder="1"/>
    </xf>
    <xf numFmtId="0" fontId="58" fillId="0" borderId="7" xfId="0" applyFont="1" applyBorder="1" applyAlignment="1">
      <alignment vertical="center"/>
    </xf>
    <xf numFmtId="38" fontId="58" fillId="0" borderId="7" xfId="2" applyFont="1" applyFill="1" applyBorder="1" applyAlignment="1" applyProtection="1">
      <alignment vertical="center"/>
    </xf>
    <xf numFmtId="0" fontId="157" fillId="0" borderId="17" xfId="0" applyFont="1" applyBorder="1" applyAlignment="1">
      <alignment horizontal="left" vertical="center" wrapText="1"/>
    </xf>
    <xf numFmtId="0" fontId="157" fillId="0" borderId="18" xfId="0" applyFont="1" applyBorder="1" applyAlignment="1">
      <alignment horizontal="left" vertical="center" wrapText="1"/>
    </xf>
    <xf numFmtId="0" fontId="157" fillId="0" borderId="6" xfId="0" applyFont="1" applyBorder="1" applyAlignment="1">
      <alignment horizontal="left" vertical="center" wrapText="1"/>
    </xf>
    <xf numFmtId="0" fontId="157" fillId="0" borderId="14" xfId="0" applyFont="1" applyBorder="1" applyAlignment="1">
      <alignment horizontal="left" vertical="center" wrapText="1"/>
    </xf>
    <xf numFmtId="0" fontId="157" fillId="0" borderId="0" xfId="0" applyFont="1" applyAlignment="1">
      <alignment horizontal="left" vertical="center" wrapText="1"/>
    </xf>
    <xf numFmtId="0" fontId="157" fillId="0" borderId="12" xfId="0" applyFont="1" applyBorder="1" applyAlignment="1">
      <alignment horizontal="left" vertical="center" wrapText="1"/>
    </xf>
    <xf numFmtId="0" fontId="157" fillId="0" borderId="21" xfId="0" applyFont="1" applyBorder="1" applyAlignment="1">
      <alignment horizontal="left" vertical="center" wrapText="1"/>
    </xf>
    <xf numFmtId="0" fontId="157" fillId="0" borderId="34" xfId="0" applyFont="1" applyBorder="1" applyAlignment="1">
      <alignment horizontal="left" vertical="center" wrapText="1"/>
    </xf>
    <xf numFmtId="0" fontId="157" fillId="0" borderId="11" xfId="0" applyFont="1" applyBorder="1" applyAlignment="1">
      <alignment horizontal="left" vertical="center" wrapText="1"/>
    </xf>
    <xf numFmtId="49" fontId="156" fillId="0" borderId="28" xfId="0" applyNumberFormat="1" applyFont="1" applyBorder="1" applyAlignment="1">
      <alignment vertical="center"/>
    </xf>
    <xf numFmtId="49" fontId="156" fillId="0" borderId="19" xfId="0" applyNumberFormat="1" applyFont="1" applyBorder="1" applyAlignment="1">
      <alignment vertical="center"/>
    </xf>
    <xf numFmtId="49" fontId="156" fillId="0" borderId="9" xfId="0" applyNumberFormat="1" applyFont="1" applyBorder="1" applyAlignment="1">
      <alignment vertical="center"/>
    </xf>
    <xf numFmtId="0" fontId="58" fillId="0" borderId="7" xfId="0" applyFont="1" applyBorder="1" applyAlignment="1">
      <alignment horizontal="center" vertical="center"/>
    </xf>
    <xf numFmtId="0" fontId="18" fillId="0" borderId="0" xfId="0" applyFont="1" applyFill="1" applyBorder="1" applyAlignment="1">
      <alignment horizontal="left" vertical="center" wrapText="1" readingOrder="1"/>
    </xf>
    <xf numFmtId="0" fontId="18" fillId="6" borderId="1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8" fillId="6" borderId="6" xfId="0" applyFont="1" applyFill="1" applyBorder="1" applyAlignment="1">
      <alignment horizontal="center" vertical="center" wrapText="1"/>
    </xf>
    <xf numFmtId="0" fontId="18" fillId="6" borderId="21" xfId="0" applyFont="1" applyFill="1" applyBorder="1" applyAlignment="1">
      <alignment horizontal="center" vertical="center" wrapText="1"/>
    </xf>
    <xf numFmtId="0" fontId="18" fillId="6" borderId="34" xfId="0" applyFont="1" applyFill="1" applyBorder="1" applyAlignment="1">
      <alignment horizontal="center" vertical="center" wrapText="1"/>
    </xf>
    <xf numFmtId="0" fontId="18" fillId="6" borderId="11" xfId="0" applyFont="1" applyFill="1" applyBorder="1" applyAlignment="1">
      <alignment horizontal="center" vertical="center" wrapText="1"/>
    </xf>
    <xf numFmtId="0" fontId="18" fillId="6" borderId="28" xfId="0" applyFont="1" applyFill="1" applyBorder="1" applyAlignment="1">
      <alignment horizontal="center" vertical="center"/>
    </xf>
    <xf numFmtId="0" fontId="18" fillId="6" borderId="19" xfId="0" applyFont="1" applyFill="1" applyBorder="1" applyAlignment="1">
      <alignment horizontal="center" vertical="center"/>
    </xf>
    <xf numFmtId="0" fontId="18" fillId="6" borderId="9" xfId="0" applyFont="1" applyFill="1" applyBorder="1" applyAlignment="1">
      <alignment horizontal="center" vertical="center"/>
    </xf>
    <xf numFmtId="49" fontId="155" fillId="0" borderId="28" xfId="0" applyNumberFormat="1" applyFont="1" applyBorder="1" applyAlignment="1">
      <alignment vertical="center"/>
    </xf>
    <xf numFmtId="49" fontId="155" fillId="0" borderId="19" xfId="0" applyNumberFormat="1" applyFont="1" applyBorder="1" applyAlignment="1">
      <alignment vertical="center"/>
    </xf>
    <xf numFmtId="49" fontId="155" fillId="0" borderId="9" xfId="0" applyNumberFormat="1" applyFont="1" applyBorder="1" applyAlignment="1">
      <alignment vertical="center"/>
    </xf>
    <xf numFmtId="49" fontId="58" fillId="0" borderId="24" xfId="0" applyNumberFormat="1" applyFont="1" applyFill="1" applyBorder="1" applyAlignment="1">
      <alignment vertical="center"/>
    </xf>
    <xf numFmtId="0" fontId="58" fillId="0" borderId="7" xfId="0" applyFont="1" applyFill="1" applyBorder="1" applyAlignment="1">
      <alignment horizontal="left" vertical="center"/>
    </xf>
    <xf numFmtId="49" fontId="58" fillId="0" borderId="26" xfId="0" applyNumberFormat="1" applyFont="1" applyFill="1" applyBorder="1" applyAlignment="1">
      <alignment vertical="center"/>
    </xf>
    <xf numFmtId="38" fontId="19" fillId="3" borderId="28" xfId="2" applyFont="1" applyFill="1" applyBorder="1" applyAlignment="1" applyProtection="1">
      <alignment horizontal="right" vertical="center" shrinkToFit="1"/>
    </xf>
    <xf numFmtId="38" fontId="19" fillId="3" borderId="19" xfId="2" applyFont="1" applyFill="1" applyBorder="1" applyAlignment="1" applyProtection="1">
      <alignment horizontal="right" vertical="center" shrinkToFit="1"/>
    </xf>
    <xf numFmtId="38" fontId="19" fillId="3" borderId="9" xfId="2" applyFont="1" applyFill="1" applyBorder="1" applyAlignment="1" applyProtection="1">
      <alignment horizontal="right" vertical="center" shrinkToFit="1"/>
    </xf>
    <xf numFmtId="38" fontId="19" fillId="0" borderId="28" xfId="2" applyFont="1" applyFill="1" applyBorder="1" applyAlignment="1" applyProtection="1">
      <alignment horizontal="right" vertical="center" shrinkToFit="1"/>
    </xf>
    <xf numFmtId="38" fontId="19" fillId="0" borderId="19" xfId="2" applyFont="1" applyFill="1" applyBorder="1" applyAlignment="1" applyProtection="1">
      <alignment horizontal="right" vertical="center" shrinkToFit="1"/>
    </xf>
    <xf numFmtId="38" fontId="19" fillId="0" borderId="9" xfId="2" applyFont="1" applyFill="1" applyBorder="1" applyAlignment="1" applyProtection="1">
      <alignment horizontal="right" vertical="center" shrinkToFit="1"/>
    </xf>
    <xf numFmtId="49" fontId="58" fillId="0" borderId="26" xfId="0" applyNumberFormat="1" applyFont="1" applyFill="1" applyBorder="1" applyAlignment="1">
      <alignment horizontal="left" vertical="center"/>
    </xf>
    <xf numFmtId="0" fontId="18" fillId="6" borderId="9" xfId="0" applyFont="1" applyFill="1" applyBorder="1" applyAlignment="1">
      <alignment horizontal="center" vertical="center" wrapText="1"/>
    </xf>
    <xf numFmtId="38" fontId="18" fillId="6" borderId="28" xfId="2" applyFont="1" applyFill="1" applyBorder="1" applyAlignment="1" applyProtection="1">
      <alignment horizontal="center" vertical="center" wrapText="1"/>
    </xf>
    <xf numFmtId="38" fontId="18" fillId="6" borderId="19" xfId="2" applyFont="1" applyFill="1" applyBorder="1" applyAlignment="1" applyProtection="1">
      <alignment horizontal="center" vertical="center" wrapText="1"/>
    </xf>
    <xf numFmtId="38" fontId="18" fillId="6" borderId="297" xfId="2" applyFont="1" applyFill="1" applyBorder="1" applyAlignment="1" applyProtection="1">
      <alignment horizontal="center" vertical="center" wrapText="1"/>
    </xf>
    <xf numFmtId="0" fontId="19" fillId="0" borderId="4" xfId="0" applyFont="1" applyFill="1" applyBorder="1" applyAlignment="1">
      <alignment horizontal="center" vertical="center" wrapText="1"/>
    </xf>
    <xf numFmtId="0" fontId="19" fillId="0" borderId="3" xfId="0" applyFont="1" applyFill="1" applyBorder="1" applyAlignment="1">
      <alignment horizontal="center" vertical="center" wrapText="1"/>
    </xf>
    <xf numFmtId="0" fontId="19" fillId="0" borderId="10" xfId="0" applyFont="1" applyFill="1" applyBorder="1" applyAlignment="1">
      <alignment horizontal="center" vertical="center" wrapText="1"/>
    </xf>
    <xf numFmtId="0" fontId="58" fillId="0" borderId="28" xfId="0" applyNumberFormat="1" applyFont="1" applyFill="1" applyBorder="1" applyAlignment="1">
      <alignment horizontal="center" vertical="center"/>
    </xf>
    <xf numFmtId="0" fontId="58" fillId="0" borderId="9" xfId="0" applyNumberFormat="1" applyFont="1" applyFill="1" applyBorder="1" applyAlignment="1">
      <alignment horizontal="center" vertical="center"/>
    </xf>
    <xf numFmtId="0" fontId="19" fillId="0" borderId="28" xfId="0" applyFont="1" applyBorder="1" applyAlignment="1">
      <alignment horizontal="center" vertical="center"/>
    </xf>
    <xf numFmtId="0" fontId="19" fillId="0" borderId="19" xfId="0" applyFont="1" applyBorder="1" applyAlignment="1">
      <alignment horizontal="center" vertical="center"/>
    </xf>
    <xf numFmtId="0" fontId="19" fillId="0" borderId="9" xfId="0" applyFont="1" applyBorder="1" applyAlignment="1">
      <alignment horizontal="center" vertical="center"/>
    </xf>
    <xf numFmtId="38" fontId="19" fillId="0" borderId="28" xfId="2" applyFont="1" applyFill="1" applyBorder="1" applyAlignment="1" applyProtection="1">
      <alignment horizontal="center" vertical="center"/>
    </xf>
    <xf numFmtId="38" fontId="19" fillId="0" borderId="19" xfId="2" applyFont="1" applyFill="1" applyBorder="1" applyAlignment="1" applyProtection="1">
      <alignment horizontal="center" vertical="center"/>
    </xf>
    <xf numFmtId="38" fontId="19" fillId="0" borderId="9" xfId="2" applyFont="1" applyFill="1" applyBorder="1" applyAlignment="1" applyProtection="1">
      <alignment horizontal="center" vertical="center"/>
    </xf>
    <xf numFmtId="0" fontId="103" fillId="3" borderId="19" xfId="0" applyFont="1" applyFill="1" applyBorder="1" applyAlignment="1">
      <alignment horizontal="left"/>
    </xf>
    <xf numFmtId="38" fontId="33" fillId="10" borderId="170" xfId="2" applyFont="1" applyFill="1" applyBorder="1" applyAlignment="1" applyProtection="1">
      <alignment horizontal="right" vertical="center"/>
    </xf>
    <xf numFmtId="38" fontId="33" fillId="10" borderId="156" xfId="2" applyFont="1" applyFill="1" applyBorder="1" applyAlignment="1" applyProtection="1">
      <alignment horizontal="right" vertical="center"/>
    </xf>
    <xf numFmtId="38" fontId="33" fillId="10" borderId="157" xfId="2" applyFont="1" applyFill="1" applyBorder="1" applyAlignment="1" applyProtection="1">
      <alignment horizontal="right" vertical="center"/>
    </xf>
    <xf numFmtId="38" fontId="33" fillId="10" borderId="124" xfId="2" applyFont="1" applyFill="1" applyBorder="1" applyAlignment="1" applyProtection="1">
      <alignment horizontal="right" vertical="center"/>
    </xf>
    <xf numFmtId="38" fontId="33" fillId="10" borderId="125" xfId="2" applyFont="1" applyFill="1" applyBorder="1" applyAlignment="1" applyProtection="1">
      <alignment horizontal="right" vertical="center"/>
    </xf>
    <xf numFmtId="38" fontId="33" fillId="10" borderId="126" xfId="2" applyFont="1" applyFill="1" applyBorder="1" applyAlignment="1" applyProtection="1">
      <alignment horizontal="right" vertical="center"/>
    </xf>
    <xf numFmtId="183" fontId="33" fillId="10" borderId="124" xfId="0" applyNumberFormat="1" applyFont="1" applyFill="1" applyBorder="1" applyAlignment="1">
      <alignment horizontal="center" vertical="center"/>
    </xf>
    <xf numFmtId="183" fontId="33" fillId="10" borderId="126" xfId="0" applyNumberFormat="1" applyFont="1" applyFill="1" applyBorder="1" applyAlignment="1">
      <alignment horizontal="center" vertical="center"/>
    </xf>
    <xf numFmtId="38" fontId="33" fillId="10" borderId="178" xfId="2" applyFont="1" applyFill="1" applyBorder="1" applyAlignment="1" applyProtection="1">
      <alignment horizontal="right" vertical="center"/>
    </xf>
    <xf numFmtId="38" fontId="19" fillId="3" borderId="263" xfId="2" applyFont="1" applyFill="1" applyBorder="1" applyAlignment="1" applyProtection="1">
      <alignment horizontal="right" vertical="center"/>
    </xf>
    <xf numFmtId="38" fontId="19" fillId="3" borderId="264" xfId="2" applyFont="1" applyFill="1" applyBorder="1" applyAlignment="1" applyProtection="1">
      <alignment horizontal="right" vertical="center"/>
    </xf>
    <xf numFmtId="38" fontId="19" fillId="3" borderId="265" xfId="2" applyFont="1" applyFill="1" applyBorder="1" applyAlignment="1" applyProtection="1">
      <alignment horizontal="right" vertical="center"/>
    </xf>
    <xf numFmtId="38" fontId="19" fillId="0" borderId="261" xfId="2" applyFont="1" applyFill="1" applyBorder="1" applyAlignment="1" applyProtection="1">
      <alignment horizontal="right" vertical="center"/>
    </xf>
    <xf numFmtId="38" fontId="19" fillId="0" borderId="259" xfId="2" applyFont="1" applyFill="1" applyBorder="1" applyAlignment="1" applyProtection="1">
      <alignment horizontal="right" vertical="center"/>
    </xf>
    <xf numFmtId="38" fontId="19" fillId="0" borderId="260" xfId="2" applyFont="1" applyFill="1" applyBorder="1" applyAlignment="1" applyProtection="1">
      <alignment horizontal="right" vertical="center"/>
    </xf>
    <xf numFmtId="182" fontId="19" fillId="3" borderId="28" xfId="2" applyNumberFormat="1" applyFont="1" applyFill="1" applyBorder="1" applyAlignment="1" applyProtection="1">
      <alignment horizontal="center" vertical="center"/>
    </xf>
    <xf numFmtId="182" fontId="19" fillId="3" borderId="19" xfId="2" applyNumberFormat="1" applyFont="1" applyFill="1" applyBorder="1" applyAlignment="1" applyProtection="1">
      <alignment horizontal="center" vertical="center"/>
    </xf>
    <xf numFmtId="182" fontId="19" fillId="3" borderId="9" xfId="2" applyNumberFormat="1" applyFont="1" applyFill="1" applyBorder="1" applyAlignment="1" applyProtection="1">
      <alignment horizontal="center" vertical="center"/>
    </xf>
    <xf numFmtId="38" fontId="18" fillId="6" borderId="7" xfId="2" applyFont="1" applyFill="1" applyBorder="1" applyAlignment="1" applyProtection="1">
      <alignment horizontal="center" vertical="center"/>
    </xf>
    <xf numFmtId="0" fontId="18" fillId="6" borderId="7" xfId="0" applyFont="1" applyFill="1" applyBorder="1" applyAlignment="1">
      <alignment horizontal="center" vertical="center"/>
    </xf>
    <xf numFmtId="0" fontId="58" fillId="0" borderId="28" xfId="0" applyFont="1" applyFill="1" applyBorder="1" applyAlignment="1">
      <alignment horizontal="left" vertical="center"/>
    </xf>
    <xf numFmtId="0" fontId="58" fillId="0" borderId="19" xfId="0" applyFont="1" applyFill="1" applyBorder="1" applyAlignment="1">
      <alignment horizontal="left" vertical="center"/>
    </xf>
    <xf numFmtId="0" fontId="58" fillId="0" borderId="9" xfId="0" applyFont="1" applyFill="1" applyBorder="1" applyAlignment="1">
      <alignment horizontal="left" vertical="center"/>
    </xf>
    <xf numFmtId="0" fontId="58" fillId="8" borderId="28" xfId="0" applyFont="1" applyFill="1" applyBorder="1" applyAlignment="1">
      <alignment horizontal="left" vertical="center"/>
    </xf>
    <xf numFmtId="0" fontId="58" fillId="8" borderId="19" xfId="0" applyFont="1" applyFill="1" applyBorder="1" applyAlignment="1">
      <alignment horizontal="left" vertical="center"/>
    </xf>
    <xf numFmtId="0" fontId="58" fillId="8" borderId="9" xfId="0" applyFont="1" applyFill="1" applyBorder="1" applyAlignment="1">
      <alignment horizontal="left" vertical="center"/>
    </xf>
    <xf numFmtId="183" fontId="19" fillId="3" borderId="266" xfId="0" applyNumberFormat="1" applyFont="1" applyFill="1" applyBorder="1" applyAlignment="1">
      <alignment horizontal="center" vertical="center"/>
    </xf>
    <xf numFmtId="183" fontId="19" fillId="3" borderId="265" xfId="0" applyNumberFormat="1" applyFont="1" applyFill="1" applyBorder="1" applyAlignment="1">
      <alignment horizontal="center" vertical="center"/>
    </xf>
    <xf numFmtId="2" fontId="18" fillId="3" borderId="17" xfId="0" applyNumberFormat="1" applyFont="1" applyFill="1" applyBorder="1" applyAlignment="1">
      <alignment horizontal="center" vertical="center"/>
    </xf>
    <xf numFmtId="2" fontId="18" fillId="3" borderId="6" xfId="0" applyNumberFormat="1" applyFont="1" applyFill="1" applyBorder="1" applyAlignment="1">
      <alignment horizontal="center" vertical="center"/>
    </xf>
    <xf numFmtId="2" fontId="19" fillId="3" borderId="21" xfId="0" applyNumberFormat="1" applyFont="1" applyFill="1" applyBorder="1" applyAlignment="1">
      <alignment horizontal="center" vertical="center"/>
    </xf>
    <xf numFmtId="2" fontId="19" fillId="3" borderId="11" xfId="0" applyNumberFormat="1" applyFont="1" applyFill="1" applyBorder="1" applyAlignment="1">
      <alignment horizontal="center" vertical="center"/>
    </xf>
    <xf numFmtId="38" fontId="19" fillId="3" borderId="28" xfId="2" applyFont="1" applyFill="1" applyBorder="1" applyAlignment="1" applyProtection="1">
      <alignment horizontal="right" vertical="center"/>
    </xf>
    <xf numFmtId="38" fontId="19" fillId="3" borderId="19" xfId="2" applyFont="1" applyFill="1" applyBorder="1" applyAlignment="1" applyProtection="1">
      <alignment horizontal="right" vertical="center"/>
    </xf>
    <xf numFmtId="38" fontId="19" fillId="3" borderId="9" xfId="2" applyFont="1" applyFill="1" applyBorder="1" applyAlignment="1" applyProtection="1">
      <alignment horizontal="right" vertical="center"/>
    </xf>
    <xf numFmtId="2" fontId="33" fillId="10" borderId="170" xfId="0" applyNumberFormat="1" applyFont="1" applyFill="1" applyBorder="1" applyAlignment="1">
      <alignment horizontal="center" vertical="center"/>
    </xf>
    <xf numFmtId="2" fontId="33" fillId="10" borderId="180" xfId="0" applyNumberFormat="1" applyFont="1" applyFill="1" applyBorder="1" applyAlignment="1">
      <alignment horizontal="center" vertical="center"/>
    </xf>
    <xf numFmtId="2" fontId="18" fillId="3" borderId="28" xfId="0" applyNumberFormat="1" applyFont="1" applyFill="1" applyBorder="1" applyAlignment="1">
      <alignment horizontal="center" vertical="center"/>
    </xf>
    <xf numFmtId="2" fontId="18" fillId="3" borderId="9" xfId="0" applyNumberFormat="1" applyFont="1" applyFill="1" applyBorder="1" applyAlignment="1">
      <alignment horizontal="center" vertical="center"/>
    </xf>
    <xf numFmtId="183" fontId="19" fillId="3" borderId="21" xfId="0" applyNumberFormat="1" applyFont="1" applyFill="1" applyBorder="1" applyAlignment="1">
      <alignment horizontal="center" vertical="center"/>
    </xf>
    <xf numFmtId="183" fontId="19" fillId="3" borderId="11" xfId="0" applyNumberFormat="1" applyFont="1" applyFill="1" applyBorder="1" applyAlignment="1">
      <alignment horizontal="center" vertical="center"/>
    </xf>
    <xf numFmtId="38" fontId="19" fillId="0" borderId="189" xfId="2" applyFont="1" applyFill="1" applyBorder="1" applyAlignment="1" applyProtection="1">
      <alignment horizontal="right" vertical="center"/>
    </xf>
    <xf numFmtId="38" fontId="19" fillId="0" borderId="187" xfId="2" applyFont="1" applyFill="1" applyBorder="1" applyAlignment="1" applyProtection="1">
      <alignment horizontal="right" vertical="center"/>
    </xf>
    <xf numFmtId="38" fontId="19" fillId="0" borderId="188" xfId="2" applyFont="1" applyFill="1" applyBorder="1" applyAlignment="1" applyProtection="1">
      <alignment horizontal="right" vertical="center"/>
    </xf>
    <xf numFmtId="38" fontId="19" fillId="3" borderId="21" xfId="2" applyFont="1" applyFill="1" applyBorder="1" applyAlignment="1" applyProtection="1">
      <alignment horizontal="right" vertical="center"/>
    </xf>
    <xf numFmtId="38" fontId="19" fillId="3" borderId="34" xfId="2" applyFont="1" applyFill="1" applyBorder="1" applyAlignment="1" applyProtection="1">
      <alignment horizontal="right" vertical="center"/>
    </xf>
    <xf numFmtId="38" fontId="19" fillId="3" borderId="11" xfId="2" applyFont="1" applyFill="1" applyBorder="1" applyAlignment="1" applyProtection="1">
      <alignment horizontal="right" vertical="center"/>
    </xf>
    <xf numFmtId="2" fontId="18" fillId="3" borderId="213" xfId="0" applyNumberFormat="1" applyFont="1" applyFill="1" applyBorder="1" applyAlignment="1">
      <alignment horizontal="center" vertical="center"/>
    </xf>
    <xf numFmtId="2" fontId="18" fillId="3" borderId="216" xfId="0" applyNumberFormat="1" applyFont="1" applyFill="1" applyBorder="1" applyAlignment="1">
      <alignment horizontal="center" vertical="center"/>
    </xf>
    <xf numFmtId="2" fontId="18" fillId="3" borderId="189" xfId="0" applyNumberFormat="1" applyFont="1" applyFill="1" applyBorder="1" applyAlignment="1">
      <alignment horizontal="center" vertical="center"/>
    </xf>
    <xf numFmtId="2" fontId="18" fillId="3" borderId="188" xfId="0" applyNumberFormat="1" applyFont="1" applyFill="1" applyBorder="1" applyAlignment="1">
      <alignment horizontal="center" vertical="center"/>
    </xf>
    <xf numFmtId="0" fontId="67" fillId="0" borderId="0" xfId="0" applyFont="1" applyAlignment="1">
      <alignment horizontal="center" vertical="center"/>
    </xf>
    <xf numFmtId="0" fontId="66" fillId="2" borderId="0" xfId="0" applyFont="1" applyFill="1" applyAlignment="1">
      <alignment vertical="center" wrapText="1"/>
    </xf>
    <xf numFmtId="0" fontId="19" fillId="0" borderId="28" xfId="0" applyFont="1" applyBorder="1" applyAlignment="1">
      <alignment vertical="center" shrinkToFit="1"/>
    </xf>
    <xf numFmtId="0" fontId="19" fillId="0" borderId="19" xfId="0" applyFont="1" applyBorder="1" applyAlignment="1">
      <alignment vertical="center" shrinkToFit="1"/>
    </xf>
    <xf numFmtId="0" fontId="19" fillId="0" borderId="9" xfId="0" applyFont="1" applyBorder="1" applyAlignment="1">
      <alignment vertical="center" shrinkToFit="1"/>
    </xf>
    <xf numFmtId="0" fontId="19" fillId="0" borderId="19" xfId="0" applyFont="1" applyBorder="1" applyAlignment="1">
      <alignment horizontal="center" vertical="center" shrinkToFit="1"/>
    </xf>
    <xf numFmtId="0" fontId="19" fillId="0" borderId="9" xfId="0" applyFont="1" applyBorder="1" applyAlignment="1">
      <alignment horizontal="center" vertical="center" shrinkToFit="1"/>
    </xf>
    <xf numFmtId="0" fontId="18" fillId="6" borderId="28" xfId="0" applyFont="1" applyFill="1" applyBorder="1" applyAlignment="1">
      <alignment horizontal="center" vertical="center" shrinkToFit="1"/>
    </xf>
    <xf numFmtId="0" fontId="18" fillId="6" borderId="19" xfId="0" applyFont="1" applyFill="1" applyBorder="1" applyAlignment="1">
      <alignment horizontal="center" vertical="center" shrinkToFit="1"/>
    </xf>
    <xf numFmtId="0" fontId="18" fillId="6" borderId="9" xfId="0" applyFont="1" applyFill="1" applyBorder="1" applyAlignment="1">
      <alignment horizontal="center" vertical="center" shrinkToFit="1"/>
    </xf>
    <xf numFmtId="0" fontId="18" fillId="6" borderId="21" xfId="0" applyFont="1" applyFill="1" applyBorder="1" applyAlignment="1">
      <alignment horizontal="center" vertical="center" shrinkToFit="1"/>
    </xf>
    <xf numFmtId="0" fontId="19" fillId="0" borderId="28" xfId="0" applyFont="1" applyBorder="1" applyAlignment="1">
      <alignment horizontal="center" vertical="center" shrinkToFit="1"/>
    </xf>
    <xf numFmtId="0" fontId="19" fillId="0" borderId="28" xfId="0" applyFont="1" applyBorder="1" applyAlignment="1">
      <alignment horizontal="left" vertical="center" shrinkToFit="1"/>
    </xf>
    <xf numFmtId="0" fontId="19" fillId="0" borderId="19" xfId="0" applyFont="1" applyBorder="1" applyAlignment="1">
      <alignment horizontal="left" vertical="center" shrinkToFit="1"/>
    </xf>
    <xf numFmtId="0" fontId="19" fillId="0" borderId="9" xfId="0" applyFont="1" applyBorder="1" applyAlignment="1">
      <alignment horizontal="left" vertical="center" shrinkToFit="1"/>
    </xf>
    <xf numFmtId="0" fontId="91" fillId="6" borderId="28" xfId="0" applyFont="1" applyFill="1" applyBorder="1" applyAlignment="1">
      <alignment horizontal="center" vertical="center" wrapText="1" shrinkToFit="1"/>
    </xf>
    <xf numFmtId="0" fontId="91" fillId="6" borderId="19" xfId="0" applyFont="1" applyFill="1" applyBorder="1" applyAlignment="1">
      <alignment horizontal="center" vertical="center" wrapText="1" shrinkToFit="1"/>
    </xf>
    <xf numFmtId="0" fontId="91" fillId="6" borderId="9" xfId="0" applyFont="1" applyFill="1" applyBorder="1" applyAlignment="1">
      <alignment horizontal="center" vertical="center" wrapText="1" shrinkToFit="1"/>
    </xf>
    <xf numFmtId="0" fontId="115" fillId="6" borderId="19" xfId="0" applyFont="1" applyFill="1" applyBorder="1" applyAlignment="1">
      <alignment horizontal="center" vertical="center" shrinkToFit="1"/>
    </xf>
    <xf numFmtId="0" fontId="115" fillId="6" borderId="9" xfId="0" applyFont="1" applyFill="1" applyBorder="1" applyAlignment="1">
      <alignment horizontal="center" vertical="center" shrinkToFit="1"/>
    </xf>
    <xf numFmtId="38" fontId="19" fillId="3" borderId="266" xfId="2" applyFont="1" applyFill="1" applyBorder="1" applyAlignment="1" applyProtection="1">
      <alignment horizontal="right" vertical="center"/>
    </xf>
    <xf numFmtId="38" fontId="19" fillId="0" borderId="21" xfId="2" applyFont="1" applyFill="1" applyBorder="1" applyAlignment="1" applyProtection="1">
      <alignment horizontal="right" vertical="center"/>
    </xf>
    <xf numFmtId="38" fontId="19" fillId="0" borderId="34" xfId="2" applyFont="1" applyFill="1" applyBorder="1" applyAlignment="1" applyProtection="1">
      <alignment horizontal="right" vertical="center"/>
    </xf>
    <xf numFmtId="38" fontId="19" fillId="0" borderId="11" xfId="2" applyFont="1" applyFill="1" applyBorder="1" applyAlignment="1" applyProtection="1">
      <alignment horizontal="right" vertical="center"/>
    </xf>
    <xf numFmtId="183" fontId="18" fillId="3" borderId="21" xfId="0" applyNumberFormat="1" applyFont="1" applyFill="1" applyBorder="1" applyAlignment="1">
      <alignment horizontal="center" vertical="center"/>
    </xf>
    <xf numFmtId="183" fontId="18" fillId="3" borderId="11" xfId="0" applyNumberFormat="1" applyFont="1" applyFill="1" applyBorder="1" applyAlignment="1">
      <alignment horizontal="center" vertical="center"/>
    </xf>
    <xf numFmtId="0" fontId="18" fillId="6" borderId="7" xfId="0" applyFont="1" applyFill="1" applyBorder="1" applyAlignment="1">
      <alignment horizontal="center" vertical="center" wrapText="1"/>
    </xf>
    <xf numFmtId="0" fontId="103" fillId="0" borderId="34" xfId="0" applyFont="1" applyBorder="1" applyAlignment="1">
      <alignment horizontal="left"/>
    </xf>
    <xf numFmtId="0" fontId="18" fillId="6" borderId="173" xfId="0" applyFont="1" applyFill="1" applyBorder="1" applyAlignment="1">
      <alignment horizontal="center" vertical="center" wrapText="1"/>
    </xf>
    <xf numFmtId="38" fontId="19" fillId="0" borderId="172" xfId="2" applyFont="1" applyFill="1" applyBorder="1" applyAlignment="1" applyProtection="1">
      <alignment horizontal="right" vertical="center"/>
    </xf>
    <xf numFmtId="38" fontId="19" fillId="0" borderId="258" xfId="2" applyFont="1" applyFill="1" applyBorder="1" applyAlignment="1" applyProtection="1">
      <alignment horizontal="right" vertical="center"/>
    </xf>
    <xf numFmtId="183" fontId="18" fillId="0" borderId="261" xfId="0" applyNumberFormat="1" applyFont="1" applyBorder="1" applyAlignment="1">
      <alignment horizontal="center" vertical="center"/>
    </xf>
    <xf numFmtId="183" fontId="18" fillId="0" borderId="260" xfId="0" applyNumberFormat="1" applyFont="1" applyBorder="1" applyAlignment="1">
      <alignment horizontal="center" vertical="center"/>
    </xf>
    <xf numFmtId="0" fontId="18" fillId="0" borderId="261" xfId="0" applyFont="1" applyBorder="1" applyAlignment="1">
      <alignment horizontal="center" vertical="center"/>
    </xf>
    <xf numFmtId="0" fontId="18" fillId="0" borderId="262" xfId="0" applyFont="1" applyBorder="1" applyAlignment="1">
      <alignment horizontal="center" vertical="center"/>
    </xf>
    <xf numFmtId="2" fontId="19" fillId="3" borderId="266" xfId="0" applyNumberFormat="1" applyFont="1" applyFill="1" applyBorder="1" applyAlignment="1">
      <alignment horizontal="center" vertical="center"/>
    </xf>
    <xf numFmtId="2" fontId="19" fillId="3" borderId="267" xfId="0" applyNumberFormat="1" applyFont="1" applyFill="1" applyBorder="1" applyAlignment="1">
      <alignment horizontal="center" vertical="center"/>
    </xf>
    <xf numFmtId="0" fontId="18" fillId="6" borderId="175" xfId="0" applyFont="1" applyFill="1" applyBorder="1" applyAlignment="1">
      <alignment horizontal="center" vertical="center"/>
    </xf>
    <xf numFmtId="38" fontId="18" fillId="6" borderId="7" xfId="2" applyFont="1" applyFill="1" applyBorder="1" applyAlignment="1" applyProtection="1">
      <alignment horizontal="center" vertical="center" wrapText="1"/>
    </xf>
    <xf numFmtId="183" fontId="33" fillId="10" borderId="170" xfId="0" applyNumberFormat="1" applyFont="1" applyFill="1" applyBorder="1" applyAlignment="1">
      <alignment horizontal="center" vertical="center"/>
    </xf>
    <xf numFmtId="183" fontId="33" fillId="10" borderId="157" xfId="0" applyNumberFormat="1" applyFont="1" applyFill="1" applyBorder="1" applyAlignment="1">
      <alignment horizontal="center" vertical="center"/>
    </xf>
    <xf numFmtId="2" fontId="19" fillId="3" borderId="265" xfId="0" applyNumberFormat="1" applyFont="1" applyFill="1" applyBorder="1" applyAlignment="1">
      <alignment horizontal="center" vertical="center"/>
    </xf>
    <xf numFmtId="0" fontId="18" fillId="3" borderId="21" xfId="0" applyFont="1" applyFill="1" applyBorder="1" applyAlignment="1">
      <alignment horizontal="center" vertical="center"/>
    </xf>
    <xf numFmtId="0" fontId="18" fillId="3" borderId="11" xfId="0" applyFont="1" applyFill="1" applyBorder="1" applyAlignment="1">
      <alignment horizontal="center" vertical="center"/>
    </xf>
    <xf numFmtId="2" fontId="33" fillId="10" borderId="124" xfId="0" applyNumberFormat="1" applyFont="1" applyFill="1" applyBorder="1" applyAlignment="1">
      <alignment horizontal="center" vertical="center"/>
    </xf>
    <xf numFmtId="2" fontId="33" fillId="10" borderId="181" xfId="0" applyNumberFormat="1" applyFont="1" applyFill="1" applyBorder="1" applyAlignment="1">
      <alignment horizontal="center" vertical="center"/>
    </xf>
    <xf numFmtId="2" fontId="33" fillId="10" borderId="177" xfId="0" applyNumberFormat="1" applyFont="1" applyFill="1" applyBorder="1" applyAlignment="1">
      <alignment horizontal="center" vertical="center"/>
    </xf>
    <xf numFmtId="38" fontId="33" fillId="10" borderId="176" xfId="2" applyFont="1" applyFill="1" applyBorder="1" applyAlignment="1" applyProtection="1">
      <alignment horizontal="right" vertical="center"/>
    </xf>
    <xf numFmtId="2" fontId="33" fillId="10" borderId="179" xfId="0" applyNumberFormat="1" applyFont="1" applyFill="1" applyBorder="1" applyAlignment="1">
      <alignment horizontal="center" vertical="center"/>
    </xf>
    <xf numFmtId="0" fontId="33" fillId="10" borderId="192" xfId="0" applyFont="1" applyFill="1" applyBorder="1" applyAlignment="1">
      <alignment horizontal="center" vertical="center" wrapText="1"/>
    </xf>
    <xf numFmtId="0" fontId="33" fillId="10" borderId="137" xfId="0" applyFont="1" applyFill="1" applyBorder="1" applyAlignment="1">
      <alignment horizontal="center" vertical="center" wrapText="1"/>
    </xf>
    <xf numFmtId="0" fontId="33" fillId="10" borderId="193" xfId="0" applyFont="1" applyFill="1" applyBorder="1" applyAlignment="1">
      <alignment horizontal="center" vertical="center" wrapText="1"/>
    </xf>
    <xf numFmtId="38" fontId="19" fillId="3" borderId="215" xfId="2" applyFont="1" applyFill="1" applyBorder="1" applyAlignment="1" applyProtection="1">
      <alignment horizontal="right" vertical="center"/>
    </xf>
    <xf numFmtId="38" fontId="19" fillId="3" borderId="42" xfId="2" applyFont="1" applyFill="1" applyBorder="1" applyAlignment="1" applyProtection="1">
      <alignment horizontal="right" vertical="center"/>
    </xf>
    <xf numFmtId="38" fontId="19" fillId="3" borderId="43" xfId="2" applyFont="1" applyFill="1" applyBorder="1" applyAlignment="1" applyProtection="1">
      <alignment horizontal="right" vertical="center"/>
    </xf>
    <xf numFmtId="183" fontId="19" fillId="3" borderId="28" xfId="0" applyNumberFormat="1" applyFont="1" applyFill="1" applyBorder="1" applyAlignment="1">
      <alignment horizontal="center" vertical="center"/>
    </xf>
    <xf numFmtId="183" fontId="19" fillId="3" borderId="9" xfId="0" applyNumberFormat="1" applyFont="1" applyFill="1" applyBorder="1" applyAlignment="1">
      <alignment horizontal="center" vertical="center"/>
    </xf>
    <xf numFmtId="0" fontId="18" fillId="6" borderId="17" xfId="0" applyFont="1" applyFill="1" applyBorder="1" applyAlignment="1">
      <alignment horizontal="center" vertical="center"/>
    </xf>
    <xf numFmtId="0" fontId="18" fillId="6" borderId="6" xfId="0" applyFont="1" applyFill="1" applyBorder="1" applyAlignment="1">
      <alignment horizontal="center" vertical="center"/>
    </xf>
    <xf numFmtId="0" fontId="18" fillId="6" borderId="21" xfId="0" applyFont="1" applyFill="1" applyBorder="1" applyAlignment="1">
      <alignment horizontal="center" vertical="center"/>
    </xf>
    <xf numFmtId="0" fontId="18" fillId="6" borderId="11" xfId="0" applyFont="1" applyFill="1" applyBorder="1" applyAlignment="1">
      <alignment horizontal="center" vertical="center"/>
    </xf>
    <xf numFmtId="2" fontId="19" fillId="3" borderId="28" xfId="0" applyNumberFormat="1" applyFont="1" applyFill="1" applyBorder="1" applyAlignment="1">
      <alignment horizontal="center" vertical="center"/>
    </xf>
    <xf numFmtId="2" fontId="19" fillId="3" borderId="9" xfId="0" applyNumberFormat="1" applyFont="1" applyFill="1" applyBorder="1" applyAlignment="1">
      <alignment horizontal="center" vertical="center"/>
    </xf>
    <xf numFmtId="38" fontId="19" fillId="3" borderId="213" xfId="2" applyFont="1" applyFill="1" applyBorder="1" applyAlignment="1" applyProtection="1">
      <alignment horizontal="right" vertical="center"/>
    </xf>
    <xf numFmtId="38" fontId="19" fillId="3" borderId="169" xfId="2" applyFont="1" applyFill="1" applyBorder="1" applyAlignment="1" applyProtection="1">
      <alignment horizontal="right" vertical="center"/>
    </xf>
    <xf numFmtId="38" fontId="19" fillId="3" borderId="216" xfId="2" applyFont="1" applyFill="1" applyBorder="1" applyAlignment="1" applyProtection="1">
      <alignment horizontal="right" vertical="center"/>
    </xf>
    <xf numFmtId="0" fontId="18" fillId="6" borderId="14" xfId="0" applyFont="1" applyFill="1" applyBorder="1" applyAlignment="1">
      <alignment horizontal="center" vertical="center" wrapText="1"/>
    </xf>
    <xf numFmtId="0" fontId="18" fillId="6" borderId="0" xfId="0" applyFont="1" applyFill="1" applyAlignment="1">
      <alignment horizontal="center" vertical="center" wrapText="1"/>
    </xf>
    <xf numFmtId="38" fontId="65" fillId="6" borderId="174" xfId="4" applyNumberFormat="1" applyFont="1" applyFill="1" applyBorder="1" applyAlignment="1" applyProtection="1">
      <alignment horizontal="right" vertical="center"/>
    </xf>
    <xf numFmtId="38" fontId="65" fillId="6" borderId="19" xfId="4" applyNumberFormat="1" applyFont="1" applyFill="1" applyBorder="1" applyAlignment="1" applyProtection="1">
      <alignment horizontal="right" vertical="center"/>
    </xf>
    <xf numFmtId="38" fontId="65" fillId="6" borderId="9" xfId="4" applyNumberFormat="1" applyFont="1" applyFill="1" applyBorder="1" applyAlignment="1" applyProtection="1">
      <alignment horizontal="right" vertical="center"/>
    </xf>
    <xf numFmtId="38" fontId="65" fillId="3" borderId="174" xfId="4" applyNumberFormat="1" applyFont="1" applyFill="1" applyBorder="1" applyAlignment="1" applyProtection="1">
      <alignment horizontal="right" vertical="center"/>
    </xf>
    <xf numFmtId="38" fontId="65" fillId="3" borderId="19" xfId="4" applyNumberFormat="1" applyFont="1" applyFill="1" applyBorder="1" applyAlignment="1" applyProtection="1">
      <alignment horizontal="right" vertical="center"/>
    </xf>
    <xf numFmtId="38" fontId="65" fillId="3" borderId="9" xfId="4" applyNumberFormat="1" applyFont="1" applyFill="1" applyBorder="1" applyAlignment="1" applyProtection="1">
      <alignment horizontal="right" vertical="center"/>
    </xf>
    <xf numFmtId="0" fontId="33" fillId="10" borderId="192" xfId="0" applyFont="1" applyFill="1" applyBorder="1" applyAlignment="1">
      <alignment horizontal="center" vertical="center"/>
    </xf>
    <xf numFmtId="0" fontId="33" fillId="10" borderId="137" xfId="0" applyFont="1" applyFill="1" applyBorder="1" applyAlignment="1">
      <alignment horizontal="center" vertical="center"/>
    </xf>
    <xf numFmtId="0" fontId="33" fillId="10" borderId="193" xfId="0" applyFont="1" applyFill="1" applyBorder="1" applyAlignment="1">
      <alignment horizontal="center" vertical="center"/>
    </xf>
    <xf numFmtId="0" fontId="33" fillId="10" borderId="182" xfId="0" applyFont="1" applyFill="1" applyBorder="1" applyAlignment="1">
      <alignment horizontal="center" vertical="center" wrapText="1"/>
    </xf>
    <xf numFmtId="0" fontId="33" fillId="10" borderId="136" xfId="0" applyFont="1" applyFill="1" applyBorder="1" applyAlignment="1">
      <alignment horizontal="center" vertical="center" wrapText="1"/>
    </xf>
    <xf numFmtId="0" fontId="33" fillId="10" borderId="219" xfId="0" applyFont="1" applyFill="1" applyBorder="1" applyAlignment="1">
      <alignment horizontal="center" vertical="center" wrapText="1"/>
    </xf>
    <xf numFmtId="0" fontId="18" fillId="6" borderId="4" xfId="0" applyFont="1" applyFill="1" applyBorder="1" applyAlignment="1">
      <alignment horizontal="center" vertical="center"/>
    </xf>
    <xf numFmtId="0" fontId="18" fillId="6" borderId="218" xfId="0" applyFont="1" applyFill="1" applyBorder="1" applyAlignment="1">
      <alignment horizontal="center" vertical="center"/>
    </xf>
    <xf numFmtId="0" fontId="18" fillId="6" borderId="10" xfId="0" applyFont="1" applyFill="1" applyBorder="1" applyAlignment="1">
      <alignment horizontal="center" vertical="center"/>
    </xf>
    <xf numFmtId="0" fontId="18" fillId="6" borderId="214" xfId="0" applyFont="1" applyFill="1" applyBorder="1" applyAlignment="1">
      <alignment horizontal="center" vertical="center"/>
    </xf>
    <xf numFmtId="179" fontId="18" fillId="6" borderId="21" xfId="2" applyNumberFormat="1" applyFont="1" applyFill="1" applyBorder="1" applyAlignment="1" applyProtection="1">
      <alignment horizontal="center" vertical="center"/>
    </xf>
    <xf numFmtId="179" fontId="18" fillId="6" borderId="34" xfId="2" applyNumberFormat="1" applyFont="1" applyFill="1" applyBorder="1" applyAlignment="1" applyProtection="1">
      <alignment horizontal="center" vertical="center"/>
    </xf>
    <xf numFmtId="179" fontId="18" fillId="6" borderId="11" xfId="2" applyNumberFormat="1" applyFont="1" applyFill="1" applyBorder="1" applyAlignment="1" applyProtection="1">
      <alignment horizontal="center" vertical="center"/>
    </xf>
    <xf numFmtId="49" fontId="58" fillId="14" borderId="7" xfId="0" applyNumberFormat="1" applyFont="1" applyFill="1" applyBorder="1" applyAlignment="1">
      <alignment horizontal="center" vertical="center" shrinkToFit="1"/>
    </xf>
    <xf numFmtId="49" fontId="58" fillId="14" borderId="28" xfId="0" applyNumberFormat="1" applyFont="1" applyFill="1" applyBorder="1" applyAlignment="1">
      <alignment horizontal="center" vertical="center" shrinkToFit="1"/>
    </xf>
    <xf numFmtId="179" fontId="18" fillId="6" borderId="172" xfId="2" applyNumberFormat="1" applyFont="1" applyFill="1" applyBorder="1" applyAlignment="1" applyProtection="1">
      <alignment horizontal="center" vertical="center"/>
    </xf>
    <xf numFmtId="38" fontId="19" fillId="3" borderId="278" xfId="2" applyFont="1" applyFill="1" applyBorder="1" applyAlignment="1" applyProtection="1">
      <alignment horizontal="right" vertical="center"/>
    </xf>
    <xf numFmtId="38" fontId="19" fillId="3" borderId="276" xfId="2" applyFont="1" applyFill="1" applyBorder="1" applyAlignment="1" applyProtection="1">
      <alignment horizontal="right" vertical="center"/>
    </xf>
    <xf numFmtId="38" fontId="19" fillId="3" borderId="277" xfId="2" applyFont="1" applyFill="1" applyBorder="1" applyAlignment="1" applyProtection="1">
      <alignment horizontal="right" vertical="center"/>
    </xf>
    <xf numFmtId="0" fontId="18" fillId="15" borderId="14" xfId="0" applyFont="1" applyFill="1" applyBorder="1" applyAlignment="1">
      <alignment horizontal="center" vertical="center"/>
    </xf>
    <xf numFmtId="0" fontId="18" fillId="15" borderId="0" xfId="0" applyFont="1" applyFill="1" applyAlignment="1">
      <alignment horizontal="center" vertical="center"/>
    </xf>
    <xf numFmtId="0" fontId="19" fillId="0" borderId="18" xfId="0" applyFont="1" applyBorder="1" applyAlignment="1">
      <alignment horizontal="center" vertical="center" shrinkToFit="1"/>
    </xf>
    <xf numFmtId="0" fontId="19" fillId="0" borderId="185" xfId="0" applyFont="1" applyBorder="1" applyAlignment="1">
      <alignment horizontal="center" vertical="center" shrinkToFit="1"/>
    </xf>
    <xf numFmtId="0" fontId="18" fillId="6" borderId="82" xfId="0" applyFont="1" applyFill="1" applyBorder="1" applyAlignment="1">
      <alignment horizontal="center" vertical="center"/>
    </xf>
    <xf numFmtId="0" fontId="18" fillId="6" borderId="83" xfId="0" applyFont="1" applyFill="1" applyBorder="1" applyAlignment="1">
      <alignment horizontal="center" vertical="center"/>
    </xf>
    <xf numFmtId="0" fontId="18" fillId="6" borderId="212" xfId="0" applyFont="1" applyFill="1" applyBorder="1" applyAlignment="1">
      <alignment horizontal="center" vertical="center"/>
    </xf>
    <xf numFmtId="38" fontId="19" fillId="3" borderId="82" xfId="2" applyFont="1" applyFill="1" applyBorder="1" applyAlignment="1" applyProtection="1">
      <alignment horizontal="right" vertical="center"/>
    </xf>
    <xf numFmtId="38" fontId="19" fillId="3" borderId="83" xfId="2" applyFont="1" applyFill="1" applyBorder="1" applyAlignment="1" applyProtection="1">
      <alignment horizontal="right" vertical="center"/>
    </xf>
    <xf numFmtId="38" fontId="19" fillId="3" borderId="84" xfId="2" applyFont="1" applyFill="1" applyBorder="1" applyAlignment="1" applyProtection="1">
      <alignment horizontal="right" vertical="center"/>
    </xf>
    <xf numFmtId="0" fontId="18" fillId="6" borderId="7" xfId="0" applyFont="1" applyFill="1" applyBorder="1" applyAlignment="1">
      <alignment horizontal="center" vertical="center" shrinkToFit="1"/>
    </xf>
    <xf numFmtId="2" fontId="19" fillId="3" borderId="175" xfId="0" applyNumberFormat="1" applyFont="1" applyFill="1" applyBorder="1" applyAlignment="1">
      <alignment horizontal="center" vertical="center"/>
    </xf>
    <xf numFmtId="0" fontId="19" fillId="6" borderId="171" xfId="0" applyFont="1" applyFill="1" applyBorder="1" applyAlignment="1">
      <alignment horizontal="right" vertical="center"/>
    </xf>
    <xf numFmtId="0" fontId="19" fillId="6" borderId="220" xfId="0" applyFont="1" applyFill="1" applyBorder="1" applyAlignment="1">
      <alignment horizontal="right" vertical="center"/>
    </xf>
    <xf numFmtId="0" fontId="19" fillId="0" borderId="4" xfId="0" applyFont="1" applyBorder="1" applyAlignment="1">
      <alignment horizontal="center" vertical="center" shrinkToFit="1"/>
    </xf>
    <xf numFmtId="0" fontId="18" fillId="8" borderId="28" xfId="0" applyFont="1" applyFill="1" applyBorder="1" applyAlignment="1">
      <alignment horizontal="center" vertical="center"/>
    </xf>
    <xf numFmtId="0" fontId="18" fillId="8" borderId="19" xfId="0" applyFont="1" applyFill="1" applyBorder="1" applyAlignment="1">
      <alignment horizontal="center" vertical="center"/>
    </xf>
    <xf numFmtId="0" fontId="18" fillId="8" borderId="9" xfId="0" applyFont="1" applyFill="1" applyBorder="1" applyAlignment="1">
      <alignment horizontal="center" vertical="center"/>
    </xf>
    <xf numFmtId="0" fontId="18" fillId="6" borderId="18" xfId="0" applyFont="1" applyFill="1" applyBorder="1" applyAlignment="1">
      <alignment horizontal="center" vertical="center"/>
    </xf>
    <xf numFmtId="0" fontId="18" fillId="6" borderId="14" xfId="0" applyFont="1" applyFill="1" applyBorder="1" applyAlignment="1">
      <alignment horizontal="center" vertical="center"/>
    </xf>
    <xf numFmtId="0" fontId="18" fillId="6" borderId="0" xfId="0" applyFont="1" applyFill="1" applyAlignment="1">
      <alignment horizontal="center" vertical="center"/>
    </xf>
    <xf numFmtId="178" fontId="18" fillId="6" borderId="184" xfId="0" applyNumberFormat="1" applyFont="1" applyFill="1" applyBorder="1" applyAlignment="1">
      <alignment horizontal="center" vertical="center"/>
    </xf>
    <xf numFmtId="178" fontId="18" fillId="6" borderId="18" xfId="0" applyNumberFormat="1" applyFont="1" applyFill="1" applyBorder="1" applyAlignment="1">
      <alignment horizontal="center" vertical="center"/>
    </xf>
    <xf numFmtId="178" fontId="18" fillId="6" borderId="6" xfId="0" applyNumberFormat="1" applyFont="1" applyFill="1" applyBorder="1" applyAlignment="1">
      <alignment horizontal="center" vertical="center"/>
    </xf>
    <xf numFmtId="0" fontId="18" fillId="6" borderId="185" xfId="0" applyFont="1" applyFill="1" applyBorder="1" applyAlignment="1">
      <alignment horizontal="center" vertical="center"/>
    </xf>
    <xf numFmtId="0" fontId="18" fillId="6" borderId="173" xfId="0" applyFont="1" applyFill="1" applyBorder="1" applyAlignment="1">
      <alignment horizontal="center" vertical="center"/>
    </xf>
    <xf numFmtId="0" fontId="19" fillId="0" borderId="220" xfId="0" applyFont="1" applyBorder="1" applyAlignment="1">
      <alignment horizontal="center" vertical="center"/>
    </xf>
    <xf numFmtId="0" fontId="18" fillId="6" borderId="34" xfId="0" applyFont="1" applyFill="1" applyBorder="1" applyAlignment="1">
      <alignment horizontal="center" vertical="center"/>
    </xf>
    <xf numFmtId="49" fontId="58" fillId="11" borderId="7" xfId="0" applyNumberFormat="1" applyFont="1" applyFill="1" applyBorder="1" applyAlignment="1">
      <alignment horizontal="center" vertical="center" shrinkToFit="1"/>
    </xf>
    <xf numFmtId="49" fontId="58" fillId="11" borderId="28" xfId="0" applyNumberFormat="1" applyFont="1" applyFill="1" applyBorder="1" applyAlignment="1">
      <alignment horizontal="center" vertical="center" shrinkToFit="1"/>
    </xf>
    <xf numFmtId="0" fontId="19" fillId="6" borderId="174" xfId="0" applyFont="1" applyFill="1" applyBorder="1" applyAlignment="1">
      <alignment horizontal="right" vertical="center"/>
    </xf>
    <xf numFmtId="0" fontId="19" fillId="6" borderId="19" xfId="0" applyFont="1" applyFill="1" applyBorder="1" applyAlignment="1">
      <alignment horizontal="right" vertical="center"/>
    </xf>
    <xf numFmtId="0" fontId="18" fillId="6" borderId="0" xfId="0" applyFont="1" applyFill="1" applyBorder="1" applyAlignment="1">
      <alignment horizontal="center" vertical="center" wrapText="1"/>
    </xf>
    <xf numFmtId="0" fontId="18" fillId="6" borderId="12" xfId="0" applyFont="1" applyFill="1" applyBorder="1" applyAlignment="1">
      <alignment horizontal="center" vertical="center" wrapText="1"/>
    </xf>
    <xf numFmtId="192" fontId="19" fillId="0" borderId="28" xfId="0" applyNumberFormat="1" applyFont="1" applyBorder="1" applyAlignment="1">
      <alignment horizontal="center" vertical="center"/>
    </xf>
    <xf numFmtId="192" fontId="19" fillId="0" borderId="19" xfId="0" applyNumberFormat="1" applyFont="1" applyBorder="1" applyAlignment="1">
      <alignment horizontal="center" vertical="center"/>
    </xf>
    <xf numFmtId="192" fontId="19" fillId="0" borderId="9" xfId="0" applyNumberFormat="1" applyFont="1" applyBorder="1" applyAlignment="1">
      <alignment horizontal="center" vertical="center"/>
    </xf>
    <xf numFmtId="185" fontId="19" fillId="0" borderId="28" xfId="2" applyNumberFormat="1" applyFont="1" applyFill="1" applyBorder="1" applyAlignment="1" applyProtection="1">
      <alignment horizontal="center" vertical="center"/>
    </xf>
    <xf numFmtId="185" fontId="19" fillId="0" borderId="19" xfId="2" applyNumberFormat="1" applyFont="1" applyFill="1" applyBorder="1" applyAlignment="1" applyProtection="1">
      <alignment horizontal="center" vertical="center"/>
    </xf>
    <xf numFmtId="193" fontId="19" fillId="0" borderId="28" xfId="0" applyNumberFormat="1" applyFont="1" applyBorder="1" applyAlignment="1">
      <alignment horizontal="center" vertical="center" shrinkToFit="1"/>
    </xf>
    <xf numFmtId="193" fontId="19" fillId="0" borderId="19" xfId="0" applyNumberFormat="1" applyFont="1" applyBorder="1" applyAlignment="1">
      <alignment horizontal="center" vertical="center" shrinkToFit="1"/>
    </xf>
    <xf numFmtId="0" fontId="18" fillId="6" borderId="18" xfId="0" applyFont="1" applyFill="1" applyBorder="1" applyAlignment="1">
      <alignment horizontal="center" vertical="center" shrinkToFit="1"/>
    </xf>
    <xf numFmtId="0" fontId="19" fillId="6" borderId="4" xfId="0" applyFont="1" applyFill="1" applyBorder="1" applyAlignment="1">
      <alignment horizontal="center" vertical="center"/>
    </xf>
    <xf numFmtId="0" fontId="19" fillId="6" borderId="7" xfId="0" applyFont="1" applyFill="1" applyBorder="1" applyAlignment="1">
      <alignment horizontal="center" vertical="center"/>
    </xf>
    <xf numFmtId="0" fontId="19" fillId="3" borderId="7" xfId="0" applyFont="1" applyFill="1" applyBorder="1" applyAlignment="1">
      <alignment horizontal="left" vertical="top" wrapText="1"/>
    </xf>
    <xf numFmtId="0" fontId="19" fillId="3" borderId="17" xfId="0" applyFont="1" applyFill="1" applyBorder="1" applyAlignment="1">
      <alignment horizontal="left" vertical="top" wrapText="1"/>
    </xf>
    <xf numFmtId="0" fontId="19" fillId="3" borderId="18" xfId="0" applyFont="1" applyFill="1" applyBorder="1" applyAlignment="1">
      <alignment horizontal="left" vertical="top" wrapText="1"/>
    </xf>
    <xf numFmtId="0" fontId="19" fillId="3" borderId="6" xfId="0" applyFont="1" applyFill="1" applyBorder="1" applyAlignment="1">
      <alignment horizontal="left" vertical="top" wrapText="1"/>
    </xf>
    <xf numFmtId="0" fontId="19" fillId="3" borderId="14" xfId="0" applyFont="1" applyFill="1" applyBorder="1" applyAlignment="1">
      <alignment horizontal="left" vertical="top" wrapText="1"/>
    </xf>
    <xf numFmtId="0" fontId="19" fillId="3" borderId="0" xfId="0" applyFont="1" applyFill="1" applyBorder="1" applyAlignment="1">
      <alignment horizontal="left" vertical="top" wrapText="1"/>
    </xf>
    <xf numFmtId="0" fontId="19" fillId="3" borderId="12" xfId="0" applyFont="1" applyFill="1" applyBorder="1" applyAlignment="1">
      <alignment horizontal="left" vertical="top" wrapText="1"/>
    </xf>
    <xf numFmtId="0" fontId="19" fillId="3" borderId="21" xfId="0" applyFont="1" applyFill="1" applyBorder="1" applyAlignment="1">
      <alignment horizontal="left" vertical="top" wrapText="1"/>
    </xf>
    <xf numFmtId="0" fontId="19" fillId="3" borderId="34" xfId="0" applyFont="1" applyFill="1" applyBorder="1" applyAlignment="1">
      <alignment horizontal="left" vertical="top" wrapText="1"/>
    </xf>
    <xf numFmtId="0" fontId="19" fillId="3" borderId="11" xfId="0" applyFont="1" applyFill="1" applyBorder="1" applyAlignment="1">
      <alignment horizontal="left" vertical="top" wrapText="1"/>
    </xf>
    <xf numFmtId="185" fontId="19" fillId="0" borderId="28" xfId="2" applyNumberFormat="1" applyFont="1" applyFill="1" applyBorder="1" applyAlignment="1" applyProtection="1">
      <alignment horizontal="center" vertical="center" shrinkToFit="1"/>
    </xf>
    <xf numFmtId="185" fontId="19" fillId="0" borderId="19" xfId="2" applyNumberFormat="1" applyFont="1" applyFill="1" applyBorder="1" applyAlignment="1" applyProtection="1">
      <alignment horizontal="center" vertical="center" shrinkToFit="1"/>
    </xf>
    <xf numFmtId="0" fontId="91" fillId="6" borderId="28" xfId="0" applyFont="1" applyFill="1" applyBorder="1" applyAlignment="1">
      <alignment horizontal="center" vertical="center"/>
    </xf>
    <xf numFmtId="0" fontId="91" fillId="6" borderId="19" xfId="0" applyFont="1" applyFill="1" applyBorder="1" applyAlignment="1">
      <alignment horizontal="center" vertical="center"/>
    </xf>
    <xf numFmtId="0" fontId="91" fillId="6" borderId="9" xfId="0" applyFont="1" applyFill="1" applyBorder="1" applyAlignment="1">
      <alignment horizontal="center" vertical="center"/>
    </xf>
    <xf numFmtId="0" fontId="19" fillId="0" borderId="7" xfId="0" applyFont="1" applyBorder="1" applyAlignment="1">
      <alignment horizontal="center" vertical="center" shrinkToFit="1"/>
    </xf>
    <xf numFmtId="2" fontId="19" fillId="0" borderId="28" xfId="3" applyNumberFormat="1" applyFont="1" applyFill="1" applyBorder="1" applyAlignment="1" applyProtection="1">
      <alignment horizontal="center" vertical="center"/>
    </xf>
    <xf numFmtId="2" fontId="19" fillId="0" borderId="19" xfId="3" applyNumberFormat="1" applyFont="1" applyFill="1" applyBorder="1" applyAlignment="1" applyProtection="1">
      <alignment horizontal="center" vertical="center"/>
    </xf>
    <xf numFmtId="192" fontId="19" fillId="0" borderId="28" xfId="2" applyNumberFormat="1" applyFont="1" applyFill="1" applyBorder="1" applyAlignment="1" applyProtection="1">
      <alignment horizontal="center" vertical="center" shrinkToFit="1"/>
    </xf>
    <xf numFmtId="192" fontId="19" fillId="0" borderId="19" xfId="2" applyNumberFormat="1" applyFont="1" applyFill="1" applyBorder="1" applyAlignment="1" applyProtection="1">
      <alignment horizontal="center" vertical="center" shrinkToFit="1"/>
    </xf>
    <xf numFmtId="192" fontId="19" fillId="0" borderId="9" xfId="2" applyNumberFormat="1" applyFont="1" applyFill="1" applyBorder="1" applyAlignment="1" applyProtection="1">
      <alignment horizontal="center" vertical="center" shrinkToFit="1"/>
    </xf>
    <xf numFmtId="49" fontId="58" fillId="13" borderId="7" xfId="0" applyNumberFormat="1" applyFont="1" applyFill="1" applyBorder="1" applyAlignment="1">
      <alignment horizontal="center" vertical="center" shrinkToFit="1"/>
    </xf>
    <xf numFmtId="49" fontId="58" fillId="13" borderId="28" xfId="0" applyNumberFormat="1" applyFont="1" applyFill="1" applyBorder="1" applyAlignment="1">
      <alignment horizontal="center" vertical="center" shrinkToFit="1"/>
    </xf>
    <xf numFmtId="49" fontId="58" fillId="27" borderId="7" xfId="0" applyNumberFormat="1" applyFont="1" applyFill="1" applyBorder="1" applyAlignment="1">
      <alignment horizontal="center" vertical="center" shrinkToFit="1"/>
    </xf>
    <xf numFmtId="49" fontId="58" fillId="27" borderId="28" xfId="0" applyNumberFormat="1" applyFont="1" applyFill="1" applyBorder="1" applyAlignment="1">
      <alignment horizontal="center" vertical="center" shrinkToFit="1"/>
    </xf>
    <xf numFmtId="49" fontId="58" fillId="12" borderId="7" xfId="0" applyNumberFormat="1" applyFont="1" applyFill="1" applyBorder="1" applyAlignment="1">
      <alignment horizontal="center" vertical="center" shrinkToFit="1"/>
    </xf>
    <xf numFmtId="49" fontId="58" fillId="12" borderId="28" xfId="0" applyNumberFormat="1" applyFont="1" applyFill="1" applyBorder="1" applyAlignment="1">
      <alignment horizontal="center" vertical="center" shrinkToFit="1"/>
    </xf>
    <xf numFmtId="2" fontId="18" fillId="3" borderId="169" xfId="0" applyNumberFormat="1" applyFont="1" applyFill="1" applyBorder="1" applyAlignment="1">
      <alignment horizontal="center" vertical="center"/>
    </xf>
    <xf numFmtId="2" fontId="18" fillId="3" borderId="217" xfId="0" applyNumberFormat="1" applyFont="1" applyFill="1" applyBorder="1" applyAlignment="1">
      <alignment horizontal="center" vertical="center"/>
    </xf>
    <xf numFmtId="2" fontId="19" fillId="0" borderId="21" xfId="0" applyNumberFormat="1" applyFont="1" applyBorder="1" applyAlignment="1">
      <alignment horizontal="center" vertical="center"/>
    </xf>
    <xf numFmtId="2" fontId="19" fillId="0" borderId="173" xfId="0" applyNumberFormat="1" applyFont="1" applyBorder="1" applyAlignment="1">
      <alignment horizontal="center" vertical="center"/>
    </xf>
    <xf numFmtId="2" fontId="18" fillId="0" borderId="14" xfId="0" applyNumberFormat="1" applyFont="1" applyBorder="1" applyAlignment="1">
      <alignment horizontal="center" vertical="center"/>
    </xf>
    <xf numFmtId="2" fontId="18" fillId="0" borderId="191" xfId="0" applyNumberFormat="1" applyFont="1" applyBorder="1" applyAlignment="1">
      <alignment horizontal="center" vertical="center"/>
    </xf>
    <xf numFmtId="49" fontId="58" fillId="0" borderId="25" xfId="0" applyNumberFormat="1" applyFont="1" applyFill="1" applyBorder="1" applyAlignment="1">
      <alignment vertical="center"/>
    </xf>
    <xf numFmtId="0" fontId="58" fillId="8" borderId="7" xfId="0" applyFont="1" applyFill="1" applyBorder="1" applyAlignment="1">
      <alignment horizontal="left" vertical="center"/>
    </xf>
    <xf numFmtId="0" fontId="18" fillId="0" borderId="7" xfId="0" applyFont="1" applyFill="1" applyBorder="1" applyAlignment="1">
      <alignment horizontal="left" vertical="center"/>
    </xf>
    <xf numFmtId="38" fontId="18" fillId="0" borderId="7" xfId="2" applyFont="1" applyFill="1" applyBorder="1" applyAlignment="1" applyProtection="1">
      <alignment vertical="center" wrapText="1"/>
    </xf>
    <xf numFmtId="0" fontId="18" fillId="0" borderId="7" xfId="0" applyFont="1" applyFill="1" applyBorder="1" applyAlignment="1">
      <alignment vertical="center"/>
    </xf>
    <xf numFmtId="0" fontId="58" fillId="0" borderId="7" xfId="0" applyFont="1" applyFill="1" applyBorder="1" applyAlignment="1">
      <alignment vertical="center"/>
    </xf>
    <xf numFmtId="2" fontId="18" fillId="3" borderId="19" xfId="0" applyNumberFormat="1" applyFont="1" applyFill="1" applyBorder="1" applyAlignment="1">
      <alignment horizontal="center" vertical="center"/>
    </xf>
    <xf numFmtId="2" fontId="18" fillId="3" borderId="175" xfId="0" applyNumberFormat="1" applyFont="1" applyFill="1" applyBorder="1" applyAlignment="1">
      <alignment horizontal="center" vertical="center"/>
    </xf>
    <xf numFmtId="38" fontId="65" fillId="3" borderId="172" xfId="4" applyNumberFormat="1" applyFont="1" applyFill="1" applyBorder="1" applyAlignment="1" applyProtection="1">
      <alignment horizontal="right" vertical="center"/>
    </xf>
    <xf numFmtId="38" fontId="65" fillId="3" borderId="34" xfId="4" applyNumberFormat="1" applyFont="1" applyFill="1" applyBorder="1" applyAlignment="1" applyProtection="1">
      <alignment horizontal="right" vertical="center"/>
    </xf>
    <xf numFmtId="38" fontId="65" fillId="3" borderId="11" xfId="4" applyNumberFormat="1" applyFont="1" applyFill="1" applyBorder="1" applyAlignment="1" applyProtection="1">
      <alignment horizontal="right" vertical="center"/>
    </xf>
    <xf numFmtId="38" fontId="19" fillId="0" borderId="186" xfId="2" applyFont="1" applyFill="1" applyBorder="1" applyAlignment="1" applyProtection="1">
      <alignment horizontal="right" vertical="center"/>
    </xf>
    <xf numFmtId="38" fontId="65" fillId="3" borderId="275" xfId="4" applyNumberFormat="1" applyFont="1" applyFill="1" applyBorder="1" applyAlignment="1" applyProtection="1">
      <alignment horizontal="right" vertical="center"/>
    </xf>
    <xf numFmtId="38" fontId="65" fillId="3" borderId="276" xfId="4" applyNumberFormat="1" applyFont="1" applyFill="1" applyBorder="1" applyAlignment="1" applyProtection="1">
      <alignment horizontal="right" vertical="center"/>
    </xf>
    <xf numFmtId="38" fontId="65" fillId="3" borderId="277" xfId="4" applyNumberFormat="1" applyFont="1" applyFill="1" applyBorder="1" applyAlignment="1" applyProtection="1">
      <alignment horizontal="right" vertical="center"/>
    </xf>
    <xf numFmtId="183" fontId="18" fillId="0" borderId="182" xfId="0" applyNumberFormat="1" applyFont="1" applyBorder="1" applyAlignment="1">
      <alignment horizontal="center" vertical="center"/>
    </xf>
    <xf numFmtId="183" fontId="18" fillId="0" borderId="183" xfId="0" applyNumberFormat="1" applyFont="1" applyBorder="1" applyAlignment="1">
      <alignment horizontal="center" vertical="center"/>
    </xf>
    <xf numFmtId="49" fontId="94" fillId="0" borderId="0" xfId="0" applyNumberFormat="1" applyFont="1" applyAlignment="1">
      <alignment horizontal="left" vertical="center"/>
    </xf>
    <xf numFmtId="0" fontId="140" fillId="0" borderId="0" xfId="0" applyFont="1" applyFill="1" applyAlignment="1">
      <alignment horizontal="left" vertical="center"/>
    </xf>
    <xf numFmtId="0" fontId="0" fillId="6" borderId="26" xfId="0" applyFont="1" applyFill="1" applyBorder="1" applyAlignment="1">
      <alignment horizontal="left" vertical="center"/>
    </xf>
    <xf numFmtId="0" fontId="0" fillId="6" borderId="24" xfId="0" applyFont="1" applyFill="1" applyBorder="1" applyAlignment="1">
      <alignment horizontal="left" vertical="center"/>
    </xf>
    <xf numFmtId="49" fontId="76" fillId="0" borderId="47" xfId="0" applyNumberFormat="1" applyFont="1" applyBorder="1" applyAlignment="1">
      <alignment horizontal="center" shrinkToFit="1"/>
    </xf>
    <xf numFmtId="0" fontId="74" fillId="0" borderId="28" xfId="0" applyFont="1" applyBorder="1" applyAlignment="1" applyProtection="1">
      <alignment vertical="center" shrinkToFit="1"/>
      <protection locked="0"/>
    </xf>
    <xf numFmtId="0" fontId="74" fillId="0" borderId="19" xfId="0" applyFont="1" applyBorder="1" applyAlignment="1" applyProtection="1">
      <alignment vertical="center" shrinkToFit="1"/>
      <protection locked="0"/>
    </xf>
    <xf numFmtId="0" fontId="74" fillId="0" borderId="9" xfId="0" applyFont="1" applyBorder="1" applyAlignment="1" applyProtection="1">
      <alignment vertical="center" shrinkToFit="1"/>
      <protection locked="0"/>
    </xf>
    <xf numFmtId="0" fontId="74" fillId="0" borderId="50" xfId="0" applyFont="1" applyBorder="1" applyAlignment="1">
      <alignment horizontal="center" vertical="center" wrapText="1" shrinkToFit="1"/>
    </xf>
    <xf numFmtId="0" fontId="74" fillId="0" borderId="30" xfId="0" applyFont="1" applyBorder="1" applyAlignment="1">
      <alignment horizontal="center" vertical="center" shrinkToFit="1"/>
    </xf>
    <xf numFmtId="0" fontId="74" fillId="0" borderId="46" xfId="0" applyFont="1" applyBorder="1" applyAlignment="1">
      <alignment horizontal="center" vertical="center" shrinkToFit="1"/>
    </xf>
    <xf numFmtId="5" fontId="74" fillId="0" borderId="48" xfId="0" applyNumberFormat="1" applyFont="1" applyBorder="1" applyAlignment="1">
      <alignment horizontal="center" vertical="center" shrinkToFit="1"/>
    </xf>
    <xf numFmtId="5" fontId="74" fillId="0" borderId="15" xfId="0" applyNumberFormat="1" applyFont="1" applyBorder="1" applyAlignment="1">
      <alignment horizontal="center" vertical="center" shrinkToFit="1"/>
    </xf>
    <xf numFmtId="5" fontId="74" fillId="0" borderId="40" xfId="0" applyNumberFormat="1" applyFont="1" applyBorder="1" applyAlignment="1">
      <alignment horizontal="center" vertical="center" shrinkToFit="1"/>
    </xf>
    <xf numFmtId="176" fontId="74" fillId="0" borderId="35" xfId="0" applyNumberFormat="1" applyFont="1" applyBorder="1" applyAlignment="1">
      <alignment horizontal="center" vertical="center" shrinkToFit="1"/>
    </xf>
    <xf numFmtId="176" fontId="74" fillId="0" borderId="33" xfId="0" applyNumberFormat="1" applyFont="1" applyBorder="1" applyAlignment="1">
      <alignment horizontal="center" vertical="center" shrinkToFit="1"/>
    </xf>
    <xf numFmtId="176" fontId="74" fillId="0" borderId="48" xfId="0" applyNumberFormat="1" applyFont="1" applyBorder="1" applyAlignment="1">
      <alignment horizontal="center" vertical="center" shrinkToFit="1"/>
    </xf>
    <xf numFmtId="176" fontId="74" fillId="0" borderId="9" xfId="0" applyNumberFormat="1" applyFont="1" applyBorder="1" applyAlignment="1">
      <alignment horizontal="center" vertical="center" shrinkToFit="1"/>
    </xf>
    <xf numFmtId="176" fontId="74" fillId="0" borderId="38" xfId="0" applyNumberFormat="1" applyFont="1" applyBorder="1" applyAlignment="1">
      <alignment horizontal="center" vertical="center" shrinkToFit="1"/>
    </xf>
    <xf numFmtId="176" fontId="74" fillId="4" borderId="7" xfId="0" applyNumberFormat="1" applyFont="1" applyFill="1" applyBorder="1" applyAlignment="1">
      <alignment horizontal="center" vertical="center" shrinkToFit="1"/>
    </xf>
    <xf numFmtId="176" fontId="74" fillId="5" borderId="28" xfId="0" applyNumberFormat="1" applyFont="1" applyFill="1" applyBorder="1" applyAlignment="1">
      <alignment horizontal="center" vertical="center" shrinkToFit="1"/>
    </xf>
    <xf numFmtId="176" fontId="74" fillId="5" borderId="9" xfId="0" applyNumberFormat="1" applyFont="1" applyFill="1" applyBorder="1" applyAlignment="1">
      <alignment horizontal="center" vertical="center" shrinkToFit="1"/>
    </xf>
    <xf numFmtId="176" fontId="74" fillId="0" borderId="7" xfId="0" applyNumberFormat="1" applyFont="1" applyBorder="1" applyAlignment="1">
      <alignment horizontal="center" vertical="center" shrinkToFit="1"/>
    </xf>
    <xf numFmtId="176" fontId="74" fillId="0" borderId="15" xfId="0" applyNumberFormat="1" applyFont="1" applyBorder="1" applyAlignment="1">
      <alignment horizontal="center" vertical="center" shrinkToFit="1"/>
    </xf>
    <xf numFmtId="0" fontId="76" fillId="0" borderId="116" xfId="0" applyFont="1" applyBorder="1" applyAlignment="1">
      <alignment horizontal="center" vertical="center" shrinkToFit="1"/>
    </xf>
    <xf numFmtId="0" fontId="76" fillId="0" borderId="117" xfId="0" applyFont="1" applyBorder="1" applyAlignment="1">
      <alignment horizontal="center" vertical="center" shrinkToFit="1"/>
    </xf>
    <xf numFmtId="0" fontId="76" fillId="0" borderId="118" xfId="0" applyFont="1" applyBorder="1" applyAlignment="1">
      <alignment horizontal="center" vertical="center" shrinkToFit="1"/>
    </xf>
    <xf numFmtId="0" fontId="87" fillId="0" borderId="233" xfId="0" applyFont="1" applyBorder="1" applyAlignment="1">
      <alignment horizontal="center" vertical="center" wrapText="1" shrinkToFit="1"/>
    </xf>
    <xf numFmtId="0" fontId="87" fillId="0" borderId="3" xfId="0" applyFont="1" applyBorder="1" applyAlignment="1">
      <alignment horizontal="center" vertical="center" wrapText="1" shrinkToFit="1"/>
    </xf>
    <xf numFmtId="0" fontId="87" fillId="0" borderId="119" xfId="0" applyFont="1" applyBorder="1" applyAlignment="1">
      <alignment horizontal="center" vertical="center" wrapText="1" shrinkToFit="1"/>
    </xf>
    <xf numFmtId="0" fontId="98" fillId="0" borderId="28" xfId="0" applyFont="1" applyBorder="1" applyAlignment="1" applyProtection="1">
      <alignment horizontal="left" vertical="center" shrinkToFit="1"/>
      <protection locked="0"/>
    </xf>
    <xf numFmtId="0" fontId="98" fillId="0" borderId="19" xfId="0" applyFont="1" applyBorder="1" applyAlignment="1" applyProtection="1">
      <alignment horizontal="left" vertical="center" shrinkToFit="1"/>
      <protection locked="0"/>
    </xf>
    <xf numFmtId="0" fontId="98" fillId="0" borderId="9" xfId="0" applyFont="1" applyBorder="1" applyAlignment="1" applyProtection="1">
      <alignment horizontal="left" vertical="center" shrinkToFit="1"/>
      <protection locked="0"/>
    </xf>
    <xf numFmtId="0" fontId="74" fillId="8" borderId="28" xfId="0" applyFont="1" applyFill="1" applyBorder="1" applyAlignment="1" applyProtection="1">
      <alignment vertical="center" shrinkToFit="1"/>
      <protection locked="0"/>
    </xf>
    <xf numFmtId="0" fontId="74" fillId="8" borderId="19" xfId="0" applyFont="1" applyFill="1" applyBorder="1" applyAlignment="1" applyProtection="1">
      <alignment vertical="center" shrinkToFit="1"/>
      <protection locked="0"/>
    </xf>
    <xf numFmtId="0" fontId="74" fillId="8" borderId="9" xfId="0" applyFont="1" applyFill="1" applyBorder="1" applyAlignment="1" applyProtection="1">
      <alignment vertical="center" shrinkToFit="1"/>
      <protection locked="0"/>
    </xf>
    <xf numFmtId="0" fontId="87" fillId="0" borderId="3" xfId="0" applyFont="1" applyBorder="1" applyAlignment="1">
      <alignment horizontal="center" vertical="center" shrinkToFit="1"/>
    </xf>
    <xf numFmtId="0" fontId="87" fillId="0" borderId="119" xfId="0" applyFont="1" applyBorder="1" applyAlignment="1">
      <alignment horizontal="center" vertical="center" shrinkToFit="1"/>
    </xf>
    <xf numFmtId="0" fontId="74" fillId="0" borderId="36" xfId="0" applyFont="1" applyBorder="1" applyAlignment="1" applyProtection="1">
      <alignment horizontal="left" vertical="center" shrinkToFit="1"/>
      <protection locked="0"/>
    </xf>
    <xf numFmtId="0" fontId="74" fillId="0" borderId="229" xfId="0" applyFont="1" applyBorder="1" applyAlignment="1" applyProtection="1">
      <alignment horizontal="left" vertical="center" shrinkToFit="1"/>
      <protection locked="0"/>
    </xf>
    <xf numFmtId="0" fontId="74" fillId="0" borderId="35" xfId="0" applyFont="1" applyBorder="1" applyAlignment="1" applyProtection="1">
      <alignment horizontal="left" vertical="center" shrinkToFit="1"/>
      <protection locked="0"/>
    </xf>
    <xf numFmtId="0" fontId="76" fillId="0" borderId="230" xfId="0" applyFont="1" applyBorder="1" applyAlignment="1">
      <alignment horizontal="center" vertical="center" shrinkToFit="1"/>
    </xf>
    <xf numFmtId="0" fontId="76" fillId="0" borderId="229" xfId="0" applyFont="1" applyBorder="1" applyAlignment="1">
      <alignment horizontal="center" vertical="center" shrinkToFit="1"/>
    </xf>
    <xf numFmtId="0" fontId="76" fillId="0" borderId="37" xfId="0" applyFont="1" applyBorder="1" applyAlignment="1">
      <alignment horizontal="center" vertical="center" shrinkToFit="1"/>
    </xf>
    <xf numFmtId="0" fontId="74" fillId="0" borderId="19" xfId="0" applyFont="1" applyBorder="1" applyAlignment="1">
      <alignment horizontal="left" vertical="center" shrinkToFit="1"/>
    </xf>
    <xf numFmtId="0" fontId="74" fillId="0" borderId="8" xfId="0" applyFont="1" applyBorder="1" applyAlignment="1">
      <alignment horizontal="left" vertical="center" shrinkToFit="1"/>
    </xf>
    <xf numFmtId="0" fontId="74" fillId="0" borderId="28" xfId="0" applyFont="1" applyBorder="1" applyAlignment="1" applyProtection="1">
      <alignment horizontal="left" vertical="center" shrinkToFit="1"/>
      <protection locked="0"/>
    </xf>
    <xf numFmtId="0" fontId="74" fillId="0" borderId="19" xfId="0" applyFont="1" applyBorder="1" applyAlignment="1" applyProtection="1">
      <alignment horizontal="left" vertical="center" shrinkToFit="1"/>
      <protection locked="0"/>
    </xf>
    <xf numFmtId="0" fontId="74" fillId="0" borderId="9" xfId="0" applyFont="1" applyBorder="1" applyAlignment="1" applyProtection="1">
      <alignment horizontal="left" vertical="center" shrinkToFit="1"/>
      <protection locked="0"/>
    </xf>
    <xf numFmtId="0" fontId="74" fillId="0" borderId="28" xfId="0" applyNumberFormat="1" applyFont="1" applyBorder="1" applyAlignment="1" applyProtection="1">
      <alignment horizontal="left" vertical="center" shrinkToFit="1"/>
      <protection locked="0"/>
    </xf>
    <xf numFmtId="0" fontId="74" fillId="0" borderId="19" xfId="0" applyNumberFormat="1" applyFont="1" applyBorder="1" applyAlignment="1" applyProtection="1">
      <alignment horizontal="left" vertical="center" shrinkToFit="1"/>
      <protection locked="0"/>
    </xf>
    <xf numFmtId="0" fontId="74" fillId="0" borderId="9" xfId="0" applyNumberFormat="1" applyFont="1" applyBorder="1" applyAlignment="1" applyProtection="1">
      <alignment horizontal="left" vertical="center" shrinkToFit="1"/>
      <protection locked="0"/>
    </xf>
  </cellXfs>
  <cellStyles count="5">
    <cellStyle name="アクセント 5" xfId="4" builtinId="45"/>
    <cellStyle name="パーセント" xfId="3" builtinId="5"/>
    <cellStyle name="ハイパーリンク" xfId="1" builtinId="8"/>
    <cellStyle name="桁区切り" xfId="2" builtinId="6"/>
    <cellStyle name="標準" xfId="0" builtinId="0"/>
  </cellStyles>
  <dxfs count="134">
    <dxf>
      <fill>
        <patternFill>
          <bgColor theme="9" tint="0.59996337778862885"/>
        </patternFill>
      </fill>
    </dxf>
    <dxf>
      <fill>
        <patternFill>
          <bgColor theme="9" tint="0.59996337778862885"/>
        </patternFill>
      </fill>
    </dxf>
    <dxf>
      <fill>
        <patternFill>
          <bgColor theme="9" tint="0.59996337778862885"/>
        </patternFill>
      </fill>
    </dxf>
    <dxf>
      <fill>
        <patternFill>
          <bgColor theme="0"/>
        </patternFill>
      </fill>
    </dxf>
    <dxf>
      <fill>
        <patternFill>
          <bgColor theme="0"/>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0" tint="-0.14996795556505021"/>
        </patternFill>
      </fill>
    </dxf>
    <dxf>
      <fill>
        <patternFill>
          <bgColor theme="9" tint="0.59996337778862885"/>
        </patternFill>
      </fill>
    </dxf>
    <dxf>
      <fill>
        <patternFill>
          <bgColor theme="0" tint="-0.14996795556505021"/>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0"/>
        </patternFill>
      </fill>
    </dxf>
    <dxf>
      <fill>
        <patternFill>
          <bgColor theme="0"/>
        </patternFill>
      </fill>
    </dxf>
    <dxf>
      <font>
        <color theme="1" tint="0.499984740745262"/>
      </font>
      <fill>
        <patternFill>
          <bgColor theme="0" tint="-0.14996795556505021"/>
        </patternFill>
      </fill>
    </dxf>
    <dxf>
      <fill>
        <patternFill>
          <bgColor theme="0"/>
        </patternFill>
      </fill>
    </dxf>
    <dxf>
      <font>
        <color theme="1" tint="0.499984740745262"/>
      </font>
      <fill>
        <patternFill>
          <bgColor theme="0" tint="-0.1499679555650502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0" tint="-0.14996795556505021"/>
        </patternFill>
      </fill>
    </dxf>
    <dxf>
      <fill>
        <patternFill patternType="none">
          <bgColor auto="1"/>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ont>
        <color theme="1" tint="0.499984740745262"/>
      </font>
      <fill>
        <patternFill>
          <bgColor theme="0" tint="-0.14996795556505021"/>
        </patternFill>
      </fill>
    </dxf>
    <dxf>
      <font>
        <color theme="1" tint="0.499984740745262"/>
      </font>
      <fill>
        <patternFill>
          <bgColor theme="0" tint="-0.14996795556505021"/>
        </patternFill>
      </fill>
    </dxf>
    <dxf>
      <font>
        <color theme="1" tint="0.499984740745262"/>
      </font>
      <fill>
        <patternFill>
          <bgColor theme="0" tint="-0.14996795556505021"/>
        </patternFill>
      </fill>
    </dxf>
    <dxf>
      <font>
        <color theme="1" tint="0.499984740745262"/>
      </font>
      <fill>
        <patternFill>
          <bgColor theme="0" tint="-0.14996795556505021"/>
        </patternFill>
      </fill>
    </dxf>
    <dxf>
      <fill>
        <patternFill>
          <bgColor theme="0"/>
        </patternFill>
      </fill>
    </dxf>
    <dxf>
      <font>
        <color theme="1" tint="0.499984740745262"/>
      </font>
      <fill>
        <patternFill>
          <bgColor theme="0" tint="-0.1499679555650502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patternType="none">
          <bgColor auto="1"/>
        </patternFill>
      </fill>
    </dxf>
    <dxf>
      <fill>
        <patternFill>
          <bgColor theme="0"/>
        </patternFill>
      </fill>
    </dxf>
    <dxf>
      <fill>
        <patternFill>
          <bgColor theme="9" tint="0.59996337778862885"/>
        </patternFill>
      </fill>
    </dxf>
    <dxf>
      <fill>
        <patternFill>
          <bgColor theme="9" tint="0.59996337778862885"/>
        </patternFill>
      </fill>
    </dxf>
    <dxf>
      <fill>
        <patternFill>
          <bgColor theme="0"/>
        </patternFill>
      </fill>
    </dxf>
    <dxf>
      <fill>
        <patternFill>
          <bgColor theme="0" tint="-0.14996795556505021"/>
        </patternFill>
      </fill>
    </dxf>
    <dxf>
      <fill>
        <patternFill>
          <bgColor theme="0" tint="-0.14996795556505021"/>
        </patternFill>
      </fill>
    </dxf>
    <dxf>
      <fill>
        <patternFill>
          <bgColor theme="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9" tint="0.59996337778862885"/>
        </patternFill>
      </fill>
    </dxf>
    <dxf>
      <fill>
        <patternFill>
          <bgColor theme="0" tint="-0.14996795556505021"/>
        </patternFill>
      </fill>
    </dxf>
    <dxf>
      <fill>
        <patternFill>
          <bgColor theme="0" tint="-0.14996795556505021"/>
        </patternFill>
      </fill>
    </dxf>
    <dxf>
      <fill>
        <patternFill>
          <bgColor theme="9" tint="0.59996337778862885"/>
        </patternFill>
      </fill>
    </dxf>
    <dxf>
      <fill>
        <patternFill>
          <bgColor theme="0" tint="-0.14996795556505021"/>
        </patternFill>
      </fill>
    </dxf>
    <dxf>
      <fill>
        <patternFill>
          <bgColor theme="0" tint="-0.14996795556505021"/>
        </patternFill>
      </fill>
    </dxf>
    <dxf>
      <fill>
        <patternFill>
          <bgColor theme="9" tint="0.59996337778862885"/>
        </patternFill>
      </fill>
    </dxf>
    <dxf>
      <fill>
        <patternFill>
          <bgColor theme="0" tint="-0.14996795556505021"/>
        </patternFill>
      </fill>
    </dxf>
    <dxf>
      <fill>
        <patternFill>
          <bgColor theme="0" tint="-0.14996795556505021"/>
        </patternFill>
      </fill>
    </dxf>
    <dxf>
      <fill>
        <patternFill>
          <bgColor theme="9" tint="0.59996337778862885"/>
        </patternFill>
      </fill>
    </dxf>
    <dxf>
      <fill>
        <patternFill>
          <bgColor theme="0" tint="-0.14996795556505021"/>
        </patternFill>
      </fill>
    </dxf>
    <dxf>
      <fill>
        <patternFill>
          <bgColor theme="0" tint="-0.14996795556505021"/>
        </patternFill>
      </fill>
    </dxf>
    <dxf>
      <font>
        <b val="0"/>
        <i val="0"/>
        <strike val="0"/>
        <condense val="0"/>
        <extend val="0"/>
        <outline val="0"/>
        <shadow val="0"/>
        <u val="none"/>
        <vertAlign val="baseline"/>
        <sz val="10"/>
        <color auto="1"/>
        <name val="Meiryo UI"/>
        <family val="3"/>
        <charset val="128"/>
        <scheme val="none"/>
      </font>
      <alignment horizontal="center" vertical="bottom" textRotation="0" wrapText="0" indent="0" justifyLastLine="0" shrinkToFit="1" readingOrder="0"/>
      <border diagonalUp="0" diagonalDown="0" outline="0">
        <left/>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Meiryo UI"/>
        <family val="3"/>
        <charset val="128"/>
        <scheme val="none"/>
      </font>
      <alignment horizontal="center" vertical="bottom" textRotation="0" wrapText="0" indent="0" justifyLastLine="0" shrinkToFit="1" readingOrder="0"/>
      <protection locked="1" hidden="0"/>
    </dxf>
    <dxf>
      <border outline="0">
        <bottom style="thin">
          <color indexed="64"/>
        </bottom>
      </border>
    </dxf>
    <dxf>
      <font>
        <b val="0"/>
        <i val="0"/>
        <strike val="0"/>
        <condense val="0"/>
        <extend val="0"/>
        <outline val="0"/>
        <shadow val="0"/>
        <u val="none"/>
        <vertAlign val="baseline"/>
        <sz val="10"/>
        <color auto="1"/>
        <name val="Meiryo UI"/>
        <family val="3"/>
        <charset val="128"/>
        <scheme val="none"/>
      </font>
      <fill>
        <patternFill patternType="solid">
          <fgColor indexed="64"/>
          <bgColor theme="6" tint="0.59999389629810485"/>
        </patternFill>
      </fill>
      <alignment horizontal="center" vertical="bottom" textRotation="0" wrapText="0" indent="0" justifyLastLine="0" shrinkToFit="1" readingOrder="0"/>
      <protection locked="1" hidden="0"/>
    </dxf>
    <dxf>
      <font>
        <b val="0"/>
        <i val="0"/>
        <strike val="0"/>
        <condense val="0"/>
        <extend val="0"/>
        <outline val="0"/>
        <shadow val="0"/>
        <u val="none"/>
        <vertAlign val="baseline"/>
        <sz val="10"/>
        <color auto="1"/>
        <name val="Meiryo UI"/>
        <family val="3"/>
        <charset val="128"/>
        <scheme val="none"/>
      </font>
      <alignment horizontal="center" vertical="bottom" textRotation="0" wrapText="0" indent="0" justifyLastLine="0" shrinkToFit="1" readingOrder="0"/>
      <border diagonalUp="0" diagonalDown="0" outline="0">
        <left/>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Meiryo UI"/>
        <family val="3"/>
        <charset val="128"/>
        <scheme val="none"/>
      </font>
      <alignment horizontal="center" vertical="bottom" textRotation="0" wrapText="0" indent="0" justifyLastLine="0" shrinkToFit="1" readingOrder="0"/>
      <protection locked="1" hidden="0"/>
    </dxf>
    <dxf>
      <border outline="0">
        <bottom style="thin">
          <color indexed="64"/>
        </bottom>
      </border>
    </dxf>
    <dxf>
      <font>
        <b val="0"/>
        <i val="0"/>
        <strike val="0"/>
        <condense val="0"/>
        <extend val="0"/>
        <outline val="0"/>
        <shadow val="0"/>
        <u val="none"/>
        <vertAlign val="baseline"/>
        <sz val="10"/>
        <color auto="1"/>
        <name val="Meiryo UI"/>
        <family val="3"/>
        <charset val="128"/>
        <scheme val="none"/>
      </font>
      <fill>
        <patternFill patternType="solid">
          <fgColor indexed="64"/>
          <bgColor theme="6" tint="0.59999389629810485"/>
        </patternFill>
      </fill>
      <alignment horizontal="center" vertical="bottom" textRotation="0" wrapText="0" indent="0" justifyLastLine="0" shrinkToFit="1" readingOrder="0"/>
      <protection locked="1" hidden="0"/>
    </dxf>
    <dxf>
      <font>
        <b val="0"/>
        <i val="0"/>
        <strike val="0"/>
        <condense val="0"/>
        <extend val="0"/>
        <outline val="0"/>
        <shadow val="0"/>
        <u val="none"/>
        <vertAlign val="baseline"/>
        <sz val="10"/>
        <color auto="1"/>
        <name val="Meiryo UI"/>
        <family val="3"/>
        <charset val="128"/>
        <scheme val="none"/>
      </font>
      <alignment horizontal="center" vertical="bottom" textRotation="0" wrapText="0" indent="0" justifyLastLine="0" shrinkToFit="1" readingOrder="0"/>
      <border diagonalUp="0" diagonalDown="0" outline="0">
        <left style="thin">
          <color indexed="64"/>
        </left>
        <right/>
        <top style="thin">
          <color indexed="64"/>
        </top>
        <bottom style="thin">
          <color indexed="64"/>
        </bottom>
      </border>
      <protection locked="1" hidden="0"/>
    </dxf>
    <dxf>
      <border outline="0">
        <top style="thin">
          <color indexed="64"/>
        </top>
      </border>
    </dxf>
    <dxf>
      <border outline="0">
        <right style="thin">
          <color indexed="64"/>
        </right>
        <top style="thin">
          <color indexed="64"/>
        </top>
        <bottom style="thin">
          <color indexed="64"/>
        </bottom>
      </border>
    </dxf>
    <dxf>
      <font>
        <b val="0"/>
        <i val="0"/>
        <strike val="0"/>
        <condense val="0"/>
        <extend val="0"/>
        <outline val="0"/>
        <shadow val="0"/>
        <u val="none"/>
        <vertAlign val="baseline"/>
        <sz val="10"/>
        <color auto="1"/>
        <name val="Meiryo UI"/>
        <family val="3"/>
        <charset val="128"/>
        <scheme val="none"/>
      </font>
      <alignment horizontal="center" vertical="bottom" textRotation="0" wrapText="0" indent="0" justifyLastLine="0" shrinkToFit="1" readingOrder="0"/>
      <protection locked="1" hidden="0"/>
    </dxf>
    <dxf>
      <border outline="0">
        <bottom style="thin">
          <color indexed="64"/>
        </bottom>
      </border>
    </dxf>
    <dxf>
      <font>
        <b val="0"/>
        <i val="0"/>
        <strike val="0"/>
        <condense val="0"/>
        <extend val="0"/>
        <outline val="0"/>
        <shadow val="0"/>
        <u val="none"/>
        <vertAlign val="baseline"/>
        <sz val="10"/>
        <color auto="1"/>
        <name val="Meiryo UI"/>
        <family val="3"/>
        <charset val="128"/>
        <scheme val="none"/>
      </font>
      <fill>
        <patternFill patternType="solid">
          <fgColor indexed="64"/>
          <bgColor theme="6" tint="0.59999389629810485"/>
        </patternFill>
      </fill>
      <alignment horizontal="center" vertical="bottom" textRotation="0" wrapText="0" indent="0" justifyLastLine="0" shrinkToFit="1" readingOrder="0"/>
      <protection locked="1" hidden="0"/>
    </dxf>
    <dxf>
      <font>
        <b val="0"/>
        <i val="0"/>
        <strike val="0"/>
        <condense val="0"/>
        <extend val="0"/>
        <outline val="0"/>
        <shadow val="0"/>
        <u val="none"/>
        <vertAlign val="baseline"/>
        <sz val="10"/>
        <color auto="1"/>
        <name val="Meiryo UI"/>
        <family val="3"/>
        <charset val="128"/>
        <scheme val="none"/>
      </font>
      <alignment horizontal="center" vertical="bottom" textRotation="0" wrapText="0" indent="0" justifyLastLine="0" shrinkToFit="1" readingOrder="0"/>
      <border diagonalUp="0" diagonalDown="0" outline="0">
        <left/>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Meiryo UI"/>
        <family val="3"/>
        <charset val="128"/>
        <scheme val="none"/>
      </font>
      <alignment horizontal="center" vertical="bottom" textRotation="0" wrapText="0" indent="0" justifyLastLine="0" shrinkToFit="1" readingOrder="0"/>
      <protection locked="1" hidden="0"/>
    </dxf>
    <dxf>
      <border outline="0">
        <bottom style="thin">
          <color indexed="64"/>
        </bottom>
      </border>
    </dxf>
    <dxf>
      <font>
        <b val="0"/>
        <i val="0"/>
        <strike val="0"/>
        <condense val="0"/>
        <extend val="0"/>
        <outline val="0"/>
        <shadow val="0"/>
        <u val="none"/>
        <vertAlign val="baseline"/>
        <sz val="10"/>
        <color auto="1"/>
        <name val="Meiryo UI"/>
        <family val="3"/>
        <charset val="128"/>
        <scheme val="none"/>
      </font>
      <fill>
        <patternFill patternType="solid">
          <fgColor indexed="64"/>
          <bgColor theme="6" tint="0.59999389629810485"/>
        </patternFill>
      </fill>
      <alignment horizontal="center" vertical="bottom" textRotation="0" wrapText="0" indent="0" justifyLastLine="0" shrinkToFit="1" readingOrder="0"/>
      <protection locked="1" hidden="0"/>
    </dxf>
    <dxf>
      <font>
        <b val="0"/>
        <i val="0"/>
        <strike val="0"/>
        <condense val="0"/>
        <extend val="0"/>
        <outline val="0"/>
        <shadow val="0"/>
        <u val="none"/>
        <vertAlign val="baseline"/>
        <sz val="10"/>
        <color auto="1"/>
        <name val="Meiryo UI"/>
        <family val="3"/>
        <charset val="128"/>
        <scheme val="none"/>
      </font>
      <alignment horizontal="center" vertical="bottom" textRotation="0" wrapText="0" indent="0" justifyLastLine="0" shrinkToFit="1" readingOrder="0"/>
      <border diagonalUp="0" diagonalDown="0" outline="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Meiryo UI"/>
        <family val="3"/>
        <charset val="128"/>
        <scheme val="none"/>
      </font>
      <alignment horizontal="center" vertical="bottom" textRotation="0" wrapText="0" indent="0" justifyLastLine="0" shrinkToFit="1" readingOrder="0"/>
      <protection locked="1" hidden="0"/>
    </dxf>
    <dxf>
      <border outline="0">
        <bottom style="thin">
          <color indexed="64"/>
        </bottom>
      </border>
    </dxf>
    <dxf>
      <font>
        <b val="0"/>
        <i val="0"/>
        <strike val="0"/>
        <condense val="0"/>
        <extend val="0"/>
        <outline val="0"/>
        <shadow val="0"/>
        <u val="none"/>
        <vertAlign val="baseline"/>
        <sz val="10"/>
        <color auto="1"/>
        <name val="Meiryo UI"/>
        <family val="3"/>
        <charset val="128"/>
        <scheme val="none"/>
      </font>
      <fill>
        <patternFill patternType="solid">
          <fgColor indexed="64"/>
          <bgColor theme="6" tint="0.59999389629810485"/>
        </patternFill>
      </fill>
      <alignment horizontal="center" vertical="bottom" textRotation="0" wrapText="0" indent="0" justifyLastLine="0" shrinkToFit="1" readingOrder="0"/>
      <protection locked="1" hidden="0"/>
    </dxf>
    <dxf>
      <font>
        <b val="0"/>
        <i val="0"/>
        <strike val="0"/>
        <condense val="0"/>
        <extend val="0"/>
        <outline val="0"/>
        <shadow val="0"/>
        <u val="none"/>
        <vertAlign val="baseline"/>
        <sz val="10"/>
        <color auto="1"/>
        <name val="Meiryo UI"/>
        <family val="3"/>
        <charset val="128"/>
        <scheme val="none"/>
      </font>
      <alignment horizontal="center" vertical="bottom" textRotation="0" wrapText="0" indent="0" justifyLastLine="0" shrinkToFit="1" readingOrder="0"/>
      <border diagonalUp="0" diagonalDown="0" outline="0">
        <left/>
        <right/>
        <top style="thin">
          <color indexed="64"/>
        </top>
        <bottom style="thin">
          <color indexed="64"/>
        </bottom>
      </border>
      <protection locked="1" hidden="0"/>
    </dxf>
    <dxf>
      <border outline="0">
        <top style="thin">
          <color indexed="64"/>
        </top>
      </border>
    </dxf>
    <dxf>
      <border outline="0">
        <right style="thin">
          <color indexed="64"/>
        </right>
        <top style="thin">
          <color indexed="64"/>
        </top>
        <bottom style="thin">
          <color indexed="64"/>
        </bottom>
      </border>
    </dxf>
    <dxf>
      <font>
        <b val="0"/>
        <i val="0"/>
        <strike val="0"/>
        <condense val="0"/>
        <extend val="0"/>
        <outline val="0"/>
        <shadow val="0"/>
        <u val="none"/>
        <vertAlign val="baseline"/>
        <sz val="10"/>
        <color auto="1"/>
        <name val="Meiryo UI"/>
        <family val="3"/>
        <charset val="128"/>
        <scheme val="none"/>
      </font>
      <alignment horizontal="center" vertical="bottom" textRotation="0" wrapText="0" indent="0" justifyLastLine="0" shrinkToFit="1" readingOrder="0"/>
      <protection locked="1" hidden="0"/>
    </dxf>
    <dxf>
      <border outline="0">
        <bottom style="thin">
          <color indexed="64"/>
        </bottom>
      </border>
    </dxf>
    <dxf>
      <font>
        <b val="0"/>
        <i val="0"/>
        <strike val="0"/>
        <condense val="0"/>
        <extend val="0"/>
        <outline val="0"/>
        <shadow val="0"/>
        <u val="none"/>
        <vertAlign val="baseline"/>
        <sz val="10"/>
        <color auto="1"/>
        <name val="Meiryo UI"/>
        <family val="3"/>
        <charset val="128"/>
        <scheme val="none"/>
      </font>
      <fill>
        <patternFill patternType="solid">
          <fgColor indexed="64"/>
          <bgColor theme="6" tint="0.59999389629810485"/>
        </patternFill>
      </fill>
      <alignment horizontal="center" vertical="bottom" textRotation="0" wrapText="0" indent="0" justifyLastLine="0" shrinkToFit="1" readingOrder="0"/>
      <protection locked="1" hidden="0"/>
    </dxf>
    <dxf>
      <font>
        <b val="0"/>
        <i val="0"/>
        <strike val="0"/>
        <condense val="0"/>
        <extend val="0"/>
        <outline val="0"/>
        <shadow val="0"/>
        <u val="none"/>
        <vertAlign val="baseline"/>
        <sz val="10"/>
        <color auto="1"/>
        <name val="Meiryo UI"/>
        <family val="3"/>
        <charset val="128"/>
        <scheme val="none"/>
      </font>
      <fill>
        <patternFill patternType="none">
          <fgColor indexed="64"/>
          <bgColor indexed="65"/>
        </patternFill>
      </fill>
      <alignment horizontal="center" vertical="center" textRotation="0" wrapText="0" indent="0" justifyLastLine="0" shrinkToFit="1" readingOrder="0"/>
      <border diagonalUp="0" diagonalDown="0" outline="0">
        <left/>
        <right/>
        <top style="thin">
          <color indexed="64"/>
        </top>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Meiryo UI"/>
        <family val="3"/>
        <charset val="128"/>
        <scheme val="none"/>
      </font>
      <fill>
        <patternFill patternType="none">
          <fgColor indexed="64"/>
          <bgColor indexed="65"/>
        </patternFill>
      </fill>
      <alignment horizontal="center" vertical="center" textRotation="0" wrapText="0" indent="0" justifyLastLine="0" shrinkToFit="1" readingOrder="0"/>
      <protection locked="1" hidden="0"/>
    </dxf>
    <dxf>
      <border outline="0">
        <bottom style="thin">
          <color indexed="64"/>
        </bottom>
      </border>
    </dxf>
    <dxf>
      <font>
        <b val="0"/>
        <i val="0"/>
        <strike val="0"/>
        <condense val="0"/>
        <extend val="0"/>
        <outline val="0"/>
        <shadow val="0"/>
        <u val="none"/>
        <vertAlign val="baseline"/>
        <sz val="10"/>
        <color auto="1"/>
        <name val="Meiryo UI"/>
        <family val="3"/>
        <charset val="128"/>
        <scheme val="none"/>
      </font>
      <fill>
        <patternFill patternType="solid">
          <fgColor indexed="64"/>
          <bgColor theme="6" tint="0.59999389629810485"/>
        </patternFill>
      </fill>
      <alignment horizontal="center" vertical="center" textRotation="0" wrapText="0" indent="0" justifyLastLine="0" shrinkToFit="1" readingOrder="0"/>
      <protection locked="1" hidden="0"/>
    </dxf>
  </dxfs>
  <tableStyles count="0" defaultTableStyle="TableStyleMedium2" defaultPivotStyle="PivotStyleLight16"/>
  <colors>
    <mruColors>
      <color rgb="FFFF9999"/>
      <color rgb="FF0000FF"/>
      <color rgb="FFFFFF00"/>
      <color rgb="FF00BFB2"/>
      <color rgb="FFD9D9D9"/>
      <color rgb="FFFF9966"/>
      <color rgb="FFFFCC00"/>
      <color rgb="FFFFFFCC"/>
      <color rgb="FF93CDDD"/>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Radio" firstButton="1" fmlaLink="$B$28"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Radio"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Radio" lockText="1" noThreeD="1"/>
</file>

<file path=xl/ctrlProps/ctrlProp4.xml><?xml version="1.0" encoding="utf-8"?>
<formControlPr xmlns="http://schemas.microsoft.com/office/spreadsheetml/2009/9/main" objectType="CheckBox" fmlaLink="$B$49" lockText="1" noThreeD="1"/>
</file>

<file path=xl/ctrlProps/ctrlProp5.xml><?xml version="1.0" encoding="utf-8"?>
<formControlPr xmlns="http://schemas.microsoft.com/office/spreadsheetml/2009/9/main" objectType="CheckBox" fmlaLink="$B$84" lockText="1" noThreeD="1"/>
</file>

<file path=xl/ctrlProps/ctrlProp6.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CheckBox" fmlaLink="$B$119" lockText="1" noThreeD="1"/>
</file>

<file path=xl/ctrlProps/ctrlProp8.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CheckBox" fmlaLink="$B$154" lockText="1" noThreeD="1"/>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emf"/></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1</xdr:col>
      <xdr:colOff>190500</xdr:colOff>
      <xdr:row>53</xdr:row>
      <xdr:rowOff>0</xdr:rowOff>
    </xdr:from>
    <xdr:ext cx="184731" cy="264560"/>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190500" y="92222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xdr:col>
      <xdr:colOff>190500</xdr:colOff>
      <xdr:row>53</xdr:row>
      <xdr:rowOff>0</xdr:rowOff>
    </xdr:from>
    <xdr:ext cx="184731" cy="264560"/>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190500" y="5783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xdr:col>
      <xdr:colOff>190500</xdr:colOff>
      <xdr:row>53</xdr:row>
      <xdr:rowOff>0</xdr:rowOff>
    </xdr:from>
    <xdr:ext cx="184731" cy="264560"/>
    <xdr:sp macro="" textlink="">
      <xdr:nvSpPr>
        <xdr:cNvPr id="5" name="テキスト ボックス 4">
          <a:extLst>
            <a:ext uri="{FF2B5EF4-FFF2-40B4-BE49-F238E27FC236}">
              <a16:creationId xmlns:a16="http://schemas.microsoft.com/office/drawing/2014/main" id="{00000000-0008-0000-0100-000005000000}"/>
            </a:ext>
          </a:extLst>
        </xdr:cNvPr>
        <xdr:cNvSpPr txBox="1"/>
      </xdr:nvSpPr>
      <xdr:spPr>
        <a:xfrm>
          <a:off x="190500" y="66885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xdr:col>
      <xdr:colOff>190500</xdr:colOff>
      <xdr:row>53</xdr:row>
      <xdr:rowOff>0</xdr:rowOff>
    </xdr:from>
    <xdr:ext cx="184731" cy="264560"/>
    <xdr:sp macro="" textlink="">
      <xdr:nvSpPr>
        <xdr:cNvPr id="8" name="テキスト ボックス 7">
          <a:extLst>
            <a:ext uri="{FF2B5EF4-FFF2-40B4-BE49-F238E27FC236}">
              <a16:creationId xmlns:a16="http://schemas.microsoft.com/office/drawing/2014/main" id="{00000000-0008-0000-0100-000008000000}"/>
            </a:ext>
          </a:extLst>
        </xdr:cNvPr>
        <xdr:cNvSpPr txBox="1"/>
      </xdr:nvSpPr>
      <xdr:spPr>
        <a:xfrm>
          <a:off x="190500" y="90412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28575</xdr:colOff>
          <xdr:row>26</xdr:row>
          <xdr:rowOff>228600</xdr:rowOff>
        </xdr:from>
        <xdr:to>
          <xdr:col>10</xdr:col>
          <xdr:colOff>762000</xdr:colOff>
          <xdr:row>28</xdr:row>
          <xdr:rowOff>19050</xdr:rowOff>
        </xdr:to>
        <xdr:sp macro="" textlink="">
          <xdr:nvSpPr>
            <xdr:cNvPr id="74769" name="Option Button 17" hidden="1">
              <a:extLst>
                <a:ext uri="{63B3BB69-23CF-44E3-9099-C40C66FF867C}">
                  <a14:compatExt spid="_x0000_s74769"/>
                </a:ext>
                <a:ext uri="{FF2B5EF4-FFF2-40B4-BE49-F238E27FC236}">
                  <a16:creationId xmlns:a16="http://schemas.microsoft.com/office/drawing/2014/main" id="{00000000-0008-0000-0100-000011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61</xdr:row>
          <xdr:rowOff>180975</xdr:rowOff>
        </xdr:from>
        <xdr:to>
          <xdr:col>10</xdr:col>
          <xdr:colOff>762000</xdr:colOff>
          <xdr:row>63</xdr:row>
          <xdr:rowOff>104775</xdr:rowOff>
        </xdr:to>
        <xdr:sp macro="" textlink="">
          <xdr:nvSpPr>
            <xdr:cNvPr id="74770" name="Option Button 18" hidden="1">
              <a:extLst>
                <a:ext uri="{63B3BB69-23CF-44E3-9099-C40C66FF867C}">
                  <a14:compatExt spid="_x0000_s74770"/>
                </a:ext>
                <a:ext uri="{FF2B5EF4-FFF2-40B4-BE49-F238E27FC236}">
                  <a16:creationId xmlns:a16="http://schemas.microsoft.com/office/drawing/2014/main" id="{00000000-0008-0000-0100-000012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96</xdr:row>
          <xdr:rowOff>190500</xdr:rowOff>
        </xdr:from>
        <xdr:to>
          <xdr:col>10</xdr:col>
          <xdr:colOff>762000</xdr:colOff>
          <xdr:row>98</xdr:row>
          <xdr:rowOff>28575</xdr:rowOff>
        </xdr:to>
        <xdr:sp macro="" textlink="">
          <xdr:nvSpPr>
            <xdr:cNvPr id="74771" name="Option Button 19" hidden="1">
              <a:extLst>
                <a:ext uri="{63B3BB69-23CF-44E3-9099-C40C66FF867C}">
                  <a14:compatExt spid="_x0000_s74771"/>
                </a:ext>
                <a:ext uri="{FF2B5EF4-FFF2-40B4-BE49-F238E27FC236}">
                  <a16:creationId xmlns:a16="http://schemas.microsoft.com/office/drawing/2014/main" id="{00000000-0008-0000-0100-000013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47</xdr:row>
          <xdr:rowOff>47625</xdr:rowOff>
        </xdr:from>
        <xdr:to>
          <xdr:col>8</xdr:col>
          <xdr:colOff>704850</xdr:colOff>
          <xdr:row>49</xdr:row>
          <xdr:rowOff>57150</xdr:rowOff>
        </xdr:to>
        <xdr:sp macro="" textlink="">
          <xdr:nvSpPr>
            <xdr:cNvPr id="74784" name="Check Box 32" hidden="1">
              <a:extLst>
                <a:ext uri="{63B3BB69-23CF-44E3-9099-C40C66FF867C}">
                  <a14:compatExt spid="_x0000_s74784"/>
                </a:ext>
                <a:ext uri="{FF2B5EF4-FFF2-40B4-BE49-F238E27FC236}">
                  <a16:creationId xmlns:a16="http://schemas.microsoft.com/office/drawing/2014/main" id="{00000000-0008-0000-0100-000020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81</xdr:row>
          <xdr:rowOff>28575</xdr:rowOff>
        </xdr:from>
        <xdr:to>
          <xdr:col>8</xdr:col>
          <xdr:colOff>695325</xdr:colOff>
          <xdr:row>84</xdr:row>
          <xdr:rowOff>171450</xdr:rowOff>
        </xdr:to>
        <xdr:sp macro="" textlink="">
          <xdr:nvSpPr>
            <xdr:cNvPr id="74789" name="Check Box 37" hidden="1">
              <a:extLst>
                <a:ext uri="{63B3BB69-23CF-44E3-9099-C40C66FF867C}">
                  <a14:compatExt spid="_x0000_s74789"/>
                </a:ext>
                <a:ext uri="{FF2B5EF4-FFF2-40B4-BE49-F238E27FC236}">
                  <a16:creationId xmlns:a16="http://schemas.microsoft.com/office/drawing/2014/main" id="{00000000-0008-0000-0100-000025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131</xdr:row>
          <xdr:rowOff>228600</xdr:rowOff>
        </xdr:from>
        <xdr:to>
          <xdr:col>10</xdr:col>
          <xdr:colOff>762000</xdr:colOff>
          <xdr:row>133</xdr:row>
          <xdr:rowOff>28575</xdr:rowOff>
        </xdr:to>
        <xdr:sp macro="" textlink="">
          <xdr:nvSpPr>
            <xdr:cNvPr id="74790" name="Option Button 38" hidden="1">
              <a:extLst>
                <a:ext uri="{63B3BB69-23CF-44E3-9099-C40C66FF867C}">
                  <a14:compatExt spid="_x0000_s74790"/>
                </a:ext>
                <a:ext uri="{FF2B5EF4-FFF2-40B4-BE49-F238E27FC236}">
                  <a16:creationId xmlns:a16="http://schemas.microsoft.com/office/drawing/2014/main" id="{00000000-0008-0000-0100-000026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116</xdr:row>
          <xdr:rowOff>9525</xdr:rowOff>
        </xdr:from>
        <xdr:to>
          <xdr:col>8</xdr:col>
          <xdr:colOff>752475</xdr:colOff>
          <xdr:row>119</xdr:row>
          <xdr:rowOff>180975</xdr:rowOff>
        </xdr:to>
        <xdr:sp macro="" textlink="">
          <xdr:nvSpPr>
            <xdr:cNvPr id="74792" name="Check Box 40" hidden="1">
              <a:extLst>
                <a:ext uri="{63B3BB69-23CF-44E3-9099-C40C66FF867C}">
                  <a14:compatExt spid="_x0000_s74792"/>
                </a:ext>
                <a:ext uri="{FF2B5EF4-FFF2-40B4-BE49-F238E27FC236}">
                  <a16:creationId xmlns:a16="http://schemas.microsoft.com/office/drawing/2014/main" id="{00000000-0008-0000-0100-000028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166</xdr:row>
          <xdr:rowOff>228600</xdr:rowOff>
        </xdr:from>
        <xdr:to>
          <xdr:col>10</xdr:col>
          <xdr:colOff>762000</xdr:colOff>
          <xdr:row>168</xdr:row>
          <xdr:rowOff>9525</xdr:rowOff>
        </xdr:to>
        <xdr:sp macro="" textlink="">
          <xdr:nvSpPr>
            <xdr:cNvPr id="74800" name="Option Button 48" hidden="1">
              <a:extLst>
                <a:ext uri="{63B3BB69-23CF-44E3-9099-C40C66FF867C}">
                  <a14:compatExt spid="_x0000_s74800"/>
                </a:ext>
                <a:ext uri="{FF2B5EF4-FFF2-40B4-BE49-F238E27FC236}">
                  <a16:creationId xmlns:a16="http://schemas.microsoft.com/office/drawing/2014/main" id="{00000000-0008-0000-0100-000030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151</xdr:row>
          <xdr:rowOff>0</xdr:rowOff>
        </xdr:from>
        <xdr:to>
          <xdr:col>8</xdr:col>
          <xdr:colOff>762000</xdr:colOff>
          <xdr:row>154</xdr:row>
          <xdr:rowOff>171450</xdr:rowOff>
        </xdr:to>
        <xdr:sp macro="" textlink="">
          <xdr:nvSpPr>
            <xdr:cNvPr id="74801" name="Check Box 49" hidden="1">
              <a:extLst>
                <a:ext uri="{63B3BB69-23CF-44E3-9099-C40C66FF867C}">
                  <a14:compatExt spid="_x0000_s74801"/>
                </a:ext>
                <a:ext uri="{FF2B5EF4-FFF2-40B4-BE49-F238E27FC236}">
                  <a16:creationId xmlns:a16="http://schemas.microsoft.com/office/drawing/2014/main" id="{00000000-0008-0000-0100-000031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20</xdr:col>
      <xdr:colOff>387615</xdr:colOff>
      <xdr:row>246</xdr:row>
      <xdr:rowOff>56887</xdr:rowOff>
    </xdr:from>
    <xdr:to>
      <xdr:col>23</xdr:col>
      <xdr:colOff>649856</xdr:colOff>
      <xdr:row>253</xdr:row>
      <xdr:rowOff>25438</xdr:rowOff>
    </xdr:to>
    <xdr:pic>
      <xdr:nvPicPr>
        <xdr:cNvPr id="30" name="図 29">
          <a:extLst>
            <a:ext uri="{FF2B5EF4-FFF2-40B4-BE49-F238E27FC236}">
              <a16:creationId xmlns:a16="http://schemas.microsoft.com/office/drawing/2014/main" id="{00000000-0008-0000-0200-00001E000000}"/>
            </a:ext>
          </a:extLst>
        </xdr:cNvPr>
        <xdr:cNvPicPr>
          <a:picLocks noChangeAspect="1"/>
        </xdr:cNvPicPr>
      </xdr:nvPicPr>
      <xdr:blipFill>
        <a:blip xmlns:r="http://schemas.openxmlformats.org/officeDocument/2006/relationships" r:embed="rId1"/>
        <a:stretch>
          <a:fillRect/>
        </a:stretch>
      </xdr:blipFill>
      <xdr:spPr>
        <a:xfrm>
          <a:off x="12651053" y="72970762"/>
          <a:ext cx="2405366" cy="1800755"/>
        </a:xfrm>
        <a:prstGeom prst="rect">
          <a:avLst/>
        </a:prstGeom>
      </xdr:spPr>
    </xdr:pic>
    <xdr:clientData/>
  </xdr:twoCellAnchor>
  <xdr:twoCellAnchor editAs="absolute">
    <xdr:from>
      <xdr:col>19</xdr:col>
      <xdr:colOff>35718</xdr:colOff>
      <xdr:row>231</xdr:row>
      <xdr:rowOff>412841</xdr:rowOff>
    </xdr:from>
    <xdr:to>
      <xdr:col>27</xdr:col>
      <xdr:colOff>684474</xdr:colOff>
      <xdr:row>246</xdr:row>
      <xdr:rowOff>182760</xdr:rowOff>
    </xdr:to>
    <xdr:grpSp>
      <xdr:nvGrpSpPr>
        <xdr:cNvPr id="76" name="グループ化 75">
          <a:extLst>
            <a:ext uri="{FF2B5EF4-FFF2-40B4-BE49-F238E27FC236}">
              <a16:creationId xmlns:a16="http://schemas.microsoft.com/office/drawing/2014/main" id="{00000000-0008-0000-0200-00004C000000}"/>
            </a:ext>
          </a:extLst>
        </xdr:cNvPr>
        <xdr:cNvGrpSpPr/>
      </xdr:nvGrpSpPr>
      <xdr:grpSpPr>
        <a:xfrm>
          <a:off x="12061031" y="68504685"/>
          <a:ext cx="5887506" cy="4175231"/>
          <a:chOff x="11353800" y="55458005"/>
          <a:chExt cx="5887506" cy="3846770"/>
        </a:xfrm>
      </xdr:grpSpPr>
      <xdr:grpSp>
        <xdr:nvGrpSpPr>
          <xdr:cNvPr id="77" name="グループ化 76">
            <a:extLst>
              <a:ext uri="{FF2B5EF4-FFF2-40B4-BE49-F238E27FC236}">
                <a16:creationId xmlns:a16="http://schemas.microsoft.com/office/drawing/2014/main" id="{00000000-0008-0000-0200-00004D000000}"/>
              </a:ext>
            </a:extLst>
          </xdr:cNvPr>
          <xdr:cNvGrpSpPr/>
        </xdr:nvGrpSpPr>
        <xdr:grpSpPr>
          <a:xfrm>
            <a:off x="11353800" y="55458005"/>
            <a:ext cx="5887506" cy="3846770"/>
            <a:chOff x="11419418" y="56010435"/>
            <a:chExt cx="5887506" cy="3827737"/>
          </a:xfrm>
        </xdr:grpSpPr>
        <xdr:grpSp>
          <xdr:nvGrpSpPr>
            <xdr:cNvPr id="80" name="グループ化 79">
              <a:extLst>
                <a:ext uri="{FF2B5EF4-FFF2-40B4-BE49-F238E27FC236}">
                  <a16:creationId xmlns:a16="http://schemas.microsoft.com/office/drawing/2014/main" id="{00000000-0008-0000-0200-000050000000}"/>
                </a:ext>
              </a:extLst>
            </xdr:cNvPr>
            <xdr:cNvGrpSpPr/>
          </xdr:nvGrpSpPr>
          <xdr:grpSpPr>
            <a:xfrm>
              <a:off x="11419418" y="56010435"/>
              <a:ext cx="5887506" cy="3827737"/>
              <a:chOff x="11408833" y="55238634"/>
              <a:chExt cx="5887506" cy="3531668"/>
            </a:xfrm>
          </xdr:grpSpPr>
          <xdr:grpSp>
            <xdr:nvGrpSpPr>
              <xdr:cNvPr id="83" name="グループ化 82">
                <a:extLst>
                  <a:ext uri="{FF2B5EF4-FFF2-40B4-BE49-F238E27FC236}">
                    <a16:creationId xmlns:a16="http://schemas.microsoft.com/office/drawing/2014/main" id="{00000000-0008-0000-0200-000053000000}"/>
                  </a:ext>
                </a:extLst>
              </xdr:cNvPr>
              <xdr:cNvGrpSpPr/>
            </xdr:nvGrpSpPr>
            <xdr:grpSpPr>
              <a:xfrm>
                <a:off x="11408833" y="55238634"/>
                <a:ext cx="5887506" cy="3531668"/>
                <a:chOff x="11695639" y="55221519"/>
                <a:chExt cx="5887506" cy="3277031"/>
              </a:xfrm>
            </xdr:grpSpPr>
            <xdr:grpSp>
              <xdr:nvGrpSpPr>
                <xdr:cNvPr id="86" name="グループ化 85">
                  <a:extLst>
                    <a:ext uri="{FF2B5EF4-FFF2-40B4-BE49-F238E27FC236}">
                      <a16:creationId xmlns:a16="http://schemas.microsoft.com/office/drawing/2014/main" id="{00000000-0008-0000-0200-000056000000}"/>
                    </a:ext>
                  </a:extLst>
                </xdr:cNvPr>
                <xdr:cNvGrpSpPr/>
              </xdr:nvGrpSpPr>
              <xdr:grpSpPr>
                <a:xfrm>
                  <a:off x="11695639" y="55436560"/>
                  <a:ext cx="5887506" cy="3061990"/>
                  <a:chOff x="11582400" y="54351767"/>
                  <a:chExt cx="5839537" cy="3082390"/>
                </a:xfrm>
              </xdr:grpSpPr>
              <xdr:sp macro="" textlink="">
                <xdr:nvSpPr>
                  <xdr:cNvPr id="88" name="正方形/長方形 87">
                    <a:extLst>
                      <a:ext uri="{FF2B5EF4-FFF2-40B4-BE49-F238E27FC236}">
                        <a16:creationId xmlns:a16="http://schemas.microsoft.com/office/drawing/2014/main" id="{00000000-0008-0000-0200-000058000000}"/>
                      </a:ext>
                    </a:extLst>
                  </xdr:cNvPr>
                  <xdr:cNvSpPr/>
                </xdr:nvSpPr>
                <xdr:spPr bwMode="auto">
                  <a:xfrm>
                    <a:off x="11696353" y="54500004"/>
                    <a:ext cx="5725584" cy="2934153"/>
                  </a:xfrm>
                  <a:prstGeom prst="rect">
                    <a:avLst/>
                  </a:prstGeom>
                  <a:ln>
                    <a:headEnd/>
                    <a:tailEnd/>
                  </a:ln>
                </xdr:spPr>
                <xdr:style>
                  <a:lnRef idx="2">
                    <a:schemeClr val="dk1"/>
                  </a:lnRef>
                  <a:fillRef idx="1">
                    <a:schemeClr val="lt1"/>
                  </a:fillRef>
                  <a:effectRef idx="0">
                    <a:schemeClr val="dk1"/>
                  </a:effectRef>
                  <a:fontRef idx="minor">
                    <a:schemeClr val="dk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kumimoji="1" lang="ja-JP" altLang="en-US" sz="2000">
                      <a:solidFill>
                        <a:srgbClr val="FFFFFF"/>
                      </a:solidFill>
                    </a:endParaRPr>
                  </a:p>
                </xdr:txBody>
              </xdr:sp>
              <xdr:sp macro="" textlink="">
                <xdr:nvSpPr>
                  <xdr:cNvPr id="89" name="テキスト ボックス 88">
                    <a:extLst>
                      <a:ext uri="{FF2B5EF4-FFF2-40B4-BE49-F238E27FC236}">
                        <a16:creationId xmlns:a16="http://schemas.microsoft.com/office/drawing/2014/main" id="{00000000-0008-0000-0200-000059000000}"/>
                      </a:ext>
                    </a:extLst>
                  </xdr:cNvPr>
                  <xdr:cNvSpPr txBox="1"/>
                </xdr:nvSpPr>
                <xdr:spPr>
                  <a:xfrm>
                    <a:off x="11582400" y="54351767"/>
                    <a:ext cx="285750" cy="31220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r>
                      <a:rPr kumimoji="1" lang="en-US" altLang="ja-JP" sz="1200">
                        <a:latin typeface="Meiryo UI" panose="020B0604030504040204" pitchFamily="50" charset="-128"/>
                        <a:ea typeface="Meiryo UI" panose="020B0604030504040204" pitchFamily="50" charset="-128"/>
                      </a:rPr>
                      <a:t>A</a:t>
                    </a:r>
                    <a:endParaRPr kumimoji="1" lang="ja-JP" altLang="en-US" sz="1200">
                      <a:latin typeface="Meiryo UI" panose="020B0604030504040204" pitchFamily="50" charset="-128"/>
                      <a:ea typeface="Meiryo UI" panose="020B0604030504040204" pitchFamily="50" charset="-128"/>
                    </a:endParaRPr>
                  </a:p>
                </xdr:txBody>
              </xdr:sp>
              <xdr:sp macro="" textlink="">
                <xdr:nvSpPr>
                  <xdr:cNvPr id="90" name="正方形/長方形 89">
                    <a:extLst>
                      <a:ext uri="{FF2B5EF4-FFF2-40B4-BE49-F238E27FC236}">
                        <a16:creationId xmlns:a16="http://schemas.microsoft.com/office/drawing/2014/main" id="{00000000-0008-0000-0200-00005A000000}"/>
                      </a:ext>
                    </a:extLst>
                  </xdr:cNvPr>
                  <xdr:cNvSpPr/>
                </xdr:nvSpPr>
                <xdr:spPr bwMode="auto">
                  <a:xfrm>
                    <a:off x="12024244" y="55908711"/>
                    <a:ext cx="2362200" cy="514350"/>
                  </a:xfrm>
                  <a:prstGeom prst="rect">
                    <a:avLst/>
                  </a:prstGeom>
                  <a:solidFill>
                    <a:schemeClr val="accent6">
                      <a:lumMod val="20000"/>
                      <a:lumOff val="80000"/>
                    </a:schemeClr>
                  </a:solidFill>
                  <a:ln>
                    <a:headEnd/>
                    <a:tailEnd/>
                  </a:ln>
                </xdr:spPr>
                <xdr:style>
                  <a:lnRef idx="2">
                    <a:schemeClr val="accent6"/>
                  </a:lnRef>
                  <a:fillRef idx="1">
                    <a:schemeClr val="lt1"/>
                  </a:fillRef>
                  <a:effectRef idx="0">
                    <a:schemeClr val="accent6"/>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en-US" altLang="ja-JP" sz="2000">
                        <a:solidFill>
                          <a:sysClr val="windowText" lastClr="000000"/>
                        </a:solidFill>
                        <a:latin typeface="Meiryo UI" panose="020B0604030504040204" pitchFamily="50" charset="-128"/>
                        <a:ea typeface="Meiryo UI" panose="020B0604030504040204" pitchFamily="50" charset="-128"/>
                      </a:rPr>
                      <a:t>PV</a:t>
                    </a:r>
                    <a:endParaRPr kumimoji="1" lang="ja-JP" altLang="en-US" sz="2000">
                      <a:solidFill>
                        <a:sysClr val="windowText" lastClr="000000"/>
                      </a:solidFill>
                      <a:latin typeface="Meiryo UI" panose="020B0604030504040204" pitchFamily="50" charset="-128"/>
                      <a:ea typeface="Meiryo UI" panose="020B0604030504040204" pitchFamily="50" charset="-128"/>
                    </a:endParaRPr>
                  </a:p>
                </xdr:txBody>
              </xdr:sp>
              <xdr:sp macro="" textlink="">
                <xdr:nvSpPr>
                  <xdr:cNvPr id="91" name="テキスト ボックス 90">
                    <a:extLst>
                      <a:ext uri="{FF2B5EF4-FFF2-40B4-BE49-F238E27FC236}">
                        <a16:creationId xmlns:a16="http://schemas.microsoft.com/office/drawing/2014/main" id="{00000000-0008-0000-0200-00005B000000}"/>
                      </a:ext>
                    </a:extLst>
                  </xdr:cNvPr>
                  <xdr:cNvSpPr txBox="1"/>
                </xdr:nvSpPr>
                <xdr:spPr>
                  <a:xfrm>
                    <a:off x="11849876" y="55735991"/>
                    <a:ext cx="285750" cy="312208"/>
                  </a:xfrm>
                  <a:prstGeom prst="rect">
                    <a:avLst/>
                  </a:prstGeom>
                  <a:solidFill>
                    <a:schemeClr val="accent6">
                      <a:lumMod val="20000"/>
                      <a:lumOff val="8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t"/>
                  <a:lstStyle/>
                  <a:p>
                    <a:r>
                      <a:rPr kumimoji="1" lang="en-US" altLang="ja-JP" sz="1200">
                        <a:latin typeface="Meiryo UI" panose="020B0604030504040204" pitchFamily="50" charset="-128"/>
                        <a:ea typeface="Meiryo UI" panose="020B0604030504040204" pitchFamily="50" charset="-128"/>
                      </a:rPr>
                      <a:t>B</a:t>
                    </a:r>
                  </a:p>
                  <a:p>
                    <a:endParaRPr kumimoji="1" lang="ja-JP" altLang="en-US" sz="1200">
                      <a:latin typeface="Meiryo UI" panose="020B0604030504040204" pitchFamily="50" charset="-128"/>
                      <a:ea typeface="Meiryo UI" panose="020B0604030504040204" pitchFamily="50" charset="-128"/>
                    </a:endParaRPr>
                  </a:p>
                </xdr:txBody>
              </xdr:sp>
              <xdr:sp macro="" textlink="">
                <xdr:nvSpPr>
                  <xdr:cNvPr id="92" name="正方形/長方形 91">
                    <a:extLst>
                      <a:ext uri="{FF2B5EF4-FFF2-40B4-BE49-F238E27FC236}">
                        <a16:creationId xmlns:a16="http://schemas.microsoft.com/office/drawing/2014/main" id="{00000000-0008-0000-0200-00005C000000}"/>
                      </a:ext>
                    </a:extLst>
                  </xdr:cNvPr>
                  <xdr:cNvSpPr/>
                </xdr:nvSpPr>
                <xdr:spPr bwMode="auto">
                  <a:xfrm>
                    <a:off x="12040378" y="54826082"/>
                    <a:ext cx="1305536" cy="831293"/>
                  </a:xfrm>
                  <a:prstGeom prst="rect">
                    <a:avLst/>
                  </a:prstGeom>
                  <a:solidFill>
                    <a:schemeClr val="accent5">
                      <a:lumMod val="20000"/>
                      <a:lumOff val="80000"/>
                    </a:schemeClr>
                  </a:solidFill>
                  <a:ln>
                    <a:headEnd/>
                    <a:tailEnd/>
                  </a:ln>
                </xdr:spPr>
                <xdr:style>
                  <a:lnRef idx="2">
                    <a:schemeClr val="accent1"/>
                  </a:lnRef>
                  <a:fillRef idx="1">
                    <a:schemeClr val="lt1"/>
                  </a:fillRef>
                  <a:effectRef idx="0">
                    <a:schemeClr val="accent1"/>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en-US" altLang="ja-JP" sz="1400">
                        <a:solidFill>
                          <a:sysClr val="windowText" lastClr="000000"/>
                        </a:solidFill>
                        <a:latin typeface="Meiryo UI" panose="020B0604030504040204" pitchFamily="50" charset="-128"/>
                        <a:ea typeface="Meiryo UI" panose="020B0604030504040204" pitchFamily="50" charset="-128"/>
                      </a:rPr>
                      <a:t>PV</a:t>
                    </a:r>
                    <a:r>
                      <a:rPr kumimoji="1" lang="ja-JP" altLang="en-US" sz="1400">
                        <a:solidFill>
                          <a:sysClr val="windowText" lastClr="000000"/>
                        </a:solidFill>
                        <a:latin typeface="Meiryo UI" panose="020B0604030504040204" pitchFamily="50" charset="-128"/>
                        <a:ea typeface="Meiryo UI" panose="020B0604030504040204" pitchFamily="50" charset="-128"/>
                      </a:rPr>
                      <a:t>以外の設備や機械等</a:t>
                    </a:r>
                  </a:p>
                </xdr:txBody>
              </xdr:sp>
              <xdr:sp macro="" textlink="">
                <xdr:nvSpPr>
                  <xdr:cNvPr id="93" name="テキスト ボックス 92">
                    <a:extLst>
                      <a:ext uri="{FF2B5EF4-FFF2-40B4-BE49-F238E27FC236}">
                        <a16:creationId xmlns:a16="http://schemas.microsoft.com/office/drawing/2014/main" id="{00000000-0008-0000-0200-00005D000000}"/>
                      </a:ext>
                    </a:extLst>
                  </xdr:cNvPr>
                  <xdr:cNvSpPr txBox="1"/>
                </xdr:nvSpPr>
                <xdr:spPr>
                  <a:xfrm>
                    <a:off x="11863291" y="54698621"/>
                    <a:ext cx="285750" cy="312208"/>
                  </a:xfrm>
                  <a:prstGeom prst="rect">
                    <a:avLst/>
                  </a:prstGeom>
                  <a:solidFill>
                    <a:schemeClr val="accent5">
                      <a:lumMod val="20000"/>
                      <a:lumOff val="80000"/>
                    </a:schemeClr>
                  </a:solidFill>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kumimoji="1" lang="en-US" altLang="ja-JP" sz="1200">
                        <a:latin typeface="Meiryo UI" panose="020B0604030504040204" pitchFamily="50" charset="-128"/>
                        <a:ea typeface="Meiryo UI" panose="020B0604030504040204" pitchFamily="50" charset="-128"/>
                      </a:rPr>
                      <a:t>E</a:t>
                    </a:r>
                  </a:p>
                  <a:p>
                    <a:endParaRPr kumimoji="1" lang="en-US" altLang="ja-JP" sz="1200">
                      <a:latin typeface="Meiryo UI" panose="020B0604030504040204" pitchFamily="50" charset="-128"/>
                      <a:ea typeface="Meiryo UI" panose="020B0604030504040204" pitchFamily="50" charset="-128"/>
                    </a:endParaRPr>
                  </a:p>
                  <a:p>
                    <a:endParaRPr kumimoji="1" lang="ja-JP" altLang="en-US" sz="1200">
                      <a:latin typeface="Meiryo UI" panose="020B0604030504040204" pitchFamily="50" charset="-128"/>
                      <a:ea typeface="Meiryo UI" panose="020B0604030504040204" pitchFamily="50" charset="-128"/>
                    </a:endParaRPr>
                  </a:p>
                </xdr:txBody>
              </xdr:sp>
              <xdr:sp macro="" textlink="">
                <xdr:nvSpPr>
                  <xdr:cNvPr id="94" name="正方形/長方形 93">
                    <a:extLst>
                      <a:ext uri="{FF2B5EF4-FFF2-40B4-BE49-F238E27FC236}">
                        <a16:creationId xmlns:a16="http://schemas.microsoft.com/office/drawing/2014/main" id="{00000000-0008-0000-0200-00005E000000}"/>
                      </a:ext>
                    </a:extLst>
                  </xdr:cNvPr>
                  <xdr:cNvSpPr/>
                </xdr:nvSpPr>
                <xdr:spPr bwMode="auto">
                  <a:xfrm>
                    <a:off x="12096749" y="56672958"/>
                    <a:ext cx="1157840" cy="612353"/>
                  </a:xfrm>
                  <a:prstGeom prst="rect">
                    <a:avLst/>
                  </a:prstGeom>
                  <a:solidFill>
                    <a:schemeClr val="accent3">
                      <a:lumMod val="20000"/>
                      <a:lumOff val="80000"/>
                    </a:schemeClr>
                  </a:solidFill>
                  <a:ln>
                    <a:headEnd/>
                    <a:tailEnd/>
                  </a:ln>
                </xdr:spPr>
                <xdr:style>
                  <a:lnRef idx="2">
                    <a:schemeClr val="accent3"/>
                  </a:lnRef>
                  <a:fillRef idx="1">
                    <a:schemeClr val="lt1"/>
                  </a:fillRef>
                  <a:effectRef idx="0">
                    <a:schemeClr val="accent3"/>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ja-JP" altLang="en-US" sz="1400">
                        <a:solidFill>
                          <a:sysClr val="windowText" lastClr="000000"/>
                        </a:solidFill>
                        <a:latin typeface="Meiryo UI" panose="020B0604030504040204" pitchFamily="50" charset="-128"/>
                        <a:ea typeface="Meiryo UI" panose="020B0604030504040204" pitchFamily="50" charset="-128"/>
                      </a:rPr>
                      <a:t>屋上緑化</a:t>
                    </a:r>
                  </a:p>
                </xdr:txBody>
              </xdr:sp>
              <xdr:sp macro="" textlink="">
                <xdr:nvSpPr>
                  <xdr:cNvPr id="95" name="テキスト ボックス 94">
                    <a:extLst>
                      <a:ext uri="{FF2B5EF4-FFF2-40B4-BE49-F238E27FC236}">
                        <a16:creationId xmlns:a16="http://schemas.microsoft.com/office/drawing/2014/main" id="{00000000-0008-0000-0200-00005F000000}"/>
                      </a:ext>
                    </a:extLst>
                  </xdr:cNvPr>
                  <xdr:cNvSpPr txBox="1"/>
                </xdr:nvSpPr>
                <xdr:spPr>
                  <a:xfrm>
                    <a:off x="11903334" y="56544915"/>
                    <a:ext cx="285653" cy="313170"/>
                  </a:xfrm>
                  <a:prstGeom prst="rect">
                    <a:avLst/>
                  </a:prstGeom>
                  <a:solidFill>
                    <a:schemeClr val="accent3">
                      <a:lumMod val="20000"/>
                      <a:lumOff val="80000"/>
                    </a:schemeClr>
                  </a:solidFill>
                  <a:ln/>
                </xdr:spPr>
                <xdr:style>
                  <a:lnRef idx="2">
                    <a:schemeClr val="accent3"/>
                  </a:lnRef>
                  <a:fillRef idx="1">
                    <a:schemeClr val="lt1"/>
                  </a:fillRef>
                  <a:effectRef idx="0">
                    <a:schemeClr val="accent3"/>
                  </a:effectRef>
                  <a:fontRef idx="minor">
                    <a:schemeClr val="dk1"/>
                  </a:fontRef>
                </xdr:style>
                <xdr:txBody>
                  <a:bodyPr vertOverflow="clip" horzOverflow="clip" wrap="square" rtlCol="0" anchor="t"/>
                  <a:lstStyle/>
                  <a:p>
                    <a:r>
                      <a:rPr kumimoji="1" lang="en-US" altLang="ja-JP" sz="1200">
                        <a:latin typeface="Meiryo UI" panose="020B0604030504040204" pitchFamily="50" charset="-128"/>
                        <a:ea typeface="Meiryo UI" panose="020B0604030504040204" pitchFamily="50" charset="-128"/>
                      </a:rPr>
                      <a:t>F</a:t>
                    </a:r>
                  </a:p>
                  <a:p>
                    <a:endParaRPr kumimoji="1" lang="en-US" altLang="ja-JP" sz="1200">
                      <a:latin typeface="Meiryo UI" panose="020B0604030504040204" pitchFamily="50" charset="-128"/>
                      <a:ea typeface="Meiryo UI" panose="020B0604030504040204" pitchFamily="50" charset="-128"/>
                    </a:endParaRPr>
                  </a:p>
                  <a:p>
                    <a:endParaRPr kumimoji="1" lang="ja-JP" altLang="en-US" sz="1200">
                      <a:latin typeface="Meiryo UI" panose="020B0604030504040204" pitchFamily="50" charset="-128"/>
                      <a:ea typeface="Meiryo UI" panose="020B0604030504040204" pitchFamily="50" charset="-128"/>
                    </a:endParaRPr>
                  </a:p>
                </xdr:txBody>
              </xdr:sp>
              <xdr:sp macro="" textlink="">
                <xdr:nvSpPr>
                  <xdr:cNvPr id="96" name="正方形/長方形 95">
                    <a:extLst>
                      <a:ext uri="{FF2B5EF4-FFF2-40B4-BE49-F238E27FC236}">
                        <a16:creationId xmlns:a16="http://schemas.microsoft.com/office/drawing/2014/main" id="{00000000-0008-0000-0200-000060000000}"/>
                      </a:ext>
                    </a:extLst>
                  </xdr:cNvPr>
                  <xdr:cNvSpPr/>
                </xdr:nvSpPr>
                <xdr:spPr bwMode="auto">
                  <a:xfrm>
                    <a:off x="14754225" y="54846753"/>
                    <a:ext cx="2352675" cy="1162878"/>
                  </a:xfrm>
                  <a:prstGeom prst="rect">
                    <a:avLst/>
                  </a:prstGeom>
                  <a:solidFill>
                    <a:srgbClr val="FFEBFF"/>
                  </a:solidFill>
                  <a:ln>
                    <a:solidFill>
                      <a:srgbClr val="FF99FF"/>
                    </a:solidFill>
                    <a:headEnd/>
                    <a:tailEnd/>
                  </a:ln>
                </xdr:spPr>
                <xdr:style>
                  <a:lnRef idx="2">
                    <a:schemeClr val="accent2"/>
                  </a:lnRef>
                  <a:fillRef idx="1">
                    <a:schemeClr val="lt1"/>
                  </a:fillRef>
                  <a:effectRef idx="0">
                    <a:schemeClr val="accent2"/>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ja-JP" altLang="en-US" sz="1400">
                        <a:solidFill>
                          <a:sysClr val="windowText" lastClr="000000"/>
                        </a:solidFill>
                        <a:latin typeface="Meiryo UI" panose="020B0604030504040204" pitchFamily="50" charset="-128"/>
                        <a:ea typeface="Meiryo UI" panose="020B0604030504040204" pitchFamily="50" charset="-128"/>
                      </a:rPr>
                      <a:t>屋上広場</a:t>
                    </a:r>
                    <a:endParaRPr kumimoji="1" lang="en-US" altLang="ja-JP" sz="1400">
                      <a:solidFill>
                        <a:sysClr val="windowText" lastClr="000000"/>
                      </a:solidFill>
                      <a:latin typeface="Meiryo UI" panose="020B0604030504040204" pitchFamily="50" charset="-128"/>
                      <a:ea typeface="Meiryo UI" panose="020B0604030504040204" pitchFamily="50" charset="-128"/>
                    </a:endParaRPr>
                  </a:p>
                  <a:p>
                    <a:pPr algn="ctr"/>
                    <a:r>
                      <a:rPr kumimoji="1" lang="ja-JP" altLang="en-US" sz="1400">
                        <a:solidFill>
                          <a:sysClr val="windowText" lastClr="000000"/>
                        </a:solidFill>
                        <a:latin typeface="Meiryo UI" panose="020B0604030504040204" pitchFamily="50" charset="-128"/>
                        <a:ea typeface="Meiryo UI" panose="020B0604030504040204" pitchFamily="50" charset="-128"/>
                      </a:rPr>
                      <a:t>（手すり・壁・柵または</a:t>
                    </a:r>
                    <a:endParaRPr kumimoji="1" lang="en-US" altLang="ja-JP" sz="1400">
                      <a:solidFill>
                        <a:sysClr val="windowText" lastClr="000000"/>
                      </a:solidFill>
                      <a:latin typeface="Meiryo UI" panose="020B0604030504040204" pitchFamily="50" charset="-128"/>
                      <a:ea typeface="Meiryo UI" panose="020B0604030504040204" pitchFamily="50" charset="-128"/>
                    </a:endParaRPr>
                  </a:p>
                  <a:p>
                    <a:pPr algn="ctr"/>
                    <a:r>
                      <a:rPr kumimoji="1" lang="ja-JP" altLang="en-US" sz="1400">
                        <a:solidFill>
                          <a:sysClr val="windowText" lastClr="000000"/>
                        </a:solidFill>
                        <a:latin typeface="Meiryo UI" panose="020B0604030504040204" pitchFamily="50" charset="-128"/>
                        <a:ea typeface="Meiryo UI" panose="020B0604030504040204" pitchFamily="50" charset="-128"/>
                      </a:rPr>
                      <a:t>金網の内のり面積）</a:t>
                    </a:r>
                  </a:p>
                </xdr:txBody>
              </xdr:sp>
              <xdr:sp macro="" textlink="">
                <xdr:nvSpPr>
                  <xdr:cNvPr id="97" name="正方形/長方形 96">
                    <a:extLst>
                      <a:ext uri="{FF2B5EF4-FFF2-40B4-BE49-F238E27FC236}">
                        <a16:creationId xmlns:a16="http://schemas.microsoft.com/office/drawing/2014/main" id="{00000000-0008-0000-0200-000061000000}"/>
                      </a:ext>
                    </a:extLst>
                  </xdr:cNvPr>
                  <xdr:cNvSpPr/>
                </xdr:nvSpPr>
                <xdr:spPr bwMode="auto">
                  <a:xfrm>
                    <a:off x="16632594" y="54751864"/>
                    <a:ext cx="586752" cy="497556"/>
                  </a:xfrm>
                  <a:prstGeom prst="rect">
                    <a:avLst/>
                  </a:prstGeom>
                  <a:solidFill>
                    <a:schemeClr val="accent4">
                      <a:lumMod val="20000"/>
                      <a:lumOff val="80000"/>
                    </a:schemeClr>
                  </a:solidFill>
                  <a:ln>
                    <a:headEnd/>
                    <a:tailEnd/>
                  </a:ln>
                </xdr:spPr>
                <xdr:style>
                  <a:lnRef idx="2">
                    <a:schemeClr val="accent4"/>
                  </a:lnRef>
                  <a:fillRef idx="1">
                    <a:schemeClr val="lt1"/>
                  </a:fillRef>
                  <a:effectRef idx="0">
                    <a:schemeClr val="accent4"/>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ja-JP" altLang="en-US" sz="1100">
                        <a:solidFill>
                          <a:sysClr val="windowText" lastClr="000000"/>
                        </a:solidFill>
                        <a:latin typeface="Meiryo UI" panose="020B0604030504040204" pitchFamily="50" charset="-128"/>
                        <a:ea typeface="Meiryo UI" panose="020B0604030504040204" pitchFamily="50" charset="-128"/>
                      </a:rPr>
                      <a:t>塔屋</a:t>
                    </a:r>
                  </a:p>
                </xdr:txBody>
              </xdr:sp>
              <xdr:sp macro="" textlink="">
                <xdr:nvSpPr>
                  <xdr:cNvPr id="98" name="テキスト ボックス 97">
                    <a:extLst>
                      <a:ext uri="{FF2B5EF4-FFF2-40B4-BE49-F238E27FC236}">
                        <a16:creationId xmlns:a16="http://schemas.microsoft.com/office/drawing/2014/main" id="{00000000-0008-0000-0200-000062000000}"/>
                      </a:ext>
                    </a:extLst>
                  </xdr:cNvPr>
                  <xdr:cNvSpPr txBox="1"/>
                </xdr:nvSpPr>
                <xdr:spPr>
                  <a:xfrm>
                    <a:off x="16468725" y="54599417"/>
                    <a:ext cx="285750" cy="312208"/>
                  </a:xfrm>
                  <a:prstGeom prst="rect">
                    <a:avLst/>
                  </a:prstGeom>
                  <a:solidFill>
                    <a:schemeClr val="accent4">
                      <a:lumMod val="20000"/>
                      <a:lumOff val="80000"/>
                    </a:schemeClr>
                  </a:solidFill>
                  <a:ln/>
                </xdr:spPr>
                <xdr:style>
                  <a:lnRef idx="2">
                    <a:schemeClr val="accent4"/>
                  </a:lnRef>
                  <a:fillRef idx="1">
                    <a:schemeClr val="lt1"/>
                  </a:fillRef>
                  <a:effectRef idx="0">
                    <a:schemeClr val="accent4"/>
                  </a:effectRef>
                  <a:fontRef idx="minor">
                    <a:schemeClr val="dk1"/>
                  </a:fontRef>
                </xdr:style>
                <xdr:txBody>
                  <a:bodyPr vertOverflow="clip" horzOverflow="clip" wrap="square" rtlCol="0" anchor="ctr"/>
                  <a:lstStyle/>
                  <a:p>
                    <a:pPr algn="ctr"/>
                    <a:r>
                      <a:rPr kumimoji="1" lang="en-US" altLang="ja-JP" sz="1200">
                        <a:latin typeface="Meiryo UI" panose="020B0604030504040204" pitchFamily="50" charset="-128"/>
                        <a:ea typeface="Meiryo UI" panose="020B0604030504040204" pitchFamily="50" charset="-128"/>
                      </a:rPr>
                      <a:t>G</a:t>
                    </a:r>
                  </a:p>
                </xdr:txBody>
              </xdr:sp>
              <xdr:sp macro="" textlink="">
                <xdr:nvSpPr>
                  <xdr:cNvPr id="99" name="テキスト ボックス 98">
                    <a:extLst>
                      <a:ext uri="{FF2B5EF4-FFF2-40B4-BE49-F238E27FC236}">
                        <a16:creationId xmlns:a16="http://schemas.microsoft.com/office/drawing/2014/main" id="{00000000-0008-0000-0200-000063000000}"/>
                      </a:ext>
                    </a:extLst>
                  </xdr:cNvPr>
                  <xdr:cNvSpPr txBox="1"/>
                </xdr:nvSpPr>
                <xdr:spPr>
                  <a:xfrm>
                    <a:off x="14639925" y="54685142"/>
                    <a:ext cx="285750" cy="312208"/>
                  </a:xfrm>
                  <a:prstGeom prst="rect">
                    <a:avLst/>
                  </a:prstGeom>
                  <a:solidFill>
                    <a:srgbClr val="FFEBFF"/>
                  </a:solidFill>
                  <a:ln>
                    <a:solidFill>
                      <a:srgbClr val="FF99FF"/>
                    </a:solidFill>
                  </a:ln>
                </xdr:spPr>
                <xdr:style>
                  <a:lnRef idx="2">
                    <a:schemeClr val="accent4"/>
                  </a:lnRef>
                  <a:fillRef idx="1">
                    <a:schemeClr val="lt1"/>
                  </a:fillRef>
                  <a:effectRef idx="0">
                    <a:schemeClr val="accent4"/>
                  </a:effectRef>
                  <a:fontRef idx="minor">
                    <a:schemeClr val="dk1"/>
                  </a:fontRef>
                </xdr:style>
                <xdr:txBody>
                  <a:bodyPr vertOverflow="clip" horzOverflow="clip" wrap="square" rtlCol="0" anchor="ctr"/>
                  <a:lstStyle/>
                  <a:p>
                    <a:pPr algn="ctr"/>
                    <a:r>
                      <a:rPr kumimoji="1" lang="en-US" altLang="ja-JP" sz="1200">
                        <a:latin typeface="Meiryo UI" panose="020B0604030504040204" pitchFamily="50" charset="-128"/>
                        <a:ea typeface="Meiryo UI" panose="020B0604030504040204" pitchFamily="50" charset="-128"/>
                      </a:rPr>
                      <a:t>H</a:t>
                    </a:r>
                    <a:endParaRPr kumimoji="1" lang="ja-JP" altLang="en-US" sz="1200">
                      <a:latin typeface="Meiryo UI" panose="020B0604030504040204" pitchFamily="50" charset="-128"/>
                      <a:ea typeface="Meiryo UI" panose="020B0604030504040204" pitchFamily="50" charset="-128"/>
                    </a:endParaRPr>
                  </a:p>
                </xdr:txBody>
              </xdr:sp>
            </xdr:grpSp>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16116563" y="55221519"/>
                  <a:ext cx="1448858" cy="359834"/>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ja-JP" altLang="en-US" sz="1400">
                      <a:latin typeface="Meiryo UI" panose="020B0604030504040204" pitchFamily="50" charset="-128"/>
                      <a:ea typeface="Meiryo UI" panose="020B0604030504040204" pitchFamily="50" charset="-128"/>
                    </a:rPr>
                    <a:t>屋上イメージ</a:t>
                  </a:r>
                </a:p>
              </xdr:txBody>
            </xdr:sp>
          </xdr:grpSp>
          <xdr:sp macro="" textlink="">
            <xdr:nvSpPr>
              <xdr:cNvPr id="84" name="正方形/長方形 83">
                <a:extLst>
                  <a:ext uri="{FF2B5EF4-FFF2-40B4-BE49-F238E27FC236}">
                    <a16:creationId xmlns:a16="http://schemas.microsoft.com/office/drawing/2014/main" id="{00000000-0008-0000-0200-000054000000}"/>
                  </a:ext>
                </a:extLst>
              </xdr:cNvPr>
              <xdr:cNvSpPr/>
            </xdr:nvSpPr>
            <xdr:spPr bwMode="auto">
              <a:xfrm>
                <a:off x="14624988" y="57472237"/>
                <a:ext cx="2308345" cy="1118152"/>
              </a:xfrm>
              <a:prstGeom prst="rect">
                <a:avLst/>
              </a:prstGeom>
              <a:solidFill>
                <a:schemeClr val="accent2">
                  <a:lumMod val="40000"/>
                  <a:lumOff val="60000"/>
                </a:schemeClr>
              </a:solidFill>
              <a:ln>
                <a:solidFill>
                  <a:schemeClr val="accent2">
                    <a:lumMod val="60000"/>
                    <a:lumOff val="40000"/>
                  </a:schemeClr>
                </a:solidFill>
                <a:headEnd/>
                <a:tailEnd/>
              </a:ln>
            </xdr:spPr>
            <xdr:style>
              <a:lnRef idx="2">
                <a:schemeClr val="accent2"/>
              </a:lnRef>
              <a:fillRef idx="1">
                <a:schemeClr val="lt1"/>
              </a:fillRef>
              <a:effectRef idx="0">
                <a:schemeClr val="accent2"/>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ja-JP" altLang="en-US" sz="1400">
                    <a:solidFill>
                      <a:sysClr val="windowText" lastClr="000000"/>
                    </a:solidFill>
                    <a:latin typeface="Meiryo UI" panose="020B0604030504040204" pitchFamily="50" charset="-128"/>
                    <a:ea typeface="Meiryo UI" panose="020B0604030504040204" pitchFamily="50" charset="-128"/>
                  </a:rPr>
                  <a:t>駐車場</a:t>
                </a:r>
              </a:p>
            </xdr:txBody>
          </xdr:sp>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14509749" y="57352138"/>
                <a:ext cx="288097" cy="334241"/>
              </a:xfrm>
              <a:prstGeom prst="rect">
                <a:avLst/>
              </a:prstGeom>
              <a:solidFill>
                <a:schemeClr val="accent2">
                  <a:lumMod val="40000"/>
                  <a:lumOff val="60000"/>
                </a:schemeClr>
              </a:solidFill>
              <a:ln>
                <a:solidFill>
                  <a:schemeClr val="accent2">
                    <a:lumMod val="60000"/>
                    <a:lumOff val="40000"/>
                  </a:schemeClr>
                </a:solidFill>
              </a:ln>
            </xdr:spPr>
            <xdr:style>
              <a:lnRef idx="2">
                <a:schemeClr val="accent4"/>
              </a:lnRef>
              <a:fillRef idx="1">
                <a:schemeClr val="lt1"/>
              </a:fillRef>
              <a:effectRef idx="0">
                <a:schemeClr val="accent4"/>
              </a:effectRef>
              <a:fontRef idx="minor">
                <a:schemeClr val="dk1"/>
              </a:fontRef>
            </xdr:style>
            <xdr:txBody>
              <a:bodyPr vertOverflow="clip" horzOverflow="clip" wrap="square" rtlCol="0" anchor="ctr"/>
              <a:lstStyle/>
              <a:p>
                <a:pPr algn="ctr"/>
                <a:r>
                  <a:rPr kumimoji="1" lang="en-US" altLang="ja-JP" sz="1200">
                    <a:latin typeface="Meiryo UI" panose="020B0604030504040204" pitchFamily="50" charset="-128"/>
                    <a:ea typeface="Meiryo UI" panose="020B0604030504040204" pitchFamily="50" charset="-128"/>
                  </a:rPr>
                  <a:t>I</a:t>
                </a:r>
                <a:endParaRPr kumimoji="1" lang="ja-JP" altLang="en-US" sz="1200">
                  <a:latin typeface="Meiryo UI" panose="020B0604030504040204" pitchFamily="50" charset="-128"/>
                  <a:ea typeface="Meiryo UI" panose="020B0604030504040204" pitchFamily="50" charset="-128"/>
                </a:endParaRPr>
              </a:p>
            </xdr:txBody>
          </xdr:sp>
        </xdr:grpSp>
        <xdr:sp macro="" textlink="">
          <xdr:nvSpPr>
            <xdr:cNvPr id="81" name="正方形/長方形 80">
              <a:extLst>
                <a:ext uri="{FF2B5EF4-FFF2-40B4-BE49-F238E27FC236}">
                  <a16:creationId xmlns:a16="http://schemas.microsoft.com/office/drawing/2014/main" id="{00000000-0008-0000-0200-000051000000}"/>
                </a:ext>
              </a:extLst>
            </xdr:cNvPr>
            <xdr:cNvSpPr/>
          </xdr:nvSpPr>
          <xdr:spPr bwMode="auto">
            <a:xfrm>
              <a:off x="13419665" y="57028291"/>
              <a:ext cx="1026583" cy="714375"/>
            </a:xfrm>
            <a:prstGeom prst="rect">
              <a:avLst/>
            </a:prstGeom>
            <a:solidFill>
              <a:srgbClr val="FFFFCC"/>
            </a:solidFill>
            <a:ln>
              <a:solidFill>
                <a:srgbClr val="FFCC00"/>
              </a:solidFill>
              <a:headEnd/>
              <a:tailEnd/>
            </a:ln>
          </xdr:spPr>
          <xdr:style>
            <a:lnRef idx="2">
              <a:schemeClr val="accent6"/>
            </a:lnRef>
            <a:fillRef idx="1">
              <a:schemeClr val="lt1"/>
            </a:fillRef>
            <a:effectRef idx="0">
              <a:schemeClr val="accent6"/>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ja-JP" altLang="en-US" sz="1200">
                  <a:solidFill>
                    <a:sysClr val="windowText" lastClr="000000"/>
                  </a:solidFill>
                  <a:latin typeface="Meiryo UI" panose="020B0604030504040204" pitchFamily="50" charset="-128"/>
                  <a:ea typeface="Meiryo UI" panose="020B0604030504040204" pitchFamily="50" charset="-128"/>
                </a:rPr>
                <a:t>太陽熱温水パネル</a:t>
              </a:r>
            </a:p>
          </xdr:txBody>
        </xdr:sp>
        <xdr:sp macro="" textlink="">
          <xdr:nvSpPr>
            <xdr:cNvPr id="82" name="正方形/長方形 81">
              <a:extLst>
                <a:ext uri="{FF2B5EF4-FFF2-40B4-BE49-F238E27FC236}">
                  <a16:creationId xmlns:a16="http://schemas.microsoft.com/office/drawing/2014/main" id="{00000000-0008-0000-0200-000052000000}"/>
                </a:ext>
              </a:extLst>
            </xdr:cNvPr>
            <xdr:cNvSpPr/>
          </xdr:nvSpPr>
          <xdr:spPr bwMode="auto">
            <a:xfrm>
              <a:off x="13293725" y="56790166"/>
              <a:ext cx="288000" cy="363378"/>
            </a:xfrm>
            <a:prstGeom prst="rect">
              <a:avLst/>
            </a:prstGeom>
            <a:solidFill>
              <a:srgbClr val="FFFFCC"/>
            </a:solidFill>
            <a:ln>
              <a:solidFill>
                <a:srgbClr val="FFCC00"/>
              </a:solidFill>
              <a:headEnd/>
              <a:tailEnd/>
            </a:ln>
          </xdr:spPr>
          <xdr:style>
            <a:lnRef idx="2">
              <a:schemeClr val="accent6"/>
            </a:lnRef>
            <a:fillRef idx="1">
              <a:schemeClr val="lt1"/>
            </a:fillRef>
            <a:effectRef idx="0">
              <a:schemeClr val="accent6"/>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en-US" altLang="ja-JP" sz="1200">
                  <a:solidFill>
                    <a:sysClr val="windowText" lastClr="000000"/>
                  </a:solidFill>
                  <a:latin typeface="Meiryo UI" panose="020B0604030504040204" pitchFamily="50" charset="-128"/>
                  <a:ea typeface="Meiryo UI" panose="020B0604030504040204" pitchFamily="50" charset="-128"/>
                </a:rPr>
                <a:t>C</a:t>
              </a:r>
              <a:endParaRPr kumimoji="1" lang="ja-JP" altLang="en-US" sz="1200">
                <a:solidFill>
                  <a:sysClr val="windowText" lastClr="000000"/>
                </a:solidFill>
                <a:latin typeface="Meiryo UI" panose="020B0604030504040204" pitchFamily="50" charset="-128"/>
                <a:ea typeface="Meiryo UI" panose="020B0604030504040204" pitchFamily="50" charset="-128"/>
              </a:endParaRPr>
            </a:p>
          </xdr:txBody>
        </xdr:sp>
      </xdr:grpSp>
      <xdr:sp macro="" textlink="">
        <xdr:nvSpPr>
          <xdr:cNvPr id="78" name="正方形/長方形 77">
            <a:extLst>
              <a:ext uri="{FF2B5EF4-FFF2-40B4-BE49-F238E27FC236}">
                <a16:creationId xmlns:a16="http://schemas.microsoft.com/office/drawing/2014/main" id="{00000000-0008-0000-0200-00004E000000}"/>
              </a:ext>
            </a:extLst>
          </xdr:cNvPr>
          <xdr:cNvSpPr/>
        </xdr:nvSpPr>
        <xdr:spPr bwMode="auto">
          <a:xfrm>
            <a:off x="13299016" y="58493299"/>
            <a:ext cx="1074210" cy="647427"/>
          </a:xfrm>
          <a:prstGeom prst="rect">
            <a:avLst/>
          </a:prstGeom>
          <a:solidFill>
            <a:schemeClr val="bg2">
              <a:lumMod val="90000"/>
            </a:schemeClr>
          </a:solidFill>
          <a:ln>
            <a:solidFill>
              <a:schemeClr val="bg2">
                <a:lumMod val="50000"/>
              </a:schemeClr>
            </a:solidFill>
            <a:headEnd/>
            <a:tailEnd/>
          </a:ln>
        </xdr:spPr>
        <xdr:style>
          <a:lnRef idx="2">
            <a:schemeClr val="accent6"/>
          </a:lnRef>
          <a:fillRef idx="1">
            <a:schemeClr val="lt1"/>
          </a:fillRef>
          <a:effectRef idx="0">
            <a:schemeClr val="accent6"/>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ja-JP" altLang="en-US" sz="1200">
                <a:solidFill>
                  <a:sysClr val="windowText" lastClr="000000"/>
                </a:solidFill>
                <a:latin typeface="Meiryo UI" panose="020B0604030504040204" pitchFamily="50" charset="-128"/>
                <a:ea typeface="Meiryo UI" panose="020B0604030504040204" pitchFamily="50" charset="-128"/>
              </a:rPr>
              <a:t>採光（トップ</a:t>
            </a:r>
            <a:endParaRPr kumimoji="1" lang="en-US" altLang="ja-JP" sz="1200">
              <a:solidFill>
                <a:sysClr val="windowText" lastClr="000000"/>
              </a:solidFill>
              <a:latin typeface="Meiryo UI" panose="020B0604030504040204" pitchFamily="50" charset="-128"/>
              <a:ea typeface="Meiryo UI" panose="020B0604030504040204" pitchFamily="50" charset="-128"/>
            </a:endParaRPr>
          </a:p>
          <a:p>
            <a:pPr algn="ctr"/>
            <a:r>
              <a:rPr kumimoji="1" lang="ja-JP" altLang="en-US" sz="1200">
                <a:solidFill>
                  <a:sysClr val="windowText" lastClr="000000"/>
                </a:solidFill>
                <a:latin typeface="Meiryo UI" panose="020B0604030504040204" pitchFamily="50" charset="-128"/>
                <a:ea typeface="Meiryo UI" panose="020B0604030504040204" pitchFamily="50" charset="-128"/>
              </a:rPr>
              <a:t>ライト等）</a:t>
            </a:r>
          </a:p>
        </xdr:txBody>
      </xdr:sp>
      <xdr:sp macro="" textlink="">
        <xdr:nvSpPr>
          <xdr:cNvPr id="79" name="正方形/長方形 78">
            <a:extLst>
              <a:ext uri="{FF2B5EF4-FFF2-40B4-BE49-F238E27FC236}">
                <a16:creationId xmlns:a16="http://schemas.microsoft.com/office/drawing/2014/main" id="{00000000-0008-0000-0200-00004F000000}"/>
              </a:ext>
            </a:extLst>
          </xdr:cNvPr>
          <xdr:cNvSpPr/>
        </xdr:nvSpPr>
        <xdr:spPr bwMode="auto">
          <a:xfrm>
            <a:off x="13182600" y="58224694"/>
            <a:ext cx="288000" cy="365185"/>
          </a:xfrm>
          <a:prstGeom prst="rect">
            <a:avLst/>
          </a:prstGeom>
          <a:solidFill>
            <a:schemeClr val="bg2">
              <a:lumMod val="90000"/>
            </a:schemeClr>
          </a:solidFill>
          <a:ln>
            <a:solidFill>
              <a:schemeClr val="bg2">
                <a:lumMod val="50000"/>
              </a:schemeClr>
            </a:solidFill>
            <a:headEnd/>
            <a:tailEnd/>
          </a:ln>
        </xdr:spPr>
        <xdr:style>
          <a:lnRef idx="2">
            <a:schemeClr val="accent6"/>
          </a:lnRef>
          <a:fillRef idx="1">
            <a:schemeClr val="lt1"/>
          </a:fillRef>
          <a:effectRef idx="0">
            <a:schemeClr val="accent6"/>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en-US" altLang="ja-JP" sz="1200">
                <a:solidFill>
                  <a:schemeClr val="dk1"/>
                </a:solidFill>
                <a:effectLst/>
                <a:latin typeface="Meiryo UI" panose="020B0604030504040204" pitchFamily="50" charset="-128"/>
                <a:ea typeface="Meiryo UI" panose="020B0604030504040204" pitchFamily="50" charset="-128"/>
                <a:cs typeface="+mn-cs"/>
              </a:rPr>
              <a:t>D</a:t>
            </a:r>
            <a:endParaRPr lang="ja-JP" altLang="ja-JP" sz="1400">
              <a:effectLst/>
              <a:latin typeface="Meiryo UI" panose="020B0604030504040204" pitchFamily="50" charset="-128"/>
              <a:ea typeface="Meiryo UI" panose="020B0604030504040204" pitchFamily="50" charset="-128"/>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24</xdr:col>
      <xdr:colOff>100853</xdr:colOff>
      <xdr:row>7</xdr:row>
      <xdr:rowOff>145677</xdr:rowOff>
    </xdr:from>
    <xdr:to>
      <xdr:col>46</xdr:col>
      <xdr:colOff>194750</xdr:colOff>
      <xdr:row>10</xdr:row>
      <xdr:rowOff>75173</xdr:rowOff>
    </xdr:to>
    <xdr:grpSp>
      <xdr:nvGrpSpPr>
        <xdr:cNvPr id="5" name="グループ化 4">
          <a:extLst>
            <a:ext uri="{FF2B5EF4-FFF2-40B4-BE49-F238E27FC236}">
              <a16:creationId xmlns:a16="http://schemas.microsoft.com/office/drawing/2014/main" id="{00000000-0008-0000-0700-000005000000}"/>
            </a:ext>
          </a:extLst>
        </xdr:cNvPr>
        <xdr:cNvGrpSpPr/>
      </xdr:nvGrpSpPr>
      <xdr:grpSpPr>
        <a:xfrm>
          <a:off x="7349378" y="1612527"/>
          <a:ext cx="6170847" cy="558146"/>
          <a:chOff x="7458075" y="2686049"/>
          <a:chExt cx="5800726" cy="581025"/>
        </a:xfrm>
      </xdr:grpSpPr>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7458075" y="2686049"/>
            <a:ext cx="5800726" cy="581025"/>
          </a:xfrm>
          <a:prstGeom prst="rect">
            <a:avLst/>
          </a:prstGeom>
          <a:solidFill>
            <a:srgbClr val="FFFF99"/>
          </a:solidFill>
          <a:l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l"/>
            <a:r>
              <a:rPr kumimoji="1" lang="en-US" altLang="ja-JP" sz="1200" b="1" kern="1200">
                <a:solidFill>
                  <a:srgbClr val="FF0000"/>
                </a:solidFill>
                <a:effectLst/>
                <a:latin typeface="+mn-lt"/>
                <a:ea typeface="+mn-ea"/>
                <a:cs typeface="+mn-cs"/>
              </a:rPr>
              <a:t>※</a:t>
            </a:r>
            <a:r>
              <a:rPr kumimoji="1" lang="ja-JP" altLang="en-US" sz="1200" b="1" kern="1200">
                <a:solidFill>
                  <a:srgbClr val="FF0000"/>
                </a:solidFill>
                <a:effectLst/>
                <a:latin typeface="+mn-lt"/>
                <a:ea typeface="+mn-ea"/>
                <a:cs typeface="+mn-cs"/>
              </a:rPr>
              <a:t>共同申請の場合はシートの保護を解除し、左側１８・</a:t>
            </a:r>
            <a:r>
              <a:rPr kumimoji="1" lang="ja-JP" altLang="en-US" sz="1200" b="1" kern="1200">
                <a:solidFill>
                  <a:srgbClr val="FF0000"/>
                </a:solidFill>
                <a:effectLst/>
                <a:latin typeface="+mj-ea"/>
                <a:ea typeface="+mj-ea"/>
                <a:cs typeface="+mn-cs"/>
              </a:rPr>
              <a:t>２４・３０・３６</a:t>
            </a:r>
            <a:r>
              <a:rPr kumimoji="1" lang="ja-JP" altLang="en-US" sz="1200" b="1" kern="1200">
                <a:solidFill>
                  <a:srgbClr val="FF0000"/>
                </a:solidFill>
                <a:effectLst/>
                <a:latin typeface="+mn-lt"/>
                <a:ea typeface="+mn-ea"/>
                <a:cs typeface="+mn-cs"/>
              </a:rPr>
              <a:t>行目のグループ化　　　</a:t>
            </a:r>
            <a:endParaRPr kumimoji="1" lang="en-US" altLang="ja-JP" sz="1200" b="1" kern="1200">
              <a:solidFill>
                <a:srgbClr val="FF0000"/>
              </a:solidFill>
              <a:effectLst/>
              <a:latin typeface="+mn-lt"/>
              <a:ea typeface="+mn-ea"/>
              <a:cs typeface="+mn-cs"/>
            </a:endParaRPr>
          </a:p>
          <a:p>
            <a:pPr algn="l"/>
            <a:r>
              <a:rPr kumimoji="1" lang="ja-JP" altLang="en-US" sz="1200" b="1" kern="1200">
                <a:solidFill>
                  <a:srgbClr val="FF0000"/>
                </a:solidFill>
                <a:effectLst/>
                <a:latin typeface="+mn-lt"/>
                <a:ea typeface="+mn-ea"/>
                <a:cs typeface="+mn-cs"/>
              </a:rPr>
              <a:t>　　　　　を開いて表示させてください。</a:t>
            </a:r>
          </a:p>
        </xdr:txBody>
      </xdr:sp>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7696201" y="2982170"/>
            <a:ext cx="232522" cy="179264"/>
          </a:xfrm>
          <a:prstGeom prst="rect">
            <a:avLst/>
          </a:prstGeom>
          <a:solidFill>
            <a:schemeClr val="bg1">
              <a:lumMod val="85000"/>
            </a:schemeClr>
          </a:solidFill>
          <a:ln>
            <a:solidFill>
              <a:schemeClr val="tx1">
                <a:lumMod val="75000"/>
                <a:lumOff val="2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ctr"/>
            <a:r>
              <a:rPr kumimoji="1" lang="ja-JP" altLang="en-US" sz="1100" b="1" kern="1200">
                <a:solidFill>
                  <a:sysClr val="windowText" lastClr="000000"/>
                </a:solidFill>
                <a:effectLst/>
                <a:latin typeface="+mn-lt"/>
                <a:ea typeface="+mn-ea"/>
                <a:cs typeface="+mn-cs"/>
              </a:rPr>
              <a:t>＋</a:t>
            </a:r>
          </a:p>
        </xdr:txBody>
      </xdr:sp>
    </xdr:grpSp>
    <xdr:clientData/>
  </xdr:twoCellAnchor>
  <xdr:twoCellAnchor>
    <xdr:from>
      <xdr:col>24</xdr:col>
      <xdr:colOff>114300</xdr:colOff>
      <xdr:row>188</xdr:row>
      <xdr:rowOff>100852</xdr:rowOff>
    </xdr:from>
    <xdr:to>
      <xdr:col>44</xdr:col>
      <xdr:colOff>100060</xdr:colOff>
      <xdr:row>191</xdr:row>
      <xdr:rowOff>190499</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7200900" y="40801177"/>
          <a:ext cx="5510260" cy="718297"/>
        </a:xfrm>
        <a:prstGeom prst="rect">
          <a:avLst/>
        </a:prstGeom>
        <a:solidFill>
          <a:srgbClr val="FFFF99"/>
        </a:solidFill>
        <a:l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l"/>
          <a:r>
            <a:rPr kumimoji="1" lang="en-US" altLang="ja-JP" sz="1200" b="1" kern="1200">
              <a:solidFill>
                <a:srgbClr val="FF0000"/>
              </a:solidFill>
              <a:effectLst/>
              <a:latin typeface="+mn-lt"/>
              <a:ea typeface="+mn-ea"/>
              <a:cs typeface="+mn-cs"/>
            </a:rPr>
            <a:t>※</a:t>
          </a:r>
          <a:r>
            <a:rPr kumimoji="1" lang="ja-JP" altLang="en-US" sz="1200" b="1" kern="1200">
              <a:solidFill>
                <a:srgbClr val="FF0000"/>
              </a:solidFill>
              <a:effectLst/>
              <a:latin typeface="+mn-lt"/>
              <a:ea typeface="+mn-ea"/>
              <a:cs typeface="+mn-cs"/>
            </a:rPr>
            <a:t>共同申請の場合はシートの保護を解除し、１８１～２２９行目までをコピーして</a:t>
          </a:r>
          <a:endParaRPr kumimoji="1" lang="en-US" altLang="ja-JP" sz="1200" b="1" kern="1200">
            <a:solidFill>
              <a:srgbClr val="FF0000"/>
            </a:solidFill>
            <a:effectLst/>
            <a:latin typeface="+mn-lt"/>
            <a:ea typeface="+mn-ea"/>
            <a:cs typeface="+mn-cs"/>
          </a:endParaRPr>
        </a:p>
        <a:p>
          <a:pPr algn="l"/>
          <a:r>
            <a:rPr kumimoji="1" lang="ja-JP" altLang="en-US" sz="1200" b="1" kern="1200">
              <a:solidFill>
                <a:srgbClr val="FF0000"/>
              </a:solidFill>
              <a:effectLst/>
              <a:latin typeface="+mn-lt"/>
              <a:ea typeface="+mn-ea"/>
              <a:cs typeface="+mn-cs"/>
            </a:rPr>
            <a:t>　　全申請者分を作成してください。</a:t>
          </a:r>
          <a:endParaRPr kumimoji="1" lang="en-US" altLang="ja-JP" sz="1200" b="1" kern="1200">
            <a:solidFill>
              <a:srgbClr val="FF0000"/>
            </a:solidFill>
            <a:effectLst/>
            <a:latin typeface="+mn-lt"/>
            <a:ea typeface="+mn-ea"/>
            <a:cs typeface="+mn-cs"/>
          </a:endParaRPr>
        </a:p>
      </xdr:txBody>
    </xdr:sp>
    <xdr:clientData/>
  </xdr:twoCellAnchor>
  <xdr:twoCellAnchor editAs="oneCell">
    <xdr:from>
      <xdr:col>24</xdr:col>
      <xdr:colOff>95249</xdr:colOff>
      <xdr:row>264</xdr:row>
      <xdr:rowOff>44822</xdr:rowOff>
    </xdr:from>
    <xdr:to>
      <xdr:col>47</xdr:col>
      <xdr:colOff>138791</xdr:colOff>
      <xdr:row>276</xdr:row>
      <xdr:rowOff>46683</xdr:rowOff>
    </xdr:to>
    <xdr:grpSp>
      <xdr:nvGrpSpPr>
        <xdr:cNvPr id="9" name="グループ化 8">
          <a:extLst>
            <a:ext uri="{FF2B5EF4-FFF2-40B4-BE49-F238E27FC236}">
              <a16:creationId xmlns:a16="http://schemas.microsoft.com/office/drawing/2014/main" id="{00000000-0008-0000-0700-000009000000}"/>
            </a:ext>
          </a:extLst>
        </xdr:cNvPr>
        <xdr:cNvGrpSpPr/>
      </xdr:nvGrpSpPr>
      <xdr:grpSpPr>
        <a:xfrm>
          <a:off x="7343774" y="56670947"/>
          <a:ext cx="6396717" cy="801961"/>
          <a:chOff x="7458075" y="2686049"/>
          <a:chExt cx="3441700" cy="753362"/>
        </a:xfrm>
      </xdr:grpSpPr>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7458075" y="2686049"/>
            <a:ext cx="3441700" cy="753362"/>
          </a:xfrm>
          <a:prstGeom prst="rect">
            <a:avLst/>
          </a:prstGeom>
          <a:solidFill>
            <a:srgbClr val="FFFF99"/>
          </a:solidFill>
          <a:l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l"/>
            <a:r>
              <a:rPr kumimoji="1" lang="en-US" altLang="ja-JP" sz="1200" b="1" kern="1200">
                <a:solidFill>
                  <a:srgbClr val="FF0000"/>
                </a:solidFill>
                <a:effectLst/>
                <a:latin typeface="+mn-lt"/>
                <a:ea typeface="+mn-ea"/>
                <a:cs typeface="+mn-cs"/>
              </a:rPr>
              <a:t>※</a:t>
            </a:r>
            <a:r>
              <a:rPr kumimoji="1" lang="ja-JP" altLang="en-US" sz="1200" b="1" kern="1200">
                <a:solidFill>
                  <a:srgbClr val="FF0000"/>
                </a:solidFill>
                <a:effectLst/>
                <a:latin typeface="+mn-lt"/>
                <a:ea typeface="+mn-ea"/>
                <a:cs typeface="+mn-cs"/>
              </a:rPr>
              <a:t>共同申請の場合はシートの保護を解除し、左側２６８・２７１・２７４・２７７行目</a:t>
            </a:r>
            <a:r>
              <a:rPr kumimoji="1" lang="ja-JP" altLang="en-US" sz="1200" b="1">
                <a:solidFill>
                  <a:srgbClr val="FF0000"/>
                </a:solidFill>
                <a:effectLst/>
                <a:latin typeface="+mn-lt"/>
                <a:ea typeface="+mn-ea"/>
                <a:cs typeface="+mn-cs"/>
              </a:rPr>
              <a:t>のグループ化　　</a:t>
            </a:r>
            <a:r>
              <a:rPr kumimoji="1" lang="ja-JP" altLang="en-US" sz="1100" b="1">
                <a:solidFill>
                  <a:srgbClr val="FF0000"/>
                </a:solidFill>
                <a:effectLst/>
                <a:latin typeface="+mn-lt"/>
                <a:ea typeface="+mn-ea"/>
                <a:cs typeface="+mn-cs"/>
              </a:rPr>
              <a:t>　</a:t>
            </a:r>
            <a:endParaRPr kumimoji="1" lang="en-US" altLang="ja-JP" sz="1200" b="1" kern="1200">
              <a:solidFill>
                <a:srgbClr val="FF0000"/>
              </a:solidFill>
              <a:effectLst/>
              <a:latin typeface="+mn-lt"/>
              <a:ea typeface="+mn-ea"/>
              <a:cs typeface="+mn-cs"/>
            </a:endParaRPr>
          </a:p>
          <a:p>
            <a:pPr algn="l"/>
            <a:r>
              <a:rPr kumimoji="1" lang="ja-JP" altLang="en-US" sz="1200" b="1" kern="1200">
                <a:solidFill>
                  <a:srgbClr val="FF0000"/>
                </a:solidFill>
                <a:effectLst/>
                <a:latin typeface="+mn-lt"/>
                <a:ea typeface="+mn-ea"/>
                <a:cs typeface="+mn-cs"/>
              </a:rPr>
              <a:t>　　　　　を開いて表示させてください。</a:t>
            </a:r>
          </a:p>
        </xdr:txBody>
      </xdr:sp>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7623124" y="3072314"/>
            <a:ext cx="136978" cy="199683"/>
          </a:xfrm>
          <a:prstGeom prst="rect">
            <a:avLst/>
          </a:prstGeom>
          <a:solidFill>
            <a:schemeClr val="bg1">
              <a:lumMod val="85000"/>
            </a:schemeClr>
          </a:solidFill>
          <a:ln>
            <a:solidFill>
              <a:schemeClr val="tx1">
                <a:lumMod val="75000"/>
                <a:lumOff val="2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ctr"/>
            <a:r>
              <a:rPr kumimoji="1" lang="ja-JP" altLang="en-US" sz="1100" b="1" kern="1200">
                <a:solidFill>
                  <a:sysClr val="windowText" lastClr="000000"/>
                </a:solidFill>
                <a:effectLst/>
                <a:latin typeface="+mn-lt"/>
                <a:ea typeface="+mn-ea"/>
                <a:cs typeface="+mn-cs"/>
              </a:rPr>
              <a:t>＋</a:t>
            </a:r>
          </a:p>
        </xdr:txBody>
      </xdr:sp>
    </xdr:grpSp>
    <xdr:clientData/>
  </xdr:twoCellAnchor>
  <xdr:twoCellAnchor editAs="oneCell">
    <xdr:from>
      <xdr:col>24</xdr:col>
      <xdr:colOff>104775</xdr:colOff>
      <xdr:row>260</xdr:row>
      <xdr:rowOff>66675</xdr:rowOff>
    </xdr:from>
    <xdr:to>
      <xdr:col>47</xdr:col>
      <xdr:colOff>138792</xdr:colOff>
      <xdr:row>263</xdr:row>
      <xdr:rowOff>138259</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7191375" y="60159900"/>
          <a:ext cx="6381750" cy="641724"/>
        </a:xfrm>
        <a:prstGeom prst="rect">
          <a:avLst/>
        </a:prstGeom>
        <a:solidFill>
          <a:srgbClr val="FFFF99"/>
        </a:solidFill>
        <a:l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lstStyle/>
        <a:p>
          <a:pPr algn="l"/>
          <a:r>
            <a:rPr kumimoji="1" lang="ja-JP" altLang="en-US" sz="1200" b="1" kern="1200">
              <a:solidFill>
                <a:srgbClr val="FF0000"/>
              </a:solidFill>
              <a:effectLst/>
              <a:latin typeface="+mn-lt"/>
              <a:ea typeface="+mn-ea"/>
              <a:cs typeface="+mn-cs"/>
            </a:rPr>
            <a:t>定型様式１－５が１ページに収まるよう、必要に応じて改ページの位置を調整してください。</a:t>
          </a:r>
          <a:endParaRPr kumimoji="1" lang="en-US" altLang="ja-JP" sz="1200" b="1" kern="1200">
            <a:solidFill>
              <a:srgbClr val="FF0000"/>
            </a:solidFill>
            <a:effectLst/>
            <a:latin typeface="+mn-lt"/>
            <a:ea typeface="+mn-ea"/>
            <a:cs typeface="+mn-cs"/>
          </a:endParaRPr>
        </a:p>
      </xdr:txBody>
    </xdr:sp>
    <xdr:clientData/>
  </xdr:twoCellAnchor>
  <mc:AlternateContent xmlns:mc="http://schemas.openxmlformats.org/markup-compatibility/2006">
    <mc:Choice xmlns:a14="http://schemas.microsoft.com/office/drawing/2010/main" Requires="a14">
      <xdr:twoCellAnchor editAs="oneCell">
        <xdr:from>
          <xdr:col>22</xdr:col>
          <xdr:colOff>161925</xdr:colOff>
          <xdr:row>236</xdr:row>
          <xdr:rowOff>190500</xdr:rowOff>
        </xdr:from>
        <xdr:to>
          <xdr:col>23</xdr:col>
          <xdr:colOff>123825</xdr:colOff>
          <xdr:row>238</xdr:row>
          <xdr:rowOff>19050</xdr:rowOff>
        </xdr:to>
        <xdr:sp macro="" textlink="">
          <xdr:nvSpPr>
            <xdr:cNvPr id="75779" name="Check Box 3" hidden="1">
              <a:extLst>
                <a:ext uri="{63B3BB69-23CF-44E3-9099-C40C66FF867C}">
                  <a14:compatExt spid="_x0000_s75779"/>
                </a:ext>
                <a:ext uri="{FF2B5EF4-FFF2-40B4-BE49-F238E27FC236}">
                  <a16:creationId xmlns:a16="http://schemas.microsoft.com/office/drawing/2014/main" id="{00000000-0008-0000-0500-000003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232</xdr:row>
          <xdr:rowOff>190500</xdr:rowOff>
        </xdr:from>
        <xdr:to>
          <xdr:col>23</xdr:col>
          <xdr:colOff>123825</xdr:colOff>
          <xdr:row>234</xdr:row>
          <xdr:rowOff>19050</xdr:rowOff>
        </xdr:to>
        <xdr:sp macro="" textlink="">
          <xdr:nvSpPr>
            <xdr:cNvPr id="75781" name="Check Box 5" hidden="1">
              <a:extLst>
                <a:ext uri="{63B3BB69-23CF-44E3-9099-C40C66FF867C}">
                  <a14:compatExt spid="_x0000_s75781"/>
                </a:ext>
                <a:ext uri="{FF2B5EF4-FFF2-40B4-BE49-F238E27FC236}">
                  <a16:creationId xmlns:a16="http://schemas.microsoft.com/office/drawing/2014/main" id="{00000000-0008-0000-0500-000005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234</xdr:row>
          <xdr:rowOff>190500</xdr:rowOff>
        </xdr:from>
        <xdr:to>
          <xdr:col>23</xdr:col>
          <xdr:colOff>123825</xdr:colOff>
          <xdr:row>236</xdr:row>
          <xdr:rowOff>19050</xdr:rowOff>
        </xdr:to>
        <xdr:sp macro="" textlink="">
          <xdr:nvSpPr>
            <xdr:cNvPr id="75782" name="Check Box 6" hidden="1">
              <a:extLst>
                <a:ext uri="{63B3BB69-23CF-44E3-9099-C40C66FF867C}">
                  <a14:compatExt spid="_x0000_s75782"/>
                </a:ext>
                <a:ext uri="{FF2B5EF4-FFF2-40B4-BE49-F238E27FC236}">
                  <a16:creationId xmlns:a16="http://schemas.microsoft.com/office/drawing/2014/main" id="{00000000-0008-0000-0500-000006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238</xdr:row>
          <xdr:rowOff>190500</xdr:rowOff>
        </xdr:from>
        <xdr:to>
          <xdr:col>23</xdr:col>
          <xdr:colOff>123825</xdr:colOff>
          <xdr:row>240</xdr:row>
          <xdr:rowOff>19050</xdr:rowOff>
        </xdr:to>
        <xdr:sp macro="" textlink="">
          <xdr:nvSpPr>
            <xdr:cNvPr id="75783" name="Check Box 7" hidden="1">
              <a:extLst>
                <a:ext uri="{63B3BB69-23CF-44E3-9099-C40C66FF867C}">
                  <a14:compatExt spid="_x0000_s75783"/>
                </a:ext>
                <a:ext uri="{FF2B5EF4-FFF2-40B4-BE49-F238E27FC236}">
                  <a16:creationId xmlns:a16="http://schemas.microsoft.com/office/drawing/2014/main" id="{00000000-0008-0000-0500-000007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240</xdr:row>
          <xdr:rowOff>57150</xdr:rowOff>
        </xdr:from>
        <xdr:to>
          <xdr:col>23</xdr:col>
          <xdr:colOff>123825</xdr:colOff>
          <xdr:row>240</xdr:row>
          <xdr:rowOff>285750</xdr:rowOff>
        </xdr:to>
        <xdr:sp macro="" textlink="">
          <xdr:nvSpPr>
            <xdr:cNvPr id="75784" name="Check Box 8" hidden="1">
              <a:extLst>
                <a:ext uri="{63B3BB69-23CF-44E3-9099-C40C66FF867C}">
                  <a14:compatExt spid="_x0000_s75784"/>
                </a:ext>
                <a:ext uri="{FF2B5EF4-FFF2-40B4-BE49-F238E27FC236}">
                  <a16:creationId xmlns:a16="http://schemas.microsoft.com/office/drawing/2014/main" id="{00000000-0008-0000-0500-000008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241</xdr:row>
          <xdr:rowOff>190500</xdr:rowOff>
        </xdr:from>
        <xdr:to>
          <xdr:col>23</xdr:col>
          <xdr:colOff>123825</xdr:colOff>
          <xdr:row>243</xdr:row>
          <xdr:rowOff>19050</xdr:rowOff>
        </xdr:to>
        <xdr:sp macro="" textlink="">
          <xdr:nvSpPr>
            <xdr:cNvPr id="75785" name="Check Box 9" hidden="1">
              <a:extLst>
                <a:ext uri="{63B3BB69-23CF-44E3-9099-C40C66FF867C}">
                  <a14:compatExt spid="_x0000_s75785"/>
                </a:ext>
                <a:ext uri="{FF2B5EF4-FFF2-40B4-BE49-F238E27FC236}">
                  <a16:creationId xmlns:a16="http://schemas.microsoft.com/office/drawing/2014/main" id="{00000000-0008-0000-0500-000009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244</xdr:row>
          <xdr:rowOff>76200</xdr:rowOff>
        </xdr:from>
        <xdr:to>
          <xdr:col>23</xdr:col>
          <xdr:colOff>123825</xdr:colOff>
          <xdr:row>244</xdr:row>
          <xdr:rowOff>304800</xdr:rowOff>
        </xdr:to>
        <xdr:sp macro="" textlink="">
          <xdr:nvSpPr>
            <xdr:cNvPr id="75788" name="Check Box 12" hidden="1">
              <a:extLst>
                <a:ext uri="{63B3BB69-23CF-44E3-9099-C40C66FF867C}">
                  <a14:compatExt spid="_x0000_s75788"/>
                </a:ext>
                <a:ext uri="{FF2B5EF4-FFF2-40B4-BE49-F238E27FC236}">
                  <a16:creationId xmlns:a16="http://schemas.microsoft.com/office/drawing/2014/main" id="{00000000-0008-0000-0500-00000C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246</xdr:row>
          <xdr:rowOff>76200</xdr:rowOff>
        </xdr:from>
        <xdr:to>
          <xdr:col>23</xdr:col>
          <xdr:colOff>123825</xdr:colOff>
          <xdr:row>246</xdr:row>
          <xdr:rowOff>304800</xdr:rowOff>
        </xdr:to>
        <xdr:sp macro="" textlink="">
          <xdr:nvSpPr>
            <xdr:cNvPr id="75789" name="Check Box 13" hidden="1">
              <a:extLst>
                <a:ext uri="{63B3BB69-23CF-44E3-9099-C40C66FF867C}">
                  <a14:compatExt spid="_x0000_s75789"/>
                </a:ext>
                <a:ext uri="{FF2B5EF4-FFF2-40B4-BE49-F238E27FC236}">
                  <a16:creationId xmlns:a16="http://schemas.microsoft.com/office/drawing/2014/main" id="{00000000-0008-0000-0500-00000D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248</xdr:row>
          <xdr:rowOff>76200</xdr:rowOff>
        </xdr:from>
        <xdr:to>
          <xdr:col>23</xdr:col>
          <xdr:colOff>123825</xdr:colOff>
          <xdr:row>248</xdr:row>
          <xdr:rowOff>304800</xdr:rowOff>
        </xdr:to>
        <xdr:sp macro="" textlink="">
          <xdr:nvSpPr>
            <xdr:cNvPr id="75791" name="Check Box 15" hidden="1">
              <a:extLst>
                <a:ext uri="{63B3BB69-23CF-44E3-9099-C40C66FF867C}">
                  <a14:compatExt spid="_x0000_s75791"/>
                </a:ext>
                <a:ext uri="{FF2B5EF4-FFF2-40B4-BE49-F238E27FC236}">
                  <a16:creationId xmlns:a16="http://schemas.microsoft.com/office/drawing/2014/main" id="{00000000-0008-0000-0500-00000F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250</xdr:row>
          <xdr:rowOff>228600</xdr:rowOff>
        </xdr:from>
        <xdr:to>
          <xdr:col>23</xdr:col>
          <xdr:colOff>123825</xdr:colOff>
          <xdr:row>250</xdr:row>
          <xdr:rowOff>457200</xdr:rowOff>
        </xdr:to>
        <xdr:sp macro="" textlink="">
          <xdr:nvSpPr>
            <xdr:cNvPr id="75792" name="Check Box 16" hidden="1">
              <a:extLst>
                <a:ext uri="{63B3BB69-23CF-44E3-9099-C40C66FF867C}">
                  <a14:compatExt spid="_x0000_s75792"/>
                </a:ext>
                <a:ext uri="{FF2B5EF4-FFF2-40B4-BE49-F238E27FC236}">
                  <a16:creationId xmlns:a16="http://schemas.microsoft.com/office/drawing/2014/main" id="{00000000-0008-0000-0500-000010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252</xdr:row>
          <xdr:rowOff>190500</xdr:rowOff>
        </xdr:from>
        <xdr:to>
          <xdr:col>23</xdr:col>
          <xdr:colOff>123825</xdr:colOff>
          <xdr:row>252</xdr:row>
          <xdr:rowOff>419100</xdr:rowOff>
        </xdr:to>
        <xdr:sp macro="" textlink="">
          <xdr:nvSpPr>
            <xdr:cNvPr id="75793" name="Check Box 17" hidden="1">
              <a:extLst>
                <a:ext uri="{63B3BB69-23CF-44E3-9099-C40C66FF867C}">
                  <a14:compatExt spid="_x0000_s75793"/>
                </a:ext>
                <a:ext uri="{FF2B5EF4-FFF2-40B4-BE49-F238E27FC236}">
                  <a16:creationId xmlns:a16="http://schemas.microsoft.com/office/drawing/2014/main" id="{00000000-0008-0000-0500-000011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254</xdr:row>
          <xdr:rowOff>190500</xdr:rowOff>
        </xdr:from>
        <xdr:to>
          <xdr:col>23</xdr:col>
          <xdr:colOff>123825</xdr:colOff>
          <xdr:row>256</xdr:row>
          <xdr:rowOff>19050</xdr:rowOff>
        </xdr:to>
        <xdr:sp macro="" textlink="">
          <xdr:nvSpPr>
            <xdr:cNvPr id="75794" name="Check Box 18" hidden="1">
              <a:extLst>
                <a:ext uri="{63B3BB69-23CF-44E3-9099-C40C66FF867C}">
                  <a14:compatExt spid="_x0000_s75794"/>
                </a:ext>
                <a:ext uri="{FF2B5EF4-FFF2-40B4-BE49-F238E27FC236}">
                  <a16:creationId xmlns:a16="http://schemas.microsoft.com/office/drawing/2014/main" id="{00000000-0008-0000-0500-000012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256</xdr:row>
          <xdr:rowOff>85725</xdr:rowOff>
        </xdr:from>
        <xdr:to>
          <xdr:col>23</xdr:col>
          <xdr:colOff>123825</xdr:colOff>
          <xdr:row>256</xdr:row>
          <xdr:rowOff>314325</xdr:rowOff>
        </xdr:to>
        <xdr:sp macro="" textlink="">
          <xdr:nvSpPr>
            <xdr:cNvPr id="75795" name="Check Box 19" hidden="1">
              <a:extLst>
                <a:ext uri="{63B3BB69-23CF-44E3-9099-C40C66FF867C}">
                  <a14:compatExt spid="_x0000_s75795"/>
                </a:ext>
                <a:ext uri="{FF2B5EF4-FFF2-40B4-BE49-F238E27FC236}">
                  <a16:creationId xmlns:a16="http://schemas.microsoft.com/office/drawing/2014/main" id="{00000000-0008-0000-0500-000013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34</xdr:col>
      <xdr:colOff>171450</xdr:colOff>
      <xdr:row>8</xdr:row>
      <xdr:rowOff>266700</xdr:rowOff>
    </xdr:from>
    <xdr:to>
      <xdr:col>56</xdr:col>
      <xdr:colOff>89400</xdr:colOff>
      <xdr:row>15</xdr:row>
      <xdr:rowOff>17956</xdr:rowOff>
    </xdr:to>
    <xdr:pic>
      <xdr:nvPicPr>
        <xdr:cNvPr id="2" name="図 1">
          <a:extLst>
            <a:ext uri="{FF2B5EF4-FFF2-40B4-BE49-F238E27FC236}">
              <a16:creationId xmlns:a16="http://schemas.microsoft.com/office/drawing/2014/main" id="{D0FF1AEC-164F-36B8-32D7-CF6F45CD70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543800" y="2209800"/>
          <a:ext cx="4737600" cy="1599106"/>
        </a:xfrm>
        <a:prstGeom prst="rect">
          <a:avLst/>
        </a:prstGeom>
        <a:solidFill>
          <a:schemeClr val="bg1"/>
        </a:solidFill>
      </xdr:spPr>
    </xdr:pic>
    <xdr:clientData/>
  </xdr:twoCellAnchor>
  <xdr:oneCellAnchor>
    <xdr:from>
      <xdr:col>34</xdr:col>
      <xdr:colOff>76200</xdr:colOff>
      <xdr:row>7</xdr:row>
      <xdr:rowOff>266700</xdr:rowOff>
    </xdr:from>
    <xdr:ext cx="761747" cy="282898"/>
    <xdr:sp macro="" textlink="">
      <xdr:nvSpPr>
        <xdr:cNvPr id="3" name="テキスト ボックス 2">
          <a:extLst>
            <a:ext uri="{FF2B5EF4-FFF2-40B4-BE49-F238E27FC236}">
              <a16:creationId xmlns:a16="http://schemas.microsoft.com/office/drawing/2014/main" id="{00000000-0008-0000-0A00-000003000000}"/>
            </a:ext>
          </a:extLst>
        </xdr:cNvPr>
        <xdr:cNvSpPr txBox="1"/>
      </xdr:nvSpPr>
      <xdr:spPr>
        <a:xfrm>
          <a:off x="7448550" y="1924050"/>
          <a:ext cx="761747" cy="2828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900" b="1">
              <a:solidFill>
                <a:srgbClr val="FFFF00"/>
              </a:solidFill>
              <a:latin typeface="Meiryo UI" panose="020B0604030504040204" pitchFamily="50" charset="-128"/>
              <a:ea typeface="Meiryo UI" panose="020B0604030504040204" pitchFamily="50" charset="-128"/>
            </a:rPr>
            <a:t>＜記入例＞</a:t>
          </a: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93</xdr:col>
      <xdr:colOff>0</xdr:colOff>
      <xdr:row>64</xdr:row>
      <xdr:rowOff>40105</xdr:rowOff>
    </xdr:from>
    <xdr:ext cx="184731" cy="264560"/>
    <xdr:sp macro="" textlink="">
      <xdr:nvSpPr>
        <xdr:cNvPr id="13" name="テキスト ボックス 12">
          <a:extLst>
            <a:ext uri="{FF2B5EF4-FFF2-40B4-BE49-F238E27FC236}">
              <a16:creationId xmlns:a16="http://schemas.microsoft.com/office/drawing/2014/main" id="{00000000-0008-0000-0B00-00000D000000}"/>
            </a:ext>
          </a:extLst>
        </xdr:cNvPr>
        <xdr:cNvSpPr txBox="1"/>
      </xdr:nvSpPr>
      <xdr:spPr>
        <a:xfrm>
          <a:off x="63779400" y="108414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xdr:col>
      <xdr:colOff>190500</xdr:colOff>
      <xdr:row>38</xdr:row>
      <xdr:rowOff>40105</xdr:rowOff>
    </xdr:from>
    <xdr:ext cx="184731" cy="264560"/>
    <xdr:sp macro="" textlink="">
      <xdr:nvSpPr>
        <xdr:cNvPr id="14" name="テキスト ボックス 13">
          <a:extLst>
            <a:ext uri="{FF2B5EF4-FFF2-40B4-BE49-F238E27FC236}">
              <a16:creationId xmlns:a16="http://schemas.microsoft.com/office/drawing/2014/main" id="{00000000-0008-0000-0B00-00000E000000}"/>
            </a:ext>
          </a:extLst>
        </xdr:cNvPr>
        <xdr:cNvSpPr txBox="1"/>
      </xdr:nvSpPr>
      <xdr:spPr>
        <a:xfrm>
          <a:off x="876300" y="63837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twoCellAnchor>
    <xdr:from>
      <xdr:col>25</xdr:col>
      <xdr:colOff>0</xdr:colOff>
      <xdr:row>25</xdr:row>
      <xdr:rowOff>0</xdr:rowOff>
    </xdr:from>
    <xdr:to>
      <xdr:col>25</xdr:col>
      <xdr:colOff>99172</xdr:colOff>
      <xdr:row>25</xdr:row>
      <xdr:rowOff>0</xdr:rowOff>
    </xdr:to>
    <xdr:cxnSp macro="">
      <xdr:nvCxnSpPr>
        <xdr:cNvPr id="15" name="直線コネクタ 14">
          <a:extLst>
            <a:ext uri="{FF2B5EF4-FFF2-40B4-BE49-F238E27FC236}">
              <a16:creationId xmlns:a16="http://schemas.microsoft.com/office/drawing/2014/main" id="{00000000-0008-0000-0B00-00000F000000}"/>
            </a:ext>
          </a:extLst>
        </xdr:cNvPr>
        <xdr:cNvCxnSpPr/>
      </xdr:nvCxnSpPr>
      <xdr:spPr>
        <a:xfrm>
          <a:off x="17145000" y="4114800"/>
          <a:ext cx="99172"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190500</xdr:colOff>
      <xdr:row>38</xdr:row>
      <xdr:rowOff>40105</xdr:rowOff>
    </xdr:from>
    <xdr:ext cx="184731" cy="264560"/>
    <xdr:sp macro="" textlink="">
      <xdr:nvSpPr>
        <xdr:cNvPr id="22" name="テキスト ボックス 21">
          <a:extLst>
            <a:ext uri="{FF2B5EF4-FFF2-40B4-BE49-F238E27FC236}">
              <a16:creationId xmlns:a16="http://schemas.microsoft.com/office/drawing/2014/main" id="{00000000-0008-0000-0B00-000016000000}"/>
            </a:ext>
          </a:extLst>
        </xdr:cNvPr>
        <xdr:cNvSpPr txBox="1"/>
      </xdr:nvSpPr>
      <xdr:spPr>
        <a:xfrm>
          <a:off x="876300" y="63837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xdr:col>
      <xdr:colOff>190500</xdr:colOff>
      <xdr:row>40</xdr:row>
      <xdr:rowOff>40105</xdr:rowOff>
    </xdr:from>
    <xdr:ext cx="184731" cy="264560"/>
    <xdr:sp macro="" textlink="">
      <xdr:nvSpPr>
        <xdr:cNvPr id="23" name="テキスト ボックス 22">
          <a:extLst>
            <a:ext uri="{FF2B5EF4-FFF2-40B4-BE49-F238E27FC236}">
              <a16:creationId xmlns:a16="http://schemas.microsoft.com/office/drawing/2014/main" id="{00000000-0008-0000-0B00-000017000000}"/>
            </a:ext>
          </a:extLst>
        </xdr:cNvPr>
        <xdr:cNvSpPr txBox="1"/>
      </xdr:nvSpPr>
      <xdr:spPr>
        <a:xfrm>
          <a:off x="876300" y="67266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xdr:col>
      <xdr:colOff>190500</xdr:colOff>
      <xdr:row>40</xdr:row>
      <xdr:rowOff>40105</xdr:rowOff>
    </xdr:from>
    <xdr:ext cx="184731" cy="264560"/>
    <xdr:sp macro="" textlink="">
      <xdr:nvSpPr>
        <xdr:cNvPr id="24" name="テキスト ボックス 23">
          <a:extLst>
            <a:ext uri="{FF2B5EF4-FFF2-40B4-BE49-F238E27FC236}">
              <a16:creationId xmlns:a16="http://schemas.microsoft.com/office/drawing/2014/main" id="{00000000-0008-0000-0B00-000018000000}"/>
            </a:ext>
          </a:extLst>
        </xdr:cNvPr>
        <xdr:cNvSpPr txBox="1"/>
      </xdr:nvSpPr>
      <xdr:spPr>
        <a:xfrm>
          <a:off x="876300" y="67266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wsDr>
</file>

<file path=xl/drawings/drawing6.xml><?xml version="1.0" encoding="utf-8"?>
<xdr:wsDr xmlns:xdr="http://schemas.openxmlformats.org/drawingml/2006/spreadsheetDrawing" xmlns:a="http://schemas.openxmlformats.org/drawingml/2006/main">
  <xdr:twoCellAnchor editAs="absolute">
    <xdr:from>
      <xdr:col>16</xdr:col>
      <xdr:colOff>61232</xdr:colOff>
      <xdr:row>0</xdr:row>
      <xdr:rowOff>100693</xdr:rowOff>
    </xdr:from>
    <xdr:to>
      <xdr:col>22</xdr:col>
      <xdr:colOff>627689</xdr:colOff>
      <xdr:row>15</xdr:row>
      <xdr:rowOff>2</xdr:rowOff>
    </xdr:to>
    <xdr:grpSp>
      <xdr:nvGrpSpPr>
        <xdr:cNvPr id="5" name="グループ化 4">
          <a:extLst>
            <a:ext uri="{FF2B5EF4-FFF2-40B4-BE49-F238E27FC236}">
              <a16:creationId xmlns:a16="http://schemas.microsoft.com/office/drawing/2014/main" id="{00000000-0008-0000-1000-000005000000}"/>
            </a:ext>
          </a:extLst>
        </xdr:cNvPr>
        <xdr:cNvGrpSpPr/>
      </xdr:nvGrpSpPr>
      <xdr:grpSpPr>
        <a:xfrm>
          <a:off x="11654518" y="100693"/>
          <a:ext cx="5791600" cy="3614059"/>
          <a:chOff x="11626905" y="768405"/>
          <a:chExt cx="5716808" cy="3609348"/>
        </a:xfrm>
      </xdr:grpSpPr>
      <xdr:pic>
        <xdr:nvPicPr>
          <xdr:cNvPr id="11" name="図 10">
            <a:extLst>
              <a:ext uri="{FF2B5EF4-FFF2-40B4-BE49-F238E27FC236}">
                <a16:creationId xmlns:a16="http://schemas.microsoft.com/office/drawing/2014/main" id="{00000000-0008-0000-1000-00000B000000}"/>
              </a:ext>
            </a:extLst>
          </xdr:cNvPr>
          <xdr:cNvPicPr>
            <a:picLocks noChangeAspect="1"/>
          </xdr:cNvPicPr>
        </xdr:nvPicPr>
        <xdr:blipFill rotWithShape="1">
          <a:blip xmlns:r="http://schemas.openxmlformats.org/officeDocument/2006/relationships" r:embed="rId1"/>
          <a:srcRect l="1" r="698"/>
          <a:stretch/>
        </xdr:blipFill>
        <xdr:spPr>
          <a:xfrm>
            <a:off x="11626905" y="768405"/>
            <a:ext cx="5716808" cy="3609348"/>
          </a:xfrm>
          <a:prstGeom prst="rect">
            <a:avLst/>
          </a:prstGeom>
        </xdr:spPr>
      </xdr:pic>
      <xdr:sp macro="" textlink="">
        <xdr:nvSpPr>
          <xdr:cNvPr id="12" name="正方形/長方形 11">
            <a:extLst>
              <a:ext uri="{FF2B5EF4-FFF2-40B4-BE49-F238E27FC236}">
                <a16:creationId xmlns:a16="http://schemas.microsoft.com/office/drawing/2014/main" id="{00000000-0008-0000-1000-00000C000000}"/>
              </a:ext>
            </a:extLst>
          </xdr:cNvPr>
          <xdr:cNvSpPr/>
        </xdr:nvSpPr>
        <xdr:spPr bwMode="auto">
          <a:xfrm>
            <a:off x="11954364" y="1883832"/>
            <a:ext cx="1658916" cy="904386"/>
          </a:xfrm>
          <a:prstGeom prst="rect">
            <a:avLst/>
          </a:prstGeom>
          <a:solidFill>
            <a:schemeClr val="bg1"/>
          </a:solidFill>
          <a:ln w="38100" cap="rnd">
            <a:solidFill>
              <a:srgbClr val="FF0000"/>
            </a:solidFill>
            <a:round/>
            <a:headEnd/>
            <a:tailEnd/>
          </a:ln>
        </xdr:spPr>
        <xdr:txBody>
          <a:bodyPr vertOverflow="clip" horzOverflow="clip" rtlCol="0" anchor="t"/>
          <a:lstStyle/>
          <a:p>
            <a:pPr algn="l"/>
            <a:r>
              <a:rPr kumimoji="1" lang="en-US" altLang="ja-JP" sz="1100" b="1">
                <a:solidFill>
                  <a:srgbClr val="FF0000"/>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b="1">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各項目を増やす場合は赤枠範囲すべてコピーした行を挿入してください。</a:t>
            </a:r>
            <a:endParaRPr kumimoji="1" lang="en-US" altLang="ja-JP" sz="1100" b="1">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l"/>
            <a:endParaRPr kumimoji="1" lang="ja-JP" altLang="en-US" sz="1100">
              <a:solidFill>
                <a:sysClr val="windowText" lastClr="000000"/>
              </a:solidFill>
            </a:endParaRPr>
          </a:p>
        </xdr:txBody>
      </xdr:sp>
    </xdr:grpSp>
    <xdr:clientData/>
  </xdr:twoCellAnchor>
</xdr:wsDr>
</file>

<file path=xl/drawings/drawing7.xml><?xml version="1.0" encoding="utf-8"?>
<xdr:wsDr xmlns:xdr="http://schemas.openxmlformats.org/drawingml/2006/spreadsheetDrawing" xmlns:a="http://schemas.openxmlformats.org/drawingml/2006/main">
  <xdr:twoCellAnchor editAs="absolute">
    <xdr:from>
      <xdr:col>16</xdr:col>
      <xdr:colOff>40821</xdr:colOff>
      <xdr:row>0</xdr:row>
      <xdr:rowOff>167370</xdr:rowOff>
    </xdr:from>
    <xdr:to>
      <xdr:col>22</xdr:col>
      <xdr:colOff>596389</xdr:colOff>
      <xdr:row>15</xdr:row>
      <xdr:rowOff>63954</xdr:rowOff>
    </xdr:to>
    <xdr:grpSp>
      <xdr:nvGrpSpPr>
        <xdr:cNvPr id="2" name="グループ化 1">
          <a:extLst>
            <a:ext uri="{FF2B5EF4-FFF2-40B4-BE49-F238E27FC236}">
              <a16:creationId xmlns:a16="http://schemas.microsoft.com/office/drawing/2014/main" id="{00000000-0008-0000-1100-000002000000}"/>
            </a:ext>
          </a:extLst>
        </xdr:cNvPr>
        <xdr:cNvGrpSpPr/>
      </xdr:nvGrpSpPr>
      <xdr:grpSpPr>
        <a:xfrm>
          <a:off x="11634107" y="167370"/>
          <a:ext cx="5780711" cy="3611334"/>
          <a:chOff x="11626905" y="768405"/>
          <a:chExt cx="5716808" cy="3609348"/>
        </a:xfrm>
      </xdr:grpSpPr>
      <xdr:pic>
        <xdr:nvPicPr>
          <xdr:cNvPr id="3" name="図 2">
            <a:extLst>
              <a:ext uri="{FF2B5EF4-FFF2-40B4-BE49-F238E27FC236}">
                <a16:creationId xmlns:a16="http://schemas.microsoft.com/office/drawing/2014/main" id="{00000000-0008-0000-1100-000003000000}"/>
              </a:ext>
            </a:extLst>
          </xdr:cNvPr>
          <xdr:cNvPicPr>
            <a:picLocks noChangeAspect="1"/>
          </xdr:cNvPicPr>
        </xdr:nvPicPr>
        <xdr:blipFill rotWithShape="1">
          <a:blip xmlns:r="http://schemas.openxmlformats.org/officeDocument/2006/relationships" r:embed="rId1"/>
          <a:srcRect l="1" r="698"/>
          <a:stretch/>
        </xdr:blipFill>
        <xdr:spPr>
          <a:xfrm>
            <a:off x="11626905" y="768405"/>
            <a:ext cx="5716808" cy="3609348"/>
          </a:xfrm>
          <a:prstGeom prst="rect">
            <a:avLst/>
          </a:prstGeom>
        </xdr:spPr>
      </xdr:pic>
      <xdr:sp macro="" textlink="">
        <xdr:nvSpPr>
          <xdr:cNvPr id="4" name="正方形/長方形 3">
            <a:extLst>
              <a:ext uri="{FF2B5EF4-FFF2-40B4-BE49-F238E27FC236}">
                <a16:creationId xmlns:a16="http://schemas.microsoft.com/office/drawing/2014/main" id="{00000000-0008-0000-1100-000004000000}"/>
              </a:ext>
            </a:extLst>
          </xdr:cNvPr>
          <xdr:cNvSpPr/>
        </xdr:nvSpPr>
        <xdr:spPr bwMode="auto">
          <a:xfrm>
            <a:off x="11954364" y="1883832"/>
            <a:ext cx="1658916" cy="904386"/>
          </a:xfrm>
          <a:prstGeom prst="rect">
            <a:avLst/>
          </a:prstGeom>
          <a:solidFill>
            <a:schemeClr val="bg1"/>
          </a:solidFill>
          <a:ln w="38100" cap="rnd">
            <a:solidFill>
              <a:srgbClr val="FF0000"/>
            </a:solidFill>
            <a:round/>
            <a:headEnd/>
            <a:tailEnd/>
          </a:ln>
        </xdr:spPr>
        <xdr:txBody>
          <a:bodyPr vertOverflow="clip" horzOverflow="clip" rtlCol="0" anchor="t"/>
          <a:lstStyle/>
          <a:p>
            <a:pPr algn="l"/>
            <a:r>
              <a:rPr kumimoji="1" lang="en-US" altLang="ja-JP" sz="1100" b="1">
                <a:solidFill>
                  <a:srgbClr val="FF0000"/>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b="1">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各項目を増やす場合は赤枠範囲すべてコピーした行を挿入してください。</a:t>
            </a:r>
            <a:endParaRPr kumimoji="1" lang="en-US" altLang="ja-JP" sz="1100" b="1">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l"/>
            <a:endParaRPr kumimoji="1" lang="ja-JP" altLang="en-US" sz="1100">
              <a:solidFill>
                <a:sysClr val="windowText" lastClr="000000"/>
              </a:solidFill>
            </a:endParaRPr>
          </a:p>
        </xdr:txBody>
      </xdr:sp>
    </xdr:grpSp>
    <xdr:clientData/>
  </xdr:twoCellAnchor>
</xdr:wsDr>
</file>

<file path=xl/drawings/drawing8.xml><?xml version="1.0" encoding="utf-8"?>
<xdr:wsDr xmlns:xdr="http://schemas.openxmlformats.org/drawingml/2006/spreadsheetDrawing" xmlns:a="http://schemas.openxmlformats.org/drawingml/2006/main">
  <xdr:twoCellAnchor editAs="absolute">
    <xdr:from>
      <xdr:col>16</xdr:col>
      <xdr:colOff>23132</xdr:colOff>
      <xdr:row>0</xdr:row>
      <xdr:rowOff>140154</xdr:rowOff>
    </xdr:from>
    <xdr:to>
      <xdr:col>22</xdr:col>
      <xdr:colOff>582785</xdr:colOff>
      <xdr:row>15</xdr:row>
      <xdr:rowOff>40823</xdr:rowOff>
    </xdr:to>
    <xdr:grpSp>
      <xdr:nvGrpSpPr>
        <xdr:cNvPr id="2" name="グループ化 1">
          <a:extLst>
            <a:ext uri="{FF2B5EF4-FFF2-40B4-BE49-F238E27FC236}">
              <a16:creationId xmlns:a16="http://schemas.microsoft.com/office/drawing/2014/main" id="{00000000-0008-0000-1200-000002000000}"/>
            </a:ext>
          </a:extLst>
        </xdr:cNvPr>
        <xdr:cNvGrpSpPr/>
      </xdr:nvGrpSpPr>
      <xdr:grpSpPr>
        <a:xfrm>
          <a:off x="11616418" y="140154"/>
          <a:ext cx="5784796" cy="3615419"/>
          <a:chOff x="11626905" y="768405"/>
          <a:chExt cx="5716808" cy="3609348"/>
        </a:xfrm>
      </xdr:grpSpPr>
      <xdr:pic>
        <xdr:nvPicPr>
          <xdr:cNvPr id="3" name="図 2">
            <a:extLst>
              <a:ext uri="{FF2B5EF4-FFF2-40B4-BE49-F238E27FC236}">
                <a16:creationId xmlns:a16="http://schemas.microsoft.com/office/drawing/2014/main" id="{00000000-0008-0000-1200-000003000000}"/>
              </a:ext>
            </a:extLst>
          </xdr:cNvPr>
          <xdr:cNvPicPr>
            <a:picLocks noChangeAspect="1"/>
          </xdr:cNvPicPr>
        </xdr:nvPicPr>
        <xdr:blipFill rotWithShape="1">
          <a:blip xmlns:r="http://schemas.openxmlformats.org/officeDocument/2006/relationships" r:embed="rId1"/>
          <a:srcRect l="1" r="698"/>
          <a:stretch/>
        </xdr:blipFill>
        <xdr:spPr>
          <a:xfrm>
            <a:off x="11626905" y="768405"/>
            <a:ext cx="5716808" cy="3609348"/>
          </a:xfrm>
          <a:prstGeom prst="rect">
            <a:avLst/>
          </a:prstGeom>
        </xdr:spPr>
      </xdr:pic>
      <xdr:sp macro="" textlink="">
        <xdr:nvSpPr>
          <xdr:cNvPr id="4" name="正方形/長方形 3">
            <a:extLst>
              <a:ext uri="{FF2B5EF4-FFF2-40B4-BE49-F238E27FC236}">
                <a16:creationId xmlns:a16="http://schemas.microsoft.com/office/drawing/2014/main" id="{00000000-0008-0000-1200-000004000000}"/>
              </a:ext>
            </a:extLst>
          </xdr:cNvPr>
          <xdr:cNvSpPr/>
        </xdr:nvSpPr>
        <xdr:spPr bwMode="auto">
          <a:xfrm>
            <a:off x="11954364" y="1883832"/>
            <a:ext cx="1658916" cy="904386"/>
          </a:xfrm>
          <a:prstGeom prst="rect">
            <a:avLst/>
          </a:prstGeom>
          <a:solidFill>
            <a:schemeClr val="bg1"/>
          </a:solidFill>
          <a:ln w="38100" cap="rnd">
            <a:solidFill>
              <a:srgbClr val="FF0000"/>
            </a:solidFill>
            <a:round/>
            <a:headEnd/>
            <a:tailEnd/>
          </a:ln>
        </xdr:spPr>
        <xdr:txBody>
          <a:bodyPr vertOverflow="clip" horzOverflow="clip" rtlCol="0" anchor="t"/>
          <a:lstStyle/>
          <a:p>
            <a:pPr algn="l"/>
            <a:r>
              <a:rPr kumimoji="1" lang="en-US" altLang="ja-JP" sz="1100" b="1">
                <a:solidFill>
                  <a:srgbClr val="FF0000"/>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b="1">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各項目を増やす場合は赤枠範囲すべてコピーした行を挿入してください。</a:t>
            </a:r>
            <a:endParaRPr kumimoji="1" lang="en-US" altLang="ja-JP" sz="1100" b="1">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l"/>
            <a:endParaRPr kumimoji="1" lang="ja-JP" altLang="en-US" sz="1100">
              <a:solidFill>
                <a:sysClr val="windowText" lastClr="000000"/>
              </a:solidFill>
            </a:endParaRPr>
          </a:p>
        </xdr:txBody>
      </xdr:sp>
    </xdr:grp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678F71B7-1D0A-4062-A600-87A5C07F78F1}" name="テーブル43" displayName="テーブル43" ref="T3:T4" totalsRowShown="0" headerRowDxfId="133" dataDxfId="131" headerRowBorderDxfId="132" tableBorderDxfId="130" totalsRowBorderDxfId="129">
  <autoFilter ref="T3:T4" xr:uid="{240B252E-7C0E-4456-91EA-F4EA7D51BD1B}"/>
  <tableColumns count="1">
    <tableColumn id="1" xr3:uid="{685D9026-F618-4A7B-B879-F4F3B13880FB}" name="事務所等" dataDxfId="128"/>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3E77EE89-2D4B-444F-9FA4-809C6B2A4B76}" name="テーブル44" displayName="テーブル44" ref="U3:U5" totalsRowShown="0" headerRowDxfId="127" dataDxfId="125" headerRowBorderDxfId="126" tableBorderDxfId="124" totalsRowBorderDxfId="123">
  <autoFilter ref="U3:U5" xr:uid="{3A72A067-89CA-4B66-A4D4-3929448853E3}"/>
  <tableColumns count="1">
    <tableColumn id="1" xr3:uid="{9A787EEC-97ED-42E8-A0F7-E28815576847}" name="ホテル等" dataDxfId="122"/>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2DDE0BB8-1AA2-49C4-9E83-35E3F1A5180A}" name="テーブル45" displayName="テーブル45" ref="V3:V6" totalsRowShown="0" headerRowDxfId="121" dataDxfId="119" headerRowBorderDxfId="120" tableBorderDxfId="118" totalsRowBorderDxfId="117">
  <autoFilter ref="V3:V6" xr:uid="{E8A9D0FA-7FFA-4739-BC85-40D6ACD1A5BF}"/>
  <tableColumns count="1">
    <tableColumn id="1" xr3:uid="{F0F034A8-5B5A-4174-92FA-E7CAFC8FA36F}" name="病院等" dataDxfId="116"/>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A313FCEF-5DA0-4A52-8E09-049DFCBC1C09}" name="テーブル46" displayName="テーブル46" ref="W3:W5" totalsRowShown="0" headerRowDxfId="115" dataDxfId="113" headerRowBorderDxfId="114" tableBorderDxfId="112" totalsRowBorderDxfId="111">
  <autoFilter ref="W3:W5" xr:uid="{13A3FCB3-A357-412D-AD7A-0D8D24CF65D4}"/>
  <tableColumns count="1">
    <tableColumn id="1" xr3:uid="{876B7E4F-92AE-4A0D-BFCA-7BFEE69C5907}" name="百貨店等" dataDxfId="110"/>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A92D316C-2B21-4C66-9F7F-E4C3DA1D2F98}" name="テーブル47" displayName="テーブル47" ref="X3:X11" totalsRowShown="0" headerRowDxfId="109" dataDxfId="107" headerRowBorderDxfId="108" tableBorderDxfId="106" totalsRowBorderDxfId="105">
  <autoFilter ref="X3:X11" xr:uid="{B91FE276-F4F4-47FF-A791-F98CE1BE1B25}"/>
  <tableColumns count="1">
    <tableColumn id="1" xr3:uid="{28866DEE-BCC2-4BB6-9C18-29DABE178092}" name="学校等" dataDxfId="104"/>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1E7C85B5-20F6-47FC-9D9F-E907ADF151AA}" name="テーブル485" displayName="テーブル485" ref="Y3:Y6" totalsRowShown="0" headerRowDxfId="103" dataDxfId="101" headerRowBorderDxfId="102" tableBorderDxfId="100" totalsRowBorderDxfId="99">
  <autoFilter ref="Y3:Y6" xr:uid="{1E7C85B5-20F6-47FC-9D9F-E907ADF151AA}"/>
  <tableColumns count="1">
    <tableColumn id="1" xr3:uid="{5B23EE57-71CC-49FE-81B1-17C087629C4A}" name="集会所等" dataDxfId="98"/>
  </tableColumns>
  <tableStyleInfo name="TableStyleLight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F0322C07-2223-4EB1-A048-6AB6999C5247}" name="テーブル48" displayName="テーブル48" ref="Z3:Z4" totalsRowShown="0" headerRowDxfId="97" dataDxfId="95" headerRowBorderDxfId="96" tableBorderDxfId="94" totalsRowBorderDxfId="93">
  <autoFilter ref="Z3:Z4" xr:uid="{80D0DF2E-D8C5-4176-A1D4-9B45FF7A4202}"/>
  <tableColumns count="1">
    <tableColumn id="1" xr3:uid="{C463CA45-A958-4135-8855-A6D6E71FD8A1}" name="飲食店等" dataDxfId="92"/>
  </tableColumns>
  <tableStyleInfo name="TableStyleLight1"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noFill/>
        <a:ln w="0" cap="rnd">
          <a:solidFill>
            <a:srgbClr val="FF0000"/>
          </a:solidFill>
          <a:round/>
          <a:headEnd/>
          <a:tailEnd/>
        </a:ln>
        <a:extLst>
          <a:ext uri="{909E8E84-426E-40DD-AFC4-6F175D3DCCD1}">
            <a14:hiddenFill xmlns:a14="http://schemas.microsoft.com/office/drawing/2010/main">
              <a:solidFill>
                <a:srgbClr val="FFFFFF"/>
              </a:solidFill>
            </a14:hiddenFill>
          </a:ext>
        </a:extLst>
      </a:spPr>
      <a:bodyPr vertOverflow="clip" horzOverflow="clip" rtlCol="0" anchor="t"/>
      <a:lstStyle>
        <a:defPPr algn="l">
          <a:defRPr kumimoji="1" sz="1100"/>
        </a:defPPr>
      </a:lstStyle>
    </a:sp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3" Type="http://schemas.openxmlformats.org/officeDocument/2006/relationships/table" Target="../tables/table1.xml"/><Relationship Id="rId7" Type="http://schemas.openxmlformats.org/officeDocument/2006/relationships/table" Target="../tables/table5.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table" Target="../tables/table4.xml"/><Relationship Id="rId5" Type="http://schemas.openxmlformats.org/officeDocument/2006/relationships/table" Target="../tables/table3.xml"/><Relationship Id="rId4" Type="http://schemas.openxmlformats.org/officeDocument/2006/relationships/table" Target="../tables/table2.xml"/><Relationship Id="rId9" Type="http://schemas.openxmlformats.org/officeDocument/2006/relationships/table" Target="../tables/table7.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14.bin"/><Relationship Id="rId4" Type="http://schemas.openxmlformats.org/officeDocument/2006/relationships/comments" Target="../comments1.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7.xml"/><Relationship Id="rId1" Type="http://schemas.openxmlformats.org/officeDocument/2006/relationships/printerSettings" Target="../printerSettings/printerSettings15.bin"/><Relationship Id="rId4" Type="http://schemas.openxmlformats.org/officeDocument/2006/relationships/comments" Target="../comments2.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8.xml"/><Relationship Id="rId1" Type="http://schemas.openxmlformats.org/officeDocument/2006/relationships/printerSettings" Target="../printerSettings/printerSettings16.bin"/><Relationship Id="rId4" Type="http://schemas.openxmlformats.org/officeDocument/2006/relationships/comments" Target="../comments3.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14.xml"/><Relationship Id="rId13" Type="http://schemas.openxmlformats.org/officeDocument/2006/relationships/ctrlProp" Target="../ctrlProps/ctrlProp19.xml"/><Relationship Id="rId3" Type="http://schemas.openxmlformats.org/officeDocument/2006/relationships/vmlDrawing" Target="../drawings/vmlDrawing2.vml"/><Relationship Id="rId7" Type="http://schemas.openxmlformats.org/officeDocument/2006/relationships/ctrlProp" Target="../ctrlProps/ctrlProp13.xml"/><Relationship Id="rId12" Type="http://schemas.openxmlformats.org/officeDocument/2006/relationships/ctrlProp" Target="../ctrlProps/ctrlProp18.xml"/><Relationship Id="rId2" Type="http://schemas.openxmlformats.org/officeDocument/2006/relationships/drawing" Target="../drawings/drawing3.xml"/><Relationship Id="rId16" Type="http://schemas.openxmlformats.org/officeDocument/2006/relationships/ctrlProp" Target="../ctrlProps/ctrlProp22.xml"/><Relationship Id="rId1" Type="http://schemas.openxmlformats.org/officeDocument/2006/relationships/printerSettings" Target="../printerSettings/printerSettings6.bin"/><Relationship Id="rId6" Type="http://schemas.openxmlformats.org/officeDocument/2006/relationships/ctrlProp" Target="../ctrlProps/ctrlProp12.xml"/><Relationship Id="rId11" Type="http://schemas.openxmlformats.org/officeDocument/2006/relationships/ctrlProp" Target="../ctrlProps/ctrlProp17.xml"/><Relationship Id="rId5" Type="http://schemas.openxmlformats.org/officeDocument/2006/relationships/ctrlProp" Target="../ctrlProps/ctrlProp11.xml"/><Relationship Id="rId15" Type="http://schemas.openxmlformats.org/officeDocument/2006/relationships/ctrlProp" Target="../ctrlProps/ctrlProp21.xml"/><Relationship Id="rId10" Type="http://schemas.openxmlformats.org/officeDocument/2006/relationships/ctrlProp" Target="../ctrlProps/ctrlProp16.xml"/><Relationship Id="rId4" Type="http://schemas.openxmlformats.org/officeDocument/2006/relationships/ctrlProp" Target="../ctrlProps/ctrlProp10.xml"/><Relationship Id="rId9" Type="http://schemas.openxmlformats.org/officeDocument/2006/relationships/ctrlProp" Target="../ctrlProps/ctrlProp15.xml"/><Relationship Id="rId14" Type="http://schemas.openxmlformats.org/officeDocument/2006/relationships/ctrlProp" Target="../ctrlProps/ctrlProp20.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AK107"/>
  <sheetViews>
    <sheetView topLeftCell="AK1" zoomScaleNormal="100" workbookViewId="0">
      <selection activeCell="AK1" sqref="AK1"/>
    </sheetView>
  </sheetViews>
  <sheetFormatPr defaultColWidth="9" defaultRowHeight="14.25" outlineLevelCol="1" x14ac:dyDescent="0.25"/>
  <cols>
    <col min="1" max="1" width="1.875" style="1056" hidden="1" customWidth="1" outlineLevel="1"/>
    <col min="2" max="4" width="12.5" style="1056" hidden="1" customWidth="1" outlineLevel="1"/>
    <col min="5" max="5" width="17.5" style="1056" hidden="1" customWidth="1" outlineLevel="1"/>
    <col min="6" max="13" width="12.5" style="1056" hidden="1" customWidth="1" outlineLevel="1"/>
    <col min="14" max="14" width="15.25" style="1056" hidden="1" customWidth="1" outlineLevel="1"/>
    <col min="15" max="16" width="12.5" style="1056" hidden="1" customWidth="1" outlineLevel="1"/>
    <col min="17" max="18" width="13.625" style="1056" hidden="1" customWidth="1" outlineLevel="1"/>
    <col min="19" max="20" width="11.375" style="1056" hidden="1" customWidth="1" outlineLevel="1"/>
    <col min="21" max="22" width="9" style="1056" hidden="1" customWidth="1" outlineLevel="1"/>
    <col min="23" max="23" width="9.25" style="1056" hidden="1" customWidth="1" outlineLevel="1"/>
    <col min="24" max="24" width="9" style="1056" hidden="1" customWidth="1" outlineLevel="1"/>
    <col min="25" max="26" width="9.25" style="1056" hidden="1" customWidth="1" outlineLevel="1"/>
    <col min="27" max="27" width="43" style="1056" hidden="1" customWidth="1" outlineLevel="1"/>
    <col min="28" max="28" width="12.5" style="1056" hidden="1" customWidth="1" outlineLevel="1"/>
    <col min="29" max="29" width="3.875" style="1056" hidden="1" customWidth="1" outlineLevel="1"/>
    <col min="30" max="33" width="12.5" style="1056" hidden="1" customWidth="1" outlineLevel="1"/>
    <col min="34" max="34" width="4" style="1056" hidden="1" customWidth="1" outlineLevel="1"/>
    <col min="35" max="35" width="12.5" style="1056" hidden="1" customWidth="1" outlineLevel="1"/>
    <col min="36" max="36" width="11.5" style="1056" hidden="1" customWidth="1" outlineLevel="1"/>
    <col min="37" max="37" width="9" style="1056" collapsed="1"/>
    <col min="38" max="38" width="11.625" style="1056" customWidth="1"/>
    <col min="39" max="39" width="11" style="1056" customWidth="1"/>
    <col min="40" max="16384" width="9" style="1056"/>
  </cols>
  <sheetData>
    <row r="1" spans="2:35" ht="18.75" customHeight="1" x14ac:dyDescent="0.25">
      <c r="B1" s="1120" t="s">
        <v>628</v>
      </c>
      <c r="C1" s="1121"/>
      <c r="D1" s="1121"/>
      <c r="E1" s="1121"/>
      <c r="F1" s="1121"/>
      <c r="G1" s="1121"/>
      <c r="H1" s="1121"/>
      <c r="I1" s="1121"/>
      <c r="J1" s="1121"/>
      <c r="K1" s="1121"/>
      <c r="L1" s="1121"/>
      <c r="M1" s="1121"/>
      <c r="N1" s="1121"/>
      <c r="O1" s="1121"/>
      <c r="P1" s="1121"/>
      <c r="Q1" s="1121"/>
      <c r="R1" s="1121"/>
      <c r="S1" s="1121"/>
      <c r="T1" s="1121"/>
      <c r="U1" s="1121"/>
      <c r="V1" s="1121"/>
      <c r="W1" s="1121"/>
      <c r="X1" s="1121"/>
      <c r="Y1" s="1121"/>
      <c r="Z1" s="1121"/>
      <c r="AA1" s="1121"/>
      <c r="AB1" s="1122"/>
      <c r="AC1" s="1054"/>
      <c r="AD1" s="1123" t="s">
        <v>629</v>
      </c>
      <c r="AE1" s="1123"/>
      <c r="AF1" s="1123"/>
      <c r="AG1" s="1123"/>
      <c r="AH1" s="1054"/>
      <c r="AI1" s="1055" t="s">
        <v>664</v>
      </c>
    </row>
    <row r="2" spans="2:35" s="1054" customFormat="1" ht="26.25" customHeight="1" x14ac:dyDescent="0.15">
      <c r="B2" s="1055" t="s">
        <v>301</v>
      </c>
      <c r="C2" s="1057" t="s">
        <v>997</v>
      </c>
      <c r="D2" s="1055" t="s">
        <v>258</v>
      </c>
      <c r="E2" s="341" t="s">
        <v>422</v>
      </c>
      <c r="F2" s="1055" t="s">
        <v>338</v>
      </c>
      <c r="G2" s="341" t="s">
        <v>67</v>
      </c>
      <c r="H2" s="341" t="s">
        <v>250</v>
      </c>
      <c r="I2" s="341" t="s">
        <v>345</v>
      </c>
      <c r="J2" s="341" t="s">
        <v>1174</v>
      </c>
      <c r="K2" s="341" t="s">
        <v>357</v>
      </c>
      <c r="L2" s="341" t="s">
        <v>360</v>
      </c>
      <c r="M2" s="1055" t="s">
        <v>443</v>
      </c>
      <c r="N2" s="341" t="s">
        <v>344</v>
      </c>
      <c r="O2" s="1058" t="s">
        <v>625</v>
      </c>
      <c r="P2" s="1059" t="s">
        <v>626</v>
      </c>
      <c r="Q2" s="341" t="s">
        <v>431</v>
      </c>
      <c r="R2" s="341" t="s">
        <v>446</v>
      </c>
      <c r="S2" s="341" t="s">
        <v>435</v>
      </c>
      <c r="T2" s="1117" t="s">
        <v>449</v>
      </c>
      <c r="U2" s="1118"/>
      <c r="V2" s="1118"/>
      <c r="W2" s="1118"/>
      <c r="X2" s="1118"/>
      <c r="Y2" s="1118"/>
      <c r="Z2" s="1119"/>
      <c r="AA2" s="1055" t="s">
        <v>599</v>
      </c>
      <c r="AB2" s="341" t="s">
        <v>316</v>
      </c>
      <c r="AC2" s="1060"/>
      <c r="AD2" s="341" t="s">
        <v>630</v>
      </c>
      <c r="AE2" s="1058" t="s">
        <v>656</v>
      </c>
      <c r="AF2" s="341" t="s">
        <v>654</v>
      </c>
      <c r="AG2" s="341" t="s">
        <v>655</v>
      </c>
      <c r="AH2" s="336"/>
      <c r="AI2" s="341" t="s">
        <v>665</v>
      </c>
    </row>
    <row r="3" spans="2:35" s="1068" customFormat="1" x14ac:dyDescent="0.25">
      <c r="B3" s="663" t="s">
        <v>762</v>
      </c>
      <c r="C3" s="1061">
        <v>46412</v>
      </c>
      <c r="D3" s="662" t="s">
        <v>196</v>
      </c>
      <c r="E3" s="662" t="s">
        <v>70</v>
      </c>
      <c r="F3" s="1062" t="s">
        <v>295</v>
      </c>
      <c r="G3" s="1063" t="s">
        <v>423</v>
      </c>
      <c r="H3" s="663" t="s">
        <v>252</v>
      </c>
      <c r="I3" s="662" t="s">
        <v>279</v>
      </c>
      <c r="J3" s="663" t="s">
        <v>1175</v>
      </c>
      <c r="K3" s="662" t="s">
        <v>358</v>
      </c>
      <c r="L3" s="662" t="s">
        <v>349</v>
      </c>
      <c r="M3" s="1062" t="s">
        <v>444</v>
      </c>
      <c r="N3" s="662" t="s">
        <v>929</v>
      </c>
      <c r="O3" s="662" t="s">
        <v>382</v>
      </c>
      <c r="P3" s="662" t="s">
        <v>382</v>
      </c>
      <c r="Q3" s="339" t="s">
        <v>957</v>
      </c>
      <c r="R3" s="340" t="s">
        <v>448</v>
      </c>
      <c r="S3" s="340" t="s">
        <v>437</v>
      </c>
      <c r="T3" s="345" t="s">
        <v>437</v>
      </c>
      <c r="U3" s="1064" t="s">
        <v>438</v>
      </c>
      <c r="V3" s="1064" t="s">
        <v>439</v>
      </c>
      <c r="W3" s="1065" t="s">
        <v>440</v>
      </c>
      <c r="X3" s="1064" t="s">
        <v>441</v>
      </c>
      <c r="Y3" s="1064" t="s">
        <v>442</v>
      </c>
      <c r="Z3" s="1064" t="s">
        <v>1103</v>
      </c>
      <c r="AA3" s="1055" t="s">
        <v>622</v>
      </c>
      <c r="AB3" s="662" t="s">
        <v>633</v>
      </c>
      <c r="AC3" s="1066"/>
      <c r="AD3" s="663">
        <v>5</v>
      </c>
      <c r="AE3" s="1067" t="s">
        <v>631</v>
      </c>
      <c r="AF3" s="663" t="s">
        <v>657</v>
      </c>
      <c r="AG3" s="663" t="s">
        <v>659</v>
      </c>
      <c r="AI3" s="663" t="s">
        <v>666</v>
      </c>
    </row>
    <row r="4" spans="2:35" s="1068" customFormat="1" x14ac:dyDescent="0.25">
      <c r="B4" s="663" t="s">
        <v>1050</v>
      </c>
      <c r="C4" s="1061">
        <v>46777</v>
      </c>
      <c r="D4" s="663" t="s">
        <v>197</v>
      </c>
      <c r="E4" s="663" t="s">
        <v>593</v>
      </c>
      <c r="F4" s="1067" t="s">
        <v>296</v>
      </c>
      <c r="G4" s="1069" t="s">
        <v>424</v>
      </c>
      <c r="H4" s="663" t="s">
        <v>251</v>
      </c>
      <c r="I4" s="663" t="s">
        <v>371</v>
      </c>
      <c r="J4" s="663" t="s">
        <v>1176</v>
      </c>
      <c r="K4" s="663" t="s">
        <v>359</v>
      </c>
      <c r="L4" s="663" t="s">
        <v>350</v>
      </c>
      <c r="M4" s="1067" t="s">
        <v>445</v>
      </c>
      <c r="N4" s="663" t="s">
        <v>930</v>
      </c>
      <c r="O4" s="663" t="s">
        <v>253</v>
      </c>
      <c r="P4" s="663" t="s">
        <v>388</v>
      </c>
      <c r="Q4" s="1070" t="s">
        <v>627</v>
      </c>
      <c r="R4" s="663" t="s">
        <v>447</v>
      </c>
      <c r="S4" s="663" t="s">
        <v>438</v>
      </c>
      <c r="T4" s="346" t="s">
        <v>450</v>
      </c>
      <c r="U4" s="1071" t="s">
        <v>451</v>
      </c>
      <c r="V4" s="1071" t="s">
        <v>453</v>
      </c>
      <c r="W4" s="1071" t="s">
        <v>456</v>
      </c>
      <c r="X4" s="1071" t="s">
        <v>458</v>
      </c>
      <c r="Y4" s="1071" t="s">
        <v>466</v>
      </c>
      <c r="Z4" s="1071" t="s">
        <v>1104</v>
      </c>
      <c r="AA4" s="662" t="s">
        <v>957</v>
      </c>
      <c r="AB4" s="663" t="s">
        <v>634</v>
      </c>
      <c r="AD4" s="663">
        <v>10</v>
      </c>
      <c r="AF4" s="663" t="s">
        <v>658</v>
      </c>
      <c r="AG4" s="663" t="s">
        <v>660</v>
      </c>
      <c r="AI4" s="663" t="s">
        <v>667</v>
      </c>
    </row>
    <row r="5" spans="2:35" s="1068" customFormat="1" x14ac:dyDescent="0.25">
      <c r="B5" s="663" t="s">
        <v>1051</v>
      </c>
      <c r="C5" s="1061">
        <v>47143</v>
      </c>
      <c r="D5" s="663" t="s">
        <v>198</v>
      </c>
      <c r="E5" s="663" t="s">
        <v>594</v>
      </c>
      <c r="F5" s="1067" t="s">
        <v>297</v>
      </c>
      <c r="G5" s="1069" t="s">
        <v>425</v>
      </c>
      <c r="H5" s="663" t="s">
        <v>282</v>
      </c>
      <c r="J5" s="663" t="s">
        <v>1177</v>
      </c>
      <c r="L5" s="663" t="s">
        <v>350</v>
      </c>
      <c r="N5" s="663" t="s">
        <v>931</v>
      </c>
      <c r="O5" s="663" t="s">
        <v>383</v>
      </c>
      <c r="P5" s="663" t="s">
        <v>389</v>
      </c>
      <c r="Q5" s="1072"/>
      <c r="R5" s="1073"/>
      <c r="S5" s="663" t="s">
        <v>439</v>
      </c>
      <c r="T5" s="1072"/>
      <c r="U5" s="1072" t="s">
        <v>452</v>
      </c>
      <c r="V5" s="1071" t="s">
        <v>454</v>
      </c>
      <c r="W5" s="1074" t="s">
        <v>457</v>
      </c>
      <c r="X5" s="1071" t="s">
        <v>459</v>
      </c>
      <c r="Y5" s="1071" t="s">
        <v>467</v>
      </c>
      <c r="Z5" s="1075"/>
      <c r="AA5" s="663" t="s">
        <v>652</v>
      </c>
      <c r="AB5" s="663" t="s">
        <v>635</v>
      </c>
      <c r="AD5" s="663">
        <v>30</v>
      </c>
      <c r="AI5" s="663" t="s">
        <v>729</v>
      </c>
    </row>
    <row r="6" spans="2:35" s="1068" customFormat="1" x14ac:dyDescent="0.25">
      <c r="D6" s="663" t="s">
        <v>199</v>
      </c>
      <c r="E6" s="663" t="s">
        <v>595</v>
      </c>
      <c r="F6" s="1067" t="s">
        <v>298</v>
      </c>
      <c r="G6" s="1069" t="s">
        <v>426</v>
      </c>
      <c r="J6" s="663" t="s">
        <v>251</v>
      </c>
      <c r="N6" s="663" t="s">
        <v>932</v>
      </c>
      <c r="O6" s="663" t="s">
        <v>384</v>
      </c>
      <c r="P6" s="663" t="s">
        <v>390</v>
      </c>
      <c r="S6" s="663" t="s">
        <v>440</v>
      </c>
      <c r="T6" s="1066"/>
      <c r="U6" s="1073"/>
      <c r="V6" s="1074" t="s">
        <v>455</v>
      </c>
      <c r="W6" s="1074"/>
      <c r="X6" s="1067" t="s">
        <v>460</v>
      </c>
      <c r="Y6" s="1074" t="s">
        <v>468</v>
      </c>
      <c r="Z6" s="1075"/>
      <c r="AA6" s="1076" t="s">
        <v>621</v>
      </c>
      <c r="AB6" s="1072"/>
      <c r="AD6" s="1077"/>
      <c r="AI6" s="663" t="s">
        <v>730</v>
      </c>
    </row>
    <row r="7" spans="2:35" s="1068" customFormat="1" x14ac:dyDescent="0.25">
      <c r="D7" s="663" t="s">
        <v>200</v>
      </c>
      <c r="F7" s="1067" t="s">
        <v>348</v>
      </c>
      <c r="G7" s="1069" t="s">
        <v>427</v>
      </c>
      <c r="N7" s="663" t="s">
        <v>933</v>
      </c>
      <c r="O7" s="663" t="s">
        <v>385</v>
      </c>
      <c r="P7" s="663" t="s">
        <v>391</v>
      </c>
      <c r="S7" s="663" t="s">
        <v>441</v>
      </c>
      <c r="T7" s="1066"/>
      <c r="V7" s="1074"/>
      <c r="X7" s="1067" t="s">
        <v>461</v>
      </c>
      <c r="Y7" s="1072"/>
      <c r="Z7" s="1075"/>
      <c r="AA7" s="663" t="s">
        <v>62</v>
      </c>
      <c r="AD7" s="1077"/>
      <c r="AI7" s="663" t="s">
        <v>731</v>
      </c>
    </row>
    <row r="8" spans="2:35" s="1068" customFormat="1" x14ac:dyDescent="0.25">
      <c r="D8" s="663" t="s">
        <v>201</v>
      </c>
      <c r="G8" s="1069" t="s">
        <v>428</v>
      </c>
      <c r="M8" s="1075"/>
      <c r="N8" s="663" t="s">
        <v>934</v>
      </c>
      <c r="O8" s="663" t="s">
        <v>386</v>
      </c>
      <c r="P8" s="1078" t="s">
        <v>392</v>
      </c>
      <c r="S8" s="663" t="s">
        <v>442</v>
      </c>
      <c r="T8" s="1066"/>
      <c r="X8" s="1067" t="s">
        <v>462</v>
      </c>
      <c r="Y8" s="1066"/>
      <c r="Z8" s="1075"/>
      <c r="AA8" s="663" t="s">
        <v>653</v>
      </c>
      <c r="AD8" s="1077"/>
      <c r="AI8" s="663" t="s">
        <v>732</v>
      </c>
    </row>
    <row r="9" spans="2:35" s="1068" customFormat="1" x14ac:dyDescent="0.25">
      <c r="D9" s="663" t="s">
        <v>202</v>
      </c>
      <c r="G9" s="1069" t="s">
        <v>429</v>
      </c>
      <c r="O9" s="663" t="s">
        <v>387</v>
      </c>
      <c r="P9" s="663" t="s">
        <v>393</v>
      </c>
      <c r="S9" s="663" t="s">
        <v>1103</v>
      </c>
      <c r="X9" s="1067" t="s">
        <v>463</v>
      </c>
      <c r="Y9" s="1066"/>
      <c r="Z9" s="1077"/>
      <c r="AA9" s="999"/>
      <c r="AI9" s="663" t="s">
        <v>733</v>
      </c>
    </row>
    <row r="10" spans="2:35" s="1068" customFormat="1" x14ac:dyDescent="0.25">
      <c r="D10" s="663" t="s">
        <v>203</v>
      </c>
      <c r="G10" s="1069" t="s">
        <v>430</v>
      </c>
      <c r="X10" s="1067" t="s">
        <v>464</v>
      </c>
      <c r="Y10" s="1066"/>
      <c r="AA10" s="999"/>
      <c r="AI10" s="663" t="s">
        <v>734</v>
      </c>
    </row>
    <row r="11" spans="2:35" s="1068" customFormat="1" x14ac:dyDescent="0.25">
      <c r="D11" s="663" t="s">
        <v>204</v>
      </c>
      <c r="X11" s="1072" t="s">
        <v>465</v>
      </c>
      <c r="Y11" s="1066"/>
      <c r="AA11" s="999"/>
      <c r="AI11" s="663" t="s">
        <v>735</v>
      </c>
    </row>
    <row r="12" spans="2:35" s="1068" customFormat="1" x14ac:dyDescent="0.25">
      <c r="D12" s="663" t="s">
        <v>205</v>
      </c>
      <c r="AA12" s="1077"/>
      <c r="AI12" s="663" t="s">
        <v>566</v>
      </c>
    </row>
    <row r="13" spans="2:35" s="1068" customFormat="1" x14ac:dyDescent="0.25">
      <c r="D13" s="1079" t="s">
        <v>206</v>
      </c>
      <c r="AI13" s="1079" t="s">
        <v>567</v>
      </c>
    </row>
    <row r="14" spans="2:35" s="1068" customFormat="1" x14ac:dyDescent="0.25">
      <c r="D14" s="1079" t="s">
        <v>207</v>
      </c>
      <c r="AI14" s="1079" t="s">
        <v>568</v>
      </c>
    </row>
    <row r="15" spans="2:35" s="1068" customFormat="1" x14ac:dyDescent="0.25">
      <c r="D15" s="663" t="s">
        <v>208</v>
      </c>
      <c r="AI15" s="663" t="s">
        <v>569</v>
      </c>
    </row>
    <row r="16" spans="2:35" s="1068" customFormat="1" x14ac:dyDescent="0.25">
      <c r="D16" s="663" t="s">
        <v>209</v>
      </c>
      <c r="AI16" s="663" t="s">
        <v>570</v>
      </c>
    </row>
    <row r="17" spans="4:35" s="1068" customFormat="1" x14ac:dyDescent="0.25">
      <c r="D17" s="663" t="s">
        <v>210</v>
      </c>
      <c r="AI17" s="663" t="s">
        <v>571</v>
      </c>
    </row>
    <row r="18" spans="4:35" s="1068" customFormat="1" x14ac:dyDescent="0.25">
      <c r="D18" s="663" t="s">
        <v>211</v>
      </c>
      <c r="AI18" s="663" t="s">
        <v>736</v>
      </c>
    </row>
    <row r="19" spans="4:35" s="1068" customFormat="1" x14ac:dyDescent="0.25">
      <c r="D19" s="663" t="s">
        <v>212</v>
      </c>
      <c r="AI19" s="663" t="s">
        <v>737</v>
      </c>
    </row>
    <row r="20" spans="4:35" s="1068" customFormat="1" x14ac:dyDescent="0.25">
      <c r="D20" s="663" t="s">
        <v>213</v>
      </c>
      <c r="AI20" s="663" t="s">
        <v>738</v>
      </c>
    </row>
    <row r="21" spans="4:35" s="1068" customFormat="1" x14ac:dyDescent="0.25">
      <c r="D21" s="663" t="s">
        <v>214</v>
      </c>
      <c r="AI21" s="663" t="s">
        <v>739</v>
      </c>
    </row>
    <row r="22" spans="4:35" s="1068" customFormat="1" x14ac:dyDescent="0.25">
      <c r="D22" s="663" t="s">
        <v>215</v>
      </c>
      <c r="AI22" s="663" t="s">
        <v>740</v>
      </c>
    </row>
    <row r="23" spans="4:35" s="1068" customFormat="1" x14ac:dyDescent="0.25">
      <c r="D23" s="663" t="s">
        <v>216</v>
      </c>
      <c r="T23" s="336"/>
      <c r="AI23" s="663" t="s">
        <v>741</v>
      </c>
    </row>
    <row r="24" spans="4:35" s="1068" customFormat="1" x14ac:dyDescent="0.25">
      <c r="D24" s="663" t="s">
        <v>217</v>
      </c>
      <c r="T24" s="1056"/>
      <c r="AI24" s="663" t="s">
        <v>637</v>
      </c>
    </row>
    <row r="25" spans="4:35" s="1068" customFormat="1" x14ac:dyDescent="0.25">
      <c r="D25" s="663" t="s">
        <v>218</v>
      </c>
      <c r="T25" s="1056"/>
      <c r="AI25" s="663" t="s">
        <v>638</v>
      </c>
    </row>
    <row r="26" spans="4:35" s="1068" customFormat="1" x14ac:dyDescent="0.25">
      <c r="D26" s="663" t="s">
        <v>219</v>
      </c>
      <c r="T26" s="1056"/>
      <c r="AI26" s="663" t="s">
        <v>639</v>
      </c>
    </row>
    <row r="27" spans="4:35" s="1068" customFormat="1" x14ac:dyDescent="0.25">
      <c r="D27" s="663" t="s">
        <v>220</v>
      </c>
      <c r="T27" s="1056"/>
      <c r="AI27" s="663" t="s">
        <v>987</v>
      </c>
    </row>
    <row r="28" spans="4:35" s="1068" customFormat="1" x14ac:dyDescent="0.25">
      <c r="D28" s="663" t="s">
        <v>221</v>
      </c>
      <c r="T28" s="1056"/>
      <c r="AI28" s="663" t="s">
        <v>988</v>
      </c>
    </row>
    <row r="29" spans="4:35" s="1068" customFormat="1" x14ac:dyDescent="0.25">
      <c r="D29" s="663" t="s">
        <v>222</v>
      </c>
      <c r="T29" s="1056"/>
      <c r="AI29" s="663" t="s">
        <v>989</v>
      </c>
    </row>
    <row r="30" spans="4:35" s="1068" customFormat="1" x14ac:dyDescent="0.25">
      <c r="D30" s="663" t="s">
        <v>223</v>
      </c>
      <c r="T30" s="1056"/>
      <c r="AI30" s="663" t="s">
        <v>990</v>
      </c>
    </row>
    <row r="31" spans="4:35" s="1068" customFormat="1" x14ac:dyDescent="0.25">
      <c r="D31" s="663" t="s">
        <v>224</v>
      </c>
      <c r="AI31" s="663" t="s">
        <v>991</v>
      </c>
    </row>
    <row r="32" spans="4:35" s="1068" customFormat="1" x14ac:dyDescent="0.25">
      <c r="D32" s="663" t="s">
        <v>225</v>
      </c>
      <c r="AI32" s="663" t="s">
        <v>992</v>
      </c>
    </row>
    <row r="33" spans="4:35" s="1068" customFormat="1" x14ac:dyDescent="0.25">
      <c r="D33" s="663" t="s">
        <v>226</v>
      </c>
      <c r="AI33" s="663" t="s">
        <v>993</v>
      </c>
    </row>
    <row r="34" spans="4:35" s="1068" customFormat="1" x14ac:dyDescent="0.25">
      <c r="D34" s="663" t="s">
        <v>227</v>
      </c>
      <c r="AI34" s="663" t="s">
        <v>994</v>
      </c>
    </row>
    <row r="35" spans="4:35" s="1068" customFormat="1" x14ac:dyDescent="0.25">
      <c r="D35" s="663" t="s">
        <v>228</v>
      </c>
      <c r="AI35" s="663" t="s">
        <v>1164</v>
      </c>
    </row>
    <row r="36" spans="4:35" s="1068" customFormat="1" x14ac:dyDescent="0.25">
      <c r="D36" s="663" t="s">
        <v>229</v>
      </c>
      <c r="AI36" s="663" t="s">
        <v>1113</v>
      </c>
    </row>
    <row r="37" spans="4:35" s="1068" customFormat="1" x14ac:dyDescent="0.25">
      <c r="D37" s="663" t="s">
        <v>230</v>
      </c>
      <c r="AI37" s="1077"/>
    </row>
    <row r="38" spans="4:35" s="1068" customFormat="1" x14ac:dyDescent="0.25">
      <c r="D38" s="663" t="s">
        <v>231</v>
      </c>
      <c r="AI38" s="1077"/>
    </row>
    <row r="39" spans="4:35" s="1068" customFormat="1" x14ac:dyDescent="0.25">
      <c r="D39" s="663" t="s">
        <v>232</v>
      </c>
      <c r="AI39" s="1077"/>
    </row>
    <row r="40" spans="4:35" s="1068" customFormat="1" x14ac:dyDescent="0.25">
      <c r="D40" s="663" t="s">
        <v>233</v>
      </c>
    </row>
    <row r="41" spans="4:35" s="1068" customFormat="1" x14ac:dyDescent="0.25">
      <c r="D41" s="663" t="s">
        <v>234</v>
      </c>
    </row>
    <row r="42" spans="4:35" s="1068" customFormat="1" x14ac:dyDescent="0.25">
      <c r="D42" s="663" t="s">
        <v>235</v>
      </c>
    </row>
    <row r="43" spans="4:35" s="1068" customFormat="1" x14ac:dyDescent="0.25">
      <c r="D43" s="663" t="s">
        <v>236</v>
      </c>
    </row>
    <row r="44" spans="4:35" s="1068" customFormat="1" x14ac:dyDescent="0.25">
      <c r="D44" s="663" t="s">
        <v>237</v>
      </c>
    </row>
    <row r="45" spans="4:35" s="1068" customFormat="1" x14ac:dyDescent="0.25">
      <c r="D45" s="663" t="s">
        <v>238</v>
      </c>
    </row>
    <row r="46" spans="4:35" s="1068" customFormat="1" x14ac:dyDescent="0.25">
      <c r="D46" s="663" t="s">
        <v>239</v>
      </c>
    </row>
    <row r="47" spans="4:35" s="1068" customFormat="1" x14ac:dyDescent="0.25">
      <c r="D47" s="663" t="s">
        <v>240</v>
      </c>
    </row>
    <row r="48" spans="4:35" s="1068" customFormat="1" x14ac:dyDescent="0.25">
      <c r="D48" s="663" t="s">
        <v>241</v>
      </c>
      <c r="Z48" s="1056"/>
    </row>
    <row r="49" spans="4:36" s="1068" customFormat="1" x14ac:dyDescent="0.25">
      <c r="D49" s="663" t="s">
        <v>242</v>
      </c>
      <c r="E49" s="1056"/>
      <c r="Z49" s="1056"/>
    </row>
    <row r="50" spans="4:36" x14ac:dyDescent="0.25">
      <c r="AA50" s="1068"/>
      <c r="AJ50" s="1068"/>
    </row>
    <row r="51" spans="4:36" x14ac:dyDescent="0.25">
      <c r="AA51" s="1068"/>
      <c r="AJ51" s="1068"/>
    </row>
    <row r="54" spans="4:36" ht="14.25" customHeight="1" x14ac:dyDescent="0.25">
      <c r="I54" s="337"/>
    </row>
    <row r="55" spans="4:36" ht="14.25" customHeight="1" x14ac:dyDescent="0.25">
      <c r="I55" s="338"/>
    </row>
    <row r="56" spans="4:36" ht="14.25" customHeight="1" x14ac:dyDescent="0.25">
      <c r="I56" s="337"/>
    </row>
    <row r="57" spans="4:36" ht="14.25" customHeight="1" x14ac:dyDescent="0.25">
      <c r="I57" s="337"/>
    </row>
    <row r="58" spans="4:36" ht="14.25" customHeight="1" x14ac:dyDescent="0.25">
      <c r="I58" s="337"/>
    </row>
    <row r="59" spans="4:36" ht="14.25" customHeight="1" x14ac:dyDescent="0.25">
      <c r="I59" s="337"/>
      <c r="O59" s="338"/>
      <c r="P59" s="338"/>
    </row>
    <row r="60" spans="4:36" ht="14.25" customHeight="1" x14ac:dyDescent="0.25">
      <c r="I60" s="337"/>
      <c r="O60" s="338"/>
      <c r="P60" s="338"/>
    </row>
    <row r="61" spans="4:36" ht="14.25" customHeight="1" x14ac:dyDescent="0.25">
      <c r="I61" s="337"/>
      <c r="O61" s="338"/>
      <c r="P61" s="338"/>
    </row>
    <row r="62" spans="4:36" ht="14.25" customHeight="1" x14ac:dyDescent="0.25">
      <c r="I62" s="338"/>
      <c r="O62" s="338"/>
      <c r="P62" s="338"/>
    </row>
    <row r="63" spans="4:36" ht="14.25" customHeight="1" x14ac:dyDescent="0.25">
      <c r="G63" s="1080"/>
      <c r="H63" s="1080"/>
      <c r="I63" s="1081"/>
      <c r="O63" s="1080"/>
      <c r="P63" s="1080"/>
    </row>
    <row r="64" spans="4:36" ht="14.25" customHeight="1" x14ac:dyDescent="0.25">
      <c r="G64" s="1080"/>
      <c r="H64" s="1080"/>
      <c r="I64" s="1081"/>
      <c r="O64" s="1080"/>
      <c r="P64" s="1080"/>
    </row>
    <row r="65" spans="9:9" ht="14.25" customHeight="1" x14ac:dyDescent="0.25">
      <c r="I65" s="1081"/>
    </row>
    <row r="66" spans="9:9" ht="14.25" customHeight="1" x14ac:dyDescent="0.25">
      <c r="I66" s="1081"/>
    </row>
    <row r="67" spans="9:9" ht="14.25" customHeight="1" x14ac:dyDescent="0.25">
      <c r="I67" s="1081"/>
    </row>
    <row r="68" spans="9:9" ht="14.25" customHeight="1" x14ac:dyDescent="0.25"/>
    <row r="69" spans="9:9" ht="14.25" customHeight="1" x14ac:dyDescent="0.25"/>
    <row r="70" spans="9:9" ht="14.25" customHeight="1" x14ac:dyDescent="0.25"/>
    <row r="71" spans="9:9" ht="14.25" customHeight="1" x14ac:dyDescent="0.25"/>
    <row r="72" spans="9:9" ht="14.25" customHeight="1" x14ac:dyDescent="0.25"/>
    <row r="73" spans="9:9" ht="14.25" customHeight="1" x14ac:dyDescent="0.25"/>
    <row r="74" spans="9:9" ht="14.25" customHeight="1" x14ac:dyDescent="0.25"/>
    <row r="75" spans="9:9" ht="14.25" customHeight="1" x14ac:dyDescent="0.25"/>
    <row r="76" spans="9:9" ht="14.25" customHeight="1" x14ac:dyDescent="0.25"/>
    <row r="77" spans="9:9" ht="14.25" customHeight="1" x14ac:dyDescent="0.25"/>
    <row r="78" spans="9:9" ht="14.25" customHeight="1" x14ac:dyDescent="0.25"/>
    <row r="79" spans="9:9" ht="14.25" customHeight="1" x14ac:dyDescent="0.25"/>
    <row r="80" spans="9:9" ht="14.25" customHeight="1" x14ac:dyDescent="0.25"/>
    <row r="81" s="1056" customFormat="1" ht="14.25" customHeight="1" x14ac:dyDescent="0.25"/>
    <row r="82" s="1056" customFormat="1" ht="14.25" customHeight="1" x14ac:dyDescent="0.25"/>
    <row r="83" s="1056" customFormat="1" ht="14.25" customHeight="1" x14ac:dyDescent="0.25"/>
    <row r="84" s="1056" customFormat="1" ht="14.25" customHeight="1" x14ac:dyDescent="0.25"/>
    <row r="85" s="1056" customFormat="1" ht="14.25" customHeight="1" x14ac:dyDescent="0.25"/>
    <row r="86" s="1056" customFormat="1" ht="14.25" customHeight="1" x14ac:dyDescent="0.25"/>
    <row r="87" s="1056" customFormat="1" ht="14.25" customHeight="1" x14ac:dyDescent="0.25"/>
    <row r="88" s="1056" customFormat="1" ht="14.25" customHeight="1" x14ac:dyDescent="0.25"/>
    <row r="89" s="1056" customFormat="1" ht="14.25" customHeight="1" x14ac:dyDescent="0.25"/>
    <row r="90" s="1056" customFormat="1" ht="14.25" customHeight="1" x14ac:dyDescent="0.25"/>
    <row r="91" s="1056" customFormat="1" ht="14.25" customHeight="1" x14ac:dyDescent="0.25"/>
    <row r="92" s="1056" customFormat="1" ht="14.25" customHeight="1" x14ac:dyDescent="0.25"/>
    <row r="93" s="1056" customFormat="1" ht="14.25" customHeight="1" x14ac:dyDescent="0.25"/>
    <row r="94" s="1056" customFormat="1" ht="14.25" customHeight="1" x14ac:dyDescent="0.25"/>
    <row r="95" s="1056" customFormat="1" ht="14.25" customHeight="1" x14ac:dyDescent="0.25"/>
    <row r="96" s="1056" customFormat="1" ht="14.25" customHeight="1" x14ac:dyDescent="0.25"/>
    <row r="97" s="1056" customFormat="1" ht="14.25" customHeight="1" x14ac:dyDescent="0.25"/>
    <row r="98" s="1056" customFormat="1" ht="14.25" customHeight="1" x14ac:dyDescent="0.25"/>
    <row r="99" s="1056" customFormat="1" ht="14.25" customHeight="1" x14ac:dyDescent="0.25"/>
    <row r="100" s="1056" customFormat="1" ht="14.25" customHeight="1" x14ac:dyDescent="0.25"/>
    <row r="101" s="1056" customFormat="1" ht="14.25" customHeight="1" x14ac:dyDescent="0.25"/>
    <row r="102" s="1056" customFormat="1" ht="14.25" customHeight="1" x14ac:dyDescent="0.25"/>
    <row r="103" s="1056" customFormat="1" ht="14.25" customHeight="1" x14ac:dyDescent="0.25"/>
    <row r="104" s="1056" customFormat="1" ht="14.25" customHeight="1" x14ac:dyDescent="0.25"/>
    <row r="105" s="1056" customFormat="1" ht="14.25" customHeight="1" x14ac:dyDescent="0.25"/>
    <row r="106" s="1056" customFormat="1" ht="14.25" customHeight="1" x14ac:dyDescent="0.25"/>
    <row r="107" s="1056" customFormat="1" ht="14.25" customHeight="1" x14ac:dyDescent="0.25"/>
  </sheetData>
  <sheetProtection algorithmName="SHA-512" hashValue="gCyDtKDIwChewGCp+jpSrj7b3F2oub7UWbkYiRdj+Z+RJwq8UR5gPaD1N9k+6qwSJbSd0rTZ7e8ekfPijq0Hbg==" saltValue="WZsmYo0xLlRKj52dSLQpKw==" spinCount="100000" sheet="1" selectLockedCells="1" selectUnlockedCells="1"/>
  <mergeCells count="3">
    <mergeCell ref="T2:Z2"/>
    <mergeCell ref="B1:AB1"/>
    <mergeCell ref="AD1:AG1"/>
  </mergeCells>
  <phoneticPr fontId="7"/>
  <conditionalFormatting sqref="I55:I59 Z57:Z60 O59:Y62">
    <cfRule type="expression" priority="127" stopIfTrue="1">
      <formula>CELL("protect", I55)=1</formula>
    </cfRule>
  </conditionalFormatting>
  <conditionalFormatting sqref="AA60:AA63">
    <cfRule type="expression" priority="146" stopIfTrue="1">
      <formula>CELL("protect", AA60)=1</formula>
    </cfRule>
  </conditionalFormatting>
  <dataValidations count="1">
    <dataValidation type="list" allowBlank="1" showInputMessage="1" showErrorMessage="1" sqref="E67:E86 E91:E110 E119:E138 E143:E162 E171:E190 E195:E214 E223:E242 E247:E266 E275:E294 E299:E318 E327:E334 E339:E346 E355:E362 E367:E374 E383:E390 E395:E402" xr:uid="{DCEC12F3-5F51-4F6E-B906-7DB0C542280E}">
      <formula1>$AI$3:$AI$26</formula1>
    </dataValidation>
  </dataValidations>
  <pageMargins left="0.7" right="0.7" top="0.75" bottom="0.75" header="0.3" footer="0.3"/>
  <pageSetup paperSize="9" scale="67" orientation="landscape" r:id="rId1"/>
  <drawing r:id="rId2"/>
  <tableParts count="7">
    <tablePart r:id="rId3"/>
    <tablePart r:id="rId4"/>
    <tablePart r:id="rId5"/>
    <tablePart r:id="rId6"/>
    <tablePart r:id="rId7"/>
    <tablePart r:id="rId8"/>
    <tablePart r:id="rId9"/>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5CD528-45C7-469C-BE2C-010FDCDEAC27}">
  <sheetPr codeName="Sheet12">
    <tabColor theme="9" tint="0.59999389629810485"/>
    <pageSetUpPr fitToPage="1"/>
  </sheetPr>
  <dimension ref="A1:DL115"/>
  <sheetViews>
    <sheetView showGridLines="0" view="pageBreakPreview" zoomScale="78" zoomScaleNormal="55" zoomScaleSheetLayoutView="78" workbookViewId="0"/>
  </sheetViews>
  <sheetFormatPr defaultColWidth="9" defaultRowHeight="14.25" x14ac:dyDescent="0.15"/>
  <cols>
    <col min="1" max="1" width="2.5" style="546" customWidth="1"/>
    <col min="2" max="36" width="5" style="546" customWidth="1"/>
    <col min="37" max="39" width="4.25" style="546" customWidth="1"/>
    <col min="40" max="40" width="12.875" style="546" customWidth="1"/>
    <col min="41" max="41" width="4.25" style="546" customWidth="1"/>
    <col min="42" max="90" width="3.875" style="546" customWidth="1"/>
    <col min="91" max="91" width="9" style="546" customWidth="1"/>
    <col min="92" max="96" width="9" style="546" hidden="1" customWidth="1"/>
    <col min="97" max="97" width="9" style="546" customWidth="1"/>
    <col min="98" max="16384" width="9" style="546"/>
  </cols>
  <sheetData>
    <row r="1" spans="1:97" ht="40.5" customHeight="1" x14ac:dyDescent="0.15">
      <c r="A1" s="1094" t="s">
        <v>1191</v>
      </c>
      <c r="B1" s="697"/>
      <c r="C1" s="695"/>
      <c r="D1" s="695"/>
      <c r="E1" s="695"/>
      <c r="F1" s="695"/>
      <c r="G1" s="695"/>
      <c r="H1" s="695"/>
      <c r="I1" s="695"/>
      <c r="J1" s="695"/>
      <c r="K1" s="695"/>
      <c r="L1" s="695"/>
    </row>
    <row r="2" spans="1:97" x14ac:dyDescent="0.15">
      <c r="CH2" s="1778"/>
      <c r="CI2" s="1778"/>
      <c r="CJ2" s="1778"/>
      <c r="CK2" s="1778"/>
      <c r="CL2" s="1778"/>
      <c r="CS2" s="579"/>
    </row>
    <row r="3" spans="1:97" ht="39.75" customHeight="1" x14ac:dyDescent="0.15">
      <c r="A3" s="578"/>
      <c r="B3" s="1779" t="s">
        <v>1206</v>
      </c>
      <c r="C3" s="1779"/>
      <c r="D3" s="1779"/>
      <c r="E3" s="1779"/>
      <c r="F3" s="1779"/>
      <c r="G3" s="1779"/>
      <c r="H3" s="1779"/>
      <c r="I3" s="1779"/>
      <c r="J3" s="1779"/>
      <c r="K3" s="1779"/>
      <c r="L3" s="1779"/>
      <c r="M3" s="1779" t="s">
        <v>1245</v>
      </c>
      <c r="N3" s="1779"/>
      <c r="O3" s="1779"/>
      <c r="P3" s="1779"/>
      <c r="Q3" s="1779"/>
      <c r="R3" s="1779"/>
      <c r="S3" s="1779"/>
      <c r="T3" s="1779"/>
      <c r="U3" s="1779"/>
      <c r="V3" s="1779"/>
      <c r="W3" s="1779"/>
      <c r="X3" s="1779"/>
      <c r="Y3" s="1779"/>
      <c r="Z3" s="1779"/>
      <c r="AA3" s="1779"/>
      <c r="AB3" s="1779"/>
      <c r="AC3" s="1779"/>
      <c r="AD3" s="1779"/>
      <c r="AE3" s="1779"/>
      <c r="AF3" s="1779"/>
      <c r="AG3" s="1779"/>
      <c r="AH3" s="1779"/>
      <c r="AI3" s="1779"/>
      <c r="AJ3" s="577"/>
      <c r="AK3" s="577"/>
      <c r="AL3" s="577"/>
      <c r="AM3" s="577"/>
      <c r="AN3" s="577"/>
      <c r="AO3" s="577"/>
      <c r="AP3" s="577"/>
      <c r="AQ3" s="577"/>
      <c r="AR3" s="577"/>
      <c r="AS3" s="577"/>
      <c r="AT3" s="577"/>
      <c r="AU3" s="577"/>
      <c r="AV3" s="577"/>
      <c r="AW3" s="577"/>
      <c r="AX3" s="577"/>
      <c r="AY3" s="577"/>
      <c r="AZ3" s="577"/>
      <c r="BA3" s="577"/>
      <c r="BB3" s="577"/>
      <c r="BC3" s="577"/>
      <c r="BD3" s="577"/>
      <c r="BE3" s="577"/>
      <c r="BF3" s="577"/>
      <c r="BG3" s="577"/>
      <c r="BH3" s="577"/>
      <c r="BI3" s="577"/>
      <c r="BJ3" s="577"/>
      <c r="BK3" s="577"/>
      <c r="BL3" s="577"/>
      <c r="BM3" s="577"/>
      <c r="BN3" s="577"/>
      <c r="BO3" s="577"/>
      <c r="BP3" s="577"/>
      <c r="BQ3" s="577"/>
      <c r="BR3" s="577"/>
      <c r="BS3" s="577"/>
      <c r="BT3" s="577"/>
      <c r="BU3" s="577"/>
      <c r="BV3" s="577"/>
      <c r="BW3" s="577"/>
      <c r="BX3" s="577"/>
      <c r="BY3" s="577"/>
      <c r="BZ3" s="577"/>
      <c r="CA3" s="577"/>
      <c r="CB3" s="577"/>
      <c r="CC3" s="577"/>
      <c r="CD3" s="577"/>
      <c r="CE3" s="577"/>
      <c r="CF3" s="577"/>
      <c r="CG3" s="577"/>
      <c r="CH3" s="1778"/>
      <c r="CI3" s="1778"/>
      <c r="CJ3" s="1778"/>
      <c r="CK3" s="1778"/>
      <c r="CL3" s="1778"/>
      <c r="CM3" s="576"/>
      <c r="CN3" s="576"/>
    </row>
    <row r="4" spans="1:97" ht="21" customHeight="1" x14ac:dyDescent="0.3">
      <c r="A4" s="549"/>
      <c r="B4" s="575" t="s">
        <v>469</v>
      </c>
      <c r="C4" s="556"/>
      <c r="D4" s="556"/>
      <c r="E4" s="556"/>
      <c r="F4" s="556"/>
      <c r="G4" s="556"/>
      <c r="H4" s="556"/>
      <c r="I4" s="556"/>
      <c r="J4" s="556"/>
      <c r="K4" s="556"/>
      <c r="L4" s="556"/>
      <c r="M4" s="556"/>
      <c r="N4" s="556"/>
      <c r="O4" s="556"/>
      <c r="P4" s="556"/>
      <c r="Q4" s="556"/>
      <c r="R4" s="556"/>
      <c r="S4" s="556"/>
      <c r="T4" s="556"/>
      <c r="U4" s="556"/>
      <c r="V4" s="556"/>
      <c r="W4" s="556"/>
      <c r="X4" s="556"/>
      <c r="Y4" s="556"/>
      <c r="Z4" s="556"/>
      <c r="AA4" s="556"/>
      <c r="AB4" s="556"/>
      <c r="AC4" s="556"/>
      <c r="AD4" s="556"/>
      <c r="AE4" s="556"/>
      <c r="AF4" s="556"/>
      <c r="AG4" s="556"/>
      <c r="AH4" s="556"/>
      <c r="AI4" s="556"/>
      <c r="AJ4" s="574"/>
      <c r="AK4" s="555" t="s">
        <v>1244</v>
      </c>
      <c r="AL4" s="573"/>
      <c r="AM4" s="573"/>
      <c r="AN4" s="573"/>
      <c r="AO4" s="573"/>
      <c r="AP4" s="573"/>
      <c r="AQ4" s="573"/>
      <c r="AR4" s="573"/>
      <c r="AS4" s="573"/>
      <c r="AT4" s="573"/>
      <c r="AU4" s="573"/>
      <c r="AV4" s="573"/>
      <c r="AW4" s="573"/>
      <c r="AX4" s="573"/>
      <c r="AY4" s="573"/>
      <c r="AZ4" s="573"/>
      <c r="BA4" s="573"/>
      <c r="BB4" s="573"/>
      <c r="BC4" s="573"/>
      <c r="BD4" s="573"/>
      <c r="BE4" s="573"/>
      <c r="BF4" s="573"/>
      <c r="BG4" s="573"/>
      <c r="BH4" s="573"/>
      <c r="BI4" s="573"/>
      <c r="BJ4" s="573"/>
      <c r="BK4" s="573"/>
      <c r="BL4" s="573"/>
      <c r="BM4" s="573"/>
      <c r="BN4" s="573"/>
      <c r="BO4" s="573"/>
      <c r="BP4" s="573"/>
      <c r="BQ4" s="573"/>
      <c r="BR4" s="573"/>
      <c r="BS4" s="573"/>
      <c r="BT4" s="573"/>
      <c r="BU4" s="573"/>
      <c r="BV4" s="573"/>
      <c r="BW4" s="573"/>
      <c r="BX4" s="573"/>
      <c r="BY4" s="573"/>
      <c r="BZ4" s="573"/>
      <c r="CA4" s="573"/>
      <c r="CB4" s="573"/>
      <c r="CC4" s="573"/>
      <c r="CD4" s="573"/>
      <c r="CE4" s="573"/>
      <c r="CF4" s="573"/>
      <c r="CG4" s="573"/>
      <c r="CH4" s="573"/>
      <c r="CI4" s="573"/>
      <c r="CJ4" s="573"/>
      <c r="CK4" s="573"/>
      <c r="CL4" s="573"/>
      <c r="CM4" s="572"/>
      <c r="CN4" s="572"/>
    </row>
    <row r="5" spans="1:97" ht="21" customHeight="1" x14ac:dyDescent="0.15">
      <c r="A5" s="549"/>
      <c r="B5" s="1785" t="s">
        <v>328</v>
      </c>
      <c r="C5" s="1786"/>
      <c r="D5" s="1786"/>
      <c r="E5" s="1787"/>
      <c r="F5" s="1780" t="str">
        <f>IF(入力シート!K8="","",入力シート!K8)</f>
        <v/>
      </c>
      <c r="G5" s="1781"/>
      <c r="H5" s="1781"/>
      <c r="I5" s="1781"/>
      <c r="J5" s="1781"/>
      <c r="K5" s="1781"/>
      <c r="L5" s="1781"/>
      <c r="M5" s="1781"/>
      <c r="N5" s="1781"/>
      <c r="O5" s="1781"/>
      <c r="P5" s="1781"/>
      <c r="Q5" s="1781"/>
      <c r="R5" s="1781"/>
      <c r="S5" s="1782"/>
      <c r="T5" s="1785" t="s">
        <v>339</v>
      </c>
      <c r="U5" s="1786"/>
      <c r="V5" s="1786"/>
      <c r="W5" s="1787"/>
      <c r="X5" s="1783" t="str">
        <f>IF(入力シート!K9="","",入力シート!K9)</f>
        <v/>
      </c>
      <c r="Y5" s="1783"/>
      <c r="Z5" s="1783"/>
      <c r="AA5" s="1783"/>
      <c r="AB5" s="1783"/>
      <c r="AC5" s="1783"/>
      <c r="AD5" s="1783"/>
      <c r="AE5" s="1783"/>
      <c r="AF5" s="1783"/>
      <c r="AG5" s="1783"/>
      <c r="AH5" s="1783"/>
      <c r="AI5" s="1784"/>
      <c r="AJ5" s="550"/>
      <c r="AK5" s="1689" t="s">
        <v>69</v>
      </c>
      <c r="AL5" s="1690"/>
      <c r="AM5" s="1690"/>
      <c r="AN5" s="1691"/>
      <c r="AO5" s="1915" t="str">
        <f>IF(入力シート２!J23="","",入力シート２!J23)</f>
        <v/>
      </c>
      <c r="AP5" s="1915"/>
      <c r="AQ5" s="1915"/>
      <c r="AR5" s="1915"/>
      <c r="AS5" s="1915"/>
      <c r="AT5" s="1915"/>
      <c r="AU5" s="1915"/>
      <c r="AV5" s="1915"/>
      <c r="AW5" s="1915"/>
      <c r="AX5" s="1915"/>
      <c r="AY5" s="1915"/>
      <c r="AZ5" s="1915"/>
      <c r="BA5" s="1915"/>
      <c r="BB5" s="1915"/>
      <c r="BC5" s="1915"/>
      <c r="BD5" s="1915"/>
      <c r="BE5" s="1915"/>
      <c r="BF5" s="1915"/>
      <c r="BG5" s="1915"/>
      <c r="BH5" s="1915"/>
      <c r="BI5" s="1915"/>
      <c r="BJ5" s="1915"/>
      <c r="BK5" s="1915"/>
      <c r="BL5" s="1915"/>
      <c r="BM5" s="1915"/>
      <c r="BN5" s="1915"/>
      <c r="BO5" s="1915"/>
      <c r="BP5" s="1915"/>
      <c r="BQ5" s="1915"/>
      <c r="BR5" s="1915"/>
      <c r="BS5" s="1915"/>
      <c r="BT5" s="1915"/>
      <c r="BU5" s="1915"/>
      <c r="BV5" s="1915"/>
      <c r="BW5" s="1915"/>
      <c r="BX5" s="1915"/>
      <c r="BY5" s="1915"/>
      <c r="BZ5" s="1915"/>
      <c r="CA5" s="1915"/>
      <c r="CB5" s="1915"/>
      <c r="CC5" s="1915"/>
      <c r="CD5" s="1915"/>
      <c r="CE5" s="1915"/>
      <c r="CF5" s="1915"/>
      <c r="CG5" s="1915"/>
      <c r="CH5" s="1915"/>
      <c r="CI5" s="1915"/>
      <c r="CJ5" s="1915"/>
      <c r="CK5" s="1915"/>
      <c r="CL5" s="1915"/>
      <c r="CM5" s="549"/>
      <c r="CN5" s="549"/>
    </row>
    <row r="6" spans="1:97" ht="21" customHeight="1" x14ac:dyDescent="0.3">
      <c r="A6" s="549"/>
      <c r="B6" s="566" t="s">
        <v>604</v>
      </c>
      <c r="AJ6" s="550"/>
      <c r="AK6" s="1844"/>
      <c r="AL6" s="1903"/>
      <c r="AM6" s="1903"/>
      <c r="AN6" s="1904"/>
      <c r="AO6" s="1915"/>
      <c r="AP6" s="1915"/>
      <c r="AQ6" s="1915"/>
      <c r="AR6" s="1915"/>
      <c r="AS6" s="1915"/>
      <c r="AT6" s="1915"/>
      <c r="AU6" s="1915"/>
      <c r="AV6" s="1915"/>
      <c r="AW6" s="1915"/>
      <c r="AX6" s="1915"/>
      <c r="AY6" s="1915"/>
      <c r="AZ6" s="1915"/>
      <c r="BA6" s="1915"/>
      <c r="BB6" s="1915"/>
      <c r="BC6" s="1915"/>
      <c r="BD6" s="1915"/>
      <c r="BE6" s="1915"/>
      <c r="BF6" s="1915"/>
      <c r="BG6" s="1915"/>
      <c r="BH6" s="1915"/>
      <c r="BI6" s="1915"/>
      <c r="BJ6" s="1915"/>
      <c r="BK6" s="1915"/>
      <c r="BL6" s="1915"/>
      <c r="BM6" s="1915"/>
      <c r="BN6" s="1915"/>
      <c r="BO6" s="1915"/>
      <c r="BP6" s="1915"/>
      <c r="BQ6" s="1915"/>
      <c r="BR6" s="1915"/>
      <c r="BS6" s="1915"/>
      <c r="BT6" s="1915"/>
      <c r="BU6" s="1915"/>
      <c r="BV6" s="1915"/>
      <c r="BW6" s="1915"/>
      <c r="BX6" s="1915"/>
      <c r="BY6" s="1915"/>
      <c r="BZ6" s="1915"/>
      <c r="CA6" s="1915"/>
      <c r="CB6" s="1915"/>
      <c r="CC6" s="1915"/>
      <c r="CD6" s="1915"/>
      <c r="CE6" s="1915"/>
      <c r="CF6" s="1915"/>
      <c r="CG6" s="1915"/>
      <c r="CH6" s="1915"/>
      <c r="CI6" s="1915"/>
      <c r="CJ6" s="1915"/>
      <c r="CK6" s="1915"/>
      <c r="CL6" s="1915"/>
      <c r="CM6" s="549"/>
      <c r="CN6" s="549"/>
    </row>
    <row r="7" spans="1:97" ht="21" customHeight="1" x14ac:dyDescent="0.15">
      <c r="A7" s="549"/>
      <c r="B7" s="1785" t="s">
        <v>335</v>
      </c>
      <c r="C7" s="1786"/>
      <c r="D7" s="1786"/>
      <c r="E7" s="1787"/>
      <c r="F7" s="1790" t="str">
        <f>IF(入力シート!K16="","",入力シート!K16)&amp;IF(入力シート!K51="","","／"&amp;入力シート!K51)&amp;IF(入力シート!K86="","","／"&amp;入力シート!K86)&amp;IF(入力シート!K121="","","／"&amp;入力シート!K121)&amp;IF(入力シート!K156="","","／"&amp;入力シート!K156)</f>
        <v/>
      </c>
      <c r="G7" s="1791"/>
      <c r="H7" s="1791"/>
      <c r="I7" s="1791"/>
      <c r="J7" s="1791"/>
      <c r="K7" s="1791"/>
      <c r="L7" s="1791"/>
      <c r="M7" s="1791"/>
      <c r="N7" s="1791"/>
      <c r="O7" s="1791"/>
      <c r="P7" s="1791"/>
      <c r="Q7" s="1791"/>
      <c r="R7" s="1791"/>
      <c r="S7" s="1791"/>
      <c r="T7" s="1791"/>
      <c r="U7" s="1791"/>
      <c r="V7" s="1791"/>
      <c r="W7" s="1791"/>
      <c r="X7" s="1791"/>
      <c r="Y7" s="1791"/>
      <c r="Z7" s="1791"/>
      <c r="AA7" s="1791"/>
      <c r="AB7" s="1791"/>
      <c r="AC7" s="1791"/>
      <c r="AD7" s="1791"/>
      <c r="AE7" s="1791"/>
      <c r="AF7" s="1791"/>
      <c r="AG7" s="1791"/>
      <c r="AH7" s="1791"/>
      <c r="AI7" s="1792"/>
      <c r="AJ7" s="550"/>
      <c r="AK7" s="1844"/>
      <c r="AL7" s="1903"/>
      <c r="AM7" s="1903"/>
      <c r="AN7" s="1904"/>
      <c r="AO7" s="1915"/>
      <c r="AP7" s="1915"/>
      <c r="AQ7" s="1915"/>
      <c r="AR7" s="1915"/>
      <c r="AS7" s="1915"/>
      <c r="AT7" s="1915"/>
      <c r="AU7" s="1915"/>
      <c r="AV7" s="1915"/>
      <c r="AW7" s="1915"/>
      <c r="AX7" s="1915"/>
      <c r="AY7" s="1915"/>
      <c r="AZ7" s="1915"/>
      <c r="BA7" s="1915"/>
      <c r="BB7" s="1915"/>
      <c r="BC7" s="1915"/>
      <c r="BD7" s="1915"/>
      <c r="BE7" s="1915"/>
      <c r="BF7" s="1915"/>
      <c r="BG7" s="1915"/>
      <c r="BH7" s="1915"/>
      <c r="BI7" s="1915"/>
      <c r="BJ7" s="1915"/>
      <c r="BK7" s="1915"/>
      <c r="BL7" s="1915"/>
      <c r="BM7" s="1915"/>
      <c r="BN7" s="1915"/>
      <c r="BO7" s="1915"/>
      <c r="BP7" s="1915"/>
      <c r="BQ7" s="1915"/>
      <c r="BR7" s="1915"/>
      <c r="BS7" s="1915"/>
      <c r="BT7" s="1915"/>
      <c r="BU7" s="1915"/>
      <c r="BV7" s="1915"/>
      <c r="BW7" s="1915"/>
      <c r="BX7" s="1915"/>
      <c r="BY7" s="1915"/>
      <c r="BZ7" s="1915"/>
      <c r="CA7" s="1915"/>
      <c r="CB7" s="1915"/>
      <c r="CC7" s="1915"/>
      <c r="CD7" s="1915"/>
      <c r="CE7" s="1915"/>
      <c r="CF7" s="1915"/>
      <c r="CG7" s="1915"/>
      <c r="CH7" s="1915"/>
      <c r="CI7" s="1915"/>
      <c r="CJ7" s="1915"/>
      <c r="CK7" s="1915"/>
      <c r="CL7" s="1915"/>
      <c r="CM7" s="549"/>
      <c r="CN7" s="549"/>
    </row>
    <row r="8" spans="1:97" ht="21" customHeight="1" x14ac:dyDescent="0.15">
      <c r="A8" s="549"/>
      <c r="B8" s="1785" t="s">
        <v>246</v>
      </c>
      <c r="C8" s="1786"/>
      <c r="D8" s="1786"/>
      <c r="E8" s="1786"/>
      <c r="F8" s="1786"/>
      <c r="G8" s="1787"/>
      <c r="H8" s="1783" t="str">
        <f>IF(入力シート!K212="","",入力シート!K212)</f>
        <v/>
      </c>
      <c r="I8" s="1783"/>
      <c r="J8" s="1783"/>
      <c r="K8" s="1783"/>
      <c r="L8" s="1783"/>
      <c r="M8" s="1783"/>
      <c r="N8" s="1783"/>
      <c r="O8" s="1783"/>
      <c r="P8" s="1783"/>
      <c r="Q8" s="1783"/>
      <c r="R8" s="1784"/>
      <c r="S8" s="1786" t="s">
        <v>433</v>
      </c>
      <c r="T8" s="1786"/>
      <c r="U8" s="1786"/>
      <c r="V8" s="1786"/>
      <c r="W8" s="1786"/>
      <c r="X8" s="1787"/>
      <c r="Y8" s="1783" t="str">
        <f>IF(入力シート!K213="なし",入力シート!K213,IF(入力シート!K213="","",入力シート!K213&amp;"（"&amp;入力シート!K214&amp;"）"))</f>
        <v/>
      </c>
      <c r="Z8" s="1783"/>
      <c r="AA8" s="1783"/>
      <c r="AB8" s="1783"/>
      <c r="AC8" s="1783"/>
      <c r="AD8" s="1783"/>
      <c r="AE8" s="1783"/>
      <c r="AF8" s="1783"/>
      <c r="AG8" s="1783"/>
      <c r="AH8" s="1783"/>
      <c r="AI8" s="1784"/>
      <c r="AJ8" s="550"/>
      <c r="AK8" s="1844"/>
      <c r="AL8" s="1903"/>
      <c r="AM8" s="1903"/>
      <c r="AN8" s="1904"/>
      <c r="AO8" s="1915"/>
      <c r="AP8" s="1915"/>
      <c r="AQ8" s="1915"/>
      <c r="AR8" s="1915"/>
      <c r="AS8" s="1915"/>
      <c r="AT8" s="1915"/>
      <c r="AU8" s="1915"/>
      <c r="AV8" s="1915"/>
      <c r="AW8" s="1915"/>
      <c r="AX8" s="1915"/>
      <c r="AY8" s="1915"/>
      <c r="AZ8" s="1915"/>
      <c r="BA8" s="1915"/>
      <c r="BB8" s="1915"/>
      <c r="BC8" s="1915"/>
      <c r="BD8" s="1915"/>
      <c r="BE8" s="1915"/>
      <c r="BF8" s="1915"/>
      <c r="BG8" s="1915"/>
      <c r="BH8" s="1915"/>
      <c r="BI8" s="1915"/>
      <c r="BJ8" s="1915"/>
      <c r="BK8" s="1915"/>
      <c r="BL8" s="1915"/>
      <c r="BM8" s="1915"/>
      <c r="BN8" s="1915"/>
      <c r="BO8" s="1915"/>
      <c r="BP8" s="1915"/>
      <c r="BQ8" s="1915"/>
      <c r="BR8" s="1915"/>
      <c r="BS8" s="1915"/>
      <c r="BT8" s="1915"/>
      <c r="BU8" s="1915"/>
      <c r="BV8" s="1915"/>
      <c r="BW8" s="1915"/>
      <c r="BX8" s="1915"/>
      <c r="BY8" s="1915"/>
      <c r="BZ8" s="1915"/>
      <c r="CA8" s="1915"/>
      <c r="CB8" s="1915"/>
      <c r="CC8" s="1915"/>
      <c r="CD8" s="1915"/>
      <c r="CE8" s="1915"/>
      <c r="CF8" s="1915"/>
      <c r="CG8" s="1915"/>
      <c r="CH8" s="1915"/>
      <c r="CI8" s="1915"/>
      <c r="CJ8" s="1915"/>
      <c r="CK8" s="1915"/>
      <c r="CL8" s="1915"/>
      <c r="CM8" s="558"/>
      <c r="CN8" s="558"/>
    </row>
    <row r="9" spans="1:97" ht="21" customHeight="1" x14ac:dyDescent="0.15">
      <c r="A9" s="549"/>
      <c r="B9" s="1793" t="s">
        <v>860</v>
      </c>
      <c r="C9" s="1794"/>
      <c r="D9" s="1794"/>
      <c r="E9" s="1794"/>
      <c r="F9" s="1794"/>
      <c r="G9" s="1795"/>
      <c r="H9" s="1783" t="str">
        <f>IF(入力シート!K43="","",IF(入力シート!K51="",入力シート!K43,IF(入力シート!K86="",入力シート!K16&amp;"："&amp;入力シート!K43&amp;"／"&amp;入力シート!K51&amp;"："&amp;入力シート!K78,IF(入力シート!K121="",入力シート!K16&amp;"："&amp;入力シート!K43&amp;"／"&amp;入力シート!K51&amp;"："&amp;入力シート!K78&amp;"／"&amp;入力シート!K86&amp;"："&amp;入力シート!K113,IF(入力シート!K156="",入力シート!K16&amp;"："&amp;入力シート!K43&amp;"／"&amp;入力シート!K51&amp;"："&amp;入力シート!K78&amp;"／"&amp;入力シート!K86&amp;"："&amp;入力シート!K113&amp;"／"&amp;入力シート!K121&amp;"："&amp;入力シート!K148,入力シート!K16&amp;"："&amp;入力シート!K43&amp;"／"&amp;入力シート!K51&amp;"："&amp;入力シート!K78&amp;"／"&amp;入力シート!K86&amp;"："&amp;入力シート!K113&amp;"／"&amp;入力シート!K121&amp;"："&amp;入力シート!K148&amp;"／"&amp;入力シート!K156&amp;"："&amp;入力シート!K183)))))</f>
        <v/>
      </c>
      <c r="I9" s="1783"/>
      <c r="J9" s="1783"/>
      <c r="K9" s="1783"/>
      <c r="L9" s="1783"/>
      <c r="M9" s="1783"/>
      <c r="N9" s="1783"/>
      <c r="O9" s="1783"/>
      <c r="P9" s="1783"/>
      <c r="Q9" s="1783"/>
      <c r="R9" s="1784"/>
      <c r="S9" s="1796" t="s">
        <v>861</v>
      </c>
      <c r="T9" s="1796"/>
      <c r="U9" s="1796"/>
      <c r="V9" s="1796"/>
      <c r="W9" s="1796"/>
      <c r="X9" s="1797"/>
      <c r="Y9" s="1783" t="str">
        <f>IF(入力シート!K45="","",IF(入力シート!K51="",入力シート!K45,
IF(入力シート!K86="",入力シート!K16&amp;"："&amp;入力シート!K45&amp;"／"&amp;入力シート!K51&amp;"："&amp;入力シート!K80,IF(入力シート!K121="",入力シート!K16&amp;"："&amp;入力シート!K45&amp;"／"&amp;入力シート!K51&amp;"："&amp;入力シート!K80&amp;"／"&amp;入力シート!K86&amp;"："&amp;入力シート!K115,IF(入力シート!K156="",入力シート!K16&amp;"："&amp;入力シート!K45&amp;"／"&amp;入力シート!K51&amp;"："&amp;入力シート!K80&amp;"／"&amp;入力シート!K86&amp;"："&amp;入力シート!K115&amp;"／"&amp;入力シート!K121&amp;"："&amp;入力シート!K150,入力シート!K16&amp;"："&amp;入力シート!K45&amp;"／"&amp;入力シート!K51&amp;"："&amp;入力シート!K80&amp;"／"&amp;入力シート!K86&amp;"："&amp;入力シート!K115&amp;"／"&amp;入力シート!K121&amp;"："&amp;入力シート!K150&amp;"／"&amp;入力シート!K156&amp;"："&amp;入力シート!K185)))))</f>
        <v/>
      </c>
      <c r="Z9" s="1783"/>
      <c r="AA9" s="1783"/>
      <c r="AB9" s="1783"/>
      <c r="AC9" s="1783"/>
      <c r="AD9" s="1783"/>
      <c r="AE9" s="1783"/>
      <c r="AF9" s="1783"/>
      <c r="AG9" s="1783"/>
      <c r="AH9" s="1783"/>
      <c r="AI9" s="1784"/>
      <c r="AJ9" s="550"/>
      <c r="AK9" s="1844"/>
      <c r="AL9" s="1903"/>
      <c r="AM9" s="1903"/>
      <c r="AN9" s="1904"/>
      <c r="AO9" s="1915"/>
      <c r="AP9" s="1915"/>
      <c r="AQ9" s="1915"/>
      <c r="AR9" s="1915"/>
      <c r="AS9" s="1915"/>
      <c r="AT9" s="1915"/>
      <c r="AU9" s="1915"/>
      <c r="AV9" s="1915"/>
      <c r="AW9" s="1915"/>
      <c r="AX9" s="1915"/>
      <c r="AY9" s="1915"/>
      <c r="AZ9" s="1915"/>
      <c r="BA9" s="1915"/>
      <c r="BB9" s="1915"/>
      <c r="BC9" s="1915"/>
      <c r="BD9" s="1915"/>
      <c r="BE9" s="1915"/>
      <c r="BF9" s="1915"/>
      <c r="BG9" s="1915"/>
      <c r="BH9" s="1915"/>
      <c r="BI9" s="1915"/>
      <c r="BJ9" s="1915"/>
      <c r="BK9" s="1915"/>
      <c r="BL9" s="1915"/>
      <c r="BM9" s="1915"/>
      <c r="BN9" s="1915"/>
      <c r="BO9" s="1915"/>
      <c r="BP9" s="1915"/>
      <c r="BQ9" s="1915"/>
      <c r="BR9" s="1915"/>
      <c r="BS9" s="1915"/>
      <c r="BT9" s="1915"/>
      <c r="BU9" s="1915"/>
      <c r="BV9" s="1915"/>
      <c r="BW9" s="1915"/>
      <c r="BX9" s="1915"/>
      <c r="BY9" s="1915"/>
      <c r="BZ9" s="1915"/>
      <c r="CA9" s="1915"/>
      <c r="CB9" s="1915"/>
      <c r="CC9" s="1915"/>
      <c r="CD9" s="1915"/>
      <c r="CE9" s="1915"/>
      <c r="CF9" s="1915"/>
      <c r="CG9" s="1915"/>
      <c r="CH9" s="1915"/>
      <c r="CI9" s="1915"/>
      <c r="CJ9" s="1915"/>
      <c r="CK9" s="1915"/>
      <c r="CL9" s="1915"/>
      <c r="CM9" s="571"/>
      <c r="CN9" s="571"/>
    </row>
    <row r="10" spans="1:97" ht="21" customHeight="1" x14ac:dyDescent="0.3">
      <c r="A10" s="549"/>
      <c r="B10" s="566" t="s">
        <v>605</v>
      </c>
      <c r="AJ10" s="550"/>
      <c r="AK10" s="1844"/>
      <c r="AL10" s="1903"/>
      <c r="AM10" s="1903"/>
      <c r="AN10" s="1904"/>
      <c r="AO10" s="1915"/>
      <c r="AP10" s="1915"/>
      <c r="AQ10" s="1915"/>
      <c r="AR10" s="1915"/>
      <c r="AS10" s="1915"/>
      <c r="AT10" s="1915"/>
      <c r="AU10" s="1915"/>
      <c r="AV10" s="1915"/>
      <c r="AW10" s="1915"/>
      <c r="AX10" s="1915"/>
      <c r="AY10" s="1915"/>
      <c r="AZ10" s="1915"/>
      <c r="BA10" s="1915"/>
      <c r="BB10" s="1915"/>
      <c r="BC10" s="1915"/>
      <c r="BD10" s="1915"/>
      <c r="BE10" s="1915"/>
      <c r="BF10" s="1915"/>
      <c r="BG10" s="1915"/>
      <c r="BH10" s="1915"/>
      <c r="BI10" s="1915"/>
      <c r="BJ10" s="1915"/>
      <c r="BK10" s="1915"/>
      <c r="BL10" s="1915"/>
      <c r="BM10" s="1915"/>
      <c r="BN10" s="1915"/>
      <c r="BO10" s="1915"/>
      <c r="BP10" s="1915"/>
      <c r="BQ10" s="1915"/>
      <c r="BR10" s="1915"/>
      <c r="BS10" s="1915"/>
      <c r="BT10" s="1915"/>
      <c r="BU10" s="1915"/>
      <c r="BV10" s="1915"/>
      <c r="BW10" s="1915"/>
      <c r="BX10" s="1915"/>
      <c r="BY10" s="1915"/>
      <c r="BZ10" s="1915"/>
      <c r="CA10" s="1915"/>
      <c r="CB10" s="1915"/>
      <c r="CC10" s="1915"/>
      <c r="CD10" s="1915"/>
      <c r="CE10" s="1915"/>
      <c r="CF10" s="1915"/>
      <c r="CG10" s="1915"/>
      <c r="CH10" s="1915"/>
      <c r="CI10" s="1915"/>
      <c r="CJ10" s="1915"/>
      <c r="CK10" s="1915"/>
      <c r="CL10" s="1915"/>
      <c r="CM10" s="558"/>
      <c r="CN10" s="558"/>
    </row>
    <row r="11" spans="1:97" ht="21" customHeight="1" x14ac:dyDescent="0.15">
      <c r="A11" s="549"/>
      <c r="B11" s="1788" t="s">
        <v>336</v>
      </c>
      <c r="C11" s="1786"/>
      <c r="D11" s="1786"/>
      <c r="E11" s="1787"/>
      <c r="F11" s="1789" t="str">
        <f>IF(入力シート!K215="","",入力シート!K215)</f>
        <v/>
      </c>
      <c r="G11" s="1783"/>
      <c r="H11" s="1783"/>
      <c r="I11" s="1783"/>
      <c r="J11" s="1784"/>
      <c r="K11" s="1785" t="s">
        <v>162</v>
      </c>
      <c r="L11" s="1786"/>
      <c r="M11" s="1786"/>
      <c r="N11" s="1787"/>
      <c r="O11" s="1790" t="str">
        <f>IF(入力シート!K216="","",入力シート!K216)</f>
        <v/>
      </c>
      <c r="P11" s="1791"/>
      <c r="Q11" s="1791"/>
      <c r="R11" s="1791"/>
      <c r="S11" s="1791"/>
      <c r="T11" s="1791"/>
      <c r="U11" s="1791"/>
      <c r="V11" s="1791"/>
      <c r="W11" s="1791"/>
      <c r="X11" s="1791"/>
      <c r="Y11" s="1792"/>
      <c r="Z11" s="1785" t="s">
        <v>66</v>
      </c>
      <c r="AA11" s="1786"/>
      <c r="AB11" s="1786"/>
      <c r="AC11" s="1787"/>
      <c r="AD11" s="1789" t="str">
        <f>IF(F11="登録申請中","－",IF(入力シート!K217="","",入力シート!K217))</f>
        <v/>
      </c>
      <c r="AE11" s="1783"/>
      <c r="AF11" s="1783"/>
      <c r="AG11" s="1783"/>
      <c r="AH11" s="1783"/>
      <c r="AI11" s="1784"/>
      <c r="AJ11" s="550"/>
      <c r="AK11" s="1804" t="s">
        <v>1243</v>
      </c>
      <c r="AL11" s="1804"/>
      <c r="AM11" s="1804"/>
      <c r="AN11" s="1804"/>
      <c r="AO11" s="1915" t="str">
        <f>IF(入力シート２!J27="","",入力シート２!J27)</f>
        <v/>
      </c>
      <c r="AP11" s="1915"/>
      <c r="AQ11" s="1915"/>
      <c r="AR11" s="1915"/>
      <c r="AS11" s="1915"/>
      <c r="AT11" s="1915"/>
      <c r="AU11" s="1915"/>
      <c r="AV11" s="1915"/>
      <c r="AW11" s="1915"/>
      <c r="AX11" s="1915"/>
      <c r="AY11" s="1915"/>
      <c r="AZ11" s="1915"/>
      <c r="BA11" s="1915"/>
      <c r="BB11" s="1915"/>
      <c r="BC11" s="1915"/>
      <c r="BD11" s="1915"/>
      <c r="BE11" s="1915"/>
      <c r="BF11" s="1915"/>
      <c r="BG11" s="1915"/>
      <c r="BH11" s="1915"/>
      <c r="BI11" s="1915"/>
      <c r="BJ11" s="1915"/>
      <c r="BK11" s="1915"/>
      <c r="BL11" s="1915"/>
      <c r="BM11" s="1915"/>
      <c r="BN11" s="1915"/>
      <c r="BO11" s="1915"/>
      <c r="BP11" s="1915"/>
      <c r="BQ11" s="1915"/>
      <c r="BR11" s="1915"/>
      <c r="BS11" s="1915"/>
      <c r="BT11" s="1915"/>
      <c r="BU11" s="1915"/>
      <c r="BV11" s="1915"/>
      <c r="BW11" s="1915"/>
      <c r="BX11" s="1915"/>
      <c r="BY11" s="1915"/>
      <c r="BZ11" s="1915"/>
      <c r="CA11" s="1915"/>
      <c r="CB11" s="1915"/>
      <c r="CC11" s="1915"/>
      <c r="CD11" s="1915"/>
      <c r="CE11" s="1915"/>
      <c r="CF11" s="1915"/>
      <c r="CG11" s="1915"/>
      <c r="CH11" s="1915"/>
      <c r="CI11" s="1915"/>
      <c r="CJ11" s="1915"/>
      <c r="CK11" s="1915"/>
      <c r="CL11" s="1915"/>
      <c r="CM11" s="571"/>
      <c r="CN11" s="571"/>
    </row>
    <row r="12" spans="1:97" ht="21" customHeight="1" x14ac:dyDescent="0.3">
      <c r="A12" s="549"/>
      <c r="B12" s="566" t="s">
        <v>600</v>
      </c>
      <c r="AI12" s="615"/>
      <c r="AJ12" s="550"/>
      <c r="AK12" s="1804"/>
      <c r="AL12" s="1804"/>
      <c r="AM12" s="1804"/>
      <c r="AN12" s="1804"/>
      <c r="AO12" s="1915"/>
      <c r="AP12" s="1915"/>
      <c r="AQ12" s="1915"/>
      <c r="AR12" s="1915"/>
      <c r="AS12" s="1915"/>
      <c r="AT12" s="1915"/>
      <c r="AU12" s="1915"/>
      <c r="AV12" s="1915"/>
      <c r="AW12" s="1915"/>
      <c r="AX12" s="1915"/>
      <c r="AY12" s="1915"/>
      <c r="AZ12" s="1915"/>
      <c r="BA12" s="1915"/>
      <c r="BB12" s="1915"/>
      <c r="BC12" s="1915"/>
      <c r="BD12" s="1915"/>
      <c r="BE12" s="1915"/>
      <c r="BF12" s="1915"/>
      <c r="BG12" s="1915"/>
      <c r="BH12" s="1915"/>
      <c r="BI12" s="1915"/>
      <c r="BJ12" s="1915"/>
      <c r="BK12" s="1915"/>
      <c r="BL12" s="1915"/>
      <c r="BM12" s="1915"/>
      <c r="BN12" s="1915"/>
      <c r="BO12" s="1915"/>
      <c r="BP12" s="1915"/>
      <c r="BQ12" s="1915"/>
      <c r="BR12" s="1915"/>
      <c r="BS12" s="1915"/>
      <c r="BT12" s="1915"/>
      <c r="BU12" s="1915"/>
      <c r="BV12" s="1915"/>
      <c r="BW12" s="1915"/>
      <c r="BX12" s="1915"/>
      <c r="BY12" s="1915"/>
      <c r="BZ12" s="1915"/>
      <c r="CA12" s="1915"/>
      <c r="CB12" s="1915"/>
      <c r="CC12" s="1915"/>
      <c r="CD12" s="1915"/>
      <c r="CE12" s="1915"/>
      <c r="CF12" s="1915"/>
      <c r="CG12" s="1915"/>
      <c r="CH12" s="1915"/>
      <c r="CI12" s="1915"/>
      <c r="CJ12" s="1915"/>
      <c r="CK12" s="1915"/>
      <c r="CL12" s="1915"/>
      <c r="CM12" s="571"/>
      <c r="CN12" s="571"/>
    </row>
    <row r="13" spans="1:97" ht="21" customHeight="1" x14ac:dyDescent="0.15">
      <c r="A13" s="549"/>
      <c r="B13" s="1695" t="s">
        <v>71</v>
      </c>
      <c r="C13" s="1696"/>
      <c r="D13" s="1696"/>
      <c r="E13" s="1697"/>
      <c r="F13" s="1790" t="str">
        <f>IF(入力シート!K221="","",入力シート!K221)</f>
        <v/>
      </c>
      <c r="G13" s="1791"/>
      <c r="H13" s="1791"/>
      <c r="I13" s="1791"/>
      <c r="J13" s="1791"/>
      <c r="K13" s="1791"/>
      <c r="L13" s="1791"/>
      <c r="M13" s="1791"/>
      <c r="N13" s="1791"/>
      <c r="O13" s="1791"/>
      <c r="P13" s="1791"/>
      <c r="Q13" s="1791"/>
      <c r="R13" s="1791"/>
      <c r="S13" s="1791"/>
      <c r="T13" s="1791"/>
      <c r="U13" s="1791"/>
      <c r="V13" s="1791"/>
      <c r="W13" s="1791"/>
      <c r="X13" s="1791"/>
      <c r="Y13" s="1791"/>
      <c r="Z13" s="1791"/>
      <c r="AA13" s="1791"/>
      <c r="AB13" s="1791"/>
      <c r="AC13" s="1791"/>
      <c r="AD13" s="1791"/>
      <c r="AE13" s="1791"/>
      <c r="AF13" s="1791"/>
      <c r="AG13" s="1791"/>
      <c r="AH13" s="1791"/>
      <c r="AI13" s="1792"/>
      <c r="AJ13" s="550"/>
      <c r="AK13" s="1804"/>
      <c r="AL13" s="1804"/>
      <c r="AM13" s="1804"/>
      <c r="AN13" s="1804"/>
      <c r="AO13" s="1915"/>
      <c r="AP13" s="1915"/>
      <c r="AQ13" s="1915"/>
      <c r="AR13" s="1915"/>
      <c r="AS13" s="1915"/>
      <c r="AT13" s="1915"/>
      <c r="AU13" s="1915"/>
      <c r="AV13" s="1915"/>
      <c r="AW13" s="1915"/>
      <c r="AX13" s="1915"/>
      <c r="AY13" s="1915"/>
      <c r="AZ13" s="1915"/>
      <c r="BA13" s="1915"/>
      <c r="BB13" s="1915"/>
      <c r="BC13" s="1915"/>
      <c r="BD13" s="1915"/>
      <c r="BE13" s="1915"/>
      <c r="BF13" s="1915"/>
      <c r="BG13" s="1915"/>
      <c r="BH13" s="1915"/>
      <c r="BI13" s="1915"/>
      <c r="BJ13" s="1915"/>
      <c r="BK13" s="1915"/>
      <c r="BL13" s="1915"/>
      <c r="BM13" s="1915"/>
      <c r="BN13" s="1915"/>
      <c r="BO13" s="1915"/>
      <c r="BP13" s="1915"/>
      <c r="BQ13" s="1915"/>
      <c r="BR13" s="1915"/>
      <c r="BS13" s="1915"/>
      <c r="BT13" s="1915"/>
      <c r="BU13" s="1915"/>
      <c r="BV13" s="1915"/>
      <c r="BW13" s="1915"/>
      <c r="BX13" s="1915"/>
      <c r="BY13" s="1915"/>
      <c r="BZ13" s="1915"/>
      <c r="CA13" s="1915"/>
      <c r="CB13" s="1915"/>
      <c r="CC13" s="1915"/>
      <c r="CD13" s="1915"/>
      <c r="CE13" s="1915"/>
      <c r="CF13" s="1915"/>
      <c r="CG13" s="1915"/>
      <c r="CH13" s="1915"/>
      <c r="CI13" s="1915"/>
      <c r="CJ13" s="1915"/>
      <c r="CK13" s="1915"/>
      <c r="CL13" s="1915"/>
      <c r="CM13" s="558"/>
      <c r="CN13" s="558"/>
    </row>
    <row r="14" spans="1:97" ht="21" customHeight="1" x14ac:dyDescent="0.15">
      <c r="A14" s="549"/>
      <c r="B14" s="1835" t="s">
        <v>337</v>
      </c>
      <c r="C14" s="1889"/>
      <c r="D14" s="1889"/>
      <c r="E14" s="1836"/>
      <c r="F14" s="629" t="s">
        <v>48</v>
      </c>
      <c r="G14" s="1720" t="str">
        <f>IF(入力シート!K222="","",LEFT(入力シート!K222,3)&amp;"-"&amp;RIGHT(入力シート!K222,4))</f>
        <v/>
      </c>
      <c r="H14" s="1721"/>
      <c r="I14" s="1722"/>
      <c r="J14" s="1785" t="s">
        <v>133</v>
      </c>
      <c r="K14" s="1787"/>
      <c r="L14" s="1789" t="str">
        <f>IF(入力シート!K223="","",入力シート!K223)</f>
        <v/>
      </c>
      <c r="M14" s="1784"/>
      <c r="N14" s="1785" t="s">
        <v>134</v>
      </c>
      <c r="O14" s="1787"/>
      <c r="P14" s="1790" t="str">
        <f>IF(入力シート!K224="","",入力シート!K224)</f>
        <v/>
      </c>
      <c r="Q14" s="1791"/>
      <c r="R14" s="1791"/>
      <c r="S14" s="1791"/>
      <c r="T14" s="1791"/>
      <c r="U14" s="1791"/>
      <c r="V14" s="1791"/>
      <c r="W14" s="1791"/>
      <c r="X14" s="1791"/>
      <c r="Y14" s="1791"/>
      <c r="Z14" s="1791"/>
      <c r="AA14" s="1791"/>
      <c r="AB14" s="1791"/>
      <c r="AC14" s="1791"/>
      <c r="AD14" s="1791"/>
      <c r="AE14" s="1791"/>
      <c r="AF14" s="1791"/>
      <c r="AG14" s="1791"/>
      <c r="AH14" s="1791"/>
      <c r="AI14" s="1792"/>
      <c r="AJ14" s="550"/>
      <c r="AK14" s="1804"/>
      <c r="AL14" s="1804"/>
      <c r="AM14" s="1804"/>
      <c r="AN14" s="1804"/>
      <c r="AO14" s="1915"/>
      <c r="AP14" s="1915"/>
      <c r="AQ14" s="1915"/>
      <c r="AR14" s="1915"/>
      <c r="AS14" s="1915"/>
      <c r="AT14" s="1915"/>
      <c r="AU14" s="1915"/>
      <c r="AV14" s="1915"/>
      <c r="AW14" s="1915"/>
      <c r="AX14" s="1915"/>
      <c r="AY14" s="1915"/>
      <c r="AZ14" s="1915"/>
      <c r="BA14" s="1915"/>
      <c r="BB14" s="1915"/>
      <c r="BC14" s="1915"/>
      <c r="BD14" s="1915"/>
      <c r="BE14" s="1915"/>
      <c r="BF14" s="1915"/>
      <c r="BG14" s="1915"/>
      <c r="BH14" s="1915"/>
      <c r="BI14" s="1915"/>
      <c r="BJ14" s="1915"/>
      <c r="BK14" s="1915"/>
      <c r="BL14" s="1915"/>
      <c r="BM14" s="1915"/>
      <c r="BN14" s="1915"/>
      <c r="BO14" s="1915"/>
      <c r="BP14" s="1915"/>
      <c r="BQ14" s="1915"/>
      <c r="BR14" s="1915"/>
      <c r="BS14" s="1915"/>
      <c r="BT14" s="1915"/>
      <c r="BU14" s="1915"/>
      <c r="BV14" s="1915"/>
      <c r="BW14" s="1915"/>
      <c r="BX14" s="1915"/>
      <c r="BY14" s="1915"/>
      <c r="BZ14" s="1915"/>
      <c r="CA14" s="1915"/>
      <c r="CB14" s="1915"/>
      <c r="CC14" s="1915"/>
      <c r="CD14" s="1915"/>
      <c r="CE14" s="1915"/>
      <c r="CF14" s="1915"/>
      <c r="CG14" s="1915"/>
      <c r="CH14" s="1915"/>
      <c r="CI14" s="1915"/>
      <c r="CJ14" s="1915"/>
      <c r="CK14" s="1915"/>
      <c r="CL14" s="1915"/>
      <c r="CM14" s="558"/>
      <c r="CN14" s="558"/>
    </row>
    <row r="15" spans="1:97" ht="21" customHeight="1" x14ac:dyDescent="0.15">
      <c r="A15" s="549"/>
      <c r="B15" s="1837"/>
      <c r="C15" s="1898"/>
      <c r="D15" s="1898"/>
      <c r="E15" s="1838"/>
      <c r="F15" s="1695" t="s">
        <v>919</v>
      </c>
      <c r="G15" s="1696"/>
      <c r="H15" s="1696"/>
      <c r="I15" s="1697"/>
      <c r="J15" s="1790" t="str">
        <f>IF(入力シート!K225="","",入力シート!K225)</f>
        <v/>
      </c>
      <c r="K15" s="1791"/>
      <c r="L15" s="1791"/>
      <c r="M15" s="1791"/>
      <c r="N15" s="1791"/>
      <c r="O15" s="1791"/>
      <c r="P15" s="1791"/>
      <c r="Q15" s="1791"/>
      <c r="R15" s="1791"/>
      <c r="S15" s="1791"/>
      <c r="T15" s="1791"/>
      <c r="U15" s="1791"/>
      <c r="V15" s="1791"/>
      <c r="W15" s="1791"/>
      <c r="X15" s="1791"/>
      <c r="Y15" s="1791"/>
      <c r="Z15" s="1791"/>
      <c r="AA15" s="1791"/>
      <c r="AB15" s="1791"/>
      <c r="AC15" s="1791"/>
      <c r="AD15" s="1791"/>
      <c r="AE15" s="1791"/>
      <c r="AF15" s="1791"/>
      <c r="AG15" s="1791"/>
      <c r="AH15" s="1791"/>
      <c r="AI15" s="1792"/>
      <c r="AJ15" s="550"/>
      <c r="AK15" s="1804"/>
      <c r="AL15" s="1804"/>
      <c r="AM15" s="1804"/>
      <c r="AN15" s="1804"/>
      <c r="AO15" s="1915"/>
      <c r="AP15" s="1915"/>
      <c r="AQ15" s="1915"/>
      <c r="AR15" s="1915"/>
      <c r="AS15" s="1915"/>
      <c r="AT15" s="1915"/>
      <c r="AU15" s="1915"/>
      <c r="AV15" s="1915"/>
      <c r="AW15" s="1915"/>
      <c r="AX15" s="1915"/>
      <c r="AY15" s="1915"/>
      <c r="AZ15" s="1915"/>
      <c r="BA15" s="1915"/>
      <c r="BB15" s="1915"/>
      <c r="BC15" s="1915"/>
      <c r="BD15" s="1915"/>
      <c r="BE15" s="1915"/>
      <c r="BF15" s="1915"/>
      <c r="BG15" s="1915"/>
      <c r="BH15" s="1915"/>
      <c r="BI15" s="1915"/>
      <c r="BJ15" s="1915"/>
      <c r="BK15" s="1915"/>
      <c r="BL15" s="1915"/>
      <c r="BM15" s="1915"/>
      <c r="BN15" s="1915"/>
      <c r="BO15" s="1915"/>
      <c r="BP15" s="1915"/>
      <c r="BQ15" s="1915"/>
      <c r="BR15" s="1915"/>
      <c r="BS15" s="1915"/>
      <c r="BT15" s="1915"/>
      <c r="BU15" s="1915"/>
      <c r="BV15" s="1915"/>
      <c r="BW15" s="1915"/>
      <c r="BX15" s="1915"/>
      <c r="BY15" s="1915"/>
      <c r="BZ15" s="1915"/>
      <c r="CA15" s="1915"/>
      <c r="CB15" s="1915"/>
      <c r="CC15" s="1915"/>
      <c r="CD15" s="1915"/>
      <c r="CE15" s="1915"/>
      <c r="CF15" s="1915"/>
      <c r="CG15" s="1915"/>
      <c r="CH15" s="1915"/>
      <c r="CI15" s="1915"/>
      <c r="CJ15" s="1915"/>
      <c r="CK15" s="1915"/>
      <c r="CL15" s="1915"/>
      <c r="CM15" s="558"/>
      <c r="CN15" s="558"/>
    </row>
    <row r="16" spans="1:97" ht="21" customHeight="1" x14ac:dyDescent="0.15">
      <c r="A16" s="549"/>
      <c r="B16" s="1785" t="s">
        <v>67</v>
      </c>
      <c r="C16" s="1786"/>
      <c r="D16" s="1786"/>
      <c r="E16" s="1787"/>
      <c r="F16" s="1789" t="str">
        <f>IF(入力シート!K226="","",入力シート!K226)</f>
        <v/>
      </c>
      <c r="G16" s="1783"/>
      <c r="H16" s="1783"/>
      <c r="I16" s="1783"/>
      <c r="J16" s="1784"/>
      <c r="K16" s="1785" t="s">
        <v>403</v>
      </c>
      <c r="L16" s="1786"/>
      <c r="M16" s="1786"/>
      <c r="N16" s="1787"/>
      <c r="O16" s="1925" t="str">
        <f>IF(入力シート!K227="","",入力シート!K227)</f>
        <v/>
      </c>
      <c r="P16" s="1926"/>
      <c r="Q16" s="1926"/>
      <c r="R16" s="1926"/>
      <c r="S16" s="570" t="s">
        <v>373</v>
      </c>
      <c r="T16" s="1785" t="s">
        <v>72</v>
      </c>
      <c r="U16" s="1786"/>
      <c r="V16" s="1786"/>
      <c r="W16" s="1787"/>
      <c r="X16" s="1925" t="str">
        <f>IF(入力シート!K228="","",入力シート!K228)</f>
        <v/>
      </c>
      <c r="Y16" s="1926"/>
      <c r="Z16" s="1926"/>
      <c r="AA16" s="570" t="s">
        <v>373</v>
      </c>
      <c r="AB16" s="1785" t="s">
        <v>422</v>
      </c>
      <c r="AC16" s="1786"/>
      <c r="AD16" s="1786"/>
      <c r="AE16" s="1787"/>
      <c r="AF16" s="1789" t="str">
        <f>IF(入力シート!K238="","",入力シート!K238)</f>
        <v/>
      </c>
      <c r="AG16" s="1783"/>
      <c r="AH16" s="1783"/>
      <c r="AI16" s="1784"/>
      <c r="AJ16" s="550"/>
      <c r="AK16" s="1804"/>
      <c r="AL16" s="1804"/>
      <c r="AM16" s="1804"/>
      <c r="AN16" s="1804"/>
      <c r="AO16" s="1915"/>
      <c r="AP16" s="1915"/>
      <c r="AQ16" s="1915"/>
      <c r="AR16" s="1915"/>
      <c r="AS16" s="1915"/>
      <c r="AT16" s="1915"/>
      <c r="AU16" s="1915"/>
      <c r="AV16" s="1915"/>
      <c r="AW16" s="1915"/>
      <c r="AX16" s="1915"/>
      <c r="AY16" s="1915"/>
      <c r="AZ16" s="1915"/>
      <c r="BA16" s="1915"/>
      <c r="BB16" s="1915"/>
      <c r="BC16" s="1915"/>
      <c r="BD16" s="1915"/>
      <c r="BE16" s="1915"/>
      <c r="BF16" s="1915"/>
      <c r="BG16" s="1915"/>
      <c r="BH16" s="1915"/>
      <c r="BI16" s="1915"/>
      <c r="BJ16" s="1915"/>
      <c r="BK16" s="1915"/>
      <c r="BL16" s="1915"/>
      <c r="BM16" s="1915"/>
      <c r="BN16" s="1915"/>
      <c r="BO16" s="1915"/>
      <c r="BP16" s="1915"/>
      <c r="BQ16" s="1915"/>
      <c r="BR16" s="1915"/>
      <c r="BS16" s="1915"/>
      <c r="BT16" s="1915"/>
      <c r="BU16" s="1915"/>
      <c r="BV16" s="1915"/>
      <c r="BW16" s="1915"/>
      <c r="BX16" s="1915"/>
      <c r="BY16" s="1915"/>
      <c r="BZ16" s="1915"/>
      <c r="CA16" s="1915"/>
      <c r="CB16" s="1915"/>
      <c r="CC16" s="1915"/>
      <c r="CD16" s="1915"/>
      <c r="CE16" s="1915"/>
      <c r="CF16" s="1915"/>
      <c r="CG16" s="1915"/>
      <c r="CH16" s="1915"/>
      <c r="CI16" s="1915"/>
      <c r="CJ16" s="1915"/>
      <c r="CK16" s="1915"/>
      <c r="CL16" s="1915"/>
      <c r="CM16" s="558"/>
      <c r="CN16" s="558"/>
    </row>
    <row r="17" spans="1:116" ht="21" customHeight="1" x14ac:dyDescent="0.15">
      <c r="A17" s="549"/>
      <c r="B17" s="1785" t="s">
        <v>338</v>
      </c>
      <c r="C17" s="1786"/>
      <c r="D17" s="1786"/>
      <c r="E17" s="1787"/>
      <c r="F17" s="1720" t="str">
        <f>IF(入力シート!K239="","",入力シート!K239)</f>
        <v/>
      </c>
      <c r="G17" s="1721"/>
      <c r="H17" s="1721"/>
      <c r="I17" s="1721"/>
      <c r="J17" s="1722"/>
      <c r="K17" s="568" t="s">
        <v>73</v>
      </c>
      <c r="L17" s="630" t="str">
        <f>IF(入力シート!K240="","",入力シート!K240)</f>
        <v/>
      </c>
      <c r="M17" s="565" t="s">
        <v>74</v>
      </c>
      <c r="N17" s="568" t="s">
        <v>75</v>
      </c>
      <c r="O17" s="569" t="str">
        <f>IF(入力シート!K241="","",入力シート!K241)</f>
        <v/>
      </c>
      <c r="P17" s="565" t="s">
        <v>74</v>
      </c>
      <c r="Q17" s="568" t="s">
        <v>374</v>
      </c>
      <c r="R17" s="630" t="str">
        <f>IF(入力シート!K242="","",入力シート!K242)</f>
        <v/>
      </c>
      <c r="S17" s="565" t="s">
        <v>74</v>
      </c>
      <c r="T17" s="1695" t="s">
        <v>1156</v>
      </c>
      <c r="U17" s="1696"/>
      <c r="V17" s="1696"/>
      <c r="W17" s="1697"/>
      <c r="X17" s="1720" t="str">
        <f>IF(入力シート!K243="","",入力シート!K243)</f>
        <v/>
      </c>
      <c r="Y17" s="1721"/>
      <c r="Z17" s="1721"/>
      <c r="AA17" s="552" t="s">
        <v>76</v>
      </c>
      <c r="AB17" s="1927" t="s">
        <v>471</v>
      </c>
      <c r="AC17" s="1928"/>
      <c r="AD17" s="1928"/>
      <c r="AE17" s="1929"/>
      <c r="AF17" s="1720" t="str">
        <f>IF(入力シート!K244="","－",入力シート!K244)</f>
        <v>－</v>
      </c>
      <c r="AG17" s="1721"/>
      <c r="AH17" s="1721"/>
      <c r="AI17" s="552" t="s">
        <v>76</v>
      </c>
      <c r="AJ17" s="550"/>
      <c r="AK17" s="1804"/>
      <c r="AL17" s="1804"/>
      <c r="AM17" s="1804"/>
      <c r="AN17" s="1804"/>
      <c r="AO17" s="1915"/>
      <c r="AP17" s="1915"/>
      <c r="AQ17" s="1915"/>
      <c r="AR17" s="1915"/>
      <c r="AS17" s="1915"/>
      <c r="AT17" s="1915"/>
      <c r="AU17" s="1915"/>
      <c r="AV17" s="1915"/>
      <c r="AW17" s="1915"/>
      <c r="AX17" s="1915"/>
      <c r="AY17" s="1915"/>
      <c r="AZ17" s="1915"/>
      <c r="BA17" s="1915"/>
      <c r="BB17" s="1915"/>
      <c r="BC17" s="1915"/>
      <c r="BD17" s="1915"/>
      <c r="BE17" s="1915"/>
      <c r="BF17" s="1915"/>
      <c r="BG17" s="1915"/>
      <c r="BH17" s="1915"/>
      <c r="BI17" s="1915"/>
      <c r="BJ17" s="1915"/>
      <c r="BK17" s="1915"/>
      <c r="BL17" s="1915"/>
      <c r="BM17" s="1915"/>
      <c r="BN17" s="1915"/>
      <c r="BO17" s="1915"/>
      <c r="BP17" s="1915"/>
      <c r="BQ17" s="1915"/>
      <c r="BR17" s="1915"/>
      <c r="BS17" s="1915"/>
      <c r="BT17" s="1915"/>
      <c r="BU17" s="1915"/>
      <c r="BV17" s="1915"/>
      <c r="BW17" s="1915"/>
      <c r="BX17" s="1915"/>
      <c r="BY17" s="1915"/>
      <c r="BZ17" s="1915"/>
      <c r="CA17" s="1915"/>
      <c r="CB17" s="1915"/>
      <c r="CC17" s="1915"/>
      <c r="CD17" s="1915"/>
      <c r="CE17" s="1915"/>
      <c r="CF17" s="1915"/>
      <c r="CG17" s="1915"/>
      <c r="CH17" s="1915"/>
      <c r="CI17" s="1915"/>
      <c r="CJ17" s="1915"/>
      <c r="CK17" s="1915"/>
      <c r="CL17" s="1915"/>
      <c r="CM17" s="558"/>
      <c r="CN17" s="558"/>
    </row>
    <row r="18" spans="1:116" ht="21" customHeight="1" x14ac:dyDescent="0.15">
      <c r="A18" s="549"/>
      <c r="B18" s="1695" t="s">
        <v>900</v>
      </c>
      <c r="C18" s="1696"/>
      <c r="D18" s="1696"/>
      <c r="E18" s="1697"/>
      <c r="F18" s="1720" t="str">
        <f>IF(入力シート!K245="","",入力シート!K245)</f>
        <v/>
      </c>
      <c r="G18" s="1721"/>
      <c r="H18" s="1721"/>
      <c r="I18" s="1721"/>
      <c r="J18" s="1722"/>
      <c r="K18" s="1695" t="s">
        <v>902</v>
      </c>
      <c r="L18" s="1696"/>
      <c r="M18" s="1696"/>
      <c r="N18" s="1697"/>
      <c r="O18" s="1931" t="str">
        <f>IFERROR(IF(入力シート!K245="対象外","－",IF(入力シート!K249="","",入力シート!K249*100)),"")</f>
        <v/>
      </c>
      <c r="P18" s="1932"/>
      <c r="Q18" s="1932"/>
      <c r="R18" s="1932"/>
      <c r="S18" s="567" t="s">
        <v>418</v>
      </c>
      <c r="T18" s="1695" t="s">
        <v>920</v>
      </c>
      <c r="U18" s="1696"/>
      <c r="V18" s="1696"/>
      <c r="W18" s="1697"/>
      <c r="X18" s="1789" t="str">
        <f>IF($F$18="対象外","－",IF(入力シート!$K246="","",入力シート!$K246))</f>
        <v/>
      </c>
      <c r="Y18" s="1783"/>
      <c r="Z18" s="1783"/>
      <c r="AA18" s="1784"/>
      <c r="AB18" s="1789" t="str">
        <f>IF($F$18="対象",IF(入力シート!K247="","－",入力シート!K247),IF($F$18="対象外","－",""))</f>
        <v/>
      </c>
      <c r="AC18" s="1783"/>
      <c r="AD18" s="1783"/>
      <c r="AE18" s="1784"/>
      <c r="AF18" s="1789" t="str">
        <f>IF($F$18="対象",IF(入力シート!K248="","－",入力シート!K248),IF($F$18="対象外","－",""))</f>
        <v/>
      </c>
      <c r="AG18" s="1783"/>
      <c r="AH18" s="1783"/>
      <c r="AI18" s="1784"/>
      <c r="AJ18" s="550"/>
      <c r="AK18" s="1689" t="s">
        <v>1099</v>
      </c>
      <c r="AL18" s="1690"/>
      <c r="AM18" s="1690"/>
      <c r="AN18" s="1691"/>
      <c r="AO18" s="1916" t="str">
        <f>IF(入力シート２!J31="","",入力シート２!J31)</f>
        <v/>
      </c>
      <c r="AP18" s="1917"/>
      <c r="AQ18" s="1917"/>
      <c r="AR18" s="1917"/>
      <c r="AS18" s="1917"/>
      <c r="AT18" s="1917"/>
      <c r="AU18" s="1917"/>
      <c r="AV18" s="1917"/>
      <c r="AW18" s="1917"/>
      <c r="AX18" s="1917"/>
      <c r="AY18" s="1917"/>
      <c r="AZ18" s="1917"/>
      <c r="BA18" s="1917"/>
      <c r="BB18" s="1917"/>
      <c r="BC18" s="1917"/>
      <c r="BD18" s="1917"/>
      <c r="BE18" s="1917"/>
      <c r="BF18" s="1917"/>
      <c r="BG18" s="1917"/>
      <c r="BH18" s="1917"/>
      <c r="BI18" s="1917"/>
      <c r="BJ18" s="1917"/>
      <c r="BK18" s="1917"/>
      <c r="BL18" s="1917"/>
      <c r="BM18" s="1917"/>
      <c r="BN18" s="1917"/>
      <c r="BO18" s="1917"/>
      <c r="BP18" s="1917"/>
      <c r="BQ18" s="1917"/>
      <c r="BR18" s="1917"/>
      <c r="BS18" s="1917"/>
      <c r="BT18" s="1917"/>
      <c r="BU18" s="1917"/>
      <c r="BV18" s="1917"/>
      <c r="BW18" s="1917"/>
      <c r="BX18" s="1917"/>
      <c r="BY18" s="1917"/>
      <c r="BZ18" s="1917"/>
      <c r="CA18" s="1917"/>
      <c r="CB18" s="1917"/>
      <c r="CC18" s="1917"/>
      <c r="CD18" s="1917"/>
      <c r="CE18" s="1917"/>
      <c r="CF18" s="1917"/>
      <c r="CG18" s="1917"/>
      <c r="CH18" s="1917"/>
      <c r="CI18" s="1917"/>
      <c r="CJ18" s="1917"/>
      <c r="CK18" s="1917"/>
      <c r="CL18" s="1918"/>
      <c r="CM18" s="558"/>
      <c r="CN18" s="558"/>
    </row>
    <row r="19" spans="1:116" ht="21" customHeight="1" x14ac:dyDescent="0.15">
      <c r="A19" s="549"/>
      <c r="B19" s="1785" t="s">
        <v>376</v>
      </c>
      <c r="C19" s="1786"/>
      <c r="D19" s="1786"/>
      <c r="E19" s="1787"/>
      <c r="F19" s="1789" t="str">
        <f>IF(入力シート!K250="","",入力シート!K250)</f>
        <v/>
      </c>
      <c r="G19" s="1783"/>
      <c r="H19" s="1783"/>
      <c r="I19" s="1783"/>
      <c r="J19" s="1784"/>
      <c r="K19" s="1785" t="s">
        <v>982</v>
      </c>
      <c r="L19" s="1786"/>
      <c r="M19" s="1786"/>
      <c r="N19" s="1787"/>
      <c r="O19" s="1933" t="str">
        <f>IF(OR(F19="なし",COUNTIF(F19,"*取得済")=1),"－",IF(入力シート!K251="","",入力シート!K251))</f>
        <v/>
      </c>
      <c r="P19" s="1934"/>
      <c r="Q19" s="1934"/>
      <c r="R19" s="1934"/>
      <c r="S19" s="1935"/>
      <c r="T19" s="1785" t="s">
        <v>375</v>
      </c>
      <c r="U19" s="1786"/>
      <c r="V19" s="1786"/>
      <c r="W19" s="1787"/>
      <c r="X19" s="1720" t="str">
        <f>IF(入力シート!K252="","",入力シート!K252)</f>
        <v/>
      </c>
      <c r="Y19" s="1721"/>
      <c r="Z19" s="1721"/>
      <c r="AA19" s="1722"/>
      <c r="AB19" s="1785" t="s">
        <v>983</v>
      </c>
      <c r="AC19" s="1786"/>
      <c r="AD19" s="1786"/>
      <c r="AE19" s="1787"/>
      <c r="AF19" s="1905" t="str">
        <f>IF(X19="なし","－",IF(入力シート!K253="","－",入力シート!K253))</f>
        <v>－</v>
      </c>
      <c r="AG19" s="1906"/>
      <c r="AH19" s="1906"/>
      <c r="AI19" s="1907"/>
      <c r="AJ19" s="550"/>
      <c r="AK19" s="1844"/>
      <c r="AL19" s="1903"/>
      <c r="AM19" s="1903"/>
      <c r="AN19" s="1904"/>
      <c r="AO19" s="1919"/>
      <c r="AP19" s="1920"/>
      <c r="AQ19" s="1920"/>
      <c r="AR19" s="1920"/>
      <c r="AS19" s="1920"/>
      <c r="AT19" s="1920"/>
      <c r="AU19" s="1920"/>
      <c r="AV19" s="1920"/>
      <c r="AW19" s="1920"/>
      <c r="AX19" s="1920"/>
      <c r="AY19" s="1920"/>
      <c r="AZ19" s="1920"/>
      <c r="BA19" s="1920"/>
      <c r="BB19" s="1920"/>
      <c r="BC19" s="1920"/>
      <c r="BD19" s="1920"/>
      <c r="BE19" s="1920"/>
      <c r="BF19" s="1920"/>
      <c r="BG19" s="1920"/>
      <c r="BH19" s="1920"/>
      <c r="BI19" s="1920"/>
      <c r="BJ19" s="1920"/>
      <c r="BK19" s="1920"/>
      <c r="BL19" s="1920"/>
      <c r="BM19" s="1920"/>
      <c r="BN19" s="1920"/>
      <c r="BO19" s="1920"/>
      <c r="BP19" s="1920"/>
      <c r="BQ19" s="1920"/>
      <c r="BR19" s="1920"/>
      <c r="BS19" s="1920"/>
      <c r="BT19" s="1920"/>
      <c r="BU19" s="1920"/>
      <c r="BV19" s="1920"/>
      <c r="BW19" s="1920"/>
      <c r="BX19" s="1920"/>
      <c r="BY19" s="1920"/>
      <c r="BZ19" s="1920"/>
      <c r="CA19" s="1920"/>
      <c r="CB19" s="1920"/>
      <c r="CC19" s="1920"/>
      <c r="CD19" s="1920"/>
      <c r="CE19" s="1920"/>
      <c r="CF19" s="1920"/>
      <c r="CG19" s="1920"/>
      <c r="CH19" s="1920"/>
      <c r="CI19" s="1920"/>
      <c r="CJ19" s="1920"/>
      <c r="CK19" s="1920"/>
      <c r="CL19" s="1921"/>
      <c r="CM19" s="558"/>
      <c r="CN19" s="558"/>
    </row>
    <row r="20" spans="1:116" ht="21" customHeight="1" x14ac:dyDescent="0.3">
      <c r="A20" s="549"/>
      <c r="B20" s="566" t="s">
        <v>470</v>
      </c>
      <c r="AK20" s="1844"/>
      <c r="AL20" s="1903"/>
      <c r="AM20" s="1903"/>
      <c r="AN20" s="1904"/>
      <c r="AO20" s="1919"/>
      <c r="AP20" s="1920"/>
      <c r="AQ20" s="1920"/>
      <c r="AR20" s="1920"/>
      <c r="AS20" s="1920"/>
      <c r="AT20" s="1920"/>
      <c r="AU20" s="1920"/>
      <c r="AV20" s="1920"/>
      <c r="AW20" s="1920"/>
      <c r="AX20" s="1920"/>
      <c r="AY20" s="1920"/>
      <c r="AZ20" s="1920"/>
      <c r="BA20" s="1920"/>
      <c r="BB20" s="1920"/>
      <c r="BC20" s="1920"/>
      <c r="BD20" s="1920"/>
      <c r="BE20" s="1920"/>
      <c r="BF20" s="1920"/>
      <c r="BG20" s="1920"/>
      <c r="BH20" s="1920"/>
      <c r="BI20" s="1920"/>
      <c r="BJ20" s="1920"/>
      <c r="BK20" s="1920"/>
      <c r="BL20" s="1920"/>
      <c r="BM20" s="1920"/>
      <c r="BN20" s="1920"/>
      <c r="BO20" s="1920"/>
      <c r="BP20" s="1920"/>
      <c r="BQ20" s="1920"/>
      <c r="BR20" s="1920"/>
      <c r="BS20" s="1920"/>
      <c r="BT20" s="1920"/>
      <c r="BU20" s="1920"/>
      <c r="BV20" s="1920"/>
      <c r="BW20" s="1920"/>
      <c r="BX20" s="1920"/>
      <c r="BY20" s="1920"/>
      <c r="BZ20" s="1920"/>
      <c r="CA20" s="1920"/>
      <c r="CB20" s="1920"/>
      <c r="CC20" s="1920"/>
      <c r="CD20" s="1920"/>
      <c r="CE20" s="1920"/>
      <c r="CF20" s="1920"/>
      <c r="CG20" s="1920"/>
      <c r="CH20" s="1920"/>
      <c r="CI20" s="1920"/>
      <c r="CJ20" s="1920"/>
      <c r="CK20" s="1920"/>
      <c r="CL20" s="1921"/>
      <c r="CM20" s="558"/>
      <c r="CN20" s="558"/>
    </row>
    <row r="21" spans="1:116" ht="21" customHeight="1" x14ac:dyDescent="0.15">
      <c r="A21" s="549"/>
      <c r="B21" s="1881" t="s">
        <v>431</v>
      </c>
      <c r="C21" s="1881"/>
      <c r="D21" s="1881"/>
      <c r="E21" s="1881"/>
      <c r="F21" s="1885" t="str">
        <f>IF(入力シート!K254="","",入力シート!K254)</f>
        <v/>
      </c>
      <c r="G21" s="1885"/>
      <c r="H21" s="1885"/>
      <c r="I21" s="1885"/>
      <c r="J21" s="1885"/>
      <c r="K21" s="1885"/>
      <c r="L21" s="1885"/>
      <c r="M21" s="1885"/>
      <c r="N21" s="1785" t="s">
        <v>405</v>
      </c>
      <c r="O21" s="1786"/>
      <c r="P21" s="1786"/>
      <c r="Q21" s="1787"/>
      <c r="R21" s="1908" t="str">
        <f>IF(入力シート!K255="","",入力シート!K255)</f>
        <v/>
      </c>
      <c r="S21" s="1909"/>
      <c r="T21" s="1909"/>
      <c r="U21" s="1909"/>
      <c r="V21" s="565" t="s">
        <v>373</v>
      </c>
      <c r="W21" s="1912" t="s">
        <v>904</v>
      </c>
      <c r="X21" s="1786"/>
      <c r="Y21" s="1786"/>
      <c r="Z21" s="1787"/>
      <c r="AA21" s="1910" t="str">
        <f>IF(入力シート!K256="","",入力シート!K256*100)</f>
        <v/>
      </c>
      <c r="AB21" s="1911"/>
      <c r="AC21" s="1911"/>
      <c r="AD21" s="1911"/>
      <c r="AE21" s="1911"/>
      <c r="AF21" s="1911"/>
      <c r="AG21" s="564" t="s">
        <v>418</v>
      </c>
      <c r="AK21" s="1844"/>
      <c r="AL21" s="1903"/>
      <c r="AM21" s="1903"/>
      <c r="AN21" s="1904"/>
      <c r="AO21" s="1919"/>
      <c r="AP21" s="1920"/>
      <c r="AQ21" s="1920"/>
      <c r="AR21" s="1920"/>
      <c r="AS21" s="1920"/>
      <c r="AT21" s="1920"/>
      <c r="AU21" s="1920"/>
      <c r="AV21" s="1920"/>
      <c r="AW21" s="1920"/>
      <c r="AX21" s="1920"/>
      <c r="AY21" s="1920"/>
      <c r="AZ21" s="1920"/>
      <c r="BA21" s="1920"/>
      <c r="BB21" s="1920"/>
      <c r="BC21" s="1920"/>
      <c r="BD21" s="1920"/>
      <c r="BE21" s="1920"/>
      <c r="BF21" s="1920"/>
      <c r="BG21" s="1920"/>
      <c r="BH21" s="1920"/>
      <c r="BI21" s="1920"/>
      <c r="BJ21" s="1920"/>
      <c r="BK21" s="1920"/>
      <c r="BL21" s="1920"/>
      <c r="BM21" s="1920"/>
      <c r="BN21" s="1920"/>
      <c r="BO21" s="1920"/>
      <c r="BP21" s="1920"/>
      <c r="BQ21" s="1920"/>
      <c r="BR21" s="1920"/>
      <c r="BS21" s="1920"/>
      <c r="BT21" s="1920"/>
      <c r="BU21" s="1920"/>
      <c r="BV21" s="1920"/>
      <c r="BW21" s="1920"/>
      <c r="BX21" s="1920"/>
      <c r="BY21" s="1920"/>
      <c r="BZ21" s="1920"/>
      <c r="CA21" s="1920"/>
      <c r="CB21" s="1920"/>
      <c r="CC21" s="1920"/>
      <c r="CD21" s="1920"/>
      <c r="CE21" s="1920"/>
      <c r="CF21" s="1920"/>
      <c r="CG21" s="1920"/>
      <c r="CH21" s="1920"/>
      <c r="CI21" s="1920"/>
      <c r="CJ21" s="1920"/>
      <c r="CK21" s="1920"/>
      <c r="CL21" s="1921"/>
      <c r="CM21" s="558"/>
      <c r="CN21" s="558"/>
    </row>
    <row r="22" spans="1:116" ht="21" customHeight="1" x14ac:dyDescent="0.15">
      <c r="A22" s="549"/>
      <c r="B22" s="1785" t="s">
        <v>436</v>
      </c>
      <c r="C22" s="1786"/>
      <c r="D22" s="1786"/>
      <c r="E22" s="1787"/>
      <c r="F22" s="1930" t="str">
        <f>IF(入力シート!K257="","",入力シート!K257)</f>
        <v/>
      </c>
      <c r="G22" s="1930"/>
      <c r="H22" s="1930"/>
      <c r="I22" s="1930"/>
      <c r="J22" s="1930"/>
      <c r="K22" s="1930"/>
      <c r="L22" s="1930"/>
      <c r="M22" s="1930"/>
      <c r="N22" s="1881" t="s">
        <v>435</v>
      </c>
      <c r="O22" s="1881"/>
      <c r="P22" s="1881"/>
      <c r="Q22" s="1881"/>
      <c r="R22" s="1789" t="str">
        <f>IF(入力シート!K258="","",入力シート!K258)</f>
        <v/>
      </c>
      <c r="S22" s="1783"/>
      <c r="T22" s="1783"/>
      <c r="U22" s="1783"/>
      <c r="V22" s="1783"/>
      <c r="W22" s="1695" t="s">
        <v>449</v>
      </c>
      <c r="X22" s="1696"/>
      <c r="Y22" s="1696"/>
      <c r="Z22" s="1697"/>
      <c r="AA22" s="1720" t="str">
        <f>IF(入力シート!K259="","",入力シート!K259)</f>
        <v/>
      </c>
      <c r="AB22" s="1721"/>
      <c r="AC22" s="1721"/>
      <c r="AD22" s="1721"/>
      <c r="AE22" s="1721"/>
      <c r="AF22" s="1721"/>
      <c r="AG22" s="1722"/>
      <c r="AJ22" s="550"/>
      <c r="AK22" s="1844"/>
      <c r="AL22" s="1903"/>
      <c r="AM22" s="1903"/>
      <c r="AN22" s="1904"/>
      <c r="AO22" s="1919"/>
      <c r="AP22" s="1920"/>
      <c r="AQ22" s="1920"/>
      <c r="AR22" s="1920"/>
      <c r="AS22" s="1920"/>
      <c r="AT22" s="1920"/>
      <c r="AU22" s="1920"/>
      <c r="AV22" s="1920"/>
      <c r="AW22" s="1920"/>
      <c r="AX22" s="1920"/>
      <c r="AY22" s="1920"/>
      <c r="AZ22" s="1920"/>
      <c r="BA22" s="1920"/>
      <c r="BB22" s="1920"/>
      <c r="BC22" s="1920"/>
      <c r="BD22" s="1920"/>
      <c r="BE22" s="1920"/>
      <c r="BF22" s="1920"/>
      <c r="BG22" s="1920"/>
      <c r="BH22" s="1920"/>
      <c r="BI22" s="1920"/>
      <c r="BJ22" s="1920"/>
      <c r="BK22" s="1920"/>
      <c r="BL22" s="1920"/>
      <c r="BM22" s="1920"/>
      <c r="BN22" s="1920"/>
      <c r="BO22" s="1920"/>
      <c r="BP22" s="1920"/>
      <c r="BQ22" s="1920"/>
      <c r="BR22" s="1920"/>
      <c r="BS22" s="1920"/>
      <c r="BT22" s="1920"/>
      <c r="BU22" s="1920"/>
      <c r="BV22" s="1920"/>
      <c r="BW22" s="1920"/>
      <c r="BX22" s="1920"/>
      <c r="BY22" s="1920"/>
      <c r="BZ22" s="1920"/>
      <c r="CA22" s="1920"/>
      <c r="CB22" s="1920"/>
      <c r="CC22" s="1920"/>
      <c r="CD22" s="1920"/>
      <c r="CE22" s="1920"/>
      <c r="CF22" s="1920"/>
      <c r="CG22" s="1920"/>
      <c r="CH22" s="1920"/>
      <c r="CI22" s="1920"/>
      <c r="CJ22" s="1920"/>
      <c r="CK22" s="1920"/>
      <c r="CL22" s="1921"/>
      <c r="CM22" s="558"/>
      <c r="CN22" s="558"/>
    </row>
    <row r="23" spans="1:116" ht="21" customHeight="1" x14ac:dyDescent="0.3">
      <c r="A23" s="549"/>
      <c r="B23" s="563" t="s">
        <v>1242</v>
      </c>
      <c r="C23" s="562"/>
      <c r="D23" s="562"/>
      <c r="E23" s="562"/>
      <c r="F23" s="561"/>
      <c r="G23" s="560"/>
      <c r="H23" s="560"/>
      <c r="I23" s="560"/>
      <c r="J23" s="560"/>
      <c r="K23" s="560"/>
      <c r="L23" s="560"/>
      <c r="M23" s="560"/>
      <c r="N23" s="560"/>
      <c r="O23" s="560"/>
      <c r="P23" s="560"/>
      <c r="Q23" s="560"/>
      <c r="R23" s="560"/>
      <c r="S23" s="560"/>
      <c r="T23" s="560"/>
      <c r="U23" s="560"/>
      <c r="V23" s="560"/>
      <c r="W23" s="560"/>
      <c r="X23" s="560"/>
      <c r="Y23" s="560"/>
      <c r="Z23" s="560"/>
      <c r="AA23" s="560"/>
      <c r="AB23" s="560"/>
      <c r="AC23" s="560"/>
      <c r="AD23" s="560"/>
      <c r="AE23" s="560"/>
      <c r="AF23" s="560"/>
      <c r="AG23" s="560"/>
      <c r="AH23" s="560"/>
      <c r="AI23" s="560"/>
      <c r="AJ23" s="548"/>
      <c r="AK23" s="1692"/>
      <c r="AL23" s="1693"/>
      <c r="AM23" s="1693"/>
      <c r="AN23" s="1694"/>
      <c r="AO23" s="1922"/>
      <c r="AP23" s="1923"/>
      <c r="AQ23" s="1923"/>
      <c r="AR23" s="1923"/>
      <c r="AS23" s="1923"/>
      <c r="AT23" s="1923"/>
      <c r="AU23" s="1923"/>
      <c r="AV23" s="1923"/>
      <c r="AW23" s="1923"/>
      <c r="AX23" s="1923"/>
      <c r="AY23" s="1923"/>
      <c r="AZ23" s="1923"/>
      <c r="BA23" s="1923"/>
      <c r="BB23" s="1923"/>
      <c r="BC23" s="1923"/>
      <c r="BD23" s="1923"/>
      <c r="BE23" s="1923"/>
      <c r="BF23" s="1923"/>
      <c r="BG23" s="1923"/>
      <c r="BH23" s="1923"/>
      <c r="BI23" s="1923"/>
      <c r="BJ23" s="1923"/>
      <c r="BK23" s="1923"/>
      <c r="BL23" s="1923"/>
      <c r="BM23" s="1923"/>
      <c r="BN23" s="1923"/>
      <c r="BO23" s="1923"/>
      <c r="BP23" s="1923"/>
      <c r="BQ23" s="1923"/>
      <c r="BR23" s="1923"/>
      <c r="BS23" s="1923"/>
      <c r="BT23" s="1923"/>
      <c r="BU23" s="1923"/>
      <c r="BV23" s="1923"/>
      <c r="BW23" s="1923"/>
      <c r="BX23" s="1923"/>
      <c r="BY23" s="1923"/>
      <c r="BZ23" s="1923"/>
      <c r="CA23" s="1923"/>
      <c r="CB23" s="1923"/>
      <c r="CC23" s="1923"/>
      <c r="CD23" s="1923"/>
      <c r="CE23" s="1923"/>
      <c r="CF23" s="1923"/>
      <c r="CG23" s="1923"/>
      <c r="CH23" s="1923"/>
      <c r="CI23" s="1923"/>
      <c r="CJ23" s="1923"/>
      <c r="CK23" s="1923"/>
      <c r="CL23" s="1924"/>
      <c r="CM23" s="558"/>
      <c r="CN23" s="558"/>
    </row>
    <row r="24" spans="1:116" ht="21" customHeight="1" thickBot="1" x14ac:dyDescent="0.35">
      <c r="A24" s="549"/>
      <c r="B24" s="1886" t="s">
        <v>601</v>
      </c>
      <c r="C24" s="1887"/>
      <c r="D24" s="1887"/>
      <c r="E24" s="1887"/>
      <c r="F24" s="1887"/>
      <c r="G24" s="1887"/>
      <c r="H24" s="1887"/>
      <c r="I24" s="1888"/>
      <c r="J24" s="1913" t="s">
        <v>599</v>
      </c>
      <c r="K24" s="1913"/>
      <c r="L24" s="1913"/>
      <c r="M24" s="1913"/>
      <c r="N24" s="1913"/>
      <c r="O24" s="1913"/>
      <c r="P24" s="1913"/>
      <c r="Q24" s="1913"/>
      <c r="R24" s="1913"/>
      <c r="S24" s="1913"/>
      <c r="T24" s="1913"/>
      <c r="U24" s="1913"/>
      <c r="V24" s="1913"/>
      <c r="W24" s="1914"/>
      <c r="X24" s="1914"/>
      <c r="Y24" s="1914"/>
      <c r="Z24" s="1914"/>
      <c r="AA24" s="1914"/>
      <c r="AB24" s="1914"/>
      <c r="AC24" s="1914"/>
      <c r="AD24" s="1914"/>
      <c r="AE24" s="1914"/>
      <c r="AF24" s="1914"/>
      <c r="AG24" s="1914"/>
      <c r="AH24" s="1914"/>
      <c r="AI24" s="1914"/>
      <c r="AJ24" s="550"/>
      <c r="AK24" s="1093" t="s">
        <v>1163</v>
      </c>
      <c r="AL24" s="987"/>
      <c r="AM24" s="987"/>
      <c r="AN24" s="987"/>
      <c r="AO24" s="987"/>
      <c r="AP24" s="987"/>
      <c r="AQ24" s="987"/>
      <c r="AR24" s="987"/>
      <c r="AS24" s="987"/>
      <c r="AT24" s="987"/>
      <c r="AU24" s="987"/>
      <c r="AV24" s="977"/>
      <c r="AW24" s="977"/>
      <c r="AX24" s="977"/>
      <c r="AY24" s="977"/>
      <c r="AZ24" s="977"/>
      <c r="BA24" s="977"/>
      <c r="BB24" s="977"/>
      <c r="BC24" s="977"/>
      <c r="BD24" s="977"/>
      <c r="BE24" s="977"/>
      <c r="BF24" s="977"/>
      <c r="BG24" s="977"/>
      <c r="BH24" s="977"/>
      <c r="BI24" s="977"/>
      <c r="BJ24" s="977"/>
      <c r="BK24" s="977"/>
      <c r="BL24" s="977"/>
      <c r="BM24" s="977"/>
      <c r="BN24" s="977"/>
      <c r="BO24" s="977"/>
      <c r="BP24" s="977"/>
      <c r="BQ24" s="977"/>
      <c r="BR24" s="977"/>
      <c r="BS24" s="977"/>
      <c r="BT24" s="977"/>
      <c r="BU24" s="977"/>
      <c r="BV24" s="977"/>
      <c r="BW24" s="977"/>
      <c r="BX24" s="977"/>
      <c r="BY24" s="977"/>
      <c r="BZ24" s="977"/>
      <c r="CA24" s="977"/>
      <c r="CB24" s="977"/>
      <c r="CC24" s="977"/>
      <c r="CD24" s="977"/>
      <c r="CE24" s="977"/>
      <c r="CF24" s="977"/>
      <c r="CG24" s="977"/>
      <c r="CH24" s="977"/>
      <c r="CI24" s="977"/>
      <c r="CJ24" s="977"/>
      <c r="CK24" s="977"/>
      <c r="CL24" s="977"/>
      <c r="CM24" s="1012"/>
      <c r="CN24" s="1012"/>
      <c r="CO24" s="695"/>
      <c r="CP24" s="695"/>
      <c r="CQ24" s="695"/>
      <c r="CR24" s="695"/>
      <c r="CS24" s="695"/>
      <c r="CT24" s="695"/>
      <c r="CU24" s="695"/>
      <c r="CV24" s="695"/>
      <c r="CW24" s="695"/>
      <c r="CX24" s="695"/>
      <c r="CY24" s="695"/>
      <c r="CZ24" s="695"/>
      <c r="DA24" s="695"/>
      <c r="DB24" s="695"/>
      <c r="DC24" s="695"/>
      <c r="DD24" s="695"/>
      <c r="DE24" s="695"/>
      <c r="DF24" s="695"/>
      <c r="DG24" s="695"/>
      <c r="DH24" s="695"/>
      <c r="DI24" s="695"/>
      <c r="DJ24" s="695"/>
      <c r="DK24" s="695"/>
      <c r="DL24" s="695"/>
    </row>
    <row r="25" spans="1:116" ht="21" customHeight="1" x14ac:dyDescent="0.2">
      <c r="A25" s="549"/>
      <c r="B25" s="1835" t="s">
        <v>77</v>
      </c>
      <c r="C25" s="1889"/>
      <c r="D25" s="1889"/>
      <c r="E25" s="1889"/>
      <c r="F25" s="1889"/>
      <c r="G25" s="1889"/>
      <c r="H25" s="1889"/>
      <c r="I25" s="1889"/>
      <c r="J25" s="1883" t="s">
        <v>622</v>
      </c>
      <c r="K25" s="1884"/>
      <c r="L25" s="1897" t="str">
        <f>IF(入力シート!K265="","",入力シート!K265)</f>
        <v/>
      </c>
      <c r="M25" s="1897"/>
      <c r="N25" s="1897"/>
      <c r="O25" s="1897"/>
      <c r="P25" s="1897"/>
      <c r="Q25" s="1897"/>
      <c r="R25" s="1897"/>
      <c r="S25" s="1897"/>
      <c r="T25" s="1897"/>
      <c r="U25" s="1897"/>
      <c r="V25" s="1897"/>
      <c r="W25" s="1901" t="s">
        <v>621</v>
      </c>
      <c r="X25" s="1902"/>
      <c r="Y25" s="1721" t="str">
        <f>IF(入力シート!K288="","-",入力シート!K288)</f>
        <v>-</v>
      </c>
      <c r="Z25" s="1721"/>
      <c r="AA25" s="1721"/>
      <c r="AB25" s="1721"/>
      <c r="AC25" s="1721"/>
      <c r="AD25" s="1721"/>
      <c r="AE25" s="1721"/>
      <c r="AF25" s="1721"/>
      <c r="AG25" s="1721"/>
      <c r="AH25" s="1721"/>
      <c r="AI25" s="1722"/>
      <c r="AJ25" s="550"/>
      <c r="AK25" s="969"/>
      <c r="AL25" s="970"/>
      <c r="AM25" s="970"/>
      <c r="AN25" s="970"/>
      <c r="AO25" s="988"/>
      <c r="AP25" s="970"/>
      <c r="AQ25" s="970"/>
      <c r="AR25" s="970"/>
      <c r="AS25" s="970"/>
      <c r="AT25" s="970"/>
      <c r="AU25" s="970"/>
      <c r="AV25" s="970"/>
      <c r="AW25" s="970"/>
      <c r="AX25" s="970"/>
      <c r="AY25" s="970"/>
      <c r="AZ25" s="970"/>
      <c r="BA25" s="970"/>
      <c r="BB25" s="970"/>
      <c r="BC25" s="970"/>
      <c r="BD25" s="970"/>
      <c r="BE25" s="970"/>
      <c r="BF25" s="970"/>
      <c r="BG25" s="970"/>
      <c r="BH25" s="970"/>
      <c r="BI25" s="970"/>
      <c r="BJ25" s="970"/>
      <c r="BK25" s="970"/>
      <c r="BL25" s="970"/>
      <c r="BM25" s="970"/>
      <c r="BN25" s="970"/>
      <c r="BO25" s="970"/>
      <c r="BP25" s="970"/>
      <c r="BQ25" s="970"/>
      <c r="BR25" s="970"/>
      <c r="BS25" s="970"/>
      <c r="BT25" s="970"/>
      <c r="BU25" s="970"/>
      <c r="BV25" s="970"/>
      <c r="BW25" s="970"/>
      <c r="BX25" s="970"/>
      <c r="BY25" s="970"/>
      <c r="BZ25" s="970"/>
      <c r="CA25" s="970"/>
      <c r="CB25" s="970"/>
      <c r="CC25" s="970"/>
      <c r="CD25" s="970"/>
      <c r="CE25" s="970"/>
      <c r="CF25" s="970"/>
      <c r="CG25" s="970"/>
      <c r="CH25" s="970"/>
      <c r="CI25" s="970"/>
      <c r="CJ25" s="970"/>
      <c r="CK25" s="970"/>
      <c r="CL25" s="971"/>
      <c r="CM25" s="1013" t="s">
        <v>711</v>
      </c>
      <c r="CN25" s="1013"/>
      <c r="CO25" s="1014"/>
      <c r="CP25" s="1014"/>
      <c r="CQ25" s="695"/>
      <c r="CR25" s="695"/>
      <c r="CS25" s="695"/>
      <c r="CT25" s="695"/>
      <c r="CU25" s="695"/>
      <c r="CV25" s="695"/>
      <c r="CW25" s="695"/>
      <c r="CX25" s="695"/>
      <c r="CY25" s="695"/>
      <c r="CZ25" s="695"/>
      <c r="DA25" s="695"/>
      <c r="DB25" s="695"/>
      <c r="DC25" s="695"/>
      <c r="DD25" s="695"/>
      <c r="DE25" s="695"/>
      <c r="DF25" s="695"/>
      <c r="DG25" s="695"/>
      <c r="DH25" s="695"/>
      <c r="DI25" s="695"/>
      <c r="DJ25" s="695"/>
      <c r="DK25" s="695"/>
      <c r="DL25" s="695"/>
    </row>
    <row r="26" spans="1:116" ht="21" customHeight="1" x14ac:dyDescent="0.15">
      <c r="A26" s="549"/>
      <c r="B26" s="1890"/>
      <c r="C26" s="1891"/>
      <c r="D26" s="1891"/>
      <c r="E26" s="1891"/>
      <c r="F26" s="1891"/>
      <c r="G26" s="1891"/>
      <c r="H26" s="1891"/>
      <c r="I26" s="1891"/>
      <c r="J26" s="1892" t="s">
        <v>78</v>
      </c>
      <c r="K26" s="1893"/>
      <c r="L26" s="1894"/>
      <c r="M26" s="1835" t="s">
        <v>79</v>
      </c>
      <c r="N26" s="1889"/>
      <c r="O26" s="1836"/>
      <c r="P26" s="1835" t="s">
        <v>80</v>
      </c>
      <c r="Q26" s="1889"/>
      <c r="R26" s="1836"/>
      <c r="S26" s="1835" t="s">
        <v>81</v>
      </c>
      <c r="T26" s="1836"/>
      <c r="U26" s="1835" t="s">
        <v>159</v>
      </c>
      <c r="V26" s="1895"/>
      <c r="W26" s="1892" t="s">
        <v>78</v>
      </c>
      <c r="X26" s="1893"/>
      <c r="Y26" s="1894"/>
      <c r="Z26" s="1835" t="s">
        <v>79</v>
      </c>
      <c r="AA26" s="1889"/>
      <c r="AB26" s="1836"/>
      <c r="AC26" s="1835" t="s">
        <v>80</v>
      </c>
      <c r="AD26" s="1889"/>
      <c r="AE26" s="1836"/>
      <c r="AF26" s="1835" t="s">
        <v>81</v>
      </c>
      <c r="AG26" s="1836"/>
      <c r="AH26" s="1835" t="s">
        <v>159</v>
      </c>
      <c r="AI26" s="1836"/>
      <c r="AJ26" s="550"/>
      <c r="AK26" s="967"/>
      <c r="AL26" s="980"/>
      <c r="AM26" s="980"/>
      <c r="AN26" s="980"/>
      <c r="AO26" s="981"/>
      <c r="AP26" s="982"/>
      <c r="AQ26" s="982"/>
      <c r="AR26" s="982"/>
      <c r="AS26" s="982"/>
      <c r="AT26" s="982"/>
      <c r="AU26" s="982"/>
      <c r="AV26" s="982"/>
      <c r="AW26" s="982"/>
      <c r="AX26" s="982"/>
      <c r="AY26" s="982"/>
      <c r="AZ26" s="982"/>
      <c r="BA26" s="982"/>
      <c r="BB26" s="982"/>
      <c r="BC26" s="982"/>
      <c r="BD26" s="982"/>
      <c r="BE26" s="982"/>
      <c r="BF26" s="982"/>
      <c r="BG26" s="982"/>
      <c r="BH26" s="982"/>
      <c r="BI26" s="982"/>
      <c r="BJ26" s="982"/>
      <c r="BK26" s="982"/>
      <c r="BL26" s="982"/>
      <c r="BM26" s="982"/>
      <c r="BN26" s="982"/>
      <c r="BO26" s="982"/>
      <c r="BP26" s="982"/>
      <c r="BQ26" s="982"/>
      <c r="BR26" s="982"/>
      <c r="BS26" s="982"/>
      <c r="BT26" s="982"/>
      <c r="BU26" s="982"/>
      <c r="BV26" s="982"/>
      <c r="BW26" s="982"/>
      <c r="BX26" s="982"/>
      <c r="BY26" s="982"/>
      <c r="BZ26" s="982"/>
      <c r="CA26" s="982"/>
      <c r="CB26" s="982"/>
      <c r="CC26" s="982"/>
      <c r="CD26" s="982"/>
      <c r="CE26" s="982"/>
      <c r="CF26" s="982"/>
      <c r="CG26" s="982"/>
      <c r="CH26" s="982"/>
      <c r="CI26" s="982"/>
      <c r="CJ26" s="982"/>
      <c r="CK26" s="982"/>
      <c r="CL26" s="989"/>
      <c r="CM26" s="1015" t="s">
        <v>715</v>
      </c>
      <c r="CN26" s="1016"/>
      <c r="CO26" s="1016"/>
      <c r="CP26" s="1016"/>
      <c r="CQ26" s="1016"/>
      <c r="CR26" s="1016"/>
      <c r="CS26" s="1016"/>
      <c r="CT26" s="1016"/>
      <c r="CU26" s="1016"/>
      <c r="CV26" s="1016"/>
      <c r="CW26" s="1016"/>
      <c r="CX26" s="1016"/>
      <c r="CY26" s="1016"/>
      <c r="CZ26" s="1016"/>
      <c r="DA26" s="1016"/>
      <c r="DB26" s="1016"/>
      <c r="DC26" s="1016"/>
      <c r="DD26" s="1016"/>
      <c r="DE26" s="1016"/>
      <c r="DF26" s="1016"/>
      <c r="DG26" s="1016"/>
      <c r="DH26" s="1016"/>
      <c r="DI26" s="1016"/>
      <c r="DJ26" s="1016"/>
      <c r="DK26" s="1016"/>
      <c r="DL26" s="1016"/>
    </row>
    <row r="27" spans="1:116" ht="21" customHeight="1" x14ac:dyDescent="0.15">
      <c r="A27" s="549"/>
      <c r="B27" s="1890"/>
      <c r="C27" s="1891"/>
      <c r="D27" s="1891"/>
      <c r="E27" s="1891"/>
      <c r="F27" s="1891"/>
      <c r="G27" s="1891"/>
      <c r="H27" s="1891"/>
      <c r="I27" s="1891"/>
      <c r="J27" s="1867" t="s">
        <v>82</v>
      </c>
      <c r="K27" s="1863"/>
      <c r="L27" s="1864"/>
      <c r="M27" s="1862" t="s">
        <v>82</v>
      </c>
      <c r="N27" s="1863"/>
      <c r="O27" s="1864"/>
      <c r="P27" s="1837" t="s">
        <v>82</v>
      </c>
      <c r="Q27" s="1898"/>
      <c r="R27" s="1838"/>
      <c r="S27" s="1837" t="s">
        <v>607</v>
      </c>
      <c r="T27" s="1838"/>
      <c r="U27" s="1837"/>
      <c r="V27" s="1896"/>
      <c r="W27" s="1867" t="s">
        <v>82</v>
      </c>
      <c r="X27" s="1863"/>
      <c r="Y27" s="1864"/>
      <c r="Z27" s="1862" t="s">
        <v>82</v>
      </c>
      <c r="AA27" s="1863"/>
      <c r="AB27" s="1864"/>
      <c r="AC27" s="1837" t="s">
        <v>82</v>
      </c>
      <c r="AD27" s="1898"/>
      <c r="AE27" s="1838"/>
      <c r="AF27" s="1837" t="s">
        <v>607</v>
      </c>
      <c r="AG27" s="1838"/>
      <c r="AH27" s="1837"/>
      <c r="AI27" s="1838"/>
      <c r="AJ27" s="550"/>
      <c r="AK27" s="967"/>
      <c r="AL27" s="980"/>
      <c r="AM27" s="980"/>
      <c r="AN27" s="980"/>
      <c r="AO27" s="981"/>
      <c r="AP27" s="982"/>
      <c r="AQ27" s="982"/>
      <c r="AR27" s="982"/>
      <c r="AS27" s="982"/>
      <c r="AT27" s="982"/>
      <c r="AU27" s="982"/>
      <c r="AV27" s="982"/>
      <c r="AW27" s="982"/>
      <c r="AX27" s="982"/>
      <c r="AY27" s="982"/>
      <c r="AZ27" s="982"/>
      <c r="BA27" s="982"/>
      <c r="BB27" s="982"/>
      <c r="BC27" s="982"/>
      <c r="BD27" s="982"/>
      <c r="BE27" s="982"/>
      <c r="BF27" s="982"/>
      <c r="BG27" s="982"/>
      <c r="BH27" s="982"/>
      <c r="BI27" s="982"/>
      <c r="BJ27" s="982"/>
      <c r="BK27" s="982"/>
      <c r="BL27" s="982"/>
      <c r="BM27" s="982"/>
      <c r="BN27" s="982"/>
      <c r="BO27" s="982"/>
      <c r="BP27" s="982"/>
      <c r="BQ27" s="982"/>
      <c r="BR27" s="982"/>
      <c r="BS27" s="982"/>
      <c r="BT27" s="982"/>
      <c r="BU27" s="982"/>
      <c r="BV27" s="982"/>
      <c r="BW27" s="982"/>
      <c r="BX27" s="982"/>
      <c r="BY27" s="982"/>
      <c r="BZ27" s="982"/>
      <c r="CA27" s="982"/>
      <c r="CB27" s="982"/>
      <c r="CC27" s="982"/>
      <c r="CD27" s="982"/>
      <c r="CE27" s="982"/>
      <c r="CF27" s="982"/>
      <c r="CG27" s="982"/>
      <c r="CH27" s="982"/>
      <c r="CI27" s="982"/>
      <c r="CJ27" s="982"/>
      <c r="CK27" s="982"/>
      <c r="CL27" s="989"/>
      <c r="CM27" s="1015" t="s">
        <v>881</v>
      </c>
      <c r="CN27" s="1016"/>
      <c r="CO27" s="1016"/>
      <c r="CP27" s="1016"/>
      <c r="CQ27" s="1016"/>
      <c r="CR27" s="1016"/>
      <c r="CS27" s="1016"/>
      <c r="CT27" s="1016"/>
      <c r="CU27" s="1016"/>
      <c r="CV27" s="1016"/>
      <c r="CW27" s="1016"/>
      <c r="CX27" s="1016"/>
      <c r="CY27" s="1016"/>
      <c r="CZ27" s="1016"/>
      <c r="DA27" s="1016"/>
      <c r="DB27" s="1016"/>
      <c r="DC27" s="1016"/>
      <c r="DD27" s="1016"/>
      <c r="DE27" s="1016"/>
      <c r="DF27" s="1016"/>
      <c r="DG27" s="1016"/>
      <c r="DH27" s="1016"/>
      <c r="DI27" s="1016"/>
      <c r="DJ27" s="1016"/>
      <c r="DK27" s="1016"/>
      <c r="DL27" s="1016"/>
    </row>
    <row r="28" spans="1:116" ht="21" customHeight="1" x14ac:dyDescent="0.15">
      <c r="A28" s="549"/>
      <c r="B28" s="1938" t="s">
        <v>163</v>
      </c>
      <c r="C28" s="1938"/>
      <c r="D28" s="1938"/>
      <c r="E28" s="1938"/>
      <c r="F28" s="1938"/>
      <c r="G28" s="1938"/>
      <c r="H28" s="1938"/>
      <c r="I28" s="1939"/>
      <c r="J28" s="1849">
        <f>入力シート!K267</f>
        <v>0</v>
      </c>
      <c r="K28" s="1850"/>
      <c r="L28" s="1851"/>
      <c r="M28" s="1759">
        <f>入力シート!K276</f>
        <v>0</v>
      </c>
      <c r="N28" s="1760"/>
      <c r="O28" s="1761"/>
      <c r="P28" s="1759">
        <f t="shared" ref="P28:P36" si="0">ROUNDDOWN(J28-M28,1)</f>
        <v>0</v>
      </c>
      <c r="Q28" s="1760"/>
      <c r="R28" s="1761"/>
      <c r="S28" s="1833" t="str">
        <f>IF(OR(J28="",J28=0),"-",ROUNDDOWN(P28/J28*100,1))</f>
        <v>-</v>
      </c>
      <c r="T28" s="1834"/>
      <c r="U28" s="1839" t="str">
        <f>IF(OR(J28="",J28=0),"-",ROUNDUP(M28/J28,2))</f>
        <v>-</v>
      </c>
      <c r="V28" s="1882"/>
      <c r="W28" s="1849">
        <f>入力シート!K289</f>
        <v>0</v>
      </c>
      <c r="X28" s="1850"/>
      <c r="Y28" s="1851"/>
      <c r="Z28" s="1759">
        <f>入力シート!K297</f>
        <v>0</v>
      </c>
      <c r="AA28" s="1760"/>
      <c r="AB28" s="1761"/>
      <c r="AC28" s="1759">
        <f t="shared" ref="AC28:AC36" si="1">ROUNDDOWN(W28-Z28,1)</f>
        <v>0</v>
      </c>
      <c r="AD28" s="1760"/>
      <c r="AE28" s="1761"/>
      <c r="AF28" s="1833" t="str">
        <f>IF(OR(W28="",W28=0),"-",ROUNDDOWN(AC28/W28*100,1))</f>
        <v>-</v>
      </c>
      <c r="AG28" s="1834"/>
      <c r="AH28" s="1839" t="str">
        <f>IF(OR(W28="",W28=0),"-",ROUNDUP(Z28/W28,2))</f>
        <v>-</v>
      </c>
      <c r="AI28" s="1840"/>
      <c r="AJ28" s="550"/>
      <c r="AK28" s="967"/>
      <c r="AL28" s="980"/>
      <c r="AM28" s="980"/>
      <c r="AN28" s="980"/>
      <c r="AO28" s="981"/>
      <c r="AP28" s="982"/>
      <c r="AQ28" s="982"/>
      <c r="AR28" s="982"/>
      <c r="AS28" s="982"/>
      <c r="AT28" s="982"/>
      <c r="AU28" s="982"/>
      <c r="AV28" s="982"/>
      <c r="AW28" s="982"/>
      <c r="AX28" s="982"/>
      <c r="AY28" s="982"/>
      <c r="AZ28" s="982"/>
      <c r="BA28" s="982"/>
      <c r="BB28" s="982"/>
      <c r="BC28" s="982"/>
      <c r="BD28" s="982"/>
      <c r="BE28" s="982"/>
      <c r="BF28" s="982"/>
      <c r="BG28" s="982"/>
      <c r="BH28" s="982"/>
      <c r="BI28" s="982"/>
      <c r="BJ28" s="982"/>
      <c r="BK28" s="982"/>
      <c r="BL28" s="982"/>
      <c r="BM28" s="982"/>
      <c r="BN28" s="982"/>
      <c r="BO28" s="982"/>
      <c r="BP28" s="982"/>
      <c r="BQ28" s="982"/>
      <c r="BR28" s="982"/>
      <c r="BS28" s="982"/>
      <c r="BT28" s="982"/>
      <c r="BU28" s="982"/>
      <c r="BV28" s="982"/>
      <c r="BW28" s="982"/>
      <c r="BX28" s="982"/>
      <c r="BY28" s="982"/>
      <c r="BZ28" s="982"/>
      <c r="CA28" s="982"/>
      <c r="CB28" s="982"/>
      <c r="CC28" s="982"/>
      <c r="CD28" s="982"/>
      <c r="CE28" s="982"/>
      <c r="CF28" s="982"/>
      <c r="CG28" s="982"/>
      <c r="CH28" s="982"/>
      <c r="CI28" s="982"/>
      <c r="CJ28" s="982"/>
      <c r="CK28" s="982"/>
      <c r="CL28" s="989"/>
      <c r="CM28" s="1015" t="s">
        <v>712</v>
      </c>
      <c r="CN28" s="1016"/>
      <c r="CO28" s="1016"/>
      <c r="CP28" s="1016"/>
      <c r="CQ28" s="1016"/>
      <c r="CR28" s="1016"/>
      <c r="CS28" s="1016"/>
      <c r="CT28" s="1016"/>
      <c r="CU28" s="1016"/>
      <c r="CV28" s="1016"/>
      <c r="CW28" s="1016"/>
      <c r="CX28" s="1016"/>
      <c r="CY28" s="1016"/>
      <c r="CZ28" s="1016"/>
      <c r="DA28" s="1016"/>
      <c r="DB28" s="1016"/>
      <c r="DC28" s="1016"/>
      <c r="DD28" s="1016"/>
      <c r="DE28" s="1016"/>
      <c r="DF28" s="1016"/>
      <c r="DG28" s="1016"/>
      <c r="DH28" s="1016"/>
      <c r="DI28" s="1016"/>
      <c r="DJ28" s="1016"/>
      <c r="DK28" s="1016"/>
      <c r="DL28" s="1016"/>
    </row>
    <row r="29" spans="1:116" ht="21" customHeight="1" x14ac:dyDescent="0.3">
      <c r="A29" s="549"/>
      <c r="B29" s="1899" t="s">
        <v>164</v>
      </c>
      <c r="C29" s="1899"/>
      <c r="D29" s="1899"/>
      <c r="E29" s="1899"/>
      <c r="F29" s="1899"/>
      <c r="G29" s="1899"/>
      <c r="H29" s="1899"/>
      <c r="I29" s="1900"/>
      <c r="J29" s="1849">
        <f>入力シート!K268</f>
        <v>0</v>
      </c>
      <c r="K29" s="1850"/>
      <c r="L29" s="1851"/>
      <c r="M29" s="1759">
        <f>入力シート!K277</f>
        <v>0</v>
      </c>
      <c r="N29" s="1760"/>
      <c r="O29" s="1761"/>
      <c r="P29" s="1759">
        <f t="shared" si="0"/>
        <v>0</v>
      </c>
      <c r="Q29" s="1760"/>
      <c r="R29" s="1761"/>
      <c r="S29" s="1833" t="str">
        <f>IF(OR(J29="",J29=0),"-",ROUNDDOWN(P29/J29*100,1))</f>
        <v>-</v>
      </c>
      <c r="T29" s="1834"/>
      <c r="U29" s="1839" t="str">
        <f>IF(OR(J29="",J29=0),"-",ROUNDUP(M29/J29,2))</f>
        <v>-</v>
      </c>
      <c r="V29" s="1882"/>
      <c r="W29" s="1849">
        <f>入力シート!K290</f>
        <v>0</v>
      </c>
      <c r="X29" s="1850"/>
      <c r="Y29" s="1851"/>
      <c r="Z29" s="1759">
        <f>入力シート!K298</f>
        <v>0</v>
      </c>
      <c r="AA29" s="1760"/>
      <c r="AB29" s="1761"/>
      <c r="AC29" s="1759">
        <f t="shared" si="1"/>
        <v>0</v>
      </c>
      <c r="AD29" s="1760"/>
      <c r="AE29" s="1761"/>
      <c r="AF29" s="1833" t="str">
        <f>IF(OR(W29="",W29=0),"-",ROUNDDOWN(AC29/W29*100,1))</f>
        <v>-</v>
      </c>
      <c r="AG29" s="1834"/>
      <c r="AH29" s="1839" t="str">
        <f>IF(OR(W29="",W29=0),"-",ROUNDUP(Z29/W29,2))</f>
        <v>-</v>
      </c>
      <c r="AI29" s="1840"/>
      <c r="AJ29" s="550"/>
      <c r="AK29" s="967"/>
      <c r="AL29" s="980"/>
      <c r="AM29" s="980"/>
      <c r="AN29" s="980"/>
      <c r="AO29" s="981"/>
      <c r="AP29" s="982"/>
      <c r="AQ29" s="982"/>
      <c r="AR29" s="982"/>
      <c r="AS29" s="982"/>
      <c r="AT29" s="982"/>
      <c r="AU29" s="982"/>
      <c r="AV29" s="982"/>
      <c r="AW29" s="982"/>
      <c r="AX29" s="982"/>
      <c r="AY29" s="982"/>
      <c r="AZ29" s="982"/>
      <c r="BA29" s="982"/>
      <c r="BB29" s="982"/>
      <c r="BC29" s="982"/>
      <c r="BD29" s="982"/>
      <c r="BE29" s="982"/>
      <c r="BF29" s="982"/>
      <c r="BG29" s="982"/>
      <c r="BH29" s="982"/>
      <c r="BI29" s="982"/>
      <c r="BJ29" s="982"/>
      <c r="BK29" s="982"/>
      <c r="BL29" s="982"/>
      <c r="BM29" s="982"/>
      <c r="BN29" s="982"/>
      <c r="BO29" s="982"/>
      <c r="BP29" s="982"/>
      <c r="BQ29" s="982"/>
      <c r="BR29" s="982"/>
      <c r="BS29" s="982"/>
      <c r="BT29" s="982"/>
      <c r="BU29" s="982"/>
      <c r="BV29" s="982"/>
      <c r="BW29" s="982"/>
      <c r="BX29" s="982"/>
      <c r="BY29" s="982"/>
      <c r="BZ29" s="982"/>
      <c r="CA29" s="982"/>
      <c r="CB29" s="982"/>
      <c r="CC29" s="982"/>
      <c r="CD29" s="982"/>
      <c r="CE29" s="982"/>
      <c r="CF29" s="982"/>
      <c r="CG29" s="982"/>
      <c r="CH29" s="982"/>
      <c r="CI29" s="982"/>
      <c r="CJ29" s="982"/>
      <c r="CK29" s="982"/>
      <c r="CL29" s="989"/>
      <c r="CM29" s="1015" t="s">
        <v>1247</v>
      </c>
      <c r="CN29" s="1017"/>
      <c r="CO29" s="1014"/>
      <c r="CP29" s="1014"/>
      <c r="CQ29" s="695"/>
      <c r="CR29" s="695"/>
      <c r="CS29" s="695"/>
      <c r="CT29" s="695"/>
      <c r="CU29" s="695"/>
      <c r="CV29" s="695"/>
      <c r="CW29" s="695"/>
      <c r="CX29" s="695"/>
      <c r="CY29" s="695"/>
      <c r="CZ29" s="695"/>
      <c r="DA29" s="695"/>
      <c r="DB29" s="695"/>
      <c r="DC29" s="695"/>
      <c r="DD29" s="695"/>
      <c r="DE29" s="695"/>
      <c r="DF29" s="695"/>
      <c r="DG29" s="695"/>
      <c r="DH29" s="695"/>
      <c r="DI29" s="695"/>
      <c r="DJ29" s="695"/>
      <c r="DK29" s="695"/>
      <c r="DL29" s="695"/>
    </row>
    <row r="30" spans="1:116" ht="21" customHeight="1" x14ac:dyDescent="0.3">
      <c r="A30" s="549"/>
      <c r="B30" s="1940" t="s">
        <v>165</v>
      </c>
      <c r="C30" s="1940"/>
      <c r="D30" s="1940"/>
      <c r="E30" s="1940"/>
      <c r="F30" s="1940"/>
      <c r="G30" s="1940"/>
      <c r="H30" s="1940"/>
      <c r="I30" s="1941"/>
      <c r="J30" s="1849">
        <f>入力シート!K269</f>
        <v>0</v>
      </c>
      <c r="K30" s="1850"/>
      <c r="L30" s="1851"/>
      <c r="M30" s="1759">
        <f>入力シート!K278</f>
        <v>0</v>
      </c>
      <c r="N30" s="1760"/>
      <c r="O30" s="1761"/>
      <c r="P30" s="1759">
        <f t="shared" si="0"/>
        <v>0</v>
      </c>
      <c r="Q30" s="1760"/>
      <c r="R30" s="1761"/>
      <c r="S30" s="1833" t="str">
        <f>IF(OR(J30="",J30=0),"-",ROUNDDOWN(P30/J30*100,1))</f>
        <v>-</v>
      </c>
      <c r="T30" s="1834"/>
      <c r="U30" s="1839" t="str">
        <f>IF(OR(J30="",J30=0),"-",ROUNDUP(M30/J30,2))</f>
        <v>-</v>
      </c>
      <c r="V30" s="1882"/>
      <c r="W30" s="1849">
        <f>入力シート!K291</f>
        <v>0</v>
      </c>
      <c r="X30" s="1850"/>
      <c r="Y30" s="1851"/>
      <c r="Z30" s="1759">
        <f>入力シート!K299</f>
        <v>0</v>
      </c>
      <c r="AA30" s="1760"/>
      <c r="AB30" s="1761"/>
      <c r="AC30" s="1759">
        <f t="shared" si="1"/>
        <v>0</v>
      </c>
      <c r="AD30" s="1760"/>
      <c r="AE30" s="1761"/>
      <c r="AF30" s="1833" t="str">
        <f>IF(OR(W30="",W30=0),"-",ROUNDDOWN(AC30/W30*100,1))</f>
        <v>-</v>
      </c>
      <c r="AG30" s="1834"/>
      <c r="AH30" s="1839" t="str">
        <f>IF(OR(W30="",W30=0),"-",ROUNDUP(Z30/W30,2))</f>
        <v>-</v>
      </c>
      <c r="AI30" s="1840"/>
      <c r="AJ30" s="550"/>
      <c r="AK30" s="967"/>
      <c r="AL30" s="980"/>
      <c r="AM30" s="980"/>
      <c r="AN30" s="980"/>
      <c r="AO30" s="981"/>
      <c r="AP30" s="982"/>
      <c r="AQ30" s="982"/>
      <c r="AR30" s="982"/>
      <c r="AS30" s="982"/>
      <c r="AT30" s="982"/>
      <c r="AU30" s="982"/>
      <c r="AV30" s="982"/>
      <c r="AW30" s="982"/>
      <c r="AX30" s="982"/>
      <c r="AY30" s="982"/>
      <c r="AZ30" s="982"/>
      <c r="BA30" s="982"/>
      <c r="BB30" s="982"/>
      <c r="BC30" s="982"/>
      <c r="BD30" s="982"/>
      <c r="BE30" s="982"/>
      <c r="BF30" s="982"/>
      <c r="BG30" s="982"/>
      <c r="BH30" s="982"/>
      <c r="BI30" s="982"/>
      <c r="BJ30" s="982"/>
      <c r="BK30" s="982"/>
      <c r="BL30" s="982"/>
      <c r="BM30" s="982"/>
      <c r="BN30" s="982"/>
      <c r="BO30" s="982"/>
      <c r="BP30" s="982"/>
      <c r="BQ30" s="982"/>
      <c r="BR30" s="982"/>
      <c r="BS30" s="982"/>
      <c r="BT30" s="982"/>
      <c r="BU30" s="982"/>
      <c r="BV30" s="982"/>
      <c r="BW30" s="982"/>
      <c r="BX30" s="982"/>
      <c r="BY30" s="982"/>
      <c r="BZ30" s="982"/>
      <c r="CA30" s="982"/>
      <c r="CB30" s="982"/>
      <c r="CC30" s="982"/>
      <c r="CD30" s="982"/>
      <c r="CE30" s="982"/>
      <c r="CF30" s="982"/>
      <c r="CG30" s="982"/>
      <c r="CH30" s="982"/>
      <c r="CI30" s="982"/>
      <c r="CJ30" s="982"/>
      <c r="CK30" s="982"/>
      <c r="CL30" s="989"/>
      <c r="CM30" s="1013" t="s">
        <v>1246</v>
      </c>
      <c r="CN30" s="1017"/>
      <c r="CO30" s="1014"/>
      <c r="CP30" s="1014"/>
      <c r="CQ30" s="695"/>
      <c r="CR30" s="695"/>
      <c r="CS30" s="695"/>
      <c r="CT30" s="695"/>
      <c r="CU30" s="695"/>
      <c r="CV30" s="695"/>
      <c r="CW30" s="695"/>
      <c r="CX30" s="695"/>
      <c r="CY30" s="695"/>
      <c r="CZ30" s="695"/>
      <c r="DA30" s="695"/>
      <c r="DB30" s="695"/>
      <c r="DC30" s="695"/>
      <c r="DD30" s="695"/>
      <c r="DE30" s="695"/>
      <c r="DF30" s="695"/>
      <c r="DG30" s="695"/>
      <c r="DH30" s="695"/>
      <c r="DI30" s="695"/>
      <c r="DJ30" s="695"/>
      <c r="DK30" s="695"/>
      <c r="DL30" s="695"/>
    </row>
    <row r="31" spans="1:116" ht="21" customHeight="1" x14ac:dyDescent="0.3">
      <c r="A31" s="549"/>
      <c r="B31" s="1936" t="s">
        <v>166</v>
      </c>
      <c r="C31" s="1936"/>
      <c r="D31" s="1936"/>
      <c r="E31" s="1936"/>
      <c r="F31" s="1936"/>
      <c r="G31" s="1936"/>
      <c r="H31" s="1936"/>
      <c r="I31" s="1937"/>
      <c r="J31" s="1849">
        <f>入力シート!K270</f>
        <v>0</v>
      </c>
      <c r="K31" s="1850"/>
      <c r="L31" s="1851"/>
      <c r="M31" s="1759">
        <f>入力シート!K279</f>
        <v>0</v>
      </c>
      <c r="N31" s="1760"/>
      <c r="O31" s="1761"/>
      <c r="P31" s="1759">
        <f t="shared" si="0"/>
        <v>0</v>
      </c>
      <c r="Q31" s="1760"/>
      <c r="R31" s="1761"/>
      <c r="S31" s="1833" t="str">
        <f>IF(OR(J31="",J31=0),"-",ROUNDDOWN(P31/J31*100,1))</f>
        <v>-</v>
      </c>
      <c r="T31" s="1834"/>
      <c r="U31" s="1839" t="str">
        <f>IF(OR(J31="",J31=0),"-",ROUNDUP(M31/J31,2))</f>
        <v>-</v>
      </c>
      <c r="V31" s="1882"/>
      <c r="W31" s="1849">
        <f>入力シート!K292</f>
        <v>0</v>
      </c>
      <c r="X31" s="1850"/>
      <c r="Y31" s="1851"/>
      <c r="Z31" s="1759">
        <f>入力シート!K300</f>
        <v>0</v>
      </c>
      <c r="AA31" s="1760"/>
      <c r="AB31" s="1761"/>
      <c r="AC31" s="1759">
        <f t="shared" si="1"/>
        <v>0</v>
      </c>
      <c r="AD31" s="1760"/>
      <c r="AE31" s="1761"/>
      <c r="AF31" s="1833" t="str">
        <f>IF(OR(W31="",W31=0),"-",ROUNDDOWN(AC31/W31*100,1))</f>
        <v>-</v>
      </c>
      <c r="AG31" s="1834"/>
      <c r="AH31" s="1839" t="str">
        <f>IF(OR(W31="",W31=0),"-",ROUNDUP(Z31/W31,2))</f>
        <v>-</v>
      </c>
      <c r="AI31" s="1840"/>
      <c r="AJ31" s="550"/>
      <c r="AK31" s="967"/>
      <c r="AL31" s="980"/>
      <c r="AM31" s="980"/>
      <c r="AN31" s="980"/>
      <c r="AO31" s="981"/>
      <c r="AP31" s="982"/>
      <c r="AQ31" s="982"/>
      <c r="AR31" s="982"/>
      <c r="AS31" s="982"/>
      <c r="AT31" s="982"/>
      <c r="AU31" s="982"/>
      <c r="AV31" s="982"/>
      <c r="AW31" s="982"/>
      <c r="AX31" s="982"/>
      <c r="AY31" s="982"/>
      <c r="AZ31" s="982"/>
      <c r="BA31" s="982"/>
      <c r="BB31" s="982"/>
      <c r="BC31" s="982"/>
      <c r="BD31" s="982"/>
      <c r="BE31" s="982"/>
      <c r="BF31" s="982"/>
      <c r="BG31" s="982"/>
      <c r="BH31" s="982"/>
      <c r="BI31" s="982"/>
      <c r="BJ31" s="982"/>
      <c r="BK31" s="982"/>
      <c r="BL31" s="982"/>
      <c r="BM31" s="982"/>
      <c r="BN31" s="982"/>
      <c r="BO31" s="982"/>
      <c r="BP31" s="982"/>
      <c r="BQ31" s="982"/>
      <c r="BR31" s="982"/>
      <c r="BS31" s="982"/>
      <c r="BT31" s="982"/>
      <c r="BU31" s="982"/>
      <c r="BV31" s="982"/>
      <c r="BW31" s="982"/>
      <c r="BX31" s="982"/>
      <c r="BY31" s="982"/>
      <c r="BZ31" s="982"/>
      <c r="CA31" s="982"/>
      <c r="CB31" s="982"/>
      <c r="CC31" s="982"/>
      <c r="CD31" s="982"/>
      <c r="CE31" s="982"/>
      <c r="CF31" s="982"/>
      <c r="CG31" s="982"/>
      <c r="CH31" s="982"/>
      <c r="CI31" s="982"/>
      <c r="CJ31" s="982"/>
      <c r="CK31" s="982"/>
      <c r="CL31" s="989"/>
      <c r="CM31" s="1013" t="s">
        <v>714</v>
      </c>
      <c r="CN31" s="1017"/>
      <c r="CO31" s="1014"/>
      <c r="CP31" s="1014"/>
      <c r="CQ31" s="695"/>
      <c r="CR31" s="695"/>
      <c r="CS31" s="695"/>
      <c r="CT31" s="695"/>
      <c r="CU31" s="695"/>
      <c r="CV31" s="695"/>
      <c r="CW31" s="695"/>
      <c r="CX31" s="695"/>
      <c r="CY31" s="695"/>
      <c r="CZ31" s="695"/>
      <c r="DA31" s="695"/>
      <c r="DB31" s="695"/>
      <c r="DC31" s="695"/>
      <c r="DD31" s="695"/>
      <c r="DE31" s="695"/>
      <c r="DF31" s="695"/>
      <c r="DG31" s="695"/>
      <c r="DH31" s="695"/>
      <c r="DI31" s="695"/>
      <c r="DJ31" s="695"/>
      <c r="DK31" s="695"/>
      <c r="DL31" s="695"/>
    </row>
    <row r="32" spans="1:116" ht="21" customHeight="1" x14ac:dyDescent="0.3">
      <c r="A32" s="549"/>
      <c r="B32" s="1865" t="s">
        <v>167</v>
      </c>
      <c r="C32" s="1865"/>
      <c r="D32" s="1865"/>
      <c r="E32" s="1865"/>
      <c r="F32" s="1865"/>
      <c r="G32" s="1865"/>
      <c r="H32" s="1865"/>
      <c r="I32" s="1866"/>
      <c r="J32" s="1849">
        <f>入力シート!K271</f>
        <v>0</v>
      </c>
      <c r="K32" s="1850"/>
      <c r="L32" s="1851"/>
      <c r="M32" s="1759">
        <f>入力シート!K280</f>
        <v>0</v>
      </c>
      <c r="N32" s="1760"/>
      <c r="O32" s="1761"/>
      <c r="P32" s="1759">
        <f t="shared" si="0"/>
        <v>0</v>
      </c>
      <c r="Q32" s="1760"/>
      <c r="R32" s="1761"/>
      <c r="S32" s="1833" t="str">
        <f>IF(OR(J32="",J32=0),"-",ROUNDDOWN(P32/J32*100,1))</f>
        <v>-</v>
      </c>
      <c r="T32" s="1834"/>
      <c r="U32" s="1839" t="str">
        <f>IF(OR(J32="",J32=0),"-",ROUNDUP(M32/J32,2))</f>
        <v>-</v>
      </c>
      <c r="V32" s="1882"/>
      <c r="W32" s="1849">
        <f>入力シート!K293</f>
        <v>0</v>
      </c>
      <c r="X32" s="1850"/>
      <c r="Y32" s="1851"/>
      <c r="Z32" s="1759">
        <f>入力シート!K301</f>
        <v>0</v>
      </c>
      <c r="AA32" s="1760"/>
      <c r="AB32" s="1761"/>
      <c r="AC32" s="1759">
        <f t="shared" si="1"/>
        <v>0</v>
      </c>
      <c r="AD32" s="1760"/>
      <c r="AE32" s="1761"/>
      <c r="AF32" s="1833" t="str">
        <f>IF(OR(W32="",W32=0),"-",ROUNDDOWN(AC32/W32*100,1))</f>
        <v>-</v>
      </c>
      <c r="AG32" s="1834"/>
      <c r="AH32" s="1839" t="str">
        <f>IF(OR(W32="",W32=0),"-",ROUNDUP(Z32/W32,2))</f>
        <v>-</v>
      </c>
      <c r="AI32" s="1840"/>
      <c r="AJ32" s="550"/>
      <c r="AK32" s="967"/>
      <c r="AL32" s="980"/>
      <c r="AM32" s="980"/>
      <c r="AN32" s="980"/>
      <c r="AO32" s="981"/>
      <c r="AP32" s="982"/>
      <c r="AQ32" s="982"/>
      <c r="AR32" s="982"/>
      <c r="AS32" s="982"/>
      <c r="AT32" s="982"/>
      <c r="AU32" s="982"/>
      <c r="AV32" s="982"/>
      <c r="AW32" s="982"/>
      <c r="AX32" s="982"/>
      <c r="AY32" s="982"/>
      <c r="AZ32" s="982"/>
      <c r="BA32" s="982"/>
      <c r="BB32" s="982"/>
      <c r="BC32" s="982"/>
      <c r="BD32" s="982"/>
      <c r="BE32" s="982"/>
      <c r="BF32" s="982"/>
      <c r="BG32" s="982"/>
      <c r="BH32" s="982"/>
      <c r="BI32" s="982"/>
      <c r="BJ32" s="982"/>
      <c r="BK32" s="982"/>
      <c r="BL32" s="982"/>
      <c r="BM32" s="982"/>
      <c r="BN32" s="982"/>
      <c r="BO32" s="982"/>
      <c r="BP32" s="982"/>
      <c r="BQ32" s="982"/>
      <c r="BR32" s="982"/>
      <c r="BS32" s="982"/>
      <c r="BT32" s="982"/>
      <c r="BU32" s="982"/>
      <c r="BV32" s="982"/>
      <c r="BW32" s="982"/>
      <c r="BX32" s="982"/>
      <c r="BY32" s="982"/>
      <c r="BZ32" s="982"/>
      <c r="CA32" s="982"/>
      <c r="CB32" s="982"/>
      <c r="CC32" s="982"/>
      <c r="CD32" s="982"/>
      <c r="CE32" s="982"/>
      <c r="CF32" s="982"/>
      <c r="CG32" s="982"/>
      <c r="CH32" s="982"/>
      <c r="CI32" s="982"/>
      <c r="CJ32" s="982"/>
      <c r="CK32" s="982"/>
      <c r="CL32" s="989"/>
      <c r="CM32" s="1018" t="s">
        <v>1155</v>
      </c>
      <c r="CN32" s="1017"/>
      <c r="CO32" s="1014"/>
      <c r="CP32" s="1014"/>
      <c r="CQ32" s="695"/>
      <c r="CR32" s="695"/>
      <c r="CS32" s="695"/>
      <c r="CT32" s="695"/>
      <c r="CU32" s="695"/>
      <c r="CV32" s="695"/>
      <c r="CW32" s="695"/>
      <c r="CX32" s="695"/>
      <c r="CY32" s="695"/>
      <c r="CZ32" s="695"/>
      <c r="DA32" s="695"/>
      <c r="DB32" s="695"/>
      <c r="DC32" s="695"/>
      <c r="DD32" s="695"/>
      <c r="DE32" s="695"/>
      <c r="DF32" s="695"/>
      <c r="DG32" s="695"/>
      <c r="DH32" s="695"/>
      <c r="DI32" s="695"/>
      <c r="DJ32" s="695"/>
      <c r="DK32" s="695"/>
      <c r="DL32" s="695"/>
    </row>
    <row r="33" spans="1:116" ht="21" customHeight="1" x14ac:dyDescent="0.15">
      <c r="A33" s="549"/>
      <c r="B33" s="1689" t="s">
        <v>83</v>
      </c>
      <c r="C33" s="1690"/>
      <c r="D33" s="1690"/>
      <c r="E33" s="1690"/>
      <c r="F33" s="1871" t="s">
        <v>292</v>
      </c>
      <c r="G33" s="1872"/>
      <c r="H33" s="1872"/>
      <c r="I33" s="1872"/>
      <c r="J33" s="1846"/>
      <c r="K33" s="1847"/>
      <c r="L33" s="1848"/>
      <c r="M33" s="1759">
        <f>入力シート!K281</f>
        <v>0</v>
      </c>
      <c r="N33" s="1760"/>
      <c r="O33" s="1761"/>
      <c r="P33" s="1759">
        <f t="shared" si="0"/>
        <v>0</v>
      </c>
      <c r="Q33" s="1760"/>
      <c r="R33" s="1761"/>
      <c r="S33" s="1764" t="s">
        <v>62</v>
      </c>
      <c r="T33" s="1765"/>
      <c r="U33" s="1954" t="s">
        <v>62</v>
      </c>
      <c r="V33" s="1955"/>
      <c r="W33" s="1846"/>
      <c r="X33" s="1847"/>
      <c r="Y33" s="1848"/>
      <c r="Z33" s="1759">
        <f>入力シート!K302</f>
        <v>0</v>
      </c>
      <c r="AA33" s="1760"/>
      <c r="AB33" s="1761"/>
      <c r="AC33" s="1759">
        <f t="shared" si="1"/>
        <v>0</v>
      </c>
      <c r="AD33" s="1760"/>
      <c r="AE33" s="1761"/>
      <c r="AF33" s="1764" t="s">
        <v>62</v>
      </c>
      <c r="AG33" s="1765"/>
      <c r="AH33" s="1764" t="s">
        <v>62</v>
      </c>
      <c r="AI33" s="1765"/>
      <c r="AJ33" s="550"/>
      <c r="AK33" s="967"/>
      <c r="AL33" s="980"/>
      <c r="AM33" s="980"/>
      <c r="AN33" s="980"/>
      <c r="AO33" s="981"/>
      <c r="AP33" s="982"/>
      <c r="AQ33" s="982"/>
      <c r="AR33" s="982"/>
      <c r="AS33" s="982"/>
      <c r="AT33" s="982"/>
      <c r="AU33" s="982"/>
      <c r="AV33" s="982"/>
      <c r="AW33" s="982"/>
      <c r="AX33" s="982"/>
      <c r="AY33" s="982"/>
      <c r="AZ33" s="982"/>
      <c r="BA33" s="982"/>
      <c r="BB33" s="982"/>
      <c r="BC33" s="982"/>
      <c r="BD33" s="982"/>
      <c r="BE33" s="982"/>
      <c r="BF33" s="982"/>
      <c r="BG33" s="982"/>
      <c r="BH33" s="982"/>
      <c r="BI33" s="982"/>
      <c r="BJ33" s="982"/>
      <c r="BK33" s="982"/>
      <c r="BL33" s="982"/>
      <c r="BM33" s="982"/>
      <c r="BN33" s="982"/>
      <c r="BO33" s="982"/>
      <c r="BP33" s="982"/>
      <c r="BQ33" s="982"/>
      <c r="BR33" s="982"/>
      <c r="BS33" s="982"/>
      <c r="BT33" s="982"/>
      <c r="BU33" s="982"/>
      <c r="BV33" s="982"/>
      <c r="BW33" s="982"/>
      <c r="BX33" s="982"/>
      <c r="BY33" s="982"/>
      <c r="BZ33" s="982"/>
      <c r="CA33" s="982"/>
      <c r="CB33" s="982"/>
      <c r="CC33" s="982"/>
      <c r="CD33" s="982"/>
      <c r="CE33" s="982"/>
      <c r="CF33" s="982"/>
      <c r="CG33" s="982"/>
      <c r="CH33" s="982"/>
      <c r="CI33" s="982"/>
      <c r="CJ33" s="982"/>
      <c r="CK33" s="982"/>
      <c r="CL33" s="989"/>
      <c r="CM33" s="1012"/>
      <c r="CN33" s="1012"/>
      <c r="CO33" s="695"/>
      <c r="CP33" s="695"/>
      <c r="CQ33" s="695"/>
      <c r="CR33" s="695"/>
      <c r="CS33" s="695"/>
      <c r="CT33" s="695"/>
      <c r="CU33" s="695"/>
      <c r="CV33" s="695"/>
      <c r="CW33" s="695"/>
      <c r="CX33" s="695"/>
      <c r="CY33" s="695"/>
      <c r="CZ33" s="695"/>
      <c r="DA33" s="695"/>
      <c r="DB33" s="695"/>
      <c r="DC33" s="695"/>
      <c r="DD33" s="695"/>
      <c r="DE33" s="695"/>
      <c r="DF33" s="695"/>
      <c r="DG33" s="695"/>
      <c r="DH33" s="695"/>
      <c r="DI33" s="695"/>
      <c r="DJ33" s="695"/>
      <c r="DK33" s="695"/>
      <c r="DL33" s="695"/>
    </row>
    <row r="34" spans="1:116" ht="21" customHeight="1" x14ac:dyDescent="0.15">
      <c r="A34" s="549"/>
      <c r="B34" s="1844"/>
      <c r="C34" s="1845"/>
      <c r="D34" s="1845"/>
      <c r="E34" s="1845"/>
      <c r="F34" s="668" t="s">
        <v>161</v>
      </c>
      <c r="G34" s="1873" t="str">
        <f>IF(AND(入力シート!K282=0,入力シート!K284=""),"なし",IF(入力シート!K282="","",入力シート!K284))</f>
        <v>なし</v>
      </c>
      <c r="H34" s="1873"/>
      <c r="I34" s="1874"/>
      <c r="J34" s="1846"/>
      <c r="K34" s="1847"/>
      <c r="L34" s="1848"/>
      <c r="M34" s="1759">
        <f>入力シート!K282</f>
        <v>0</v>
      </c>
      <c r="N34" s="1760"/>
      <c r="O34" s="1761"/>
      <c r="P34" s="1759">
        <f t="shared" si="0"/>
        <v>0</v>
      </c>
      <c r="Q34" s="1760"/>
      <c r="R34" s="1761"/>
      <c r="S34" s="1764" t="s">
        <v>62</v>
      </c>
      <c r="T34" s="1765"/>
      <c r="U34" s="1954" t="s">
        <v>62</v>
      </c>
      <c r="V34" s="1955"/>
      <c r="W34" s="1846"/>
      <c r="X34" s="1847"/>
      <c r="Y34" s="1848"/>
      <c r="Z34" s="1759">
        <f>入力シート!K303</f>
        <v>0</v>
      </c>
      <c r="AA34" s="1760"/>
      <c r="AB34" s="1761"/>
      <c r="AC34" s="1759">
        <f t="shared" si="1"/>
        <v>0</v>
      </c>
      <c r="AD34" s="1760"/>
      <c r="AE34" s="1761"/>
      <c r="AF34" s="1764" t="s">
        <v>62</v>
      </c>
      <c r="AG34" s="1765"/>
      <c r="AH34" s="1764" t="s">
        <v>62</v>
      </c>
      <c r="AI34" s="1765"/>
      <c r="AJ34" s="550"/>
      <c r="AK34" s="967"/>
      <c r="AL34" s="980"/>
      <c r="AM34" s="980"/>
      <c r="AN34" s="980"/>
      <c r="AO34" s="981"/>
      <c r="AP34" s="982"/>
      <c r="AQ34" s="982"/>
      <c r="AR34" s="982"/>
      <c r="AS34" s="982"/>
      <c r="AT34" s="982"/>
      <c r="AU34" s="982"/>
      <c r="AV34" s="982"/>
      <c r="AW34" s="982"/>
      <c r="AX34" s="982"/>
      <c r="AY34" s="982"/>
      <c r="AZ34" s="982"/>
      <c r="BA34" s="982"/>
      <c r="BB34" s="982"/>
      <c r="BC34" s="982"/>
      <c r="BD34" s="982"/>
      <c r="BE34" s="982"/>
      <c r="BF34" s="982"/>
      <c r="BG34" s="982"/>
      <c r="BH34" s="982"/>
      <c r="BI34" s="982"/>
      <c r="BJ34" s="982"/>
      <c r="BK34" s="982"/>
      <c r="BL34" s="982"/>
      <c r="BM34" s="982"/>
      <c r="BN34" s="982"/>
      <c r="BO34" s="982"/>
      <c r="BP34" s="982"/>
      <c r="BQ34" s="982"/>
      <c r="BR34" s="982"/>
      <c r="BS34" s="982"/>
      <c r="BT34" s="982"/>
      <c r="BU34" s="982"/>
      <c r="BV34" s="982"/>
      <c r="BW34" s="982"/>
      <c r="BX34" s="982"/>
      <c r="BY34" s="982"/>
      <c r="BZ34" s="982"/>
      <c r="CA34" s="982"/>
      <c r="CB34" s="982"/>
      <c r="CC34" s="982"/>
      <c r="CD34" s="982"/>
      <c r="CE34" s="982"/>
      <c r="CF34" s="982"/>
      <c r="CG34" s="982"/>
      <c r="CH34" s="982"/>
      <c r="CI34" s="982"/>
      <c r="CJ34" s="982"/>
      <c r="CK34" s="982"/>
      <c r="CL34" s="989"/>
      <c r="CM34" s="558"/>
      <c r="CN34" s="558"/>
    </row>
    <row r="35" spans="1:116" ht="21" customHeight="1" thickBot="1" x14ac:dyDescent="0.2">
      <c r="A35" s="549"/>
      <c r="B35" s="1875" t="s">
        <v>84</v>
      </c>
      <c r="C35" s="1876"/>
      <c r="D35" s="1876"/>
      <c r="E35" s="1876"/>
      <c r="F35" s="1876"/>
      <c r="G35" s="1876"/>
      <c r="H35" s="1876"/>
      <c r="I35" s="1877"/>
      <c r="J35" s="1849">
        <f>入力シート!K274</f>
        <v>0</v>
      </c>
      <c r="K35" s="1850"/>
      <c r="L35" s="1851"/>
      <c r="M35" s="1878">
        <f>入力シート!K283</f>
        <v>0</v>
      </c>
      <c r="N35" s="1879"/>
      <c r="O35" s="1880"/>
      <c r="P35" s="1841">
        <f t="shared" si="0"/>
        <v>0</v>
      </c>
      <c r="Q35" s="1842"/>
      <c r="R35" s="1843"/>
      <c r="S35" s="1774" t="s">
        <v>62</v>
      </c>
      <c r="T35" s="1775"/>
      <c r="U35" s="1942" t="s">
        <v>62</v>
      </c>
      <c r="V35" s="1943"/>
      <c r="W35" s="1960">
        <f>入力シート!K296</f>
        <v>0</v>
      </c>
      <c r="X35" s="1961"/>
      <c r="Y35" s="1962"/>
      <c r="Z35" s="1868">
        <f>入力シート!K304</f>
        <v>0</v>
      </c>
      <c r="AA35" s="1869"/>
      <c r="AB35" s="1870"/>
      <c r="AC35" s="1841">
        <f t="shared" si="1"/>
        <v>0</v>
      </c>
      <c r="AD35" s="1842"/>
      <c r="AE35" s="1843"/>
      <c r="AF35" s="1774" t="s">
        <v>62</v>
      </c>
      <c r="AG35" s="1775"/>
      <c r="AH35" s="1774" t="s">
        <v>62</v>
      </c>
      <c r="AI35" s="1775"/>
      <c r="AJ35" s="550"/>
      <c r="AK35" s="967"/>
      <c r="AL35" s="980"/>
      <c r="AM35" s="980"/>
      <c r="AN35" s="980"/>
      <c r="AO35" s="981"/>
      <c r="AP35" s="982"/>
      <c r="AQ35" s="982"/>
      <c r="AR35" s="982"/>
      <c r="AS35" s="982"/>
      <c r="AT35" s="982"/>
      <c r="AU35" s="982"/>
      <c r="AV35" s="982"/>
      <c r="AW35" s="982"/>
      <c r="AX35" s="982"/>
      <c r="AY35" s="982"/>
      <c r="AZ35" s="982"/>
      <c r="BA35" s="982"/>
      <c r="BB35" s="982"/>
      <c r="BC35" s="982"/>
      <c r="BD35" s="982"/>
      <c r="BE35" s="982"/>
      <c r="BF35" s="982"/>
      <c r="BG35" s="982"/>
      <c r="BH35" s="982"/>
      <c r="BI35" s="982"/>
      <c r="BJ35" s="982"/>
      <c r="BK35" s="982"/>
      <c r="BL35" s="982"/>
      <c r="BM35" s="982"/>
      <c r="BN35" s="982"/>
      <c r="BO35" s="982"/>
      <c r="BP35" s="982"/>
      <c r="BQ35" s="982"/>
      <c r="BR35" s="982"/>
      <c r="BS35" s="982"/>
      <c r="BT35" s="982"/>
      <c r="BU35" s="982"/>
      <c r="BV35" s="982"/>
      <c r="BW35" s="982"/>
      <c r="BX35" s="982"/>
      <c r="BY35" s="982"/>
      <c r="BZ35" s="982"/>
      <c r="CA35" s="982"/>
      <c r="CB35" s="982"/>
      <c r="CC35" s="982"/>
      <c r="CD35" s="982"/>
      <c r="CE35" s="982"/>
      <c r="CF35" s="982"/>
      <c r="CG35" s="982"/>
      <c r="CH35" s="982"/>
      <c r="CI35" s="982"/>
      <c r="CJ35" s="982"/>
      <c r="CK35" s="982"/>
      <c r="CL35" s="989"/>
      <c r="CM35" s="558"/>
      <c r="CN35" s="558"/>
    </row>
    <row r="36" spans="1:116" ht="21" customHeight="1" thickTop="1" x14ac:dyDescent="0.15">
      <c r="A36" s="549"/>
      <c r="B36" s="1860" t="s">
        <v>85</v>
      </c>
      <c r="C36" s="1860"/>
      <c r="D36" s="1860"/>
      <c r="E36" s="1860"/>
      <c r="F36" s="1860"/>
      <c r="G36" s="1860"/>
      <c r="H36" s="1860"/>
      <c r="I36" s="1861"/>
      <c r="J36" s="1830">
        <f>SUM(J28:L35)</f>
        <v>0</v>
      </c>
      <c r="K36" s="1831"/>
      <c r="L36" s="1832"/>
      <c r="M36" s="1771">
        <f>SUM(M28:O35)</f>
        <v>0</v>
      </c>
      <c r="N36" s="1772"/>
      <c r="O36" s="1773"/>
      <c r="P36" s="1771">
        <f t="shared" si="0"/>
        <v>0</v>
      </c>
      <c r="Q36" s="1772"/>
      <c r="R36" s="1773"/>
      <c r="S36" s="1766" t="str">
        <f>IF(OR(J36="",J36=0),"-",ROUNDDOWN(P36/J36*100,1))</f>
        <v>-</v>
      </c>
      <c r="T36" s="1767"/>
      <c r="U36" s="1944" t="str">
        <f>IF(J36=0,"-",ROUNDUP(M36/J36,2))</f>
        <v>-</v>
      </c>
      <c r="V36" s="1945"/>
      <c r="W36" s="1956">
        <f>SUM(W28:Y35)</f>
        <v>0</v>
      </c>
      <c r="X36" s="1957"/>
      <c r="Y36" s="1958"/>
      <c r="Z36" s="1771">
        <f>SUM(Z28:AB35)</f>
        <v>0</v>
      </c>
      <c r="AA36" s="1772"/>
      <c r="AB36" s="1773"/>
      <c r="AC36" s="1771">
        <f t="shared" si="1"/>
        <v>0</v>
      </c>
      <c r="AD36" s="1772"/>
      <c r="AE36" s="1773"/>
      <c r="AF36" s="1766" t="str">
        <f>IF(OR(W36="",W36=0),"-",ROUNDDOWN(AC36/W36*100,1))</f>
        <v>-</v>
      </c>
      <c r="AG36" s="1767"/>
      <c r="AH36" s="1757" t="str">
        <f>IF(W36=0,"-",ROUNDUP(Z36/W36,2))</f>
        <v>-</v>
      </c>
      <c r="AI36" s="1758"/>
      <c r="AJ36" s="550"/>
      <c r="AK36" s="967"/>
      <c r="AL36" s="980"/>
      <c r="AM36" s="980"/>
      <c r="AN36" s="980"/>
      <c r="AO36" s="981"/>
      <c r="AP36" s="982"/>
      <c r="AQ36" s="982"/>
      <c r="AR36" s="982"/>
      <c r="AS36" s="982"/>
      <c r="AT36" s="982"/>
      <c r="AU36" s="982"/>
      <c r="AV36" s="982"/>
      <c r="AW36" s="982"/>
      <c r="AX36" s="982"/>
      <c r="AY36" s="982"/>
      <c r="AZ36" s="982"/>
      <c r="BA36" s="982"/>
      <c r="BB36" s="982"/>
      <c r="BC36" s="982"/>
      <c r="BD36" s="982"/>
      <c r="BE36" s="982"/>
      <c r="BF36" s="982"/>
      <c r="BG36" s="982"/>
      <c r="BH36" s="982"/>
      <c r="BI36" s="982"/>
      <c r="BJ36" s="982"/>
      <c r="BK36" s="982"/>
      <c r="BL36" s="982"/>
      <c r="BM36" s="982"/>
      <c r="BN36" s="982"/>
      <c r="BO36" s="982"/>
      <c r="BP36" s="982"/>
      <c r="BQ36" s="982"/>
      <c r="BR36" s="982"/>
      <c r="BS36" s="982"/>
      <c r="BT36" s="982"/>
      <c r="BU36" s="982"/>
      <c r="BV36" s="982"/>
      <c r="BW36" s="982"/>
      <c r="BX36" s="982"/>
      <c r="BY36" s="982"/>
      <c r="BZ36" s="982"/>
      <c r="CA36" s="982"/>
      <c r="CB36" s="982"/>
      <c r="CC36" s="982"/>
      <c r="CD36" s="982"/>
      <c r="CE36" s="982"/>
      <c r="CF36" s="982"/>
      <c r="CG36" s="982"/>
      <c r="CH36" s="982"/>
      <c r="CI36" s="982"/>
      <c r="CJ36" s="982"/>
      <c r="CK36" s="982"/>
      <c r="CL36" s="989"/>
      <c r="CM36" s="558"/>
      <c r="CN36" s="558"/>
    </row>
    <row r="37" spans="1:116" ht="21" customHeight="1" x14ac:dyDescent="0.15">
      <c r="A37" s="549"/>
      <c r="B37" s="1858" t="s">
        <v>1092</v>
      </c>
      <c r="C37" s="1858"/>
      <c r="D37" s="1858"/>
      <c r="E37" s="1858"/>
      <c r="F37" s="1858"/>
      <c r="G37" s="1858"/>
      <c r="H37" s="1858"/>
      <c r="I37" s="1859"/>
      <c r="J37" s="1769" t="str">
        <f>IF(J36=0,"-",ROUNDUP(J36/R21,0))</f>
        <v>-</v>
      </c>
      <c r="K37" s="1769"/>
      <c r="L37" s="1770"/>
      <c r="M37" s="1768" t="str">
        <f>IF(M36=0,"-",ROUNDUP(M36/R21,0))</f>
        <v>-</v>
      </c>
      <c r="N37" s="1769"/>
      <c r="O37" s="1770"/>
      <c r="P37" s="1768" t="str">
        <f>IF(P36=0,"-",ROUNDUP(P36/R21,0))</f>
        <v>-</v>
      </c>
      <c r="Q37" s="1769"/>
      <c r="R37" s="1770"/>
      <c r="S37" s="1963" t="s">
        <v>62</v>
      </c>
      <c r="T37" s="1964"/>
      <c r="U37" s="1946" t="s">
        <v>62</v>
      </c>
      <c r="V37" s="1947"/>
      <c r="W37" s="1959" t="str">
        <f>IF(W36=0,"-",ROUNDUP(W36/O16,0))</f>
        <v>-</v>
      </c>
      <c r="X37" s="1769"/>
      <c r="Y37" s="1770"/>
      <c r="Z37" s="1768" t="str">
        <f>IF(Z36=0,"-",ROUNDUP(Z36/O16,0))</f>
        <v>-</v>
      </c>
      <c r="AA37" s="1769"/>
      <c r="AB37" s="1770"/>
      <c r="AC37" s="1768" t="str">
        <f>IF(AC36=0,"-",ROUNDUP(AC36/O16,0))</f>
        <v>-</v>
      </c>
      <c r="AD37" s="1769"/>
      <c r="AE37" s="1770"/>
      <c r="AF37" s="1755" t="s">
        <v>62</v>
      </c>
      <c r="AG37" s="1756"/>
      <c r="AH37" s="1776" t="s">
        <v>62</v>
      </c>
      <c r="AI37" s="1777"/>
      <c r="AJ37" s="550"/>
      <c r="AK37" s="967"/>
      <c r="AL37" s="980"/>
      <c r="AM37" s="980"/>
      <c r="AN37" s="980"/>
      <c r="AO37" s="981"/>
      <c r="AP37" s="982"/>
      <c r="AQ37" s="982"/>
      <c r="AR37" s="982"/>
      <c r="AS37" s="982"/>
      <c r="AT37" s="982"/>
      <c r="AU37" s="982"/>
      <c r="AV37" s="982"/>
      <c r="AW37" s="982"/>
      <c r="AX37" s="982"/>
      <c r="AY37" s="982"/>
      <c r="AZ37" s="982"/>
      <c r="BA37" s="982"/>
      <c r="BB37" s="982"/>
      <c r="BC37" s="982"/>
      <c r="BD37" s="982"/>
      <c r="BE37" s="982"/>
      <c r="BF37" s="982"/>
      <c r="BG37" s="982"/>
      <c r="BH37" s="982"/>
      <c r="BI37" s="982"/>
      <c r="BJ37" s="982"/>
      <c r="BK37" s="982"/>
      <c r="BL37" s="982"/>
      <c r="BM37" s="982"/>
      <c r="BN37" s="982"/>
      <c r="BO37" s="982"/>
      <c r="BP37" s="982"/>
      <c r="BQ37" s="982"/>
      <c r="BR37" s="982"/>
      <c r="BS37" s="982"/>
      <c r="BT37" s="982"/>
      <c r="BU37" s="982"/>
      <c r="BV37" s="982"/>
      <c r="BW37" s="982"/>
      <c r="BX37" s="982"/>
      <c r="BY37" s="982"/>
      <c r="BZ37" s="982"/>
      <c r="CA37" s="982"/>
      <c r="CB37" s="982"/>
      <c r="CC37" s="982"/>
      <c r="CD37" s="982"/>
      <c r="CE37" s="982"/>
      <c r="CF37" s="982"/>
      <c r="CG37" s="982"/>
      <c r="CH37" s="982"/>
      <c r="CI37" s="982"/>
      <c r="CJ37" s="982"/>
      <c r="CK37" s="982"/>
      <c r="CL37" s="989"/>
      <c r="CM37" s="559"/>
      <c r="CN37" s="559"/>
    </row>
    <row r="38" spans="1:116" ht="21" customHeight="1" x14ac:dyDescent="0.15">
      <c r="A38" s="549"/>
      <c r="B38" s="1855" t="s">
        <v>86</v>
      </c>
      <c r="C38" s="1856"/>
      <c r="D38" s="1856"/>
      <c r="E38" s="1856"/>
      <c r="F38" s="1856"/>
      <c r="G38" s="1856"/>
      <c r="H38" s="1856"/>
      <c r="I38" s="1857"/>
      <c r="J38" s="1825">
        <f>J36-J35</f>
        <v>0</v>
      </c>
      <c r="K38" s="1728"/>
      <c r="L38" s="1729"/>
      <c r="M38" s="1727">
        <f>M36-M35</f>
        <v>0</v>
      </c>
      <c r="N38" s="1728"/>
      <c r="O38" s="1729"/>
      <c r="P38" s="1727">
        <f>ROUNDDOWN(J38-M38,1)</f>
        <v>0</v>
      </c>
      <c r="Q38" s="1728"/>
      <c r="R38" s="1729"/>
      <c r="S38" s="1817" t="str">
        <f>IF(J38=0,"-",ROUNDDOWN(P38/J38*100,1))</f>
        <v>-</v>
      </c>
      <c r="T38" s="1818"/>
      <c r="U38" s="1762" t="str">
        <f>IF(J38=0,"-",ROUNDUP(M38/J38,2))</f>
        <v>-</v>
      </c>
      <c r="V38" s="1824"/>
      <c r="W38" s="1825">
        <f>W36-W35</f>
        <v>0</v>
      </c>
      <c r="X38" s="1728"/>
      <c r="Y38" s="1729"/>
      <c r="Z38" s="1727">
        <f>Z36-Z35</f>
        <v>0</v>
      </c>
      <c r="AA38" s="1728"/>
      <c r="AB38" s="1729"/>
      <c r="AC38" s="1727">
        <f>ROUNDDOWN(W38-Z38,1)</f>
        <v>0</v>
      </c>
      <c r="AD38" s="1728"/>
      <c r="AE38" s="1729"/>
      <c r="AF38" s="1817" t="str">
        <f>IF(W38=0,"-",ROUNDDOWN(AC38/W38*100,1))</f>
        <v>-</v>
      </c>
      <c r="AG38" s="1818"/>
      <c r="AH38" s="1762" t="str">
        <f>IF(W38=0,"-",ROUNDUP(Z38/W38,2))</f>
        <v>-</v>
      </c>
      <c r="AI38" s="1763"/>
      <c r="AJ38" s="550"/>
      <c r="AK38" s="967"/>
      <c r="AL38" s="980"/>
      <c r="AM38" s="980"/>
      <c r="AN38" s="980"/>
      <c r="AO38" s="981"/>
      <c r="AP38" s="982"/>
      <c r="AQ38" s="982"/>
      <c r="AR38" s="982"/>
      <c r="AS38" s="982"/>
      <c r="AT38" s="982"/>
      <c r="AU38" s="982"/>
      <c r="AV38" s="982"/>
      <c r="AW38" s="982"/>
      <c r="AX38" s="982"/>
      <c r="AY38" s="982"/>
      <c r="AZ38" s="982"/>
      <c r="BA38" s="982"/>
      <c r="BB38" s="982"/>
      <c r="BC38" s="982"/>
      <c r="BD38" s="982"/>
      <c r="BE38" s="982"/>
      <c r="BF38" s="982"/>
      <c r="BG38" s="982"/>
      <c r="BH38" s="982"/>
      <c r="BI38" s="982"/>
      <c r="BJ38" s="982"/>
      <c r="BK38" s="982"/>
      <c r="BL38" s="982"/>
      <c r="BM38" s="982"/>
      <c r="BN38" s="982"/>
      <c r="BO38" s="982"/>
      <c r="BP38" s="982"/>
      <c r="BQ38" s="982"/>
      <c r="BR38" s="982"/>
      <c r="BS38" s="982"/>
      <c r="BT38" s="982"/>
      <c r="BU38" s="982"/>
      <c r="BV38" s="982"/>
      <c r="BW38" s="982"/>
      <c r="BX38" s="982"/>
      <c r="BY38" s="982"/>
      <c r="BZ38" s="982"/>
      <c r="CA38" s="982"/>
      <c r="CB38" s="982"/>
      <c r="CC38" s="982"/>
      <c r="CD38" s="982"/>
      <c r="CE38" s="982"/>
      <c r="CF38" s="982"/>
      <c r="CG38" s="982"/>
      <c r="CH38" s="982"/>
      <c r="CI38" s="982"/>
      <c r="CJ38" s="982"/>
      <c r="CK38" s="982"/>
      <c r="CL38" s="989"/>
      <c r="CM38" s="558"/>
      <c r="CN38" s="558"/>
    </row>
    <row r="39" spans="1:116" ht="21" customHeight="1" x14ac:dyDescent="0.15">
      <c r="A39" s="549"/>
      <c r="B39" s="1852" t="s">
        <v>1092</v>
      </c>
      <c r="C39" s="1853"/>
      <c r="D39" s="1853"/>
      <c r="E39" s="1853"/>
      <c r="F39" s="1853"/>
      <c r="G39" s="1853"/>
      <c r="H39" s="1853"/>
      <c r="I39" s="1854"/>
      <c r="J39" s="1735" t="str">
        <f>IF(J38=0,"-",ROUNDUP(J38/R21,0))</f>
        <v>-</v>
      </c>
      <c r="K39" s="1731"/>
      <c r="L39" s="1732"/>
      <c r="M39" s="1730" t="str">
        <f>IF(M38=0,"-",ROUNDUP(M38/R21,0))</f>
        <v>-</v>
      </c>
      <c r="N39" s="1731"/>
      <c r="O39" s="1732"/>
      <c r="P39" s="1730" t="str">
        <f>IF(P38=0,"-",ROUNDUP(P38/R21,0))</f>
        <v>-</v>
      </c>
      <c r="Q39" s="1731"/>
      <c r="R39" s="1732"/>
      <c r="S39" s="1733" t="s">
        <v>62</v>
      </c>
      <c r="T39" s="1734"/>
      <c r="U39" s="1822" t="s">
        <v>62</v>
      </c>
      <c r="V39" s="1826"/>
      <c r="W39" s="1735" t="str">
        <f>IF(W38=0,"-",ROUNDUP(W38/O16,0))</f>
        <v>-</v>
      </c>
      <c r="X39" s="1731"/>
      <c r="Y39" s="1732"/>
      <c r="Z39" s="1730" t="str">
        <f>IF(Z38=0,"-",ROUNDUP(Z38/O16,0))</f>
        <v>-</v>
      </c>
      <c r="AA39" s="1731"/>
      <c r="AB39" s="1732"/>
      <c r="AC39" s="1730" t="str">
        <f>IF(AC38=0,"-",ROUNDUP(AC38/O16,0))</f>
        <v>-</v>
      </c>
      <c r="AD39" s="1731"/>
      <c r="AE39" s="1732"/>
      <c r="AF39" s="1733" t="s">
        <v>62</v>
      </c>
      <c r="AG39" s="1734"/>
      <c r="AH39" s="1822" t="s">
        <v>62</v>
      </c>
      <c r="AI39" s="1823"/>
      <c r="AJ39" s="550"/>
      <c r="AK39" s="973"/>
      <c r="AL39" s="978"/>
      <c r="AM39" s="978"/>
      <c r="AN39" s="978"/>
      <c r="AO39" s="981"/>
      <c r="AP39" s="982"/>
      <c r="AQ39" s="982"/>
      <c r="AR39" s="982"/>
      <c r="AS39" s="982"/>
      <c r="AT39" s="982"/>
      <c r="AU39" s="982"/>
      <c r="AV39" s="982"/>
      <c r="AW39" s="982"/>
      <c r="AX39" s="982"/>
      <c r="AY39" s="982"/>
      <c r="AZ39" s="982"/>
      <c r="BA39" s="982"/>
      <c r="BB39" s="982"/>
      <c r="BC39" s="982"/>
      <c r="BD39" s="982"/>
      <c r="BE39" s="982"/>
      <c r="BF39" s="982"/>
      <c r="BG39" s="982"/>
      <c r="BH39" s="982"/>
      <c r="BI39" s="982"/>
      <c r="BJ39" s="982"/>
      <c r="BK39" s="982"/>
      <c r="BL39" s="982"/>
      <c r="BM39" s="982"/>
      <c r="BN39" s="982"/>
      <c r="BO39" s="982"/>
      <c r="BP39" s="982"/>
      <c r="BQ39" s="982"/>
      <c r="BR39" s="982"/>
      <c r="BS39" s="982"/>
      <c r="BT39" s="982"/>
      <c r="BU39" s="982"/>
      <c r="BV39" s="982"/>
      <c r="BW39" s="982"/>
      <c r="BX39" s="982"/>
      <c r="BY39" s="982"/>
      <c r="BZ39" s="982"/>
      <c r="CA39" s="982"/>
      <c r="CB39" s="982"/>
      <c r="CC39" s="982"/>
      <c r="CD39" s="982"/>
      <c r="CE39" s="982"/>
      <c r="CF39" s="982"/>
      <c r="CG39" s="982"/>
      <c r="CH39" s="982"/>
      <c r="CI39" s="982"/>
      <c r="CJ39" s="982"/>
      <c r="CK39" s="982"/>
      <c r="CL39" s="989"/>
      <c r="CM39" s="547"/>
      <c r="CN39" s="547"/>
    </row>
    <row r="40" spans="1:116" ht="21" customHeight="1" x14ac:dyDescent="0.15">
      <c r="A40" s="549"/>
      <c r="B40" s="1827" t="s">
        <v>87</v>
      </c>
      <c r="C40" s="1828"/>
      <c r="D40" s="1828"/>
      <c r="E40" s="1828"/>
      <c r="F40" s="1828"/>
      <c r="G40" s="1828"/>
      <c r="H40" s="1828"/>
      <c r="I40" s="1829"/>
      <c r="J40" s="1825">
        <f>J36-J34-J35</f>
        <v>0</v>
      </c>
      <c r="K40" s="1728"/>
      <c r="L40" s="1729"/>
      <c r="M40" s="1727">
        <f>M36-M34-M35</f>
        <v>0</v>
      </c>
      <c r="N40" s="1728"/>
      <c r="O40" s="1729"/>
      <c r="P40" s="1727">
        <f>ROUNDDOWN(J40-M40,1)</f>
        <v>0</v>
      </c>
      <c r="Q40" s="1728"/>
      <c r="R40" s="1729"/>
      <c r="S40" s="1817" t="str">
        <f>IF(J40=0,"-",ROUNDDOWN(P40/J40*100,1))</f>
        <v>-</v>
      </c>
      <c r="T40" s="1818"/>
      <c r="U40" s="1762" t="str">
        <f>IF(J40=0,"-",ROUNDUP(M40/J40,2))</f>
        <v>-</v>
      </c>
      <c r="V40" s="1824"/>
      <c r="W40" s="1825">
        <f>W36-W34-W35</f>
        <v>0</v>
      </c>
      <c r="X40" s="1728"/>
      <c r="Y40" s="1729"/>
      <c r="Z40" s="1727">
        <f>Z36-Z34-Z35</f>
        <v>0</v>
      </c>
      <c r="AA40" s="1728"/>
      <c r="AB40" s="1729"/>
      <c r="AC40" s="1727">
        <f>ROUNDDOWN(W40-Z40,1)</f>
        <v>0</v>
      </c>
      <c r="AD40" s="1728"/>
      <c r="AE40" s="1729"/>
      <c r="AF40" s="1817" t="str">
        <f>IF(W40=0,"-",ROUNDDOWN(AC40/W40*100,1))</f>
        <v>-</v>
      </c>
      <c r="AG40" s="1818"/>
      <c r="AH40" s="1762" t="str">
        <f>IF(W40=0,"-",ROUNDUP(Z40/W40,2))</f>
        <v>-</v>
      </c>
      <c r="AI40" s="1763"/>
      <c r="AJ40" s="550"/>
      <c r="AK40" s="973"/>
      <c r="AL40" s="978"/>
      <c r="AM40" s="978"/>
      <c r="AN40" s="978"/>
      <c r="AO40" s="981"/>
      <c r="AP40" s="982"/>
      <c r="AQ40" s="982"/>
      <c r="AR40" s="982"/>
      <c r="AS40" s="982"/>
      <c r="AT40" s="982"/>
      <c r="AU40" s="982"/>
      <c r="AV40" s="982"/>
      <c r="AW40" s="982"/>
      <c r="AX40" s="982"/>
      <c r="AY40" s="982"/>
      <c r="AZ40" s="982"/>
      <c r="BA40" s="982"/>
      <c r="BB40" s="982"/>
      <c r="BC40" s="982"/>
      <c r="BD40" s="982"/>
      <c r="BE40" s="982"/>
      <c r="BF40" s="982"/>
      <c r="BG40" s="982"/>
      <c r="BH40" s="982"/>
      <c r="BI40" s="982"/>
      <c r="BJ40" s="982"/>
      <c r="BK40" s="982"/>
      <c r="BL40" s="982"/>
      <c r="BM40" s="982"/>
      <c r="BN40" s="982"/>
      <c r="BO40" s="982"/>
      <c r="BP40" s="982"/>
      <c r="BQ40" s="982"/>
      <c r="BR40" s="982"/>
      <c r="BS40" s="982"/>
      <c r="BT40" s="982"/>
      <c r="BU40" s="982"/>
      <c r="BV40" s="982"/>
      <c r="BW40" s="982"/>
      <c r="BX40" s="982"/>
      <c r="BY40" s="982"/>
      <c r="BZ40" s="982"/>
      <c r="CA40" s="982"/>
      <c r="CB40" s="982"/>
      <c r="CC40" s="982"/>
      <c r="CD40" s="982"/>
      <c r="CE40" s="982"/>
      <c r="CF40" s="982"/>
      <c r="CG40" s="982"/>
      <c r="CH40" s="982"/>
      <c r="CI40" s="982"/>
      <c r="CJ40" s="982"/>
      <c r="CK40" s="982"/>
      <c r="CL40" s="989"/>
      <c r="CM40" s="547"/>
      <c r="CN40" s="547"/>
    </row>
    <row r="41" spans="1:116" ht="21" customHeight="1" x14ac:dyDescent="0.15">
      <c r="A41" s="549"/>
      <c r="B41" s="1852" t="s">
        <v>1092</v>
      </c>
      <c r="C41" s="1853"/>
      <c r="D41" s="1853"/>
      <c r="E41" s="1853"/>
      <c r="F41" s="1853"/>
      <c r="G41" s="1853"/>
      <c r="H41" s="1853"/>
      <c r="I41" s="1854"/>
      <c r="J41" s="1735" t="str">
        <f>IF(J40=0,"-",ROUNDUP(J40/R21,0))</f>
        <v>-</v>
      </c>
      <c r="K41" s="1731"/>
      <c r="L41" s="1732"/>
      <c r="M41" s="1730" t="str">
        <f>IF(M40=0,"-",ROUNDUP(M40/R21,0))</f>
        <v>-</v>
      </c>
      <c r="N41" s="1731"/>
      <c r="O41" s="1732"/>
      <c r="P41" s="1730" t="str">
        <f>IF(P40=0,"-",ROUNDUP(P40/R21,0))</f>
        <v>-</v>
      </c>
      <c r="Q41" s="1731"/>
      <c r="R41" s="1732"/>
      <c r="S41" s="1733" t="s">
        <v>62</v>
      </c>
      <c r="T41" s="1734"/>
      <c r="U41" s="1822" t="s">
        <v>62</v>
      </c>
      <c r="V41" s="1826"/>
      <c r="W41" s="1735" t="str">
        <f>IF(W40=0,"-",ROUNDUP(W40/O16,0))</f>
        <v>-</v>
      </c>
      <c r="X41" s="1731"/>
      <c r="Y41" s="1732"/>
      <c r="Z41" s="1730" t="str">
        <f>IF(Z40=0,"-",ROUNDUP(Z40/O16,0))</f>
        <v>-</v>
      </c>
      <c r="AA41" s="1731"/>
      <c r="AB41" s="1732"/>
      <c r="AC41" s="1730" t="str">
        <f>IF(AC40=0,"-",ROUNDUP(AC40/O16,0))</f>
        <v>-</v>
      </c>
      <c r="AD41" s="1731"/>
      <c r="AE41" s="1732"/>
      <c r="AF41" s="1733" t="s">
        <v>62</v>
      </c>
      <c r="AG41" s="1734"/>
      <c r="AH41" s="1822" t="s">
        <v>62</v>
      </c>
      <c r="AI41" s="1823"/>
      <c r="AJ41" s="550"/>
      <c r="AK41" s="972"/>
      <c r="AL41" s="983"/>
      <c r="AM41" s="978"/>
      <c r="AN41" s="978"/>
      <c r="AO41" s="981"/>
      <c r="AP41" s="982"/>
      <c r="AQ41" s="982"/>
      <c r="AR41" s="982"/>
      <c r="AS41" s="982"/>
      <c r="AT41" s="982"/>
      <c r="AU41" s="982"/>
      <c r="AV41" s="982"/>
      <c r="AW41" s="982"/>
      <c r="AX41" s="982"/>
      <c r="AY41" s="982"/>
      <c r="AZ41" s="982"/>
      <c r="BA41" s="982"/>
      <c r="BB41" s="982"/>
      <c r="BC41" s="982"/>
      <c r="BD41" s="982"/>
      <c r="BE41" s="982"/>
      <c r="BF41" s="982"/>
      <c r="BG41" s="982"/>
      <c r="BH41" s="982"/>
      <c r="BI41" s="982"/>
      <c r="BJ41" s="982"/>
      <c r="BK41" s="982"/>
      <c r="BL41" s="982"/>
      <c r="BM41" s="982"/>
      <c r="BN41" s="982"/>
      <c r="BO41" s="982"/>
      <c r="BP41" s="982"/>
      <c r="BQ41" s="982"/>
      <c r="BR41" s="982"/>
      <c r="BS41" s="982"/>
      <c r="BT41" s="982"/>
      <c r="BU41" s="982"/>
      <c r="BV41" s="982"/>
      <c r="BW41" s="982"/>
      <c r="BX41" s="982"/>
      <c r="BY41" s="982"/>
      <c r="BZ41" s="982"/>
      <c r="CA41" s="982"/>
      <c r="CB41" s="982"/>
      <c r="CC41" s="982"/>
      <c r="CD41" s="982"/>
      <c r="CE41" s="982"/>
      <c r="CF41" s="982"/>
      <c r="CG41" s="982"/>
      <c r="CH41" s="982"/>
      <c r="CI41" s="982"/>
      <c r="CJ41" s="982"/>
      <c r="CK41" s="982"/>
      <c r="CL41" s="989"/>
      <c r="CM41" s="547"/>
      <c r="CN41" s="547"/>
    </row>
    <row r="42" spans="1:116" ht="21" customHeight="1" x14ac:dyDescent="0.15">
      <c r="A42" s="549"/>
      <c r="B42" s="1692" t="s">
        <v>88</v>
      </c>
      <c r="C42" s="1693"/>
      <c r="D42" s="1693"/>
      <c r="E42" s="1693"/>
      <c r="F42" s="1693"/>
      <c r="G42" s="1693"/>
      <c r="H42" s="1693"/>
      <c r="I42" s="1806"/>
      <c r="J42" s="1736">
        <f>J36-J34</f>
        <v>0</v>
      </c>
      <c r="K42" s="1737"/>
      <c r="L42" s="1738"/>
      <c r="M42" s="1798">
        <f>M36-M34</f>
        <v>0</v>
      </c>
      <c r="N42" s="1737"/>
      <c r="O42" s="1738"/>
      <c r="P42" s="1798">
        <f>J42-M42</f>
        <v>0</v>
      </c>
      <c r="Q42" s="1737"/>
      <c r="R42" s="1738"/>
      <c r="S42" s="1753" t="str">
        <f>IF(J42=0,"-",ROUNDDOWN(P42/J42*100,1))</f>
        <v>-</v>
      </c>
      <c r="T42" s="1754"/>
      <c r="U42" s="1813" t="str">
        <f>IF(J42=0,"-",ROUNDUP(M42/J42,2))</f>
        <v>-</v>
      </c>
      <c r="V42" s="1814"/>
      <c r="W42" s="1736">
        <f>W36-W34</f>
        <v>0</v>
      </c>
      <c r="X42" s="1737"/>
      <c r="Y42" s="1738"/>
      <c r="Z42" s="1798">
        <f>Z36-Z34</f>
        <v>0</v>
      </c>
      <c r="AA42" s="1737"/>
      <c r="AB42" s="1738"/>
      <c r="AC42" s="1798">
        <f>W42-Z42</f>
        <v>0</v>
      </c>
      <c r="AD42" s="1737"/>
      <c r="AE42" s="1738"/>
      <c r="AF42" s="1753" t="str">
        <f>IF(W42=0,"-",ROUNDDOWN(AC42/W42*100,1))</f>
        <v>-</v>
      </c>
      <c r="AG42" s="1754"/>
      <c r="AH42" s="1813" t="str">
        <f>IF(W42=0,"-",ROUNDUP(Z42/W42,2))</f>
        <v>-</v>
      </c>
      <c r="AI42" s="1819"/>
      <c r="AJ42" s="550"/>
      <c r="AK42" s="972"/>
      <c r="AL42" s="983"/>
      <c r="AM42" s="978"/>
      <c r="AN42" s="978"/>
      <c r="AO42" s="981"/>
      <c r="AP42" s="982"/>
      <c r="AQ42" s="982"/>
      <c r="AR42" s="982"/>
      <c r="AS42" s="982"/>
      <c r="AT42" s="982"/>
      <c r="AU42" s="982"/>
      <c r="AV42" s="982"/>
      <c r="AW42" s="982"/>
      <c r="AX42" s="982"/>
      <c r="AY42" s="982"/>
      <c r="AZ42" s="982"/>
      <c r="BA42" s="982"/>
      <c r="BB42" s="982"/>
      <c r="BC42" s="982"/>
      <c r="BD42" s="982"/>
      <c r="BE42" s="982"/>
      <c r="BF42" s="982"/>
      <c r="BG42" s="982"/>
      <c r="BH42" s="982"/>
      <c r="BI42" s="982"/>
      <c r="BJ42" s="982"/>
      <c r="BK42" s="982"/>
      <c r="BL42" s="982"/>
      <c r="BM42" s="982"/>
      <c r="BN42" s="982"/>
      <c r="BO42" s="982"/>
      <c r="BP42" s="982"/>
      <c r="BQ42" s="982"/>
      <c r="BR42" s="982"/>
      <c r="BS42" s="982"/>
      <c r="BT42" s="982"/>
      <c r="BU42" s="982"/>
      <c r="BV42" s="982"/>
      <c r="BW42" s="982"/>
      <c r="BX42" s="982"/>
      <c r="BY42" s="982"/>
      <c r="BZ42" s="982"/>
      <c r="CA42" s="982"/>
      <c r="CB42" s="982"/>
      <c r="CC42" s="982"/>
      <c r="CD42" s="982"/>
      <c r="CE42" s="982"/>
      <c r="CF42" s="982"/>
      <c r="CG42" s="982"/>
      <c r="CH42" s="982"/>
      <c r="CI42" s="982"/>
      <c r="CJ42" s="982"/>
      <c r="CK42" s="982"/>
      <c r="CL42" s="989"/>
      <c r="CM42" s="547"/>
      <c r="CN42" s="547"/>
      <c r="CQ42" s="557" t="s">
        <v>194</v>
      </c>
      <c r="CR42" s="557" t="s">
        <v>195</v>
      </c>
    </row>
    <row r="43" spans="1:116" ht="21" customHeight="1" thickBot="1" x14ac:dyDescent="0.2">
      <c r="A43" s="549"/>
      <c r="B43" s="1695" t="s">
        <v>1092</v>
      </c>
      <c r="C43" s="1696"/>
      <c r="D43" s="1696"/>
      <c r="E43" s="1696"/>
      <c r="F43" s="1696"/>
      <c r="G43" s="1696"/>
      <c r="H43" s="1696"/>
      <c r="I43" s="1815"/>
      <c r="J43" s="1808" t="str">
        <f>IF(J42=0,"-",ROUNDUP(J42/R21,0))</f>
        <v>-</v>
      </c>
      <c r="K43" s="1740"/>
      <c r="L43" s="1741"/>
      <c r="M43" s="1739" t="str">
        <f>IF(M42=0,"-",ROUNDUP(M42/R21,0))</f>
        <v>-</v>
      </c>
      <c r="N43" s="1740"/>
      <c r="O43" s="1741"/>
      <c r="P43" s="1739" t="str">
        <f>IF(P42=0,"-",ROUNDUP(P42/R21,0))</f>
        <v>-</v>
      </c>
      <c r="Q43" s="1740"/>
      <c r="R43" s="1741"/>
      <c r="S43" s="1809" t="s">
        <v>62</v>
      </c>
      <c r="T43" s="1810"/>
      <c r="U43" s="1811" t="s">
        <v>62</v>
      </c>
      <c r="V43" s="1812"/>
      <c r="W43" s="1807" t="str">
        <f>IF(W42=0,"-",ROUNDUP(W42/O16,0))</f>
        <v>-</v>
      </c>
      <c r="X43" s="1800"/>
      <c r="Y43" s="1801"/>
      <c r="Z43" s="1799" t="str">
        <f>IF(Z42=0,"-",ROUNDUP(Z42/O16,0))</f>
        <v>-</v>
      </c>
      <c r="AA43" s="1800"/>
      <c r="AB43" s="1801"/>
      <c r="AC43" s="1799" t="str">
        <f>IF(AC42=0,"-",ROUNDUP(AC42/O16,0))</f>
        <v>-</v>
      </c>
      <c r="AD43" s="1800"/>
      <c r="AE43" s="1801"/>
      <c r="AF43" s="1802" t="s">
        <v>62</v>
      </c>
      <c r="AG43" s="1803"/>
      <c r="AH43" s="1820" t="s">
        <v>62</v>
      </c>
      <c r="AI43" s="1821"/>
      <c r="AJ43" s="550"/>
      <c r="AK43" s="972"/>
      <c r="AL43" s="983"/>
      <c r="AM43" s="978"/>
      <c r="AN43" s="978"/>
      <c r="AO43" s="981"/>
      <c r="AP43" s="982"/>
      <c r="AQ43" s="982"/>
      <c r="AR43" s="982"/>
      <c r="AS43" s="982"/>
      <c r="AT43" s="982"/>
      <c r="AU43" s="982"/>
      <c r="AV43" s="982"/>
      <c r="AW43" s="982"/>
      <c r="AX43" s="982"/>
      <c r="AY43" s="982"/>
      <c r="AZ43" s="982"/>
      <c r="BA43" s="982"/>
      <c r="BB43" s="982"/>
      <c r="BC43" s="982"/>
      <c r="BD43" s="982"/>
      <c r="BE43" s="982"/>
      <c r="BF43" s="982"/>
      <c r="BG43" s="982"/>
      <c r="BH43" s="982"/>
      <c r="BI43" s="982"/>
      <c r="BJ43" s="982"/>
      <c r="BK43" s="982"/>
      <c r="BL43" s="982"/>
      <c r="BM43" s="982"/>
      <c r="BN43" s="982"/>
      <c r="BO43" s="982"/>
      <c r="BP43" s="982"/>
      <c r="BQ43" s="982"/>
      <c r="BR43" s="982"/>
      <c r="BS43" s="982"/>
      <c r="BT43" s="982"/>
      <c r="BU43" s="982"/>
      <c r="BV43" s="982"/>
      <c r="BW43" s="982"/>
      <c r="BX43" s="982"/>
      <c r="BY43" s="982"/>
      <c r="BZ43" s="982"/>
      <c r="CA43" s="982"/>
      <c r="CB43" s="982"/>
      <c r="CC43" s="982"/>
      <c r="CD43" s="982"/>
      <c r="CE43" s="982"/>
      <c r="CF43" s="982"/>
      <c r="CG43" s="982"/>
      <c r="CH43" s="982"/>
      <c r="CI43" s="982"/>
      <c r="CJ43" s="982"/>
      <c r="CK43" s="982"/>
      <c r="CL43" s="989"/>
      <c r="CM43" s="547"/>
      <c r="CN43" s="547"/>
      <c r="CP43" s="554" t="s">
        <v>188</v>
      </c>
      <c r="CQ43" s="553" t="e">
        <f t="shared" ref="CQ43:CQ49" si="2">ROUNDUP(J28/$R$21,0)</f>
        <v>#VALUE!</v>
      </c>
      <c r="CR43" s="553" t="e">
        <f t="shared" ref="CR43:CR49" si="3">ROUNDUP(M28/$R$21,0)</f>
        <v>#VALUE!</v>
      </c>
    </row>
    <row r="44" spans="1:116" ht="21" customHeight="1" x14ac:dyDescent="0.3">
      <c r="A44" s="549"/>
      <c r="B44" s="1805" t="s">
        <v>606</v>
      </c>
      <c r="C44" s="1805"/>
      <c r="D44" s="1805"/>
      <c r="E44" s="1805"/>
      <c r="F44" s="1805"/>
      <c r="G44" s="1805"/>
      <c r="H44" s="1805"/>
      <c r="I44" s="1805"/>
      <c r="J44" s="1805"/>
      <c r="K44" s="1805"/>
      <c r="L44" s="1805"/>
      <c r="M44" s="1805"/>
      <c r="N44" s="1805"/>
      <c r="O44" s="1805"/>
      <c r="P44" s="1805"/>
      <c r="Q44" s="1805"/>
      <c r="R44" s="1805"/>
      <c r="S44" s="1805"/>
      <c r="T44" s="958"/>
      <c r="AA44" s="693"/>
      <c r="AJ44" s="550"/>
      <c r="AK44" s="972"/>
      <c r="AL44" s="983"/>
      <c r="AM44" s="978"/>
      <c r="AN44" s="978"/>
      <c r="AO44" s="981"/>
      <c r="AP44" s="982"/>
      <c r="AQ44" s="982"/>
      <c r="AR44" s="982"/>
      <c r="AS44" s="982"/>
      <c r="AT44" s="982"/>
      <c r="AU44" s="982"/>
      <c r="AV44" s="982"/>
      <c r="AW44" s="982"/>
      <c r="AX44" s="982"/>
      <c r="AY44" s="982"/>
      <c r="AZ44" s="982"/>
      <c r="BA44" s="982"/>
      <c r="BB44" s="982"/>
      <c r="BC44" s="982"/>
      <c r="BD44" s="982"/>
      <c r="BE44" s="982"/>
      <c r="BF44" s="982"/>
      <c r="BG44" s="982"/>
      <c r="BH44" s="982"/>
      <c r="BI44" s="982"/>
      <c r="BJ44" s="982"/>
      <c r="BK44" s="982"/>
      <c r="BL44" s="982"/>
      <c r="BM44" s="982"/>
      <c r="BN44" s="982"/>
      <c r="BO44" s="982"/>
      <c r="BP44" s="982"/>
      <c r="BQ44" s="982"/>
      <c r="BR44" s="982"/>
      <c r="BS44" s="982"/>
      <c r="BT44" s="982"/>
      <c r="BU44" s="982"/>
      <c r="BV44" s="982"/>
      <c r="BW44" s="982"/>
      <c r="BX44" s="982"/>
      <c r="BY44" s="982"/>
      <c r="BZ44" s="982"/>
      <c r="CA44" s="982"/>
      <c r="CB44" s="982"/>
      <c r="CC44" s="982"/>
      <c r="CD44" s="982"/>
      <c r="CE44" s="982"/>
      <c r="CF44" s="982"/>
      <c r="CG44" s="982"/>
      <c r="CH44" s="982"/>
      <c r="CI44" s="982"/>
      <c r="CJ44" s="982"/>
      <c r="CK44" s="982"/>
      <c r="CL44" s="989"/>
      <c r="CM44" s="547"/>
      <c r="CN44" s="547"/>
      <c r="CP44" s="554" t="s">
        <v>189</v>
      </c>
      <c r="CQ44" s="553" t="e">
        <f t="shared" si="2"/>
        <v>#VALUE!</v>
      </c>
      <c r="CR44" s="553" t="e">
        <f t="shared" si="3"/>
        <v>#VALUE!</v>
      </c>
    </row>
    <row r="45" spans="1:116" ht="21" customHeight="1" x14ac:dyDescent="0.15">
      <c r="A45" s="549"/>
      <c r="B45" s="1695" t="s">
        <v>1093</v>
      </c>
      <c r="C45" s="1696"/>
      <c r="D45" s="1696"/>
      <c r="E45" s="1696"/>
      <c r="F45" s="1696"/>
      <c r="G45" s="1697"/>
      <c r="H45" s="1695" t="s">
        <v>1094</v>
      </c>
      <c r="I45" s="1696"/>
      <c r="J45" s="1696"/>
      <c r="K45" s="1696"/>
      <c r="L45" s="1696"/>
      <c r="M45" s="1697"/>
      <c r="N45" s="1695" t="s">
        <v>608</v>
      </c>
      <c r="O45" s="1696"/>
      <c r="P45" s="1696"/>
      <c r="Q45" s="1696"/>
      <c r="R45" s="1696"/>
      <c r="S45" s="1697"/>
      <c r="T45" s="75"/>
      <c r="U45" s="677"/>
      <c r="V45" s="677"/>
      <c r="W45" s="677"/>
      <c r="X45" s="677"/>
      <c r="Y45" s="677"/>
      <c r="Z45" s="677"/>
      <c r="AA45" s="677"/>
      <c r="AB45" s="677"/>
      <c r="AC45" s="677"/>
      <c r="AD45" s="677"/>
      <c r="AE45" s="677"/>
      <c r="AF45" s="677"/>
      <c r="AG45" s="677"/>
      <c r="AH45" s="677"/>
      <c r="AI45" s="677"/>
      <c r="AJ45" s="550"/>
      <c r="AK45" s="972"/>
      <c r="AL45" s="983"/>
      <c r="AM45" s="978"/>
      <c r="AN45" s="978"/>
      <c r="AO45" s="981"/>
      <c r="AP45" s="982"/>
      <c r="AQ45" s="982"/>
      <c r="AR45" s="982"/>
      <c r="AS45" s="982"/>
      <c r="AT45" s="982"/>
      <c r="AU45" s="982"/>
      <c r="AV45" s="982"/>
      <c r="AW45" s="982"/>
      <c r="AX45" s="982"/>
      <c r="AY45" s="982"/>
      <c r="AZ45" s="982"/>
      <c r="BA45" s="982"/>
      <c r="BB45" s="982"/>
      <c r="BC45" s="982"/>
      <c r="BD45" s="982"/>
      <c r="BE45" s="982"/>
      <c r="BF45" s="982"/>
      <c r="BG45" s="982"/>
      <c r="BH45" s="982"/>
      <c r="BI45" s="982"/>
      <c r="BJ45" s="982"/>
      <c r="BK45" s="982"/>
      <c r="BL45" s="982"/>
      <c r="BM45" s="982"/>
      <c r="BN45" s="982"/>
      <c r="BO45" s="982"/>
      <c r="BP45" s="982"/>
      <c r="BQ45" s="982"/>
      <c r="BR45" s="982"/>
      <c r="BS45" s="982"/>
      <c r="BT45" s="982"/>
      <c r="BU45" s="982"/>
      <c r="BV45" s="982"/>
      <c r="BW45" s="982"/>
      <c r="BX45" s="982"/>
      <c r="BY45" s="982"/>
      <c r="BZ45" s="982"/>
      <c r="CA45" s="982"/>
      <c r="CB45" s="982"/>
      <c r="CC45" s="982"/>
      <c r="CD45" s="982"/>
      <c r="CE45" s="982"/>
      <c r="CF45" s="982"/>
      <c r="CG45" s="982"/>
      <c r="CH45" s="982"/>
      <c r="CI45" s="982"/>
      <c r="CJ45" s="982"/>
      <c r="CK45" s="982"/>
      <c r="CL45" s="989"/>
      <c r="CM45" s="547"/>
      <c r="CN45" s="547"/>
      <c r="CP45" s="554" t="s">
        <v>190</v>
      </c>
      <c r="CQ45" s="553" t="e">
        <f t="shared" si="2"/>
        <v>#VALUE!</v>
      </c>
      <c r="CR45" s="553" t="e">
        <f t="shared" si="3"/>
        <v>#VALUE!</v>
      </c>
    </row>
    <row r="46" spans="1:116" ht="21" customHeight="1" x14ac:dyDescent="0.15">
      <c r="A46" s="549"/>
      <c r="B46" s="1720" t="str">
        <f>IF(入力シート!K266="","",入力シート!K266)</f>
        <v/>
      </c>
      <c r="C46" s="1721"/>
      <c r="D46" s="1721"/>
      <c r="E46" s="1721"/>
      <c r="F46" s="1721"/>
      <c r="G46" s="1722"/>
      <c r="H46" s="1723" t="str">
        <f>IF(入力シート!K275="","",入力シート!K275)</f>
        <v/>
      </c>
      <c r="I46" s="1724"/>
      <c r="J46" s="1724"/>
      <c r="K46" s="1724"/>
      <c r="L46" s="1724"/>
      <c r="M46" s="1725"/>
      <c r="N46" s="1742" t="str">
        <f>IF(B46="","-",ROUNDDOWN((B46-H46)/B46*100,1))</f>
        <v>-</v>
      </c>
      <c r="O46" s="1743"/>
      <c r="P46" s="1743"/>
      <c r="Q46" s="1743"/>
      <c r="R46" s="1743"/>
      <c r="S46" s="1744"/>
      <c r="T46" s="76"/>
      <c r="U46" s="677"/>
      <c r="V46" s="677"/>
      <c r="W46" s="677"/>
      <c r="X46" s="677"/>
      <c r="Y46" s="677"/>
      <c r="Z46" s="677"/>
      <c r="AA46" s="677"/>
      <c r="AB46" s="677"/>
      <c r="AC46" s="677"/>
      <c r="AD46" s="677"/>
      <c r="AE46" s="677"/>
      <c r="AF46" s="677"/>
      <c r="AG46" s="677"/>
      <c r="AH46" s="677"/>
      <c r="AI46" s="677"/>
      <c r="AJ46" s="550"/>
      <c r="AK46" s="972"/>
      <c r="AL46" s="983"/>
      <c r="AM46" s="978"/>
      <c r="AN46" s="978"/>
      <c r="AO46" s="981"/>
      <c r="AP46" s="982"/>
      <c r="AQ46" s="982"/>
      <c r="AR46" s="982"/>
      <c r="AS46" s="982"/>
      <c r="AT46" s="982"/>
      <c r="AU46" s="982"/>
      <c r="AV46" s="982"/>
      <c r="AW46" s="982"/>
      <c r="AX46" s="982"/>
      <c r="AY46" s="982"/>
      <c r="AZ46" s="982"/>
      <c r="BA46" s="982"/>
      <c r="BB46" s="982"/>
      <c r="BC46" s="982"/>
      <c r="BD46" s="982"/>
      <c r="BE46" s="982"/>
      <c r="BF46" s="982"/>
      <c r="BG46" s="982"/>
      <c r="BH46" s="982"/>
      <c r="BI46" s="982"/>
      <c r="BJ46" s="982"/>
      <c r="BK46" s="982"/>
      <c r="BL46" s="982"/>
      <c r="BM46" s="982"/>
      <c r="BN46" s="982"/>
      <c r="BO46" s="982"/>
      <c r="BP46" s="982"/>
      <c r="BQ46" s="982"/>
      <c r="BR46" s="982"/>
      <c r="BS46" s="982"/>
      <c r="BT46" s="982"/>
      <c r="BU46" s="982"/>
      <c r="BV46" s="982"/>
      <c r="BW46" s="982"/>
      <c r="BX46" s="982"/>
      <c r="BY46" s="982"/>
      <c r="BZ46" s="982"/>
      <c r="CA46" s="982"/>
      <c r="CB46" s="982"/>
      <c r="CC46" s="982"/>
      <c r="CD46" s="982"/>
      <c r="CE46" s="982"/>
      <c r="CF46" s="982"/>
      <c r="CG46" s="982"/>
      <c r="CH46" s="982"/>
      <c r="CI46" s="982"/>
      <c r="CJ46" s="982"/>
      <c r="CK46" s="982"/>
      <c r="CL46" s="989"/>
      <c r="CM46" s="547"/>
      <c r="CN46" s="547"/>
      <c r="CP46" s="554" t="s">
        <v>191</v>
      </c>
      <c r="CQ46" s="553" t="e">
        <f t="shared" si="2"/>
        <v>#VALUE!</v>
      </c>
      <c r="CR46" s="553" t="e">
        <f t="shared" si="3"/>
        <v>#VALUE!</v>
      </c>
    </row>
    <row r="47" spans="1:116" ht="21" customHeight="1" x14ac:dyDescent="0.3">
      <c r="A47" s="549"/>
      <c r="B47" s="1726" t="s">
        <v>1159</v>
      </c>
      <c r="C47" s="1726"/>
      <c r="D47" s="1726"/>
      <c r="E47" s="1726"/>
      <c r="F47" s="1726"/>
      <c r="G47" s="1726"/>
      <c r="H47" s="1726"/>
      <c r="I47" s="1726"/>
      <c r="J47" s="1726"/>
      <c r="K47" s="1726"/>
      <c r="L47" s="1726"/>
      <c r="M47" s="1726"/>
      <c r="N47" s="1726"/>
      <c r="O47" s="1726"/>
      <c r="P47" s="1726"/>
      <c r="Q47" s="1726"/>
      <c r="R47" s="1726"/>
      <c r="S47" s="1726"/>
      <c r="T47" s="1805" t="s">
        <v>1160</v>
      </c>
      <c r="U47" s="1805"/>
      <c r="V47" s="1805"/>
      <c r="W47" s="1805"/>
      <c r="X47" s="1805"/>
      <c r="Y47" s="1805"/>
      <c r="Z47" s="1805"/>
      <c r="AA47" s="1805"/>
      <c r="AB47" s="1805"/>
      <c r="AC47" s="1805"/>
      <c r="AD47" s="1805"/>
      <c r="AE47" s="1805"/>
      <c r="AF47" s="1805"/>
      <c r="AG47" s="1805"/>
      <c r="AH47" s="1805"/>
      <c r="AI47" s="1805"/>
      <c r="AJ47" s="550"/>
      <c r="AK47" s="972"/>
      <c r="AL47" s="983"/>
      <c r="AM47" s="978"/>
      <c r="AN47" s="978"/>
      <c r="AO47" s="981"/>
      <c r="AP47" s="982"/>
      <c r="AQ47" s="982"/>
      <c r="AR47" s="982"/>
      <c r="AS47" s="982"/>
      <c r="AT47" s="982"/>
      <c r="AU47" s="982"/>
      <c r="AV47" s="982"/>
      <c r="AW47" s="982"/>
      <c r="AX47" s="982"/>
      <c r="AY47" s="982"/>
      <c r="AZ47" s="982"/>
      <c r="BA47" s="982"/>
      <c r="BB47" s="982"/>
      <c r="BC47" s="982"/>
      <c r="BD47" s="982"/>
      <c r="BE47" s="982"/>
      <c r="BF47" s="982"/>
      <c r="BG47" s="982"/>
      <c r="BH47" s="982"/>
      <c r="BI47" s="982"/>
      <c r="BJ47" s="982"/>
      <c r="BK47" s="982"/>
      <c r="BL47" s="982"/>
      <c r="BM47" s="982"/>
      <c r="BN47" s="982"/>
      <c r="BO47" s="982"/>
      <c r="BP47" s="982"/>
      <c r="BQ47" s="982"/>
      <c r="BR47" s="982"/>
      <c r="BS47" s="982"/>
      <c r="BT47" s="982"/>
      <c r="BU47" s="982"/>
      <c r="BV47" s="982"/>
      <c r="BW47" s="982"/>
      <c r="BX47" s="982"/>
      <c r="BY47" s="982"/>
      <c r="BZ47" s="982"/>
      <c r="CA47" s="982"/>
      <c r="CB47" s="982"/>
      <c r="CC47" s="982"/>
      <c r="CD47" s="982"/>
      <c r="CE47" s="982"/>
      <c r="CF47" s="982"/>
      <c r="CG47" s="982"/>
      <c r="CH47" s="982"/>
      <c r="CI47" s="982"/>
      <c r="CJ47" s="982"/>
      <c r="CK47" s="982"/>
      <c r="CL47" s="989"/>
      <c r="CM47" s="547"/>
      <c r="CN47" s="547"/>
      <c r="CP47" s="554" t="s">
        <v>192</v>
      </c>
      <c r="CQ47" s="553" t="e">
        <f t="shared" si="2"/>
        <v>#VALUE!</v>
      </c>
      <c r="CR47" s="553" t="e">
        <f t="shared" si="3"/>
        <v>#VALUE!</v>
      </c>
    </row>
    <row r="48" spans="1:116" ht="21" customHeight="1" x14ac:dyDescent="0.15">
      <c r="A48" s="549"/>
      <c r="B48" s="1689" t="s">
        <v>417</v>
      </c>
      <c r="C48" s="1690"/>
      <c r="D48" s="1690"/>
      <c r="E48" s="1690"/>
      <c r="F48" s="1690"/>
      <c r="G48" s="1691"/>
      <c r="H48" s="1689" t="s">
        <v>1125</v>
      </c>
      <c r="I48" s="1690"/>
      <c r="J48" s="1690"/>
      <c r="K48" s="1691"/>
      <c r="L48" s="1689" t="s">
        <v>1126</v>
      </c>
      <c r="M48" s="1690"/>
      <c r="N48" s="1690"/>
      <c r="O48" s="1691"/>
      <c r="P48" s="1689" t="s">
        <v>1127</v>
      </c>
      <c r="Q48" s="1690"/>
      <c r="R48" s="1690"/>
      <c r="S48" s="1691"/>
      <c r="T48" s="1804" t="s">
        <v>417</v>
      </c>
      <c r="U48" s="1804"/>
      <c r="V48" s="1804"/>
      <c r="W48" s="1804"/>
      <c r="X48" s="1804" t="s">
        <v>1125</v>
      </c>
      <c r="Y48" s="1804"/>
      <c r="Z48" s="1804"/>
      <c r="AA48" s="1804"/>
      <c r="AB48" s="1804" t="s">
        <v>1126</v>
      </c>
      <c r="AC48" s="1804"/>
      <c r="AD48" s="1804"/>
      <c r="AE48" s="1804"/>
      <c r="AF48" s="1804" t="s">
        <v>1127</v>
      </c>
      <c r="AG48" s="1804"/>
      <c r="AH48" s="1804"/>
      <c r="AI48" s="1804"/>
      <c r="AJ48" s="550"/>
      <c r="AK48" s="972"/>
      <c r="AL48" s="983"/>
      <c r="AM48" s="978"/>
      <c r="AN48" s="978"/>
      <c r="AO48" s="981"/>
      <c r="AP48" s="982"/>
      <c r="AQ48" s="982"/>
      <c r="AR48" s="982"/>
      <c r="AS48" s="982"/>
      <c r="AT48" s="982"/>
      <c r="AU48" s="982"/>
      <c r="AV48" s="982"/>
      <c r="AW48" s="982"/>
      <c r="AX48" s="982"/>
      <c r="AY48" s="982"/>
      <c r="AZ48" s="982"/>
      <c r="BA48" s="982"/>
      <c r="BB48" s="982"/>
      <c r="BC48" s="982"/>
      <c r="BD48" s="982"/>
      <c r="BE48" s="982"/>
      <c r="BF48" s="982"/>
      <c r="BG48" s="982"/>
      <c r="BH48" s="982"/>
      <c r="BI48" s="982"/>
      <c r="BJ48" s="982"/>
      <c r="BK48" s="982"/>
      <c r="BL48" s="982"/>
      <c r="BM48" s="982"/>
      <c r="BN48" s="982"/>
      <c r="BO48" s="982"/>
      <c r="BP48" s="982"/>
      <c r="BQ48" s="982"/>
      <c r="BR48" s="982"/>
      <c r="BS48" s="982"/>
      <c r="BT48" s="982"/>
      <c r="BU48" s="982"/>
      <c r="BV48" s="982"/>
      <c r="BW48" s="982"/>
      <c r="BX48" s="982"/>
      <c r="BY48" s="982"/>
      <c r="BZ48" s="982"/>
      <c r="CA48" s="982"/>
      <c r="CB48" s="982"/>
      <c r="CC48" s="982"/>
      <c r="CD48" s="982"/>
      <c r="CE48" s="982"/>
      <c r="CF48" s="982"/>
      <c r="CG48" s="982"/>
      <c r="CH48" s="982"/>
      <c r="CI48" s="982"/>
      <c r="CJ48" s="982"/>
      <c r="CK48" s="982"/>
      <c r="CL48" s="989"/>
      <c r="CM48" s="547"/>
      <c r="CN48" s="547"/>
      <c r="CP48" s="554" t="s">
        <v>248</v>
      </c>
      <c r="CQ48" s="553" t="e">
        <f t="shared" si="2"/>
        <v>#VALUE!</v>
      </c>
      <c r="CR48" s="553" t="e">
        <f t="shared" si="3"/>
        <v>#VALUE!</v>
      </c>
    </row>
    <row r="49" spans="1:96" ht="21" customHeight="1" x14ac:dyDescent="0.15">
      <c r="A49" s="549"/>
      <c r="B49" s="1692"/>
      <c r="C49" s="1693"/>
      <c r="D49" s="1693"/>
      <c r="E49" s="1693"/>
      <c r="F49" s="1693"/>
      <c r="G49" s="1694"/>
      <c r="H49" s="1692"/>
      <c r="I49" s="1693"/>
      <c r="J49" s="1693"/>
      <c r="K49" s="1694"/>
      <c r="L49" s="1692"/>
      <c r="M49" s="1693"/>
      <c r="N49" s="1693"/>
      <c r="O49" s="1694"/>
      <c r="P49" s="1692"/>
      <c r="Q49" s="1693"/>
      <c r="R49" s="1693"/>
      <c r="S49" s="1694"/>
      <c r="T49" s="1804"/>
      <c r="U49" s="1804"/>
      <c r="V49" s="1804"/>
      <c r="W49" s="1804"/>
      <c r="X49" s="1804"/>
      <c r="Y49" s="1804"/>
      <c r="Z49" s="1804"/>
      <c r="AA49" s="1804"/>
      <c r="AB49" s="1804"/>
      <c r="AC49" s="1804"/>
      <c r="AD49" s="1804"/>
      <c r="AE49" s="1804"/>
      <c r="AF49" s="1804"/>
      <c r="AG49" s="1804"/>
      <c r="AH49" s="1804"/>
      <c r="AI49" s="1804"/>
      <c r="AK49" s="972"/>
      <c r="AL49" s="983"/>
      <c r="AM49" s="978"/>
      <c r="AN49" s="978"/>
      <c r="AO49" s="981"/>
      <c r="AP49" s="982"/>
      <c r="AQ49" s="982"/>
      <c r="AR49" s="982"/>
      <c r="AS49" s="982"/>
      <c r="AT49" s="982"/>
      <c r="AU49" s="982"/>
      <c r="AV49" s="982"/>
      <c r="AW49" s="982"/>
      <c r="AX49" s="982"/>
      <c r="AY49" s="982"/>
      <c r="AZ49" s="982"/>
      <c r="BA49" s="982"/>
      <c r="BB49" s="982"/>
      <c r="BC49" s="982"/>
      <c r="BD49" s="982"/>
      <c r="BE49" s="982"/>
      <c r="BF49" s="982"/>
      <c r="BG49" s="982"/>
      <c r="BH49" s="982"/>
      <c r="BI49" s="982"/>
      <c r="BJ49" s="982"/>
      <c r="BK49" s="982"/>
      <c r="BL49" s="982"/>
      <c r="BM49" s="982"/>
      <c r="BN49" s="982"/>
      <c r="BO49" s="982"/>
      <c r="BP49" s="982"/>
      <c r="BQ49" s="982"/>
      <c r="BR49" s="982"/>
      <c r="BS49" s="982"/>
      <c r="BT49" s="982"/>
      <c r="BU49" s="982"/>
      <c r="BV49" s="982"/>
      <c r="BW49" s="982"/>
      <c r="BX49" s="982"/>
      <c r="BY49" s="982"/>
      <c r="BZ49" s="982"/>
      <c r="CA49" s="982"/>
      <c r="CB49" s="982"/>
      <c r="CC49" s="982"/>
      <c r="CD49" s="982"/>
      <c r="CE49" s="982"/>
      <c r="CF49" s="982"/>
      <c r="CG49" s="982"/>
      <c r="CH49" s="982"/>
      <c r="CI49" s="982"/>
      <c r="CJ49" s="982"/>
      <c r="CK49" s="982"/>
      <c r="CL49" s="989"/>
      <c r="CM49" s="547"/>
      <c r="CN49" s="547"/>
      <c r="CP49" s="554" t="s">
        <v>193</v>
      </c>
      <c r="CQ49" s="553" t="e">
        <f t="shared" si="2"/>
        <v>#VALUE!</v>
      </c>
      <c r="CR49" s="553" t="e">
        <f t="shared" si="3"/>
        <v>#VALUE!</v>
      </c>
    </row>
    <row r="50" spans="1:96" ht="21" customHeight="1" x14ac:dyDescent="0.15">
      <c r="A50" s="549"/>
      <c r="B50" s="1695" t="s">
        <v>89</v>
      </c>
      <c r="C50" s="1696"/>
      <c r="D50" s="1696"/>
      <c r="E50" s="1696"/>
      <c r="F50" s="1696"/>
      <c r="G50" s="1697"/>
      <c r="H50" s="1704">
        <f>'４-１．概略予算書（まとめ）'!C12</f>
        <v>0</v>
      </c>
      <c r="I50" s="1705"/>
      <c r="J50" s="1705"/>
      <c r="K50" s="1706"/>
      <c r="L50" s="1704">
        <f>'４-１．概略予算書（まとめ）'!D12</f>
        <v>0</v>
      </c>
      <c r="M50" s="1705"/>
      <c r="N50" s="1705"/>
      <c r="O50" s="1706"/>
      <c r="P50" s="1704">
        <f>'４-１．概略予算書（まとめ）'!E12</f>
        <v>0</v>
      </c>
      <c r="Q50" s="1705"/>
      <c r="R50" s="1705"/>
      <c r="S50" s="1706"/>
      <c r="T50" s="1816" t="s">
        <v>1128</v>
      </c>
      <c r="U50" s="1816"/>
      <c r="V50" s="1816"/>
      <c r="W50" s="1816"/>
      <c r="X50" s="1704">
        <f>'４-２．概略予算書（経費別まとめ） '!C11</f>
        <v>0</v>
      </c>
      <c r="Y50" s="1705"/>
      <c r="Z50" s="1705"/>
      <c r="AA50" s="1706"/>
      <c r="AB50" s="1704">
        <f>'４-２．概略予算書（経費別まとめ） '!D11</f>
        <v>0</v>
      </c>
      <c r="AC50" s="1705"/>
      <c r="AD50" s="1705"/>
      <c r="AE50" s="1706"/>
      <c r="AF50" s="1704">
        <f>'４-２．概略予算書（経費別まとめ） '!E11</f>
        <v>0</v>
      </c>
      <c r="AG50" s="1705"/>
      <c r="AH50" s="1705"/>
      <c r="AI50" s="1706"/>
      <c r="AK50" s="972"/>
      <c r="AL50" s="983"/>
      <c r="AM50" s="978"/>
      <c r="AN50" s="978"/>
      <c r="AO50" s="981"/>
      <c r="AP50" s="982"/>
      <c r="AQ50" s="982"/>
      <c r="AR50" s="982"/>
      <c r="AS50" s="982"/>
      <c r="AT50" s="982"/>
      <c r="AU50" s="982"/>
      <c r="AV50" s="982"/>
      <c r="AW50" s="982"/>
      <c r="AX50" s="982"/>
      <c r="AY50" s="982"/>
      <c r="AZ50" s="982"/>
      <c r="BA50" s="982"/>
      <c r="BB50" s="982"/>
      <c r="BC50" s="982"/>
      <c r="BD50" s="982"/>
      <c r="BE50" s="982"/>
      <c r="BF50" s="982"/>
      <c r="BG50" s="982"/>
      <c r="BH50" s="982"/>
      <c r="BI50" s="982"/>
      <c r="BJ50" s="982"/>
      <c r="BK50" s="982"/>
      <c r="BL50" s="982"/>
      <c r="BM50" s="982"/>
      <c r="BN50" s="982"/>
      <c r="BO50" s="982"/>
      <c r="BP50" s="982"/>
      <c r="BQ50" s="982"/>
      <c r="BR50" s="982"/>
      <c r="BS50" s="982"/>
      <c r="BT50" s="982"/>
      <c r="BU50" s="982"/>
      <c r="BV50" s="982"/>
      <c r="BW50" s="982"/>
      <c r="BX50" s="982"/>
      <c r="BY50" s="982"/>
      <c r="BZ50" s="982"/>
      <c r="CA50" s="982"/>
      <c r="CB50" s="982"/>
      <c r="CC50" s="982"/>
      <c r="CD50" s="982"/>
      <c r="CE50" s="982"/>
      <c r="CF50" s="982"/>
      <c r="CG50" s="982"/>
      <c r="CH50" s="982"/>
      <c r="CI50" s="982"/>
      <c r="CJ50" s="982"/>
      <c r="CK50" s="982"/>
      <c r="CL50" s="989"/>
      <c r="CM50" s="547"/>
      <c r="CN50" s="547"/>
    </row>
    <row r="51" spans="1:96" ht="21" customHeight="1" x14ac:dyDescent="0.15">
      <c r="A51" s="549"/>
      <c r="B51" s="1695" t="s">
        <v>90</v>
      </c>
      <c r="C51" s="1696"/>
      <c r="D51" s="1696"/>
      <c r="E51" s="1696"/>
      <c r="F51" s="1696"/>
      <c r="G51" s="1697"/>
      <c r="H51" s="1704">
        <f>'４-１．概略予算書（まとめ）'!C13</f>
        <v>0</v>
      </c>
      <c r="I51" s="1705"/>
      <c r="J51" s="1705"/>
      <c r="K51" s="1706"/>
      <c r="L51" s="1704">
        <f>'４-１．概略予算書（まとめ）'!D13</f>
        <v>0</v>
      </c>
      <c r="M51" s="1705"/>
      <c r="N51" s="1705"/>
      <c r="O51" s="1706"/>
      <c r="P51" s="1704">
        <f>'４-１．概略予算書（まとめ）'!E13</f>
        <v>0</v>
      </c>
      <c r="Q51" s="1705"/>
      <c r="R51" s="1705"/>
      <c r="S51" s="1706"/>
      <c r="T51" s="1745" t="s">
        <v>1129</v>
      </c>
      <c r="U51" s="1745"/>
      <c r="V51" s="1745"/>
      <c r="W51" s="1745"/>
      <c r="X51" s="1704">
        <f>'４-２．概略予算書（経費別まとめ） '!C12</f>
        <v>0</v>
      </c>
      <c r="Y51" s="1705"/>
      <c r="Z51" s="1705"/>
      <c r="AA51" s="1706"/>
      <c r="AB51" s="1704">
        <f>'４-２．概略予算書（経費別まとめ） '!D12</f>
        <v>0</v>
      </c>
      <c r="AC51" s="1705"/>
      <c r="AD51" s="1705"/>
      <c r="AE51" s="1706"/>
      <c r="AF51" s="1704">
        <f>'４-２．概略予算書（経費別まとめ） '!E12</f>
        <v>0</v>
      </c>
      <c r="AG51" s="1705"/>
      <c r="AH51" s="1705"/>
      <c r="AI51" s="1706"/>
      <c r="AK51" s="972"/>
      <c r="AL51" s="983"/>
      <c r="AM51" s="978"/>
      <c r="AN51" s="978"/>
      <c r="AO51" s="981"/>
      <c r="AP51" s="982"/>
      <c r="AQ51" s="982"/>
      <c r="AR51" s="982"/>
      <c r="AS51" s="982"/>
      <c r="AT51" s="982"/>
      <c r="AU51" s="982"/>
      <c r="AV51" s="982"/>
      <c r="AW51" s="982"/>
      <c r="AX51" s="982"/>
      <c r="AY51" s="982"/>
      <c r="AZ51" s="982"/>
      <c r="BA51" s="982"/>
      <c r="BB51" s="982"/>
      <c r="BC51" s="982"/>
      <c r="BD51" s="982"/>
      <c r="BE51" s="982"/>
      <c r="BF51" s="982"/>
      <c r="BG51" s="982"/>
      <c r="BH51" s="982"/>
      <c r="BI51" s="982"/>
      <c r="BJ51" s="982"/>
      <c r="BK51" s="982"/>
      <c r="BL51" s="982"/>
      <c r="BM51" s="982"/>
      <c r="BN51" s="982"/>
      <c r="BO51" s="982"/>
      <c r="BP51" s="982"/>
      <c r="BQ51" s="982"/>
      <c r="BR51" s="982"/>
      <c r="BS51" s="982"/>
      <c r="BT51" s="982"/>
      <c r="BU51" s="982"/>
      <c r="BV51" s="982"/>
      <c r="BW51" s="982"/>
      <c r="BX51" s="982"/>
      <c r="BY51" s="982"/>
      <c r="BZ51" s="982"/>
      <c r="CA51" s="982"/>
      <c r="CB51" s="982"/>
      <c r="CC51" s="982"/>
      <c r="CD51" s="982"/>
      <c r="CE51" s="982"/>
      <c r="CF51" s="982"/>
      <c r="CG51" s="982"/>
      <c r="CH51" s="982"/>
      <c r="CI51" s="982"/>
      <c r="CJ51" s="982"/>
      <c r="CK51" s="982"/>
      <c r="CL51" s="989"/>
      <c r="CM51" s="547"/>
      <c r="CN51" s="547"/>
    </row>
    <row r="52" spans="1:96" ht="21" customHeight="1" x14ac:dyDescent="0.15">
      <c r="A52" s="549"/>
      <c r="B52" s="1695" t="s">
        <v>91</v>
      </c>
      <c r="C52" s="1696"/>
      <c r="D52" s="1696"/>
      <c r="E52" s="1696"/>
      <c r="F52" s="1696"/>
      <c r="G52" s="1697"/>
      <c r="H52" s="1704">
        <f>'４-１．概略予算書（まとめ）'!C14</f>
        <v>0</v>
      </c>
      <c r="I52" s="1705"/>
      <c r="J52" s="1705"/>
      <c r="K52" s="1706"/>
      <c r="L52" s="1704">
        <f>'４-１．概略予算書（まとめ）'!D14</f>
        <v>0</v>
      </c>
      <c r="M52" s="1705"/>
      <c r="N52" s="1705"/>
      <c r="O52" s="1706"/>
      <c r="P52" s="1704">
        <f>'４-１．概略予算書（まとめ）'!E14</f>
        <v>0</v>
      </c>
      <c r="Q52" s="1705"/>
      <c r="R52" s="1705"/>
      <c r="S52" s="1706"/>
      <c r="T52" s="1745" t="s">
        <v>1130</v>
      </c>
      <c r="U52" s="1745"/>
      <c r="V52" s="1745"/>
      <c r="W52" s="1745"/>
      <c r="X52" s="1704">
        <f>'４-２．概略予算書（経費別まとめ） '!C13</f>
        <v>0</v>
      </c>
      <c r="Y52" s="1705"/>
      <c r="Z52" s="1705"/>
      <c r="AA52" s="1706"/>
      <c r="AB52" s="1704">
        <f>'４-２．概略予算書（経費別まとめ） '!D13</f>
        <v>0</v>
      </c>
      <c r="AC52" s="1705"/>
      <c r="AD52" s="1705"/>
      <c r="AE52" s="1706"/>
      <c r="AF52" s="1704">
        <f>'４-２．概略予算書（経費別まとめ） '!E13</f>
        <v>0</v>
      </c>
      <c r="AG52" s="1705"/>
      <c r="AH52" s="1705"/>
      <c r="AI52" s="1706"/>
      <c r="AK52" s="972"/>
      <c r="AL52" s="983"/>
      <c r="AM52" s="978"/>
      <c r="AN52" s="978"/>
      <c r="AO52" s="981"/>
      <c r="AP52" s="982"/>
      <c r="AQ52" s="982"/>
      <c r="AR52" s="982"/>
      <c r="AS52" s="982"/>
      <c r="AT52" s="982"/>
      <c r="AU52" s="982"/>
      <c r="AV52" s="982"/>
      <c r="AW52" s="982"/>
      <c r="AX52" s="982"/>
      <c r="AY52" s="982"/>
      <c r="AZ52" s="982"/>
      <c r="BA52" s="982"/>
      <c r="BB52" s="982"/>
      <c r="BC52" s="982"/>
      <c r="BD52" s="982"/>
      <c r="BE52" s="982"/>
      <c r="BF52" s="982"/>
      <c r="BG52" s="982"/>
      <c r="BH52" s="982"/>
      <c r="BI52" s="982"/>
      <c r="BJ52" s="982"/>
      <c r="BK52" s="982"/>
      <c r="BL52" s="982"/>
      <c r="BM52" s="982"/>
      <c r="BN52" s="982"/>
      <c r="BO52" s="982"/>
      <c r="BP52" s="982"/>
      <c r="BQ52" s="982"/>
      <c r="BR52" s="982"/>
      <c r="BS52" s="982"/>
      <c r="BT52" s="982"/>
      <c r="BU52" s="982"/>
      <c r="BV52" s="982"/>
      <c r="BW52" s="982"/>
      <c r="BX52" s="982"/>
      <c r="BY52" s="982"/>
      <c r="BZ52" s="982"/>
      <c r="CA52" s="982"/>
      <c r="CB52" s="982"/>
      <c r="CC52" s="982"/>
      <c r="CD52" s="982"/>
      <c r="CE52" s="982"/>
      <c r="CF52" s="982"/>
      <c r="CG52" s="982"/>
      <c r="CH52" s="982"/>
      <c r="CI52" s="982"/>
      <c r="CJ52" s="982"/>
      <c r="CK52" s="982"/>
      <c r="CL52" s="989"/>
      <c r="CM52" s="547"/>
      <c r="CN52" s="547"/>
    </row>
    <row r="53" spans="1:96" ht="21" customHeight="1" x14ac:dyDescent="0.15">
      <c r="A53" s="549"/>
      <c r="B53" s="1695" t="s">
        <v>92</v>
      </c>
      <c r="C53" s="1696"/>
      <c r="D53" s="1696"/>
      <c r="E53" s="1696"/>
      <c r="F53" s="1696"/>
      <c r="G53" s="1697"/>
      <c r="H53" s="1704">
        <f>'４-１．概略予算書（まとめ）'!C15</f>
        <v>0</v>
      </c>
      <c r="I53" s="1705"/>
      <c r="J53" s="1705"/>
      <c r="K53" s="1706"/>
      <c r="L53" s="1704">
        <f>'４-１．概略予算書（まとめ）'!D15</f>
        <v>0</v>
      </c>
      <c r="M53" s="1705"/>
      <c r="N53" s="1705"/>
      <c r="O53" s="1706"/>
      <c r="P53" s="1704">
        <f>'４-１．概略予算書（まとめ）'!E15</f>
        <v>0</v>
      </c>
      <c r="Q53" s="1705"/>
      <c r="R53" s="1705"/>
      <c r="S53" s="1706"/>
      <c r="T53" s="1745" t="s">
        <v>1131</v>
      </c>
      <c r="U53" s="1745"/>
      <c r="V53" s="1745"/>
      <c r="W53" s="1745"/>
      <c r="X53" s="1704">
        <f>'４-２．概略予算書（経費別まとめ） '!C14</f>
        <v>0</v>
      </c>
      <c r="Y53" s="1705"/>
      <c r="Z53" s="1705"/>
      <c r="AA53" s="1706"/>
      <c r="AB53" s="1704">
        <f>'４-２．概略予算書（経費別まとめ） '!D14</f>
        <v>0</v>
      </c>
      <c r="AC53" s="1705"/>
      <c r="AD53" s="1705"/>
      <c r="AE53" s="1706"/>
      <c r="AF53" s="1704">
        <f>'４-２．概略予算書（経費別まとめ） '!E14</f>
        <v>0</v>
      </c>
      <c r="AG53" s="1705"/>
      <c r="AH53" s="1705"/>
      <c r="AI53" s="1706"/>
      <c r="AK53" s="972"/>
      <c r="AL53" s="983"/>
      <c r="AM53" s="978"/>
      <c r="AN53" s="978"/>
      <c r="AO53" s="981"/>
      <c r="AP53" s="982"/>
      <c r="AQ53" s="982"/>
      <c r="AR53" s="982"/>
      <c r="AS53" s="982"/>
      <c r="AT53" s="982"/>
      <c r="AU53" s="982"/>
      <c r="AV53" s="982"/>
      <c r="AW53" s="982"/>
      <c r="AX53" s="982"/>
      <c r="AY53" s="982"/>
      <c r="AZ53" s="982"/>
      <c r="BA53" s="982"/>
      <c r="BB53" s="982"/>
      <c r="BC53" s="982"/>
      <c r="BD53" s="982"/>
      <c r="BE53" s="982"/>
      <c r="BF53" s="982"/>
      <c r="BG53" s="982"/>
      <c r="BH53" s="982"/>
      <c r="BI53" s="982"/>
      <c r="BJ53" s="982"/>
      <c r="BK53" s="982"/>
      <c r="BL53" s="982"/>
      <c r="BM53" s="982"/>
      <c r="BN53" s="982"/>
      <c r="BO53" s="982"/>
      <c r="BP53" s="982"/>
      <c r="BQ53" s="982"/>
      <c r="BR53" s="982"/>
      <c r="BS53" s="982"/>
      <c r="BT53" s="982"/>
      <c r="BU53" s="982"/>
      <c r="BV53" s="982"/>
      <c r="BW53" s="982"/>
      <c r="BX53" s="982"/>
      <c r="BY53" s="982"/>
      <c r="BZ53" s="982"/>
      <c r="CA53" s="982"/>
      <c r="CB53" s="982"/>
      <c r="CC53" s="982"/>
      <c r="CD53" s="982"/>
      <c r="CE53" s="982"/>
      <c r="CF53" s="982"/>
      <c r="CG53" s="982"/>
      <c r="CH53" s="982"/>
      <c r="CI53" s="982"/>
      <c r="CJ53" s="982"/>
      <c r="CK53" s="982"/>
      <c r="CL53" s="989"/>
      <c r="CM53" s="547"/>
      <c r="CN53" s="547"/>
    </row>
    <row r="54" spans="1:96" ht="21" customHeight="1" x14ac:dyDescent="0.15">
      <c r="A54" s="549"/>
      <c r="B54" s="1622" t="s">
        <v>783</v>
      </c>
      <c r="C54" s="1623"/>
      <c r="D54" s="1623"/>
      <c r="E54" s="1623"/>
      <c r="F54" s="1623"/>
      <c r="G54" s="1711"/>
      <c r="H54" s="1707" t="str">
        <f>IF(H53=0,"-",ROUNDUP(H53/R21,0))</f>
        <v>-</v>
      </c>
      <c r="I54" s="1708"/>
      <c r="J54" s="1708"/>
      <c r="K54" s="1709"/>
      <c r="L54" s="1707" t="str">
        <f>IF(L53=0,"-",ROUNDUP(L53/R21,0))</f>
        <v>-</v>
      </c>
      <c r="M54" s="1708"/>
      <c r="N54" s="1708"/>
      <c r="O54" s="1709"/>
      <c r="P54" s="1707" t="str">
        <f>IF(P53=0,"-",ROUNDUP(P53/R21,0))</f>
        <v>-</v>
      </c>
      <c r="Q54" s="1708"/>
      <c r="R54" s="1708"/>
      <c r="S54" s="1709"/>
      <c r="T54" s="1746" t="s">
        <v>1241</v>
      </c>
      <c r="U54" s="1746"/>
      <c r="V54" s="1746"/>
      <c r="W54" s="1746"/>
      <c r="X54" s="1707" t="str">
        <f>IF(X53=0,"-",ROUNDUP(X53/R21,0))</f>
        <v>-</v>
      </c>
      <c r="Y54" s="1708"/>
      <c r="Z54" s="1708"/>
      <c r="AA54" s="1709"/>
      <c r="AB54" s="1707" t="str">
        <f>IF(AB53=0,"-",ROUNDUP(AB53/R21,0))</f>
        <v>-</v>
      </c>
      <c r="AC54" s="1708"/>
      <c r="AD54" s="1708"/>
      <c r="AE54" s="1709"/>
      <c r="AF54" s="1707" t="str">
        <f>IF(AF53=0,"-",ROUNDUP(AF53/R21,0))</f>
        <v>-</v>
      </c>
      <c r="AG54" s="1708"/>
      <c r="AH54" s="1708"/>
      <c r="AI54" s="1709"/>
      <c r="AK54" s="972"/>
      <c r="AL54" s="983"/>
      <c r="AM54" s="978"/>
      <c r="AN54" s="978"/>
      <c r="AO54" s="981"/>
      <c r="AP54" s="982"/>
      <c r="AQ54" s="982"/>
      <c r="AR54" s="982"/>
      <c r="AS54" s="982"/>
      <c r="AT54" s="982"/>
      <c r="AU54" s="982"/>
      <c r="AV54" s="982"/>
      <c r="AW54" s="982"/>
      <c r="AX54" s="982"/>
      <c r="AY54" s="982"/>
      <c r="AZ54" s="982"/>
      <c r="BA54" s="982"/>
      <c r="BB54" s="982"/>
      <c r="BC54" s="982"/>
      <c r="BD54" s="982"/>
      <c r="BE54" s="982"/>
      <c r="BF54" s="982"/>
      <c r="BG54" s="982"/>
      <c r="BH54" s="982"/>
      <c r="BI54" s="982"/>
      <c r="BJ54" s="982"/>
      <c r="BK54" s="982"/>
      <c r="BL54" s="982"/>
      <c r="BM54" s="982"/>
      <c r="BN54" s="982"/>
      <c r="BO54" s="982"/>
      <c r="BP54" s="982"/>
      <c r="BQ54" s="982"/>
      <c r="BR54" s="982"/>
      <c r="BS54" s="982"/>
      <c r="BT54" s="982"/>
      <c r="BU54" s="982"/>
      <c r="BV54" s="982"/>
      <c r="BW54" s="982"/>
      <c r="BX54" s="982"/>
      <c r="BY54" s="982"/>
      <c r="BZ54" s="982"/>
      <c r="CA54" s="982"/>
      <c r="CB54" s="982"/>
      <c r="CC54" s="982"/>
      <c r="CD54" s="982"/>
      <c r="CE54" s="982"/>
      <c r="CF54" s="982"/>
      <c r="CG54" s="982"/>
      <c r="CH54" s="982"/>
      <c r="CI54" s="982"/>
      <c r="CJ54" s="982"/>
      <c r="CK54" s="982"/>
      <c r="CL54" s="989"/>
      <c r="CM54" s="547"/>
      <c r="CN54" s="547"/>
    </row>
    <row r="55" spans="1:96" ht="21" customHeight="1" x14ac:dyDescent="0.3">
      <c r="A55" s="549"/>
      <c r="B55" s="1726" t="s">
        <v>1161</v>
      </c>
      <c r="C55" s="1726"/>
      <c r="D55" s="1726"/>
      <c r="E55" s="1726"/>
      <c r="F55" s="1726"/>
      <c r="G55" s="1726"/>
      <c r="H55" s="1726"/>
      <c r="I55" s="1726"/>
      <c r="J55" s="1726"/>
      <c r="K55" s="1726"/>
      <c r="L55" s="1726"/>
      <c r="M55" s="1726"/>
      <c r="N55" s="1726"/>
      <c r="O55" s="1726"/>
      <c r="P55" s="1726"/>
      <c r="Q55" s="1726"/>
      <c r="R55" s="1726"/>
      <c r="S55" s="677"/>
      <c r="T55" s="677"/>
      <c r="U55" s="677"/>
      <c r="V55" s="677"/>
      <c r="W55" s="677"/>
      <c r="X55" s="677"/>
      <c r="Y55" s="677"/>
      <c r="Z55" s="677"/>
      <c r="AA55" s="677"/>
      <c r="AB55" s="677"/>
      <c r="AC55" s="677"/>
      <c r="AD55" s="677"/>
      <c r="AE55" s="677"/>
      <c r="AF55" s="677"/>
      <c r="AG55" s="677"/>
      <c r="AH55" s="677"/>
      <c r="AI55" s="677"/>
      <c r="AK55" s="972"/>
      <c r="AL55" s="983"/>
      <c r="AM55" s="978"/>
      <c r="AN55" s="978"/>
      <c r="AO55" s="981"/>
      <c r="AP55" s="982"/>
      <c r="AQ55" s="982"/>
      <c r="AR55" s="982"/>
      <c r="AS55" s="982"/>
      <c r="AT55" s="982"/>
      <c r="AU55" s="982"/>
      <c r="AV55" s="982"/>
      <c r="AW55" s="982"/>
      <c r="AX55" s="982"/>
      <c r="AY55" s="982"/>
      <c r="AZ55" s="982"/>
      <c r="BA55" s="982"/>
      <c r="BB55" s="982"/>
      <c r="BC55" s="982"/>
      <c r="BD55" s="982"/>
      <c r="BE55" s="982"/>
      <c r="BF55" s="982"/>
      <c r="BG55" s="982"/>
      <c r="BH55" s="982"/>
      <c r="BI55" s="982"/>
      <c r="BJ55" s="982"/>
      <c r="BK55" s="982"/>
      <c r="BL55" s="982"/>
      <c r="BM55" s="982"/>
      <c r="BN55" s="982"/>
      <c r="BO55" s="982"/>
      <c r="BP55" s="982"/>
      <c r="BQ55" s="982"/>
      <c r="BR55" s="982"/>
      <c r="BS55" s="982"/>
      <c r="BT55" s="982"/>
      <c r="BU55" s="982"/>
      <c r="BV55" s="982"/>
      <c r="BW55" s="982"/>
      <c r="BX55" s="982"/>
      <c r="BY55" s="982"/>
      <c r="BZ55" s="982"/>
      <c r="CA55" s="982"/>
      <c r="CB55" s="982"/>
      <c r="CC55" s="982"/>
      <c r="CD55" s="982"/>
      <c r="CE55" s="982"/>
      <c r="CF55" s="982"/>
      <c r="CG55" s="982"/>
      <c r="CH55" s="982"/>
      <c r="CI55" s="982"/>
      <c r="CJ55" s="982"/>
      <c r="CK55" s="982"/>
      <c r="CL55" s="989"/>
      <c r="CM55" s="547"/>
      <c r="CN55" s="547"/>
    </row>
    <row r="56" spans="1:96" ht="21" customHeight="1" x14ac:dyDescent="0.15">
      <c r="A56" s="549"/>
      <c r="B56" s="1635" t="s">
        <v>1007</v>
      </c>
      <c r="C56" s="1636"/>
      <c r="D56" s="1636"/>
      <c r="E56" s="1636"/>
      <c r="F56" s="1636"/>
      <c r="G56" s="1636"/>
      <c r="H56" s="1636"/>
      <c r="I56" s="1636"/>
      <c r="J56" s="1636"/>
      <c r="K56" s="1636"/>
      <c r="L56" s="1636"/>
      <c r="M56" s="1636"/>
      <c r="N56" s="1636"/>
      <c r="O56" s="1636"/>
      <c r="P56" s="1637"/>
      <c r="Q56" s="1635" t="s">
        <v>1149</v>
      </c>
      <c r="R56" s="1637"/>
      <c r="S56" s="1635" t="s">
        <v>1007</v>
      </c>
      <c r="T56" s="1636"/>
      <c r="U56" s="1636"/>
      <c r="V56" s="1636"/>
      <c r="W56" s="1636"/>
      <c r="X56" s="1636"/>
      <c r="Y56" s="1636"/>
      <c r="Z56" s="1636"/>
      <c r="AA56" s="1636"/>
      <c r="AB56" s="1636"/>
      <c r="AC56" s="1636"/>
      <c r="AD56" s="1636"/>
      <c r="AE56" s="1636"/>
      <c r="AF56" s="1636"/>
      <c r="AG56" s="1637"/>
      <c r="AH56" s="1635" t="s">
        <v>1149</v>
      </c>
      <c r="AI56" s="1637"/>
      <c r="AK56" s="972"/>
      <c r="AL56" s="983"/>
      <c r="AM56" s="978"/>
      <c r="AN56" s="980"/>
      <c r="AO56" s="981"/>
      <c r="AP56" s="982"/>
      <c r="AQ56" s="982"/>
      <c r="AR56" s="982"/>
      <c r="AS56" s="982"/>
      <c r="AT56" s="982"/>
      <c r="AU56" s="982"/>
      <c r="AV56" s="982"/>
      <c r="AW56" s="982"/>
      <c r="AX56" s="982"/>
      <c r="AY56" s="982"/>
      <c r="AZ56" s="982"/>
      <c r="BA56" s="982"/>
      <c r="BB56" s="982"/>
      <c r="BC56" s="982"/>
      <c r="BD56" s="982"/>
      <c r="BE56" s="982"/>
      <c r="BF56" s="982"/>
      <c r="BG56" s="982"/>
      <c r="BH56" s="982"/>
      <c r="BI56" s="982"/>
      <c r="BJ56" s="982"/>
      <c r="BK56" s="982"/>
      <c r="BL56" s="982"/>
      <c r="BM56" s="982"/>
      <c r="BN56" s="982"/>
      <c r="BO56" s="982"/>
      <c r="BP56" s="982"/>
      <c r="BQ56" s="982"/>
      <c r="BR56" s="982"/>
      <c r="BS56" s="982"/>
      <c r="BT56" s="982"/>
      <c r="BU56" s="982"/>
      <c r="BV56" s="982"/>
      <c r="BW56" s="982"/>
      <c r="BX56" s="982"/>
      <c r="BY56" s="982"/>
      <c r="BZ56" s="982"/>
      <c r="CA56" s="982"/>
      <c r="CB56" s="982"/>
      <c r="CC56" s="982"/>
      <c r="CD56" s="982"/>
      <c r="CE56" s="982"/>
      <c r="CF56" s="982"/>
      <c r="CG56" s="982"/>
      <c r="CH56" s="982"/>
      <c r="CI56" s="982"/>
      <c r="CJ56" s="982"/>
      <c r="CK56" s="982"/>
      <c r="CL56" s="989"/>
      <c r="CM56" s="547"/>
      <c r="CN56" s="547"/>
    </row>
    <row r="57" spans="1:96" ht="21" customHeight="1" x14ac:dyDescent="0.15">
      <c r="A57" s="549"/>
      <c r="B57" s="1949" t="s">
        <v>1008</v>
      </c>
      <c r="C57" s="1949"/>
      <c r="D57" s="1949"/>
      <c r="E57" s="1949"/>
      <c r="F57" s="1949"/>
      <c r="G57" s="1949"/>
      <c r="H57" s="1949"/>
      <c r="I57" s="1949"/>
      <c r="J57" s="1949"/>
      <c r="K57" s="1949"/>
      <c r="L57" s="1949"/>
      <c r="M57" s="1949"/>
      <c r="N57" s="1949"/>
      <c r="O57" s="1949"/>
      <c r="P57" s="1949"/>
      <c r="Q57" s="1629"/>
      <c r="R57" s="1630"/>
      <c r="S57" s="1628" t="s">
        <v>1019</v>
      </c>
      <c r="T57" s="1628"/>
      <c r="U57" s="1628"/>
      <c r="V57" s="1628"/>
      <c r="W57" s="1628"/>
      <c r="X57" s="1628"/>
      <c r="Y57" s="1710" t="s">
        <v>1020</v>
      </c>
      <c r="Z57" s="1710"/>
      <c r="AA57" s="1710"/>
      <c r="AB57" s="1710"/>
      <c r="AC57" s="1710"/>
      <c r="AD57" s="1710"/>
      <c r="AE57" s="1710"/>
      <c r="AF57" s="1710"/>
      <c r="AG57" s="1710"/>
      <c r="AH57" s="1000" t="str">
        <f>IF(入力シート２!AL12="","",入力シート２!AL12)</f>
        <v/>
      </c>
      <c r="AI57" s="1638" t="str">
        <f>IF(OR(入力シート２!AL12="●",入力シート２!AL13="●",入力シート２!AL14="●"),"●","")</f>
        <v/>
      </c>
      <c r="AK57" s="972"/>
      <c r="AL57" s="983"/>
      <c r="AM57" s="978"/>
      <c r="AN57" s="980"/>
      <c r="AO57" s="981"/>
      <c r="AP57" s="982"/>
      <c r="AQ57" s="982"/>
      <c r="AR57" s="982"/>
      <c r="AS57" s="982"/>
      <c r="AT57" s="982"/>
      <c r="AU57" s="982"/>
      <c r="AV57" s="982"/>
      <c r="AW57" s="982"/>
      <c r="AX57" s="982"/>
      <c r="AY57" s="982"/>
      <c r="AZ57" s="982"/>
      <c r="BA57" s="982"/>
      <c r="BB57" s="982"/>
      <c r="BC57" s="982"/>
      <c r="BD57" s="982"/>
      <c r="BE57" s="982"/>
      <c r="BF57" s="982"/>
      <c r="BG57" s="982"/>
      <c r="BH57" s="982"/>
      <c r="BI57" s="982"/>
      <c r="BJ57" s="982"/>
      <c r="BK57" s="982"/>
      <c r="BL57" s="982"/>
      <c r="BM57" s="982"/>
      <c r="BN57" s="982"/>
      <c r="BO57" s="982"/>
      <c r="BP57" s="982"/>
      <c r="BQ57" s="982"/>
      <c r="BR57" s="982"/>
      <c r="BS57" s="982"/>
      <c r="BT57" s="982"/>
      <c r="BU57" s="982"/>
      <c r="BV57" s="982"/>
      <c r="BW57" s="982"/>
      <c r="BX57" s="982"/>
      <c r="BY57" s="982"/>
      <c r="BZ57" s="982"/>
      <c r="CA57" s="982"/>
      <c r="CB57" s="982"/>
      <c r="CC57" s="982"/>
      <c r="CD57" s="982"/>
      <c r="CE57" s="982"/>
      <c r="CF57" s="982"/>
      <c r="CG57" s="982"/>
      <c r="CH57" s="982"/>
      <c r="CI57" s="982"/>
      <c r="CJ57" s="982"/>
      <c r="CK57" s="982"/>
      <c r="CL57" s="989"/>
      <c r="CM57" s="547"/>
      <c r="CN57" s="547"/>
    </row>
    <row r="58" spans="1:96" ht="21" customHeight="1" x14ac:dyDescent="0.15">
      <c r="A58" s="549"/>
      <c r="B58" s="1702" t="s">
        <v>1009</v>
      </c>
      <c r="C58" s="1702"/>
      <c r="D58" s="1702"/>
      <c r="E58" s="1702"/>
      <c r="F58" s="1702"/>
      <c r="G58" s="1702"/>
      <c r="H58" s="1702"/>
      <c r="I58" s="1702"/>
      <c r="J58" s="1702"/>
      <c r="K58" s="1702"/>
      <c r="L58" s="1702"/>
      <c r="M58" s="1702"/>
      <c r="N58" s="1702"/>
      <c r="O58" s="1702"/>
      <c r="P58" s="1702"/>
      <c r="Q58" s="1631" t="str">
        <f>IF(入力シート２!S9="","",入力シート２!S9)</f>
        <v/>
      </c>
      <c r="R58" s="1632"/>
      <c r="S58" s="1628"/>
      <c r="T58" s="1628"/>
      <c r="U58" s="1628"/>
      <c r="V58" s="1628"/>
      <c r="W58" s="1628"/>
      <c r="X58" s="1628"/>
      <c r="Y58" s="1633" t="s">
        <v>1021</v>
      </c>
      <c r="Z58" s="1633"/>
      <c r="AA58" s="1633"/>
      <c r="AB58" s="1633"/>
      <c r="AC58" s="1633"/>
      <c r="AD58" s="1633"/>
      <c r="AE58" s="1633"/>
      <c r="AF58" s="1633"/>
      <c r="AG58" s="1633"/>
      <c r="AH58" s="1001" t="str">
        <f>IF(入力シート２!AL13="","",入力シート２!AL13)</f>
        <v/>
      </c>
      <c r="AI58" s="1639"/>
      <c r="AJ58" s="550"/>
      <c r="AK58" s="972"/>
      <c r="AL58" s="983"/>
      <c r="AM58" s="978"/>
      <c r="AN58" s="980"/>
      <c r="AO58" s="981"/>
      <c r="AP58" s="982"/>
      <c r="AQ58" s="982"/>
      <c r="AR58" s="982"/>
      <c r="AS58" s="982"/>
      <c r="AT58" s="982"/>
      <c r="AU58" s="982"/>
      <c r="AV58" s="982"/>
      <c r="AW58" s="982"/>
      <c r="AX58" s="982"/>
      <c r="AY58" s="982"/>
      <c r="AZ58" s="982"/>
      <c r="BA58" s="982"/>
      <c r="BB58" s="982"/>
      <c r="BC58" s="982"/>
      <c r="BD58" s="982"/>
      <c r="BE58" s="982"/>
      <c r="BF58" s="982"/>
      <c r="BG58" s="982"/>
      <c r="BH58" s="982"/>
      <c r="BI58" s="982"/>
      <c r="BJ58" s="982"/>
      <c r="BK58" s="982"/>
      <c r="BL58" s="982"/>
      <c r="BM58" s="982"/>
      <c r="BN58" s="982"/>
      <c r="BO58" s="982"/>
      <c r="BP58" s="982"/>
      <c r="BQ58" s="982"/>
      <c r="BR58" s="982"/>
      <c r="BS58" s="982"/>
      <c r="BT58" s="982"/>
      <c r="BU58" s="982"/>
      <c r="BV58" s="982"/>
      <c r="BW58" s="982"/>
      <c r="BX58" s="982"/>
      <c r="BY58" s="982"/>
      <c r="BZ58" s="982"/>
      <c r="CA58" s="982"/>
      <c r="CB58" s="982"/>
      <c r="CC58" s="982"/>
      <c r="CD58" s="982"/>
      <c r="CE58" s="982"/>
      <c r="CF58" s="982"/>
      <c r="CG58" s="982"/>
      <c r="CH58" s="982"/>
      <c r="CI58" s="982"/>
      <c r="CJ58" s="982"/>
      <c r="CK58" s="982"/>
      <c r="CL58" s="989"/>
      <c r="CM58" s="547"/>
      <c r="CN58" s="547"/>
    </row>
    <row r="59" spans="1:96" ht="21" customHeight="1" x14ac:dyDescent="0.15">
      <c r="A59" s="549"/>
      <c r="B59" s="1628" t="s">
        <v>1042</v>
      </c>
      <c r="C59" s="1628"/>
      <c r="D59" s="1628"/>
      <c r="E59" s="1628"/>
      <c r="F59" s="1628"/>
      <c r="G59" s="1628"/>
      <c r="H59" s="1950" t="s">
        <v>1132</v>
      </c>
      <c r="I59" s="1950"/>
      <c r="J59" s="1950"/>
      <c r="K59" s="1950"/>
      <c r="L59" s="1950"/>
      <c r="M59" s="1950"/>
      <c r="N59" s="1950"/>
      <c r="O59" s="1950"/>
      <c r="P59" s="1950"/>
      <c r="Q59" s="1631" t="str">
        <f>IF(入力シート２!S10="","",入力シート２!S10)</f>
        <v/>
      </c>
      <c r="R59" s="1632"/>
      <c r="S59" s="1628"/>
      <c r="T59" s="1628"/>
      <c r="U59" s="1628"/>
      <c r="V59" s="1628"/>
      <c r="W59" s="1628"/>
      <c r="X59" s="1628"/>
      <c r="Y59" s="1634" t="s">
        <v>1022</v>
      </c>
      <c r="Z59" s="1634"/>
      <c r="AA59" s="1634"/>
      <c r="AB59" s="1634"/>
      <c r="AC59" s="1634"/>
      <c r="AD59" s="1634"/>
      <c r="AE59" s="1634"/>
      <c r="AF59" s="1634"/>
      <c r="AG59" s="1634"/>
      <c r="AH59" s="1002" t="str">
        <f>IF(入力シート２!AL14="","",入力シート２!AL14)</f>
        <v/>
      </c>
      <c r="AI59" s="1640"/>
      <c r="AJ59" s="550"/>
      <c r="AK59" s="972"/>
      <c r="AL59" s="983"/>
      <c r="AM59" s="978"/>
      <c r="AN59" s="980"/>
      <c r="AO59" s="981"/>
      <c r="AP59" s="982"/>
      <c r="AQ59" s="982"/>
      <c r="AR59" s="982"/>
      <c r="AS59" s="982"/>
      <c r="AT59" s="982"/>
      <c r="AU59" s="982"/>
      <c r="AV59" s="982"/>
      <c r="AW59" s="982"/>
      <c r="AX59" s="982"/>
      <c r="AY59" s="982"/>
      <c r="AZ59" s="982"/>
      <c r="BA59" s="982"/>
      <c r="BB59" s="982"/>
      <c r="BC59" s="982"/>
      <c r="BD59" s="982"/>
      <c r="BE59" s="982"/>
      <c r="BF59" s="982"/>
      <c r="BG59" s="982"/>
      <c r="BH59" s="982"/>
      <c r="BI59" s="982"/>
      <c r="BJ59" s="982"/>
      <c r="BK59" s="982"/>
      <c r="BL59" s="982"/>
      <c r="BM59" s="982"/>
      <c r="BN59" s="982"/>
      <c r="BO59" s="982"/>
      <c r="BP59" s="982"/>
      <c r="BQ59" s="982"/>
      <c r="BR59" s="982"/>
      <c r="BS59" s="982"/>
      <c r="BT59" s="982"/>
      <c r="BU59" s="982"/>
      <c r="BV59" s="982"/>
      <c r="BW59" s="982"/>
      <c r="BX59" s="982"/>
      <c r="BY59" s="982"/>
      <c r="BZ59" s="982"/>
      <c r="CA59" s="982"/>
      <c r="CB59" s="982"/>
      <c r="CC59" s="982"/>
      <c r="CD59" s="982"/>
      <c r="CE59" s="982"/>
      <c r="CF59" s="982"/>
      <c r="CG59" s="982"/>
      <c r="CH59" s="982"/>
      <c r="CI59" s="982"/>
      <c r="CJ59" s="982"/>
      <c r="CK59" s="982"/>
      <c r="CL59" s="989"/>
      <c r="CM59" s="547"/>
      <c r="CN59" s="551"/>
    </row>
    <row r="60" spans="1:96" ht="21" customHeight="1" x14ac:dyDescent="0.15">
      <c r="A60" s="549"/>
      <c r="B60" s="1628"/>
      <c r="C60" s="1628"/>
      <c r="D60" s="1628"/>
      <c r="E60" s="1628"/>
      <c r="F60" s="1628"/>
      <c r="G60" s="1628"/>
      <c r="H60" s="1951" t="s">
        <v>1133</v>
      </c>
      <c r="I60" s="1951"/>
      <c r="J60" s="1951"/>
      <c r="K60" s="1951"/>
      <c r="L60" s="1951"/>
      <c r="M60" s="1951"/>
      <c r="N60" s="1951"/>
      <c r="O60" s="1951"/>
      <c r="P60" s="1951"/>
      <c r="Q60" s="1631" t="str">
        <f>IF(入力シート２!S11="","",入力シート２!S11)</f>
        <v/>
      </c>
      <c r="R60" s="1632"/>
      <c r="S60" s="1747" t="s">
        <v>1023</v>
      </c>
      <c r="T60" s="1748"/>
      <c r="U60" s="1748"/>
      <c r="V60" s="1748"/>
      <c r="W60" s="1748"/>
      <c r="X60" s="1748"/>
      <c r="Y60" s="1748"/>
      <c r="Z60" s="1748"/>
      <c r="AA60" s="1748"/>
      <c r="AB60" s="1748"/>
      <c r="AC60" s="1748"/>
      <c r="AD60" s="1748"/>
      <c r="AE60" s="1748"/>
      <c r="AF60" s="1748"/>
      <c r="AG60" s="1749"/>
      <c r="AH60" s="1631" t="str">
        <f>IF(入力シート２!AL15="","",入力シート２!AL15)</f>
        <v/>
      </c>
      <c r="AI60" s="1632"/>
      <c r="AJ60" s="550"/>
      <c r="AK60" s="972"/>
      <c r="AL60" s="983"/>
      <c r="AM60" s="978"/>
      <c r="AN60" s="980"/>
      <c r="AO60" s="981"/>
      <c r="AP60" s="982"/>
      <c r="AQ60" s="982"/>
      <c r="AR60" s="982"/>
      <c r="AS60" s="982"/>
      <c r="AT60" s="982"/>
      <c r="AU60" s="982"/>
      <c r="AV60" s="982"/>
      <c r="AW60" s="982"/>
      <c r="AX60" s="982"/>
      <c r="AY60" s="982"/>
      <c r="AZ60" s="982"/>
      <c r="BA60" s="982"/>
      <c r="BB60" s="982"/>
      <c r="BC60" s="982"/>
      <c r="BD60" s="982"/>
      <c r="BE60" s="982"/>
      <c r="BF60" s="982"/>
      <c r="BG60" s="982"/>
      <c r="BH60" s="982"/>
      <c r="BI60" s="982"/>
      <c r="BJ60" s="982"/>
      <c r="BK60" s="982"/>
      <c r="BL60" s="982"/>
      <c r="BM60" s="982"/>
      <c r="BN60" s="982"/>
      <c r="BO60" s="982"/>
      <c r="BP60" s="982"/>
      <c r="BQ60" s="982"/>
      <c r="BR60" s="982"/>
      <c r="BS60" s="982"/>
      <c r="BT60" s="982"/>
      <c r="BU60" s="982"/>
      <c r="BV60" s="982"/>
      <c r="BW60" s="982"/>
      <c r="BX60" s="982"/>
      <c r="BY60" s="982"/>
      <c r="BZ60" s="982"/>
      <c r="CA60" s="982"/>
      <c r="CB60" s="982"/>
      <c r="CC60" s="982"/>
      <c r="CD60" s="982"/>
      <c r="CE60" s="982"/>
      <c r="CF60" s="982"/>
      <c r="CG60" s="982"/>
      <c r="CH60" s="982"/>
      <c r="CI60" s="982"/>
      <c r="CJ60" s="982"/>
      <c r="CK60" s="982"/>
      <c r="CL60" s="989"/>
      <c r="CM60" s="547"/>
      <c r="CN60" s="551"/>
    </row>
    <row r="61" spans="1:96" ht="21" customHeight="1" x14ac:dyDescent="0.15">
      <c r="A61" s="549"/>
      <c r="B61" s="1628"/>
      <c r="C61" s="1628"/>
      <c r="D61" s="1628"/>
      <c r="E61" s="1628"/>
      <c r="F61" s="1628"/>
      <c r="G61" s="1628"/>
      <c r="H61" s="1952" t="s">
        <v>1134</v>
      </c>
      <c r="I61" s="1952"/>
      <c r="J61" s="1952"/>
      <c r="K61" s="1952"/>
      <c r="L61" s="1952"/>
      <c r="M61" s="1952"/>
      <c r="N61" s="1952"/>
      <c r="O61" s="1952"/>
      <c r="P61" s="1952"/>
      <c r="Q61" s="1631" t="str">
        <f>IF(入力シート２!S12="","",入力シート２!S12)</f>
        <v/>
      </c>
      <c r="R61" s="1632"/>
      <c r="S61" s="1750" t="s">
        <v>1024</v>
      </c>
      <c r="T61" s="1751"/>
      <c r="U61" s="1751"/>
      <c r="V61" s="1751"/>
      <c r="W61" s="1751"/>
      <c r="X61" s="1751"/>
      <c r="Y61" s="1751"/>
      <c r="Z61" s="1751"/>
      <c r="AA61" s="1751"/>
      <c r="AB61" s="1751"/>
      <c r="AC61" s="1751"/>
      <c r="AD61" s="1751"/>
      <c r="AE61" s="1751"/>
      <c r="AF61" s="1751"/>
      <c r="AG61" s="1752"/>
      <c r="AH61" s="1629"/>
      <c r="AI61" s="1630"/>
      <c r="AJ61" s="550"/>
      <c r="AK61" s="972"/>
      <c r="AL61" s="983"/>
      <c r="AM61" s="978"/>
      <c r="AN61" s="980"/>
      <c r="AO61" s="981"/>
      <c r="AP61" s="982"/>
      <c r="AQ61" s="982"/>
      <c r="AR61" s="982"/>
      <c r="AS61" s="982"/>
      <c r="AT61" s="982"/>
      <c r="AU61" s="982"/>
      <c r="AV61" s="982"/>
      <c r="AW61" s="982"/>
      <c r="AX61" s="982"/>
      <c r="AY61" s="982"/>
      <c r="AZ61" s="982"/>
      <c r="BA61" s="982"/>
      <c r="BB61" s="982"/>
      <c r="BC61" s="982"/>
      <c r="BD61" s="982"/>
      <c r="BE61" s="982"/>
      <c r="BF61" s="982"/>
      <c r="BG61" s="982"/>
      <c r="BH61" s="982"/>
      <c r="BI61" s="982"/>
      <c r="BJ61" s="982"/>
      <c r="BK61" s="982"/>
      <c r="BL61" s="982"/>
      <c r="BM61" s="982"/>
      <c r="BN61" s="982"/>
      <c r="BO61" s="982"/>
      <c r="BP61" s="982"/>
      <c r="BQ61" s="982"/>
      <c r="BR61" s="982"/>
      <c r="BS61" s="982"/>
      <c r="BT61" s="982"/>
      <c r="BU61" s="982"/>
      <c r="BV61" s="982"/>
      <c r="BW61" s="982"/>
      <c r="BX61" s="982"/>
      <c r="BY61" s="982"/>
      <c r="BZ61" s="982"/>
      <c r="CA61" s="982"/>
      <c r="CB61" s="982"/>
      <c r="CC61" s="982"/>
      <c r="CD61" s="982"/>
      <c r="CE61" s="982"/>
      <c r="CF61" s="982"/>
      <c r="CG61" s="982"/>
      <c r="CH61" s="982"/>
      <c r="CI61" s="982"/>
      <c r="CJ61" s="982"/>
      <c r="CK61" s="982"/>
      <c r="CL61" s="989"/>
      <c r="CM61" s="547"/>
      <c r="CN61" s="551"/>
    </row>
    <row r="62" spans="1:96" ht="21" customHeight="1" x14ac:dyDescent="0.15">
      <c r="A62" s="549"/>
      <c r="B62" s="1628"/>
      <c r="C62" s="1628"/>
      <c r="D62" s="1628"/>
      <c r="E62" s="1628"/>
      <c r="F62" s="1628"/>
      <c r="G62" s="1628"/>
      <c r="H62" s="1951" t="s">
        <v>1135</v>
      </c>
      <c r="I62" s="1951"/>
      <c r="J62" s="1951"/>
      <c r="K62" s="1951"/>
      <c r="L62" s="1951"/>
      <c r="M62" s="1951"/>
      <c r="N62" s="1951"/>
      <c r="O62" s="1951"/>
      <c r="P62" s="1951"/>
      <c r="Q62" s="1631" t="str">
        <f>IF(入力シート２!S13="","",入力シート２!S13)</f>
        <v/>
      </c>
      <c r="R62" s="1632"/>
      <c r="S62" s="1648" t="s">
        <v>1025</v>
      </c>
      <c r="T62" s="1649"/>
      <c r="U62" s="1649"/>
      <c r="V62" s="1649"/>
      <c r="W62" s="1649"/>
      <c r="X62" s="1649"/>
      <c r="Y62" s="1649"/>
      <c r="Z62" s="1649"/>
      <c r="AA62" s="1649"/>
      <c r="AB62" s="1649"/>
      <c r="AC62" s="1649"/>
      <c r="AD62" s="1649"/>
      <c r="AE62" s="1649"/>
      <c r="AF62" s="1649"/>
      <c r="AG62" s="1650"/>
      <c r="AH62" s="1631" t="str">
        <f>IF(入力シート２!AL17="","",入力シート２!AL17)</f>
        <v/>
      </c>
      <c r="AI62" s="1632"/>
      <c r="AJ62" s="550"/>
      <c r="AK62" s="972"/>
      <c r="AL62" s="983"/>
      <c r="AM62" s="978"/>
      <c r="AN62" s="980"/>
      <c r="AO62" s="981"/>
      <c r="AP62" s="982"/>
      <c r="AQ62" s="982"/>
      <c r="AR62" s="982"/>
      <c r="AS62" s="982"/>
      <c r="AT62" s="982"/>
      <c r="AU62" s="982"/>
      <c r="AV62" s="982"/>
      <c r="AW62" s="982"/>
      <c r="AX62" s="982"/>
      <c r="AY62" s="982"/>
      <c r="AZ62" s="982"/>
      <c r="BA62" s="982"/>
      <c r="BB62" s="982"/>
      <c r="BC62" s="982"/>
      <c r="BD62" s="982"/>
      <c r="BE62" s="982"/>
      <c r="BF62" s="982"/>
      <c r="BG62" s="982"/>
      <c r="BH62" s="982"/>
      <c r="BI62" s="982"/>
      <c r="BJ62" s="982"/>
      <c r="BK62" s="982"/>
      <c r="BL62" s="982"/>
      <c r="BM62" s="982"/>
      <c r="BN62" s="982"/>
      <c r="BO62" s="982"/>
      <c r="BP62" s="982"/>
      <c r="BQ62" s="982"/>
      <c r="BR62" s="982"/>
      <c r="BS62" s="982"/>
      <c r="BT62" s="982"/>
      <c r="BU62" s="982"/>
      <c r="BV62" s="982"/>
      <c r="BW62" s="982"/>
      <c r="BX62" s="982"/>
      <c r="BY62" s="982"/>
      <c r="BZ62" s="982"/>
      <c r="CA62" s="982"/>
      <c r="CB62" s="982"/>
      <c r="CC62" s="982"/>
      <c r="CD62" s="982"/>
      <c r="CE62" s="982"/>
      <c r="CF62" s="982"/>
      <c r="CG62" s="982"/>
      <c r="CH62" s="982"/>
      <c r="CI62" s="982"/>
      <c r="CJ62" s="982"/>
      <c r="CK62" s="982"/>
      <c r="CL62" s="989"/>
      <c r="CM62" s="547"/>
      <c r="CN62" s="551"/>
    </row>
    <row r="63" spans="1:96" ht="21" customHeight="1" x14ac:dyDescent="0.15">
      <c r="A63" s="549"/>
      <c r="B63" s="1628" t="s">
        <v>1043</v>
      </c>
      <c r="C63" s="1628"/>
      <c r="D63" s="1628"/>
      <c r="E63" s="1628"/>
      <c r="F63" s="1628"/>
      <c r="G63" s="1628"/>
      <c r="H63" s="1952" t="s">
        <v>1136</v>
      </c>
      <c r="I63" s="1952"/>
      <c r="J63" s="1952"/>
      <c r="K63" s="1952"/>
      <c r="L63" s="1952"/>
      <c r="M63" s="1952"/>
      <c r="N63" s="1952"/>
      <c r="O63" s="1952"/>
      <c r="P63" s="1952"/>
      <c r="Q63" s="1631" t="str">
        <f>IF(入力シート２!S14="","",入力シート２!S14)</f>
        <v/>
      </c>
      <c r="R63" s="1632"/>
      <c r="S63" s="1648" t="s">
        <v>1026</v>
      </c>
      <c r="T63" s="1649"/>
      <c r="U63" s="1649"/>
      <c r="V63" s="1649"/>
      <c r="W63" s="1649"/>
      <c r="X63" s="1649"/>
      <c r="Y63" s="1649"/>
      <c r="Z63" s="1649"/>
      <c r="AA63" s="1649"/>
      <c r="AB63" s="1649"/>
      <c r="AC63" s="1649"/>
      <c r="AD63" s="1649"/>
      <c r="AE63" s="1649"/>
      <c r="AF63" s="1649"/>
      <c r="AG63" s="1650"/>
      <c r="AH63" s="1631" t="str">
        <f>IF(入力シート２!AL18="","",入力シート２!AL18)</f>
        <v/>
      </c>
      <c r="AI63" s="1632"/>
      <c r="AJ63" s="550"/>
      <c r="AK63" s="972"/>
      <c r="AL63" s="983"/>
      <c r="AM63" s="978"/>
      <c r="AN63" s="980"/>
      <c r="AO63" s="981"/>
      <c r="AP63" s="982"/>
      <c r="AQ63" s="982"/>
      <c r="AR63" s="982"/>
      <c r="AS63" s="982"/>
      <c r="AT63" s="982"/>
      <c r="AU63" s="982"/>
      <c r="AV63" s="982"/>
      <c r="AW63" s="982"/>
      <c r="AX63" s="982"/>
      <c r="AY63" s="982"/>
      <c r="AZ63" s="982"/>
      <c r="BA63" s="982"/>
      <c r="BB63" s="982"/>
      <c r="BC63" s="982"/>
      <c r="BD63" s="982"/>
      <c r="BE63" s="982"/>
      <c r="BF63" s="982"/>
      <c r="BG63" s="982"/>
      <c r="BH63" s="982"/>
      <c r="BI63" s="982"/>
      <c r="BJ63" s="982"/>
      <c r="BK63" s="982"/>
      <c r="BL63" s="982"/>
      <c r="BM63" s="982"/>
      <c r="BN63" s="982"/>
      <c r="BO63" s="982"/>
      <c r="BP63" s="982"/>
      <c r="BQ63" s="982"/>
      <c r="BR63" s="982"/>
      <c r="BS63" s="982"/>
      <c r="BT63" s="982"/>
      <c r="BU63" s="982"/>
      <c r="BV63" s="982"/>
      <c r="BW63" s="982"/>
      <c r="BX63" s="982"/>
      <c r="BY63" s="982"/>
      <c r="BZ63" s="982"/>
      <c r="CA63" s="982"/>
      <c r="CB63" s="982"/>
      <c r="CC63" s="982"/>
      <c r="CD63" s="982"/>
      <c r="CE63" s="982"/>
      <c r="CF63" s="982"/>
      <c r="CG63" s="982"/>
      <c r="CH63" s="982"/>
      <c r="CI63" s="982"/>
      <c r="CJ63" s="982"/>
      <c r="CK63" s="982"/>
      <c r="CL63" s="989"/>
      <c r="CM63" s="547"/>
      <c r="CN63" s="551"/>
    </row>
    <row r="64" spans="1:96" ht="21" customHeight="1" x14ac:dyDescent="0.15">
      <c r="A64" s="549"/>
      <c r="B64" s="1628"/>
      <c r="C64" s="1628"/>
      <c r="D64" s="1628"/>
      <c r="E64" s="1628"/>
      <c r="F64" s="1628"/>
      <c r="G64" s="1628"/>
      <c r="H64" s="1953" t="s">
        <v>1137</v>
      </c>
      <c r="I64" s="1953"/>
      <c r="J64" s="1953"/>
      <c r="K64" s="1953"/>
      <c r="L64" s="1953"/>
      <c r="M64" s="1953"/>
      <c r="N64" s="1953"/>
      <c r="O64" s="1953"/>
      <c r="P64" s="1953"/>
      <c r="Q64" s="1631" t="str">
        <f>IF(入力シート２!S15="","",入力シート２!S15)</f>
        <v/>
      </c>
      <c r="R64" s="1632"/>
      <c r="S64" s="1648" t="s">
        <v>1027</v>
      </c>
      <c r="T64" s="1649"/>
      <c r="U64" s="1649"/>
      <c r="V64" s="1649"/>
      <c r="W64" s="1649"/>
      <c r="X64" s="1649"/>
      <c r="Y64" s="1649"/>
      <c r="Z64" s="1649"/>
      <c r="AA64" s="1649"/>
      <c r="AB64" s="1649"/>
      <c r="AC64" s="1649"/>
      <c r="AD64" s="1649"/>
      <c r="AE64" s="1649"/>
      <c r="AF64" s="1649"/>
      <c r="AG64" s="1650"/>
      <c r="AH64" s="1631" t="str">
        <f>IF(入力シート２!AL19="","",入力シート２!AL19)</f>
        <v/>
      </c>
      <c r="AI64" s="1632"/>
      <c r="AJ64" s="550"/>
      <c r="AK64" s="972"/>
      <c r="AL64" s="983"/>
      <c r="AM64" s="978"/>
      <c r="AN64" s="980"/>
      <c r="AO64" s="981"/>
      <c r="AP64" s="982"/>
      <c r="AQ64" s="982"/>
      <c r="AR64" s="982"/>
      <c r="AS64" s="982"/>
      <c r="AT64" s="982"/>
      <c r="AU64" s="982"/>
      <c r="AV64" s="982"/>
      <c r="AW64" s="982"/>
      <c r="AX64" s="982"/>
      <c r="AY64" s="982"/>
      <c r="AZ64" s="982"/>
      <c r="BA64" s="982"/>
      <c r="BB64" s="982"/>
      <c r="BC64" s="982"/>
      <c r="BD64" s="982"/>
      <c r="BE64" s="982"/>
      <c r="BF64" s="982"/>
      <c r="BG64" s="982"/>
      <c r="BH64" s="982"/>
      <c r="BI64" s="982"/>
      <c r="BJ64" s="982"/>
      <c r="BK64" s="982"/>
      <c r="BL64" s="982"/>
      <c r="BM64" s="982"/>
      <c r="BN64" s="982"/>
      <c r="BO64" s="982"/>
      <c r="BP64" s="982"/>
      <c r="BQ64" s="982"/>
      <c r="BR64" s="982"/>
      <c r="BS64" s="982"/>
      <c r="BT64" s="982"/>
      <c r="BU64" s="982"/>
      <c r="BV64" s="982"/>
      <c r="BW64" s="982"/>
      <c r="BX64" s="982"/>
      <c r="BY64" s="982"/>
      <c r="BZ64" s="982"/>
      <c r="CA64" s="982"/>
      <c r="CB64" s="982"/>
      <c r="CC64" s="982"/>
      <c r="CD64" s="982"/>
      <c r="CE64" s="982"/>
      <c r="CF64" s="982"/>
      <c r="CG64" s="982"/>
      <c r="CH64" s="982"/>
      <c r="CI64" s="982"/>
      <c r="CJ64" s="982"/>
      <c r="CK64" s="982"/>
      <c r="CL64" s="989"/>
      <c r="CM64" s="547"/>
      <c r="CN64" s="551"/>
    </row>
    <row r="65" spans="1:92" ht="21" customHeight="1" x14ac:dyDescent="0.15">
      <c r="A65" s="549"/>
      <c r="B65" s="1628"/>
      <c r="C65" s="1628"/>
      <c r="D65" s="1628"/>
      <c r="E65" s="1628"/>
      <c r="F65" s="1628"/>
      <c r="G65" s="1628"/>
      <c r="H65" s="1953" t="s">
        <v>1138</v>
      </c>
      <c r="I65" s="1953"/>
      <c r="J65" s="1953"/>
      <c r="K65" s="1953"/>
      <c r="L65" s="1953"/>
      <c r="M65" s="1953"/>
      <c r="N65" s="1953"/>
      <c r="O65" s="1953"/>
      <c r="P65" s="1953"/>
      <c r="Q65" s="1631" t="str">
        <f>IF(入力シート２!S16="","",入力シート２!S16)</f>
        <v/>
      </c>
      <c r="R65" s="1632"/>
      <c r="S65" s="1648" t="s">
        <v>1141</v>
      </c>
      <c r="T65" s="1649"/>
      <c r="U65" s="1649"/>
      <c r="V65" s="1649"/>
      <c r="W65" s="1649"/>
      <c r="X65" s="1649"/>
      <c r="Y65" s="1649"/>
      <c r="Z65" s="1649"/>
      <c r="AA65" s="1649"/>
      <c r="AB65" s="1649"/>
      <c r="AC65" s="1649"/>
      <c r="AD65" s="1649"/>
      <c r="AE65" s="1649"/>
      <c r="AF65" s="1649"/>
      <c r="AG65" s="1650"/>
      <c r="AH65" s="1631" t="str">
        <f>IF(入力シート２!AL20="","",入力シート２!AL20)</f>
        <v/>
      </c>
      <c r="AI65" s="1632"/>
      <c r="AJ65" s="976"/>
      <c r="AK65" s="972"/>
      <c r="AL65" s="983"/>
      <c r="AM65" s="978"/>
      <c r="AN65" s="978"/>
      <c r="AO65" s="981"/>
      <c r="AP65" s="982"/>
      <c r="AQ65" s="982"/>
      <c r="AR65" s="982"/>
      <c r="AS65" s="982"/>
      <c r="AT65" s="982"/>
      <c r="AU65" s="982"/>
      <c r="AV65" s="982"/>
      <c r="AW65" s="982"/>
      <c r="AX65" s="982"/>
      <c r="AY65" s="982"/>
      <c r="AZ65" s="982"/>
      <c r="BA65" s="982"/>
      <c r="BB65" s="982"/>
      <c r="BC65" s="982"/>
      <c r="BD65" s="982"/>
      <c r="BE65" s="982"/>
      <c r="BF65" s="982"/>
      <c r="BG65" s="982"/>
      <c r="BH65" s="982"/>
      <c r="BI65" s="982"/>
      <c r="BJ65" s="982"/>
      <c r="BK65" s="982"/>
      <c r="BL65" s="982"/>
      <c r="BM65" s="982"/>
      <c r="BN65" s="982"/>
      <c r="BO65" s="982"/>
      <c r="BP65" s="982"/>
      <c r="BQ65" s="982"/>
      <c r="BR65" s="982"/>
      <c r="BS65" s="982"/>
      <c r="BT65" s="982"/>
      <c r="BU65" s="982"/>
      <c r="BV65" s="982"/>
      <c r="BW65" s="982"/>
      <c r="BX65" s="982"/>
      <c r="BY65" s="982"/>
      <c r="BZ65" s="982"/>
      <c r="CA65" s="982"/>
      <c r="CB65" s="982"/>
      <c r="CC65" s="982"/>
      <c r="CD65" s="982"/>
      <c r="CE65" s="982"/>
      <c r="CF65" s="982"/>
      <c r="CG65" s="982"/>
      <c r="CH65" s="982"/>
      <c r="CI65" s="982"/>
      <c r="CJ65" s="982"/>
      <c r="CK65" s="982"/>
      <c r="CL65" s="989"/>
      <c r="CM65" s="547"/>
      <c r="CN65" s="547"/>
    </row>
    <row r="66" spans="1:92" ht="21" customHeight="1" x14ac:dyDescent="0.15">
      <c r="A66" s="549"/>
      <c r="B66" s="1702" t="s">
        <v>1010</v>
      </c>
      <c r="C66" s="1702"/>
      <c r="D66" s="1702"/>
      <c r="E66" s="1702"/>
      <c r="F66" s="1702"/>
      <c r="G66" s="1702"/>
      <c r="H66" s="1702"/>
      <c r="I66" s="1702"/>
      <c r="J66" s="1702"/>
      <c r="K66" s="1702"/>
      <c r="L66" s="1702"/>
      <c r="M66" s="1702"/>
      <c r="N66" s="1702"/>
      <c r="O66" s="1702"/>
      <c r="P66" s="1702"/>
      <c r="Q66" s="1631" t="str">
        <f>IF(入力シート２!S17="","",入力シート２!S17)</f>
        <v/>
      </c>
      <c r="R66" s="1632"/>
      <c r="S66" s="1648" t="s">
        <v>1028</v>
      </c>
      <c r="T66" s="1649"/>
      <c r="U66" s="1649"/>
      <c r="V66" s="1649"/>
      <c r="W66" s="1649"/>
      <c r="X66" s="1649"/>
      <c r="Y66" s="1649"/>
      <c r="Z66" s="1649"/>
      <c r="AA66" s="1649"/>
      <c r="AB66" s="1649"/>
      <c r="AC66" s="1649"/>
      <c r="AD66" s="1649"/>
      <c r="AE66" s="1649"/>
      <c r="AF66" s="1649"/>
      <c r="AG66" s="1650"/>
      <c r="AH66" s="1631" t="str">
        <f>IF(入力シート２!AL21="","",入力シート２!AL21)</f>
        <v/>
      </c>
      <c r="AI66" s="1632"/>
      <c r="AJ66" s="550"/>
      <c r="AK66" s="972"/>
      <c r="AL66" s="983"/>
      <c r="AM66" s="978"/>
      <c r="AN66" s="978"/>
      <c r="AO66" s="981"/>
      <c r="AP66" s="982"/>
      <c r="AQ66" s="982"/>
      <c r="AR66" s="982"/>
      <c r="AS66" s="982"/>
      <c r="AT66" s="982"/>
      <c r="AU66" s="982"/>
      <c r="AV66" s="982"/>
      <c r="AW66" s="982"/>
      <c r="AX66" s="982"/>
      <c r="AY66" s="982"/>
      <c r="AZ66" s="982"/>
      <c r="BA66" s="982"/>
      <c r="BB66" s="982"/>
      <c r="BC66" s="982"/>
      <c r="BD66" s="982"/>
      <c r="BE66" s="982"/>
      <c r="BF66" s="982"/>
      <c r="BG66" s="982"/>
      <c r="BH66" s="982"/>
      <c r="BI66" s="982"/>
      <c r="BJ66" s="982"/>
      <c r="BK66" s="982"/>
      <c r="BL66" s="982"/>
      <c r="BM66" s="982"/>
      <c r="BN66" s="982"/>
      <c r="BO66" s="982"/>
      <c r="BP66" s="982"/>
      <c r="BQ66" s="982"/>
      <c r="BR66" s="982"/>
      <c r="BS66" s="982"/>
      <c r="BT66" s="982"/>
      <c r="BU66" s="982"/>
      <c r="BV66" s="982"/>
      <c r="BW66" s="982"/>
      <c r="BX66" s="982"/>
      <c r="BY66" s="982"/>
      <c r="BZ66" s="982"/>
      <c r="CA66" s="982"/>
      <c r="CB66" s="982"/>
      <c r="CC66" s="982"/>
      <c r="CD66" s="982"/>
      <c r="CE66" s="982"/>
      <c r="CF66" s="982"/>
      <c r="CG66" s="982"/>
      <c r="CH66" s="982"/>
      <c r="CI66" s="982"/>
      <c r="CJ66" s="982"/>
      <c r="CK66" s="982"/>
      <c r="CL66" s="989"/>
      <c r="CM66" s="547"/>
      <c r="CN66" s="547"/>
    </row>
    <row r="67" spans="1:92" ht="21" customHeight="1" x14ac:dyDescent="0.15">
      <c r="A67" s="549"/>
      <c r="B67" s="1949" t="s">
        <v>1011</v>
      </c>
      <c r="C67" s="1949"/>
      <c r="D67" s="1949"/>
      <c r="E67" s="1949"/>
      <c r="F67" s="1949"/>
      <c r="G67" s="1949"/>
      <c r="H67" s="1949"/>
      <c r="I67" s="1949"/>
      <c r="J67" s="1949"/>
      <c r="K67" s="1949"/>
      <c r="L67" s="1949"/>
      <c r="M67" s="1949"/>
      <c r="N67" s="1949"/>
      <c r="O67" s="1949"/>
      <c r="P67" s="1949"/>
      <c r="Q67" s="1629"/>
      <c r="R67" s="1630"/>
      <c r="S67" s="1643" t="s">
        <v>1029</v>
      </c>
      <c r="T67" s="1644"/>
      <c r="U67" s="1644"/>
      <c r="V67" s="1644"/>
      <c r="W67" s="1644"/>
      <c r="X67" s="1644"/>
      <c r="Y67" s="1644"/>
      <c r="Z67" s="1644"/>
      <c r="AA67" s="1644"/>
      <c r="AB67" s="1644"/>
      <c r="AC67" s="1644"/>
      <c r="AD67" s="1644"/>
      <c r="AE67" s="1644"/>
      <c r="AF67" s="1644"/>
      <c r="AG67" s="1645"/>
      <c r="AH67" s="1646" t="str">
        <f>IF(入力シート２!BE8="","",入力シート２!BE8)</f>
        <v/>
      </c>
      <c r="AI67" s="1647"/>
      <c r="AJ67" s="550"/>
      <c r="AK67" s="972"/>
      <c r="AL67" s="983"/>
      <c r="AM67" s="978"/>
      <c r="AN67" s="978"/>
      <c r="AO67" s="981"/>
      <c r="AP67" s="982"/>
      <c r="AQ67" s="982"/>
      <c r="AR67" s="982"/>
      <c r="AS67" s="982"/>
      <c r="AT67" s="982"/>
      <c r="AU67" s="982"/>
      <c r="AV67" s="982"/>
      <c r="AW67" s="982"/>
      <c r="AX67" s="982"/>
      <c r="AY67" s="982"/>
      <c r="AZ67" s="982"/>
      <c r="BA67" s="982"/>
      <c r="BB67" s="982"/>
      <c r="BC67" s="982"/>
      <c r="BD67" s="982"/>
      <c r="BE67" s="982"/>
      <c r="BF67" s="982"/>
      <c r="BG67" s="982"/>
      <c r="BH67" s="982"/>
      <c r="BI67" s="982"/>
      <c r="BJ67" s="982"/>
      <c r="BK67" s="982"/>
      <c r="BL67" s="982"/>
      <c r="BM67" s="982"/>
      <c r="BN67" s="982"/>
      <c r="BO67" s="982"/>
      <c r="BP67" s="982"/>
      <c r="BQ67" s="982"/>
      <c r="BR67" s="982"/>
      <c r="BS67" s="982"/>
      <c r="BT67" s="982"/>
      <c r="BU67" s="982"/>
      <c r="BV67" s="982"/>
      <c r="BW67" s="982"/>
      <c r="BX67" s="982"/>
      <c r="BY67" s="982"/>
      <c r="BZ67" s="982"/>
      <c r="CA67" s="982"/>
      <c r="CB67" s="982"/>
      <c r="CC67" s="982"/>
      <c r="CD67" s="982"/>
      <c r="CE67" s="982"/>
      <c r="CF67" s="982"/>
      <c r="CG67" s="982"/>
      <c r="CH67" s="982"/>
      <c r="CI67" s="982"/>
      <c r="CJ67" s="982"/>
      <c r="CK67" s="982"/>
      <c r="CL67" s="989"/>
      <c r="CM67" s="547"/>
      <c r="CN67" s="547"/>
    </row>
    <row r="68" spans="1:92" ht="21" customHeight="1" x14ac:dyDescent="0.15">
      <c r="A68" s="549"/>
      <c r="B68" s="1702" t="s">
        <v>1012</v>
      </c>
      <c r="C68" s="1702"/>
      <c r="D68" s="1702"/>
      <c r="E68" s="1702"/>
      <c r="F68" s="1702"/>
      <c r="G68" s="1702"/>
      <c r="H68" s="1702"/>
      <c r="I68" s="1702"/>
      <c r="J68" s="1702"/>
      <c r="K68" s="1702"/>
      <c r="L68" s="1702"/>
      <c r="M68" s="1702"/>
      <c r="N68" s="1702"/>
      <c r="O68" s="1702"/>
      <c r="P68" s="1702"/>
      <c r="Q68" s="1631" t="str">
        <f>IF(入力シート２!S19="","",入力シート２!S19)</f>
        <v/>
      </c>
      <c r="R68" s="1632"/>
      <c r="S68" s="1643" t="s">
        <v>1030</v>
      </c>
      <c r="T68" s="1644"/>
      <c r="U68" s="1644"/>
      <c r="V68" s="1644"/>
      <c r="W68" s="1644"/>
      <c r="X68" s="1644"/>
      <c r="Y68" s="1644"/>
      <c r="Z68" s="1644"/>
      <c r="AA68" s="1644"/>
      <c r="AB68" s="1644"/>
      <c r="AC68" s="1644"/>
      <c r="AD68" s="1644"/>
      <c r="AE68" s="1644"/>
      <c r="AF68" s="1644"/>
      <c r="AG68" s="1645"/>
      <c r="AH68" s="1646" t="str">
        <f>IF(入力シート２!BE9="","",入力シート２!BE9)</f>
        <v/>
      </c>
      <c r="AI68" s="1647"/>
      <c r="AJ68" s="550"/>
      <c r="AK68" s="972"/>
      <c r="AL68" s="983"/>
      <c r="AM68" s="978"/>
      <c r="AN68" s="980"/>
      <c r="AO68" s="981"/>
      <c r="AP68" s="982"/>
      <c r="AQ68" s="982"/>
      <c r="AR68" s="982"/>
      <c r="AS68" s="982"/>
      <c r="AT68" s="982"/>
      <c r="AU68" s="982"/>
      <c r="AV68" s="982"/>
      <c r="AW68" s="982"/>
      <c r="AX68" s="982"/>
      <c r="AY68" s="982"/>
      <c r="AZ68" s="982"/>
      <c r="BA68" s="982"/>
      <c r="BB68" s="982"/>
      <c r="BC68" s="982"/>
      <c r="BD68" s="982"/>
      <c r="BE68" s="982"/>
      <c r="BF68" s="982"/>
      <c r="BG68" s="982"/>
      <c r="BH68" s="982"/>
      <c r="BI68" s="982"/>
      <c r="BJ68" s="982"/>
      <c r="BK68" s="982"/>
      <c r="BL68" s="982"/>
      <c r="BM68" s="982"/>
      <c r="BN68" s="982"/>
      <c r="BO68" s="982"/>
      <c r="BP68" s="982"/>
      <c r="BQ68" s="982"/>
      <c r="BR68" s="982"/>
      <c r="BS68" s="982"/>
      <c r="BT68" s="982"/>
      <c r="BU68" s="982"/>
      <c r="BV68" s="982"/>
      <c r="BW68" s="982"/>
      <c r="BX68" s="982"/>
      <c r="BY68" s="982"/>
      <c r="BZ68" s="982"/>
      <c r="CA68" s="982"/>
      <c r="CB68" s="982"/>
      <c r="CC68" s="982"/>
      <c r="CD68" s="982"/>
      <c r="CE68" s="982"/>
      <c r="CF68" s="982"/>
      <c r="CG68" s="982"/>
      <c r="CH68" s="982"/>
      <c r="CI68" s="982"/>
      <c r="CJ68" s="982"/>
      <c r="CK68" s="982"/>
      <c r="CL68" s="989"/>
      <c r="CM68" s="547"/>
      <c r="CN68" s="547"/>
    </row>
    <row r="69" spans="1:92" ht="21" customHeight="1" x14ac:dyDescent="0.15">
      <c r="A69" s="549"/>
      <c r="B69" s="1702" t="s">
        <v>1013</v>
      </c>
      <c r="C69" s="1702"/>
      <c r="D69" s="1702"/>
      <c r="E69" s="1702"/>
      <c r="F69" s="1702"/>
      <c r="G69" s="1702"/>
      <c r="H69" s="1702"/>
      <c r="I69" s="1702"/>
      <c r="J69" s="1702"/>
      <c r="K69" s="1702"/>
      <c r="L69" s="1702"/>
      <c r="M69" s="1702"/>
      <c r="N69" s="1702"/>
      <c r="O69" s="1702"/>
      <c r="P69" s="1702"/>
      <c r="Q69" s="1631" t="str">
        <f>IF(入力シート２!S20="","",入力シート２!S20)</f>
        <v/>
      </c>
      <c r="R69" s="1632"/>
      <c r="S69" s="1643" t="s">
        <v>1031</v>
      </c>
      <c r="T69" s="1644"/>
      <c r="U69" s="1644"/>
      <c r="V69" s="1644"/>
      <c r="W69" s="1644"/>
      <c r="X69" s="1644"/>
      <c r="Y69" s="1644"/>
      <c r="Z69" s="1644"/>
      <c r="AA69" s="1644"/>
      <c r="AB69" s="1644"/>
      <c r="AC69" s="1644"/>
      <c r="AD69" s="1644"/>
      <c r="AE69" s="1644"/>
      <c r="AF69" s="1644"/>
      <c r="AG69" s="1645"/>
      <c r="AH69" s="1646" t="str">
        <f>IF(入力シート２!BE10="","",入力シート２!BE10)</f>
        <v/>
      </c>
      <c r="AI69" s="1647"/>
      <c r="AJ69" s="550"/>
      <c r="AK69" s="972"/>
      <c r="AL69" s="983"/>
      <c r="AM69" s="978"/>
      <c r="AN69" s="980"/>
      <c r="AO69" s="981"/>
      <c r="AP69" s="982"/>
      <c r="AQ69" s="982"/>
      <c r="AR69" s="982"/>
      <c r="AS69" s="982"/>
      <c r="AT69" s="982"/>
      <c r="AU69" s="982"/>
      <c r="AV69" s="982"/>
      <c r="AW69" s="982"/>
      <c r="AX69" s="982"/>
      <c r="AY69" s="982"/>
      <c r="AZ69" s="982"/>
      <c r="BA69" s="982"/>
      <c r="BB69" s="982"/>
      <c r="BC69" s="982"/>
      <c r="BD69" s="982"/>
      <c r="BE69" s="982"/>
      <c r="BF69" s="982"/>
      <c r="BG69" s="982"/>
      <c r="BH69" s="982"/>
      <c r="BI69" s="982"/>
      <c r="BJ69" s="982"/>
      <c r="BK69" s="982"/>
      <c r="BL69" s="982"/>
      <c r="BM69" s="982"/>
      <c r="BN69" s="982"/>
      <c r="BO69" s="982"/>
      <c r="BP69" s="982"/>
      <c r="BQ69" s="982"/>
      <c r="BR69" s="982"/>
      <c r="BS69" s="982"/>
      <c r="BT69" s="982"/>
      <c r="BU69" s="982"/>
      <c r="BV69" s="982"/>
      <c r="BW69" s="982"/>
      <c r="BX69" s="982"/>
      <c r="BY69" s="982"/>
      <c r="BZ69" s="982"/>
      <c r="CA69" s="982"/>
      <c r="CB69" s="982"/>
      <c r="CC69" s="982"/>
      <c r="CD69" s="982"/>
      <c r="CE69" s="982"/>
      <c r="CF69" s="982"/>
      <c r="CG69" s="982"/>
      <c r="CH69" s="982"/>
      <c r="CI69" s="982"/>
      <c r="CJ69" s="982"/>
      <c r="CK69" s="982"/>
      <c r="CL69" s="989"/>
      <c r="CM69" s="547"/>
      <c r="CN69" s="547"/>
    </row>
    <row r="70" spans="1:92" ht="21" customHeight="1" x14ac:dyDescent="0.15">
      <c r="A70" s="549"/>
      <c r="B70" s="1702" t="s">
        <v>1014</v>
      </c>
      <c r="C70" s="1702"/>
      <c r="D70" s="1702"/>
      <c r="E70" s="1702"/>
      <c r="F70" s="1702"/>
      <c r="G70" s="1702"/>
      <c r="H70" s="1702"/>
      <c r="I70" s="1702"/>
      <c r="J70" s="1702"/>
      <c r="K70" s="1702"/>
      <c r="L70" s="1702"/>
      <c r="M70" s="1702"/>
      <c r="N70" s="1702"/>
      <c r="O70" s="1702"/>
      <c r="P70" s="1702"/>
      <c r="Q70" s="1631" t="str">
        <f>IF(入力シート２!S21="","",入力シート２!S21)</f>
        <v/>
      </c>
      <c r="R70" s="1632"/>
      <c r="S70" s="1643" t="s">
        <v>1032</v>
      </c>
      <c r="T70" s="1644"/>
      <c r="U70" s="1644"/>
      <c r="V70" s="1644"/>
      <c r="W70" s="1644"/>
      <c r="X70" s="1644"/>
      <c r="Y70" s="1644"/>
      <c r="Z70" s="1644"/>
      <c r="AA70" s="1644"/>
      <c r="AB70" s="1644"/>
      <c r="AC70" s="1644"/>
      <c r="AD70" s="1644"/>
      <c r="AE70" s="1644"/>
      <c r="AF70" s="1644"/>
      <c r="AG70" s="1645"/>
      <c r="AH70" s="1646" t="str">
        <f>IF(入力シート２!BE11="","",入力シート２!BE11)</f>
        <v/>
      </c>
      <c r="AI70" s="1647"/>
      <c r="AJ70" s="550"/>
      <c r="AK70" s="972"/>
      <c r="AL70" s="983"/>
      <c r="AM70" s="979"/>
      <c r="AN70" s="979"/>
      <c r="AO70" s="981"/>
      <c r="AP70" s="982"/>
      <c r="AQ70" s="982"/>
      <c r="AR70" s="982"/>
      <c r="AS70" s="982"/>
      <c r="AT70" s="982"/>
      <c r="AU70" s="982"/>
      <c r="AV70" s="982"/>
      <c r="AW70" s="982"/>
      <c r="AX70" s="982"/>
      <c r="AY70" s="982"/>
      <c r="AZ70" s="982"/>
      <c r="BA70" s="982"/>
      <c r="BB70" s="982"/>
      <c r="BC70" s="982"/>
      <c r="BD70" s="982"/>
      <c r="BE70" s="982"/>
      <c r="BF70" s="982"/>
      <c r="BG70" s="982"/>
      <c r="BH70" s="984"/>
      <c r="BI70" s="982"/>
      <c r="BJ70" s="984"/>
      <c r="BK70" s="982"/>
      <c r="BL70" s="982"/>
      <c r="BM70" s="984"/>
      <c r="BN70" s="982"/>
      <c r="BO70" s="984"/>
      <c r="BP70" s="982"/>
      <c r="BQ70" s="984"/>
      <c r="BR70" s="982"/>
      <c r="BS70" s="984"/>
      <c r="BT70" s="982"/>
      <c r="BU70" s="982"/>
      <c r="BV70" s="984"/>
      <c r="BW70" s="982"/>
      <c r="BX70" s="984"/>
      <c r="BY70" s="982"/>
      <c r="BZ70" s="984"/>
      <c r="CA70" s="982"/>
      <c r="CB70" s="984"/>
      <c r="CC70" s="982"/>
      <c r="CD70" s="982"/>
      <c r="CE70" s="984"/>
      <c r="CF70" s="982"/>
      <c r="CG70" s="982"/>
      <c r="CH70" s="982"/>
      <c r="CI70" s="982"/>
      <c r="CJ70" s="982"/>
      <c r="CK70" s="982"/>
      <c r="CL70" s="989"/>
      <c r="CM70" s="547"/>
      <c r="CN70" s="547"/>
    </row>
    <row r="71" spans="1:92" ht="21" customHeight="1" x14ac:dyDescent="0.15">
      <c r="A71" s="549"/>
      <c r="B71" s="1702" t="s">
        <v>1148</v>
      </c>
      <c r="C71" s="1702"/>
      <c r="D71" s="1702"/>
      <c r="E71" s="1702"/>
      <c r="F71" s="1702"/>
      <c r="G71" s="1702"/>
      <c r="H71" s="1702"/>
      <c r="I71" s="1702"/>
      <c r="J71" s="1702"/>
      <c r="K71" s="1702"/>
      <c r="L71" s="1702"/>
      <c r="M71" s="1702"/>
      <c r="N71" s="1702"/>
      <c r="O71" s="1702"/>
      <c r="P71" s="1702"/>
      <c r="Q71" s="1718" t="str">
        <f>IF(入力シート２!AL8="","",入力シート２!AL8)</f>
        <v/>
      </c>
      <c r="R71" s="1719"/>
      <c r="S71" s="956" t="s">
        <v>1036</v>
      </c>
      <c r="T71" s="959"/>
      <c r="U71" s="959"/>
      <c r="V71" s="959"/>
      <c r="W71" s="959"/>
      <c r="X71" s="959"/>
      <c r="Y71" s="959"/>
      <c r="Z71" s="956"/>
      <c r="AA71" s="956"/>
      <c r="AB71" s="956"/>
      <c r="AC71" s="956"/>
      <c r="AD71" s="685"/>
      <c r="AE71" s="685"/>
      <c r="AF71" s="685"/>
      <c r="AG71" s="685"/>
      <c r="AH71" s="685"/>
      <c r="AI71" s="694"/>
      <c r="AJ71" s="550"/>
      <c r="AK71" s="973"/>
      <c r="AL71" s="978"/>
      <c r="AM71" s="978"/>
      <c r="AN71" s="978"/>
      <c r="AO71" s="981"/>
      <c r="AP71" s="982"/>
      <c r="AQ71" s="982"/>
      <c r="AR71" s="982"/>
      <c r="AS71" s="982"/>
      <c r="AT71" s="982"/>
      <c r="AU71" s="982"/>
      <c r="AV71" s="982"/>
      <c r="AW71" s="982"/>
      <c r="AX71" s="982"/>
      <c r="AY71" s="982"/>
      <c r="AZ71" s="982"/>
      <c r="BA71" s="982"/>
      <c r="BB71" s="982"/>
      <c r="BC71" s="982"/>
      <c r="BD71" s="982"/>
      <c r="BE71" s="982"/>
      <c r="BF71" s="982"/>
      <c r="BG71" s="982"/>
      <c r="BH71" s="982"/>
      <c r="BI71" s="982"/>
      <c r="BJ71" s="982"/>
      <c r="BK71" s="982"/>
      <c r="BL71" s="982"/>
      <c r="BM71" s="982"/>
      <c r="BN71" s="982"/>
      <c r="BO71" s="984"/>
      <c r="BP71" s="982"/>
      <c r="BQ71" s="982"/>
      <c r="BR71" s="982"/>
      <c r="BS71" s="982"/>
      <c r="BT71" s="982"/>
      <c r="BU71" s="982"/>
      <c r="BV71" s="982"/>
      <c r="BW71" s="982"/>
      <c r="BX71" s="982"/>
      <c r="BY71" s="982"/>
      <c r="BZ71" s="982"/>
      <c r="CA71" s="982"/>
      <c r="CB71" s="982"/>
      <c r="CC71" s="982"/>
      <c r="CD71" s="982"/>
      <c r="CE71" s="982"/>
      <c r="CF71" s="982"/>
      <c r="CG71" s="982"/>
      <c r="CH71" s="984"/>
      <c r="CI71" s="982"/>
      <c r="CJ71" s="982"/>
      <c r="CK71" s="982"/>
      <c r="CL71" s="989"/>
      <c r="CM71" s="547"/>
      <c r="CN71" s="547"/>
    </row>
    <row r="72" spans="1:92" ht="21" customHeight="1" x14ac:dyDescent="0.15">
      <c r="A72" s="549"/>
      <c r="B72" s="1628" t="s">
        <v>1139</v>
      </c>
      <c r="C72" s="1628"/>
      <c r="D72" s="1628"/>
      <c r="E72" s="1628"/>
      <c r="F72" s="1628"/>
      <c r="G72" s="1628"/>
      <c r="H72" s="1703" t="s">
        <v>1016</v>
      </c>
      <c r="I72" s="1703"/>
      <c r="J72" s="1703"/>
      <c r="K72" s="1703"/>
      <c r="L72" s="1703"/>
      <c r="M72" s="1703"/>
      <c r="N72" s="1703"/>
      <c r="O72" s="1703"/>
      <c r="P72" s="1703"/>
      <c r="Q72" s="1003" t="str">
        <f>IF(入力シート２!AL9="","",入力シート２!AL9)</f>
        <v/>
      </c>
      <c r="R72" s="1715" t="str">
        <f>IF(OR(入力シート２!AL9="●",入力シート２!AL10="●",入力シート２!AL11="●"),"●","")</f>
        <v/>
      </c>
      <c r="S72" s="959" t="s">
        <v>1140</v>
      </c>
      <c r="T72" s="956"/>
      <c r="U72" s="956"/>
      <c r="V72" s="956"/>
      <c r="W72" s="956"/>
      <c r="X72" s="956"/>
      <c r="Y72" s="956"/>
      <c r="Z72" s="808"/>
      <c r="AA72" s="808"/>
      <c r="AB72" s="808"/>
      <c r="AC72" s="808"/>
      <c r="AD72" s="956"/>
      <c r="AE72" s="956"/>
      <c r="AF72" s="956"/>
      <c r="AG72" s="956"/>
      <c r="AH72" s="956"/>
      <c r="AI72" s="684"/>
      <c r="AJ72" s="976"/>
      <c r="AK72" s="974"/>
      <c r="AL72" s="985"/>
      <c r="AM72" s="978"/>
      <c r="AN72" s="978"/>
      <c r="AO72" s="981"/>
      <c r="AP72" s="982"/>
      <c r="AQ72" s="982"/>
      <c r="AR72" s="982"/>
      <c r="AS72" s="982"/>
      <c r="AT72" s="982"/>
      <c r="AU72" s="982"/>
      <c r="AV72" s="982"/>
      <c r="AW72" s="982"/>
      <c r="AX72" s="982"/>
      <c r="AY72" s="982"/>
      <c r="AZ72" s="982"/>
      <c r="BA72" s="982"/>
      <c r="BB72" s="982"/>
      <c r="BC72" s="982"/>
      <c r="BD72" s="982"/>
      <c r="BE72" s="982"/>
      <c r="BF72" s="982"/>
      <c r="BG72" s="982"/>
      <c r="BH72" s="982"/>
      <c r="BI72" s="982"/>
      <c r="BJ72" s="982"/>
      <c r="BK72" s="982"/>
      <c r="BL72" s="982"/>
      <c r="BM72" s="982"/>
      <c r="BN72" s="982"/>
      <c r="BO72" s="982"/>
      <c r="BP72" s="982"/>
      <c r="BQ72" s="982"/>
      <c r="BR72" s="982"/>
      <c r="BS72" s="982"/>
      <c r="BT72" s="982"/>
      <c r="BU72" s="982"/>
      <c r="BV72" s="982"/>
      <c r="BW72" s="982"/>
      <c r="BX72" s="982"/>
      <c r="BY72" s="982"/>
      <c r="BZ72" s="982"/>
      <c r="CA72" s="982"/>
      <c r="CB72" s="982"/>
      <c r="CC72" s="982"/>
      <c r="CD72" s="982"/>
      <c r="CE72" s="982"/>
      <c r="CF72" s="982"/>
      <c r="CG72" s="982"/>
      <c r="CH72" s="982"/>
      <c r="CI72" s="982"/>
      <c r="CJ72" s="982"/>
      <c r="CK72" s="982"/>
      <c r="CL72" s="989"/>
      <c r="CM72" s="547"/>
      <c r="CN72" s="547"/>
    </row>
    <row r="73" spans="1:92" ht="21" customHeight="1" x14ac:dyDescent="0.15">
      <c r="B73" s="1628"/>
      <c r="C73" s="1628"/>
      <c r="D73" s="1628"/>
      <c r="E73" s="1628"/>
      <c r="F73" s="1628"/>
      <c r="G73" s="1628"/>
      <c r="H73" s="1948" t="s">
        <v>1017</v>
      </c>
      <c r="I73" s="1948"/>
      <c r="J73" s="1948"/>
      <c r="K73" s="1948"/>
      <c r="L73" s="1948"/>
      <c r="M73" s="1948"/>
      <c r="N73" s="1948"/>
      <c r="O73" s="1948"/>
      <c r="P73" s="1948"/>
      <c r="Q73" s="1004" t="str">
        <f>IF(入力シート２!AL10="","",入力シート２!AL10)</f>
        <v/>
      </c>
      <c r="R73" s="1716"/>
      <c r="S73" s="1625" t="s">
        <v>1033</v>
      </c>
      <c r="T73" s="1625"/>
      <c r="U73" s="1625"/>
      <c r="V73" s="1625"/>
      <c r="W73" s="1625"/>
      <c r="X73" s="1626" t="s">
        <v>939</v>
      </c>
      <c r="Y73" s="1626"/>
      <c r="Z73" s="1626"/>
      <c r="AA73" s="1626" t="s">
        <v>940</v>
      </c>
      <c r="AB73" s="1626"/>
      <c r="AC73" s="1626"/>
      <c r="AD73" s="1626" t="s">
        <v>1034</v>
      </c>
      <c r="AE73" s="1626"/>
      <c r="AF73" s="1626"/>
      <c r="AG73" s="1626" t="s">
        <v>1147</v>
      </c>
      <c r="AH73" s="1626"/>
      <c r="AI73" s="1626"/>
      <c r="AK73" s="974"/>
      <c r="AL73" s="985"/>
      <c r="AM73" s="978"/>
      <c r="AN73" s="978"/>
      <c r="AO73" s="981"/>
      <c r="AP73" s="982"/>
      <c r="AQ73" s="982"/>
      <c r="AR73" s="982"/>
      <c r="AS73" s="982"/>
      <c r="AT73" s="982"/>
      <c r="AU73" s="982"/>
      <c r="AV73" s="982"/>
      <c r="AW73" s="982"/>
      <c r="AX73" s="982"/>
      <c r="AY73" s="982"/>
      <c r="AZ73" s="982"/>
      <c r="BA73" s="982"/>
      <c r="BB73" s="982"/>
      <c r="BC73" s="982"/>
      <c r="BD73" s="982"/>
      <c r="BE73" s="982"/>
      <c r="BF73" s="982"/>
      <c r="BG73" s="982"/>
      <c r="BH73" s="982"/>
      <c r="BI73" s="982"/>
      <c r="BJ73" s="982"/>
      <c r="BK73" s="982"/>
      <c r="BL73" s="982"/>
      <c r="BM73" s="982"/>
      <c r="BN73" s="982"/>
      <c r="BO73" s="982"/>
      <c r="BP73" s="982"/>
      <c r="BQ73" s="982"/>
      <c r="BR73" s="982"/>
      <c r="BS73" s="982"/>
      <c r="BT73" s="982"/>
      <c r="BU73" s="982"/>
      <c r="BV73" s="982"/>
      <c r="BW73" s="982"/>
      <c r="BX73" s="982"/>
      <c r="BY73" s="982"/>
      <c r="BZ73" s="982"/>
      <c r="CA73" s="982"/>
      <c r="CB73" s="982"/>
      <c r="CC73" s="982"/>
      <c r="CD73" s="982"/>
      <c r="CE73" s="982"/>
      <c r="CF73" s="982"/>
      <c r="CG73" s="982"/>
      <c r="CH73" s="982"/>
      <c r="CI73" s="982"/>
      <c r="CJ73" s="982"/>
      <c r="CK73" s="982"/>
      <c r="CL73" s="989"/>
    </row>
    <row r="74" spans="1:92" ht="21" customHeight="1" x14ac:dyDescent="0.15">
      <c r="B74" s="1628"/>
      <c r="C74" s="1628"/>
      <c r="D74" s="1628"/>
      <c r="E74" s="1628"/>
      <c r="F74" s="1628"/>
      <c r="G74" s="1628"/>
      <c r="H74" s="1701" t="s">
        <v>1018</v>
      </c>
      <c r="I74" s="1701"/>
      <c r="J74" s="1701"/>
      <c r="K74" s="1701"/>
      <c r="L74" s="1701"/>
      <c r="M74" s="1701"/>
      <c r="N74" s="1701"/>
      <c r="O74" s="1701"/>
      <c r="P74" s="1701"/>
      <c r="Q74" s="1005"/>
      <c r="R74" s="1717"/>
      <c r="S74" s="1625" t="s">
        <v>1037</v>
      </c>
      <c r="T74" s="1625"/>
      <c r="U74" s="1625"/>
      <c r="V74" s="1625"/>
      <c r="W74" s="1625"/>
      <c r="X74" s="1627">
        <f>COUNTIF($L$82:$L$113,X$73)</f>
        <v>0</v>
      </c>
      <c r="Y74" s="1627"/>
      <c r="Z74" s="1627"/>
      <c r="AA74" s="1627">
        <f>COUNTIF($L$82:$L$113,AA$73)</f>
        <v>0</v>
      </c>
      <c r="AB74" s="1627"/>
      <c r="AC74" s="1627"/>
      <c r="AD74" s="1627">
        <f>COUNTIF($L$82:$L$113,AD$73)</f>
        <v>0</v>
      </c>
      <c r="AE74" s="1627"/>
      <c r="AF74" s="1627"/>
      <c r="AG74" s="1627">
        <f>COUNTIF($L$82:$L$113,AG$73)</f>
        <v>0</v>
      </c>
      <c r="AH74" s="1627"/>
      <c r="AI74" s="1627"/>
      <c r="AJ74" s="693"/>
      <c r="AK74" s="974"/>
      <c r="AL74" s="985"/>
      <c r="AM74" s="980"/>
      <c r="AN74" s="980"/>
      <c r="AO74" s="981"/>
      <c r="AP74" s="982"/>
      <c r="AQ74" s="982"/>
      <c r="AR74" s="982"/>
      <c r="AS74" s="982"/>
      <c r="AT74" s="982"/>
      <c r="AU74" s="982"/>
      <c r="AV74" s="982"/>
      <c r="AW74" s="982"/>
      <c r="AX74" s="982"/>
      <c r="AY74" s="982"/>
      <c r="AZ74" s="982"/>
      <c r="BA74" s="982"/>
      <c r="BB74" s="982"/>
      <c r="BC74" s="982"/>
      <c r="BD74" s="982"/>
      <c r="BE74" s="982"/>
      <c r="BF74" s="982"/>
      <c r="BG74" s="982"/>
      <c r="BH74" s="982"/>
      <c r="BI74" s="982"/>
      <c r="BJ74" s="982"/>
      <c r="BK74" s="982"/>
      <c r="BL74" s="986"/>
      <c r="BM74" s="986"/>
      <c r="BN74" s="986"/>
      <c r="BO74" s="984"/>
      <c r="BP74" s="982"/>
      <c r="BQ74" s="982"/>
      <c r="BR74" s="982"/>
      <c r="BS74" s="982"/>
      <c r="BT74" s="982"/>
      <c r="BU74" s="986"/>
      <c r="BV74" s="986"/>
      <c r="BW74" s="986"/>
      <c r="BX74" s="982"/>
      <c r="BY74" s="982"/>
      <c r="BZ74" s="982"/>
      <c r="CA74" s="982"/>
      <c r="CB74" s="982"/>
      <c r="CC74" s="982"/>
      <c r="CD74" s="986"/>
      <c r="CE74" s="986"/>
      <c r="CF74" s="986"/>
      <c r="CG74" s="982"/>
      <c r="CH74" s="982"/>
      <c r="CI74" s="982"/>
      <c r="CJ74" s="982"/>
      <c r="CK74" s="982"/>
      <c r="CL74" s="989"/>
    </row>
    <row r="75" spans="1:92" ht="21" customHeight="1" x14ac:dyDescent="0.3">
      <c r="B75" s="998" t="s">
        <v>1162</v>
      </c>
      <c r="C75" s="674"/>
      <c r="D75" s="674"/>
      <c r="E75" s="674"/>
      <c r="F75" s="674"/>
      <c r="G75" s="674"/>
      <c r="H75" s="955"/>
      <c r="I75" s="955"/>
      <c r="J75" s="955"/>
      <c r="K75" s="955"/>
      <c r="L75" s="955"/>
      <c r="M75" s="955"/>
      <c r="N75" s="955"/>
      <c r="O75" s="955"/>
      <c r="P75" s="955"/>
      <c r="Q75" s="962"/>
      <c r="R75" s="963"/>
      <c r="S75" s="957"/>
      <c r="T75" s="685"/>
      <c r="U75" s="685"/>
      <c r="V75" s="685"/>
      <c r="W75" s="685"/>
      <c r="X75" s="685"/>
      <c r="Y75" s="808"/>
      <c r="Z75" s="685"/>
      <c r="AA75" s="685"/>
      <c r="AB75" s="685"/>
      <c r="AC75" s="685"/>
      <c r="AD75" s="808"/>
      <c r="AE75" s="808"/>
      <c r="AF75" s="808"/>
      <c r="AG75" s="808"/>
      <c r="AH75" s="808"/>
      <c r="AI75" s="684"/>
      <c r="AK75" s="974"/>
      <c r="AL75" s="985"/>
      <c r="AM75" s="980"/>
      <c r="AN75" s="980"/>
      <c r="AO75" s="981"/>
      <c r="AP75" s="982"/>
      <c r="AQ75" s="982"/>
      <c r="AR75" s="982"/>
      <c r="AS75" s="982"/>
      <c r="AT75" s="982"/>
      <c r="AU75" s="982"/>
      <c r="AV75" s="982"/>
      <c r="AW75" s="982"/>
      <c r="AX75" s="982"/>
      <c r="AY75" s="982"/>
      <c r="AZ75" s="982"/>
      <c r="BA75" s="982"/>
      <c r="BB75" s="982"/>
      <c r="BC75" s="982"/>
      <c r="BD75" s="982"/>
      <c r="BE75" s="982"/>
      <c r="BF75" s="982"/>
      <c r="BG75" s="982"/>
      <c r="BH75" s="982"/>
      <c r="BI75" s="982"/>
      <c r="BJ75" s="982"/>
      <c r="BK75" s="982"/>
      <c r="BL75" s="982"/>
      <c r="BM75" s="982"/>
      <c r="BN75" s="982"/>
      <c r="BO75" s="982"/>
      <c r="BP75" s="982"/>
      <c r="BQ75" s="982"/>
      <c r="BR75" s="982"/>
      <c r="BS75" s="982"/>
      <c r="BT75" s="982"/>
      <c r="BU75" s="982"/>
      <c r="BV75" s="982"/>
      <c r="BW75" s="982"/>
      <c r="BX75" s="982"/>
      <c r="BY75" s="982"/>
      <c r="BZ75" s="982"/>
      <c r="CA75" s="982"/>
      <c r="CB75" s="982"/>
      <c r="CC75" s="982"/>
      <c r="CD75" s="982"/>
      <c r="CE75" s="982"/>
      <c r="CF75" s="982"/>
      <c r="CG75" s="982"/>
      <c r="CH75" s="982"/>
      <c r="CI75" s="982"/>
      <c r="CJ75" s="982"/>
      <c r="CK75" s="982"/>
      <c r="CL75" s="989"/>
    </row>
    <row r="76" spans="1:92" ht="21" customHeight="1" x14ac:dyDescent="0.15">
      <c r="B76" s="1712" t="s">
        <v>1150</v>
      </c>
      <c r="C76" s="1713"/>
      <c r="D76" s="1713"/>
      <c r="E76" s="1713"/>
      <c r="F76" s="1714"/>
      <c r="G76" s="1617" t="str">
        <f>IF(入力シート２!G5="","",入力シート２!G5)</f>
        <v/>
      </c>
      <c r="H76" s="1618"/>
      <c r="I76" s="994" t="s">
        <v>93</v>
      </c>
      <c r="J76" s="1619" t="s">
        <v>1151</v>
      </c>
      <c r="K76" s="1620"/>
      <c r="L76" s="1620"/>
      <c r="M76" s="1620"/>
      <c r="N76" s="1621"/>
      <c r="O76" s="1617" t="str">
        <f>IF(入力シート２!O5="","",入力シート２!O5)</f>
        <v/>
      </c>
      <c r="P76" s="1618"/>
      <c r="Q76" s="994" t="s">
        <v>93</v>
      </c>
      <c r="R76" s="1622" t="s">
        <v>1152</v>
      </c>
      <c r="S76" s="1623"/>
      <c r="T76" s="1623"/>
      <c r="U76" s="1623"/>
      <c r="V76" s="1624"/>
      <c r="W76" s="1617" t="str">
        <f>IF(入力シート２!W5="","",入力シート２!W5)</f>
        <v/>
      </c>
      <c r="X76" s="1618"/>
      <c r="Y76" s="994" t="s">
        <v>93</v>
      </c>
      <c r="Z76" s="1622" t="s">
        <v>1153</v>
      </c>
      <c r="AA76" s="1623"/>
      <c r="AB76" s="1623"/>
      <c r="AC76" s="1623"/>
      <c r="AD76" s="995" t="s">
        <v>939</v>
      </c>
      <c r="AE76" s="1053" t="str">
        <f>IF(入力シート２!AF5="","",入力シート２!AF5)</f>
        <v/>
      </c>
      <c r="AF76" s="996" t="s">
        <v>986</v>
      </c>
      <c r="AG76" s="995" t="s">
        <v>940</v>
      </c>
      <c r="AH76" s="1052" t="str">
        <f>IF(入力シート２!AP5="","",入力シート２!AP5)</f>
        <v/>
      </c>
      <c r="AI76" s="997" t="s">
        <v>1154</v>
      </c>
      <c r="AK76" s="975"/>
      <c r="AL76" s="990"/>
      <c r="AM76" s="968"/>
      <c r="AN76" s="968"/>
      <c r="AO76" s="991"/>
      <c r="AP76" s="992"/>
      <c r="AQ76" s="992"/>
      <c r="AR76" s="992"/>
      <c r="AS76" s="992"/>
      <c r="AT76" s="992"/>
      <c r="AU76" s="992"/>
      <c r="AV76" s="992"/>
      <c r="AW76" s="992"/>
      <c r="AX76" s="992"/>
      <c r="AY76" s="992"/>
      <c r="AZ76" s="992"/>
      <c r="BA76" s="992"/>
      <c r="BB76" s="992"/>
      <c r="BC76" s="992"/>
      <c r="BD76" s="992"/>
      <c r="BE76" s="992"/>
      <c r="BF76" s="992"/>
      <c r="BG76" s="992"/>
      <c r="BH76" s="992"/>
      <c r="BI76" s="992"/>
      <c r="BJ76" s="992"/>
      <c r="BK76" s="992"/>
      <c r="BL76" s="992"/>
      <c r="BM76" s="992"/>
      <c r="BN76" s="992"/>
      <c r="BO76" s="992"/>
      <c r="BP76" s="992"/>
      <c r="BQ76" s="992"/>
      <c r="BR76" s="992"/>
      <c r="BS76" s="992"/>
      <c r="BT76" s="992"/>
      <c r="BU76" s="992"/>
      <c r="BV76" s="992"/>
      <c r="BW76" s="992"/>
      <c r="BX76" s="992"/>
      <c r="BY76" s="992"/>
      <c r="BZ76" s="992"/>
      <c r="CA76" s="992"/>
      <c r="CB76" s="992"/>
      <c r="CC76" s="992"/>
      <c r="CD76" s="992"/>
      <c r="CE76" s="992"/>
      <c r="CF76" s="992"/>
      <c r="CG76" s="992"/>
      <c r="CH76" s="992"/>
      <c r="CI76" s="992"/>
      <c r="CJ76" s="992"/>
      <c r="CK76" s="992"/>
      <c r="CL76" s="993"/>
    </row>
    <row r="77" spans="1:92" ht="21" customHeight="1" x14ac:dyDescent="0.15">
      <c r="B77" s="678"/>
      <c r="C77" s="676"/>
      <c r="D77" s="676"/>
      <c r="E77" s="676"/>
      <c r="F77" s="676"/>
      <c r="G77" s="676"/>
      <c r="H77" s="676"/>
      <c r="I77" s="676"/>
      <c r="J77" s="676"/>
      <c r="K77" s="676"/>
      <c r="L77" s="676"/>
      <c r="M77" s="676"/>
      <c r="N77" s="676"/>
      <c r="O77" s="1642"/>
      <c r="P77" s="1642"/>
      <c r="Q77" s="684"/>
      <c r="R77" s="684"/>
      <c r="S77" s="677"/>
      <c r="T77" s="677"/>
      <c r="U77" s="677"/>
      <c r="Z77" s="693"/>
      <c r="AA77" s="693"/>
      <c r="AB77" s="693"/>
      <c r="AC77" s="693"/>
      <c r="AD77" s="693"/>
      <c r="AE77" s="693"/>
      <c r="AF77" s="693"/>
      <c r="AG77" s="693"/>
      <c r="AH77" s="693"/>
    </row>
    <row r="78" spans="1:92" ht="21" customHeight="1" x14ac:dyDescent="0.15">
      <c r="B78" s="678"/>
      <c r="C78" s="676"/>
      <c r="D78" s="674"/>
      <c r="E78" s="674"/>
      <c r="F78" s="675"/>
      <c r="G78" s="675"/>
      <c r="H78" s="675"/>
      <c r="I78" s="675"/>
      <c r="J78" s="675"/>
      <c r="K78" s="675"/>
      <c r="L78" s="675"/>
      <c r="M78" s="675"/>
      <c r="N78" s="675"/>
      <c r="O78" s="1642"/>
      <c r="P78" s="1642"/>
      <c r="Q78" s="1642"/>
      <c r="R78" s="1642"/>
      <c r="S78" s="677"/>
      <c r="T78" s="677"/>
      <c r="U78" s="677"/>
    </row>
    <row r="79" spans="1:92" ht="21" customHeight="1" x14ac:dyDescent="0.15">
      <c r="B79" s="676"/>
      <c r="C79" s="674"/>
      <c r="D79" s="674"/>
      <c r="E79" s="674"/>
      <c r="F79" s="675"/>
      <c r="G79" s="675"/>
      <c r="H79" s="675"/>
      <c r="I79" s="675"/>
      <c r="J79" s="675"/>
      <c r="K79" s="675"/>
      <c r="L79" s="675"/>
      <c r="M79" s="675"/>
      <c r="N79" s="675"/>
      <c r="O79" s="1642"/>
      <c r="P79" s="1642"/>
      <c r="Q79" s="1642"/>
      <c r="R79" s="1642"/>
      <c r="S79" s="677"/>
      <c r="T79" s="677"/>
    </row>
    <row r="80" spans="1:92" ht="21" hidden="1" customHeight="1" x14ac:dyDescent="0.15">
      <c r="A80" s="677"/>
      <c r="B80" s="956"/>
      <c r="C80" s="674"/>
      <c r="D80" s="674"/>
      <c r="E80" s="674"/>
      <c r="F80" s="955"/>
      <c r="G80" s="955"/>
      <c r="H80" s="955"/>
      <c r="I80" s="955"/>
      <c r="J80" s="955"/>
      <c r="K80" s="955"/>
      <c r="L80" s="955"/>
      <c r="M80" s="955"/>
      <c r="N80" s="955"/>
      <c r="O80" s="684"/>
      <c r="P80" s="684"/>
      <c r="Q80" s="684"/>
      <c r="R80" s="684"/>
      <c r="S80" s="677"/>
      <c r="T80" s="677"/>
      <c r="U80" s="677"/>
      <c r="V80" s="677"/>
      <c r="W80" s="677"/>
      <c r="X80" s="677"/>
      <c r="Y80" s="677"/>
      <c r="Z80" s="677"/>
      <c r="AA80" s="677"/>
      <c r="AB80" s="677"/>
      <c r="AC80" s="677"/>
      <c r="AD80" s="677"/>
      <c r="AE80" s="677"/>
      <c r="AF80" s="677"/>
      <c r="AG80" s="677"/>
      <c r="AH80" s="677"/>
    </row>
    <row r="81" spans="1:34" hidden="1" x14ac:dyDescent="0.15">
      <c r="A81" s="677"/>
      <c r="B81" s="1687" t="s">
        <v>1007</v>
      </c>
      <c r="C81" s="1687"/>
      <c r="D81" s="1687"/>
      <c r="E81" s="1687"/>
      <c r="F81" s="1687"/>
      <c r="G81" s="1687"/>
      <c r="H81" s="1687"/>
      <c r="I81" s="1687"/>
      <c r="J81" s="1687"/>
      <c r="K81" s="1687"/>
      <c r="L81" s="960" t="s">
        <v>1035</v>
      </c>
      <c r="M81" s="956"/>
      <c r="N81" s="956"/>
      <c r="O81" s="956"/>
      <c r="P81" s="956"/>
      <c r="Q81" s="956"/>
      <c r="R81" s="956"/>
      <c r="S81" s="956"/>
      <c r="T81" s="956"/>
      <c r="U81" s="956"/>
      <c r="V81" s="956"/>
      <c r="W81" s="678"/>
      <c r="X81" s="1671"/>
      <c r="Y81" s="1671"/>
      <c r="Z81" s="1671"/>
      <c r="AA81" s="1671"/>
      <c r="AB81" s="1671"/>
      <c r="AC81" s="1671"/>
      <c r="AD81" s="1671"/>
      <c r="AE81" s="1671"/>
      <c r="AF81" s="1671"/>
      <c r="AG81" s="1671"/>
      <c r="AH81" s="678"/>
    </row>
    <row r="82" spans="1:34" hidden="1" x14ac:dyDescent="0.15">
      <c r="A82" s="677"/>
      <c r="B82" s="1652" t="s">
        <v>1142</v>
      </c>
      <c r="C82" s="1653"/>
      <c r="D82" s="1653"/>
      <c r="E82" s="1653"/>
      <c r="F82" s="1653"/>
      <c r="G82" s="1653"/>
      <c r="H82" s="1653"/>
      <c r="I82" s="1653"/>
      <c r="J82" s="1653"/>
      <c r="K82" s="1654"/>
      <c r="L82" s="964"/>
      <c r="M82" s="956"/>
      <c r="N82" s="956"/>
      <c r="O82" s="956"/>
      <c r="P82" s="956"/>
      <c r="Q82" s="956"/>
      <c r="R82" s="956"/>
      <c r="S82" s="956"/>
      <c r="T82" s="956"/>
      <c r="U82" s="956"/>
      <c r="V82" s="956"/>
      <c r="W82" s="696"/>
      <c r="X82" s="1641"/>
      <c r="Y82" s="1641"/>
      <c r="Z82" s="1641"/>
      <c r="AA82" s="1641"/>
      <c r="AB82" s="1641"/>
      <c r="AC82" s="1641"/>
      <c r="AD82" s="1641"/>
      <c r="AE82" s="1641"/>
      <c r="AF82" s="1641"/>
      <c r="AG82" s="1641"/>
      <c r="AH82" s="678"/>
    </row>
    <row r="83" spans="1:34" hidden="1" x14ac:dyDescent="0.15">
      <c r="A83" s="677"/>
      <c r="B83" s="1652" t="s">
        <v>1009</v>
      </c>
      <c r="C83" s="1653"/>
      <c r="D83" s="1653"/>
      <c r="E83" s="1653"/>
      <c r="F83" s="1653"/>
      <c r="G83" s="1653"/>
      <c r="H83" s="1653"/>
      <c r="I83" s="1653"/>
      <c r="J83" s="1653"/>
      <c r="K83" s="1654"/>
      <c r="L83" s="960" t="str">
        <f>IF(入力シート２!S9="●",IF(入力シート!$K$238="新築","D","A"),"")</f>
        <v/>
      </c>
      <c r="M83" s="674"/>
      <c r="N83" s="674"/>
      <c r="O83" s="674"/>
      <c r="P83" s="955"/>
      <c r="Q83" s="955"/>
      <c r="R83" s="955"/>
      <c r="S83" s="955"/>
      <c r="T83" s="955"/>
      <c r="U83" s="955"/>
      <c r="V83" s="955"/>
      <c r="W83" s="1651"/>
      <c r="X83" s="1641"/>
      <c r="Y83" s="1641"/>
      <c r="Z83" s="1641"/>
      <c r="AA83" s="1641"/>
      <c r="AB83" s="1641"/>
      <c r="AC83" s="1641"/>
      <c r="AD83" s="1641"/>
      <c r="AE83" s="1641"/>
      <c r="AF83" s="1641"/>
      <c r="AG83" s="1641"/>
      <c r="AH83" s="678"/>
    </row>
    <row r="84" spans="1:34" ht="14.25" hidden="1" customHeight="1" x14ac:dyDescent="0.15">
      <c r="A84" s="677"/>
      <c r="B84" s="1675" t="s">
        <v>1042</v>
      </c>
      <c r="C84" s="1676"/>
      <c r="D84" s="1677"/>
      <c r="E84" s="1664" t="s">
        <v>583</v>
      </c>
      <c r="F84" s="1665"/>
      <c r="G84" s="1665"/>
      <c r="H84" s="1665"/>
      <c r="I84" s="1665"/>
      <c r="J84" s="1665"/>
      <c r="K84" s="1666"/>
      <c r="L84" s="960" t="str">
        <f>IF(入力シート２!S10="●",IF(入力シート!$K$238="新築","D","B"),"")</f>
        <v/>
      </c>
      <c r="M84" s="674"/>
      <c r="N84" s="674"/>
      <c r="O84" s="674"/>
      <c r="P84" s="955"/>
      <c r="Q84" s="955"/>
      <c r="R84" s="955"/>
      <c r="S84" s="955"/>
      <c r="T84" s="955"/>
      <c r="U84" s="955"/>
      <c r="V84" s="955"/>
      <c r="W84" s="1651"/>
      <c r="X84" s="1641"/>
      <c r="Y84" s="1641"/>
      <c r="Z84" s="1641"/>
      <c r="AA84" s="1641"/>
      <c r="AB84" s="1641"/>
      <c r="AC84" s="1641"/>
      <c r="AD84" s="1641"/>
      <c r="AE84" s="1641"/>
      <c r="AF84" s="1641"/>
      <c r="AG84" s="1641"/>
      <c r="AH84" s="678"/>
    </row>
    <row r="85" spans="1:34" hidden="1" x14ac:dyDescent="0.15">
      <c r="A85" s="677"/>
      <c r="B85" s="1678"/>
      <c r="C85" s="1679"/>
      <c r="D85" s="1680"/>
      <c r="E85" s="1664" t="s">
        <v>584</v>
      </c>
      <c r="F85" s="1665"/>
      <c r="G85" s="1665"/>
      <c r="H85" s="1665"/>
      <c r="I85" s="1665"/>
      <c r="J85" s="1665"/>
      <c r="K85" s="1666"/>
      <c r="L85" s="960" t="str">
        <f>IF(入力シート２!S11="●",IF(入力シート!$K$238="新築","C","B"),"")</f>
        <v/>
      </c>
      <c r="M85" s="674"/>
      <c r="N85" s="674"/>
      <c r="O85" s="674"/>
      <c r="P85" s="955"/>
      <c r="Q85" s="955"/>
      <c r="R85" s="955"/>
      <c r="S85" s="955"/>
      <c r="T85" s="955"/>
      <c r="U85" s="955"/>
      <c r="V85" s="955"/>
      <c r="W85" s="1651"/>
      <c r="X85" s="1688"/>
      <c r="Y85" s="1688"/>
      <c r="Z85" s="1688"/>
      <c r="AA85" s="1688"/>
      <c r="AB85" s="1688"/>
      <c r="AC85" s="1688"/>
      <c r="AD85" s="1688"/>
      <c r="AE85" s="1688"/>
      <c r="AF85" s="1688"/>
      <c r="AG85" s="1688"/>
      <c r="AH85" s="678"/>
    </row>
    <row r="86" spans="1:34" hidden="1" x14ac:dyDescent="0.15">
      <c r="A86" s="677"/>
      <c r="B86" s="1678"/>
      <c r="C86" s="1679"/>
      <c r="D86" s="1680"/>
      <c r="E86" s="1664" t="s">
        <v>585</v>
      </c>
      <c r="F86" s="1665"/>
      <c r="G86" s="1665"/>
      <c r="H86" s="1665"/>
      <c r="I86" s="1665"/>
      <c r="J86" s="1665"/>
      <c r="K86" s="1666"/>
      <c r="L86" s="960" t="str">
        <f>IF(入力シート２!S12="●",IF(入力シート!$K$238="新築","D","B"),"")</f>
        <v/>
      </c>
      <c r="M86" s="674"/>
      <c r="N86" s="674"/>
      <c r="O86" s="674"/>
      <c r="P86" s="955"/>
      <c r="Q86" s="955"/>
      <c r="R86" s="955"/>
      <c r="S86" s="955"/>
      <c r="T86" s="955"/>
      <c r="U86" s="955"/>
      <c r="V86" s="955"/>
      <c r="W86" s="1651"/>
      <c r="X86" s="686"/>
      <c r="Y86" s="686"/>
      <c r="Z86" s="686"/>
      <c r="AA86" s="686"/>
      <c r="AB86" s="686"/>
      <c r="AC86" s="686"/>
      <c r="AD86" s="686"/>
      <c r="AE86" s="686"/>
      <c r="AF86" s="684"/>
      <c r="AG86" s="684"/>
      <c r="AH86" s="694"/>
    </row>
    <row r="87" spans="1:34" hidden="1" x14ac:dyDescent="0.15">
      <c r="A87" s="677"/>
      <c r="B87" s="1681"/>
      <c r="C87" s="1682"/>
      <c r="D87" s="1683"/>
      <c r="E87" s="1698" t="s">
        <v>586</v>
      </c>
      <c r="F87" s="1699"/>
      <c r="G87" s="1699"/>
      <c r="H87" s="1699"/>
      <c r="I87" s="1699"/>
      <c r="J87" s="1699"/>
      <c r="K87" s="1700"/>
      <c r="L87" s="960" t="str">
        <f>IF(入力シート２!S13="●",IF(入力シート!$K$238="新築","C","B"),"")</f>
        <v/>
      </c>
      <c r="M87" s="674"/>
      <c r="N87" s="674"/>
      <c r="O87" s="674"/>
      <c r="P87" s="955"/>
      <c r="Q87" s="955"/>
      <c r="R87" s="955"/>
      <c r="S87" s="955"/>
      <c r="T87" s="955"/>
      <c r="U87" s="955"/>
      <c r="V87" s="955"/>
      <c r="W87" s="1651"/>
      <c r="X87" s="686"/>
      <c r="Y87" s="676"/>
      <c r="Z87" s="676"/>
      <c r="AA87" s="676"/>
      <c r="AB87" s="676"/>
      <c r="AC87" s="676"/>
      <c r="AD87" s="676"/>
      <c r="AE87" s="676"/>
      <c r="AF87" s="676"/>
      <c r="AG87" s="676"/>
      <c r="AH87" s="676"/>
    </row>
    <row r="88" spans="1:34" ht="14.25" hidden="1" customHeight="1" x14ac:dyDescent="0.15">
      <c r="A88" s="677"/>
      <c r="B88" s="1675" t="s">
        <v>1043</v>
      </c>
      <c r="C88" s="1676"/>
      <c r="D88" s="1677"/>
      <c r="E88" s="1684" t="s">
        <v>587</v>
      </c>
      <c r="F88" s="1685"/>
      <c r="G88" s="1685"/>
      <c r="H88" s="1685"/>
      <c r="I88" s="1685"/>
      <c r="J88" s="1685"/>
      <c r="K88" s="1686"/>
      <c r="L88" s="960" t="str">
        <f>IF(入力シート２!S14="●",IF(入力シート!$K$238="新築","C","A"),"")</f>
        <v/>
      </c>
      <c r="M88" s="674"/>
      <c r="N88" s="674"/>
      <c r="O88" s="674"/>
      <c r="P88" s="955"/>
      <c r="Q88" s="955"/>
      <c r="R88" s="955"/>
      <c r="S88" s="955"/>
      <c r="T88" s="955"/>
      <c r="U88" s="955"/>
      <c r="V88" s="955"/>
      <c r="W88" s="1651"/>
      <c r="X88" s="685"/>
      <c r="Y88" s="685"/>
      <c r="Z88" s="685"/>
      <c r="AA88" s="685"/>
      <c r="AB88" s="685"/>
      <c r="AC88" s="685"/>
      <c r="AD88" s="685"/>
      <c r="AE88" s="685"/>
      <c r="AF88" s="685"/>
      <c r="AG88" s="685"/>
      <c r="AH88" s="685"/>
    </row>
    <row r="89" spans="1:34" hidden="1" x14ac:dyDescent="0.15">
      <c r="A89" s="677"/>
      <c r="B89" s="1678"/>
      <c r="C89" s="1679"/>
      <c r="D89" s="1680"/>
      <c r="E89" s="1664" t="s">
        <v>588</v>
      </c>
      <c r="F89" s="1665"/>
      <c r="G89" s="1665"/>
      <c r="H89" s="1665"/>
      <c r="I89" s="1665"/>
      <c r="J89" s="1665"/>
      <c r="K89" s="1666"/>
      <c r="L89" s="960" t="str">
        <f>IF(入力シート２!S15="●",IF(入力シート!$K$238="新築","C","A"),"")</f>
        <v/>
      </c>
      <c r="M89" s="956"/>
      <c r="N89" s="956"/>
      <c r="O89" s="956"/>
      <c r="P89" s="956"/>
      <c r="Q89" s="956"/>
      <c r="R89" s="956"/>
      <c r="S89" s="956"/>
      <c r="T89" s="956"/>
      <c r="U89" s="956"/>
      <c r="V89" s="956"/>
      <c r="W89" s="696"/>
      <c r="X89" s="686"/>
      <c r="Y89" s="685"/>
      <c r="Z89" s="685"/>
      <c r="AA89" s="685"/>
      <c r="AB89" s="685"/>
      <c r="AC89" s="685"/>
      <c r="AD89" s="685"/>
      <c r="AE89" s="685"/>
      <c r="AF89" s="685"/>
      <c r="AG89" s="685"/>
      <c r="AH89" s="685"/>
    </row>
    <row r="90" spans="1:34" hidden="1" x14ac:dyDescent="0.15">
      <c r="A90" s="677"/>
      <c r="B90" s="1681"/>
      <c r="C90" s="1682"/>
      <c r="D90" s="1683"/>
      <c r="E90" s="1664" t="s">
        <v>589</v>
      </c>
      <c r="F90" s="1665"/>
      <c r="G90" s="1665"/>
      <c r="H90" s="1665"/>
      <c r="I90" s="1665"/>
      <c r="J90" s="1665"/>
      <c r="K90" s="1666"/>
      <c r="L90" s="960" t="str">
        <f>IF(入力シート２!S16="●",IF(入力シート!$K$238="新築","C","A"),"")</f>
        <v/>
      </c>
      <c r="M90" s="956"/>
      <c r="N90" s="956"/>
      <c r="O90" s="956"/>
      <c r="P90" s="956"/>
      <c r="Q90" s="956"/>
      <c r="R90" s="956"/>
      <c r="S90" s="956"/>
      <c r="T90" s="956"/>
      <c r="U90" s="956"/>
      <c r="V90" s="956"/>
      <c r="W90" s="696"/>
      <c r="X90" s="686"/>
      <c r="Y90" s="685"/>
      <c r="Z90" s="685"/>
      <c r="AA90" s="685"/>
      <c r="AB90" s="685"/>
      <c r="AC90" s="685"/>
      <c r="AD90" s="685"/>
      <c r="AE90" s="685"/>
      <c r="AF90" s="685"/>
      <c r="AG90" s="685"/>
      <c r="AH90" s="685"/>
    </row>
    <row r="91" spans="1:34" hidden="1" x14ac:dyDescent="0.15">
      <c r="A91" s="677"/>
      <c r="B91" s="1652" t="s">
        <v>1010</v>
      </c>
      <c r="C91" s="1653"/>
      <c r="D91" s="1653"/>
      <c r="E91" s="1653"/>
      <c r="F91" s="1653"/>
      <c r="G91" s="1653"/>
      <c r="H91" s="1653"/>
      <c r="I91" s="1653"/>
      <c r="J91" s="1653"/>
      <c r="K91" s="1654"/>
      <c r="L91" s="960" t="str">
        <f>IF(入力シート２!S17="●",IF(入力シート!$K$238="新築","A","B"),"")</f>
        <v/>
      </c>
      <c r="M91" s="957"/>
      <c r="N91" s="957"/>
      <c r="O91" s="957"/>
      <c r="P91" s="957"/>
      <c r="Q91" s="957"/>
      <c r="R91" s="957"/>
      <c r="S91" s="957"/>
      <c r="T91" s="957"/>
      <c r="U91" s="957"/>
      <c r="V91" s="957"/>
      <c r="W91" s="696"/>
      <c r="X91" s="686"/>
      <c r="Y91" s="676"/>
      <c r="Z91" s="676"/>
      <c r="AA91" s="676"/>
      <c r="AB91" s="676"/>
      <c r="AC91" s="676"/>
      <c r="AD91" s="676"/>
      <c r="AE91" s="676"/>
      <c r="AF91" s="676"/>
      <c r="AG91" s="676"/>
      <c r="AH91" s="676"/>
    </row>
    <row r="92" spans="1:34" hidden="1" x14ac:dyDescent="0.15">
      <c r="A92" s="677"/>
      <c r="B92" s="1652" t="s">
        <v>1011</v>
      </c>
      <c r="C92" s="1653"/>
      <c r="D92" s="1653"/>
      <c r="E92" s="1653"/>
      <c r="F92" s="1653"/>
      <c r="G92" s="1653"/>
      <c r="H92" s="1653"/>
      <c r="I92" s="1653"/>
      <c r="J92" s="1653"/>
      <c r="K92" s="1654"/>
      <c r="L92" s="964"/>
      <c r="M92" s="957"/>
      <c r="N92" s="957"/>
      <c r="O92" s="957"/>
      <c r="P92" s="957"/>
      <c r="Q92" s="957"/>
      <c r="R92" s="957"/>
      <c r="S92" s="957"/>
      <c r="T92" s="957"/>
      <c r="U92" s="957"/>
      <c r="V92" s="957"/>
      <c r="W92" s="696"/>
      <c r="X92" s="686"/>
      <c r="Y92" s="685"/>
      <c r="Z92" s="685"/>
      <c r="AA92" s="685"/>
      <c r="AB92" s="685"/>
      <c r="AC92" s="685"/>
      <c r="AD92" s="685"/>
      <c r="AE92" s="685"/>
      <c r="AF92" s="685"/>
      <c r="AG92" s="685"/>
      <c r="AH92" s="685"/>
    </row>
    <row r="93" spans="1:34" hidden="1" x14ac:dyDescent="0.15">
      <c r="A93" s="677"/>
      <c r="B93" s="1652" t="s">
        <v>1012</v>
      </c>
      <c r="C93" s="1653"/>
      <c r="D93" s="1653"/>
      <c r="E93" s="1653"/>
      <c r="F93" s="1653"/>
      <c r="G93" s="1653"/>
      <c r="H93" s="1653"/>
      <c r="I93" s="1653"/>
      <c r="J93" s="1653"/>
      <c r="K93" s="1654"/>
      <c r="L93" s="960" t="str">
        <f>IF(入力シート２!S19="●",IF(入力シート!$K$238="新築","A","B"),"")</f>
        <v/>
      </c>
      <c r="M93" s="957"/>
      <c r="N93" s="957"/>
      <c r="O93" s="957"/>
      <c r="P93" s="957"/>
      <c r="Q93" s="957"/>
      <c r="R93" s="957"/>
      <c r="S93" s="957"/>
      <c r="T93" s="957"/>
      <c r="U93" s="957"/>
      <c r="V93" s="957"/>
      <c r="W93" s="696"/>
      <c r="X93" s="686"/>
      <c r="Y93" s="685"/>
      <c r="Z93" s="685"/>
      <c r="AA93" s="685"/>
      <c r="AB93" s="685"/>
      <c r="AC93" s="685"/>
      <c r="AD93" s="685"/>
      <c r="AE93" s="685"/>
      <c r="AF93" s="685"/>
      <c r="AG93" s="685"/>
      <c r="AH93" s="685"/>
    </row>
    <row r="94" spans="1:34" hidden="1" x14ac:dyDescent="0.15">
      <c r="A94" s="677"/>
      <c r="B94" s="1652" t="s">
        <v>1013</v>
      </c>
      <c r="C94" s="1653"/>
      <c r="D94" s="1653"/>
      <c r="E94" s="1653"/>
      <c r="F94" s="1653"/>
      <c r="G94" s="1653"/>
      <c r="H94" s="1653"/>
      <c r="I94" s="1653"/>
      <c r="J94" s="1653"/>
      <c r="K94" s="1654"/>
      <c r="L94" s="960" t="str">
        <f>IF(入力シート２!S20="●",IF(入力シート!$K$238="新築","C","A"),"")</f>
        <v/>
      </c>
      <c r="M94" s="957"/>
      <c r="N94" s="957"/>
      <c r="O94" s="957"/>
      <c r="P94" s="957"/>
      <c r="Q94" s="957"/>
      <c r="R94" s="957"/>
      <c r="S94" s="957"/>
      <c r="T94" s="957"/>
      <c r="U94" s="957"/>
      <c r="V94" s="957"/>
      <c r="W94" s="696"/>
      <c r="X94" s="686"/>
      <c r="Y94" s="685"/>
      <c r="Z94" s="685"/>
      <c r="AA94" s="685"/>
      <c r="AB94" s="685"/>
      <c r="AC94" s="685"/>
      <c r="AD94" s="685"/>
      <c r="AE94" s="685"/>
      <c r="AF94" s="685"/>
      <c r="AG94" s="685"/>
      <c r="AH94" s="685"/>
    </row>
    <row r="95" spans="1:34" hidden="1" x14ac:dyDescent="0.15">
      <c r="A95" s="677"/>
      <c r="B95" s="1652" t="s">
        <v>1014</v>
      </c>
      <c r="C95" s="1653"/>
      <c r="D95" s="1653"/>
      <c r="E95" s="1653"/>
      <c r="F95" s="1653"/>
      <c r="G95" s="1653"/>
      <c r="H95" s="1653"/>
      <c r="I95" s="1653"/>
      <c r="J95" s="1653"/>
      <c r="K95" s="1654"/>
      <c r="L95" s="960" t="str">
        <f>IF(入力シート２!S21="●",IF(入力シート!$K$238="新築","B","C"),"")</f>
        <v/>
      </c>
      <c r="M95" s="957"/>
      <c r="N95" s="957"/>
      <c r="O95" s="957"/>
      <c r="P95" s="957"/>
      <c r="Q95" s="957"/>
      <c r="R95" s="957"/>
      <c r="S95" s="957"/>
      <c r="T95" s="957"/>
      <c r="U95" s="957"/>
      <c r="V95" s="957"/>
      <c r="W95" s="696"/>
      <c r="X95" s="686"/>
      <c r="Y95" s="685"/>
      <c r="Z95" s="685"/>
      <c r="AA95" s="685"/>
      <c r="AB95" s="685"/>
      <c r="AC95" s="685"/>
      <c r="AD95" s="685"/>
      <c r="AE95" s="685"/>
      <c r="AF95" s="685"/>
      <c r="AG95" s="685"/>
      <c r="AH95" s="685"/>
    </row>
    <row r="96" spans="1:34" hidden="1" x14ac:dyDescent="0.15">
      <c r="A96" s="677"/>
      <c r="B96" s="1652" t="s">
        <v>1143</v>
      </c>
      <c r="C96" s="1653"/>
      <c r="D96" s="1653"/>
      <c r="E96" s="1653"/>
      <c r="F96" s="1653"/>
      <c r="G96" s="1653"/>
      <c r="H96" s="1653"/>
      <c r="I96" s="1653"/>
      <c r="J96" s="1653"/>
      <c r="K96" s="1654"/>
      <c r="L96" s="960" t="str">
        <f>IF(入力シート２!AL8="●",IF(入力シート!$K$238="新築","B","D"),"")</f>
        <v/>
      </c>
      <c r="M96" s="677"/>
      <c r="N96" s="677"/>
      <c r="O96" s="677"/>
      <c r="P96" s="677"/>
      <c r="Q96" s="677"/>
      <c r="R96" s="677"/>
      <c r="S96" s="677"/>
      <c r="T96" s="677"/>
      <c r="U96" s="677"/>
      <c r="V96" s="677"/>
      <c r="W96" s="677"/>
      <c r="X96" s="677"/>
      <c r="Y96" s="677"/>
      <c r="Z96" s="677"/>
      <c r="AA96" s="677"/>
      <c r="AB96" s="677"/>
      <c r="AC96" s="677"/>
      <c r="AD96" s="677"/>
      <c r="AE96" s="677"/>
      <c r="AF96" s="677"/>
      <c r="AG96" s="677"/>
      <c r="AH96" s="677"/>
    </row>
    <row r="97" spans="1:34" hidden="1" x14ac:dyDescent="0.15">
      <c r="A97" s="677"/>
      <c r="B97" s="1655" t="s">
        <v>1015</v>
      </c>
      <c r="C97" s="1656"/>
      <c r="D97" s="1657"/>
      <c r="E97" s="1664" t="s">
        <v>1016</v>
      </c>
      <c r="F97" s="1665"/>
      <c r="G97" s="1665"/>
      <c r="H97" s="1665"/>
      <c r="I97" s="1665"/>
      <c r="J97" s="1665"/>
      <c r="K97" s="1666"/>
      <c r="L97" s="1667" t="str">
        <f>IF(OR(入力シート２!AL9="●",入力シート２!AL10="●",入力シート２!AL11="●"),IF(入力シート!$K$238="新築","C","A"),"")</f>
        <v/>
      </c>
      <c r="M97" s="677"/>
      <c r="N97" s="677"/>
      <c r="O97" s="677"/>
      <c r="P97" s="677"/>
      <c r="Q97" s="677"/>
      <c r="R97" s="677"/>
      <c r="S97" s="677"/>
      <c r="T97" s="677"/>
      <c r="U97" s="677"/>
      <c r="V97" s="677"/>
      <c r="W97" s="677"/>
      <c r="X97" s="677"/>
      <c r="Y97" s="677"/>
      <c r="Z97" s="677"/>
      <c r="AA97" s="677"/>
      <c r="AB97" s="677"/>
      <c r="AC97" s="677"/>
      <c r="AD97" s="677"/>
      <c r="AE97" s="677"/>
      <c r="AF97" s="677"/>
      <c r="AG97" s="677"/>
      <c r="AH97" s="677"/>
    </row>
    <row r="98" spans="1:34" hidden="1" x14ac:dyDescent="0.15">
      <c r="A98" s="677"/>
      <c r="B98" s="1658"/>
      <c r="C98" s="1659"/>
      <c r="D98" s="1660"/>
      <c r="E98" s="1664" t="s">
        <v>1017</v>
      </c>
      <c r="F98" s="1665"/>
      <c r="G98" s="1665"/>
      <c r="H98" s="1665"/>
      <c r="I98" s="1665"/>
      <c r="J98" s="1665"/>
      <c r="K98" s="1666"/>
      <c r="L98" s="1668"/>
      <c r="M98" s="677"/>
      <c r="N98" s="677"/>
      <c r="O98" s="677"/>
      <c r="P98" s="677"/>
      <c r="Q98" s="677"/>
      <c r="R98" s="677"/>
      <c r="S98" s="677"/>
      <c r="T98" s="677"/>
      <c r="U98" s="677"/>
      <c r="V98" s="677"/>
      <c r="W98" s="677"/>
      <c r="X98" s="677"/>
      <c r="Y98" s="677"/>
      <c r="Z98" s="677"/>
      <c r="AA98" s="677"/>
      <c r="AB98" s="677"/>
      <c r="AC98" s="677"/>
      <c r="AD98" s="677"/>
      <c r="AE98" s="677"/>
      <c r="AF98" s="677"/>
      <c r="AG98" s="677"/>
      <c r="AH98" s="677"/>
    </row>
    <row r="99" spans="1:34" hidden="1" x14ac:dyDescent="0.15">
      <c r="A99" s="677"/>
      <c r="B99" s="1661"/>
      <c r="C99" s="1662"/>
      <c r="D99" s="1663"/>
      <c r="E99" s="1664" t="s">
        <v>1144</v>
      </c>
      <c r="F99" s="1665"/>
      <c r="G99" s="1665"/>
      <c r="H99" s="1665"/>
      <c r="I99" s="1665"/>
      <c r="J99" s="1665"/>
      <c r="K99" s="1666"/>
      <c r="L99" s="1669"/>
      <c r="M99" s="677"/>
      <c r="N99" s="677"/>
      <c r="O99" s="677"/>
      <c r="P99" s="677"/>
      <c r="Q99" s="677"/>
      <c r="R99" s="677"/>
      <c r="S99" s="677"/>
      <c r="T99" s="677"/>
      <c r="U99" s="677"/>
      <c r="V99" s="677"/>
    </row>
    <row r="100" spans="1:34" hidden="1" x14ac:dyDescent="0.15">
      <c r="A100" s="677"/>
      <c r="B100" s="1655" t="s">
        <v>1019</v>
      </c>
      <c r="C100" s="1656"/>
      <c r="D100" s="1657"/>
      <c r="E100" s="1664" t="s">
        <v>1145</v>
      </c>
      <c r="F100" s="1665"/>
      <c r="G100" s="1665"/>
      <c r="H100" s="1665"/>
      <c r="I100" s="1665"/>
      <c r="J100" s="1665"/>
      <c r="K100" s="1666"/>
      <c r="L100" s="1667" t="str">
        <f>IF(OR(入力シート２!AL12="●",入力シート２!AL13="●",入力シート２!AL14="●"),IF(入力シート!$K$238="新築","A","A"),"")</f>
        <v/>
      </c>
      <c r="M100" s="677"/>
      <c r="N100" s="677"/>
      <c r="O100" s="677"/>
      <c r="P100" s="677"/>
      <c r="Q100" s="677"/>
      <c r="R100" s="677"/>
      <c r="S100" s="677"/>
      <c r="T100" s="677"/>
      <c r="U100" s="677"/>
      <c r="V100" s="677"/>
    </row>
    <row r="101" spans="1:34" hidden="1" x14ac:dyDescent="0.15">
      <c r="A101" s="677"/>
      <c r="B101" s="1658"/>
      <c r="C101" s="1659"/>
      <c r="D101" s="1660"/>
      <c r="E101" s="1664" t="s">
        <v>1021</v>
      </c>
      <c r="F101" s="1665"/>
      <c r="G101" s="1665"/>
      <c r="H101" s="1665"/>
      <c r="I101" s="1665"/>
      <c r="J101" s="1665"/>
      <c r="K101" s="1666"/>
      <c r="L101" s="1668"/>
      <c r="M101" s="677"/>
      <c r="N101" s="677"/>
      <c r="O101" s="677"/>
      <c r="P101" s="677"/>
      <c r="Q101" s="677"/>
      <c r="R101" s="677"/>
      <c r="S101" s="677"/>
      <c r="T101" s="677"/>
      <c r="U101" s="677"/>
      <c r="V101" s="677"/>
    </row>
    <row r="102" spans="1:34" hidden="1" x14ac:dyDescent="0.15">
      <c r="A102" s="677"/>
      <c r="B102" s="1661"/>
      <c r="C102" s="1662"/>
      <c r="D102" s="1663"/>
      <c r="E102" s="1664" t="s">
        <v>1146</v>
      </c>
      <c r="F102" s="1665"/>
      <c r="G102" s="1665"/>
      <c r="H102" s="1665"/>
      <c r="I102" s="1665"/>
      <c r="J102" s="1665"/>
      <c r="K102" s="1666"/>
      <c r="L102" s="1669"/>
      <c r="M102" s="677"/>
      <c r="N102" s="677"/>
      <c r="O102" s="677"/>
      <c r="P102" s="677"/>
      <c r="Q102" s="677"/>
      <c r="R102" s="677"/>
      <c r="S102" s="677"/>
      <c r="T102" s="677"/>
      <c r="U102" s="677"/>
      <c r="V102" s="677"/>
    </row>
    <row r="103" spans="1:34" hidden="1" x14ac:dyDescent="0.15">
      <c r="A103" s="677"/>
      <c r="B103" s="1673" t="s">
        <v>1023</v>
      </c>
      <c r="C103" s="1673"/>
      <c r="D103" s="1673"/>
      <c r="E103" s="1673"/>
      <c r="F103" s="1673"/>
      <c r="G103" s="1673"/>
      <c r="H103" s="1673"/>
      <c r="I103" s="1673"/>
      <c r="J103" s="1673"/>
      <c r="K103" s="1673"/>
      <c r="L103" s="961" t="str">
        <f>IF(入力シート２!AL15="●",IF(入力シート!$K$238="新築","B","B"),"")</f>
        <v/>
      </c>
      <c r="M103" s="677"/>
      <c r="N103" s="677"/>
      <c r="O103" s="677"/>
      <c r="P103" s="677"/>
      <c r="Q103" s="677"/>
      <c r="R103" s="677"/>
      <c r="S103" s="677"/>
      <c r="T103" s="677"/>
      <c r="U103" s="677"/>
      <c r="V103" s="677"/>
    </row>
    <row r="104" spans="1:34" hidden="1" x14ac:dyDescent="0.15">
      <c r="A104" s="677"/>
      <c r="B104" s="1673" t="s">
        <v>1024</v>
      </c>
      <c r="C104" s="1673"/>
      <c r="D104" s="1673"/>
      <c r="E104" s="1673"/>
      <c r="F104" s="1673"/>
      <c r="G104" s="1673"/>
      <c r="H104" s="1673"/>
      <c r="I104" s="1673"/>
      <c r="J104" s="1673"/>
      <c r="K104" s="1673"/>
      <c r="L104" s="965"/>
      <c r="M104" s="677"/>
      <c r="N104" s="677"/>
      <c r="O104" s="677"/>
      <c r="P104" s="677"/>
      <c r="Q104" s="677"/>
      <c r="R104" s="677"/>
      <c r="S104" s="677"/>
      <c r="T104" s="677"/>
      <c r="U104" s="677"/>
      <c r="V104" s="677"/>
    </row>
    <row r="105" spans="1:34" hidden="1" x14ac:dyDescent="0.15">
      <c r="A105" s="677"/>
      <c r="B105" s="1674" t="s">
        <v>1025</v>
      </c>
      <c r="C105" s="1674"/>
      <c r="D105" s="1674"/>
      <c r="E105" s="1674"/>
      <c r="F105" s="1674"/>
      <c r="G105" s="1674"/>
      <c r="H105" s="1674"/>
      <c r="I105" s="1674"/>
      <c r="J105" s="1674"/>
      <c r="K105" s="1674"/>
      <c r="L105" s="961" t="str">
        <f>IF(入力シート２!AL17="●",IF(入力シート!$K$238="新築","A","A"),"")</f>
        <v/>
      </c>
      <c r="M105" s="677"/>
      <c r="N105" s="677"/>
      <c r="O105" s="677"/>
      <c r="P105" s="677"/>
      <c r="Q105" s="677"/>
      <c r="R105" s="677"/>
      <c r="S105" s="677"/>
      <c r="T105" s="677"/>
      <c r="U105" s="677"/>
      <c r="V105" s="677"/>
    </row>
    <row r="106" spans="1:34" hidden="1" x14ac:dyDescent="0.15">
      <c r="A106" s="677"/>
      <c r="B106" s="1648" t="s">
        <v>1026</v>
      </c>
      <c r="C106" s="1649"/>
      <c r="D106" s="1649"/>
      <c r="E106" s="1649"/>
      <c r="F106" s="1649"/>
      <c r="G106" s="1649"/>
      <c r="H106" s="1649"/>
      <c r="I106" s="1649"/>
      <c r="J106" s="1649"/>
      <c r="K106" s="1650"/>
      <c r="L106" s="961" t="str">
        <f>IF(入力シート２!AL18="●",IF(入力シート!$K$238="新築","A","A"),"")</f>
        <v/>
      </c>
      <c r="M106" s="677"/>
      <c r="N106" s="677"/>
      <c r="O106" s="677"/>
      <c r="P106" s="677"/>
      <c r="Q106" s="677"/>
      <c r="R106" s="677"/>
      <c r="S106" s="677"/>
      <c r="T106" s="677"/>
      <c r="U106" s="677"/>
      <c r="V106" s="677"/>
    </row>
    <row r="107" spans="1:34" hidden="1" x14ac:dyDescent="0.15">
      <c r="A107" s="677"/>
      <c r="B107" s="1648" t="s">
        <v>1027</v>
      </c>
      <c r="C107" s="1649"/>
      <c r="D107" s="1649"/>
      <c r="E107" s="1649"/>
      <c r="F107" s="1649"/>
      <c r="G107" s="1649"/>
      <c r="H107" s="1649"/>
      <c r="I107" s="1649"/>
      <c r="J107" s="1649"/>
      <c r="K107" s="1650"/>
      <c r="L107" s="961" t="str">
        <f>IF(入力シート２!AL19="●",IF(入力シート!$K$238="新築","A","A"),"")</f>
        <v/>
      </c>
      <c r="M107" s="677"/>
      <c r="N107" s="677"/>
      <c r="O107" s="677"/>
      <c r="P107" s="677"/>
      <c r="Q107" s="677"/>
      <c r="R107" s="677"/>
      <c r="S107" s="677"/>
      <c r="T107" s="677"/>
      <c r="U107" s="677"/>
      <c r="V107" s="677"/>
    </row>
    <row r="108" spans="1:34" hidden="1" x14ac:dyDescent="0.15">
      <c r="A108" s="677"/>
      <c r="B108" s="1648" t="s">
        <v>1095</v>
      </c>
      <c r="C108" s="1649"/>
      <c r="D108" s="1649"/>
      <c r="E108" s="1649"/>
      <c r="F108" s="1649"/>
      <c r="G108" s="1649"/>
      <c r="H108" s="1649"/>
      <c r="I108" s="1649"/>
      <c r="J108" s="1649"/>
      <c r="K108" s="1650"/>
      <c r="L108" s="961" t="str">
        <f>IF(入力シート２!AL20="●",IF(入力シート!$K$238="新築","A","A"),"")</f>
        <v/>
      </c>
      <c r="M108" s="677"/>
      <c r="N108" s="677"/>
      <c r="O108" s="677"/>
      <c r="P108" s="677"/>
      <c r="Q108" s="677"/>
      <c r="R108" s="677"/>
      <c r="S108" s="677"/>
      <c r="T108" s="677"/>
      <c r="U108" s="677"/>
      <c r="V108" s="677"/>
    </row>
    <row r="109" spans="1:34" hidden="1" x14ac:dyDescent="0.15">
      <c r="A109" s="677"/>
      <c r="B109" s="1648" t="s">
        <v>1028</v>
      </c>
      <c r="C109" s="1649"/>
      <c r="D109" s="1649"/>
      <c r="E109" s="1649"/>
      <c r="F109" s="1649"/>
      <c r="G109" s="1649"/>
      <c r="H109" s="1649"/>
      <c r="I109" s="1649"/>
      <c r="J109" s="1649"/>
      <c r="K109" s="1650"/>
      <c r="L109" s="961" t="str">
        <f>IF(入力シート２!AL21="●",IF(入力シート!$K$238="新築","A","A"),"")</f>
        <v/>
      </c>
      <c r="M109" s="677"/>
      <c r="N109" s="677"/>
      <c r="O109" s="677"/>
      <c r="P109" s="677"/>
      <c r="Q109" s="677"/>
      <c r="R109" s="677"/>
      <c r="S109" s="677"/>
      <c r="T109" s="677"/>
      <c r="U109" s="677"/>
      <c r="V109" s="677"/>
    </row>
    <row r="110" spans="1:34" hidden="1" x14ac:dyDescent="0.15">
      <c r="A110" s="677"/>
      <c r="B110" s="1670" t="s">
        <v>1029</v>
      </c>
      <c r="C110" s="1670"/>
      <c r="D110" s="1670"/>
      <c r="E110" s="1670"/>
      <c r="F110" s="1670"/>
      <c r="G110" s="1670"/>
      <c r="H110" s="1670"/>
      <c r="I110" s="1670"/>
      <c r="J110" s="1670"/>
      <c r="K110" s="1670"/>
      <c r="L110" s="960" t="str">
        <f>IF(入力シート２!BE8="●",IF(入力シート!$K$238="新築","A","B"),"")</f>
        <v/>
      </c>
      <c r="M110" s="677"/>
      <c r="N110" s="677"/>
      <c r="O110" s="677"/>
      <c r="P110" s="677"/>
      <c r="Q110" s="677"/>
      <c r="R110" s="677"/>
      <c r="S110" s="677"/>
      <c r="T110" s="677"/>
      <c r="U110" s="677"/>
      <c r="V110" s="677"/>
    </row>
    <row r="111" spans="1:34" hidden="1" x14ac:dyDescent="0.15">
      <c r="A111" s="677"/>
      <c r="B111" s="1670" t="s">
        <v>1030</v>
      </c>
      <c r="C111" s="1670"/>
      <c r="D111" s="1670"/>
      <c r="E111" s="1670"/>
      <c r="F111" s="1670"/>
      <c r="G111" s="1670"/>
      <c r="H111" s="1670"/>
      <c r="I111" s="1670"/>
      <c r="J111" s="1670"/>
      <c r="K111" s="1670"/>
      <c r="L111" s="960" t="str">
        <f>IF(入力シート２!BE9="●",IF(入力シート!$K$238="新築","A","A"),"")</f>
        <v/>
      </c>
      <c r="M111" s="677"/>
      <c r="N111" s="677"/>
      <c r="O111" s="677"/>
      <c r="P111" s="677"/>
      <c r="Q111" s="677"/>
      <c r="R111" s="677"/>
      <c r="S111" s="677"/>
      <c r="T111" s="677"/>
      <c r="U111" s="677"/>
      <c r="V111" s="677"/>
    </row>
    <row r="112" spans="1:34" hidden="1" x14ac:dyDescent="0.15">
      <c r="A112" s="677"/>
      <c r="B112" s="1670" t="s">
        <v>1031</v>
      </c>
      <c r="C112" s="1670"/>
      <c r="D112" s="1670"/>
      <c r="E112" s="1670"/>
      <c r="F112" s="1670"/>
      <c r="G112" s="1670"/>
      <c r="H112" s="1670"/>
      <c r="I112" s="1670"/>
      <c r="J112" s="1670"/>
      <c r="K112" s="1670"/>
      <c r="L112" s="960" t="str">
        <f>IF(入力シート２!BE10="●",IF(入力シート!$K$238="新築","A","A"),"")</f>
        <v/>
      </c>
      <c r="M112" s="677"/>
      <c r="N112" s="677"/>
      <c r="O112" s="677"/>
      <c r="P112" s="677"/>
      <c r="Q112" s="677"/>
      <c r="R112" s="677"/>
      <c r="S112" s="677"/>
      <c r="T112" s="677"/>
      <c r="U112" s="677"/>
      <c r="V112" s="677"/>
    </row>
    <row r="113" spans="1:22" hidden="1" x14ac:dyDescent="0.15">
      <c r="A113" s="677"/>
      <c r="B113" s="1672" t="s">
        <v>1032</v>
      </c>
      <c r="C113" s="1672"/>
      <c r="D113" s="1672"/>
      <c r="E113" s="1672"/>
      <c r="F113" s="1672"/>
      <c r="G113" s="1672"/>
      <c r="H113" s="1672"/>
      <c r="I113" s="1672"/>
      <c r="J113" s="1672"/>
      <c r="K113" s="1672"/>
      <c r="L113" s="960" t="str">
        <f>IF(入力シート２!BE11="●",IF(入力シート!$K$238="新築","A","B"),"")</f>
        <v/>
      </c>
      <c r="M113" s="677"/>
      <c r="N113" s="677"/>
      <c r="O113" s="677"/>
      <c r="P113" s="677"/>
      <c r="Q113" s="677"/>
      <c r="R113" s="677"/>
      <c r="S113" s="677"/>
      <c r="T113" s="677"/>
      <c r="U113" s="677"/>
      <c r="V113" s="677"/>
    </row>
    <row r="114" spans="1:22" hidden="1" x14ac:dyDescent="0.15">
      <c r="A114" s="677"/>
      <c r="B114" s="677"/>
      <c r="C114" s="677"/>
      <c r="D114" s="677"/>
      <c r="E114" s="677"/>
      <c r="F114" s="677"/>
      <c r="G114" s="677"/>
      <c r="H114" s="677"/>
      <c r="I114" s="677"/>
      <c r="J114" s="677"/>
      <c r="K114" s="677"/>
      <c r="L114" s="677"/>
      <c r="M114" s="677"/>
      <c r="N114" s="677"/>
      <c r="O114" s="677"/>
      <c r="P114" s="677"/>
      <c r="Q114" s="677"/>
      <c r="R114" s="677"/>
      <c r="S114" s="677"/>
      <c r="T114" s="677"/>
      <c r="U114" s="677"/>
      <c r="V114" s="677"/>
    </row>
    <row r="115" spans="1:22" hidden="1" x14ac:dyDescent="0.15">
      <c r="A115" s="677"/>
      <c r="B115" s="677"/>
      <c r="C115" s="677"/>
      <c r="D115" s="677"/>
      <c r="E115" s="677"/>
      <c r="F115" s="677"/>
      <c r="G115" s="677"/>
      <c r="H115" s="677"/>
      <c r="I115" s="677"/>
      <c r="J115" s="677"/>
      <c r="K115" s="677"/>
      <c r="L115" s="677"/>
      <c r="M115" s="677"/>
      <c r="N115" s="677"/>
      <c r="O115" s="677"/>
      <c r="P115" s="677"/>
      <c r="Q115" s="677"/>
      <c r="R115" s="677"/>
      <c r="S115" s="677"/>
      <c r="T115" s="677"/>
      <c r="U115" s="677"/>
      <c r="V115" s="677"/>
    </row>
  </sheetData>
  <sheetProtection sheet="1" objects="1" scenarios="1"/>
  <mergeCells count="477">
    <mergeCell ref="U33:V33"/>
    <mergeCell ref="W33:Y33"/>
    <mergeCell ref="W36:Y36"/>
    <mergeCell ref="W37:Y37"/>
    <mergeCell ref="S38:T38"/>
    <mergeCell ref="S39:T39"/>
    <mergeCell ref="W31:Y31"/>
    <mergeCell ref="U38:V38"/>
    <mergeCell ref="U39:V39"/>
    <mergeCell ref="W35:Y35"/>
    <mergeCell ref="U34:V34"/>
    <mergeCell ref="W34:Y34"/>
    <mergeCell ref="W32:Y32"/>
    <mergeCell ref="S37:T37"/>
    <mergeCell ref="Z37:AB37"/>
    <mergeCell ref="Z36:AB36"/>
    <mergeCell ref="Z38:AB38"/>
    <mergeCell ref="W38:Y38"/>
    <mergeCell ref="W39:Y39"/>
    <mergeCell ref="U35:V35"/>
    <mergeCell ref="U36:V36"/>
    <mergeCell ref="U37:V37"/>
    <mergeCell ref="H73:P73"/>
    <mergeCell ref="B57:P57"/>
    <mergeCell ref="B58:P58"/>
    <mergeCell ref="B59:G62"/>
    <mergeCell ref="B63:G65"/>
    <mergeCell ref="H59:P59"/>
    <mergeCell ref="H60:P60"/>
    <mergeCell ref="H61:P61"/>
    <mergeCell ref="H62:P62"/>
    <mergeCell ref="H63:P63"/>
    <mergeCell ref="H64:P64"/>
    <mergeCell ref="H65:P65"/>
    <mergeCell ref="B66:P66"/>
    <mergeCell ref="B67:P67"/>
    <mergeCell ref="B68:P68"/>
    <mergeCell ref="B69:P69"/>
    <mergeCell ref="F19:J19"/>
    <mergeCell ref="K19:N19"/>
    <mergeCell ref="O19:S19"/>
    <mergeCell ref="S26:T26"/>
    <mergeCell ref="S27:T27"/>
    <mergeCell ref="AB19:AE19"/>
    <mergeCell ref="M30:O30"/>
    <mergeCell ref="B31:I31"/>
    <mergeCell ref="J31:L31"/>
    <mergeCell ref="M31:O31"/>
    <mergeCell ref="B28:I28"/>
    <mergeCell ref="U28:V28"/>
    <mergeCell ref="Z30:AB30"/>
    <mergeCell ref="W28:Y28"/>
    <mergeCell ref="M28:O28"/>
    <mergeCell ref="J28:L28"/>
    <mergeCell ref="P29:R29"/>
    <mergeCell ref="M29:O29"/>
    <mergeCell ref="J29:L29"/>
    <mergeCell ref="J30:L30"/>
    <mergeCell ref="B30:I30"/>
    <mergeCell ref="P28:R28"/>
    <mergeCell ref="S28:T28"/>
    <mergeCell ref="S30:T30"/>
    <mergeCell ref="F17:J17"/>
    <mergeCell ref="T17:W17"/>
    <mergeCell ref="B17:E17"/>
    <mergeCell ref="J14:K14"/>
    <mergeCell ref="N14:O14"/>
    <mergeCell ref="G14:I14"/>
    <mergeCell ref="F18:J18"/>
    <mergeCell ref="O18:R18"/>
    <mergeCell ref="B18:E18"/>
    <mergeCell ref="K16:N16"/>
    <mergeCell ref="T18:W18"/>
    <mergeCell ref="K18:N18"/>
    <mergeCell ref="AO5:CL10"/>
    <mergeCell ref="AK11:AN17"/>
    <mergeCell ref="AO11:CL17"/>
    <mergeCell ref="AK18:AN23"/>
    <mergeCell ref="AO18:CL23"/>
    <mergeCell ref="B14:E15"/>
    <mergeCell ref="F15:I15"/>
    <mergeCell ref="L14:M14"/>
    <mergeCell ref="P14:AI14"/>
    <mergeCell ref="X16:Z16"/>
    <mergeCell ref="T16:W16"/>
    <mergeCell ref="AF16:AI16"/>
    <mergeCell ref="AB17:AE17"/>
    <mergeCell ref="AB16:AE16"/>
    <mergeCell ref="O16:R16"/>
    <mergeCell ref="X17:Z17"/>
    <mergeCell ref="F22:M22"/>
    <mergeCell ref="N22:Q22"/>
    <mergeCell ref="B19:E19"/>
    <mergeCell ref="W22:Z22"/>
    <mergeCell ref="J15:AI15"/>
    <mergeCell ref="B16:E16"/>
    <mergeCell ref="F16:J16"/>
    <mergeCell ref="F13:AI13"/>
    <mergeCell ref="W25:X25"/>
    <mergeCell ref="Y25:AI25"/>
    <mergeCell ref="Z26:AB26"/>
    <mergeCell ref="AC26:AE26"/>
    <mergeCell ref="AC27:AE27"/>
    <mergeCell ref="U32:V32"/>
    <mergeCell ref="AH28:AI28"/>
    <mergeCell ref="AH32:AI32"/>
    <mergeCell ref="AK5:AN10"/>
    <mergeCell ref="AB18:AE18"/>
    <mergeCell ref="AF18:AI18"/>
    <mergeCell ref="X18:AA18"/>
    <mergeCell ref="AF17:AH17"/>
    <mergeCell ref="AF19:AI19"/>
    <mergeCell ref="R21:U21"/>
    <mergeCell ref="X19:AA19"/>
    <mergeCell ref="AA21:AF21"/>
    <mergeCell ref="T19:W19"/>
    <mergeCell ref="W21:Z21"/>
    <mergeCell ref="P26:R26"/>
    <mergeCell ref="W26:Y26"/>
    <mergeCell ref="J24:AI24"/>
    <mergeCell ref="M26:O26"/>
    <mergeCell ref="AA22:AG22"/>
    <mergeCell ref="B21:E21"/>
    <mergeCell ref="S32:T32"/>
    <mergeCell ref="S31:T31"/>
    <mergeCell ref="P30:R30"/>
    <mergeCell ref="U29:V29"/>
    <mergeCell ref="P31:R31"/>
    <mergeCell ref="S29:T29"/>
    <mergeCell ref="U31:V31"/>
    <mergeCell ref="U30:V30"/>
    <mergeCell ref="B22:E22"/>
    <mergeCell ref="J25:K25"/>
    <mergeCell ref="N21:Q21"/>
    <mergeCell ref="M27:O27"/>
    <mergeCell ref="F21:M21"/>
    <mergeCell ref="B24:I24"/>
    <mergeCell ref="B25:I27"/>
    <mergeCell ref="R22:V22"/>
    <mergeCell ref="J26:L26"/>
    <mergeCell ref="J27:L27"/>
    <mergeCell ref="U26:V27"/>
    <mergeCell ref="L25:V25"/>
    <mergeCell ref="P27:R27"/>
    <mergeCell ref="J32:L32"/>
    <mergeCell ref="B29:I29"/>
    <mergeCell ref="Z27:AB27"/>
    <mergeCell ref="W29:Y29"/>
    <mergeCell ref="W30:Y30"/>
    <mergeCell ref="B32:I32"/>
    <mergeCell ref="Z33:AB33"/>
    <mergeCell ref="W27:Y27"/>
    <mergeCell ref="Z35:AB35"/>
    <mergeCell ref="Z34:AB34"/>
    <mergeCell ref="Z32:AB32"/>
    <mergeCell ref="M32:O32"/>
    <mergeCell ref="P32:R32"/>
    <mergeCell ref="Z28:AB28"/>
    <mergeCell ref="Z29:AB29"/>
    <mergeCell ref="Z31:AB31"/>
    <mergeCell ref="S33:T33"/>
    <mergeCell ref="F33:I33"/>
    <mergeCell ref="G34:I34"/>
    <mergeCell ref="M33:O33"/>
    <mergeCell ref="P34:R34"/>
    <mergeCell ref="M34:O34"/>
    <mergeCell ref="P35:R35"/>
    <mergeCell ref="P33:R33"/>
    <mergeCell ref="B35:I35"/>
    <mergeCell ref="M35:O35"/>
    <mergeCell ref="B33:E34"/>
    <mergeCell ref="S34:T34"/>
    <mergeCell ref="S35:T35"/>
    <mergeCell ref="J34:L34"/>
    <mergeCell ref="J33:L33"/>
    <mergeCell ref="J35:L35"/>
    <mergeCell ref="B41:I41"/>
    <mergeCell ref="S40:T40"/>
    <mergeCell ref="M39:O39"/>
    <mergeCell ref="J39:L39"/>
    <mergeCell ref="P40:R40"/>
    <mergeCell ref="P39:R39"/>
    <mergeCell ref="B38:I38"/>
    <mergeCell ref="B37:I37"/>
    <mergeCell ref="B36:I36"/>
    <mergeCell ref="M36:O36"/>
    <mergeCell ref="P36:R36"/>
    <mergeCell ref="J38:L38"/>
    <mergeCell ref="J40:L40"/>
    <mergeCell ref="M40:O40"/>
    <mergeCell ref="P37:R37"/>
    <mergeCell ref="S36:T36"/>
    <mergeCell ref="B39:I39"/>
    <mergeCell ref="M38:O38"/>
    <mergeCell ref="B40:I40"/>
    <mergeCell ref="M37:O37"/>
    <mergeCell ref="J37:L37"/>
    <mergeCell ref="J36:L36"/>
    <mergeCell ref="AF30:AG30"/>
    <mergeCell ref="AF31:AG31"/>
    <mergeCell ref="AC31:AE31"/>
    <mergeCell ref="AC32:AE32"/>
    <mergeCell ref="AH26:AI27"/>
    <mergeCell ref="AF28:AG28"/>
    <mergeCell ref="AF26:AG26"/>
    <mergeCell ref="AF27:AG27"/>
    <mergeCell ref="AC28:AE28"/>
    <mergeCell ref="AC29:AE29"/>
    <mergeCell ref="AH29:AI29"/>
    <mergeCell ref="AF29:AG29"/>
    <mergeCell ref="AC30:AE30"/>
    <mergeCell ref="AF32:AG32"/>
    <mergeCell ref="AH30:AI30"/>
    <mergeCell ref="AH31:AI31"/>
    <mergeCell ref="AC38:AE38"/>
    <mergeCell ref="AF38:AG38"/>
    <mergeCell ref="AF35:AG35"/>
    <mergeCell ref="AC35:AE35"/>
    <mergeCell ref="AC39:AE39"/>
    <mergeCell ref="AF40:AG40"/>
    <mergeCell ref="AC40:AE40"/>
    <mergeCell ref="AF39:AG39"/>
    <mergeCell ref="AH40:AI40"/>
    <mergeCell ref="AB48:AE49"/>
    <mergeCell ref="AF48:AI49"/>
    <mergeCell ref="AB50:AE50"/>
    <mergeCell ref="AH42:AI42"/>
    <mergeCell ref="AH43:AI43"/>
    <mergeCell ref="AH41:AI41"/>
    <mergeCell ref="AH39:AI39"/>
    <mergeCell ref="Z40:AB40"/>
    <mergeCell ref="Z39:AB39"/>
    <mergeCell ref="T47:AI47"/>
    <mergeCell ref="U40:V40"/>
    <mergeCell ref="W40:Y40"/>
    <mergeCell ref="U41:V41"/>
    <mergeCell ref="Z41:AB41"/>
    <mergeCell ref="P42:R42"/>
    <mergeCell ref="P53:S53"/>
    <mergeCell ref="B44:S44"/>
    <mergeCell ref="H53:K53"/>
    <mergeCell ref="P52:S52"/>
    <mergeCell ref="B53:G53"/>
    <mergeCell ref="H51:K51"/>
    <mergeCell ref="B42:I42"/>
    <mergeCell ref="W43:Y43"/>
    <mergeCell ref="J43:L43"/>
    <mergeCell ref="P43:R43"/>
    <mergeCell ref="S43:T43"/>
    <mergeCell ref="U43:V43"/>
    <mergeCell ref="U42:V42"/>
    <mergeCell ref="B43:I43"/>
    <mergeCell ref="M42:O42"/>
    <mergeCell ref="T48:W49"/>
    <mergeCell ref="T50:W50"/>
    <mergeCell ref="T51:W51"/>
    <mergeCell ref="B45:G45"/>
    <mergeCell ref="N45:S45"/>
    <mergeCell ref="AF41:AG41"/>
    <mergeCell ref="AC41:AE41"/>
    <mergeCell ref="AC42:AE42"/>
    <mergeCell ref="Z42:AB42"/>
    <mergeCell ref="Z43:AB43"/>
    <mergeCell ref="AC43:AE43"/>
    <mergeCell ref="AF43:AG43"/>
    <mergeCell ref="X48:AA49"/>
    <mergeCell ref="X50:AA50"/>
    <mergeCell ref="AF42:AG42"/>
    <mergeCell ref="W42:Y42"/>
    <mergeCell ref="W41:Y41"/>
    <mergeCell ref="CH2:CL3"/>
    <mergeCell ref="B3:L3"/>
    <mergeCell ref="M3:AI3"/>
    <mergeCell ref="F5:S5"/>
    <mergeCell ref="X5:AI5"/>
    <mergeCell ref="K11:N11"/>
    <mergeCell ref="Z11:AC11"/>
    <mergeCell ref="B11:E11"/>
    <mergeCell ref="B13:E13"/>
    <mergeCell ref="F11:J11"/>
    <mergeCell ref="O11:Y11"/>
    <mergeCell ref="Y8:AI8"/>
    <mergeCell ref="AD11:AI11"/>
    <mergeCell ref="B8:G8"/>
    <mergeCell ref="S8:X8"/>
    <mergeCell ref="H8:R8"/>
    <mergeCell ref="Y9:AI9"/>
    <mergeCell ref="B9:G9"/>
    <mergeCell ref="H9:R9"/>
    <mergeCell ref="S9:X9"/>
    <mergeCell ref="F7:AI7"/>
    <mergeCell ref="B5:E5"/>
    <mergeCell ref="T5:W5"/>
    <mergeCell ref="B7:E7"/>
    <mergeCell ref="AF37:AG37"/>
    <mergeCell ref="AH36:AI36"/>
    <mergeCell ref="AC33:AE33"/>
    <mergeCell ref="AH38:AI38"/>
    <mergeCell ref="AH34:AI34"/>
    <mergeCell ref="AF33:AG33"/>
    <mergeCell ref="AF36:AG36"/>
    <mergeCell ref="AC37:AE37"/>
    <mergeCell ref="AC36:AE36"/>
    <mergeCell ref="AC34:AE34"/>
    <mergeCell ref="AH35:AI35"/>
    <mergeCell ref="AH37:AI37"/>
    <mergeCell ref="AH33:AI33"/>
    <mergeCell ref="AF34:AG34"/>
    <mergeCell ref="P38:R38"/>
    <mergeCell ref="P41:R41"/>
    <mergeCell ref="S41:T41"/>
    <mergeCell ref="J41:L41"/>
    <mergeCell ref="M41:O41"/>
    <mergeCell ref="J42:L42"/>
    <mergeCell ref="S65:AG65"/>
    <mergeCell ref="P48:S49"/>
    <mergeCell ref="M43:O43"/>
    <mergeCell ref="H45:M45"/>
    <mergeCell ref="N46:S46"/>
    <mergeCell ref="L50:O50"/>
    <mergeCell ref="H54:K54"/>
    <mergeCell ref="L54:O54"/>
    <mergeCell ref="P54:S54"/>
    <mergeCell ref="T52:W52"/>
    <mergeCell ref="T53:W53"/>
    <mergeCell ref="T54:W54"/>
    <mergeCell ref="S57:X59"/>
    <mergeCell ref="S60:AG60"/>
    <mergeCell ref="S61:AG61"/>
    <mergeCell ref="S62:AG62"/>
    <mergeCell ref="S63:AG63"/>
    <mergeCell ref="S42:T42"/>
    <mergeCell ref="B71:P71"/>
    <mergeCell ref="S69:AG69"/>
    <mergeCell ref="X52:AA52"/>
    <mergeCell ref="X53:AA53"/>
    <mergeCell ref="Q70:R70"/>
    <mergeCell ref="B47:S47"/>
    <mergeCell ref="AB51:AE51"/>
    <mergeCell ref="AB52:AE52"/>
    <mergeCell ref="B55:R55"/>
    <mergeCell ref="AB54:AE54"/>
    <mergeCell ref="AF50:AI50"/>
    <mergeCell ref="AF51:AI51"/>
    <mergeCell ref="AF52:AI52"/>
    <mergeCell ref="AF53:AI53"/>
    <mergeCell ref="AF54:AI54"/>
    <mergeCell ref="X51:AA51"/>
    <mergeCell ref="AB53:AE53"/>
    <mergeCell ref="B50:G50"/>
    <mergeCell ref="B46:G46"/>
    <mergeCell ref="B52:G52"/>
    <mergeCell ref="H46:M46"/>
    <mergeCell ref="H48:K49"/>
    <mergeCell ref="L48:O49"/>
    <mergeCell ref="H50:K50"/>
    <mergeCell ref="L51:O51"/>
    <mergeCell ref="P51:S51"/>
    <mergeCell ref="H52:K52"/>
    <mergeCell ref="L52:O52"/>
    <mergeCell ref="X85:AG85"/>
    <mergeCell ref="B84:D87"/>
    <mergeCell ref="E84:K84"/>
    <mergeCell ref="B48:G49"/>
    <mergeCell ref="B51:G51"/>
    <mergeCell ref="O77:P77"/>
    <mergeCell ref="O78:P78"/>
    <mergeCell ref="E86:K86"/>
    <mergeCell ref="E87:K87"/>
    <mergeCell ref="H74:P74"/>
    <mergeCell ref="B70:P70"/>
    <mergeCell ref="H72:P72"/>
    <mergeCell ref="L53:O53"/>
    <mergeCell ref="Q66:R66"/>
    <mergeCell ref="Q67:R67"/>
    <mergeCell ref="Q68:R68"/>
    <mergeCell ref="X54:AA54"/>
    <mergeCell ref="Y57:AG57"/>
    <mergeCell ref="P50:S50"/>
    <mergeCell ref="B54:G54"/>
    <mergeCell ref="S70:AG70"/>
    <mergeCell ref="B76:F76"/>
    <mergeCell ref="B82:K82"/>
    <mergeCell ref="R72:R74"/>
    <mergeCell ref="B108:K108"/>
    <mergeCell ref="B109:K109"/>
    <mergeCell ref="B110:K110"/>
    <mergeCell ref="B111:K111"/>
    <mergeCell ref="X81:AG81"/>
    <mergeCell ref="B112:K112"/>
    <mergeCell ref="B113:K113"/>
    <mergeCell ref="B100:D102"/>
    <mergeCell ref="E100:K100"/>
    <mergeCell ref="L100:L102"/>
    <mergeCell ref="E101:K101"/>
    <mergeCell ref="E102:K102"/>
    <mergeCell ref="B103:K103"/>
    <mergeCell ref="B104:K104"/>
    <mergeCell ref="B105:K105"/>
    <mergeCell ref="B106:K106"/>
    <mergeCell ref="B88:D90"/>
    <mergeCell ref="E88:K88"/>
    <mergeCell ref="E89:K89"/>
    <mergeCell ref="B81:K81"/>
    <mergeCell ref="X82:AG82"/>
    <mergeCell ref="B83:K83"/>
    <mergeCell ref="X83:AG83"/>
    <mergeCell ref="E85:K85"/>
    <mergeCell ref="B107:K107"/>
    <mergeCell ref="W83:W85"/>
    <mergeCell ref="W86:W88"/>
    <mergeCell ref="B96:K96"/>
    <mergeCell ref="B97:D99"/>
    <mergeCell ref="E97:K97"/>
    <mergeCell ref="L97:L99"/>
    <mergeCell ref="E98:K98"/>
    <mergeCell ref="E99:K99"/>
    <mergeCell ref="B93:K93"/>
    <mergeCell ref="B94:K94"/>
    <mergeCell ref="B95:K95"/>
    <mergeCell ref="E90:K90"/>
    <mergeCell ref="B91:K91"/>
    <mergeCell ref="B92:K92"/>
    <mergeCell ref="X84:AG84"/>
    <mergeCell ref="Q78:R78"/>
    <mergeCell ref="O79:P79"/>
    <mergeCell ref="Q79:R79"/>
    <mergeCell ref="Q62:R62"/>
    <mergeCell ref="Q63:R63"/>
    <mergeCell ref="Q64:R64"/>
    <mergeCell ref="Q65:R65"/>
    <mergeCell ref="Q57:R57"/>
    <mergeCell ref="S67:AG67"/>
    <mergeCell ref="S68:AG68"/>
    <mergeCell ref="AD73:AF73"/>
    <mergeCell ref="AG73:AI73"/>
    <mergeCell ref="AA74:AC74"/>
    <mergeCell ref="AD74:AF74"/>
    <mergeCell ref="AG74:AI74"/>
    <mergeCell ref="AH66:AI66"/>
    <mergeCell ref="AH67:AI67"/>
    <mergeCell ref="AH68:AI68"/>
    <mergeCell ref="AH69:AI69"/>
    <mergeCell ref="AH70:AI70"/>
    <mergeCell ref="Q69:R69"/>
    <mergeCell ref="Q71:R71"/>
    <mergeCell ref="S66:AG66"/>
    <mergeCell ref="AH61:AI61"/>
    <mergeCell ref="AH62:AI62"/>
    <mergeCell ref="Y58:AG58"/>
    <mergeCell ref="Y59:AG59"/>
    <mergeCell ref="AH63:AI63"/>
    <mergeCell ref="AH64:AI64"/>
    <mergeCell ref="AH65:AI65"/>
    <mergeCell ref="B56:P56"/>
    <mergeCell ref="Q56:R56"/>
    <mergeCell ref="S56:AG56"/>
    <mergeCell ref="AH56:AI56"/>
    <mergeCell ref="AI57:AI59"/>
    <mergeCell ref="Q58:R58"/>
    <mergeCell ref="Q59:R59"/>
    <mergeCell ref="Q60:R60"/>
    <mergeCell ref="Q61:R61"/>
    <mergeCell ref="AH60:AI60"/>
    <mergeCell ref="S64:AG64"/>
    <mergeCell ref="G76:H76"/>
    <mergeCell ref="J76:N76"/>
    <mergeCell ref="O76:P76"/>
    <mergeCell ref="R76:V76"/>
    <mergeCell ref="W76:X76"/>
    <mergeCell ref="Z76:AC76"/>
    <mergeCell ref="S73:W73"/>
    <mergeCell ref="S74:W74"/>
    <mergeCell ref="X73:Z73"/>
    <mergeCell ref="X74:Z74"/>
    <mergeCell ref="AA73:AC73"/>
    <mergeCell ref="B72:G74"/>
  </mergeCells>
  <phoneticPr fontId="7"/>
  <conditionalFormatting sqref="B76 J76 R76">
    <cfRule type="containsBlanks" dxfId="2" priority="2">
      <formula>LEN(TRIM(B76))=0</formula>
    </cfRule>
  </conditionalFormatting>
  <conditionalFormatting sqref="Z76">
    <cfRule type="containsBlanks" dxfId="1" priority="1">
      <formula>LEN(TRIM(Z76))=0</formula>
    </cfRule>
  </conditionalFormatting>
  <dataValidations count="13">
    <dataValidation allowBlank="1" showErrorMessage="1" promptTitle="補助事業者名" prompt="代表申請者名の後にその他共同申請者数を入力してください。_x000a_【入力例】_x000a_○○株式会社　他〇社" sqref="F7:AI7" xr:uid="{F832AFA6-4E0F-4E83-ABF2-7494F1E80D5E}"/>
    <dataValidation allowBlank="1" showInputMessage="1" showErrorMessage="1" error="このセルは編集できません。" sqref="X54:AI54 AH28:AI32 J38:AI43 N46:S46" xr:uid="{191DC88D-D23A-4CF8-8DC8-B7562014C1E9}"/>
    <dataValidation imeMode="hiragana" allowBlank="1" error="プルダウンから選択してください。" sqref="G34" xr:uid="{00000000-0002-0000-0A00-00000A000000}"/>
    <dataValidation type="custom" allowBlank="1" showInputMessage="1" showErrorMessage="1" error="このセルは編集できません。" sqref="J37 AC28:AC36 M37 AF28:AF37 AH37 AH33:AH35" xr:uid="{00000000-0002-0000-0A00-000009000000}">
      <formula1>""</formula1>
    </dataValidation>
    <dataValidation type="list" allowBlank="1" showInputMessage="1" showErrorMessage="1" sqref="CM33:CN36" xr:uid="{00000000-0002-0000-0A00-000008000000}">
      <formula1>#REF!</formula1>
    </dataValidation>
    <dataValidation allowBlank="1" showInputMessage="1" sqref="F13" xr:uid="{00000000-0002-0000-0A00-000007000000}"/>
    <dataValidation allowBlank="1" showInputMessage="1" showErrorMessage="1" error="プルダウンから選択してください。" sqref="F11 L14 F18 AF19 Y8 F16 F21:F22 X19 F5 H8" xr:uid="{00000000-0002-0000-0A00-000006000000}"/>
    <dataValidation allowBlank="1" showInputMessage="1" showErrorMessage="1" error="全角で入力してください。" sqref="O11 J15" xr:uid="{00000000-0002-0000-0A00-000005000000}"/>
    <dataValidation imeMode="halfAlpha" allowBlank="1" showInputMessage="1" showErrorMessage="1" sqref="X16 Z28:Z36 J28:J36 R17 O16:O17 M28:M36 W28:W36 L17 B46:M46 G76 O76 W76 AE76 AH76" xr:uid="{00000000-0002-0000-0A00-000004000000}"/>
    <dataValidation imeMode="halfAlpha" allowBlank="1" error="全角で入力してください。" prompt="登録番号を入力,_x000a_または「登録申請中」を選択してください。" sqref="AD11" xr:uid="{00000000-0002-0000-0A00-000003000000}"/>
    <dataValidation allowBlank="1" showInputMessage="1" error="プルダウンから選択してください。" sqref="O19" xr:uid="{00000000-0002-0000-0A00-000002000000}"/>
    <dataValidation allowBlank="1" sqref="O18 X18 AB18 AF18" xr:uid="{00000000-0002-0000-0A00-000001000000}"/>
    <dataValidation allowBlank="1" showErrorMessage="1" sqref="BG26:BG70 AP26:AP73 AW26:AW38 AO26:AO76 CI26:CL76" xr:uid="{00000000-0002-0000-0A00-000000000000}"/>
  </dataValidations>
  <printOptions horizontalCentered="1" verticalCentered="1"/>
  <pageMargins left="0.62992125984251968" right="0.23622047244094491" top="0" bottom="0" header="0.31496062992125984" footer="0.31496062992125984"/>
  <pageSetup paperSize="8" scale="5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4">
    <tabColor theme="9" tint="0.59999389629810485"/>
    <pageSetUpPr fitToPage="1"/>
  </sheetPr>
  <dimension ref="A1:AC46"/>
  <sheetViews>
    <sheetView showGridLines="0" view="pageBreakPreview" zoomScale="80" zoomScaleNormal="100" zoomScaleSheetLayoutView="80" workbookViewId="0"/>
  </sheetViews>
  <sheetFormatPr defaultColWidth="3.125" defaultRowHeight="21" customHeight="1" x14ac:dyDescent="0.15"/>
  <cols>
    <col min="1" max="1" width="2.5" style="842" customWidth="1"/>
    <col min="2" max="5" width="23.75" customWidth="1"/>
    <col min="6" max="6" width="27" customWidth="1"/>
    <col min="7" max="9" width="3.125" style="842"/>
    <col min="10" max="10" width="6.875" style="842" customWidth="1"/>
    <col min="11" max="13" width="12.625" style="842" customWidth="1"/>
    <col min="14" max="16" width="5.25" style="842" bestFit="1" customWidth="1"/>
    <col min="17" max="29" width="3.125" style="842"/>
  </cols>
  <sheetData>
    <row r="1" spans="1:29" s="842" customFormat="1" ht="15" customHeight="1" x14ac:dyDescent="0.15">
      <c r="B1" s="1966" t="s">
        <v>864</v>
      </c>
      <c r="C1" s="1966"/>
      <c r="D1" s="1966"/>
    </row>
    <row r="2" spans="1:29" s="842" customFormat="1" ht="15" customHeight="1" x14ac:dyDescent="0.15">
      <c r="B2" s="1966"/>
      <c r="C2" s="1966"/>
      <c r="D2" s="1966"/>
    </row>
    <row r="3" spans="1:29" s="842" customFormat="1" ht="15" customHeight="1" x14ac:dyDescent="0.15">
      <c r="B3" s="843" t="s">
        <v>603</v>
      </c>
    </row>
    <row r="4" spans="1:29" s="842" customFormat="1" ht="15" customHeight="1" x14ac:dyDescent="0.15">
      <c r="B4" s="843" t="s">
        <v>921</v>
      </c>
    </row>
    <row r="5" spans="1:29" s="842" customFormat="1" ht="15" customHeight="1" x14ac:dyDescent="0.15">
      <c r="B5" s="843" t="s">
        <v>473</v>
      </c>
    </row>
    <row r="6" spans="1:29" s="842" customFormat="1" ht="15" customHeight="1" x14ac:dyDescent="0.15">
      <c r="B6" s="843" t="s">
        <v>474</v>
      </c>
    </row>
    <row r="7" spans="1:29" s="842" customFormat="1" ht="15" customHeight="1" x14ac:dyDescent="0.15">
      <c r="B7" s="843"/>
    </row>
    <row r="8" spans="1:29" ht="20.100000000000001" customHeight="1" x14ac:dyDescent="0.15">
      <c r="A8" s="844"/>
      <c r="B8" s="1965" t="s">
        <v>1248</v>
      </c>
      <c r="C8" s="1965"/>
      <c r="D8" s="1965"/>
      <c r="E8" s="376"/>
      <c r="F8" s="376"/>
      <c r="G8" s="846"/>
      <c r="H8" s="847"/>
      <c r="I8" s="847"/>
      <c r="J8" s="848"/>
      <c r="K8" s="847"/>
      <c r="L8" s="847"/>
      <c r="M8" s="847"/>
      <c r="N8" s="847"/>
      <c r="O8" s="847"/>
      <c r="P8" s="847"/>
      <c r="Q8" s="847"/>
      <c r="R8" s="847"/>
      <c r="S8" s="847"/>
      <c r="T8" s="847"/>
      <c r="U8" s="847"/>
      <c r="V8" s="847"/>
      <c r="W8" s="847"/>
    </row>
    <row r="9" spans="1:29" ht="22.5" customHeight="1" x14ac:dyDescent="0.15">
      <c r="A9" s="844"/>
      <c r="B9" s="377"/>
      <c r="C9" s="880"/>
      <c r="D9" s="1096"/>
      <c r="E9" s="882"/>
      <c r="F9" s="882"/>
      <c r="G9" s="846"/>
      <c r="H9" s="847"/>
      <c r="I9" s="847"/>
      <c r="J9" s="848"/>
      <c r="K9" s="847"/>
      <c r="L9" s="847"/>
      <c r="M9" s="847"/>
      <c r="N9" s="847"/>
      <c r="O9" s="847"/>
      <c r="P9" s="847"/>
      <c r="Q9" s="847"/>
      <c r="R9" s="847"/>
      <c r="S9" s="847"/>
      <c r="T9" s="847"/>
      <c r="U9" s="847"/>
      <c r="V9" s="847"/>
      <c r="W9" s="847"/>
      <c r="X9" s="860"/>
      <c r="Y9" s="860"/>
      <c r="Z9" s="860"/>
      <c r="AA9" s="860"/>
      <c r="AB9" s="860"/>
      <c r="AC9" s="860"/>
    </row>
    <row r="10" spans="1:29" ht="21" customHeight="1" x14ac:dyDescent="0.15">
      <c r="A10" s="845"/>
      <c r="B10" s="883" t="s">
        <v>476</v>
      </c>
      <c r="C10" s="884"/>
      <c r="D10" s="884"/>
      <c r="E10" s="383"/>
      <c r="F10" s="882" t="s">
        <v>475</v>
      </c>
      <c r="G10" s="846"/>
      <c r="H10" s="847"/>
      <c r="I10" s="847"/>
      <c r="J10" s="847"/>
      <c r="K10" s="849"/>
      <c r="L10" s="850"/>
      <c r="M10" s="850"/>
      <c r="N10" s="847"/>
      <c r="O10" s="847"/>
      <c r="P10" s="847"/>
      <c r="Q10" s="847"/>
      <c r="R10" s="847"/>
      <c r="S10" s="847"/>
      <c r="T10" s="847"/>
      <c r="U10" s="847"/>
      <c r="V10" s="847"/>
      <c r="W10" s="847"/>
      <c r="X10" s="860"/>
      <c r="Y10" s="860"/>
      <c r="Z10" s="860"/>
      <c r="AA10" s="860"/>
      <c r="AB10" s="860"/>
      <c r="AC10" s="860"/>
    </row>
    <row r="11" spans="1:29" ht="30" customHeight="1" x14ac:dyDescent="0.15">
      <c r="A11" s="845"/>
      <c r="B11" s="885" t="s">
        <v>477</v>
      </c>
      <c r="C11" s="1097" t="s">
        <v>21</v>
      </c>
      <c r="D11" s="1098" t="s">
        <v>22</v>
      </c>
      <c r="E11" s="1099" t="s">
        <v>23</v>
      </c>
      <c r="F11" s="1100" t="s">
        <v>1168</v>
      </c>
      <c r="G11" s="851"/>
      <c r="H11" s="847"/>
      <c r="I11" s="847"/>
      <c r="J11" s="852"/>
      <c r="K11" s="852"/>
      <c r="L11" s="852"/>
      <c r="M11" s="852"/>
      <c r="N11" s="847"/>
      <c r="O11" s="853"/>
      <c r="P11" s="847"/>
      <c r="Q11" s="847"/>
      <c r="R11" s="847"/>
      <c r="S11" s="847"/>
      <c r="T11" s="847"/>
      <c r="U11" s="847"/>
      <c r="V11" s="847"/>
      <c r="W11" s="847"/>
      <c r="X11" s="860"/>
      <c r="Y11" s="860"/>
      <c r="Z11" s="860"/>
      <c r="AA11" s="860"/>
      <c r="AB11" s="860"/>
      <c r="AC11" s="860"/>
    </row>
    <row r="12" spans="1:29" ht="30" customHeight="1" x14ac:dyDescent="0.15">
      <c r="A12" s="845"/>
      <c r="B12" s="1101" t="s">
        <v>43</v>
      </c>
      <c r="C12" s="617">
        <f>SUM(C22,C29,C36)</f>
        <v>0</v>
      </c>
      <c r="D12" s="618">
        <f>SUM(D22,D29,D36)</f>
        <v>0</v>
      </c>
      <c r="E12" s="892">
        <f>SUM(E22,E29,E36)</f>
        <v>0</v>
      </c>
      <c r="F12" s="926">
        <f>SUM(F22,F29,F36)</f>
        <v>0</v>
      </c>
      <c r="G12" s="854"/>
      <c r="H12" s="847"/>
      <c r="I12" s="847"/>
      <c r="J12" s="852"/>
      <c r="K12" s="852"/>
      <c r="L12" s="852"/>
      <c r="M12" s="852"/>
      <c r="N12" s="847"/>
      <c r="O12" s="853"/>
      <c r="P12" s="847"/>
      <c r="Q12" s="847"/>
      <c r="R12" s="847"/>
      <c r="S12" s="847"/>
      <c r="T12" s="847"/>
      <c r="U12" s="847"/>
      <c r="V12" s="847"/>
      <c r="W12" s="847"/>
      <c r="X12" s="860"/>
      <c r="Y12" s="860"/>
      <c r="Z12" s="860"/>
      <c r="AA12" s="860"/>
      <c r="AB12" s="860"/>
      <c r="AC12" s="860"/>
    </row>
    <row r="13" spans="1:29" ht="30" customHeight="1" x14ac:dyDescent="0.15">
      <c r="A13" s="845"/>
      <c r="B13" s="1102" t="s">
        <v>59</v>
      </c>
      <c r="C13" s="894">
        <f t="shared" ref="C13:D14" si="0">SUM(C23,C30,C37)</f>
        <v>0</v>
      </c>
      <c r="D13" s="619">
        <f t="shared" si="0"/>
        <v>0</v>
      </c>
      <c r="E13" s="896">
        <f>SUM(E23,E30,E37)</f>
        <v>0</v>
      </c>
      <c r="F13" s="927">
        <f>SUM(F23,F30,F37)</f>
        <v>0</v>
      </c>
      <c r="G13" s="854"/>
      <c r="H13" s="847"/>
      <c r="I13" s="847"/>
      <c r="J13" s="852"/>
      <c r="K13" s="852"/>
      <c r="L13" s="852"/>
      <c r="M13" s="852"/>
      <c r="N13" s="855"/>
      <c r="O13" s="856"/>
      <c r="P13" s="856"/>
      <c r="Q13" s="847"/>
      <c r="R13" s="847"/>
      <c r="S13" s="847"/>
      <c r="T13" s="847"/>
      <c r="U13" s="847"/>
      <c r="V13" s="847"/>
      <c r="W13" s="847"/>
      <c r="X13" s="860"/>
      <c r="Y13" s="860"/>
      <c r="Z13" s="860"/>
      <c r="AA13" s="860"/>
      <c r="AB13" s="860"/>
      <c r="AC13" s="860"/>
    </row>
    <row r="14" spans="1:29" ht="30" customHeight="1" thickBot="1" x14ac:dyDescent="0.2">
      <c r="A14" s="845"/>
      <c r="B14" s="1103" t="s">
        <v>60</v>
      </c>
      <c r="C14" s="620">
        <f t="shared" si="0"/>
        <v>0</v>
      </c>
      <c r="D14" s="621">
        <f t="shared" si="0"/>
        <v>0</v>
      </c>
      <c r="E14" s="900">
        <f>SUM(E24,E31,E38)</f>
        <v>0</v>
      </c>
      <c r="F14" s="928">
        <f t="shared" ref="F14" si="1">SUM(F24,F31,F38)</f>
        <v>0</v>
      </c>
      <c r="G14" s="854"/>
      <c r="H14" s="847"/>
      <c r="I14" s="847"/>
      <c r="J14" s="857"/>
      <c r="K14" s="852"/>
      <c r="L14" s="852"/>
      <c r="M14" s="852"/>
      <c r="N14" s="856"/>
      <c r="O14" s="856"/>
      <c r="P14" s="856"/>
      <c r="Q14" s="847"/>
      <c r="R14" s="847"/>
      <c r="S14" s="847"/>
      <c r="T14" s="847"/>
      <c r="U14" s="847"/>
      <c r="V14" s="847"/>
      <c r="W14" s="847"/>
      <c r="X14" s="860"/>
      <c r="Y14" s="860"/>
      <c r="Z14" s="860"/>
      <c r="AA14" s="860"/>
      <c r="AB14" s="860"/>
      <c r="AC14" s="860"/>
    </row>
    <row r="15" spans="1:29" ht="30" customHeight="1" thickTop="1" x14ac:dyDescent="0.15">
      <c r="A15" s="845"/>
      <c r="B15" s="1104" t="s">
        <v>11</v>
      </c>
      <c r="C15" s="902">
        <f>SUM(C12:C14)</f>
        <v>0</v>
      </c>
      <c r="D15" s="903">
        <f>SUM(D12:D14)</f>
        <v>0</v>
      </c>
      <c r="E15" s="904">
        <f>SUM(E12:E14)</f>
        <v>0</v>
      </c>
      <c r="F15" s="660">
        <f>SUM(F12:F14)</f>
        <v>0</v>
      </c>
      <c r="G15" s="858" t="str">
        <f>IF(入力シート!K9="単年度",IF(SUM(F12:F14)&gt;300000000,"※補助金額の上限は3億円/年となります。",""),IF(SUM(F12:F14)&gt;700000000,"※複数年度事業の場合、事業全体の補助金額の上限は7億円となります。",""))</f>
        <v/>
      </c>
      <c r="H15" s="847"/>
      <c r="I15" s="847"/>
      <c r="J15" s="847"/>
      <c r="K15" s="847"/>
      <c r="L15" s="847"/>
      <c r="M15" s="847"/>
      <c r="N15" s="847"/>
      <c r="O15" s="847"/>
      <c r="P15" s="847"/>
      <c r="Q15" s="847"/>
      <c r="R15" s="847"/>
      <c r="S15" s="847"/>
      <c r="T15" s="847"/>
      <c r="U15" s="847"/>
      <c r="V15" s="847"/>
      <c r="W15" s="847"/>
      <c r="X15" s="860"/>
      <c r="Y15" s="860"/>
      <c r="Z15" s="860"/>
      <c r="AA15" s="860"/>
      <c r="AB15" s="860"/>
      <c r="AC15" s="860"/>
    </row>
    <row r="16" spans="1:29" ht="11.25" customHeight="1" x14ac:dyDescent="0.15">
      <c r="A16" s="845"/>
      <c r="B16" s="382"/>
      <c r="C16" s="393"/>
      <c r="D16" s="393"/>
      <c r="E16" s="393"/>
      <c r="F16" s="393"/>
      <c r="G16" s="851"/>
      <c r="H16" s="859"/>
      <c r="I16" s="847"/>
      <c r="J16" s="847"/>
      <c r="K16" s="847"/>
      <c r="L16" s="847"/>
      <c r="M16" s="847"/>
      <c r="N16" s="847"/>
      <c r="O16" s="847"/>
      <c r="P16" s="847"/>
      <c r="Q16" s="847"/>
      <c r="R16" s="847"/>
      <c r="S16" s="847"/>
      <c r="T16" s="847"/>
      <c r="U16" s="847"/>
      <c r="V16" s="847"/>
      <c r="W16" s="847"/>
    </row>
    <row r="17" spans="1:9" ht="21" customHeight="1" x14ac:dyDescent="0.15">
      <c r="A17" s="845"/>
      <c r="B17" s="1967" t="s">
        <v>1249</v>
      </c>
      <c r="C17" s="1967"/>
      <c r="D17" s="1967"/>
      <c r="E17" s="1967"/>
      <c r="F17" s="1023"/>
      <c r="G17" s="1027" t="s">
        <v>1252</v>
      </c>
      <c r="H17" s="860"/>
    </row>
    <row r="18" spans="1:9" ht="21" customHeight="1" x14ac:dyDescent="0.15">
      <c r="A18" s="845"/>
      <c r="B18" s="1968" t="s">
        <v>1250</v>
      </c>
      <c r="C18" s="1968"/>
      <c r="D18" s="1968"/>
      <c r="E18" s="1968"/>
      <c r="F18" s="1024" t="str">
        <f>IF(D15=0,"-",IFERROR(F17/D15,"-"))</f>
        <v>-</v>
      </c>
      <c r="G18" s="1027" t="s">
        <v>955</v>
      </c>
      <c r="H18" s="860"/>
    </row>
    <row r="19" spans="1:9" ht="36.75" customHeight="1" x14ac:dyDescent="0.15">
      <c r="A19" s="845"/>
      <c r="B19" s="1025" t="s">
        <v>724</v>
      </c>
      <c r="C19" s="1026"/>
      <c r="D19" s="1026"/>
      <c r="E19" s="1026"/>
      <c r="F19" s="1026"/>
      <c r="G19" s="1028" t="s">
        <v>1251</v>
      </c>
      <c r="H19" s="860"/>
    </row>
    <row r="20" spans="1:9" ht="21" customHeight="1" x14ac:dyDescent="0.15">
      <c r="A20" s="845"/>
      <c r="B20" s="381" t="s">
        <v>478</v>
      </c>
      <c r="C20" s="396"/>
      <c r="D20" s="396"/>
      <c r="E20" s="396"/>
      <c r="F20" s="396"/>
    </row>
    <row r="21" spans="1:9" ht="30" customHeight="1" x14ac:dyDescent="0.15">
      <c r="A21" s="845"/>
      <c r="B21" s="384" t="s">
        <v>477</v>
      </c>
      <c r="C21" s="385" t="s">
        <v>21</v>
      </c>
      <c r="D21" s="386" t="s">
        <v>22</v>
      </c>
      <c r="E21" s="387" t="s">
        <v>23</v>
      </c>
      <c r="F21" s="1100" t="s">
        <v>1168</v>
      </c>
    </row>
    <row r="22" spans="1:9" ht="30" customHeight="1" x14ac:dyDescent="0.15">
      <c r="A22" s="845"/>
      <c r="B22" s="388" t="s">
        <v>43</v>
      </c>
      <c r="C22" s="397">
        <f>'４-４．概略予算書（１年目）'!J20</f>
        <v>0</v>
      </c>
      <c r="D22" s="398">
        <f>'４-４．概略予算書（１年目）'!L20</f>
        <v>0</v>
      </c>
      <c r="E22" s="399">
        <f>'４-４．概略予算書（１年目）'!N20</f>
        <v>0</v>
      </c>
      <c r="F22" s="926">
        <f>ROUNDDOWN(D22/2,0)</f>
        <v>0</v>
      </c>
      <c r="G22" s="854"/>
    </row>
    <row r="23" spans="1:9" ht="30" customHeight="1" x14ac:dyDescent="0.15">
      <c r="A23" s="845"/>
      <c r="B23" s="389" t="s">
        <v>59</v>
      </c>
      <c r="C23" s="400">
        <f>'４-４．概略予算書（１年目）'!J32</f>
        <v>0</v>
      </c>
      <c r="D23" s="401">
        <f>'４-４．概略予算書（１年目）'!L32</f>
        <v>0</v>
      </c>
      <c r="E23" s="402">
        <f>'４-４．概略予算書（１年目）'!N32</f>
        <v>0</v>
      </c>
      <c r="F23" s="927">
        <f t="shared" ref="F23:F24" si="2">ROUNDDOWN(D23/2,0)</f>
        <v>0</v>
      </c>
      <c r="G23" s="854"/>
      <c r="I23" s="1095"/>
    </row>
    <row r="24" spans="1:9" ht="30" customHeight="1" thickBot="1" x14ac:dyDescent="0.2">
      <c r="A24" s="845"/>
      <c r="B24" s="390" t="s">
        <v>60</v>
      </c>
      <c r="C24" s="403">
        <f>'４-４．概略予算書（１年目）'!J44</f>
        <v>0</v>
      </c>
      <c r="D24" s="404">
        <f>'４-４．概略予算書（１年目）'!L44</f>
        <v>0</v>
      </c>
      <c r="E24" s="405">
        <f>'４-４．概略予算書（１年目）'!N44</f>
        <v>0</v>
      </c>
      <c r="F24" s="928">
        <f t="shared" si="2"/>
        <v>0</v>
      </c>
      <c r="G24" s="854"/>
    </row>
    <row r="25" spans="1:9" ht="30" customHeight="1" thickTop="1" x14ac:dyDescent="0.15">
      <c r="A25" s="845"/>
      <c r="B25" s="391" t="s">
        <v>11</v>
      </c>
      <c r="C25" s="406">
        <f>SUM(C22:C24)</f>
        <v>0</v>
      </c>
      <c r="D25" s="407">
        <f>SUM(D22:D24)</f>
        <v>0</v>
      </c>
      <c r="E25" s="392">
        <f>SUM(E22:E24)</f>
        <v>0</v>
      </c>
      <c r="F25" s="660">
        <f>SUM(F22:F24)</f>
        <v>0</v>
      </c>
      <c r="G25" s="858" t="str">
        <f>IF(SUM(F22:F24)&gt;300000000,"※補助金額の上限は3億円/年となります。","")</f>
        <v/>
      </c>
    </row>
    <row r="26" spans="1:9" ht="15" customHeight="1" x14ac:dyDescent="0.15">
      <c r="A26" s="845"/>
      <c r="B26" s="382"/>
      <c r="C26" s="393"/>
      <c r="D26" s="393"/>
      <c r="E26" s="393"/>
      <c r="F26" s="905"/>
    </row>
    <row r="27" spans="1:9" ht="21" customHeight="1" x14ac:dyDescent="0.15">
      <c r="A27" s="845"/>
      <c r="B27" s="381" t="s">
        <v>479</v>
      </c>
      <c r="C27" s="396"/>
      <c r="D27" s="396"/>
      <c r="E27" s="396"/>
      <c r="F27" s="1105"/>
    </row>
    <row r="28" spans="1:9" ht="30" customHeight="1" x14ac:dyDescent="0.15">
      <c r="A28" s="845"/>
      <c r="B28" s="384" t="s">
        <v>477</v>
      </c>
      <c r="C28" s="408" t="s">
        <v>21</v>
      </c>
      <c r="D28" s="409" t="s">
        <v>22</v>
      </c>
      <c r="E28" s="410" t="s">
        <v>23</v>
      </c>
      <c r="F28" s="1100" t="s">
        <v>1168</v>
      </c>
    </row>
    <row r="29" spans="1:9" ht="30" customHeight="1" x14ac:dyDescent="0.15">
      <c r="A29" s="845"/>
      <c r="B29" s="388" t="s">
        <v>43</v>
      </c>
      <c r="C29" s="397">
        <f>'４-５．概略予算書（２年目）'!J20</f>
        <v>0</v>
      </c>
      <c r="D29" s="398">
        <f>'４-５．概略予算書（２年目）'!L20</f>
        <v>0</v>
      </c>
      <c r="E29" s="399">
        <f>'４-５．概略予算書（２年目）'!N20</f>
        <v>0</v>
      </c>
      <c r="F29" s="926">
        <f>ROUNDDOWN(D29/2,0)</f>
        <v>0</v>
      </c>
      <c r="G29" s="854"/>
    </row>
    <row r="30" spans="1:9" ht="30" customHeight="1" x14ac:dyDescent="0.15">
      <c r="A30" s="845"/>
      <c r="B30" s="389" t="s">
        <v>59</v>
      </c>
      <c r="C30" s="400">
        <f>'４-５．概略予算書（２年目）'!J32</f>
        <v>0</v>
      </c>
      <c r="D30" s="401">
        <f>'４-５．概略予算書（２年目）'!L32</f>
        <v>0</v>
      </c>
      <c r="E30" s="402">
        <f>'４-５．概略予算書（２年目）'!N32</f>
        <v>0</v>
      </c>
      <c r="F30" s="927">
        <f t="shared" ref="F30:F31" si="3">ROUNDDOWN(D30/2,0)</f>
        <v>0</v>
      </c>
      <c r="G30" s="854"/>
    </row>
    <row r="31" spans="1:9" ht="30" customHeight="1" thickBot="1" x14ac:dyDescent="0.2">
      <c r="A31" s="845"/>
      <c r="B31" s="390" t="s">
        <v>60</v>
      </c>
      <c r="C31" s="403">
        <f>'４-５．概略予算書（２年目）'!J44</f>
        <v>0</v>
      </c>
      <c r="D31" s="404">
        <f>'４-５．概略予算書（２年目）'!L44</f>
        <v>0</v>
      </c>
      <c r="E31" s="405">
        <f>'４-５．概略予算書（２年目）'!N44</f>
        <v>0</v>
      </c>
      <c r="F31" s="928">
        <f t="shared" si="3"/>
        <v>0</v>
      </c>
      <c r="G31" s="854"/>
    </row>
    <row r="32" spans="1:9" ht="30" customHeight="1" thickTop="1" x14ac:dyDescent="0.15">
      <c r="A32" s="845"/>
      <c r="B32" s="391" t="s">
        <v>11</v>
      </c>
      <c r="C32" s="406">
        <f>SUM(C29:C31)</f>
        <v>0</v>
      </c>
      <c r="D32" s="407">
        <f>SUM(D29:D31)</f>
        <v>0</v>
      </c>
      <c r="E32" s="392">
        <f>SUM(E29:E31)</f>
        <v>0</v>
      </c>
      <c r="F32" s="660">
        <f>SUM(F29:F31)</f>
        <v>0</v>
      </c>
      <c r="G32" s="858" t="str">
        <f>IF(SUM(F29:F31)&gt;300000000,"※補助金額の上限は3億円/年となります。","")</f>
        <v/>
      </c>
    </row>
    <row r="33" spans="1:7" ht="15" customHeight="1" x14ac:dyDescent="0.15">
      <c r="A33" s="841"/>
      <c r="B33" s="395"/>
      <c r="C33" s="395"/>
      <c r="D33" s="395"/>
      <c r="E33" s="395"/>
      <c r="F33" s="905"/>
    </row>
    <row r="34" spans="1:7" ht="21" customHeight="1" x14ac:dyDescent="0.15">
      <c r="A34" s="841"/>
      <c r="B34" s="381" t="s">
        <v>480</v>
      </c>
      <c r="C34" s="396"/>
      <c r="D34" s="396"/>
      <c r="E34" s="396"/>
      <c r="F34" s="1105"/>
    </row>
    <row r="35" spans="1:7" ht="33" customHeight="1" x14ac:dyDescent="0.15">
      <c r="A35" s="845"/>
      <c r="B35" s="384" t="s">
        <v>477</v>
      </c>
      <c r="C35" s="408" t="s">
        <v>21</v>
      </c>
      <c r="D35" s="409" t="s">
        <v>22</v>
      </c>
      <c r="E35" s="410" t="s">
        <v>23</v>
      </c>
      <c r="F35" s="1100" t="s">
        <v>1168</v>
      </c>
    </row>
    <row r="36" spans="1:7" ht="30" customHeight="1" x14ac:dyDescent="0.15">
      <c r="A36" s="841"/>
      <c r="B36" s="388" t="s">
        <v>43</v>
      </c>
      <c r="C36" s="397">
        <f>'４-６．概略予算書（３年目）'!J20</f>
        <v>0</v>
      </c>
      <c r="D36" s="398">
        <f>'４-６．概略予算書（３年目）'!L20</f>
        <v>0</v>
      </c>
      <c r="E36" s="399">
        <f>'４-６．概略予算書（３年目）'!N20</f>
        <v>0</v>
      </c>
      <c r="F36" s="926">
        <f>ROUNDDOWN(D36/2,0)</f>
        <v>0</v>
      </c>
      <c r="G36" s="854"/>
    </row>
    <row r="37" spans="1:7" ht="30" customHeight="1" x14ac:dyDescent="0.15">
      <c r="A37" s="841"/>
      <c r="B37" s="389" t="s">
        <v>59</v>
      </c>
      <c r="C37" s="400">
        <f>'４-６．概略予算書（３年目）'!J32</f>
        <v>0</v>
      </c>
      <c r="D37" s="401">
        <f>'４-６．概略予算書（３年目）'!L32</f>
        <v>0</v>
      </c>
      <c r="E37" s="402">
        <f>'４-６．概略予算書（３年目）'!N32</f>
        <v>0</v>
      </c>
      <c r="F37" s="927">
        <f>ROUNDDOWN(D37/2,0)</f>
        <v>0</v>
      </c>
      <c r="G37" s="854"/>
    </row>
    <row r="38" spans="1:7" ht="30" customHeight="1" thickBot="1" x14ac:dyDescent="0.2">
      <c r="A38" s="841"/>
      <c r="B38" s="390" t="s">
        <v>60</v>
      </c>
      <c r="C38" s="403">
        <f>'４-６．概略予算書（３年目）'!J44</f>
        <v>0</v>
      </c>
      <c r="D38" s="404">
        <f>'４-６．概略予算書（３年目）'!L44</f>
        <v>0</v>
      </c>
      <c r="E38" s="405">
        <f>'４-６．概略予算書（３年目）'!N44</f>
        <v>0</v>
      </c>
      <c r="F38" s="928">
        <f t="shared" ref="F38" si="4">ROUNDDOWN(D38/2,0)</f>
        <v>0</v>
      </c>
      <c r="G38" s="854"/>
    </row>
    <row r="39" spans="1:7" ht="30" customHeight="1" thickTop="1" x14ac:dyDescent="0.15">
      <c r="A39" s="841"/>
      <c r="B39" s="391" t="s">
        <v>11</v>
      </c>
      <c r="C39" s="406">
        <f>SUM(C36:C38)</f>
        <v>0</v>
      </c>
      <c r="D39" s="407">
        <f>SUM(D36:D38)</f>
        <v>0</v>
      </c>
      <c r="E39" s="392">
        <f>SUM(E36:E38)</f>
        <v>0</v>
      </c>
      <c r="F39" s="660">
        <f>SUM(F36:F38)</f>
        <v>0</v>
      </c>
      <c r="G39" s="858" t="str">
        <f>IF(SUM(F36:F38)&gt;300000000,"※補助金額の上限は3億円/年となります。","")</f>
        <v/>
      </c>
    </row>
    <row r="40" spans="1:7" s="842" customFormat="1" ht="21" customHeight="1" x14ac:dyDescent="0.15">
      <c r="A40" s="845"/>
      <c r="B40" s="845"/>
      <c r="C40" s="845"/>
      <c r="D40" s="845"/>
      <c r="E40" s="845"/>
      <c r="F40" s="845"/>
    </row>
    <row r="41" spans="1:7" ht="21" customHeight="1" x14ac:dyDescent="0.15">
      <c r="A41" s="845"/>
      <c r="B41" s="13"/>
      <c r="C41" s="13"/>
      <c r="D41" s="13"/>
      <c r="E41" s="13"/>
      <c r="F41" s="13"/>
    </row>
    <row r="42" spans="1:7" ht="21" customHeight="1" x14ac:dyDescent="0.15">
      <c r="A42" s="845"/>
      <c r="B42" s="13"/>
      <c r="C42" s="13"/>
      <c r="D42" s="13"/>
      <c r="E42" s="13"/>
      <c r="F42" s="13"/>
    </row>
    <row r="43" spans="1:7" ht="21" customHeight="1" x14ac:dyDescent="0.15">
      <c r="A43" s="845"/>
      <c r="B43" s="13"/>
      <c r="C43" s="13"/>
      <c r="D43" s="13"/>
      <c r="E43" s="13"/>
      <c r="F43" s="13"/>
    </row>
    <row r="44" spans="1:7" ht="21" customHeight="1" x14ac:dyDescent="0.15">
      <c r="A44" s="845"/>
      <c r="B44" s="13"/>
      <c r="C44" s="13"/>
      <c r="D44" s="13"/>
      <c r="E44" s="13"/>
      <c r="F44" s="13"/>
    </row>
    <row r="45" spans="1:7" ht="21" customHeight="1" x14ac:dyDescent="0.15">
      <c r="A45" s="845"/>
      <c r="B45" s="13"/>
      <c r="C45" s="13"/>
      <c r="D45" s="13"/>
      <c r="E45" s="13"/>
      <c r="F45" s="13"/>
    </row>
    <row r="46" spans="1:7" ht="21" customHeight="1" x14ac:dyDescent="0.15">
      <c r="A46" s="845"/>
    </row>
  </sheetData>
  <sheetProtection sheet="1" objects="1" scenarios="1"/>
  <mergeCells count="4">
    <mergeCell ref="B8:D8"/>
    <mergeCell ref="B1:D2"/>
    <mergeCell ref="B17:E17"/>
    <mergeCell ref="B18:E18"/>
  </mergeCells>
  <phoneticPr fontId="7"/>
  <conditionalFormatting sqref="A16">
    <cfRule type="expression" priority="30" stopIfTrue="1">
      <formula>CELL("protect", A16)=1</formula>
    </cfRule>
  </conditionalFormatting>
  <conditionalFormatting sqref="A26:A31">
    <cfRule type="expression" priority="32" stopIfTrue="1">
      <formula>CELL("protect", A26)=1</formula>
    </cfRule>
  </conditionalFormatting>
  <conditionalFormatting sqref="A33:A38">
    <cfRule type="expression" priority="31" stopIfTrue="1">
      <formula>CELL("protect", A33)=1</formula>
    </cfRule>
  </conditionalFormatting>
  <conditionalFormatting sqref="A8:B8 AD8:XFD19 G20:XFD1048576 A25:F25 A32:F32 A39:F1048576">
    <cfRule type="expression" priority="45" stopIfTrue="1">
      <formula>CELL("protect", A8)=1</formula>
    </cfRule>
  </conditionalFormatting>
  <conditionalFormatting sqref="A17:B24">
    <cfRule type="expression" priority="27" stopIfTrue="1">
      <formula>CELL("protect", A17)=1</formula>
    </cfRule>
  </conditionalFormatting>
  <conditionalFormatting sqref="A9:D15">
    <cfRule type="expression" priority="35" stopIfTrue="1">
      <formula>CELL("protect", A9)=1</formula>
    </cfRule>
  </conditionalFormatting>
  <conditionalFormatting sqref="B27:F31">
    <cfRule type="expression" priority="2" stopIfTrue="1">
      <formula>CELL("protect", B27)=1</formula>
    </cfRule>
  </conditionalFormatting>
  <conditionalFormatting sqref="B34:F38">
    <cfRule type="expression" priority="1" stopIfTrue="1">
      <formula>CELL("protect", B34)=1</formula>
    </cfRule>
  </conditionalFormatting>
  <conditionalFormatting sqref="C20:F24">
    <cfRule type="expression" priority="5" stopIfTrue="1">
      <formula>CELL("protect", C20)=1</formula>
    </cfRule>
  </conditionalFormatting>
  <conditionalFormatting sqref="E8:F11">
    <cfRule type="expression" priority="6" stopIfTrue="1">
      <formula>CELL("protect", E8)=1</formula>
    </cfRule>
  </conditionalFormatting>
  <conditionalFormatting sqref="E12:G15">
    <cfRule type="expression" priority="24" stopIfTrue="1">
      <formula>CELL("protect", E12)=1</formula>
    </cfRule>
  </conditionalFormatting>
  <conditionalFormatting sqref="F17">
    <cfRule type="containsBlanks" dxfId="0" priority="13">
      <formula>LEN(TRIM(F17))=0</formula>
    </cfRule>
    <cfRule type="expression" priority="14" stopIfTrue="1">
      <formula>CELL("protect", F17)=1</formula>
    </cfRule>
  </conditionalFormatting>
  <conditionalFormatting sqref="F18">
    <cfRule type="expression" priority="12" stopIfTrue="1">
      <formula>CELL("protect", F18)=1</formula>
    </cfRule>
  </conditionalFormatting>
  <pageMargins left="0.82677165354330706" right="0.23622047244094488" top="0.39370078740157483" bottom="0.39370078740157483" header="0.39370078740157483" footer="0.31496062992125984"/>
  <pageSetup paperSize="9" scale="75" fitToHeight="0" orientation="portrait" cellComments="asDisplayed"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5">
    <tabColor theme="9" tint="0.59999389629810485"/>
    <pageSetUpPr fitToPage="1"/>
  </sheetPr>
  <dimension ref="A1:AA100"/>
  <sheetViews>
    <sheetView showGridLines="0" view="pageBreakPreview" topLeftCell="A90" zoomScale="80" zoomScaleNormal="100" zoomScaleSheetLayoutView="80" workbookViewId="0"/>
  </sheetViews>
  <sheetFormatPr defaultColWidth="3.125" defaultRowHeight="21" customHeight="1" x14ac:dyDescent="0.15"/>
  <cols>
    <col min="1" max="1" width="2.5" style="842" customWidth="1"/>
    <col min="2" max="6" width="23.75" customWidth="1"/>
    <col min="7" max="9" width="3.125" style="842"/>
    <col min="10" max="10" width="6.125" style="842" customWidth="1"/>
    <col min="11" max="13" width="13.125" style="842" customWidth="1"/>
    <col min="14" max="16" width="5.25" style="842" bestFit="1" customWidth="1"/>
    <col min="17" max="17" width="3.125" style="842"/>
  </cols>
  <sheetData>
    <row r="1" spans="1:27" s="842" customFormat="1" ht="15" customHeight="1" x14ac:dyDescent="0.15">
      <c r="B1" s="843"/>
    </row>
    <row r="2" spans="1:27" s="842" customFormat="1" ht="17.25" customHeight="1" x14ac:dyDescent="0.15">
      <c r="B2" s="1006" t="s">
        <v>1253</v>
      </c>
    </row>
    <row r="3" spans="1:27" s="842" customFormat="1" ht="15" customHeight="1" x14ac:dyDescent="0.15">
      <c r="B3" s="1006" t="s">
        <v>1254</v>
      </c>
    </row>
    <row r="4" spans="1:27" s="842" customFormat="1" ht="15" customHeight="1" x14ac:dyDescent="0.15">
      <c r="B4" s="1006" t="s">
        <v>473</v>
      </c>
    </row>
    <row r="5" spans="1:27" s="842" customFormat="1" ht="15" customHeight="1" x14ac:dyDescent="0.15">
      <c r="B5" s="1006" t="s">
        <v>474</v>
      </c>
    </row>
    <row r="6" spans="1:27" s="842" customFormat="1" ht="15" customHeight="1" x14ac:dyDescent="0.15"/>
    <row r="7" spans="1:27" ht="20.100000000000001" customHeight="1" x14ac:dyDescent="0.15">
      <c r="A7" s="844"/>
      <c r="B7" s="1106" t="s">
        <v>1121</v>
      </c>
      <c r="C7" s="411"/>
      <c r="D7" s="411"/>
      <c r="E7" s="376"/>
      <c r="F7" s="376"/>
      <c r="G7" s="847"/>
      <c r="H7" s="847"/>
      <c r="I7" s="847"/>
      <c r="J7" s="848"/>
      <c r="K7" s="847"/>
      <c r="L7" s="847"/>
      <c r="M7" s="847"/>
      <c r="N7" s="847"/>
      <c r="O7" s="847"/>
      <c r="P7" s="847"/>
      <c r="Q7" s="847"/>
      <c r="R7" s="604"/>
      <c r="S7" s="604"/>
      <c r="T7" s="604"/>
      <c r="U7" s="604"/>
      <c r="V7" s="604"/>
      <c r="W7" s="604"/>
      <c r="X7" s="604"/>
      <c r="Y7" s="604"/>
      <c r="Z7" s="604"/>
      <c r="AA7" s="604"/>
    </row>
    <row r="8" spans="1:27" ht="22.5" customHeight="1" x14ac:dyDescent="0.15">
      <c r="A8" s="844"/>
      <c r="B8" s="1107" t="s">
        <v>1157</v>
      </c>
      <c r="C8" s="378"/>
      <c r="D8" s="379"/>
      <c r="E8" s="708"/>
      <c r="F8" s="708"/>
      <c r="G8" s="846"/>
      <c r="H8" s="847"/>
      <c r="I8" s="847"/>
      <c r="J8" s="848"/>
      <c r="K8" s="847"/>
      <c r="L8" s="847"/>
      <c r="M8" s="847"/>
      <c r="N8" s="847"/>
      <c r="O8" s="847"/>
      <c r="P8" s="847"/>
      <c r="Q8" s="847"/>
      <c r="R8" s="604"/>
      <c r="S8" s="604"/>
      <c r="T8" s="604"/>
      <c r="U8" s="604"/>
      <c r="V8" s="604"/>
      <c r="W8" s="604"/>
      <c r="X8" s="604"/>
      <c r="Y8" s="604"/>
      <c r="Z8" s="604"/>
      <c r="AA8" s="604"/>
    </row>
    <row r="9" spans="1:27" ht="21" customHeight="1" x14ac:dyDescent="0.15">
      <c r="A9" s="845"/>
      <c r="B9" s="381" t="s">
        <v>476</v>
      </c>
      <c r="C9" s="382"/>
      <c r="D9" s="382"/>
      <c r="E9" s="380"/>
      <c r="F9" s="380" t="s">
        <v>475</v>
      </c>
      <c r="G9" s="846"/>
      <c r="H9" s="847"/>
      <c r="I9" s="847"/>
      <c r="J9" s="847"/>
      <c r="K9" s="849"/>
      <c r="L9" s="850"/>
      <c r="M9" s="850"/>
      <c r="N9" s="847"/>
      <c r="O9" s="847"/>
      <c r="P9" s="847"/>
      <c r="Q9" s="847"/>
      <c r="R9" s="604"/>
      <c r="S9" s="604"/>
      <c r="T9" s="604"/>
      <c r="U9" s="604"/>
      <c r="V9" s="604"/>
      <c r="W9" s="604"/>
      <c r="X9" s="604"/>
      <c r="Y9" s="604"/>
      <c r="Z9" s="604"/>
      <c r="AA9" s="604"/>
    </row>
    <row r="10" spans="1:27" ht="30" customHeight="1" x14ac:dyDescent="0.15">
      <c r="A10" s="845"/>
      <c r="B10" s="384" t="s">
        <v>477</v>
      </c>
      <c r="C10" s="886" t="s">
        <v>21</v>
      </c>
      <c r="D10" s="887" t="s">
        <v>22</v>
      </c>
      <c r="E10" s="888" t="s">
        <v>23</v>
      </c>
      <c r="F10" s="1100" t="s">
        <v>1167</v>
      </c>
      <c r="G10" s="851"/>
      <c r="H10" s="847"/>
      <c r="I10" s="847"/>
      <c r="J10" s="852"/>
      <c r="K10" s="852"/>
      <c r="L10" s="852"/>
      <c r="M10" s="852"/>
      <c r="N10" s="847"/>
      <c r="O10" s="847"/>
      <c r="P10" s="847"/>
      <c r="Q10" s="847"/>
      <c r="R10" s="604"/>
      <c r="S10" s="604"/>
      <c r="T10" s="604"/>
      <c r="U10" s="604"/>
      <c r="V10" s="604"/>
      <c r="W10" s="604"/>
      <c r="X10" s="604"/>
      <c r="Y10" s="604"/>
      <c r="Z10" s="604"/>
      <c r="AA10" s="604"/>
    </row>
    <row r="11" spans="1:27" ht="30" customHeight="1" x14ac:dyDescent="0.15">
      <c r="A11" s="845"/>
      <c r="B11" s="388" t="s">
        <v>43</v>
      </c>
      <c r="C11" s="890">
        <f>SUM(C18,C25,C32)</f>
        <v>0</v>
      </c>
      <c r="D11" s="891">
        <f>SUM(D18,D25,D32)</f>
        <v>0</v>
      </c>
      <c r="E11" s="892">
        <f>SUM(E18,E25,E32)</f>
        <v>0</v>
      </c>
      <c r="F11" s="926">
        <f>SUM(F18,F25,F32)</f>
        <v>0</v>
      </c>
      <c r="G11" s="851"/>
      <c r="H11" s="847"/>
      <c r="I11" s="847"/>
      <c r="J11" s="852"/>
      <c r="K11" s="852"/>
      <c r="L11" s="852"/>
      <c r="M11" s="852"/>
      <c r="N11" s="847"/>
      <c r="O11" s="847"/>
      <c r="P11" s="847"/>
      <c r="Q11" s="847"/>
      <c r="R11" s="604"/>
      <c r="S11" s="604"/>
      <c r="T11" s="604"/>
      <c r="U11" s="604"/>
      <c r="V11" s="604"/>
      <c r="W11" s="604"/>
      <c r="X11" s="604"/>
      <c r="Y11" s="604"/>
      <c r="Z11" s="604"/>
      <c r="AA11" s="604"/>
    </row>
    <row r="12" spans="1:27" ht="30" customHeight="1" x14ac:dyDescent="0.15">
      <c r="A12" s="845"/>
      <c r="B12" s="389" t="s">
        <v>59</v>
      </c>
      <c r="C12" s="894">
        <f>SUM(C19,C26,C33)</f>
        <v>0</v>
      </c>
      <c r="D12" s="895">
        <f>SUM(D19,D26,D33)</f>
        <v>0</v>
      </c>
      <c r="E12" s="896">
        <f>SUM(E19,E26,E33)</f>
        <v>0</v>
      </c>
      <c r="F12" s="927">
        <f t="shared" ref="F12:F13" si="0">SUM(F19,F26,F33)</f>
        <v>0</v>
      </c>
      <c r="G12" s="851"/>
      <c r="H12" s="847"/>
      <c r="I12" s="847"/>
      <c r="J12" s="852"/>
      <c r="K12" s="852"/>
      <c r="L12" s="852"/>
      <c r="M12" s="852"/>
      <c r="N12" s="855"/>
      <c r="O12" s="847"/>
      <c r="P12" s="847"/>
      <c r="Q12" s="847"/>
      <c r="R12" s="604"/>
      <c r="S12" s="604"/>
      <c r="T12" s="604"/>
      <c r="U12" s="604"/>
      <c r="V12" s="604"/>
      <c r="W12" s="604"/>
      <c r="X12" s="604"/>
      <c r="Y12" s="604"/>
      <c r="Z12" s="604"/>
      <c r="AA12" s="604"/>
    </row>
    <row r="13" spans="1:27" ht="30" customHeight="1" thickBot="1" x14ac:dyDescent="0.2">
      <c r="A13" s="845"/>
      <c r="B13" s="390" t="s">
        <v>60</v>
      </c>
      <c r="C13" s="898">
        <f t="shared" ref="C13:E13" si="1">SUM(C20,C27,C34)</f>
        <v>0</v>
      </c>
      <c r="D13" s="899">
        <f t="shared" si="1"/>
        <v>0</v>
      </c>
      <c r="E13" s="900">
        <f t="shared" si="1"/>
        <v>0</v>
      </c>
      <c r="F13" s="928">
        <f t="shared" si="0"/>
        <v>0</v>
      </c>
      <c r="G13" s="851"/>
      <c r="H13" s="847"/>
      <c r="I13" s="847"/>
      <c r="J13" s="857"/>
      <c r="K13" s="852"/>
      <c r="L13" s="852"/>
      <c r="M13" s="852"/>
      <c r="N13" s="856"/>
      <c r="O13" s="856"/>
      <c r="P13" s="856"/>
      <c r="Q13" s="847"/>
      <c r="R13" s="604"/>
      <c r="S13" s="604"/>
      <c r="T13" s="604"/>
      <c r="U13" s="604"/>
      <c r="V13" s="604"/>
      <c r="W13" s="604"/>
      <c r="X13" s="604"/>
      <c r="Y13" s="604"/>
      <c r="Z13" s="604"/>
      <c r="AA13" s="604"/>
    </row>
    <row r="14" spans="1:27" ht="30" customHeight="1" thickTop="1" x14ac:dyDescent="0.15">
      <c r="A14" s="845"/>
      <c r="B14" s="391" t="s">
        <v>11</v>
      </c>
      <c r="C14" s="902">
        <f>SUM(C11:C13)</f>
        <v>0</v>
      </c>
      <c r="D14" s="903">
        <f>SUM(D11:D13)</f>
        <v>0</v>
      </c>
      <c r="E14" s="904">
        <f>SUM(E11:E13)</f>
        <v>0</v>
      </c>
      <c r="F14" s="660">
        <f>SUM(F11:F13)</f>
        <v>0</v>
      </c>
      <c r="G14" s="861"/>
      <c r="H14" s="847"/>
      <c r="I14" s="847"/>
      <c r="J14" s="847"/>
      <c r="K14" s="847"/>
      <c r="L14" s="847"/>
      <c r="M14" s="847"/>
      <c r="N14" s="847"/>
      <c r="O14" s="847"/>
      <c r="P14" s="847"/>
      <c r="Q14" s="847"/>
      <c r="R14" s="604"/>
      <c r="S14" s="604"/>
      <c r="T14" s="604"/>
      <c r="U14" s="604"/>
      <c r="V14" s="604"/>
      <c r="W14" s="604"/>
      <c r="X14" s="604"/>
      <c r="Y14" s="604"/>
      <c r="Z14" s="604"/>
      <c r="AA14" s="604"/>
    </row>
    <row r="15" spans="1:27" ht="36.75" customHeight="1" x14ac:dyDescent="0.15">
      <c r="A15" s="845"/>
      <c r="B15" s="394" t="s">
        <v>725</v>
      </c>
      <c r="C15" s="395"/>
      <c r="D15" s="395"/>
      <c r="E15" s="395"/>
      <c r="F15" s="905"/>
      <c r="G15" s="847"/>
      <c r="H15" s="847"/>
      <c r="I15" s="847"/>
      <c r="J15" s="847"/>
      <c r="K15" s="847"/>
      <c r="L15" s="847"/>
      <c r="M15" s="847"/>
      <c r="N15" s="847"/>
      <c r="O15" s="847"/>
      <c r="P15" s="847"/>
      <c r="Q15" s="847"/>
      <c r="R15" s="604"/>
      <c r="S15" s="604"/>
      <c r="T15" s="604"/>
      <c r="U15" s="604"/>
      <c r="V15" s="604"/>
      <c r="W15" s="604"/>
      <c r="X15" s="604"/>
      <c r="Y15" s="604"/>
      <c r="Z15" s="604"/>
      <c r="AA15" s="604"/>
    </row>
    <row r="16" spans="1:27" ht="21" customHeight="1" x14ac:dyDescent="0.15">
      <c r="A16" s="845"/>
      <c r="B16" s="381" t="s">
        <v>478</v>
      </c>
      <c r="C16" s="396"/>
      <c r="D16" s="396"/>
      <c r="E16" s="396"/>
      <c r="F16" s="1105"/>
    </row>
    <row r="17" spans="1:6" ht="30" customHeight="1" x14ac:dyDescent="0.15">
      <c r="A17" s="845"/>
      <c r="B17" s="384" t="s">
        <v>477</v>
      </c>
      <c r="C17" s="385" t="s">
        <v>21</v>
      </c>
      <c r="D17" s="386" t="s">
        <v>22</v>
      </c>
      <c r="E17" s="387" t="s">
        <v>23</v>
      </c>
      <c r="F17" s="1100" t="s">
        <v>1167</v>
      </c>
    </row>
    <row r="18" spans="1:6" ht="30" customHeight="1" x14ac:dyDescent="0.15">
      <c r="A18" s="845"/>
      <c r="B18" s="388" t="s">
        <v>43</v>
      </c>
      <c r="C18" s="397" cm="1">
        <f t="array" ref="C18">SUMPRODUCT('４-４．概略予算書（１年目）'!J39:J6001 * ('４-４．概略予算書（１年目）'!B39:B6001="設計") * COUNTIF(date1!AI3:AI35, '４-４．概略予算書（１年目）'!F39:F6001))</f>
        <v>0</v>
      </c>
      <c r="D18" s="398" cm="1">
        <f t="array" ref="D18">SUMPRODUCT('４-４．概略予算書（１年目）'!L39:L6001 * ('４-４．概略予算書（１年目）'!B39:B6001="設計") * COUNTIF(date1!AI3:AI35, '４-４．概略予算書（１年目）'!F39:F6001))</f>
        <v>0</v>
      </c>
      <c r="E18" s="399" cm="1">
        <f t="array" ref="E18">SUMPRODUCT('４-４．概略予算書（１年目）'!N39:N6001 * ('４-４．概略予算書（１年目）'!B39:B6001="設計") * COUNTIF(date1!AI3:AI35, '４-４．概略予算書（１年目）'!F39:F6001))</f>
        <v>0</v>
      </c>
      <c r="F18" s="926">
        <f>ROUNDDOWN(D18/2,0)</f>
        <v>0</v>
      </c>
    </row>
    <row r="19" spans="1:6" ht="30" customHeight="1" x14ac:dyDescent="0.15">
      <c r="A19" s="845"/>
      <c r="B19" s="389" t="s">
        <v>59</v>
      </c>
      <c r="C19" s="400" cm="1">
        <f t="array" ref="C19">SUMPRODUCT('４-４．概略予算書（１年目）'!J39:J6001 * ('４-４．概略予算書（１年目）'!B39:B6001="設備") * COUNTIF(date1!AI3:AI35, '４-４．概略予算書（１年目）'!F39:F6001))</f>
        <v>0</v>
      </c>
      <c r="D19" s="401" cm="1">
        <f t="array" ref="D19">SUMPRODUCT('４-４．概略予算書（１年目）'!L39:L6001 * ('４-４．概略予算書（１年目）'!B39:B6001="設備") * COUNTIF(date1!AI3:AI35, '４-４．概略予算書（１年目）'!F39:F6001))</f>
        <v>0</v>
      </c>
      <c r="E19" s="402" cm="1">
        <f t="array" ref="E19">SUMPRODUCT('４-４．概略予算書（１年目）'!N39:N6001 * ('４-４．概略予算書（１年目）'!B39:B6001="設備") * COUNTIF(date1!AI3:AI35, '４-４．概略予算書（１年目）'!F39:F6001))</f>
        <v>0</v>
      </c>
      <c r="F19" s="927">
        <f>ROUNDDOWN(D19/2,0)</f>
        <v>0</v>
      </c>
    </row>
    <row r="20" spans="1:6" ht="30" customHeight="1" thickBot="1" x14ac:dyDescent="0.2">
      <c r="A20" s="845"/>
      <c r="B20" s="390" t="s">
        <v>60</v>
      </c>
      <c r="C20" s="403" cm="1">
        <f t="array" ref="C20">SUMPRODUCT('４-４．概略予算書（１年目）'!J39:J6001 * ('４-４．概略予算書（１年目）'!B39:B6001="工事") * COUNTIF(date1!AI3:AI35, '４-４．概略予算書（１年目）'!F39:F6001))</f>
        <v>0</v>
      </c>
      <c r="D20" s="404" cm="1">
        <f t="array" ref="D20">SUMPRODUCT('４-４．概略予算書（１年目）'!L39:L6001 * ('４-４．概略予算書（１年目）'!B39:B6001="工事") * COUNTIF(date1!AI3:AI35, '４-４．概略予算書（１年目）'!F39:F6001))</f>
        <v>0</v>
      </c>
      <c r="E20" s="405" cm="1">
        <f t="array" ref="E20">SUMPRODUCT('４-４．概略予算書（１年目）'!N39:N6001 * ('４-４．概略予算書（１年目）'!B39:B6001="工事") * COUNTIF(date1!AI3:AI35, '４-４．概略予算書（１年目）'!F39:F6001))</f>
        <v>0</v>
      </c>
      <c r="F20" s="928">
        <f>ROUNDDOWN(D20/2,0)</f>
        <v>0</v>
      </c>
    </row>
    <row r="21" spans="1:6" ht="30" customHeight="1" thickTop="1" x14ac:dyDescent="0.15">
      <c r="A21" s="845"/>
      <c r="B21" s="391" t="s">
        <v>11</v>
      </c>
      <c r="C21" s="406">
        <f>SUM(C18:C20)</f>
        <v>0</v>
      </c>
      <c r="D21" s="407">
        <f>SUM(D18:D20)</f>
        <v>0</v>
      </c>
      <c r="E21" s="392">
        <f>SUM(E18:E20)</f>
        <v>0</v>
      </c>
      <c r="F21" s="660">
        <f>SUM(F18:F20)</f>
        <v>0</v>
      </c>
    </row>
    <row r="22" spans="1:6" ht="15" customHeight="1" x14ac:dyDescent="0.15">
      <c r="A22" s="845"/>
      <c r="B22" s="382"/>
      <c r="C22" s="393"/>
      <c r="D22" s="393"/>
      <c r="E22" s="393"/>
      <c r="F22" s="905"/>
    </row>
    <row r="23" spans="1:6" ht="21" customHeight="1" x14ac:dyDescent="0.15">
      <c r="A23" s="845"/>
      <c r="B23" s="381" t="s">
        <v>479</v>
      </c>
      <c r="C23" s="396"/>
      <c r="D23" s="396"/>
      <c r="E23" s="396"/>
      <c r="F23" s="1105"/>
    </row>
    <row r="24" spans="1:6" ht="30" customHeight="1" x14ac:dyDescent="0.15">
      <c r="A24" s="845"/>
      <c r="B24" s="384" t="s">
        <v>477</v>
      </c>
      <c r="C24" s="408" t="s">
        <v>21</v>
      </c>
      <c r="D24" s="409" t="s">
        <v>22</v>
      </c>
      <c r="E24" s="410" t="s">
        <v>23</v>
      </c>
      <c r="F24" s="1100" t="s">
        <v>1167</v>
      </c>
    </row>
    <row r="25" spans="1:6" ht="30" customHeight="1" x14ac:dyDescent="0.15">
      <c r="A25" s="845"/>
      <c r="B25" s="388" t="s">
        <v>43</v>
      </c>
      <c r="C25" s="397" cm="1">
        <f t="array" ref="C25">SUMPRODUCT('４-５．概略予算書（２年目）'!J39:J6001 * ('４-５．概略予算書（２年目）'!B39:B6001="設計") * COUNTIF(date1!AI3:AI35, '４-５．概略予算書（２年目）'!F39:F6001))</f>
        <v>0</v>
      </c>
      <c r="D25" s="398" cm="1">
        <f t="array" ref="D25">SUMPRODUCT('４-５．概略予算書（２年目）'!L39:L6001 * ('４-５．概略予算書（２年目）'!B39:B6001="設計") * COUNTIF(date1!AI3:AI35, '４-５．概略予算書（２年目）'!F39:F6001))</f>
        <v>0</v>
      </c>
      <c r="E25" s="399" cm="1">
        <f t="array" ref="E25">SUMPRODUCT('４-５．概略予算書（２年目）'!N39:N6001 * ('４-５．概略予算書（２年目）'!B39:B6001="設計") * COUNTIF(date1!AI3:AI35, '４-５．概略予算書（２年目）'!F39:F6001))</f>
        <v>0</v>
      </c>
      <c r="F25" s="926">
        <f>ROUNDDOWN(D25/2,0)</f>
        <v>0</v>
      </c>
    </row>
    <row r="26" spans="1:6" ht="30" customHeight="1" x14ac:dyDescent="0.15">
      <c r="A26" s="845"/>
      <c r="B26" s="389" t="s">
        <v>59</v>
      </c>
      <c r="C26" s="400" cm="1">
        <f t="array" ref="C26">SUMPRODUCT('４-５．概略予算書（２年目）'!J39:J6001 * ('４-５．概略予算書（２年目）'!B39:B6001="設備") * COUNTIF(date1!AI3:AI35, '４-５．概略予算書（２年目）'!F39:F6001))</f>
        <v>0</v>
      </c>
      <c r="D26" s="401" cm="1">
        <f t="array" ref="D26">SUMPRODUCT('４-５．概略予算書（２年目）'!L39:L6001 * ('４-５．概略予算書（２年目）'!B39:B6001="設備") * COUNTIF(date1!AI3:AI35, '４-５．概略予算書（２年目）'!F39:F6001))</f>
        <v>0</v>
      </c>
      <c r="E26" s="402" cm="1">
        <f t="array" ref="E26">SUMPRODUCT('４-５．概略予算書（２年目）'!N39:N6001 * ('４-５．概略予算書（２年目）'!B39:B6001="設備") * COUNTIF(date1!AI3:AI35, '４-５．概略予算書（２年目）'!F39:F6001))</f>
        <v>0</v>
      </c>
      <c r="F26" s="927">
        <f>ROUNDDOWN(D26/2,0)</f>
        <v>0</v>
      </c>
    </row>
    <row r="27" spans="1:6" ht="30" customHeight="1" thickBot="1" x14ac:dyDescent="0.2">
      <c r="A27" s="845"/>
      <c r="B27" s="390" t="s">
        <v>60</v>
      </c>
      <c r="C27" s="403" cm="1">
        <f t="array" ref="C27">SUMPRODUCT('４-５．概略予算書（２年目）'!J39:J6001 * ('４-５．概略予算書（２年目）'!B39:B6001="工事") * COUNTIF(date1!AI3:AI35, '４-５．概略予算書（２年目）'!F39:F6001))</f>
        <v>0</v>
      </c>
      <c r="D27" s="404" cm="1">
        <f t="array" ref="D27">SUMPRODUCT('４-５．概略予算書（２年目）'!L39:L6001 * ('４-５．概略予算書（２年目）'!B39:B6001="工事") * COUNTIF(date1!AI3:AI35, '４-５．概略予算書（２年目）'!F39:F6001))</f>
        <v>0</v>
      </c>
      <c r="E27" s="405" cm="1">
        <f t="array" ref="E27">SUMPRODUCT('４-５．概略予算書（２年目）'!N39:N6001 * ('４-５．概略予算書（２年目）'!B39:B6001="工事") * COUNTIF(date1!AI3:AI35, '４-５．概略予算書（２年目）'!F39:F6001))</f>
        <v>0</v>
      </c>
      <c r="F27" s="928">
        <f>ROUNDDOWN(D27/2,0)</f>
        <v>0</v>
      </c>
    </row>
    <row r="28" spans="1:6" ht="30" customHeight="1" thickTop="1" x14ac:dyDescent="0.15">
      <c r="A28" s="845"/>
      <c r="B28" s="391" t="s">
        <v>11</v>
      </c>
      <c r="C28" s="406">
        <f>SUM(C25:C27)</f>
        <v>0</v>
      </c>
      <c r="D28" s="407">
        <f>SUM(D25:D27)</f>
        <v>0</v>
      </c>
      <c r="E28" s="392">
        <f>SUM(E25:E27)</f>
        <v>0</v>
      </c>
      <c r="F28" s="660">
        <f>SUM(F25:F27)</f>
        <v>0</v>
      </c>
    </row>
    <row r="29" spans="1:6" ht="15" customHeight="1" x14ac:dyDescent="0.15">
      <c r="A29" s="841"/>
      <c r="B29" s="395"/>
      <c r="C29" s="395"/>
      <c r="D29" s="395"/>
      <c r="E29" s="395"/>
      <c r="F29" s="905"/>
    </row>
    <row r="30" spans="1:6" ht="21" customHeight="1" x14ac:dyDescent="0.15">
      <c r="A30" s="841"/>
      <c r="B30" s="381" t="s">
        <v>480</v>
      </c>
      <c r="C30" s="396"/>
      <c r="D30" s="396"/>
      <c r="E30" s="396"/>
      <c r="F30" s="1105"/>
    </row>
    <row r="31" spans="1:6" ht="30" customHeight="1" x14ac:dyDescent="0.15">
      <c r="A31" s="845"/>
      <c r="B31" s="384" t="s">
        <v>477</v>
      </c>
      <c r="C31" s="408" t="s">
        <v>21</v>
      </c>
      <c r="D31" s="409" t="s">
        <v>22</v>
      </c>
      <c r="E31" s="410" t="s">
        <v>23</v>
      </c>
      <c r="F31" s="1100" t="s">
        <v>1167</v>
      </c>
    </row>
    <row r="32" spans="1:6" ht="30" customHeight="1" x14ac:dyDescent="0.15">
      <c r="A32" s="841"/>
      <c r="B32" s="388" t="s">
        <v>43</v>
      </c>
      <c r="C32" s="397" cm="1">
        <f t="array" ref="C32">SUMPRODUCT('４-６．概略予算書（３年目）'!J39:J6001 * ('４-６．概略予算書（３年目）'!B39:B6001="設計") * COUNTIF(date1!AI3:AI35, '４-６．概略予算書（３年目）'!F39:F6001))</f>
        <v>0</v>
      </c>
      <c r="D32" s="398" cm="1">
        <f t="array" ref="D32">SUMPRODUCT('４-６．概略予算書（３年目）'!L39:L6001 * ('４-６．概略予算書（３年目）'!B39:B6001="設計") * COUNTIF(date1!AI3:AI35, '４-６．概略予算書（３年目）'!F39:F6001))</f>
        <v>0</v>
      </c>
      <c r="E32" s="399" cm="1">
        <f t="array" ref="E32">SUMPRODUCT('４-６．概略予算書（３年目）'!N39:N6001 * ('４-６．概略予算書（３年目）'!B39:B6001="設計") * COUNTIF(date1!AI3:AI35, '４-６．概略予算書（３年目）'!F39:F6001))</f>
        <v>0</v>
      </c>
      <c r="F32" s="926">
        <f>ROUNDDOWN(D32/2,0)</f>
        <v>0</v>
      </c>
    </row>
    <row r="33" spans="1:27" ht="30" customHeight="1" x14ac:dyDescent="0.15">
      <c r="A33" s="841"/>
      <c r="B33" s="389" t="s">
        <v>59</v>
      </c>
      <c r="C33" s="400" cm="1">
        <f t="array" ref="C33">SUMPRODUCT('４-６．概略予算書（３年目）'!J39:J6001 * ('４-６．概略予算書（３年目）'!B39:B6001="設備") * COUNTIF(date1!AI3:AI35, '４-６．概略予算書（３年目）'!F39:F6001))</f>
        <v>0</v>
      </c>
      <c r="D33" s="401" cm="1">
        <f t="array" ref="D33">SUMPRODUCT('４-６．概略予算書（３年目）'!L39:L6001 * ('４-６．概略予算書（３年目）'!B39:B6001="設備") * COUNTIF(date1!AI3:AI35, '４-６．概略予算書（３年目）'!F39:F6001))</f>
        <v>0</v>
      </c>
      <c r="E33" s="402" cm="1">
        <f t="array" ref="E33">SUMPRODUCT('４-６．概略予算書（３年目）'!N39:N6001 * ('４-６．概略予算書（３年目）'!B39:B6001="設備") * COUNTIF(date1!AI3:AI35, '４-６．概略予算書（３年目）'!F39:F6001))</f>
        <v>0</v>
      </c>
      <c r="F33" s="927">
        <f>ROUNDDOWN(D33/2,0)</f>
        <v>0</v>
      </c>
    </row>
    <row r="34" spans="1:27" ht="30" customHeight="1" thickBot="1" x14ac:dyDescent="0.2">
      <c r="A34" s="841"/>
      <c r="B34" s="390" t="s">
        <v>60</v>
      </c>
      <c r="C34" s="403" cm="1">
        <f t="array" ref="C34">SUMPRODUCT('４-６．概略予算書（３年目）'!J39:J6001 * ('４-６．概略予算書（３年目）'!B39:B6001="工事") * COUNTIF(date1!AI3:AI35, '４-６．概略予算書（３年目）'!F39:F6001))</f>
        <v>0</v>
      </c>
      <c r="D34" s="404" cm="1">
        <f t="array" ref="D34">SUMPRODUCT('４-６．概略予算書（３年目）'!L39:L6001 * ('４-６．概略予算書（３年目）'!B39:B6001="工事") * COUNTIF(date1!AI3:AI35, '４-６．概略予算書（３年目）'!F39:F6001))</f>
        <v>0</v>
      </c>
      <c r="E34" s="405" cm="1">
        <f t="array" ref="E34">SUMPRODUCT('４-６．概略予算書（３年目）'!N39:N6001 * ('４-６．概略予算書（３年目）'!B39:B6001="工事") * COUNTIF(date1!AI3:AI35, '４-６．概略予算書（３年目）'!F39:F6001))</f>
        <v>0</v>
      </c>
      <c r="F34" s="928">
        <f>ROUNDDOWN(D34/2,0)</f>
        <v>0</v>
      </c>
    </row>
    <row r="35" spans="1:27" ht="30" customHeight="1" thickTop="1" x14ac:dyDescent="0.15">
      <c r="A35" s="841"/>
      <c r="B35" s="391" t="s">
        <v>11</v>
      </c>
      <c r="C35" s="406">
        <f>SUM(C32:C34)</f>
        <v>0</v>
      </c>
      <c r="D35" s="407">
        <f>SUM(D32:D34)</f>
        <v>0</v>
      </c>
      <c r="E35" s="392">
        <f>SUM(E32:E34)</f>
        <v>0</v>
      </c>
      <c r="F35" s="660">
        <f>SUM(F32:F34)</f>
        <v>0</v>
      </c>
    </row>
    <row r="36" spans="1:27" s="874" customFormat="1" ht="22.5" customHeight="1" x14ac:dyDescent="0.15">
      <c r="A36" s="941"/>
      <c r="B36" s="873"/>
      <c r="C36" s="880"/>
      <c r="D36" s="881"/>
      <c r="E36" s="931"/>
      <c r="F36" s="1108"/>
      <c r="G36" s="943"/>
      <c r="H36" s="944"/>
      <c r="I36" s="944"/>
      <c r="J36" s="945"/>
      <c r="K36" s="944"/>
      <c r="L36" s="944"/>
      <c r="M36" s="944"/>
      <c r="N36" s="944"/>
      <c r="O36" s="944"/>
      <c r="P36" s="944"/>
      <c r="Q36" s="944"/>
      <c r="R36" s="924"/>
      <c r="S36" s="924"/>
      <c r="T36" s="924"/>
      <c r="U36" s="924"/>
      <c r="V36" s="924"/>
      <c r="W36" s="924"/>
      <c r="X36" s="924"/>
      <c r="Y36" s="924"/>
      <c r="Z36" s="924"/>
      <c r="AA36" s="924"/>
    </row>
    <row r="37" spans="1:27" s="874" customFormat="1" ht="22.5" customHeight="1" x14ac:dyDescent="0.15">
      <c r="A37" s="941"/>
      <c r="B37" s="1107" t="s">
        <v>1158</v>
      </c>
      <c r="C37" s="880"/>
      <c r="D37" s="881"/>
      <c r="E37" s="931"/>
      <c r="F37" s="1108"/>
      <c r="G37" s="943"/>
      <c r="H37" s="944"/>
      <c r="I37" s="944"/>
      <c r="J37" s="945"/>
      <c r="K37" s="944"/>
      <c r="L37" s="944"/>
      <c r="M37" s="944"/>
      <c r="N37" s="944"/>
      <c r="O37" s="944"/>
      <c r="P37" s="944"/>
      <c r="Q37" s="944"/>
      <c r="R37" s="924"/>
      <c r="S37" s="924"/>
      <c r="T37" s="924"/>
      <c r="U37" s="924"/>
      <c r="V37" s="924"/>
      <c r="W37" s="924"/>
      <c r="X37" s="924"/>
      <c r="Y37" s="924"/>
      <c r="Z37" s="924"/>
      <c r="AA37" s="924"/>
    </row>
    <row r="38" spans="1:27" s="874" customFormat="1" ht="21" customHeight="1" x14ac:dyDescent="0.15">
      <c r="A38" s="942"/>
      <c r="B38" s="883" t="s">
        <v>476</v>
      </c>
      <c r="C38" s="884"/>
      <c r="D38" s="884"/>
      <c r="E38" s="882"/>
      <c r="F38" s="882" t="s">
        <v>475</v>
      </c>
      <c r="G38" s="943"/>
      <c r="H38" s="944"/>
      <c r="I38" s="944"/>
      <c r="J38" s="944"/>
      <c r="K38" s="946"/>
      <c r="L38" s="947"/>
      <c r="M38" s="947"/>
      <c r="N38" s="944"/>
      <c r="O38" s="944"/>
      <c r="P38" s="944"/>
      <c r="Q38" s="944"/>
      <c r="R38" s="924"/>
      <c r="S38" s="924"/>
      <c r="T38" s="924"/>
      <c r="U38" s="924"/>
      <c r="V38" s="924"/>
      <c r="W38" s="924"/>
      <c r="X38" s="924"/>
      <c r="Y38" s="924"/>
      <c r="Z38" s="924"/>
      <c r="AA38" s="924"/>
    </row>
    <row r="39" spans="1:27" s="874" customFormat="1" ht="30" customHeight="1" x14ac:dyDescent="0.15">
      <c r="A39" s="942"/>
      <c r="B39" s="885" t="s">
        <v>477</v>
      </c>
      <c r="C39" s="886" t="s">
        <v>21</v>
      </c>
      <c r="D39" s="887" t="s">
        <v>22</v>
      </c>
      <c r="E39" s="888" t="s">
        <v>23</v>
      </c>
      <c r="F39" s="1100" t="s">
        <v>1167</v>
      </c>
      <c r="G39" s="948"/>
      <c r="H39" s="944"/>
      <c r="I39" s="944"/>
      <c r="J39" s="949"/>
      <c r="K39" s="949"/>
      <c r="L39" s="949"/>
      <c r="M39" s="949"/>
      <c r="N39" s="944"/>
      <c r="O39" s="944"/>
      <c r="P39" s="944"/>
      <c r="Q39" s="944"/>
      <c r="R39" s="924"/>
      <c r="S39" s="924"/>
      <c r="T39" s="924"/>
      <c r="U39" s="924"/>
      <c r="V39" s="924"/>
      <c r="W39" s="924"/>
      <c r="X39" s="924"/>
      <c r="Y39" s="924"/>
      <c r="Z39" s="924"/>
      <c r="AA39" s="924"/>
    </row>
    <row r="40" spans="1:27" s="874" customFormat="1" ht="30" customHeight="1" x14ac:dyDescent="0.15">
      <c r="A40" s="942"/>
      <c r="B40" s="889" t="s">
        <v>43</v>
      </c>
      <c r="C40" s="894">
        <f t="shared" ref="C40:F41" si="2">SUM(C47,C54,C61)</f>
        <v>0</v>
      </c>
      <c r="D40" s="895">
        <f t="shared" si="2"/>
        <v>0</v>
      </c>
      <c r="E40" s="896">
        <f t="shared" si="2"/>
        <v>0</v>
      </c>
      <c r="F40" s="926">
        <f>SUM(F47,F54,F61)</f>
        <v>0</v>
      </c>
      <c r="G40" s="948"/>
      <c r="H40" s="944"/>
      <c r="I40" s="944"/>
      <c r="J40" s="949"/>
      <c r="K40" s="949"/>
      <c r="L40" s="949"/>
      <c r="M40" s="949"/>
      <c r="N40" s="944"/>
      <c r="O40" s="944"/>
      <c r="P40" s="944"/>
      <c r="Q40" s="944"/>
      <c r="R40" s="924"/>
      <c r="S40" s="924"/>
      <c r="T40" s="924"/>
      <c r="U40" s="924"/>
      <c r="V40" s="924"/>
      <c r="W40" s="924"/>
      <c r="X40" s="924"/>
      <c r="Y40" s="924"/>
      <c r="Z40" s="924"/>
      <c r="AA40" s="924"/>
    </row>
    <row r="41" spans="1:27" s="874" customFormat="1" ht="30" customHeight="1" x14ac:dyDescent="0.15">
      <c r="A41" s="942"/>
      <c r="B41" s="893" t="s">
        <v>59</v>
      </c>
      <c r="C41" s="894">
        <f t="shared" si="2"/>
        <v>0</v>
      </c>
      <c r="D41" s="895">
        <f t="shared" si="2"/>
        <v>0</v>
      </c>
      <c r="E41" s="896">
        <f t="shared" si="2"/>
        <v>0</v>
      </c>
      <c r="F41" s="927">
        <f t="shared" si="2"/>
        <v>0</v>
      </c>
      <c r="G41" s="948"/>
      <c r="H41" s="944"/>
      <c r="I41" s="944"/>
      <c r="J41" s="949"/>
      <c r="K41" s="949"/>
      <c r="L41" s="949"/>
      <c r="M41" s="949"/>
      <c r="N41" s="950"/>
      <c r="O41" s="944"/>
      <c r="P41" s="944"/>
      <c r="Q41" s="944"/>
      <c r="R41" s="924"/>
      <c r="S41" s="924"/>
      <c r="T41" s="924"/>
      <c r="U41" s="924"/>
      <c r="V41" s="924"/>
      <c r="W41" s="924"/>
      <c r="X41" s="924"/>
      <c r="Y41" s="924"/>
      <c r="Z41" s="924"/>
      <c r="AA41" s="924"/>
    </row>
    <row r="42" spans="1:27" s="874" customFormat="1" ht="30" customHeight="1" thickBot="1" x14ac:dyDescent="0.2">
      <c r="A42" s="942"/>
      <c r="B42" s="897" t="s">
        <v>60</v>
      </c>
      <c r="C42" s="898">
        <f t="shared" ref="C42:F42" si="3">SUM(C49,C56,C63)</f>
        <v>0</v>
      </c>
      <c r="D42" s="899">
        <f t="shared" si="3"/>
        <v>0</v>
      </c>
      <c r="E42" s="900">
        <f t="shared" si="3"/>
        <v>0</v>
      </c>
      <c r="F42" s="928">
        <f t="shared" si="3"/>
        <v>0</v>
      </c>
      <c r="G42" s="948"/>
      <c r="H42" s="944"/>
      <c r="I42" s="944"/>
      <c r="J42" s="952"/>
      <c r="K42" s="949"/>
      <c r="L42" s="949"/>
      <c r="M42" s="949"/>
      <c r="N42" s="951"/>
      <c r="O42" s="951"/>
      <c r="P42" s="951"/>
      <c r="Q42" s="944"/>
      <c r="R42" s="924"/>
      <c r="S42" s="924"/>
      <c r="T42" s="924"/>
      <c r="U42" s="924"/>
      <c r="V42" s="924"/>
      <c r="W42" s="924"/>
      <c r="X42" s="924"/>
      <c r="Y42" s="924"/>
      <c r="Z42" s="924"/>
      <c r="AA42" s="924"/>
    </row>
    <row r="43" spans="1:27" s="874" customFormat="1" ht="30" customHeight="1" thickTop="1" x14ac:dyDescent="0.15">
      <c r="A43" s="942"/>
      <c r="B43" s="901" t="s">
        <v>11</v>
      </c>
      <c r="C43" s="902">
        <f>SUM(C40:C42)</f>
        <v>0</v>
      </c>
      <c r="D43" s="903">
        <f>SUM(D40:D42)</f>
        <v>0</v>
      </c>
      <c r="E43" s="904">
        <f>SUM(E40:E42)</f>
        <v>0</v>
      </c>
      <c r="F43" s="660">
        <f>SUM(F40:F42)</f>
        <v>0</v>
      </c>
      <c r="G43" s="953"/>
      <c r="H43" s="944"/>
      <c r="I43" s="944"/>
      <c r="J43" s="944"/>
      <c r="K43" s="944"/>
      <c r="L43" s="944"/>
      <c r="M43" s="944"/>
      <c r="N43" s="944"/>
      <c r="O43" s="944"/>
      <c r="P43" s="944"/>
      <c r="Q43" s="944"/>
      <c r="R43" s="924"/>
      <c r="S43" s="924"/>
      <c r="T43" s="924"/>
      <c r="U43" s="924"/>
      <c r="V43" s="924"/>
      <c r="W43" s="924"/>
      <c r="X43" s="924"/>
      <c r="Y43" s="924"/>
      <c r="Z43" s="924"/>
      <c r="AA43" s="924"/>
    </row>
    <row r="44" spans="1:27" s="874" customFormat="1" ht="36.75" customHeight="1" x14ac:dyDescent="0.15">
      <c r="A44" s="942"/>
      <c r="B44" s="906" t="s">
        <v>725</v>
      </c>
      <c r="C44" s="907"/>
      <c r="D44" s="907"/>
      <c r="E44" s="907"/>
      <c r="F44" s="905"/>
      <c r="G44" s="944"/>
      <c r="H44" s="944"/>
      <c r="I44" s="944"/>
      <c r="J44" s="944"/>
      <c r="K44" s="944"/>
      <c r="L44" s="944"/>
      <c r="M44" s="944"/>
      <c r="N44" s="944"/>
      <c r="O44" s="944"/>
      <c r="P44" s="944"/>
      <c r="Q44" s="944"/>
      <c r="R44" s="924"/>
      <c r="S44" s="924"/>
      <c r="T44" s="924"/>
      <c r="U44" s="924"/>
      <c r="V44" s="924"/>
      <c r="W44" s="924"/>
      <c r="X44" s="924"/>
      <c r="Y44" s="924"/>
      <c r="Z44" s="924"/>
      <c r="AA44" s="924"/>
    </row>
    <row r="45" spans="1:27" s="874" customFormat="1" ht="21" customHeight="1" x14ac:dyDescent="0.15">
      <c r="A45" s="942"/>
      <c r="B45" s="883" t="s">
        <v>478</v>
      </c>
      <c r="C45" s="908"/>
      <c r="D45" s="908"/>
      <c r="E45" s="908"/>
      <c r="F45" s="1105"/>
      <c r="G45" s="940"/>
      <c r="H45" s="940"/>
      <c r="I45" s="940"/>
      <c r="J45" s="940"/>
      <c r="K45" s="940"/>
      <c r="L45" s="940"/>
      <c r="M45" s="940"/>
      <c r="N45" s="940"/>
      <c r="O45" s="940"/>
      <c r="P45" s="940"/>
      <c r="Q45" s="940"/>
    </row>
    <row r="46" spans="1:27" s="874" customFormat="1" ht="30" customHeight="1" x14ac:dyDescent="0.15">
      <c r="A46" s="942"/>
      <c r="B46" s="885" t="s">
        <v>477</v>
      </c>
      <c r="C46" s="886" t="s">
        <v>21</v>
      </c>
      <c r="D46" s="887" t="s">
        <v>22</v>
      </c>
      <c r="E46" s="888" t="s">
        <v>23</v>
      </c>
      <c r="F46" s="1100" t="s">
        <v>1167</v>
      </c>
      <c r="G46" s="940"/>
      <c r="H46" s="940"/>
      <c r="I46" s="940"/>
      <c r="J46" s="940"/>
      <c r="K46" s="940"/>
      <c r="L46" s="940"/>
      <c r="M46" s="940"/>
      <c r="N46" s="940"/>
      <c r="O46" s="940"/>
      <c r="P46" s="940"/>
      <c r="Q46" s="940"/>
    </row>
    <row r="47" spans="1:27" s="874" customFormat="1" ht="30" customHeight="1" x14ac:dyDescent="0.15">
      <c r="A47" s="942"/>
      <c r="B47" s="889" t="s">
        <v>43</v>
      </c>
      <c r="C47" s="909">
        <f>SUMIFS('４-４．概略予算書（１年目）'!J39:J6001,'４-４．概略予算書（１年目）'!B39:B6001,"設計",'４-４．概略予算書（１年目）'!F39:F6001,"ＢＥＭＳ")</f>
        <v>0</v>
      </c>
      <c r="D47" s="910">
        <f>SUMIFS('４-４．概略予算書（１年目）'!L39:L6001,'４-４．概略予算書（１年目）'!B39:B6001,"設計",'４-４．概略予算書（１年目）'!F39:F6001,"ＢＥＭＳ")</f>
        <v>0</v>
      </c>
      <c r="E47" s="911">
        <f>SUMIFS('４-４．概略予算書（１年目）'!N39:N6001,'４-４．概略予算書（１年目）'!B39:B6001,"設計",'４-４．概略予算書（１年目）'!F39:F6001,"ＢＥＭＳ")</f>
        <v>0</v>
      </c>
      <c r="F47" s="926">
        <f>ROUNDDOWN(D47/2,0)</f>
        <v>0</v>
      </c>
      <c r="G47" s="940"/>
      <c r="H47" s="940"/>
      <c r="I47" s="940"/>
      <c r="J47" s="940"/>
      <c r="K47" s="940"/>
      <c r="L47" s="940"/>
      <c r="M47" s="940"/>
      <c r="N47" s="940"/>
      <c r="O47" s="940"/>
      <c r="P47" s="940"/>
      <c r="Q47" s="940"/>
    </row>
    <row r="48" spans="1:27" s="874" customFormat="1" ht="30" customHeight="1" x14ac:dyDescent="0.15">
      <c r="A48" s="942"/>
      <c r="B48" s="893" t="s">
        <v>59</v>
      </c>
      <c r="C48" s="912">
        <f>SUMIFS('４-４．概略予算書（１年目）'!J39:J6001,'４-４．概略予算書（１年目）'!B39:B6001,"設備",'４-４．概略予算書（１年目）'!F39:F6001,"ＢＥＭＳ")</f>
        <v>0</v>
      </c>
      <c r="D48" s="913">
        <f>SUMIFS('４-４．概略予算書（１年目）'!L39:L6001,'４-４．概略予算書（１年目）'!B39:B6001,"設備",'４-４．概略予算書（１年目）'!F39:F6001,"ＢＥＭＳ")</f>
        <v>0</v>
      </c>
      <c r="E48" s="914">
        <f>SUMIFS('４-４．概略予算書（１年目）'!N39:N6001,'４-４．概略予算書（１年目）'!B39:B6001,"設備",'４-４．概略予算書（１年目）'!F39:F6001,"ＢＥＭＳ")</f>
        <v>0</v>
      </c>
      <c r="F48" s="927">
        <f>ROUNDDOWN(D48/2,0)</f>
        <v>0</v>
      </c>
      <c r="G48" s="940"/>
      <c r="H48" s="940"/>
      <c r="I48" s="940"/>
      <c r="J48" s="940"/>
      <c r="K48" s="940"/>
      <c r="L48" s="940"/>
      <c r="M48" s="940"/>
      <c r="N48" s="940"/>
      <c r="O48" s="940"/>
      <c r="P48" s="940"/>
      <c r="Q48" s="940"/>
    </row>
    <row r="49" spans="1:17" s="874" customFormat="1" ht="30" customHeight="1" thickBot="1" x14ac:dyDescent="0.2">
      <c r="A49" s="942"/>
      <c r="B49" s="897" t="s">
        <v>60</v>
      </c>
      <c r="C49" s="915">
        <f>SUMIFS('４-４．概略予算書（１年目）'!J39:J6001,'４-４．概略予算書（１年目）'!B39:B6001,"工事",'４-４．概略予算書（１年目）'!F39:F6001,"ＢＥＭＳ")</f>
        <v>0</v>
      </c>
      <c r="D49" s="916">
        <f>SUMIFS('４-４．概略予算書（１年目）'!L39:L6001,'４-４．概略予算書（１年目）'!B39:B6001,"工事",'４-４．概略予算書（１年目）'!F39:F6001,"ＢＥＭＳ")</f>
        <v>0</v>
      </c>
      <c r="E49" s="917">
        <f>SUMIFS('４-４．概略予算書（１年目）'!N39:N6001,'４-４．概略予算書（１年目）'!B39:B6001,"工事",'４-４．概略予算書（１年目）'!F39:F6001,"ＢＥＭＳ")</f>
        <v>0</v>
      </c>
      <c r="F49" s="928">
        <f>ROUNDDOWN(D49/2,0)</f>
        <v>0</v>
      </c>
      <c r="G49" s="940"/>
      <c r="H49" s="940"/>
      <c r="I49" s="940"/>
      <c r="J49" s="940"/>
      <c r="K49" s="940"/>
      <c r="L49" s="940"/>
      <c r="M49" s="940"/>
      <c r="N49" s="940"/>
      <c r="O49" s="940"/>
      <c r="P49" s="940"/>
      <c r="Q49" s="940"/>
    </row>
    <row r="50" spans="1:17" s="874" customFormat="1" ht="30" customHeight="1" thickTop="1" x14ac:dyDescent="0.15">
      <c r="A50" s="942"/>
      <c r="B50" s="901" t="s">
        <v>11</v>
      </c>
      <c r="C50" s="918">
        <f>SUM(C47:C49)</f>
        <v>0</v>
      </c>
      <c r="D50" s="919">
        <f>SUM(D47:D49)</f>
        <v>0</v>
      </c>
      <c r="E50" s="904">
        <f>SUM(E47:E49)</f>
        <v>0</v>
      </c>
      <c r="F50" s="660">
        <f>SUM(F47:F49)</f>
        <v>0</v>
      </c>
      <c r="G50" s="940"/>
      <c r="H50" s="940"/>
      <c r="I50" s="940"/>
      <c r="J50" s="940"/>
      <c r="K50" s="940"/>
      <c r="L50" s="940"/>
      <c r="M50" s="940"/>
      <c r="N50" s="940"/>
      <c r="O50" s="940"/>
      <c r="P50" s="940"/>
      <c r="Q50" s="940"/>
    </row>
    <row r="51" spans="1:17" s="874" customFormat="1" ht="15" customHeight="1" x14ac:dyDescent="0.15">
      <c r="A51" s="942"/>
      <c r="B51" s="884"/>
      <c r="C51" s="905"/>
      <c r="D51" s="905"/>
      <c r="E51" s="905"/>
      <c r="F51" s="905"/>
      <c r="G51" s="940"/>
      <c r="H51" s="940"/>
      <c r="I51" s="940"/>
      <c r="J51" s="940"/>
      <c r="K51" s="940"/>
      <c r="L51" s="940"/>
      <c r="M51" s="940"/>
      <c r="N51" s="940"/>
      <c r="O51" s="940"/>
      <c r="P51" s="940"/>
      <c r="Q51" s="940"/>
    </row>
    <row r="52" spans="1:17" s="874" customFormat="1" ht="21" customHeight="1" x14ac:dyDescent="0.15">
      <c r="A52" s="942"/>
      <c r="B52" s="883" t="s">
        <v>479</v>
      </c>
      <c r="C52" s="908"/>
      <c r="D52" s="908"/>
      <c r="E52" s="908"/>
      <c r="F52" s="1105"/>
      <c r="G52" s="940"/>
      <c r="H52" s="940"/>
      <c r="I52" s="940"/>
      <c r="J52" s="940"/>
      <c r="K52" s="940"/>
      <c r="L52" s="940"/>
      <c r="M52" s="940"/>
      <c r="N52" s="940"/>
      <c r="O52" s="940"/>
      <c r="P52" s="940"/>
      <c r="Q52" s="940"/>
    </row>
    <row r="53" spans="1:17" s="874" customFormat="1" ht="30" customHeight="1" x14ac:dyDescent="0.15">
      <c r="A53" s="942"/>
      <c r="B53" s="885" t="s">
        <v>477</v>
      </c>
      <c r="C53" s="920" t="s">
        <v>21</v>
      </c>
      <c r="D53" s="921" t="s">
        <v>22</v>
      </c>
      <c r="E53" s="922" t="s">
        <v>23</v>
      </c>
      <c r="F53" s="1100" t="s">
        <v>1167</v>
      </c>
      <c r="G53" s="940"/>
      <c r="H53" s="940"/>
      <c r="I53" s="940"/>
      <c r="J53" s="940"/>
      <c r="K53" s="940"/>
      <c r="L53" s="940"/>
      <c r="M53" s="940"/>
      <c r="N53" s="940"/>
      <c r="O53" s="940"/>
      <c r="P53" s="940"/>
      <c r="Q53" s="940"/>
    </row>
    <row r="54" spans="1:17" s="874" customFormat="1" ht="30" customHeight="1" x14ac:dyDescent="0.15">
      <c r="A54" s="942"/>
      <c r="B54" s="889" t="s">
        <v>43</v>
      </c>
      <c r="C54" s="909">
        <f>SUMIFS('４-５．概略予算書（２年目）'!J39:J6001,'４-５．概略予算書（２年目）'!B39:B6001,"設計",'４-５．概略予算書（２年目）'!F39:F6001,"ＢＥＭＳ")</f>
        <v>0</v>
      </c>
      <c r="D54" s="910">
        <f>SUMIFS('４-５．概略予算書（２年目）'!L39:L6001,'４-５．概略予算書（２年目）'!B39:B6001,"設計",'４-５．概略予算書（２年目）'!F39:F6001,"ＢＥＭＳ")</f>
        <v>0</v>
      </c>
      <c r="E54" s="911">
        <f>SUMIFS('４-５．概略予算書（２年目）'!N39:N6001,'４-５．概略予算書（２年目）'!B39:B6001,"設計",'４-５．概略予算書（２年目）'!F39:F6001,"ＢＥＭＳ")</f>
        <v>0</v>
      </c>
      <c r="F54" s="926">
        <f>ROUNDDOWN(D54/2,0)</f>
        <v>0</v>
      </c>
      <c r="G54" s="940"/>
      <c r="H54" s="940"/>
      <c r="I54" s="940"/>
      <c r="J54" s="940"/>
      <c r="K54" s="940"/>
      <c r="L54" s="940"/>
      <c r="M54" s="940"/>
      <c r="N54" s="940"/>
      <c r="O54" s="940"/>
      <c r="P54" s="940"/>
      <c r="Q54" s="940"/>
    </row>
    <row r="55" spans="1:17" s="874" customFormat="1" ht="30" customHeight="1" x14ac:dyDescent="0.15">
      <c r="A55" s="942"/>
      <c r="B55" s="893" t="s">
        <v>59</v>
      </c>
      <c r="C55" s="912">
        <f>SUMIFS('４-５．概略予算書（２年目）'!J39:J6001,'４-５．概略予算書（２年目）'!B39:B6001,"設備",'４-５．概略予算書（２年目）'!F39:F6001,"ＢＥＭＳ")</f>
        <v>0</v>
      </c>
      <c r="D55" s="913">
        <f>SUMIFS('４-５．概略予算書（２年目）'!L39:L6001,'４-５．概略予算書（２年目）'!B39:B6001,"設備",'４-５．概略予算書（２年目）'!F39:F6001,"ＢＥＭＳ")</f>
        <v>0</v>
      </c>
      <c r="E55" s="914">
        <f>SUMIFS('４-５．概略予算書（２年目）'!N39:N6001,'４-５．概略予算書（２年目）'!B39:B6001,"設備",'４-５．概略予算書（２年目）'!F39:F6001,"ＢＥＭＳ")</f>
        <v>0</v>
      </c>
      <c r="F55" s="927">
        <f>ROUNDDOWN(D55/2,0)</f>
        <v>0</v>
      </c>
      <c r="G55" s="940"/>
      <c r="H55" s="940"/>
      <c r="I55" s="940"/>
      <c r="J55" s="940"/>
      <c r="K55" s="940"/>
      <c r="L55" s="940"/>
      <c r="M55" s="940"/>
      <c r="N55" s="940"/>
      <c r="O55" s="940"/>
      <c r="P55" s="940"/>
      <c r="Q55" s="940"/>
    </row>
    <row r="56" spans="1:17" s="874" customFormat="1" ht="30" customHeight="1" thickBot="1" x14ac:dyDescent="0.2">
      <c r="A56" s="942"/>
      <c r="B56" s="897" t="s">
        <v>60</v>
      </c>
      <c r="C56" s="915">
        <f>SUMIFS('４-５．概略予算書（２年目）'!J39:J6001,'４-５．概略予算書（２年目）'!B39:B6001,"工事",'４-５．概略予算書（２年目）'!F39:F6001,"ＢＥＭＳ")</f>
        <v>0</v>
      </c>
      <c r="D56" s="916">
        <f>SUMIFS('４-５．概略予算書（２年目）'!L39:L6001,'４-５．概略予算書（２年目）'!B39:B6001,"工事",'４-５．概略予算書（２年目）'!F39:F6001,"ＢＥＭＳ")</f>
        <v>0</v>
      </c>
      <c r="E56" s="917">
        <f>SUMIFS('４-５．概略予算書（２年目）'!N39:N6001,'４-５．概略予算書（２年目）'!B39:B6001,"工事",'４-５．概略予算書（２年目）'!F39:F6001,"ＢＥＭＳ")</f>
        <v>0</v>
      </c>
      <c r="F56" s="928">
        <f>ROUNDDOWN(D56/2,0)</f>
        <v>0</v>
      </c>
      <c r="G56" s="940"/>
      <c r="H56" s="940"/>
      <c r="I56" s="940"/>
      <c r="J56" s="940"/>
      <c r="K56" s="940"/>
      <c r="L56" s="940"/>
      <c r="M56" s="940"/>
      <c r="N56" s="940"/>
      <c r="O56" s="940"/>
      <c r="P56" s="940"/>
      <c r="Q56" s="940"/>
    </row>
    <row r="57" spans="1:17" s="874" customFormat="1" ht="30" customHeight="1" thickTop="1" x14ac:dyDescent="0.15">
      <c r="A57" s="942"/>
      <c r="B57" s="901" t="s">
        <v>11</v>
      </c>
      <c r="C57" s="918">
        <f>SUM(C54:C56)</f>
        <v>0</v>
      </c>
      <c r="D57" s="919">
        <f>SUM(D54:D56)</f>
        <v>0</v>
      </c>
      <c r="E57" s="904">
        <f>SUM(E54:E56)</f>
        <v>0</v>
      </c>
      <c r="F57" s="660">
        <f>SUM(F54:F56)</f>
        <v>0</v>
      </c>
      <c r="G57" s="940"/>
      <c r="H57" s="940"/>
      <c r="I57" s="940"/>
      <c r="J57" s="940"/>
      <c r="K57" s="940"/>
      <c r="L57" s="940"/>
      <c r="M57" s="940"/>
      <c r="N57" s="940"/>
      <c r="O57" s="940"/>
      <c r="P57" s="940"/>
      <c r="Q57" s="940"/>
    </row>
    <row r="58" spans="1:17" s="874" customFormat="1" ht="15" customHeight="1" x14ac:dyDescent="0.15">
      <c r="A58" s="939"/>
      <c r="B58" s="907"/>
      <c r="C58" s="907"/>
      <c r="D58" s="907"/>
      <c r="E58" s="907"/>
      <c r="F58" s="905"/>
      <c r="G58" s="940"/>
      <c r="H58" s="940"/>
      <c r="I58" s="940"/>
      <c r="J58" s="940"/>
      <c r="K58" s="940"/>
      <c r="L58" s="940"/>
      <c r="M58" s="940"/>
      <c r="N58" s="940"/>
      <c r="O58" s="940"/>
      <c r="P58" s="940"/>
      <c r="Q58" s="940"/>
    </row>
    <row r="59" spans="1:17" s="874" customFormat="1" ht="21" customHeight="1" x14ac:dyDescent="0.15">
      <c r="A59" s="939"/>
      <c r="B59" s="883" t="s">
        <v>480</v>
      </c>
      <c r="C59" s="908"/>
      <c r="D59" s="908"/>
      <c r="E59" s="908"/>
      <c r="F59" s="1105"/>
      <c r="G59" s="940"/>
      <c r="H59" s="940"/>
      <c r="I59" s="940"/>
      <c r="J59" s="940"/>
      <c r="K59" s="940"/>
      <c r="L59" s="940"/>
      <c r="M59" s="940"/>
      <c r="N59" s="940"/>
      <c r="O59" s="940"/>
      <c r="P59" s="940"/>
      <c r="Q59" s="940"/>
    </row>
    <row r="60" spans="1:17" s="874" customFormat="1" ht="30" customHeight="1" x14ac:dyDescent="0.15">
      <c r="A60" s="942"/>
      <c r="B60" s="885" t="s">
        <v>477</v>
      </c>
      <c r="C60" s="920" t="s">
        <v>21</v>
      </c>
      <c r="D60" s="921" t="s">
        <v>22</v>
      </c>
      <c r="E60" s="922" t="s">
        <v>23</v>
      </c>
      <c r="F60" s="1100" t="s">
        <v>1167</v>
      </c>
      <c r="G60" s="940"/>
      <c r="H60" s="940"/>
      <c r="I60" s="940"/>
      <c r="J60" s="940"/>
      <c r="K60" s="940"/>
      <c r="L60" s="940"/>
      <c r="M60" s="940"/>
      <c r="N60" s="940"/>
      <c r="O60" s="940"/>
      <c r="P60" s="940"/>
      <c r="Q60" s="940"/>
    </row>
    <row r="61" spans="1:17" s="874" customFormat="1" ht="30" customHeight="1" x14ac:dyDescent="0.15">
      <c r="A61" s="939"/>
      <c r="B61" s="889" t="s">
        <v>43</v>
      </c>
      <c r="C61" s="909">
        <f>SUMIFS('４-６．概略予算書（３年目）'!J39:J6001,'４-６．概略予算書（３年目）'!B39:B6001,"設計",'４-６．概略予算書（３年目）'!F39:F6001,"ＢＥＭＳ")</f>
        <v>0</v>
      </c>
      <c r="D61" s="910">
        <f>SUMIFS('４-６．概略予算書（３年目）'!L39:L6001,'４-６．概略予算書（３年目）'!B39:B6001,"設計",'４-６．概略予算書（３年目）'!F39:F6001,"ＢＥＭＳ")</f>
        <v>0</v>
      </c>
      <c r="E61" s="911">
        <f>SUMIFS('４-６．概略予算書（３年目）'!N39:N6001,'４-６．概略予算書（３年目）'!B39:B6001,"設計",'４-６．概略予算書（３年目）'!F39:F6001,"ＢＥＭＳ")</f>
        <v>0</v>
      </c>
      <c r="F61" s="926">
        <f>ROUNDDOWN(D61/2,0)</f>
        <v>0</v>
      </c>
      <c r="G61" s="940"/>
      <c r="H61" s="940"/>
      <c r="I61" s="940"/>
      <c r="J61" s="940"/>
      <c r="K61" s="940"/>
      <c r="L61" s="940"/>
      <c r="M61" s="940"/>
      <c r="N61" s="940"/>
      <c r="O61" s="940"/>
      <c r="P61" s="940"/>
      <c r="Q61" s="940"/>
    </row>
    <row r="62" spans="1:17" s="874" customFormat="1" ht="30" customHeight="1" x14ac:dyDescent="0.15">
      <c r="A62" s="939"/>
      <c r="B62" s="893" t="s">
        <v>59</v>
      </c>
      <c r="C62" s="912">
        <f>SUMIFS('４-６．概略予算書（３年目）'!J39:J6001,'４-６．概略予算書（３年目）'!B39:B6001,"設備",'４-６．概略予算書（３年目）'!F39:F6001,"ＢＥＭＳ")</f>
        <v>0</v>
      </c>
      <c r="D62" s="913">
        <f>SUMIFS('４-６．概略予算書（３年目）'!L39:L6001,'４-６．概略予算書（３年目）'!B39:B6001,"設備",'４-６．概略予算書（３年目）'!F39:F6001,"ＢＥＭＳ")</f>
        <v>0</v>
      </c>
      <c r="E62" s="914">
        <f>SUMIFS('４-６．概略予算書（３年目）'!N39:N6001,'４-６．概略予算書（３年目）'!B39:B6001,"設備",'４-６．概略予算書（３年目）'!F39:F6001,"ＢＥＭＳ")</f>
        <v>0</v>
      </c>
      <c r="F62" s="927">
        <f>ROUNDDOWN(D62/2,0)</f>
        <v>0</v>
      </c>
      <c r="G62" s="940"/>
      <c r="H62" s="940"/>
      <c r="I62" s="940"/>
      <c r="J62" s="940"/>
      <c r="K62" s="940"/>
      <c r="L62" s="940"/>
      <c r="M62" s="940"/>
      <c r="N62" s="940"/>
      <c r="O62" s="940"/>
      <c r="P62" s="940"/>
      <c r="Q62" s="940"/>
    </row>
    <row r="63" spans="1:17" s="874" customFormat="1" ht="30" customHeight="1" thickBot="1" x14ac:dyDescent="0.2">
      <c r="A63" s="939"/>
      <c r="B63" s="897" t="s">
        <v>60</v>
      </c>
      <c r="C63" s="915">
        <f>SUMIFS('４-６．概略予算書（３年目）'!J39:J6001,'４-６．概略予算書（３年目）'!B39:B6001,"工事",'４-６．概略予算書（３年目）'!F39:F6001,"ＢＥＭＳ")</f>
        <v>0</v>
      </c>
      <c r="D63" s="916">
        <f>SUMIFS('４-６．概略予算書（３年目）'!L39:L6001,'４-６．概略予算書（３年目）'!B39:B6001,"工事",'４-６．概略予算書（３年目）'!F39:F6001,"ＢＥＭＳ")</f>
        <v>0</v>
      </c>
      <c r="E63" s="917">
        <f>SUMIFS('４-６．概略予算書（３年目）'!N39:N6001,'４-６．概略予算書（３年目）'!B39:B6001,"工事",'４-６．概略予算書（３年目）'!F39:F6001,"ＢＥＭＳ")</f>
        <v>0</v>
      </c>
      <c r="F63" s="928">
        <f>ROUNDDOWN(D63/2,0)</f>
        <v>0</v>
      </c>
      <c r="G63" s="940"/>
      <c r="H63" s="940"/>
      <c r="I63" s="940"/>
      <c r="J63" s="940"/>
      <c r="K63" s="940"/>
      <c r="L63" s="940"/>
      <c r="M63" s="940"/>
      <c r="N63" s="940"/>
      <c r="O63" s="940"/>
      <c r="P63" s="940"/>
      <c r="Q63" s="940"/>
    </row>
    <row r="64" spans="1:17" s="874" customFormat="1" ht="30" customHeight="1" thickTop="1" x14ac:dyDescent="0.15">
      <c r="A64" s="939"/>
      <c r="B64" s="901" t="s">
        <v>11</v>
      </c>
      <c r="C64" s="918">
        <f>SUM(C61:C63)</f>
        <v>0</v>
      </c>
      <c r="D64" s="919">
        <f>SUM(D61:D63)</f>
        <v>0</v>
      </c>
      <c r="E64" s="904">
        <f>SUM(E61:E63)</f>
        <v>0</v>
      </c>
      <c r="F64" s="660">
        <f>SUM(F61:F63)</f>
        <v>0</v>
      </c>
      <c r="G64" s="940"/>
      <c r="H64" s="940"/>
      <c r="I64" s="940"/>
      <c r="J64" s="940"/>
      <c r="K64" s="940"/>
      <c r="L64" s="940"/>
      <c r="M64" s="940"/>
      <c r="N64" s="940"/>
      <c r="O64" s="940"/>
      <c r="P64" s="940"/>
      <c r="Q64" s="940"/>
    </row>
    <row r="65" spans="1:27" s="874" customFormat="1" ht="22.5" customHeight="1" x14ac:dyDescent="0.15">
      <c r="A65" s="941"/>
      <c r="B65" s="872"/>
      <c r="C65" s="880"/>
      <c r="D65" s="881"/>
      <c r="E65" s="931"/>
      <c r="F65" s="1108"/>
      <c r="G65" s="943"/>
      <c r="H65" s="944"/>
      <c r="I65" s="944"/>
      <c r="J65" s="945"/>
      <c r="K65" s="944"/>
      <c r="L65" s="944"/>
      <c r="M65" s="944"/>
      <c r="N65" s="944"/>
      <c r="O65" s="944"/>
      <c r="P65" s="944"/>
      <c r="Q65" s="944"/>
      <c r="R65" s="924"/>
      <c r="S65" s="924"/>
      <c r="T65" s="924"/>
      <c r="U65" s="924"/>
      <c r="V65" s="924"/>
      <c r="W65" s="924"/>
      <c r="X65" s="924"/>
      <c r="Y65" s="924"/>
      <c r="Z65" s="924"/>
      <c r="AA65" s="924"/>
    </row>
    <row r="66" spans="1:27" s="874" customFormat="1" ht="22.5" customHeight="1" x14ac:dyDescent="0.15">
      <c r="A66" s="941"/>
      <c r="B66" s="1107" t="s">
        <v>1189</v>
      </c>
      <c r="C66" s="880"/>
      <c r="D66" s="881"/>
      <c r="E66" s="931"/>
      <c r="F66" s="1108"/>
      <c r="G66" s="501" t="s">
        <v>1165</v>
      </c>
      <c r="H66" s="944"/>
      <c r="I66" s="944"/>
      <c r="J66" s="945"/>
      <c r="K66" s="944"/>
      <c r="L66" s="944"/>
      <c r="M66" s="944"/>
      <c r="N66" s="944"/>
      <c r="O66" s="944"/>
      <c r="P66" s="944"/>
      <c r="Q66" s="944"/>
      <c r="R66" s="924"/>
      <c r="S66" s="924"/>
      <c r="T66" s="924"/>
      <c r="U66" s="924"/>
      <c r="V66" s="924"/>
      <c r="W66" s="924"/>
      <c r="X66" s="924"/>
      <c r="Y66" s="924"/>
      <c r="Z66" s="924"/>
      <c r="AA66" s="924"/>
    </row>
    <row r="67" spans="1:27" s="874" customFormat="1" ht="21" customHeight="1" x14ac:dyDescent="0.15">
      <c r="A67" s="942"/>
      <c r="B67" s="883" t="s">
        <v>476</v>
      </c>
      <c r="C67" s="884"/>
      <c r="D67" s="884"/>
      <c r="E67" s="882"/>
      <c r="F67" s="882" t="s">
        <v>475</v>
      </c>
      <c r="G67" s="501" t="s">
        <v>1166</v>
      </c>
      <c r="H67" s="944"/>
      <c r="I67" s="944"/>
      <c r="J67" s="944"/>
      <c r="K67" s="946"/>
      <c r="L67" s="947"/>
      <c r="M67" s="947"/>
      <c r="N67" s="944"/>
      <c r="O67" s="944"/>
      <c r="P67" s="944"/>
      <c r="Q67" s="944"/>
      <c r="R67" s="924"/>
      <c r="S67" s="924"/>
      <c r="T67" s="924"/>
      <c r="U67" s="924"/>
      <c r="V67" s="924"/>
      <c r="W67" s="924"/>
      <c r="X67" s="924"/>
      <c r="Y67" s="924"/>
      <c r="Z67" s="924"/>
      <c r="AA67" s="924"/>
    </row>
    <row r="68" spans="1:27" s="874" customFormat="1" ht="30" customHeight="1" x14ac:dyDescent="0.15">
      <c r="A68" s="942"/>
      <c r="B68" s="885" t="s">
        <v>477</v>
      </c>
      <c r="C68" s="886" t="s">
        <v>21</v>
      </c>
      <c r="D68" s="887" t="s">
        <v>22</v>
      </c>
      <c r="E68" s="888" t="s">
        <v>23</v>
      </c>
      <c r="F68" s="1100" t="s">
        <v>62</v>
      </c>
      <c r="G68" s="948"/>
      <c r="H68" s="944"/>
      <c r="I68" s="944"/>
      <c r="J68" s="949"/>
      <c r="K68" s="949"/>
      <c r="L68" s="949"/>
      <c r="M68" s="949"/>
      <c r="N68" s="944"/>
      <c r="O68" s="944"/>
      <c r="P68" s="944"/>
      <c r="Q68" s="944"/>
      <c r="R68" s="924"/>
      <c r="S68" s="924"/>
      <c r="T68" s="924"/>
      <c r="U68" s="924"/>
      <c r="V68" s="924"/>
      <c r="W68" s="924"/>
      <c r="X68" s="924"/>
      <c r="Y68" s="924"/>
      <c r="Z68" s="924"/>
      <c r="AA68" s="924"/>
    </row>
    <row r="69" spans="1:27" s="874" customFormat="1" ht="30" customHeight="1" x14ac:dyDescent="0.15">
      <c r="A69" s="942"/>
      <c r="B69" s="889" t="s">
        <v>43</v>
      </c>
      <c r="C69" s="890">
        <f>SUM(C76,C83,C90)</f>
        <v>0</v>
      </c>
      <c r="D69" s="895">
        <f t="shared" ref="D69:E70" si="4">SUM(D76,D83,D90)</f>
        <v>0</v>
      </c>
      <c r="E69" s="896">
        <f>SUM(E76,E83,E90)</f>
        <v>0</v>
      </c>
      <c r="F69" s="1109" t="s">
        <v>62</v>
      </c>
      <c r="G69" s="948"/>
      <c r="H69" s="944"/>
      <c r="I69" s="944"/>
      <c r="J69" s="949"/>
      <c r="K69" s="949"/>
      <c r="L69" s="949"/>
      <c r="M69" s="949"/>
      <c r="N69" s="944"/>
      <c r="O69" s="944"/>
      <c r="P69" s="944"/>
      <c r="Q69" s="944"/>
      <c r="R69" s="924"/>
      <c r="S69" s="924"/>
      <c r="T69" s="924"/>
      <c r="U69" s="924"/>
      <c r="V69" s="924"/>
      <c r="W69" s="924"/>
      <c r="X69" s="924"/>
      <c r="Y69" s="924"/>
      <c r="Z69" s="924"/>
      <c r="AA69" s="924"/>
    </row>
    <row r="70" spans="1:27" s="874" customFormat="1" ht="30" customHeight="1" x14ac:dyDescent="0.15">
      <c r="A70" s="942"/>
      <c r="B70" s="893" t="s">
        <v>59</v>
      </c>
      <c r="C70" s="894">
        <f>SUM(C77,C84,C91)</f>
        <v>0</v>
      </c>
      <c r="D70" s="895">
        <f t="shared" si="4"/>
        <v>0</v>
      </c>
      <c r="E70" s="896">
        <f t="shared" si="4"/>
        <v>0</v>
      </c>
      <c r="F70" s="1110" t="s">
        <v>62</v>
      </c>
      <c r="G70" s="948"/>
      <c r="H70" s="944"/>
      <c r="I70" s="944"/>
      <c r="J70" s="949"/>
      <c r="K70" s="949"/>
      <c r="L70" s="949"/>
      <c r="M70" s="949"/>
      <c r="N70" s="950"/>
      <c r="O70" s="944"/>
      <c r="P70" s="944"/>
      <c r="Q70" s="944"/>
      <c r="R70" s="924"/>
      <c r="S70" s="924"/>
      <c r="T70" s="924"/>
      <c r="U70" s="924"/>
      <c r="V70" s="924"/>
      <c r="W70" s="924"/>
      <c r="X70" s="924"/>
      <c r="Y70" s="924"/>
      <c r="Z70" s="924"/>
      <c r="AA70" s="924"/>
    </row>
    <row r="71" spans="1:27" s="874" customFormat="1" ht="30" customHeight="1" thickBot="1" x14ac:dyDescent="0.2">
      <c r="A71" s="942"/>
      <c r="B71" s="897" t="s">
        <v>60</v>
      </c>
      <c r="C71" s="898">
        <f t="shared" ref="C71:E71" si="5">SUM(C78,C85,C92)</f>
        <v>0</v>
      </c>
      <c r="D71" s="899">
        <f t="shared" si="5"/>
        <v>0</v>
      </c>
      <c r="E71" s="900">
        <f t="shared" si="5"/>
        <v>0</v>
      </c>
      <c r="F71" s="1111" t="s">
        <v>62</v>
      </c>
      <c r="G71" s="948"/>
      <c r="H71" s="944"/>
      <c r="I71" s="944"/>
      <c r="J71" s="952"/>
      <c r="K71" s="949"/>
      <c r="L71" s="949"/>
      <c r="M71" s="949"/>
      <c r="N71" s="951"/>
      <c r="O71" s="951"/>
      <c r="P71" s="951"/>
      <c r="Q71" s="944"/>
      <c r="R71" s="924"/>
      <c r="S71" s="924"/>
      <c r="T71" s="924"/>
      <c r="U71" s="924"/>
      <c r="V71" s="924"/>
      <c r="W71" s="924"/>
      <c r="X71" s="924"/>
      <c r="Y71" s="924"/>
      <c r="Z71" s="924"/>
      <c r="AA71" s="924"/>
    </row>
    <row r="72" spans="1:27" s="874" customFormat="1" ht="30" customHeight="1" thickTop="1" x14ac:dyDescent="0.15">
      <c r="A72" s="942"/>
      <c r="B72" s="901" t="s">
        <v>11</v>
      </c>
      <c r="C72" s="902">
        <f>SUM(C69:C71)</f>
        <v>0</v>
      </c>
      <c r="D72" s="903">
        <f>SUM(D69:D71)</f>
        <v>0</v>
      </c>
      <c r="E72" s="904">
        <f>SUM(E69:E71)</f>
        <v>0</v>
      </c>
      <c r="F72" s="1112" t="s">
        <v>62</v>
      </c>
      <c r="G72" s="953"/>
      <c r="H72" s="944"/>
      <c r="I72" s="944"/>
      <c r="J72" s="944"/>
      <c r="K72" s="944"/>
      <c r="L72" s="944"/>
      <c r="M72" s="944"/>
      <c r="N72" s="944"/>
      <c r="O72" s="944"/>
      <c r="P72" s="944"/>
      <c r="Q72" s="944"/>
      <c r="R72" s="924"/>
      <c r="S72" s="924"/>
      <c r="T72" s="924"/>
      <c r="U72" s="924"/>
      <c r="V72" s="924"/>
      <c r="W72" s="924"/>
      <c r="X72" s="924"/>
      <c r="Y72" s="924"/>
      <c r="Z72" s="924"/>
      <c r="AA72" s="924"/>
    </row>
    <row r="73" spans="1:27" s="874" customFormat="1" ht="36.75" customHeight="1" x14ac:dyDescent="0.15">
      <c r="A73" s="942"/>
      <c r="B73" s="906" t="s">
        <v>725</v>
      </c>
      <c r="C73" s="907"/>
      <c r="D73" s="907"/>
      <c r="E73" s="907"/>
      <c r="F73" s="905"/>
      <c r="G73" s="944"/>
      <c r="H73" s="944"/>
      <c r="I73" s="944"/>
      <c r="J73" s="944"/>
      <c r="K73" s="944"/>
      <c r="L73" s="944"/>
      <c r="M73" s="944"/>
      <c r="N73" s="944"/>
      <c r="O73" s="944"/>
      <c r="P73" s="944"/>
      <c r="Q73" s="944"/>
      <c r="R73" s="924"/>
      <c r="S73" s="924"/>
      <c r="T73" s="924"/>
      <c r="U73" s="924"/>
      <c r="V73" s="924"/>
      <c r="W73" s="924"/>
      <c r="X73" s="924"/>
      <c r="Y73" s="924"/>
      <c r="Z73" s="924"/>
      <c r="AA73" s="924"/>
    </row>
    <row r="74" spans="1:27" s="874" customFormat="1" ht="21" customHeight="1" x14ac:dyDescent="0.15">
      <c r="A74" s="942"/>
      <c r="B74" s="883" t="s">
        <v>478</v>
      </c>
      <c r="C74" s="908"/>
      <c r="D74" s="908"/>
      <c r="E74" s="908"/>
      <c r="F74" s="1105"/>
      <c r="G74" s="940"/>
      <c r="H74" s="940"/>
      <c r="I74" s="940"/>
      <c r="J74" s="940"/>
      <c r="K74" s="940"/>
      <c r="L74" s="940"/>
      <c r="M74" s="940"/>
      <c r="N74" s="940"/>
      <c r="O74" s="940"/>
      <c r="P74" s="940"/>
      <c r="Q74" s="940"/>
    </row>
    <row r="75" spans="1:27" s="874" customFormat="1" ht="30" customHeight="1" x14ac:dyDescent="0.15">
      <c r="A75" s="942"/>
      <c r="B75" s="885" t="s">
        <v>477</v>
      </c>
      <c r="C75" s="886" t="s">
        <v>21</v>
      </c>
      <c r="D75" s="887" t="s">
        <v>22</v>
      </c>
      <c r="E75" s="888" t="s">
        <v>23</v>
      </c>
      <c r="F75" s="1100" t="s">
        <v>62</v>
      </c>
      <c r="G75" s="940"/>
      <c r="H75" s="940"/>
      <c r="I75" s="940"/>
      <c r="J75" s="940"/>
      <c r="K75" s="940"/>
      <c r="L75" s="940"/>
      <c r="M75" s="940"/>
      <c r="N75" s="940"/>
      <c r="O75" s="940"/>
      <c r="P75" s="940"/>
      <c r="Q75" s="940"/>
    </row>
    <row r="76" spans="1:27" s="874" customFormat="1" ht="30" customHeight="1" x14ac:dyDescent="0.15">
      <c r="A76" s="942"/>
      <c r="B76" s="889" t="s">
        <v>43</v>
      </c>
      <c r="C76" s="909">
        <f>SUMIFS('４-４．概略予算書（１年目）'!J67:J6029,'４-４．概略予算書（１年目）'!B67:B6029,"設計",'４-４．概略予算書（１年目）'!F67:F6029,"")</f>
        <v>0</v>
      </c>
      <c r="D76" s="910">
        <f>SUMIFS('４-４．概略予算書（１年目）'!L67:L6029,'４-４．概略予算書（１年目）'!B67:B6029,"設計",'４-４．概略予算書（１年目）'!F67:F6029,"")</f>
        <v>0</v>
      </c>
      <c r="E76" s="911">
        <f>SUMIFS('４-４．概略予算書（１年目）'!N67:N6029,'４-４．概略予算書（１年目）'!B67:B6029,"設計",'４-４．概略予算書（１年目）'!F67:F6029,"")</f>
        <v>0</v>
      </c>
      <c r="F76" s="1109" t="s">
        <v>62</v>
      </c>
      <c r="G76" s="940"/>
      <c r="H76" s="940"/>
      <c r="I76" s="940"/>
      <c r="J76" s="940"/>
      <c r="K76" s="940"/>
      <c r="L76" s="940"/>
      <c r="M76" s="940"/>
      <c r="N76" s="940"/>
      <c r="O76" s="940"/>
      <c r="P76" s="940"/>
      <c r="Q76" s="940"/>
    </row>
    <row r="77" spans="1:27" s="874" customFormat="1" ht="30" customHeight="1" x14ac:dyDescent="0.15">
      <c r="A77" s="942"/>
      <c r="B77" s="893" t="s">
        <v>59</v>
      </c>
      <c r="C77" s="912">
        <f>SUMIFS('４-４．概略予算書（１年目）'!J67:J6029,'４-４．概略予算書（１年目）'!B67:B6029,"設備",'４-４．概略予算書（１年目）'!F67:F6029,"")</f>
        <v>0</v>
      </c>
      <c r="D77" s="913">
        <f>SUMIFS('４-４．概略予算書（１年目）'!L67:L6029,'４-４．概略予算書（１年目）'!B67:B6029,"設備",'４-４．概略予算書（１年目）'!F67:F6029,"")</f>
        <v>0</v>
      </c>
      <c r="E77" s="914">
        <f>SUMIFS('４-４．概略予算書（１年目）'!N67:N6029,'４-４．概略予算書（１年目）'!B67:B6029,"設備",'４-４．概略予算書（１年目）'!F67:F6029,"")</f>
        <v>0</v>
      </c>
      <c r="F77" s="1110" t="s">
        <v>62</v>
      </c>
      <c r="G77" s="940"/>
      <c r="H77" s="940"/>
      <c r="I77" s="940"/>
      <c r="J77" s="940"/>
      <c r="K77" s="940"/>
      <c r="L77" s="940"/>
      <c r="M77" s="940"/>
      <c r="N77" s="940"/>
      <c r="O77" s="940"/>
      <c r="P77" s="940"/>
      <c r="Q77" s="940"/>
    </row>
    <row r="78" spans="1:27" s="874" customFormat="1" ht="30" customHeight="1" thickBot="1" x14ac:dyDescent="0.2">
      <c r="A78" s="942"/>
      <c r="B78" s="897" t="s">
        <v>60</v>
      </c>
      <c r="C78" s="915">
        <f>SUMIFS('４-４．概略予算書（１年目）'!J67:J6029,'４-４．概略予算書（１年目）'!B67:B6029,"工事",'４-４．概略予算書（１年目）'!F67:F6029,"")</f>
        <v>0</v>
      </c>
      <c r="D78" s="916">
        <f>SUMIFS('４-４．概略予算書（１年目）'!L67:L6029,'４-４．概略予算書（１年目）'!B67:B6029,"工事",'４-４．概略予算書（１年目）'!F67:F6029,"")</f>
        <v>0</v>
      </c>
      <c r="E78" s="917">
        <f>SUMIFS('４-４．概略予算書（１年目）'!N67:N6029,'４-４．概略予算書（１年目）'!B67:B6029,"工事",'４-４．概略予算書（１年目）'!F67:F6029,"")</f>
        <v>0</v>
      </c>
      <c r="F78" s="1111" t="s">
        <v>62</v>
      </c>
      <c r="G78" s="940"/>
      <c r="H78" s="940"/>
      <c r="I78" s="940"/>
      <c r="J78" s="940"/>
      <c r="K78" s="940"/>
      <c r="L78" s="940"/>
      <c r="M78" s="940"/>
      <c r="N78" s="940"/>
      <c r="O78" s="940"/>
      <c r="P78" s="940"/>
      <c r="Q78" s="940"/>
    </row>
    <row r="79" spans="1:27" s="874" customFormat="1" ht="30" customHeight="1" thickTop="1" x14ac:dyDescent="0.15">
      <c r="A79" s="942"/>
      <c r="B79" s="901" t="s">
        <v>11</v>
      </c>
      <c r="C79" s="918">
        <f>SUM(C76:C78)</f>
        <v>0</v>
      </c>
      <c r="D79" s="919">
        <f>SUM(D76:D78)</f>
        <v>0</v>
      </c>
      <c r="E79" s="904">
        <f>SUM(E76:E78)</f>
        <v>0</v>
      </c>
      <c r="F79" s="1112" t="s">
        <v>62</v>
      </c>
      <c r="G79" s="940"/>
      <c r="H79" s="940"/>
      <c r="I79" s="940"/>
      <c r="J79" s="940"/>
      <c r="K79" s="940"/>
      <c r="L79" s="940"/>
      <c r="M79" s="940"/>
      <c r="N79" s="940"/>
      <c r="O79" s="940"/>
      <c r="P79" s="940"/>
      <c r="Q79" s="940"/>
    </row>
    <row r="80" spans="1:27" s="874" customFormat="1" ht="15" customHeight="1" x14ac:dyDescent="0.15">
      <c r="A80" s="942"/>
      <c r="B80" s="884"/>
      <c r="C80" s="905"/>
      <c r="D80" s="905"/>
      <c r="E80" s="905"/>
      <c r="F80" s="905"/>
      <c r="G80" s="940"/>
      <c r="H80" s="940"/>
      <c r="I80" s="940"/>
      <c r="J80" s="940"/>
      <c r="K80" s="940"/>
      <c r="L80" s="940"/>
      <c r="M80" s="940"/>
      <c r="N80" s="940"/>
      <c r="O80" s="940"/>
      <c r="P80" s="940"/>
      <c r="Q80" s="940"/>
    </row>
    <row r="81" spans="1:17" s="874" customFormat="1" ht="21" customHeight="1" x14ac:dyDescent="0.15">
      <c r="A81" s="942"/>
      <c r="B81" s="883" t="s">
        <v>479</v>
      </c>
      <c r="C81" s="908"/>
      <c r="D81" s="908"/>
      <c r="E81" s="908"/>
      <c r="F81" s="1105"/>
      <c r="G81" s="940"/>
      <c r="H81" s="940"/>
      <c r="I81" s="940"/>
      <c r="J81" s="940"/>
      <c r="K81" s="940"/>
      <c r="L81" s="940"/>
      <c r="M81" s="940"/>
      <c r="N81" s="940"/>
      <c r="O81" s="940"/>
      <c r="P81" s="940"/>
      <c r="Q81" s="940"/>
    </row>
    <row r="82" spans="1:17" s="874" customFormat="1" ht="30" customHeight="1" x14ac:dyDescent="0.15">
      <c r="A82" s="942"/>
      <c r="B82" s="885" t="s">
        <v>477</v>
      </c>
      <c r="C82" s="920" t="s">
        <v>21</v>
      </c>
      <c r="D82" s="921" t="s">
        <v>22</v>
      </c>
      <c r="E82" s="922" t="s">
        <v>23</v>
      </c>
      <c r="F82" s="1100" t="s">
        <v>62</v>
      </c>
      <c r="G82" s="940"/>
      <c r="H82" s="940"/>
      <c r="I82" s="940"/>
      <c r="J82" s="940"/>
      <c r="K82" s="940"/>
      <c r="L82" s="940"/>
      <c r="M82" s="940"/>
      <c r="N82" s="940"/>
      <c r="O82" s="940"/>
      <c r="P82" s="940"/>
      <c r="Q82" s="940"/>
    </row>
    <row r="83" spans="1:17" s="874" customFormat="1" ht="30" customHeight="1" x14ac:dyDescent="0.15">
      <c r="A83" s="942"/>
      <c r="B83" s="889" t="s">
        <v>43</v>
      </c>
      <c r="C83" s="909">
        <f>SUMIFS('４-５．概略予算書（２年目）'!J67:J6029,'４-５．概略予算書（２年目）'!B67:B6029,"設計",'４-５．概略予算書（２年目）'!F67:F6029,"")</f>
        <v>0</v>
      </c>
      <c r="D83" s="910">
        <f>SUMIFS('４-５．概略予算書（２年目）'!L67:L6029,'４-５．概略予算書（２年目）'!B67:B6029,"設計",'４-５．概略予算書（２年目）'!F67:F6029,"")</f>
        <v>0</v>
      </c>
      <c r="E83" s="911">
        <f>SUMIFS('４-５．概略予算書（２年目）'!N67:N6029,'４-５．概略予算書（２年目）'!B67:B6029,"設計",'４-５．概略予算書（２年目）'!F67:F6029,"")</f>
        <v>0</v>
      </c>
      <c r="F83" s="1109" t="s">
        <v>62</v>
      </c>
      <c r="G83" s="940"/>
      <c r="H83" s="940"/>
      <c r="I83" s="940"/>
      <c r="J83" s="940"/>
      <c r="K83" s="940"/>
      <c r="L83" s="940"/>
      <c r="M83" s="940"/>
      <c r="N83" s="940"/>
      <c r="O83" s="940"/>
      <c r="P83" s="940"/>
      <c r="Q83" s="940"/>
    </row>
    <row r="84" spans="1:17" s="874" customFormat="1" ht="30" customHeight="1" x14ac:dyDescent="0.15">
      <c r="A84" s="942"/>
      <c r="B84" s="893" t="s">
        <v>59</v>
      </c>
      <c r="C84" s="912">
        <f>SUMIFS('４-５．概略予算書（２年目）'!J67:J6029,'４-５．概略予算書（２年目）'!B67:B6029,"設備",'４-５．概略予算書（２年目）'!F67:F6029,"")</f>
        <v>0</v>
      </c>
      <c r="D84" s="913">
        <f>SUMIFS('４-５．概略予算書（２年目）'!L67:L6029,'４-５．概略予算書（２年目）'!B67:B6029,"設備",'４-５．概略予算書（２年目）'!F67:F6029,"")</f>
        <v>0</v>
      </c>
      <c r="E84" s="914">
        <f>SUMIFS('４-５．概略予算書（２年目）'!N67:N6029,'４-５．概略予算書（２年目）'!B67:B6029,"設備",'４-５．概略予算書（２年目）'!F67:F6029,"")</f>
        <v>0</v>
      </c>
      <c r="F84" s="1110" t="s">
        <v>62</v>
      </c>
      <c r="G84" s="940"/>
      <c r="H84" s="940"/>
      <c r="I84" s="940"/>
      <c r="J84" s="940"/>
      <c r="K84" s="940"/>
      <c r="L84" s="940"/>
      <c r="M84" s="940"/>
      <c r="N84" s="940"/>
      <c r="O84" s="940"/>
      <c r="P84" s="940"/>
      <c r="Q84" s="940"/>
    </row>
    <row r="85" spans="1:17" s="874" customFormat="1" ht="30" customHeight="1" thickBot="1" x14ac:dyDescent="0.2">
      <c r="A85" s="942"/>
      <c r="B85" s="897" t="s">
        <v>60</v>
      </c>
      <c r="C85" s="915">
        <f>SUMIFS('４-５．概略予算書（２年目）'!J67:J6029,'４-５．概略予算書（２年目）'!B67:B6029,"工事",'４-５．概略予算書（２年目）'!F67:F6029,"")</f>
        <v>0</v>
      </c>
      <c r="D85" s="916">
        <f>SUMIFS('４-５．概略予算書（２年目）'!L67:L6029,'４-５．概略予算書（２年目）'!B67:B6029,"工事",'４-５．概略予算書（２年目）'!F67:F6029,"")</f>
        <v>0</v>
      </c>
      <c r="E85" s="917">
        <f>SUMIFS('４-５．概略予算書（２年目）'!N67:N6029,'４-５．概略予算書（２年目）'!B67:B6029,"工事",'４-５．概略予算書（２年目）'!F67:F6029,"")</f>
        <v>0</v>
      </c>
      <c r="F85" s="1111" t="s">
        <v>62</v>
      </c>
      <c r="G85" s="940"/>
      <c r="H85" s="940"/>
      <c r="I85" s="940"/>
      <c r="J85" s="940"/>
      <c r="K85" s="940"/>
      <c r="L85" s="940"/>
      <c r="M85" s="940"/>
      <c r="N85" s="940"/>
      <c r="O85" s="940"/>
      <c r="P85" s="940"/>
      <c r="Q85" s="940"/>
    </row>
    <row r="86" spans="1:17" s="874" customFormat="1" ht="30" customHeight="1" thickTop="1" x14ac:dyDescent="0.15">
      <c r="A86" s="942"/>
      <c r="B86" s="901" t="s">
        <v>11</v>
      </c>
      <c r="C86" s="918">
        <f>SUM(C83:C85)</f>
        <v>0</v>
      </c>
      <c r="D86" s="919">
        <f>SUM(D83:D85)</f>
        <v>0</v>
      </c>
      <c r="E86" s="904">
        <f>SUM(E83:E85)</f>
        <v>0</v>
      </c>
      <c r="F86" s="1112" t="s">
        <v>62</v>
      </c>
      <c r="G86" s="940"/>
      <c r="H86" s="940"/>
      <c r="I86" s="940"/>
      <c r="J86" s="940"/>
      <c r="K86" s="940"/>
      <c r="L86" s="940"/>
      <c r="M86" s="940"/>
      <c r="N86" s="940"/>
      <c r="O86" s="940"/>
      <c r="P86" s="940"/>
      <c r="Q86" s="940"/>
    </row>
    <row r="87" spans="1:17" s="874" customFormat="1" ht="15" customHeight="1" x14ac:dyDescent="0.15">
      <c r="A87" s="939"/>
      <c r="B87" s="907"/>
      <c r="C87" s="907"/>
      <c r="D87" s="907"/>
      <c r="E87" s="907"/>
      <c r="F87" s="905"/>
      <c r="G87" s="940"/>
      <c r="H87" s="940"/>
      <c r="I87" s="940"/>
      <c r="J87" s="940"/>
      <c r="K87" s="940"/>
      <c r="L87" s="940"/>
      <c r="M87" s="940"/>
      <c r="N87" s="940"/>
      <c r="O87" s="940"/>
      <c r="P87" s="940"/>
      <c r="Q87" s="940"/>
    </row>
    <row r="88" spans="1:17" s="874" customFormat="1" ht="21" customHeight="1" x14ac:dyDescent="0.15">
      <c r="A88" s="939"/>
      <c r="B88" s="883" t="s">
        <v>480</v>
      </c>
      <c r="C88" s="908"/>
      <c r="D88" s="908"/>
      <c r="E88" s="908"/>
      <c r="F88" s="1105"/>
      <c r="G88" s="940"/>
      <c r="H88" s="940"/>
      <c r="I88" s="940"/>
      <c r="J88" s="940"/>
      <c r="K88" s="940"/>
      <c r="L88" s="940"/>
      <c r="M88" s="940"/>
      <c r="N88" s="940"/>
      <c r="O88" s="940"/>
      <c r="P88" s="940"/>
      <c r="Q88" s="940"/>
    </row>
    <row r="89" spans="1:17" s="874" customFormat="1" ht="30" customHeight="1" x14ac:dyDescent="0.15">
      <c r="A89" s="942"/>
      <c r="B89" s="885" t="s">
        <v>477</v>
      </c>
      <c r="C89" s="920" t="s">
        <v>21</v>
      </c>
      <c r="D89" s="921" t="s">
        <v>22</v>
      </c>
      <c r="E89" s="922" t="s">
        <v>23</v>
      </c>
      <c r="F89" s="1100" t="s">
        <v>62</v>
      </c>
      <c r="G89" s="940"/>
      <c r="H89" s="940"/>
      <c r="I89" s="940"/>
      <c r="J89" s="940"/>
      <c r="K89" s="940"/>
      <c r="L89" s="940"/>
      <c r="M89" s="940"/>
      <c r="N89" s="940"/>
      <c r="O89" s="940"/>
      <c r="P89" s="940"/>
      <c r="Q89" s="940"/>
    </row>
    <row r="90" spans="1:17" s="874" customFormat="1" ht="30" customHeight="1" x14ac:dyDescent="0.15">
      <c r="A90" s="939"/>
      <c r="B90" s="889" t="s">
        <v>43</v>
      </c>
      <c r="C90" s="909">
        <f>SUMIFS('４-６．概略予算書（３年目）'!J67:J6029,'４-６．概略予算書（３年目）'!B67:B6029,"設計",'４-６．概略予算書（３年目）'!F67:F6029,"")</f>
        <v>0</v>
      </c>
      <c r="D90" s="910">
        <f>SUMIFS('４-６．概略予算書（３年目）'!L67:L6029,'４-６．概略予算書（３年目）'!B67:B6029,"設計",'４-６．概略予算書（３年目）'!F67:F6029,"")</f>
        <v>0</v>
      </c>
      <c r="E90" s="911">
        <f>SUMIFS('４-６．概略予算書（３年目）'!N67:N6029,'４-６．概略予算書（３年目）'!B67:B6029,"設計",'４-６．概略予算書（３年目）'!F67:F6029,"")</f>
        <v>0</v>
      </c>
      <c r="F90" s="1109" t="s">
        <v>62</v>
      </c>
      <c r="G90" s="940"/>
      <c r="H90" s="940"/>
      <c r="I90" s="940"/>
      <c r="J90" s="940"/>
      <c r="K90" s="940"/>
      <c r="L90" s="940"/>
      <c r="M90" s="940"/>
      <c r="N90" s="940"/>
      <c r="O90" s="940"/>
      <c r="P90" s="940"/>
      <c r="Q90" s="940"/>
    </row>
    <row r="91" spans="1:17" s="874" customFormat="1" ht="30" customHeight="1" x14ac:dyDescent="0.15">
      <c r="A91" s="939"/>
      <c r="B91" s="893" t="s">
        <v>59</v>
      </c>
      <c r="C91" s="912">
        <f>SUMIFS('４-６．概略予算書（３年目）'!J67:J6029,'４-６．概略予算書（３年目）'!B67:B6029,"設備",'４-６．概略予算書（３年目）'!F67:F6029,"")</f>
        <v>0</v>
      </c>
      <c r="D91" s="913">
        <f>SUMIFS('４-６．概略予算書（３年目）'!L67:L6029,'４-６．概略予算書（３年目）'!B67:B6029,"設備",'４-６．概略予算書（３年目）'!F67:F6029,"")</f>
        <v>0</v>
      </c>
      <c r="E91" s="914">
        <f>SUMIFS('４-６．概略予算書（３年目）'!N67:N6029,'４-６．概略予算書（３年目）'!B67:B6029,"設備",'４-６．概略予算書（３年目）'!F67:F6029,"")</f>
        <v>0</v>
      </c>
      <c r="F91" s="1110" t="s">
        <v>62</v>
      </c>
      <c r="G91" s="940"/>
      <c r="H91" s="940"/>
      <c r="I91" s="940"/>
      <c r="J91" s="940"/>
      <c r="K91" s="940"/>
      <c r="L91" s="940"/>
      <c r="M91" s="940"/>
      <c r="N91" s="940"/>
      <c r="O91" s="940"/>
      <c r="P91" s="940"/>
      <c r="Q91" s="940"/>
    </row>
    <row r="92" spans="1:17" s="874" customFormat="1" ht="30" customHeight="1" thickBot="1" x14ac:dyDescent="0.2">
      <c r="A92" s="939"/>
      <c r="B92" s="897" t="s">
        <v>60</v>
      </c>
      <c r="C92" s="915">
        <f>SUMIFS('４-６．概略予算書（３年目）'!J67:J6029,'４-６．概略予算書（３年目）'!B67:B6029,"工事",'４-６．概略予算書（３年目）'!F67:F6029,"")</f>
        <v>0</v>
      </c>
      <c r="D92" s="916">
        <f>SUMIFS('４-６．概略予算書（３年目）'!L67:L6029,'４-６．概略予算書（３年目）'!B67:B6029,"工事",'４-６．概略予算書（３年目）'!F67:F6029,"")</f>
        <v>0</v>
      </c>
      <c r="E92" s="917">
        <f>SUMIFS('４-６．概略予算書（３年目）'!N67:N6029,'４-６．概略予算書（３年目）'!B67:B6029,"工事",'４-６．概略予算書（３年目）'!F67:F6029,"")</f>
        <v>0</v>
      </c>
      <c r="F92" s="1111" t="s">
        <v>62</v>
      </c>
      <c r="G92" s="940"/>
      <c r="H92" s="940"/>
      <c r="I92" s="940"/>
      <c r="J92" s="940"/>
      <c r="K92" s="940"/>
      <c r="L92" s="940"/>
      <c r="M92" s="940"/>
      <c r="N92" s="940"/>
      <c r="O92" s="940"/>
      <c r="P92" s="940"/>
      <c r="Q92" s="940"/>
    </row>
    <row r="93" spans="1:17" s="874" customFormat="1" ht="30" customHeight="1" thickTop="1" x14ac:dyDescent="0.15">
      <c r="A93" s="939"/>
      <c r="B93" s="901" t="s">
        <v>11</v>
      </c>
      <c r="C93" s="918">
        <f>SUM(C90:C92)</f>
        <v>0</v>
      </c>
      <c r="D93" s="919">
        <f>SUM(D90:D92)</f>
        <v>0</v>
      </c>
      <c r="E93" s="904">
        <f>SUM(E90:E92)</f>
        <v>0</v>
      </c>
      <c r="F93" s="1112" t="s">
        <v>62</v>
      </c>
      <c r="G93" s="940"/>
      <c r="H93" s="940"/>
      <c r="I93" s="940"/>
      <c r="J93" s="940"/>
      <c r="K93" s="940"/>
      <c r="L93" s="940"/>
      <c r="M93" s="940"/>
      <c r="N93" s="940"/>
      <c r="O93" s="940"/>
      <c r="P93" s="940"/>
      <c r="Q93" s="940"/>
    </row>
    <row r="94" spans="1:17" s="842" customFormat="1" ht="21" customHeight="1" x14ac:dyDescent="0.15">
      <c r="A94" s="845"/>
      <c r="B94" s="845"/>
      <c r="C94" s="845"/>
      <c r="D94" s="845"/>
      <c r="E94" s="845"/>
      <c r="F94" s="845"/>
    </row>
    <row r="95" spans="1:17" ht="21" customHeight="1" x14ac:dyDescent="0.15">
      <c r="A95" s="845"/>
      <c r="B95" s="13"/>
      <c r="C95" s="13"/>
      <c r="D95" s="13"/>
      <c r="E95" s="13"/>
      <c r="F95" s="13"/>
    </row>
    <row r="96" spans="1:17" ht="21" customHeight="1" x14ac:dyDescent="0.15">
      <c r="A96" s="845"/>
      <c r="B96" s="13"/>
      <c r="C96" s="13"/>
      <c r="D96" s="13"/>
      <c r="E96" s="13"/>
      <c r="F96" s="13"/>
    </row>
    <row r="97" spans="1:6" ht="21" customHeight="1" x14ac:dyDescent="0.15">
      <c r="A97" s="845"/>
      <c r="B97" s="13"/>
      <c r="C97" s="13"/>
      <c r="D97" s="13"/>
      <c r="E97" s="13"/>
      <c r="F97" s="13"/>
    </row>
    <row r="98" spans="1:6" ht="21" customHeight="1" x14ac:dyDescent="0.15">
      <c r="A98" s="845"/>
      <c r="B98" s="13"/>
      <c r="C98" s="13"/>
      <c r="D98" s="13"/>
      <c r="E98" s="13"/>
      <c r="F98" s="13"/>
    </row>
    <row r="99" spans="1:6" ht="21" customHeight="1" x14ac:dyDescent="0.15">
      <c r="A99" s="845"/>
      <c r="B99" s="13"/>
      <c r="C99" s="13"/>
      <c r="D99" s="13"/>
      <c r="E99" s="13"/>
      <c r="F99" s="13"/>
    </row>
    <row r="100" spans="1:6" ht="21" customHeight="1" x14ac:dyDescent="0.15">
      <c r="A100" s="845"/>
    </row>
  </sheetData>
  <sheetProtection sheet="1" objects="1" scenarios="1"/>
  <phoneticPr fontId="7"/>
  <conditionalFormatting sqref="A22:A27">
    <cfRule type="expression" priority="68" stopIfTrue="1">
      <formula>CELL("protect", A22)=1</formula>
    </cfRule>
  </conditionalFormatting>
  <conditionalFormatting sqref="A29:A34">
    <cfRule type="expression" priority="67" stopIfTrue="1">
      <formula>CELL("protect", A29)=1</formula>
    </cfRule>
  </conditionalFormatting>
  <conditionalFormatting sqref="A51:A56">
    <cfRule type="expression" priority="35" stopIfTrue="1">
      <formula>CELL("protect", A51)=1</formula>
    </cfRule>
  </conditionalFormatting>
  <conditionalFormatting sqref="A58:A63">
    <cfRule type="expression" priority="34" stopIfTrue="1">
      <formula>CELL("protect", A58)=1</formula>
    </cfRule>
  </conditionalFormatting>
  <conditionalFormatting sqref="A80:A85">
    <cfRule type="expression" priority="17" stopIfTrue="1">
      <formula>CELL("protect", A80)=1</formula>
    </cfRule>
  </conditionalFormatting>
  <conditionalFormatting sqref="A87:A92">
    <cfRule type="expression" priority="16" stopIfTrue="1">
      <formula>CELL("protect", A87)=1</formula>
    </cfRule>
  </conditionalFormatting>
  <conditionalFormatting sqref="A7:B7 E7:I7 K7:XFD7 Q13:XFD13 O14:XFD14 G15:XFD35 A21:E21 A28:E28 A35:E35 O36:XFD41 Q42:XFD42 O43:XFD43 G44:XFD64 A50:E50 A57:E57 A64:E64 E65:F67 O65:XFD70 Q71:XFD71 O72:XFD72 G73:XFD93 A79:E79 A86:E86 A93:E93 A94:XFD1048576">
    <cfRule type="expression" priority="81" stopIfTrue="1">
      <formula>CELL("protect", A7)=1</formula>
    </cfRule>
  </conditionalFormatting>
  <conditionalFormatting sqref="A10:B20">
    <cfRule type="expression" priority="63" stopIfTrue="1">
      <formula>CELL("protect", A10)=1</formula>
    </cfRule>
  </conditionalFormatting>
  <conditionalFormatting sqref="A44:B49">
    <cfRule type="expression" priority="33" stopIfTrue="1">
      <formula>CELL("protect", A44)=1</formula>
    </cfRule>
  </conditionalFormatting>
  <conditionalFormatting sqref="A73:B78">
    <cfRule type="expression" priority="15" stopIfTrue="1">
      <formula>CELL("protect", A73)=1</formula>
    </cfRule>
  </conditionalFormatting>
  <conditionalFormatting sqref="A8:F9 O8:XFD12">
    <cfRule type="expression" priority="50" stopIfTrue="1">
      <formula>CELL("protect", A8)=1</formula>
    </cfRule>
  </conditionalFormatting>
  <conditionalFormatting sqref="A36:F43">
    <cfRule type="expression" priority="5" stopIfTrue="1">
      <formula>CELL("protect", A36)=1</formula>
    </cfRule>
  </conditionalFormatting>
  <conditionalFormatting sqref="A65:F72">
    <cfRule type="expression" priority="8" stopIfTrue="1">
      <formula>CELL("protect", A65)=1</formula>
    </cfRule>
  </conditionalFormatting>
  <conditionalFormatting sqref="B23:F23 B24:E27">
    <cfRule type="expression" priority="62" stopIfTrue="1">
      <formula>CELL("protect", B23)=1</formula>
    </cfRule>
  </conditionalFormatting>
  <conditionalFormatting sqref="B30:F30 B31:E34">
    <cfRule type="expression" priority="61" stopIfTrue="1">
      <formula>CELL("protect", B30)=1</formula>
    </cfRule>
  </conditionalFormatting>
  <conditionalFormatting sqref="B52:F52 B53:E56">
    <cfRule type="expression" priority="32" stopIfTrue="1">
      <formula>CELL("protect", B52)=1</formula>
    </cfRule>
  </conditionalFormatting>
  <conditionalFormatting sqref="B59:F59 B60:E63">
    <cfRule type="expression" priority="31" stopIfTrue="1">
      <formula>CELL("protect", B59)=1</formula>
    </cfRule>
  </conditionalFormatting>
  <conditionalFormatting sqref="B81:F81 B82:E85">
    <cfRule type="expression" priority="14" stopIfTrue="1">
      <formula>CELL("protect", B81)=1</formula>
    </cfRule>
  </conditionalFormatting>
  <conditionalFormatting sqref="B88:F88 B89:E92">
    <cfRule type="expression" priority="13" stopIfTrue="1">
      <formula>CELL("protect", B88)=1</formula>
    </cfRule>
  </conditionalFormatting>
  <conditionalFormatting sqref="C10:F14">
    <cfRule type="expression" priority="23" stopIfTrue="1">
      <formula>CELL("protect", C10)=1</formula>
    </cfRule>
  </conditionalFormatting>
  <conditionalFormatting sqref="C16:F16 C17:E20">
    <cfRule type="expression" priority="69" stopIfTrue="1">
      <formula>CELL("protect", C16)=1</formula>
    </cfRule>
  </conditionalFormatting>
  <conditionalFormatting sqref="C45:F45 C46:E49">
    <cfRule type="expression" priority="36" stopIfTrue="1">
      <formula>CELL("protect", C45)=1</formula>
    </cfRule>
  </conditionalFormatting>
  <conditionalFormatting sqref="C74:F74 C75:E78">
    <cfRule type="expression" priority="18" stopIfTrue="1">
      <formula>CELL("protect", C74)=1</formula>
    </cfRule>
  </conditionalFormatting>
  <conditionalFormatting sqref="F17:F21">
    <cfRule type="expression" priority="7" stopIfTrue="1">
      <formula>CELL("protect", F17)=1</formula>
    </cfRule>
  </conditionalFormatting>
  <conditionalFormatting sqref="F24:F28">
    <cfRule type="expression" priority="6" stopIfTrue="1">
      <formula>CELL("protect", F24)=1</formula>
    </cfRule>
  </conditionalFormatting>
  <conditionalFormatting sqref="F31:F35">
    <cfRule type="expression" priority="4" stopIfTrue="1">
      <formula>CELL("protect", F31)=1</formula>
    </cfRule>
  </conditionalFormatting>
  <conditionalFormatting sqref="F46:F50">
    <cfRule type="expression" priority="3" stopIfTrue="1">
      <formula>CELL("protect", F46)=1</formula>
    </cfRule>
  </conditionalFormatting>
  <conditionalFormatting sqref="F53:F57">
    <cfRule type="expression" priority="2" stopIfTrue="1">
      <formula>CELL("protect", F53)=1</formula>
    </cfRule>
  </conditionalFormatting>
  <conditionalFormatting sqref="F60:F64">
    <cfRule type="expression" priority="1" stopIfTrue="1">
      <formula>CELL("protect", F60)=1</formula>
    </cfRule>
  </conditionalFormatting>
  <conditionalFormatting sqref="F75:F79">
    <cfRule type="expression" priority="12" stopIfTrue="1">
      <formula>CELL("protect", F75)=1</formula>
    </cfRule>
  </conditionalFormatting>
  <conditionalFormatting sqref="F82:F86">
    <cfRule type="expression" priority="11" stopIfTrue="1">
      <formula>CELL("protect", F82)=1</formula>
    </cfRule>
  </conditionalFormatting>
  <conditionalFormatting sqref="F89:F93">
    <cfRule type="expression" priority="24" stopIfTrue="1">
      <formula>CELL("protect", F89)=1</formula>
    </cfRule>
  </conditionalFormatting>
  <pageMargins left="0.82677165354330706" right="0.23622047244094488" top="0.39370078740157483" bottom="0.39370078740157483" header="0.39370078740157483" footer="0.31496062992125984"/>
  <pageSetup paperSize="9" scale="79" fitToHeight="0" orientation="portrait" cellComments="asDisplayed" r:id="rId1"/>
  <headerFooter alignWithMargins="0"/>
  <rowBreaks count="2" manualBreakCount="2">
    <brk id="36" min="1" max="5" man="1"/>
    <brk id="65" min="1" max="5"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6">
    <tabColor theme="9" tint="0.59999389629810485"/>
  </sheetPr>
  <dimension ref="A1:AD55"/>
  <sheetViews>
    <sheetView showGridLines="0" view="pageBreakPreview" zoomScale="70" zoomScaleNormal="85" zoomScaleSheetLayoutView="70" workbookViewId="0">
      <pane ySplit="15" topLeftCell="A40" activePane="bottomLeft" state="frozen"/>
      <selection activeCell="I182" sqref="I182"/>
      <selection pane="bottomLeft"/>
    </sheetView>
  </sheetViews>
  <sheetFormatPr defaultColWidth="9" defaultRowHeight="18.75" customHeight="1" x14ac:dyDescent="0.15"/>
  <cols>
    <col min="1" max="1" width="2.75" style="22" customWidth="1"/>
    <col min="2" max="2" width="5" style="231" customWidth="1"/>
    <col min="3" max="3" width="27.5" style="22" customWidth="1"/>
    <col min="4" max="5" width="11.25" style="22" customWidth="1"/>
    <col min="6" max="6" width="9.25" style="230" customWidth="1"/>
    <col min="7" max="7" width="4.375" style="230" customWidth="1"/>
    <col min="8" max="8" width="7.5" style="232" customWidth="1"/>
    <col min="9" max="9" width="5" style="232" customWidth="1"/>
    <col min="10" max="10" width="12.625" style="233" customWidth="1"/>
    <col min="11" max="11" width="5" style="232" customWidth="1"/>
    <col min="12" max="12" width="12.625" style="233" customWidth="1"/>
    <col min="13" max="13" width="5" style="232" customWidth="1"/>
    <col min="14" max="14" width="12.625" style="233" customWidth="1"/>
    <col min="15" max="15" width="11.25" style="234" customWidth="1"/>
    <col min="16" max="17" width="9" style="22"/>
    <col min="18" max="20" width="13.875" style="22" customWidth="1"/>
    <col min="21" max="22" width="9" style="22"/>
    <col min="23" max="25" width="13.875" style="22" customWidth="1"/>
    <col min="26" max="26" width="9" style="22"/>
    <col min="27" max="27" width="12.625" style="22" customWidth="1"/>
    <col min="28" max="29" width="11.75" style="22" customWidth="1"/>
    <col min="30" max="16384" width="9" style="22"/>
  </cols>
  <sheetData>
    <row r="1" spans="1:25" ht="18.75" customHeight="1" x14ac:dyDescent="0.15">
      <c r="A1" s="77"/>
      <c r="B1" s="289" t="s">
        <v>956</v>
      </c>
      <c r="C1" s="609"/>
      <c r="D1" s="77"/>
      <c r="E1" s="77"/>
      <c r="F1" s="78"/>
      <c r="G1" s="78"/>
      <c r="H1" s="79"/>
      <c r="I1" s="79"/>
      <c r="J1" s="80"/>
      <c r="K1" s="79"/>
      <c r="L1" s="80"/>
      <c r="M1" s="79"/>
      <c r="N1" s="80"/>
      <c r="O1" s="81"/>
      <c r="P1" s="77"/>
      <c r="Q1" s="77"/>
      <c r="R1" s="77"/>
      <c r="S1" s="77"/>
      <c r="T1" s="77"/>
      <c r="U1" s="77"/>
      <c r="V1" s="77"/>
      <c r="W1" s="77"/>
      <c r="X1" s="77"/>
      <c r="Y1" s="77"/>
    </row>
    <row r="2" spans="1:25" ht="18.75" customHeight="1" x14ac:dyDescent="0.15">
      <c r="A2" s="77"/>
      <c r="B2" s="610"/>
      <c r="C2" s="290" t="s">
        <v>922</v>
      </c>
      <c r="D2" s="77"/>
      <c r="E2" s="77"/>
      <c r="F2" s="78"/>
      <c r="G2" s="78"/>
      <c r="H2" s="79"/>
      <c r="I2" s="79"/>
      <c r="J2" s="80"/>
      <c r="K2" s="79"/>
      <c r="L2" s="80"/>
      <c r="M2" s="79"/>
      <c r="N2" s="80"/>
      <c r="O2" s="81"/>
      <c r="P2" s="77"/>
      <c r="Q2" s="77"/>
      <c r="R2" s="77"/>
      <c r="S2" s="77"/>
      <c r="T2" s="77"/>
      <c r="U2" s="77"/>
      <c r="V2" s="77"/>
      <c r="W2" s="77"/>
      <c r="X2" s="77"/>
      <c r="Y2" s="77"/>
    </row>
    <row r="3" spans="1:25" ht="18.75" customHeight="1" x14ac:dyDescent="0.15">
      <c r="A3" s="77"/>
      <c r="B3" s="608"/>
      <c r="C3" s="290" t="s">
        <v>923</v>
      </c>
      <c r="D3" s="77"/>
      <c r="E3" s="77"/>
      <c r="F3" s="78"/>
      <c r="G3" s="78"/>
      <c r="H3" s="79"/>
      <c r="I3" s="79"/>
      <c r="J3" s="80"/>
      <c r="K3" s="79"/>
      <c r="L3" s="80"/>
      <c r="M3" s="79"/>
      <c r="N3" s="80"/>
      <c r="O3" s="81"/>
      <c r="P3" s="77"/>
      <c r="Q3" s="77"/>
      <c r="R3" s="77"/>
      <c r="S3" s="77"/>
      <c r="T3" s="77"/>
      <c r="U3" s="77"/>
      <c r="V3" s="77"/>
      <c r="W3" s="77"/>
      <c r="X3" s="77"/>
      <c r="Y3" s="77"/>
    </row>
    <row r="4" spans="1:25" ht="18.75" customHeight="1" x14ac:dyDescent="0.15">
      <c r="A4" s="77"/>
      <c r="B4" s="608"/>
      <c r="C4" s="290" t="s">
        <v>1056</v>
      </c>
      <c r="D4" s="77"/>
      <c r="E4" s="77"/>
      <c r="F4" s="78"/>
      <c r="G4" s="78"/>
      <c r="H4" s="79"/>
      <c r="I4" s="79"/>
      <c r="J4" s="80"/>
      <c r="K4" s="79"/>
      <c r="L4" s="80"/>
      <c r="M4" s="79"/>
      <c r="N4" s="80"/>
      <c r="O4" s="81"/>
      <c r="P4" s="77"/>
      <c r="Q4" s="77"/>
      <c r="R4" s="77"/>
      <c r="S4" s="77"/>
      <c r="T4" s="77"/>
      <c r="U4" s="77"/>
      <c r="V4" s="77"/>
      <c r="W4" s="77"/>
      <c r="X4" s="77"/>
      <c r="Y4" s="77"/>
    </row>
    <row r="5" spans="1:25" ht="18.75" customHeight="1" x14ac:dyDescent="0.15">
      <c r="A5" s="77"/>
      <c r="B5" s="608"/>
      <c r="C5" s="290" t="s">
        <v>925</v>
      </c>
      <c r="D5" s="77"/>
      <c r="E5" s="77"/>
      <c r="F5" s="78"/>
      <c r="G5" s="78"/>
      <c r="H5" s="79"/>
      <c r="I5" s="79"/>
      <c r="J5" s="80"/>
      <c r="K5" s="79"/>
      <c r="L5" s="80"/>
      <c r="M5" s="79"/>
      <c r="N5" s="80"/>
      <c r="O5" s="81"/>
      <c r="P5" s="77"/>
      <c r="Q5" s="77"/>
      <c r="R5" s="77"/>
      <c r="S5" s="77"/>
      <c r="T5" s="77"/>
      <c r="U5" s="77"/>
      <c r="V5" s="77"/>
      <c r="W5" s="77"/>
      <c r="X5" s="77"/>
      <c r="Y5" s="77"/>
    </row>
    <row r="6" spans="1:25" ht="9" hidden="1" customHeight="1" x14ac:dyDescent="0.15">
      <c r="A6" s="77"/>
      <c r="B6" s="608"/>
      <c r="C6" s="606"/>
      <c r="D6" s="77"/>
      <c r="E6" s="77"/>
      <c r="F6" s="78"/>
      <c r="G6" s="78"/>
      <c r="H6" s="79"/>
      <c r="I6" s="79"/>
      <c r="J6" s="80"/>
      <c r="K6" s="79"/>
      <c r="L6" s="80"/>
      <c r="M6" s="79"/>
      <c r="N6" s="80"/>
      <c r="O6" s="81"/>
      <c r="P6" s="77"/>
      <c r="Q6" s="77"/>
      <c r="R6" s="77"/>
      <c r="S6" s="77"/>
      <c r="T6" s="77"/>
      <c r="U6" s="77"/>
      <c r="V6" s="77"/>
      <c r="W6" s="77"/>
      <c r="X6" s="77"/>
      <c r="Y6" s="77"/>
    </row>
    <row r="7" spans="1:25" ht="9" hidden="1" customHeight="1" x14ac:dyDescent="0.15">
      <c r="A7" s="77"/>
      <c r="B7" s="607"/>
      <c r="C7" s="605"/>
      <c r="D7" s="77"/>
      <c r="E7" s="77"/>
      <c r="F7" s="78"/>
      <c r="G7" s="78"/>
      <c r="H7" s="79"/>
      <c r="I7" s="79"/>
      <c r="J7" s="80"/>
      <c r="K7" s="79"/>
      <c r="L7" s="80"/>
      <c r="M7" s="79"/>
      <c r="N7" s="80"/>
      <c r="O7" s="81"/>
      <c r="P7" s="77"/>
      <c r="Q7" s="77"/>
      <c r="R7" s="77"/>
      <c r="S7" s="77"/>
      <c r="T7" s="77"/>
      <c r="U7" s="77"/>
      <c r="V7" s="77"/>
      <c r="W7" s="77"/>
      <c r="X7" s="77"/>
      <c r="Y7" s="77"/>
    </row>
    <row r="8" spans="1:25" ht="9" hidden="1" customHeight="1" x14ac:dyDescent="0.15">
      <c r="A8" s="77"/>
      <c r="B8" s="608"/>
      <c r="C8" s="606"/>
      <c r="D8" s="77"/>
      <c r="E8" s="77"/>
      <c r="F8" s="78"/>
      <c r="G8" s="78"/>
      <c r="H8" s="79"/>
      <c r="I8" s="79"/>
      <c r="J8" s="80"/>
      <c r="K8" s="79"/>
      <c r="L8" s="80"/>
      <c r="M8" s="79"/>
      <c r="N8" s="80"/>
      <c r="O8" s="81"/>
      <c r="P8" s="77"/>
      <c r="Q8" s="77"/>
      <c r="R8" s="77"/>
      <c r="S8" s="77"/>
      <c r="T8" s="77"/>
      <c r="U8" s="77"/>
      <c r="V8" s="77"/>
      <c r="W8" s="77"/>
      <c r="X8" s="77"/>
      <c r="Y8" s="77"/>
    </row>
    <row r="9" spans="1:25" ht="9" hidden="1" customHeight="1" x14ac:dyDescent="0.15">
      <c r="A9" s="77"/>
      <c r="B9" s="605"/>
      <c r="C9" s="606"/>
      <c r="D9" s="77"/>
      <c r="E9" s="77"/>
      <c r="F9" s="78"/>
      <c r="G9" s="78"/>
      <c r="H9" s="79"/>
      <c r="I9" s="79"/>
      <c r="J9" s="80"/>
      <c r="K9" s="79"/>
      <c r="L9" s="80"/>
      <c r="M9" s="79"/>
      <c r="N9" s="80"/>
      <c r="O9" s="81"/>
      <c r="P9" s="77"/>
      <c r="Q9" s="77"/>
      <c r="R9" s="77"/>
      <c r="S9" s="77"/>
      <c r="T9" s="77"/>
      <c r="U9" s="77"/>
      <c r="V9" s="77"/>
      <c r="W9" s="77"/>
      <c r="X9" s="77"/>
      <c r="Y9" s="77"/>
    </row>
    <row r="10" spans="1:25" ht="9" hidden="1" customHeight="1" x14ac:dyDescent="0.15">
      <c r="A10" s="77"/>
      <c r="B10" s="605"/>
      <c r="C10" s="606"/>
      <c r="D10" s="77"/>
      <c r="E10" s="77"/>
      <c r="F10" s="78"/>
      <c r="G10" s="78"/>
      <c r="H10" s="79"/>
      <c r="I10" s="79"/>
      <c r="J10" s="80"/>
      <c r="K10" s="79"/>
      <c r="L10" s="80"/>
      <c r="M10" s="79"/>
      <c r="N10" s="80"/>
      <c r="O10" s="81"/>
      <c r="P10" s="77"/>
      <c r="Q10" s="77"/>
      <c r="R10" s="77"/>
      <c r="S10" s="77"/>
      <c r="T10" s="77"/>
      <c r="U10" s="77"/>
      <c r="V10" s="77"/>
      <c r="W10" s="77"/>
      <c r="X10" s="77"/>
      <c r="Y10" s="77"/>
    </row>
    <row r="11" spans="1:25" ht="9" hidden="1" customHeight="1" x14ac:dyDescent="0.15">
      <c r="A11" s="77"/>
      <c r="B11" s="605"/>
      <c r="C11" s="606"/>
      <c r="D11" s="77"/>
      <c r="E11" s="77"/>
      <c r="F11" s="78"/>
      <c r="G11" s="78"/>
      <c r="H11" s="79"/>
      <c r="I11" s="79"/>
      <c r="J11" s="80"/>
      <c r="K11" s="79"/>
      <c r="L11" s="80"/>
      <c r="M11" s="79"/>
      <c r="N11" s="80"/>
      <c r="O11" s="81"/>
      <c r="P11" s="77"/>
      <c r="Q11" s="77"/>
      <c r="R11" s="77"/>
      <c r="S11" s="77"/>
      <c r="T11" s="77"/>
      <c r="U11" s="77"/>
      <c r="V11" s="77"/>
      <c r="W11" s="77"/>
      <c r="X11" s="77"/>
      <c r="Y11" s="77"/>
    </row>
    <row r="12" spans="1:25" ht="22.5" customHeight="1" thickBot="1" x14ac:dyDescent="0.25">
      <c r="B12" s="1969" t="s">
        <v>924</v>
      </c>
      <c r="C12" s="1969"/>
      <c r="D12" s="1969"/>
      <c r="E12" s="82"/>
      <c r="F12" s="83"/>
      <c r="G12" s="83"/>
      <c r="H12" s="84"/>
      <c r="I12" s="84"/>
      <c r="J12" s="85"/>
      <c r="K12" s="84"/>
      <c r="L12" s="85"/>
      <c r="M12" s="84"/>
      <c r="N12" s="85"/>
      <c r="O12" s="86"/>
      <c r="P12" s="77"/>
      <c r="Q12" s="77"/>
      <c r="R12" s="77"/>
      <c r="S12" s="77"/>
      <c r="T12" s="77"/>
      <c r="U12" s="77"/>
      <c r="V12" s="77"/>
      <c r="W12" s="77"/>
      <c r="X12" s="77"/>
      <c r="Y12" s="77"/>
    </row>
    <row r="13" spans="1:25" ht="18.75" customHeight="1" x14ac:dyDescent="0.15">
      <c r="A13" s="87"/>
      <c r="B13" s="1973" t="s">
        <v>19</v>
      </c>
      <c r="C13" s="88" t="s">
        <v>485</v>
      </c>
      <c r="D13" s="89"/>
      <c r="E13" s="90"/>
      <c r="F13" s="1992" t="s">
        <v>1255</v>
      </c>
      <c r="G13" s="1976" t="s">
        <v>17</v>
      </c>
      <c r="H13" s="1979" t="s">
        <v>486</v>
      </c>
      <c r="I13" s="1980"/>
      <c r="J13" s="1980"/>
      <c r="K13" s="1980"/>
      <c r="L13" s="1980"/>
      <c r="M13" s="1980"/>
      <c r="N13" s="1981"/>
      <c r="O13" s="91" t="s">
        <v>0</v>
      </c>
      <c r="P13" s="77"/>
      <c r="Q13" s="77"/>
      <c r="R13" s="77"/>
      <c r="S13" s="77"/>
      <c r="T13" s="77"/>
      <c r="U13" s="77"/>
      <c r="V13" s="77"/>
      <c r="W13" s="77"/>
      <c r="X13" s="77"/>
      <c r="Y13" s="77"/>
    </row>
    <row r="14" spans="1:25" ht="18.75" customHeight="1" x14ac:dyDescent="0.15">
      <c r="A14" s="87"/>
      <c r="B14" s="1974"/>
      <c r="C14" s="92" t="s">
        <v>14</v>
      </c>
      <c r="D14" s="93" t="s">
        <v>20</v>
      </c>
      <c r="E14" s="94" t="s">
        <v>487</v>
      </c>
      <c r="F14" s="1993"/>
      <c r="G14" s="1977"/>
      <c r="H14" s="1982" t="s">
        <v>15</v>
      </c>
      <c r="I14" s="1984" t="s">
        <v>21</v>
      </c>
      <c r="J14" s="1984"/>
      <c r="K14" s="1985" t="s">
        <v>22</v>
      </c>
      <c r="L14" s="1986"/>
      <c r="M14" s="1987" t="s">
        <v>23</v>
      </c>
      <c r="N14" s="1988"/>
      <c r="O14" s="95"/>
      <c r="P14" s="77"/>
      <c r="Q14" s="77"/>
      <c r="R14" s="77"/>
      <c r="S14" s="77"/>
      <c r="T14" s="77"/>
      <c r="U14" s="77"/>
      <c r="V14" s="77"/>
      <c r="W14" s="77"/>
      <c r="X14" s="77"/>
      <c r="Y14" s="77"/>
    </row>
    <row r="15" spans="1:25" ht="18.75" customHeight="1" thickBot="1" x14ac:dyDescent="0.2">
      <c r="A15" s="87"/>
      <c r="B15" s="1975"/>
      <c r="C15" s="96"/>
      <c r="D15" s="97"/>
      <c r="E15" s="98"/>
      <c r="F15" s="1994"/>
      <c r="G15" s="1978"/>
      <c r="H15" s="1983"/>
      <c r="I15" s="99" t="s">
        <v>16</v>
      </c>
      <c r="J15" s="99" t="s">
        <v>12</v>
      </c>
      <c r="K15" s="100" t="s">
        <v>16</v>
      </c>
      <c r="L15" s="100" t="s">
        <v>12</v>
      </c>
      <c r="M15" s="101" t="s">
        <v>16</v>
      </c>
      <c r="N15" s="102" t="s">
        <v>12</v>
      </c>
      <c r="O15" s="103"/>
      <c r="P15" s="77"/>
      <c r="Q15" s="77"/>
      <c r="R15" s="77"/>
      <c r="S15" s="77"/>
      <c r="T15" s="77"/>
      <c r="U15" s="77"/>
      <c r="V15" s="77"/>
      <c r="W15" s="77"/>
      <c r="X15" s="77"/>
      <c r="Y15" s="77"/>
    </row>
    <row r="16" spans="1:25" ht="24.75" customHeight="1" thickBot="1" x14ac:dyDescent="0.2">
      <c r="A16" s="87"/>
      <c r="B16" s="1989" t="s">
        <v>24</v>
      </c>
      <c r="C16" s="1990"/>
      <c r="D16" s="1990"/>
      <c r="E16" s="1990"/>
      <c r="F16" s="1990"/>
      <c r="G16" s="1991"/>
      <c r="H16" s="104"/>
      <c r="I16" s="105"/>
      <c r="J16" s="105"/>
      <c r="K16" s="106"/>
      <c r="L16" s="106"/>
      <c r="M16" s="107"/>
      <c r="N16" s="108"/>
      <c r="O16" s="109"/>
      <c r="P16" s="77"/>
      <c r="Q16" s="605"/>
      <c r="R16" s="605"/>
      <c r="S16" s="605"/>
      <c r="T16" s="605"/>
      <c r="U16" s="605"/>
      <c r="V16" s="605"/>
      <c r="W16" s="605"/>
      <c r="X16" s="605"/>
      <c r="Y16" s="605"/>
    </row>
    <row r="17" spans="1:25" ht="42" customHeight="1" thickTop="1" x14ac:dyDescent="0.15">
      <c r="A17" s="87"/>
      <c r="B17" s="110"/>
      <c r="C17" s="111" t="s">
        <v>488</v>
      </c>
      <c r="D17" s="112"/>
      <c r="E17" s="113" t="s">
        <v>11</v>
      </c>
      <c r="F17" s="236"/>
      <c r="G17" s="114" t="s">
        <v>18</v>
      </c>
      <c r="H17" s="115"/>
      <c r="I17" s="116"/>
      <c r="J17" s="116">
        <f>SUM('４-４．概略予算書（１年目）'!J20,'４-５．概略予算書（２年目）'!J20,'４-６．概略予算書（３年目）'!J20)</f>
        <v>0</v>
      </c>
      <c r="K17" s="117"/>
      <c r="L17" s="117">
        <f>SUM('４-４．概略予算書（１年目）'!L20,'４-５．概略予算書（２年目）'!L20,'４-６．概略予算書（３年目）'!L20)</f>
        <v>0</v>
      </c>
      <c r="M17" s="118"/>
      <c r="N17" s="119">
        <f>J17-L17</f>
        <v>0</v>
      </c>
      <c r="O17" s="120"/>
      <c r="P17" s="77"/>
      <c r="Q17" s="652"/>
      <c r="R17" s="653"/>
      <c r="S17" s="653"/>
      <c r="T17" s="653"/>
      <c r="U17" s="605"/>
      <c r="V17" s="652"/>
      <c r="W17" s="653"/>
      <c r="X17" s="653"/>
      <c r="Y17" s="653"/>
    </row>
    <row r="18" spans="1:25" ht="18.75" customHeight="1" thickBot="1" x14ac:dyDescent="0.2">
      <c r="A18" s="87"/>
      <c r="B18" s="121"/>
      <c r="C18" s="1995"/>
      <c r="D18" s="1996"/>
      <c r="E18" s="1997"/>
      <c r="F18" s="238"/>
      <c r="G18" s="478"/>
      <c r="H18" s="125"/>
      <c r="I18" s="126"/>
      <c r="J18" s="127"/>
      <c r="K18" s="128"/>
      <c r="L18" s="129"/>
      <c r="M18" s="130"/>
      <c r="N18" s="131"/>
      <c r="O18" s="132"/>
      <c r="P18" s="77"/>
      <c r="Q18" s="654"/>
      <c r="R18" s="655"/>
      <c r="S18" s="655"/>
      <c r="T18" s="655"/>
      <c r="U18" s="655"/>
      <c r="V18" s="654"/>
      <c r="W18" s="655"/>
      <c r="X18" s="655"/>
      <c r="Y18" s="655"/>
    </row>
    <row r="19" spans="1:25" ht="18.75" customHeight="1" thickTop="1" x14ac:dyDescent="0.15">
      <c r="A19" s="87"/>
      <c r="B19" s="110"/>
      <c r="C19" s="111" t="s">
        <v>25</v>
      </c>
      <c r="D19" s="112"/>
      <c r="E19" s="113"/>
      <c r="F19" s="236"/>
      <c r="G19" s="114"/>
      <c r="H19" s="133"/>
      <c r="I19" s="134"/>
      <c r="J19" s="134"/>
      <c r="K19" s="135"/>
      <c r="L19" s="135"/>
      <c r="M19" s="118"/>
      <c r="N19" s="136"/>
      <c r="O19" s="120"/>
      <c r="P19" s="77"/>
      <c r="Q19" s="654"/>
      <c r="R19" s="655"/>
      <c r="S19" s="655"/>
      <c r="T19" s="655"/>
      <c r="U19" s="655"/>
      <c r="V19" s="654"/>
      <c r="W19" s="655"/>
      <c r="X19" s="655"/>
      <c r="Y19" s="655"/>
    </row>
    <row r="20" spans="1:25" ht="18.75" customHeight="1" x14ac:dyDescent="0.15">
      <c r="A20" s="87"/>
      <c r="B20" s="137"/>
      <c r="C20" s="1970" t="s">
        <v>30</v>
      </c>
      <c r="D20" s="1971"/>
      <c r="E20" s="1972"/>
      <c r="F20" s="238"/>
      <c r="G20" s="138" t="s">
        <v>489</v>
      </c>
      <c r="H20" s="139"/>
      <c r="I20" s="140"/>
      <c r="J20" s="141">
        <f>SUM('４-４．概略予算書（１年目）'!J23,'４-５．概略予算書（２年目）'!J23,'４-６．概略予算書（３年目）'!J23)</f>
        <v>0</v>
      </c>
      <c r="K20" s="142"/>
      <c r="L20" s="143">
        <f>SUM('４-４．概略予算書（１年目）'!L23,'４-５．概略予算書（２年目）'!L23,'４-６．概略予算書（３年目）'!L23)</f>
        <v>0</v>
      </c>
      <c r="M20" s="144"/>
      <c r="N20" s="145">
        <f>J20-L20</f>
        <v>0</v>
      </c>
      <c r="O20" s="146"/>
      <c r="P20" s="77"/>
      <c r="Q20" s="654"/>
      <c r="R20" s="655"/>
      <c r="S20" s="655"/>
      <c r="T20" s="655"/>
      <c r="U20" s="655"/>
      <c r="V20" s="654"/>
      <c r="W20" s="655"/>
      <c r="X20" s="655"/>
      <c r="Y20" s="655"/>
    </row>
    <row r="21" spans="1:25" ht="18.75" customHeight="1" x14ac:dyDescent="0.15">
      <c r="A21" s="87"/>
      <c r="B21" s="137"/>
      <c r="C21" s="1970" t="s">
        <v>490</v>
      </c>
      <c r="D21" s="1971"/>
      <c r="E21" s="1972"/>
      <c r="F21" s="238"/>
      <c r="G21" s="138" t="s">
        <v>489</v>
      </c>
      <c r="H21" s="139"/>
      <c r="I21" s="140"/>
      <c r="J21" s="141">
        <f>SUM('４-４．概略予算書（１年目）'!J24,'４-５．概略予算書（２年目）'!J24,'４-６．概略予算書（３年目）'!J24)</f>
        <v>0</v>
      </c>
      <c r="K21" s="142"/>
      <c r="L21" s="143">
        <f>SUM('４-４．概略予算書（１年目）'!L24,'４-５．概略予算書（２年目）'!L24,'４-６．概略予算書（３年目）'!L24)</f>
        <v>0</v>
      </c>
      <c r="M21" s="144"/>
      <c r="N21" s="145">
        <f t="shared" ref="N21:N27" si="0">J21-L21</f>
        <v>0</v>
      </c>
      <c r="O21" s="146"/>
      <c r="P21" s="77"/>
      <c r="Q21" s="654"/>
      <c r="R21" s="655"/>
      <c r="S21" s="655"/>
      <c r="T21" s="655"/>
      <c r="U21" s="655"/>
      <c r="V21" s="654"/>
      <c r="W21" s="655"/>
      <c r="X21" s="655"/>
      <c r="Y21" s="655"/>
    </row>
    <row r="22" spans="1:25" ht="18.75" customHeight="1" x14ac:dyDescent="0.15">
      <c r="A22" s="87"/>
      <c r="B22" s="137"/>
      <c r="C22" s="1970" t="s">
        <v>31</v>
      </c>
      <c r="D22" s="1971"/>
      <c r="E22" s="1972"/>
      <c r="F22" s="238"/>
      <c r="G22" s="138" t="s">
        <v>489</v>
      </c>
      <c r="H22" s="139"/>
      <c r="I22" s="140"/>
      <c r="J22" s="141">
        <f>SUM('４-４．概略予算書（１年目）'!J25,'４-５．概略予算書（２年目）'!J25,'４-６．概略予算書（３年目）'!J25)</f>
        <v>0</v>
      </c>
      <c r="K22" s="142"/>
      <c r="L22" s="143">
        <f>SUM('４-４．概略予算書（１年目）'!L25,'４-５．概略予算書（２年目）'!L25,'４-６．概略予算書（３年目）'!L25)</f>
        <v>0</v>
      </c>
      <c r="M22" s="144"/>
      <c r="N22" s="145">
        <f t="shared" si="0"/>
        <v>0</v>
      </c>
      <c r="O22" s="146"/>
      <c r="P22" s="77"/>
      <c r="Q22" s="654"/>
      <c r="R22" s="655"/>
      <c r="S22" s="655"/>
      <c r="T22" s="655"/>
      <c r="U22" s="655"/>
      <c r="V22" s="654"/>
      <c r="W22" s="655"/>
      <c r="X22" s="655"/>
      <c r="Y22" s="655"/>
    </row>
    <row r="23" spans="1:25" ht="18.75" customHeight="1" x14ac:dyDescent="0.15">
      <c r="A23" s="87"/>
      <c r="B23" s="137"/>
      <c r="C23" s="1970" t="s">
        <v>32</v>
      </c>
      <c r="D23" s="1971"/>
      <c r="E23" s="1972"/>
      <c r="F23" s="238"/>
      <c r="G23" s="138" t="s">
        <v>489</v>
      </c>
      <c r="H23" s="139"/>
      <c r="I23" s="140"/>
      <c r="J23" s="141">
        <f>SUM('４-４．概略予算書（１年目）'!J26,'４-５．概略予算書（２年目）'!J26,'４-６．概略予算書（３年目）'!J26)</f>
        <v>0</v>
      </c>
      <c r="K23" s="142"/>
      <c r="L23" s="143">
        <f>SUM('４-４．概略予算書（１年目）'!L26,'４-５．概略予算書（２年目）'!L26,'４-６．概略予算書（３年目）'!L26)</f>
        <v>0</v>
      </c>
      <c r="M23" s="144"/>
      <c r="N23" s="145">
        <f t="shared" si="0"/>
        <v>0</v>
      </c>
      <c r="O23" s="146"/>
      <c r="P23" s="77"/>
      <c r="Q23" s="654"/>
      <c r="R23" s="655"/>
      <c r="S23" s="655"/>
      <c r="T23" s="655"/>
      <c r="U23" s="655"/>
      <c r="V23" s="654"/>
      <c r="W23" s="655"/>
      <c r="X23" s="655"/>
      <c r="Y23" s="655"/>
    </row>
    <row r="24" spans="1:25" ht="18.75" customHeight="1" x14ac:dyDescent="0.15">
      <c r="A24" s="87"/>
      <c r="B24" s="137"/>
      <c r="C24" s="1970" t="s">
        <v>33</v>
      </c>
      <c r="D24" s="1971"/>
      <c r="E24" s="1972"/>
      <c r="F24" s="238"/>
      <c r="G24" s="138" t="s">
        <v>489</v>
      </c>
      <c r="H24" s="139"/>
      <c r="I24" s="140"/>
      <c r="J24" s="141">
        <f>SUM('４-４．概略予算書（１年目）'!J27,'４-５．概略予算書（２年目）'!J27,'４-６．概略予算書（３年目）'!J27)</f>
        <v>0</v>
      </c>
      <c r="K24" s="142"/>
      <c r="L24" s="143">
        <f>SUM('４-４．概略予算書（１年目）'!L27,'４-５．概略予算書（２年目）'!L27,'４-６．概略予算書（３年目）'!L27)</f>
        <v>0</v>
      </c>
      <c r="M24" s="144"/>
      <c r="N24" s="145">
        <f t="shared" si="0"/>
        <v>0</v>
      </c>
      <c r="O24" s="146"/>
      <c r="P24" s="77"/>
      <c r="Q24" s="654"/>
      <c r="R24" s="655"/>
      <c r="S24" s="655"/>
      <c r="T24" s="655"/>
      <c r="U24" s="655"/>
      <c r="V24" s="654"/>
      <c r="W24" s="655"/>
      <c r="X24" s="655"/>
      <c r="Y24" s="655"/>
    </row>
    <row r="25" spans="1:25" ht="18.75" customHeight="1" x14ac:dyDescent="0.15">
      <c r="A25" s="87"/>
      <c r="B25" s="137"/>
      <c r="C25" s="1970" t="s">
        <v>34</v>
      </c>
      <c r="D25" s="1971"/>
      <c r="E25" s="1972"/>
      <c r="F25" s="238"/>
      <c r="G25" s="138" t="s">
        <v>489</v>
      </c>
      <c r="H25" s="139"/>
      <c r="I25" s="140"/>
      <c r="J25" s="141">
        <f>SUM('４-４．概略予算書（１年目）'!J28,'４-５．概略予算書（２年目）'!J28,'４-６．概略予算書（３年目）'!J28)</f>
        <v>0</v>
      </c>
      <c r="K25" s="142"/>
      <c r="L25" s="143">
        <f>SUM('４-４．概略予算書（１年目）'!L28,'４-５．概略予算書（２年目）'!L28,'４-６．概略予算書（３年目）'!L28)</f>
        <v>0</v>
      </c>
      <c r="M25" s="144"/>
      <c r="N25" s="145">
        <f t="shared" si="0"/>
        <v>0</v>
      </c>
      <c r="O25" s="146"/>
      <c r="P25" s="77"/>
      <c r="Q25" s="654"/>
      <c r="R25" s="655"/>
      <c r="S25" s="655"/>
      <c r="T25" s="655"/>
      <c r="U25" s="655"/>
      <c r="V25" s="654"/>
      <c r="W25" s="655"/>
      <c r="X25" s="655"/>
      <c r="Y25" s="655"/>
    </row>
    <row r="26" spans="1:25" ht="18.75" customHeight="1" x14ac:dyDescent="0.15">
      <c r="A26" s="87"/>
      <c r="B26" s="137"/>
      <c r="C26" s="1970" t="s">
        <v>35</v>
      </c>
      <c r="D26" s="1971"/>
      <c r="E26" s="1972"/>
      <c r="F26" s="238"/>
      <c r="G26" s="138" t="s">
        <v>489</v>
      </c>
      <c r="H26" s="139"/>
      <c r="I26" s="140"/>
      <c r="J26" s="141">
        <f>SUM('４-４．概略予算書（１年目）'!J29,'４-５．概略予算書（２年目）'!J29,'４-６．概略予算書（３年目）'!J29)</f>
        <v>0</v>
      </c>
      <c r="K26" s="142"/>
      <c r="L26" s="143">
        <f>SUM('４-４．概略予算書（１年目）'!L29,'４-５．概略予算書（２年目）'!L29,'４-６．概略予算書（３年目）'!L29)</f>
        <v>0</v>
      </c>
      <c r="M26" s="144"/>
      <c r="N26" s="145">
        <f t="shared" si="0"/>
        <v>0</v>
      </c>
      <c r="O26" s="146"/>
      <c r="P26" s="77"/>
      <c r="Q26" s="654"/>
      <c r="R26" s="655"/>
      <c r="S26" s="655"/>
      <c r="T26" s="655"/>
      <c r="U26" s="655"/>
      <c r="V26" s="654"/>
      <c r="W26" s="655"/>
      <c r="X26" s="655"/>
      <c r="Y26" s="655"/>
    </row>
    <row r="27" spans="1:25" ht="18.75" customHeight="1" x14ac:dyDescent="0.15">
      <c r="A27" s="87"/>
      <c r="B27" s="137"/>
      <c r="C27" s="1970" t="s">
        <v>36</v>
      </c>
      <c r="D27" s="1971"/>
      <c r="E27" s="1972"/>
      <c r="F27" s="238"/>
      <c r="G27" s="138" t="s">
        <v>489</v>
      </c>
      <c r="H27" s="139"/>
      <c r="I27" s="140"/>
      <c r="J27" s="141">
        <f>SUM('４-４．概略予算書（１年目）'!J30,'４-５．概略予算書（２年目）'!J30,'４-６．概略予算書（３年目）'!J30)</f>
        <v>0</v>
      </c>
      <c r="K27" s="142"/>
      <c r="L27" s="143">
        <f>SUM('４-４．概略予算書（１年目）'!L30,'４-５．概略予算書（２年目）'!L30,'４-６．概略予算書（３年目）'!L30)</f>
        <v>0</v>
      </c>
      <c r="M27" s="144"/>
      <c r="N27" s="145">
        <f t="shared" si="0"/>
        <v>0</v>
      </c>
      <c r="O27" s="146"/>
      <c r="P27" s="77"/>
      <c r="Q27" s="654"/>
      <c r="R27" s="656"/>
      <c r="S27" s="656"/>
      <c r="T27" s="656"/>
      <c r="U27" s="655"/>
      <c r="V27" s="654"/>
      <c r="W27" s="656"/>
      <c r="X27" s="656"/>
      <c r="Y27" s="656"/>
    </row>
    <row r="28" spans="1:25" ht="18.75" customHeight="1" thickBot="1" x14ac:dyDescent="0.2">
      <c r="A28" s="87"/>
      <c r="B28" s="147"/>
      <c r="C28" s="148"/>
      <c r="D28" s="148"/>
      <c r="E28" s="235"/>
      <c r="F28" s="249"/>
      <c r="G28" s="149"/>
      <c r="H28" s="150"/>
      <c r="I28" s="151"/>
      <c r="J28" s="152"/>
      <c r="K28" s="153"/>
      <c r="L28" s="154"/>
      <c r="M28" s="155"/>
      <c r="N28" s="156"/>
      <c r="O28" s="157"/>
      <c r="P28" s="77"/>
      <c r="Q28" s="654"/>
      <c r="R28" s="656"/>
      <c r="S28" s="656"/>
      <c r="T28" s="656"/>
      <c r="U28" s="655"/>
      <c r="V28" s="654"/>
      <c r="W28" s="656"/>
      <c r="X28" s="656"/>
      <c r="Y28" s="656"/>
    </row>
    <row r="29" spans="1:25" ht="30" customHeight="1" thickTop="1" x14ac:dyDescent="0.15">
      <c r="A29" s="87"/>
      <c r="B29" s="110"/>
      <c r="C29" s="158"/>
      <c r="D29" s="158" t="s">
        <v>491</v>
      </c>
      <c r="E29" s="113" t="s">
        <v>11</v>
      </c>
      <c r="F29" s="236"/>
      <c r="G29" s="159"/>
      <c r="H29" s="160"/>
      <c r="I29" s="116"/>
      <c r="J29" s="116">
        <f>SUM(J20:J27)</f>
        <v>0</v>
      </c>
      <c r="K29" s="117"/>
      <c r="L29" s="117">
        <f>SUM(L20:L27)</f>
        <v>0</v>
      </c>
      <c r="M29" s="161"/>
      <c r="N29" s="119">
        <f>SUM(N20:N27)</f>
        <v>0</v>
      </c>
      <c r="O29" s="120"/>
      <c r="P29" s="77"/>
      <c r="Q29" s="654"/>
      <c r="R29" s="656"/>
      <c r="S29" s="656"/>
      <c r="T29" s="656"/>
      <c r="U29" s="655"/>
      <c r="V29" s="654"/>
      <c r="W29" s="656"/>
      <c r="X29" s="656"/>
      <c r="Y29" s="656"/>
    </row>
    <row r="30" spans="1:25" ht="18.75" customHeight="1" thickBot="1" x14ac:dyDescent="0.2">
      <c r="A30" s="87"/>
      <c r="B30" s="121"/>
      <c r="C30" s="122"/>
      <c r="D30" s="123"/>
      <c r="E30" s="124"/>
      <c r="F30" s="237"/>
      <c r="G30" s="162"/>
      <c r="H30" s="163"/>
      <c r="I30" s="127"/>
      <c r="J30" s="127"/>
      <c r="K30" s="129"/>
      <c r="L30" s="129"/>
      <c r="M30" s="164"/>
      <c r="N30" s="131"/>
      <c r="O30" s="132"/>
      <c r="P30" s="77"/>
      <c r="Q30" s="654"/>
      <c r="R30" s="656"/>
      <c r="S30" s="656"/>
      <c r="T30" s="656"/>
      <c r="U30" s="655"/>
      <c r="V30" s="654"/>
      <c r="W30" s="656"/>
      <c r="X30" s="656"/>
      <c r="Y30" s="656"/>
    </row>
    <row r="31" spans="1:25" ht="18.75" customHeight="1" thickTop="1" x14ac:dyDescent="0.15">
      <c r="A31" s="87"/>
      <c r="B31" s="110"/>
      <c r="C31" s="111" t="s">
        <v>26</v>
      </c>
      <c r="D31" s="112"/>
      <c r="E31" s="113"/>
      <c r="F31" s="236"/>
      <c r="G31" s="114"/>
      <c r="H31" s="160"/>
      <c r="I31" s="116"/>
      <c r="J31" s="116"/>
      <c r="K31" s="117"/>
      <c r="L31" s="117"/>
      <c r="M31" s="161"/>
      <c r="N31" s="119"/>
      <c r="O31" s="120"/>
      <c r="P31" s="77"/>
      <c r="Q31" s="654"/>
      <c r="R31" s="656"/>
      <c r="S31" s="656"/>
      <c r="T31" s="656"/>
      <c r="U31" s="655"/>
      <c r="V31" s="654"/>
      <c r="W31" s="656"/>
      <c r="X31" s="656"/>
      <c r="Y31" s="656"/>
    </row>
    <row r="32" spans="1:25" ht="18.75" customHeight="1" x14ac:dyDescent="0.15">
      <c r="A32" s="87"/>
      <c r="B32" s="137"/>
      <c r="C32" s="1970" t="s">
        <v>30</v>
      </c>
      <c r="D32" s="1971"/>
      <c r="E32" s="1972"/>
      <c r="F32" s="238"/>
      <c r="G32" s="138" t="s">
        <v>489</v>
      </c>
      <c r="H32" s="165"/>
      <c r="I32" s="140"/>
      <c r="J32" s="141">
        <f>SUM('４-４．概略予算書（１年目）'!J35,'４-５．概略予算書（２年目）'!J35,'４-６．概略予算書（３年目）'!J35)</f>
        <v>0</v>
      </c>
      <c r="K32" s="142"/>
      <c r="L32" s="143">
        <f>SUM('４-４．概略予算書（１年目）'!L35,'４-５．概略予算書（２年目）'!L35,'４-６．概略予算書（３年目）'!L35)</f>
        <v>0</v>
      </c>
      <c r="M32" s="144"/>
      <c r="N32" s="145">
        <f>J32-L32</f>
        <v>0</v>
      </c>
      <c r="O32" s="146"/>
      <c r="Q32" s="654"/>
      <c r="R32" s="656"/>
      <c r="S32" s="656"/>
      <c r="T32" s="656"/>
      <c r="U32" s="657"/>
      <c r="V32" s="654"/>
      <c r="W32" s="656"/>
      <c r="X32" s="656"/>
      <c r="Y32" s="656"/>
    </row>
    <row r="33" spans="1:30" ht="18.75" customHeight="1" x14ac:dyDescent="0.15">
      <c r="A33" s="87"/>
      <c r="B33" s="137"/>
      <c r="C33" s="1970" t="s">
        <v>29</v>
      </c>
      <c r="D33" s="1971"/>
      <c r="E33" s="1972"/>
      <c r="F33" s="238"/>
      <c r="G33" s="138" t="s">
        <v>489</v>
      </c>
      <c r="H33" s="165"/>
      <c r="I33" s="140"/>
      <c r="J33" s="141">
        <f>SUM('４-４．概略予算書（１年目）'!J36,'４-５．概略予算書（２年目）'!J36,'４-６．概略予算書（３年目）'!J36)</f>
        <v>0</v>
      </c>
      <c r="K33" s="142"/>
      <c r="L33" s="143">
        <f>SUM('４-４．概略予算書（１年目）'!L36,'４-５．概略予算書（２年目）'!L36,'４-６．概略予算書（３年目）'!L36)</f>
        <v>0</v>
      </c>
      <c r="M33" s="144"/>
      <c r="N33" s="145">
        <f t="shared" ref="N33:N39" si="1">J33-L33</f>
        <v>0</v>
      </c>
      <c r="O33" s="146"/>
      <c r="Q33" s="658"/>
      <c r="R33" s="656"/>
      <c r="S33" s="656"/>
      <c r="T33" s="656"/>
      <c r="U33" s="657"/>
      <c r="V33" s="658"/>
      <c r="W33" s="656"/>
      <c r="X33" s="656"/>
      <c r="Y33" s="656"/>
    </row>
    <row r="34" spans="1:30" ht="18.75" customHeight="1" x14ac:dyDescent="0.15">
      <c r="A34" s="87"/>
      <c r="B34" s="137"/>
      <c r="C34" s="1970" t="s">
        <v>31</v>
      </c>
      <c r="D34" s="1971"/>
      <c r="E34" s="1972"/>
      <c r="F34" s="238"/>
      <c r="G34" s="138" t="s">
        <v>489</v>
      </c>
      <c r="H34" s="165"/>
      <c r="I34" s="140"/>
      <c r="J34" s="141">
        <f>SUM('４-４．概略予算書（１年目）'!J37,'４-５．概略予算書（２年目）'!J37,'４-６．概略予算書（３年目）'!J37)</f>
        <v>0</v>
      </c>
      <c r="K34" s="142"/>
      <c r="L34" s="143">
        <f>SUM('４-４．概略予算書（１年目）'!L37,'４-５．概略予算書（２年目）'!L37,'４-６．概略予算書（３年目）'!L37)</f>
        <v>0</v>
      </c>
      <c r="M34" s="144"/>
      <c r="N34" s="145">
        <f t="shared" si="1"/>
        <v>0</v>
      </c>
      <c r="O34" s="146"/>
      <c r="Q34" s="658"/>
      <c r="R34" s="656"/>
      <c r="S34" s="656"/>
      <c r="T34" s="656"/>
      <c r="U34" s="657"/>
      <c r="V34" s="658"/>
      <c r="W34" s="656"/>
      <c r="X34" s="656"/>
      <c r="Y34" s="656"/>
    </row>
    <row r="35" spans="1:30" ht="18.75" customHeight="1" x14ac:dyDescent="0.15">
      <c r="A35" s="87"/>
      <c r="B35" s="137"/>
      <c r="C35" s="1970" t="s">
        <v>32</v>
      </c>
      <c r="D35" s="1971"/>
      <c r="E35" s="1972"/>
      <c r="F35" s="238"/>
      <c r="G35" s="138" t="s">
        <v>489</v>
      </c>
      <c r="H35" s="165"/>
      <c r="I35" s="140"/>
      <c r="J35" s="141">
        <f>SUM('４-４．概略予算書（１年目）'!J38,'４-５．概略予算書（２年目）'!J38,'４-６．概略予算書（３年目）'!J38)</f>
        <v>0</v>
      </c>
      <c r="K35" s="142"/>
      <c r="L35" s="143">
        <f>SUM('４-４．概略予算書（１年目）'!L38,'４-５．概略予算書（２年目）'!L38,'４-６．概略予算書（３年目）'!L38)</f>
        <v>0</v>
      </c>
      <c r="M35" s="144"/>
      <c r="N35" s="145">
        <f t="shared" si="1"/>
        <v>0</v>
      </c>
      <c r="O35" s="146"/>
      <c r="Q35" s="658"/>
      <c r="R35" s="656"/>
      <c r="S35" s="656"/>
      <c r="T35" s="656"/>
      <c r="U35" s="657"/>
      <c r="V35" s="658"/>
      <c r="W35" s="656"/>
      <c r="X35" s="656"/>
      <c r="Y35" s="656"/>
    </row>
    <row r="36" spans="1:30" ht="18.75" customHeight="1" x14ac:dyDescent="0.15">
      <c r="A36" s="87"/>
      <c r="B36" s="137"/>
      <c r="C36" s="1970" t="s">
        <v>33</v>
      </c>
      <c r="D36" s="1971"/>
      <c r="E36" s="1972"/>
      <c r="F36" s="238"/>
      <c r="G36" s="138" t="s">
        <v>489</v>
      </c>
      <c r="H36" s="165"/>
      <c r="I36" s="140"/>
      <c r="J36" s="141">
        <f>SUM('４-４．概略予算書（１年目）'!J39,'４-５．概略予算書（２年目）'!J39,'４-６．概略予算書（３年目）'!J39)</f>
        <v>0</v>
      </c>
      <c r="K36" s="142"/>
      <c r="L36" s="143">
        <f>SUM('４-４．概略予算書（１年目）'!L39,'４-５．概略予算書（２年目）'!L39,'４-６．概略予算書（３年目）'!L39)</f>
        <v>0</v>
      </c>
      <c r="M36" s="144"/>
      <c r="N36" s="145">
        <f t="shared" si="1"/>
        <v>0</v>
      </c>
      <c r="O36" s="146"/>
      <c r="Q36" s="658"/>
      <c r="R36" s="656"/>
      <c r="S36" s="656"/>
      <c r="T36" s="656"/>
      <c r="U36" s="657"/>
      <c r="V36" s="658"/>
      <c r="W36" s="656"/>
      <c r="X36" s="656"/>
      <c r="Y36" s="656"/>
    </row>
    <row r="37" spans="1:30" ht="18.75" customHeight="1" x14ac:dyDescent="0.15">
      <c r="A37" s="87"/>
      <c r="B37" s="137"/>
      <c r="C37" s="1970" t="s">
        <v>34</v>
      </c>
      <c r="D37" s="1971"/>
      <c r="E37" s="1972"/>
      <c r="F37" s="238"/>
      <c r="G37" s="138" t="s">
        <v>489</v>
      </c>
      <c r="H37" s="165"/>
      <c r="I37" s="140"/>
      <c r="J37" s="141">
        <f>SUM('４-４．概略予算書（１年目）'!J40,'４-５．概略予算書（２年目）'!J40,'４-６．概略予算書（３年目）'!J40)</f>
        <v>0</v>
      </c>
      <c r="K37" s="142"/>
      <c r="L37" s="143">
        <f>SUM('４-４．概略予算書（１年目）'!L40,'４-５．概略予算書（２年目）'!L40,'４-６．概略予算書（３年目）'!L40)</f>
        <v>0</v>
      </c>
      <c r="M37" s="144"/>
      <c r="N37" s="145">
        <f t="shared" si="1"/>
        <v>0</v>
      </c>
      <c r="O37" s="146"/>
      <c r="Q37" s="658"/>
      <c r="R37" s="656"/>
      <c r="S37" s="656"/>
      <c r="T37" s="656"/>
      <c r="U37" s="657"/>
      <c r="V37" s="658"/>
      <c r="W37" s="656"/>
      <c r="X37" s="656"/>
      <c r="Y37" s="656"/>
    </row>
    <row r="38" spans="1:30" ht="18.75" customHeight="1" x14ac:dyDescent="0.15">
      <c r="A38" s="87"/>
      <c r="B38" s="137"/>
      <c r="C38" s="1970" t="s">
        <v>35</v>
      </c>
      <c r="D38" s="1971"/>
      <c r="E38" s="1972"/>
      <c r="F38" s="238"/>
      <c r="G38" s="138" t="s">
        <v>489</v>
      </c>
      <c r="H38" s="165"/>
      <c r="I38" s="140"/>
      <c r="J38" s="141">
        <f>SUM('４-４．概略予算書（１年目）'!J41,'４-５．概略予算書（２年目）'!J41,'４-６．概略予算書（３年目）'!J41)</f>
        <v>0</v>
      </c>
      <c r="K38" s="142"/>
      <c r="L38" s="143">
        <f>SUM('４-４．概略予算書（１年目）'!L41,'４-５．概略予算書（２年目）'!L41,'４-６．概略予算書（３年目）'!L41)</f>
        <v>0</v>
      </c>
      <c r="M38" s="144"/>
      <c r="N38" s="145">
        <f t="shared" si="1"/>
        <v>0</v>
      </c>
      <c r="O38" s="146"/>
      <c r="Q38" s="658"/>
      <c r="R38" s="656"/>
      <c r="S38" s="656"/>
      <c r="T38" s="656"/>
      <c r="U38" s="657"/>
      <c r="V38" s="658"/>
      <c r="W38" s="656"/>
      <c r="X38" s="656"/>
      <c r="Y38" s="656"/>
    </row>
    <row r="39" spans="1:30" ht="18.75" customHeight="1" x14ac:dyDescent="0.15">
      <c r="A39" s="87"/>
      <c r="B39" s="137"/>
      <c r="C39" s="1970" t="s">
        <v>36</v>
      </c>
      <c r="D39" s="1971"/>
      <c r="E39" s="1972"/>
      <c r="F39" s="238"/>
      <c r="G39" s="138" t="s">
        <v>489</v>
      </c>
      <c r="H39" s="165"/>
      <c r="I39" s="140"/>
      <c r="J39" s="141">
        <f>SUM('４-４．概略予算書（１年目）'!J42,'４-５．概略予算書（２年目）'!J42,'４-６．概略予算書（３年目）'!J42)</f>
        <v>0</v>
      </c>
      <c r="K39" s="142"/>
      <c r="L39" s="143">
        <f>SUM('４-４．概略予算書（１年目）'!L42,'４-５．概略予算書（２年目）'!L42,'４-６．概略予算書（３年目）'!L42)</f>
        <v>0</v>
      </c>
      <c r="M39" s="144"/>
      <c r="N39" s="145">
        <f t="shared" si="1"/>
        <v>0</v>
      </c>
      <c r="O39" s="146"/>
      <c r="Q39" s="658"/>
      <c r="R39" s="656"/>
      <c r="S39" s="656"/>
      <c r="T39" s="656"/>
      <c r="U39" s="657"/>
      <c r="V39" s="658"/>
      <c r="W39" s="656"/>
      <c r="X39" s="656"/>
      <c r="Y39" s="656"/>
    </row>
    <row r="40" spans="1:30" ht="18.75" customHeight="1" thickBot="1" x14ac:dyDescent="0.2">
      <c r="A40" s="87"/>
      <c r="B40" s="166"/>
      <c r="C40" s="167"/>
      <c r="D40" s="168"/>
      <c r="E40" s="169"/>
      <c r="F40" s="239"/>
      <c r="G40" s="170"/>
      <c r="H40" s="171"/>
      <c r="I40" s="141"/>
      <c r="J40" s="172"/>
      <c r="K40" s="143"/>
      <c r="L40" s="173"/>
      <c r="M40" s="174"/>
      <c r="N40" s="175"/>
      <c r="O40" s="146"/>
      <c r="Q40" s="658"/>
      <c r="R40" s="656"/>
      <c r="S40" s="656"/>
      <c r="T40" s="656"/>
      <c r="U40" s="657"/>
      <c r="V40" s="658"/>
      <c r="W40" s="656"/>
      <c r="X40" s="656"/>
      <c r="Y40" s="656"/>
      <c r="AA40" s="605"/>
      <c r="AB40" s="657"/>
      <c r="AC40" s="657"/>
      <c r="AD40" s="657"/>
    </row>
    <row r="41" spans="1:30" ht="30" customHeight="1" thickTop="1" x14ac:dyDescent="0.15">
      <c r="A41" s="87"/>
      <c r="B41" s="110"/>
      <c r="C41" s="158"/>
      <c r="D41" s="158" t="s">
        <v>60</v>
      </c>
      <c r="E41" s="113" t="s">
        <v>11</v>
      </c>
      <c r="F41" s="236"/>
      <c r="G41" s="159"/>
      <c r="H41" s="160"/>
      <c r="I41" s="116"/>
      <c r="J41" s="116">
        <f>SUM(J32:J40)</f>
        <v>0</v>
      </c>
      <c r="K41" s="117"/>
      <c r="L41" s="117">
        <f>SUM(L32:L40)</f>
        <v>0</v>
      </c>
      <c r="M41" s="161"/>
      <c r="N41" s="119">
        <f>SUM(N32:N40)</f>
        <v>0</v>
      </c>
      <c r="O41" s="176"/>
      <c r="Q41" s="658"/>
      <c r="R41" s="656"/>
      <c r="S41" s="656"/>
      <c r="T41" s="656"/>
      <c r="U41" s="657"/>
      <c r="V41" s="658"/>
      <c r="W41" s="656"/>
      <c r="X41" s="656"/>
      <c r="Y41" s="656"/>
      <c r="AA41" s="653"/>
      <c r="AB41" s="653"/>
      <c r="AC41" s="653"/>
      <c r="AD41" s="657"/>
    </row>
    <row r="42" spans="1:30" ht="18.75" customHeight="1" thickBot="1" x14ac:dyDescent="0.2">
      <c r="A42" s="87"/>
      <c r="B42" s="166"/>
      <c r="C42" s="177"/>
      <c r="D42" s="178"/>
      <c r="E42" s="179"/>
      <c r="F42" s="240"/>
      <c r="G42" s="180"/>
      <c r="H42" s="181"/>
      <c r="I42" s="172"/>
      <c r="J42" s="172"/>
      <c r="K42" s="173"/>
      <c r="L42" s="173"/>
      <c r="M42" s="182"/>
      <c r="N42" s="175"/>
      <c r="O42" s="183"/>
      <c r="Q42" s="658"/>
      <c r="R42" s="656"/>
      <c r="S42" s="656"/>
      <c r="T42" s="656"/>
      <c r="U42" s="657"/>
      <c r="V42" s="658"/>
      <c r="W42" s="656"/>
      <c r="X42" s="656"/>
      <c r="Y42" s="656"/>
      <c r="AA42" s="656"/>
      <c r="AB42" s="656"/>
      <c r="AC42" s="656"/>
      <c r="AD42" s="657"/>
    </row>
    <row r="43" spans="1:30" ht="30" customHeight="1" thickTop="1" thickBot="1" x14ac:dyDescent="0.2">
      <c r="A43" s="87"/>
      <c r="B43" s="184"/>
      <c r="C43" s="185"/>
      <c r="D43" s="186"/>
      <c r="E43" s="187" t="s">
        <v>27</v>
      </c>
      <c r="F43" s="241"/>
      <c r="G43" s="188"/>
      <c r="H43" s="189"/>
      <c r="I43" s="190"/>
      <c r="J43" s="190">
        <f>SUM(J17,J29,J41)</f>
        <v>0</v>
      </c>
      <c r="K43" s="191"/>
      <c r="L43" s="191">
        <f>SUM(L17,L29,L41)</f>
        <v>0</v>
      </c>
      <c r="M43" s="192"/>
      <c r="N43" s="193">
        <f>SUM(N17,N29,N41)</f>
        <v>0</v>
      </c>
      <c r="O43" s="194"/>
    </row>
    <row r="44" spans="1:30" ht="8.25" customHeight="1" thickBot="1" x14ac:dyDescent="0.2">
      <c r="B44" s="195"/>
      <c r="C44" s="196"/>
      <c r="D44" s="196"/>
      <c r="E44" s="196"/>
      <c r="F44" s="195"/>
      <c r="G44" s="197"/>
      <c r="H44" s="130"/>
      <c r="I44" s="130"/>
      <c r="J44" s="130"/>
      <c r="K44" s="130"/>
      <c r="L44" s="130"/>
      <c r="M44" s="130"/>
      <c r="N44" s="130"/>
      <c r="O44" s="196"/>
    </row>
    <row r="45" spans="1:30" ht="18.75" customHeight="1" x14ac:dyDescent="0.15">
      <c r="A45" s="87"/>
      <c r="B45" s="198"/>
      <c r="C45" s="199" t="s">
        <v>726</v>
      </c>
      <c r="D45" s="200"/>
      <c r="E45" s="201"/>
      <c r="F45" s="242"/>
      <c r="G45" s="202"/>
      <c r="H45" s="203"/>
      <c r="I45" s="204"/>
      <c r="J45" s="204"/>
      <c r="K45" s="204"/>
      <c r="L45" s="204"/>
      <c r="M45" s="204"/>
      <c r="N45" s="205"/>
      <c r="O45" s="206"/>
    </row>
    <row r="46" spans="1:30" ht="18.75" customHeight="1" x14ac:dyDescent="0.15">
      <c r="A46" s="87"/>
      <c r="B46" s="207"/>
      <c r="C46" s="1998" t="s">
        <v>727</v>
      </c>
      <c r="D46" s="1999"/>
      <c r="E46" s="2000"/>
      <c r="F46" s="243"/>
      <c r="G46" s="208" t="s">
        <v>18</v>
      </c>
      <c r="H46" s="209"/>
      <c r="I46" s="210"/>
      <c r="J46" s="211">
        <f>SUM(J20,J32)</f>
        <v>0</v>
      </c>
      <c r="K46" s="210"/>
      <c r="L46" s="211">
        <f t="shared" ref="L46:L53" si="2">SUM(L20,L32)</f>
        <v>0</v>
      </c>
      <c r="M46" s="210"/>
      <c r="N46" s="212">
        <f t="shared" ref="N46:N53" si="3">SUM(N20,N32)</f>
        <v>0</v>
      </c>
      <c r="O46" s="213"/>
    </row>
    <row r="47" spans="1:30" ht="18.75" customHeight="1" x14ac:dyDescent="0.15">
      <c r="A47" s="87"/>
      <c r="B47" s="207"/>
      <c r="C47" s="1998" t="s">
        <v>29</v>
      </c>
      <c r="D47" s="1999"/>
      <c r="E47" s="2000"/>
      <c r="F47" s="243"/>
      <c r="G47" s="208" t="s">
        <v>18</v>
      </c>
      <c r="H47" s="209"/>
      <c r="I47" s="210"/>
      <c r="J47" s="211">
        <f t="shared" ref="J47:J53" si="4">SUM(J21,J33)</f>
        <v>0</v>
      </c>
      <c r="K47" s="210"/>
      <c r="L47" s="211">
        <f t="shared" si="2"/>
        <v>0</v>
      </c>
      <c r="M47" s="210"/>
      <c r="N47" s="212">
        <f t="shared" si="3"/>
        <v>0</v>
      </c>
      <c r="O47" s="213"/>
    </row>
    <row r="48" spans="1:30" ht="18.75" customHeight="1" x14ac:dyDescent="0.15">
      <c r="A48" s="87"/>
      <c r="B48" s="207"/>
      <c r="C48" s="1998" t="s">
        <v>31</v>
      </c>
      <c r="D48" s="1999"/>
      <c r="E48" s="2000"/>
      <c r="F48" s="243"/>
      <c r="G48" s="208" t="s">
        <v>18</v>
      </c>
      <c r="H48" s="209"/>
      <c r="I48" s="210"/>
      <c r="J48" s="211">
        <f t="shared" si="4"/>
        <v>0</v>
      </c>
      <c r="K48" s="210"/>
      <c r="L48" s="211">
        <f t="shared" si="2"/>
        <v>0</v>
      </c>
      <c r="M48" s="210"/>
      <c r="N48" s="212">
        <f t="shared" si="3"/>
        <v>0</v>
      </c>
      <c r="O48" s="213"/>
    </row>
    <row r="49" spans="1:15" ht="18.75" customHeight="1" x14ac:dyDescent="0.15">
      <c r="A49" s="87"/>
      <c r="B49" s="207"/>
      <c r="C49" s="1998" t="s">
        <v>32</v>
      </c>
      <c r="D49" s="1999"/>
      <c r="E49" s="2000"/>
      <c r="F49" s="243"/>
      <c r="G49" s="208" t="s">
        <v>18</v>
      </c>
      <c r="H49" s="209"/>
      <c r="I49" s="210"/>
      <c r="J49" s="211">
        <f t="shared" si="4"/>
        <v>0</v>
      </c>
      <c r="K49" s="210"/>
      <c r="L49" s="211">
        <f t="shared" si="2"/>
        <v>0</v>
      </c>
      <c r="M49" s="210"/>
      <c r="N49" s="212">
        <f t="shared" si="3"/>
        <v>0</v>
      </c>
      <c r="O49" s="213"/>
    </row>
    <row r="50" spans="1:15" ht="18.75" customHeight="1" x14ac:dyDescent="0.15">
      <c r="A50" s="87"/>
      <c r="B50" s="207"/>
      <c r="C50" s="1998" t="s">
        <v>33</v>
      </c>
      <c r="D50" s="1999"/>
      <c r="E50" s="2000"/>
      <c r="F50" s="243"/>
      <c r="G50" s="208" t="s">
        <v>18</v>
      </c>
      <c r="H50" s="209"/>
      <c r="I50" s="210"/>
      <c r="J50" s="211">
        <f t="shared" si="4"/>
        <v>0</v>
      </c>
      <c r="K50" s="210"/>
      <c r="L50" s="211">
        <f t="shared" si="2"/>
        <v>0</v>
      </c>
      <c r="M50" s="210"/>
      <c r="N50" s="212">
        <f t="shared" si="3"/>
        <v>0</v>
      </c>
      <c r="O50" s="213"/>
    </row>
    <row r="51" spans="1:15" ht="18.75" customHeight="1" x14ac:dyDescent="0.15">
      <c r="A51" s="87"/>
      <c r="B51" s="207"/>
      <c r="C51" s="1998" t="s">
        <v>34</v>
      </c>
      <c r="D51" s="1999"/>
      <c r="E51" s="2000"/>
      <c r="F51" s="243"/>
      <c r="G51" s="208" t="s">
        <v>18</v>
      </c>
      <c r="H51" s="209"/>
      <c r="I51" s="210"/>
      <c r="J51" s="211">
        <f t="shared" si="4"/>
        <v>0</v>
      </c>
      <c r="K51" s="210"/>
      <c r="L51" s="211">
        <f t="shared" si="2"/>
        <v>0</v>
      </c>
      <c r="M51" s="210"/>
      <c r="N51" s="212">
        <f t="shared" si="3"/>
        <v>0</v>
      </c>
      <c r="O51" s="213"/>
    </row>
    <row r="52" spans="1:15" ht="18.75" customHeight="1" x14ac:dyDescent="0.15">
      <c r="A52" s="87"/>
      <c r="B52" s="207"/>
      <c r="C52" s="1998" t="s">
        <v>35</v>
      </c>
      <c r="D52" s="1999"/>
      <c r="E52" s="2000"/>
      <c r="F52" s="243"/>
      <c r="G52" s="208" t="s">
        <v>18</v>
      </c>
      <c r="H52" s="209"/>
      <c r="I52" s="210"/>
      <c r="J52" s="211">
        <f t="shared" si="4"/>
        <v>0</v>
      </c>
      <c r="K52" s="210"/>
      <c r="L52" s="211">
        <f t="shared" si="2"/>
        <v>0</v>
      </c>
      <c r="M52" s="210"/>
      <c r="N52" s="212">
        <f t="shared" si="3"/>
        <v>0</v>
      </c>
      <c r="O52" s="213"/>
    </row>
    <row r="53" spans="1:15" ht="18.75" customHeight="1" x14ac:dyDescent="0.15">
      <c r="A53" s="87"/>
      <c r="B53" s="207"/>
      <c r="C53" s="1998" t="s">
        <v>36</v>
      </c>
      <c r="D53" s="1999"/>
      <c r="E53" s="2000"/>
      <c r="F53" s="243"/>
      <c r="G53" s="208" t="s">
        <v>18</v>
      </c>
      <c r="H53" s="209"/>
      <c r="I53" s="210"/>
      <c r="J53" s="211">
        <f t="shared" si="4"/>
        <v>0</v>
      </c>
      <c r="K53" s="210"/>
      <c r="L53" s="211">
        <f t="shared" si="2"/>
        <v>0</v>
      </c>
      <c r="M53" s="210"/>
      <c r="N53" s="212">
        <f t="shared" si="3"/>
        <v>0</v>
      </c>
      <c r="O53" s="213"/>
    </row>
    <row r="54" spans="1:15" ht="18.75" customHeight="1" thickBot="1" x14ac:dyDescent="0.2">
      <c r="A54" s="87"/>
      <c r="B54" s="214"/>
      <c r="C54" s="513"/>
      <c r="D54" s="215"/>
      <c r="E54" s="216"/>
      <c r="F54" s="244"/>
      <c r="G54" s="217"/>
      <c r="H54" s="218"/>
      <c r="I54" s="211"/>
      <c r="J54" s="219"/>
      <c r="K54" s="219"/>
      <c r="L54" s="219"/>
      <c r="M54" s="219"/>
      <c r="N54" s="220"/>
      <c r="O54" s="213"/>
    </row>
    <row r="55" spans="1:15" ht="30" customHeight="1" thickTop="1" thickBot="1" x14ac:dyDescent="0.2">
      <c r="A55" s="87"/>
      <c r="B55" s="221"/>
      <c r="C55" s="222"/>
      <c r="D55" s="223" t="s">
        <v>28</v>
      </c>
      <c r="E55" s="224" t="s">
        <v>11</v>
      </c>
      <c r="F55" s="245"/>
      <c r="G55" s="225"/>
      <c r="H55" s="226"/>
      <c r="I55" s="227"/>
      <c r="J55" s="227">
        <f>SUM(J46:J54)</f>
        <v>0</v>
      </c>
      <c r="K55" s="227"/>
      <c r="L55" s="227">
        <f>SUM(L46:L54)</f>
        <v>0</v>
      </c>
      <c r="M55" s="227"/>
      <c r="N55" s="228">
        <f>SUM(N46:N54)</f>
        <v>0</v>
      </c>
      <c r="O55" s="229"/>
    </row>
  </sheetData>
  <sheetProtection formatCells="0" formatColumns="0" formatRows="0" insertColumns="0" insertRows="0" insertHyperlinks="0" deleteColumns="0" deleteRows="0" sort="0" autoFilter="0" pivotTables="0"/>
  <mergeCells count="35">
    <mergeCell ref="C52:E52"/>
    <mergeCell ref="C53:E53"/>
    <mergeCell ref="C47:E47"/>
    <mergeCell ref="C48:E48"/>
    <mergeCell ref="C49:E49"/>
    <mergeCell ref="C50:E50"/>
    <mergeCell ref="C51:E51"/>
    <mergeCell ref="C46:E46"/>
    <mergeCell ref="C25:E25"/>
    <mergeCell ref="C26:E26"/>
    <mergeCell ref="C27:E27"/>
    <mergeCell ref="C32:E32"/>
    <mergeCell ref="C33:E33"/>
    <mergeCell ref="C34:E34"/>
    <mergeCell ref="C35:E35"/>
    <mergeCell ref="C36:E36"/>
    <mergeCell ref="C37:E37"/>
    <mergeCell ref="C38:E38"/>
    <mergeCell ref="C39:E39"/>
    <mergeCell ref="B12:D12"/>
    <mergeCell ref="C24:E24"/>
    <mergeCell ref="B13:B15"/>
    <mergeCell ref="G13:G15"/>
    <mergeCell ref="H13:N13"/>
    <mergeCell ref="H14:H15"/>
    <mergeCell ref="I14:J14"/>
    <mergeCell ref="K14:L14"/>
    <mergeCell ref="M14:N14"/>
    <mergeCell ref="B16:G16"/>
    <mergeCell ref="C20:E20"/>
    <mergeCell ref="C21:E21"/>
    <mergeCell ref="C22:E22"/>
    <mergeCell ref="C23:E23"/>
    <mergeCell ref="F13:F15"/>
    <mergeCell ref="C18:E18"/>
  </mergeCells>
  <phoneticPr fontId="7"/>
  <dataValidations count="2">
    <dataValidation allowBlank="1" showInputMessage="1" sqref="G17:G54" xr:uid="{00000000-0002-0000-0E00-000001000000}"/>
    <dataValidation allowBlank="1" showErrorMessage="1" sqref="C18:E18" xr:uid="{B4A9493E-ACEF-4640-A5DF-6CE8CAEF5F80}"/>
  </dataValidations>
  <printOptions horizontalCentered="1"/>
  <pageMargins left="0.59055118110236227" right="0" top="0.35433070866141736" bottom="0.15748031496062992" header="0.11811023622047245" footer="0"/>
  <pageSetup paperSize="9" scale="70" fitToHeight="7" orientation="portrait" r:id="rId1"/>
  <headerFooter>
    <oddHeader>&amp;R&amp;"HGPｺﾞｼｯｸM,ﾒﾃﾞｨｳﾑ"&amp;12全体（&amp;"Arial Unicode MS,標準"&amp;P&amp;"HGPｺﾞｼｯｸM,ﾒﾃﾞｨｳﾑ"/&amp;"Arial Unicode MS,標準"&amp;N&amp;"HGPｺﾞｼｯｸM,ﾒﾃﾞｨｳﾑ"）</oddHead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7">
    <tabColor theme="9" tint="0.59999389629810485"/>
  </sheetPr>
  <dimension ref="A1:AD412"/>
  <sheetViews>
    <sheetView showGridLines="0" view="pageBreakPreview" zoomScale="70" zoomScaleNormal="85" zoomScaleSheetLayoutView="70" workbookViewId="0">
      <pane ySplit="18" topLeftCell="A408" activePane="bottomLeft" state="frozen"/>
      <selection activeCell="I182" sqref="I182"/>
      <selection pane="bottomLeft"/>
    </sheetView>
  </sheetViews>
  <sheetFormatPr defaultColWidth="9" defaultRowHeight="18.75" customHeight="1" x14ac:dyDescent="0.15"/>
  <cols>
    <col min="1" max="1" width="2.75" style="22" customWidth="1"/>
    <col min="2" max="2" width="5" style="231" customWidth="1"/>
    <col min="3" max="3" width="27.5" style="22" customWidth="1"/>
    <col min="4" max="5" width="11.25" style="22" customWidth="1"/>
    <col min="6" max="6" width="9.25" style="230" customWidth="1"/>
    <col min="7" max="7" width="4.375" style="230" customWidth="1"/>
    <col min="8" max="8" width="7.5" style="232" customWidth="1"/>
    <col min="9" max="9" width="5" style="232" customWidth="1"/>
    <col min="10" max="10" width="12.625" style="233" customWidth="1"/>
    <col min="11" max="11" width="5" style="232" customWidth="1"/>
    <col min="12" max="12" width="12.625" style="233" customWidth="1"/>
    <col min="13" max="13" width="5" style="232" customWidth="1"/>
    <col min="14" max="14" width="12.625" style="233" customWidth="1"/>
    <col min="15" max="15" width="11.25" style="234" customWidth="1"/>
    <col min="16" max="17" width="9" style="809"/>
    <col min="18" max="20" width="13.875" style="809" customWidth="1"/>
    <col min="21" max="22" width="9" style="809"/>
    <col min="23" max="25" width="13.875" style="809" customWidth="1"/>
    <col min="26" max="26" width="9" style="809"/>
    <col min="27" max="27" width="14.25" style="809" customWidth="1"/>
    <col min="28" max="29" width="11.625" style="22" customWidth="1"/>
    <col min="30" max="16384" width="9" style="22"/>
  </cols>
  <sheetData>
    <row r="1" spans="1:15" s="809" customFormat="1" ht="18.75" customHeight="1" x14ac:dyDescent="0.15">
      <c r="B1" s="821" t="s">
        <v>481</v>
      </c>
      <c r="F1" s="822"/>
      <c r="G1" s="822"/>
      <c r="H1" s="823"/>
      <c r="I1" s="823"/>
      <c r="J1" s="824"/>
      <c r="K1" s="823"/>
      <c r="L1" s="824"/>
      <c r="M1" s="823"/>
      <c r="N1" s="824"/>
      <c r="O1" s="825"/>
    </row>
    <row r="2" spans="1:15" s="809" customFormat="1" ht="18.75" customHeight="1" x14ac:dyDescent="0.15">
      <c r="B2" s="826"/>
      <c r="C2" s="827" t="s">
        <v>922</v>
      </c>
      <c r="D2" s="828"/>
      <c r="F2" s="822"/>
      <c r="G2" s="822"/>
      <c r="H2" s="823"/>
      <c r="I2" s="823"/>
      <c r="J2" s="824"/>
      <c r="K2" s="823"/>
      <c r="L2" s="824"/>
      <c r="M2" s="823"/>
      <c r="N2" s="824"/>
      <c r="O2" s="825"/>
    </row>
    <row r="3" spans="1:15" s="809" customFormat="1" ht="18.75" customHeight="1" x14ac:dyDescent="0.15">
      <c r="B3" s="826"/>
      <c r="C3" s="827" t="s">
        <v>1097</v>
      </c>
      <c r="D3" s="828"/>
      <c r="F3" s="822"/>
      <c r="G3" s="822"/>
      <c r="H3" s="823"/>
      <c r="I3" s="823"/>
      <c r="J3" s="824"/>
      <c r="K3" s="823"/>
      <c r="L3" s="824"/>
      <c r="M3" s="823"/>
      <c r="N3" s="824"/>
      <c r="O3" s="825"/>
    </row>
    <row r="4" spans="1:15" s="809" customFormat="1" ht="18.75" customHeight="1" x14ac:dyDescent="0.15">
      <c r="B4" s="826"/>
      <c r="C4" s="827" t="s">
        <v>1098</v>
      </c>
      <c r="D4" s="828"/>
      <c r="F4" s="822"/>
      <c r="G4" s="822"/>
      <c r="H4" s="823"/>
      <c r="I4" s="823"/>
      <c r="J4" s="824"/>
      <c r="K4" s="823"/>
      <c r="L4" s="824"/>
      <c r="M4" s="823"/>
      <c r="N4" s="824"/>
      <c r="O4" s="825"/>
    </row>
    <row r="5" spans="1:15" s="809" customFormat="1" ht="18.75" customHeight="1" x14ac:dyDescent="0.15">
      <c r="B5" s="826"/>
      <c r="C5" s="827" t="s">
        <v>482</v>
      </c>
      <c r="D5" s="828"/>
      <c r="F5" s="822"/>
      <c r="G5" s="822"/>
      <c r="H5" s="823"/>
      <c r="I5" s="823"/>
      <c r="J5" s="824"/>
      <c r="K5" s="823"/>
      <c r="L5" s="824"/>
      <c r="M5" s="823"/>
      <c r="N5" s="824"/>
      <c r="O5" s="825"/>
    </row>
    <row r="6" spans="1:15" s="809" customFormat="1" ht="18.75" customHeight="1" x14ac:dyDescent="0.15">
      <c r="B6" s="821"/>
      <c r="C6" s="1007" t="s">
        <v>1259</v>
      </c>
      <c r="D6" s="828"/>
      <c r="F6" s="822"/>
      <c r="G6" s="822"/>
      <c r="H6" s="823"/>
      <c r="I6" s="823"/>
      <c r="J6" s="824"/>
      <c r="K6" s="823"/>
      <c r="L6" s="824"/>
      <c r="M6" s="823"/>
      <c r="N6" s="824"/>
      <c r="O6" s="825"/>
    </row>
    <row r="7" spans="1:15" s="809" customFormat="1" ht="18.75" customHeight="1" x14ac:dyDescent="0.15">
      <c r="B7" s="821"/>
      <c r="C7" s="1007" t="s">
        <v>1186</v>
      </c>
      <c r="D7" s="828"/>
      <c r="F7" s="822"/>
      <c r="G7" s="822"/>
      <c r="H7" s="823"/>
      <c r="I7" s="823"/>
      <c r="J7" s="824"/>
      <c r="K7" s="823"/>
      <c r="L7" s="824"/>
      <c r="M7" s="823"/>
      <c r="N7" s="824"/>
      <c r="O7" s="825"/>
    </row>
    <row r="8" spans="1:15" s="809" customFormat="1" ht="18.75" customHeight="1" x14ac:dyDescent="0.15">
      <c r="B8" s="821"/>
      <c r="C8" s="1007" t="s">
        <v>1187</v>
      </c>
      <c r="D8" s="828"/>
      <c r="F8" s="822"/>
      <c r="G8" s="822"/>
      <c r="H8" s="823"/>
      <c r="I8" s="823"/>
      <c r="J8" s="824"/>
      <c r="K8" s="823"/>
      <c r="L8" s="824"/>
      <c r="M8" s="823"/>
      <c r="N8" s="824"/>
      <c r="O8" s="825"/>
    </row>
    <row r="9" spans="1:15" s="809" customFormat="1" ht="18.75" customHeight="1" x14ac:dyDescent="0.15">
      <c r="B9" s="821"/>
      <c r="C9" s="1007" t="s">
        <v>1188</v>
      </c>
      <c r="D9" s="828"/>
      <c r="F9" s="822"/>
      <c r="G9" s="822"/>
      <c r="H9" s="823"/>
      <c r="I9" s="823"/>
      <c r="J9" s="824"/>
      <c r="K9" s="823"/>
      <c r="L9" s="824"/>
      <c r="M9" s="823"/>
      <c r="N9" s="824"/>
      <c r="O9" s="825"/>
    </row>
    <row r="10" spans="1:15" s="809" customFormat="1" ht="18.75" customHeight="1" x14ac:dyDescent="0.15">
      <c r="B10" s="821" t="s">
        <v>483</v>
      </c>
      <c r="C10" s="828"/>
      <c r="D10" s="828"/>
      <c r="F10" s="822"/>
      <c r="G10" s="822"/>
      <c r="H10" s="823"/>
      <c r="I10" s="823"/>
      <c r="J10" s="824"/>
      <c r="K10" s="823"/>
      <c r="L10" s="824"/>
      <c r="M10" s="823"/>
      <c r="N10" s="824"/>
      <c r="O10" s="825"/>
    </row>
    <row r="11" spans="1:15" s="809" customFormat="1" ht="18.75" customHeight="1" x14ac:dyDescent="0.15">
      <c r="B11" s="826"/>
      <c r="C11" s="827" t="s">
        <v>484</v>
      </c>
      <c r="D11" s="828"/>
      <c r="F11" s="822"/>
      <c r="G11" s="822"/>
      <c r="H11" s="823"/>
      <c r="I11" s="823"/>
      <c r="J11" s="824"/>
      <c r="K11" s="823"/>
      <c r="L11" s="824"/>
      <c r="M11" s="823"/>
      <c r="N11" s="824"/>
      <c r="O11" s="825"/>
    </row>
    <row r="12" spans="1:15" s="809" customFormat="1" ht="18.75" customHeight="1" x14ac:dyDescent="0.15">
      <c r="C12" s="827" t="s">
        <v>670</v>
      </c>
      <c r="D12" s="828"/>
      <c r="F12" s="822"/>
      <c r="G12" s="822"/>
      <c r="H12" s="823"/>
      <c r="I12" s="823"/>
      <c r="J12" s="824"/>
      <c r="K12" s="823"/>
      <c r="L12" s="824"/>
      <c r="M12" s="823"/>
      <c r="N12" s="824"/>
      <c r="O12" s="825"/>
    </row>
    <row r="13" spans="1:15" s="809" customFormat="1" ht="18.75" customHeight="1" x14ac:dyDescent="0.15">
      <c r="C13" s="827" t="s">
        <v>926</v>
      </c>
      <c r="D13" s="828"/>
      <c r="F13" s="822"/>
      <c r="G13" s="822"/>
      <c r="H13" s="823"/>
      <c r="I13" s="823"/>
      <c r="J13" s="824"/>
      <c r="K13" s="823"/>
      <c r="L13" s="824"/>
      <c r="M13" s="823"/>
      <c r="N13" s="824"/>
      <c r="O13" s="825"/>
    </row>
    <row r="14" spans="1:15" s="809" customFormat="1" ht="18.75" customHeight="1" x14ac:dyDescent="0.15">
      <c r="C14" s="827" t="s">
        <v>804</v>
      </c>
      <c r="D14" s="828"/>
      <c r="F14" s="822"/>
      <c r="G14" s="822"/>
      <c r="H14" s="823"/>
      <c r="I14" s="823"/>
      <c r="J14" s="824"/>
      <c r="K14" s="823"/>
      <c r="L14" s="824"/>
      <c r="M14" s="823"/>
      <c r="N14" s="824"/>
      <c r="O14" s="825"/>
    </row>
    <row r="15" spans="1:15" s="809" customFormat="1" ht="22.5" customHeight="1" thickBot="1" x14ac:dyDescent="0.25">
      <c r="B15" s="829" t="s">
        <v>597</v>
      </c>
      <c r="C15" s="830" t="s">
        <v>592</v>
      </c>
      <c r="D15" s="831"/>
      <c r="E15" s="831"/>
      <c r="F15" s="832"/>
      <c r="G15" s="832"/>
      <c r="H15" s="833"/>
      <c r="I15" s="833"/>
      <c r="J15" s="834"/>
      <c r="K15" s="833"/>
      <c r="L15" s="834"/>
      <c r="M15" s="833"/>
      <c r="N15" s="834"/>
      <c r="O15" s="835"/>
    </row>
    <row r="16" spans="1:15" ht="18.75" customHeight="1" x14ac:dyDescent="0.15">
      <c r="A16" s="87"/>
      <c r="B16" s="1973" t="s">
        <v>19</v>
      </c>
      <c r="C16" s="88" t="s">
        <v>394</v>
      </c>
      <c r="D16" s="89"/>
      <c r="E16" s="90"/>
      <c r="F16" s="1992" t="s">
        <v>1255</v>
      </c>
      <c r="G16" s="1976" t="s">
        <v>17</v>
      </c>
      <c r="H16" s="1979" t="s">
        <v>486</v>
      </c>
      <c r="I16" s="1980"/>
      <c r="J16" s="1980"/>
      <c r="K16" s="1980"/>
      <c r="L16" s="1980"/>
      <c r="M16" s="1980"/>
      <c r="N16" s="1981"/>
      <c r="O16" s="91" t="s">
        <v>0</v>
      </c>
    </row>
    <row r="17" spans="1:25" ht="18.75" customHeight="1" x14ac:dyDescent="0.15">
      <c r="A17" s="87"/>
      <c r="B17" s="1974"/>
      <c r="C17" s="92" t="s">
        <v>14</v>
      </c>
      <c r="D17" s="93" t="s">
        <v>20</v>
      </c>
      <c r="E17" s="94" t="s">
        <v>487</v>
      </c>
      <c r="F17" s="2001"/>
      <c r="G17" s="1977"/>
      <c r="H17" s="1982" t="s">
        <v>15</v>
      </c>
      <c r="I17" s="1984" t="s">
        <v>21</v>
      </c>
      <c r="J17" s="1984"/>
      <c r="K17" s="1985" t="s">
        <v>22</v>
      </c>
      <c r="L17" s="1986"/>
      <c r="M17" s="1987" t="s">
        <v>23</v>
      </c>
      <c r="N17" s="1988"/>
      <c r="O17" s="95"/>
    </row>
    <row r="18" spans="1:25" ht="18.75" customHeight="1" thickBot="1" x14ac:dyDescent="0.2">
      <c r="A18" s="87"/>
      <c r="B18" s="1975"/>
      <c r="C18" s="96"/>
      <c r="D18" s="97"/>
      <c r="E18" s="98"/>
      <c r="F18" s="2002"/>
      <c r="G18" s="1978"/>
      <c r="H18" s="1983"/>
      <c r="I18" s="99" t="s">
        <v>16</v>
      </c>
      <c r="J18" s="99" t="s">
        <v>12</v>
      </c>
      <c r="K18" s="100" t="s">
        <v>16</v>
      </c>
      <c r="L18" s="100" t="s">
        <v>12</v>
      </c>
      <c r="M18" s="101" t="s">
        <v>16</v>
      </c>
      <c r="N18" s="102" t="s">
        <v>12</v>
      </c>
      <c r="O18" s="103"/>
    </row>
    <row r="19" spans="1:25" ht="24.75" customHeight="1" thickBot="1" x14ac:dyDescent="0.2">
      <c r="A19" s="87"/>
      <c r="B19" s="1989" t="s">
        <v>24</v>
      </c>
      <c r="C19" s="1990"/>
      <c r="D19" s="1990"/>
      <c r="E19" s="1990"/>
      <c r="F19" s="1990"/>
      <c r="G19" s="1991"/>
      <c r="H19" s="104"/>
      <c r="I19" s="105"/>
      <c r="J19" s="105"/>
      <c r="K19" s="106"/>
      <c r="L19" s="106"/>
      <c r="M19" s="107"/>
      <c r="N19" s="108"/>
      <c r="O19" s="109"/>
      <c r="Q19" s="1008" t="s">
        <v>1257</v>
      </c>
      <c r="R19" s="1008"/>
      <c r="S19" s="1008"/>
      <c r="T19" s="1008"/>
      <c r="U19" s="1008"/>
      <c r="V19" s="1008" t="s">
        <v>1258</v>
      </c>
      <c r="W19" s="1008"/>
      <c r="X19" s="810"/>
      <c r="Y19" s="810"/>
    </row>
    <row r="20" spans="1:25" ht="42" customHeight="1" thickTop="1" x14ac:dyDescent="0.15">
      <c r="A20" s="87"/>
      <c r="B20" s="110"/>
      <c r="C20" s="111" t="s">
        <v>488</v>
      </c>
      <c r="D20" s="112"/>
      <c r="E20" s="113" t="s">
        <v>11</v>
      </c>
      <c r="F20" s="236"/>
      <c r="G20" s="114" t="s">
        <v>18</v>
      </c>
      <c r="H20" s="115"/>
      <c r="I20" s="116"/>
      <c r="J20" s="116">
        <f>J65</f>
        <v>0</v>
      </c>
      <c r="K20" s="117"/>
      <c r="L20" s="117">
        <f>L65</f>
        <v>0</v>
      </c>
      <c r="M20" s="118"/>
      <c r="N20" s="119">
        <f>N65</f>
        <v>0</v>
      </c>
      <c r="O20" s="120"/>
      <c r="Q20" s="811" t="s">
        <v>1096</v>
      </c>
      <c r="R20" s="812" t="s">
        <v>110</v>
      </c>
      <c r="S20" s="812" t="s">
        <v>111</v>
      </c>
      <c r="T20" s="812" t="s">
        <v>547</v>
      </c>
      <c r="U20" s="810"/>
      <c r="V20" s="811" t="s">
        <v>1096</v>
      </c>
      <c r="W20" s="812" t="s">
        <v>110</v>
      </c>
      <c r="X20" s="812" t="s">
        <v>111</v>
      </c>
      <c r="Y20" s="812" t="s">
        <v>547</v>
      </c>
    </row>
    <row r="21" spans="1:25" ht="18.75" customHeight="1" thickBot="1" x14ac:dyDescent="0.2">
      <c r="A21" s="87"/>
      <c r="B21" s="121"/>
      <c r="C21" s="122"/>
      <c r="D21" s="123"/>
      <c r="E21" s="124"/>
      <c r="F21" s="237"/>
      <c r="G21" s="291"/>
      <c r="H21" s="125"/>
      <c r="I21" s="126"/>
      <c r="J21" s="127"/>
      <c r="K21" s="128"/>
      <c r="L21" s="129"/>
      <c r="M21" s="130"/>
      <c r="N21" s="131"/>
      <c r="O21" s="132"/>
      <c r="Q21" s="813" t="s">
        <v>406</v>
      </c>
      <c r="R21" s="1021">
        <f>SUMIFS('４-４．概略予算書（１年目）'!J67:J6002,'４-４．概略予算書（１年目）'!B67:B6002,"設備",'４-４．概略予算書（１年目）'!F67:F6002,"①")</f>
        <v>0</v>
      </c>
      <c r="S21" s="1021">
        <f>SUMIFS('４-４．概略予算書（１年目）'!L67:L6002,'４-４．概略予算書（１年目）'!B67:B6002,"設備",'４-４．概略予算書（１年目）'!F67:F6002,"①")</f>
        <v>0</v>
      </c>
      <c r="T21" s="1021">
        <f>SUMIFS('４-４．概略予算書（１年目）'!N67:N6002,'４-４．概略予算書（１年目）'!B67:B6002,"設備",'４-４．概略予算書（１年目）'!F67:F6002,"①")</f>
        <v>0</v>
      </c>
      <c r="U21" s="814"/>
      <c r="V21" s="813" t="s">
        <v>406</v>
      </c>
      <c r="W21" s="1021">
        <f>SUMIFS('４-４．概略予算書（１年目）'!J67:J6002,'４-４．概略予算書（１年目）'!B67:B6002,"工事",'４-４．概略予算書（１年目）'!F67:F6002,"①")</f>
        <v>0</v>
      </c>
      <c r="X21" s="1021">
        <f>SUMIFS('４-４．概略予算書（１年目）'!L67:L6002,'４-４．概略予算書（１年目）'!B67:B6002,"工事",'４-４．概略予算書（１年目）'!F67:F6002,"①")</f>
        <v>0</v>
      </c>
      <c r="Y21" s="1021">
        <f>SUMIFS('４-４．概略予算書（１年目）'!N67:N6002,'４-４．概略予算書（１年目）'!B67:B6002,"工事",'４-４．概略予算書（１年目）'!F67:F6002,"①")</f>
        <v>0</v>
      </c>
    </row>
    <row r="22" spans="1:25" ht="18.75" customHeight="1" thickTop="1" x14ac:dyDescent="0.15">
      <c r="A22" s="87"/>
      <c r="B22" s="110"/>
      <c r="C22" s="111" t="s">
        <v>25</v>
      </c>
      <c r="D22" s="112"/>
      <c r="E22" s="113"/>
      <c r="F22" s="236"/>
      <c r="G22" s="114"/>
      <c r="H22" s="133"/>
      <c r="I22" s="134"/>
      <c r="J22" s="134"/>
      <c r="K22" s="135"/>
      <c r="L22" s="135"/>
      <c r="M22" s="118"/>
      <c r="N22" s="136"/>
      <c r="O22" s="120"/>
      <c r="Q22" s="813" t="s">
        <v>407</v>
      </c>
      <c r="R22" s="1021">
        <f>SUMIFS('４-４．概略予算書（１年目）'!J67:J6002,'４-４．概略予算書（１年目）'!B67:B6002,"設備",'４-４．概略予算書（１年目）'!F67:F6002,"②")</f>
        <v>0</v>
      </c>
      <c r="S22" s="1021">
        <f>SUMIFS('４-４．概略予算書（１年目）'!L67:L6002,'４-４．概略予算書（１年目）'!B67:B6002,"設備",'４-４．概略予算書（１年目）'!F67:F6002,"②")</f>
        <v>0</v>
      </c>
      <c r="T22" s="1021">
        <f>SUMIFS('４-４．概略予算書（１年目）'!N67:N6002,'４-４．概略予算書（１年目）'!B67:B6002,"設備",'４-４．概略予算書（１年目）'!F67:F6002,"②")</f>
        <v>0</v>
      </c>
      <c r="U22" s="814"/>
      <c r="V22" s="813" t="s">
        <v>407</v>
      </c>
      <c r="W22" s="1021">
        <f>SUMIFS('４-４．概略予算書（１年目）'!J67:J6002,'４-４．概略予算書（１年目）'!B67:B6002,"工事",'４-４．概略予算書（１年目）'!F67:F6002,"②")</f>
        <v>0</v>
      </c>
      <c r="X22" s="1021">
        <f>SUMIFS('４-４．概略予算書（１年目）'!L67:L6002,'４-４．概略予算書（１年目）'!B67:B6002,"工事",'４-４．概略予算書（１年目）'!F67:F6002,"②")</f>
        <v>0</v>
      </c>
      <c r="Y22" s="1021">
        <f>SUMIFS('４-４．概略予算書（１年目）'!N67:N6002,'４-４．概略予算書（１年目）'!B67:B6002,"工事",'４-４．概略予算書（１年目）'!F67:F6002,"②")</f>
        <v>0</v>
      </c>
    </row>
    <row r="23" spans="1:25" ht="18.75" customHeight="1" x14ac:dyDescent="0.15">
      <c r="A23" s="87"/>
      <c r="B23" s="137"/>
      <c r="C23" s="1970" t="s">
        <v>30</v>
      </c>
      <c r="D23" s="1971"/>
      <c r="E23" s="1972"/>
      <c r="F23" s="238"/>
      <c r="G23" s="138" t="s">
        <v>489</v>
      </c>
      <c r="H23" s="139"/>
      <c r="I23" s="140"/>
      <c r="J23" s="141">
        <f>J117</f>
        <v>0</v>
      </c>
      <c r="K23" s="142"/>
      <c r="L23" s="143">
        <f>L117</f>
        <v>0</v>
      </c>
      <c r="M23" s="144"/>
      <c r="N23" s="145">
        <f>N117</f>
        <v>0</v>
      </c>
      <c r="O23" s="146"/>
      <c r="Q23" s="813" t="s">
        <v>729</v>
      </c>
      <c r="R23" s="1021">
        <f>SUMIFS('４-４．概略予算書（１年目）'!J67:J6002,'４-４．概略予算書（１年目）'!B67:B6002,"設備",'４-４．概略予算書（１年目）'!F67:F6002,"③-1")</f>
        <v>0</v>
      </c>
      <c r="S23" s="1021">
        <f>SUMIFS('４-４．概略予算書（１年目）'!L67:L6002,'４-４．概略予算書（１年目）'!B67:B6002,"設備",'４-４．概略予算書（１年目）'!F67:F6002,"③-1")</f>
        <v>0</v>
      </c>
      <c r="T23" s="1021">
        <f>SUMIFS('４-４．概略予算書（１年目）'!N67:N6002,'４-４．概略予算書（１年目）'!B67:B6002,"設備",'４-４．概略予算書（１年目）'!F67:F6002,"③-1")</f>
        <v>0</v>
      </c>
      <c r="U23" s="814"/>
      <c r="V23" s="813" t="s">
        <v>729</v>
      </c>
      <c r="W23" s="1021">
        <f>SUMIFS('４-４．概略予算書（１年目）'!J67:J6002,'４-４．概略予算書（１年目）'!B67:B6002,"工事",'４-４．概略予算書（１年目）'!F67:F6002,"③-1")</f>
        <v>0</v>
      </c>
      <c r="X23" s="1021">
        <f>SUMIFS('４-４．概略予算書（１年目）'!L67:L6002,'４-４．概略予算書（１年目）'!B67:B6002,"工事",'４-４．概略予算書（１年目）'!F67:F6002,"③-1")</f>
        <v>0</v>
      </c>
      <c r="Y23" s="1021">
        <f>SUMIFS('４-４．概略予算書（１年目）'!N67:N6002,'４-４．概略予算書（１年目）'!B67:B6002,"工事",'４-４．概略予算書（１年目）'!F67:F6002,"③-1")</f>
        <v>0</v>
      </c>
    </row>
    <row r="24" spans="1:25" ht="18.75" customHeight="1" x14ac:dyDescent="0.15">
      <c r="A24" s="87"/>
      <c r="B24" s="137"/>
      <c r="C24" s="1970" t="s">
        <v>490</v>
      </c>
      <c r="D24" s="1971"/>
      <c r="E24" s="1972"/>
      <c r="F24" s="238"/>
      <c r="G24" s="138" t="s">
        <v>489</v>
      </c>
      <c r="H24" s="139"/>
      <c r="I24" s="140"/>
      <c r="J24" s="141">
        <f>J169</f>
        <v>0</v>
      </c>
      <c r="K24" s="142"/>
      <c r="L24" s="143">
        <f>L169</f>
        <v>0</v>
      </c>
      <c r="M24" s="144"/>
      <c r="N24" s="145">
        <f>N169</f>
        <v>0</v>
      </c>
      <c r="O24" s="146"/>
      <c r="Q24" s="813" t="s">
        <v>730</v>
      </c>
      <c r="R24" s="1021">
        <f>SUMIFS('４-４．概略予算書（１年目）'!J67:J6002,'４-４．概略予算書（１年目）'!B67:B6002,"設備",'４-４．概略予算書（１年目）'!F67:F6002,"③-2")</f>
        <v>0</v>
      </c>
      <c r="S24" s="1021">
        <f>SUMIFS('４-４．概略予算書（１年目）'!L67:L6002,'４-４．概略予算書（１年目）'!B67:B6002,"設備",'４-４．概略予算書（１年目）'!F67:F6002,"③-2")</f>
        <v>0</v>
      </c>
      <c r="T24" s="1021">
        <f>SUMIFS('４-４．概略予算書（１年目）'!N67:N6002,'４-４．概略予算書（１年目）'!B67:B6002,"設備",'４-４．概略予算書（１年目）'!F67:F6002,"③-2")</f>
        <v>0</v>
      </c>
      <c r="U24" s="814"/>
      <c r="V24" s="813" t="s">
        <v>730</v>
      </c>
      <c r="W24" s="1021">
        <f>SUMIFS('４-４．概略予算書（１年目）'!J67:J6002,'４-４．概略予算書（１年目）'!B67:B6002,"工事",'４-４．概略予算書（１年目）'!F67:F6002,"③-2")</f>
        <v>0</v>
      </c>
      <c r="X24" s="1021">
        <f>SUMIFS('４-４．概略予算書（１年目）'!L67:L6002,'４-４．概略予算書（１年目）'!B67:B6002,"工事",'４-４．概略予算書（１年目）'!F67:F6002,"③-2")</f>
        <v>0</v>
      </c>
      <c r="Y24" s="1021">
        <f>SUMIFS('４-４．概略予算書（１年目）'!N67:N6002,'４-４．概略予算書（１年目）'!B67:B6002,"工事",'４-４．概略予算書（１年目）'!F67:F6002,"③-2")</f>
        <v>0</v>
      </c>
    </row>
    <row r="25" spans="1:25" ht="18.75" customHeight="1" x14ac:dyDescent="0.15">
      <c r="A25" s="87"/>
      <c r="B25" s="137"/>
      <c r="C25" s="1970" t="s">
        <v>31</v>
      </c>
      <c r="D25" s="1971"/>
      <c r="E25" s="1972"/>
      <c r="F25" s="238"/>
      <c r="G25" s="138" t="s">
        <v>489</v>
      </c>
      <c r="H25" s="139"/>
      <c r="I25" s="140"/>
      <c r="J25" s="141">
        <f>J221</f>
        <v>0</v>
      </c>
      <c r="K25" s="142"/>
      <c r="L25" s="143">
        <f>L221</f>
        <v>0</v>
      </c>
      <c r="M25" s="144"/>
      <c r="N25" s="145">
        <f>N221</f>
        <v>0</v>
      </c>
      <c r="O25" s="146"/>
      <c r="Q25" s="813" t="s">
        <v>731</v>
      </c>
      <c r="R25" s="1021">
        <f>SUMIFS('４-４．概略予算書（１年目）'!J67:J6002,'４-４．概略予算書（１年目）'!B67:B6002,"設備",'４-４．概略予算書（１年目）'!F67:F6002,"③-3")</f>
        <v>0</v>
      </c>
      <c r="S25" s="1021">
        <f>SUMIFS('４-４．概略予算書（１年目）'!L67:L6002,'４-４．概略予算書（１年目）'!B67:B6002,"設備",'４-４．概略予算書（１年目）'!F67:F6002,"③-3")</f>
        <v>0</v>
      </c>
      <c r="T25" s="1021">
        <f>SUMIFS('４-４．概略予算書（１年目）'!N67:N6002,'４-４．概略予算書（１年目）'!B67:B6002,"設備",'４-４．概略予算書（１年目）'!F67:F6002,"③-3")</f>
        <v>0</v>
      </c>
      <c r="U25" s="814"/>
      <c r="V25" s="813" t="s">
        <v>731</v>
      </c>
      <c r="W25" s="1021">
        <f>SUMIFS('４-４．概略予算書（１年目）'!J67:J6002,'４-４．概略予算書（１年目）'!B67:B6002,"工事",'４-４．概略予算書（１年目）'!F67:F6002,"③-3")</f>
        <v>0</v>
      </c>
      <c r="X25" s="1021">
        <f>SUMIFS('４-４．概略予算書（１年目）'!L67:L6002,'４-４．概略予算書（１年目）'!B67:B6002,"工事",'４-４．概略予算書（１年目）'!F67:F6002,"③-3")</f>
        <v>0</v>
      </c>
      <c r="Y25" s="1021">
        <f>SUMIFS('４-４．概略予算書（１年目）'!N67:N6002,'４-４．概略予算書（１年目）'!B67:B6002,"工事",'４-４．概略予算書（１年目）'!F67:F6002,"③-3")</f>
        <v>0</v>
      </c>
    </row>
    <row r="26" spans="1:25" ht="18.75" customHeight="1" x14ac:dyDescent="0.15">
      <c r="A26" s="87"/>
      <c r="B26" s="137"/>
      <c r="C26" s="1970" t="s">
        <v>32</v>
      </c>
      <c r="D26" s="1971"/>
      <c r="E26" s="1972"/>
      <c r="F26" s="238"/>
      <c r="G26" s="138" t="s">
        <v>489</v>
      </c>
      <c r="H26" s="139"/>
      <c r="I26" s="140"/>
      <c r="J26" s="141">
        <f>J273</f>
        <v>0</v>
      </c>
      <c r="K26" s="142"/>
      <c r="L26" s="143">
        <f>L273</f>
        <v>0</v>
      </c>
      <c r="M26" s="144"/>
      <c r="N26" s="145">
        <f>N273</f>
        <v>0</v>
      </c>
      <c r="O26" s="146"/>
      <c r="Q26" s="813" t="s">
        <v>732</v>
      </c>
      <c r="R26" s="1021">
        <f>SUMIFS('４-４．概略予算書（１年目）'!J67:J6002,'４-４．概略予算書（１年目）'!B67:B6002,"設備",'４-４．概略予算書（１年目）'!F67:F6002,"③-4")</f>
        <v>0</v>
      </c>
      <c r="S26" s="1021">
        <f>SUMIFS('４-４．概略予算書（１年目）'!L67:L6002,'４-４．概略予算書（１年目）'!B67:B6002,"設備",'４-４．概略予算書（１年目）'!F67:F6002,"③-4")</f>
        <v>0</v>
      </c>
      <c r="T26" s="1021">
        <f>SUMIFS('４-４．概略予算書（１年目）'!N67:N6002,'４-４．概略予算書（１年目）'!B67:B6002,"設備",'４-４．概略予算書（１年目）'!F67:F6002,"③-4")</f>
        <v>0</v>
      </c>
      <c r="U26" s="814"/>
      <c r="V26" s="813" t="s">
        <v>732</v>
      </c>
      <c r="W26" s="1021">
        <f>SUMIFS('４-４．概略予算書（１年目）'!J67:J6002,'４-４．概略予算書（１年目）'!B67:B6002,"工事",'４-４．概略予算書（１年目）'!F67:F6002,"③-4")</f>
        <v>0</v>
      </c>
      <c r="X26" s="1021">
        <f>SUMIFS('４-４．概略予算書（１年目）'!L67:L6002,'４-４．概略予算書（１年目）'!B67:B6002,"工事",'４-４．概略予算書（１年目）'!F67:F6002,"③-4")</f>
        <v>0</v>
      </c>
      <c r="Y26" s="1021">
        <f>SUMIFS('４-４．概略予算書（１年目）'!N67:N6002,'４-４．概略予算書（１年目）'!B67:B6002,"工事",'４-４．概略予算書（１年目）'!F67:F6002,"③-4")</f>
        <v>0</v>
      </c>
    </row>
    <row r="27" spans="1:25" ht="18.75" customHeight="1" x14ac:dyDescent="0.15">
      <c r="A27" s="87"/>
      <c r="B27" s="137"/>
      <c r="C27" s="1970" t="s">
        <v>33</v>
      </c>
      <c r="D27" s="1971"/>
      <c r="E27" s="1972"/>
      <c r="F27" s="238"/>
      <c r="G27" s="138" t="s">
        <v>489</v>
      </c>
      <c r="H27" s="139"/>
      <c r="I27" s="140"/>
      <c r="J27" s="141">
        <f>J325</f>
        <v>0</v>
      </c>
      <c r="K27" s="142"/>
      <c r="L27" s="143">
        <f>L325</f>
        <v>0</v>
      </c>
      <c r="M27" s="144"/>
      <c r="N27" s="145">
        <f>N325</f>
        <v>0</v>
      </c>
      <c r="O27" s="146"/>
      <c r="Q27" s="813" t="s">
        <v>733</v>
      </c>
      <c r="R27" s="1021">
        <f>SUMIFS('４-４．概略予算書（１年目）'!J67:J6002,'４-４．概略予算書（１年目）'!B67:B6002,"設備",'４-４．概略予算書（１年目）'!F67:F6002,"④-1")</f>
        <v>0</v>
      </c>
      <c r="S27" s="1021">
        <f>SUMIFS('４-４．概略予算書（１年目）'!L67:L6002,'４-４．概略予算書（１年目）'!B67:B6002,"設備",'４-４．概略予算書（１年目）'!F67:F6002,"④-1")</f>
        <v>0</v>
      </c>
      <c r="T27" s="1021">
        <f>SUMIFS('４-４．概略予算書（１年目）'!N67:N6002,'４-４．概略予算書（１年目）'!B67:B6002,"設備",'４-４．概略予算書（１年目）'!F67:F6002,"④-1")</f>
        <v>0</v>
      </c>
      <c r="U27" s="814"/>
      <c r="V27" s="813" t="s">
        <v>733</v>
      </c>
      <c r="W27" s="1021">
        <f>SUMIFS('４-４．概略予算書（１年目）'!J67:J6002,'４-４．概略予算書（１年目）'!B67:B6002,"工事",'４-４．概略予算書（１年目）'!F67:F6002,"④-1")</f>
        <v>0</v>
      </c>
      <c r="X27" s="1021">
        <f>SUMIFS('４-４．概略予算書（１年目）'!L67:L6002,'４-４．概略予算書（１年目）'!B67:B6002,"工事",'４-４．概略予算書（１年目）'!F67:F6002,"④-1")</f>
        <v>0</v>
      </c>
      <c r="Y27" s="1021">
        <f>SUMIFS('４-４．概略予算書（１年目）'!N67:N6002,'４-４．概略予算書（１年目）'!B67:B6002,"工事",'４-４．概略予算書（１年目）'!F67:F6002,"④-1")</f>
        <v>0</v>
      </c>
    </row>
    <row r="28" spans="1:25" ht="18.75" customHeight="1" x14ac:dyDescent="0.15">
      <c r="A28" s="87"/>
      <c r="B28" s="137"/>
      <c r="C28" s="1970" t="s">
        <v>34</v>
      </c>
      <c r="D28" s="1971"/>
      <c r="E28" s="1972"/>
      <c r="F28" s="238"/>
      <c r="G28" s="138" t="s">
        <v>489</v>
      </c>
      <c r="H28" s="139"/>
      <c r="I28" s="140"/>
      <c r="J28" s="141">
        <f>J353</f>
        <v>0</v>
      </c>
      <c r="K28" s="142"/>
      <c r="L28" s="143">
        <f>L353</f>
        <v>0</v>
      </c>
      <c r="M28" s="144"/>
      <c r="N28" s="145">
        <f>N353</f>
        <v>0</v>
      </c>
      <c r="O28" s="146"/>
      <c r="Q28" s="813" t="s">
        <v>734</v>
      </c>
      <c r="R28" s="1021">
        <f>SUMIFS('４-４．概略予算書（１年目）'!J67:J6002,'４-４．概略予算書（１年目）'!B67:B6002,"設備",'４-４．概略予算書（１年目）'!F67:F6002,"④-2")</f>
        <v>0</v>
      </c>
      <c r="S28" s="1021">
        <f>SUMIFS('４-４．概略予算書（１年目）'!L67:L6002,'４-４．概略予算書（１年目）'!B67:B6002,"設備",'４-４．概略予算書（１年目）'!F67:F6002,"④-2")</f>
        <v>0</v>
      </c>
      <c r="T28" s="1021">
        <f>SUMIFS('４-４．概略予算書（１年目）'!N67:N6002,'４-４．概略予算書（１年目）'!B67:B6002,"設備",'４-４．概略予算書（１年目）'!F67:F6002,"④-2")</f>
        <v>0</v>
      </c>
      <c r="U28" s="814"/>
      <c r="V28" s="813" t="s">
        <v>734</v>
      </c>
      <c r="W28" s="1021">
        <f>SUMIFS('４-４．概略予算書（１年目）'!J67:J6002,'４-４．概略予算書（１年目）'!B67:B6002,"工事",'４-４．概略予算書（１年目）'!F67:F6002,"④-2")</f>
        <v>0</v>
      </c>
      <c r="X28" s="1021">
        <f>SUMIFS('４-４．概略予算書（１年目）'!L67:L6002,'４-４．概略予算書（１年目）'!B67:B6002,"工事",'４-４．概略予算書（１年目）'!F67:F6002,"④-2")</f>
        <v>0</v>
      </c>
      <c r="Y28" s="1021">
        <f>SUMIFS('４-４．概略予算書（１年目）'!N67:N6002,'４-４．概略予算書（１年目）'!B67:B6002,"工事",'４-４．概略予算書（１年目）'!F67:F6002,"④-2")</f>
        <v>0</v>
      </c>
    </row>
    <row r="29" spans="1:25" ht="18.75" customHeight="1" x14ac:dyDescent="0.15">
      <c r="A29" s="87"/>
      <c r="B29" s="137"/>
      <c r="C29" s="1970" t="s">
        <v>35</v>
      </c>
      <c r="D29" s="1971"/>
      <c r="E29" s="1972"/>
      <c r="F29" s="238"/>
      <c r="G29" s="138" t="s">
        <v>489</v>
      </c>
      <c r="H29" s="139"/>
      <c r="I29" s="140"/>
      <c r="J29" s="141">
        <f>J381</f>
        <v>0</v>
      </c>
      <c r="K29" s="142"/>
      <c r="L29" s="143">
        <f>L381</f>
        <v>0</v>
      </c>
      <c r="M29" s="144"/>
      <c r="N29" s="145">
        <f>N381</f>
        <v>0</v>
      </c>
      <c r="O29" s="146"/>
      <c r="Q29" s="813" t="s">
        <v>735</v>
      </c>
      <c r="R29" s="1021">
        <f>SUMIFS('４-４．概略予算書（１年目）'!J67:J6002,'４-４．概略予算書（１年目）'!B67:B6002,"設備",'４-４．概略予算書（１年目）'!F67:F6002,"④-3")</f>
        <v>0</v>
      </c>
      <c r="S29" s="1021">
        <f>SUMIFS('４-４．概略予算書（１年目）'!L67:L6002,'４-４．概略予算書（１年目）'!B67:B6002,"設備",'４-４．概略予算書（１年目）'!F67:F6002,"④-3")</f>
        <v>0</v>
      </c>
      <c r="T29" s="1021">
        <f>SUMIFS('４-４．概略予算書（１年目）'!N67:N6002,'４-４．概略予算書（１年目）'!B67:B6002,"設備",'４-４．概略予算書（１年目）'!F67:F6002,"④-3")</f>
        <v>0</v>
      </c>
      <c r="U29" s="814"/>
      <c r="V29" s="813" t="s">
        <v>735</v>
      </c>
      <c r="W29" s="1021">
        <f>SUMIFS('４-４．概略予算書（１年目）'!J67:J6002,'４-４．概略予算書（１年目）'!B67:B6002,"工事",'４-４．概略予算書（１年目）'!F67:F6002,"④-3")</f>
        <v>0</v>
      </c>
      <c r="X29" s="1021">
        <f>SUMIFS('４-４．概略予算書（１年目）'!L67:L6002,'４-４．概略予算書（１年目）'!B67:B6002,"工事",'４-４．概略予算書（１年目）'!F67:F6002,"④-3")</f>
        <v>0</v>
      </c>
      <c r="Y29" s="1021">
        <f>SUMIFS('４-４．概略予算書（１年目）'!N67:N6002,'４-４．概略予算書（１年目）'!B67:B6002,"工事",'４-４．概略予算書（１年目）'!F67:F6002,"④-3")</f>
        <v>0</v>
      </c>
    </row>
    <row r="30" spans="1:25" ht="18.75" customHeight="1" x14ac:dyDescent="0.15">
      <c r="A30" s="87"/>
      <c r="B30" s="137"/>
      <c r="C30" s="1970" t="s">
        <v>36</v>
      </c>
      <c r="D30" s="1971"/>
      <c r="E30" s="1972"/>
      <c r="F30" s="238"/>
      <c r="G30" s="138" t="s">
        <v>489</v>
      </c>
      <c r="H30" s="139"/>
      <c r="I30" s="140"/>
      <c r="J30" s="141">
        <f>J409</f>
        <v>0</v>
      </c>
      <c r="K30" s="142"/>
      <c r="L30" s="143">
        <f>L409</f>
        <v>0</v>
      </c>
      <c r="M30" s="144"/>
      <c r="N30" s="145">
        <f>N409</f>
        <v>0</v>
      </c>
      <c r="O30" s="146"/>
      <c r="Q30" s="813" t="s">
        <v>566</v>
      </c>
      <c r="R30" s="1022">
        <f>SUMIFS('４-４．概略予算書（１年目）'!J67:J6002,'４-４．概略予算書（１年目）'!B67:B6002,"設備",'４-４．概略予算書（１年目）'!F67:F6002,"⑤")</f>
        <v>0</v>
      </c>
      <c r="S30" s="1022">
        <f>SUMIFS('４-４．概略予算書（１年目）'!L67:L6002,'４-４．概略予算書（１年目）'!B67:B6002,"設備",'４-４．概略予算書（１年目）'!F67:F6002,"⑤")</f>
        <v>0</v>
      </c>
      <c r="T30" s="1022">
        <f>SUMIFS('４-４．概略予算書（１年目）'!N67:N6002,'４-４．概略予算書（１年目）'!B67:B6002,"設備",'４-４．概略予算書（１年目）'!F67:F6002,"⑤")</f>
        <v>0</v>
      </c>
      <c r="U30" s="814"/>
      <c r="V30" s="813" t="s">
        <v>566</v>
      </c>
      <c r="W30" s="1022">
        <f>SUMIFS('４-４．概略予算書（１年目）'!J67:J6002,'４-４．概略予算書（１年目）'!B67:B6002,"工事",'４-４．概略予算書（１年目）'!F67:F6002,"⑤")</f>
        <v>0</v>
      </c>
      <c r="X30" s="1022">
        <f>SUMIFS('４-４．概略予算書（１年目）'!L67:L6002,'４-４．概略予算書（１年目）'!B67:B6002,"工事",'４-４．概略予算書（１年目）'!F67:F6002,"⑤")</f>
        <v>0</v>
      </c>
      <c r="Y30" s="1022">
        <f>SUMIFS('４-４．概略予算書（１年目）'!N67:N6002,'４-４．概略予算書（１年目）'!B67:B6002,"工事",'４-４．概略予算書（１年目）'!F67:F6002,"⑤")</f>
        <v>0</v>
      </c>
    </row>
    <row r="31" spans="1:25" ht="18.75" customHeight="1" thickBot="1" x14ac:dyDescent="0.2">
      <c r="A31" s="87"/>
      <c r="B31" s="147"/>
      <c r="C31" s="148"/>
      <c r="D31" s="148"/>
      <c r="E31" s="235"/>
      <c r="F31" s="249"/>
      <c r="G31" s="149"/>
      <c r="H31" s="150"/>
      <c r="I31" s="151"/>
      <c r="J31" s="152"/>
      <c r="K31" s="153"/>
      <c r="L31" s="154"/>
      <c r="M31" s="155"/>
      <c r="N31" s="156"/>
      <c r="O31" s="157"/>
      <c r="Q31" s="813" t="s">
        <v>409</v>
      </c>
      <c r="R31" s="1022">
        <f>SUMIFS('４-４．概略予算書（１年目）'!J67:J6002,'４-４．概略予算書（１年目）'!B67:B6002,"設備",'４-４．概略予算書（１年目）'!F67:F6002,"⑥")</f>
        <v>0</v>
      </c>
      <c r="S31" s="1022">
        <f>SUMIFS('４-４．概略予算書（１年目）'!L67:L6002,'４-４．概略予算書（１年目）'!B67:B6002,"設備",'４-４．概略予算書（１年目）'!F67:F6002,"⑥")</f>
        <v>0</v>
      </c>
      <c r="T31" s="1022">
        <f>SUMIFS('４-４．概略予算書（１年目）'!N67:N6002,'４-４．概略予算書（１年目）'!B67:B6002,"設備",'４-４．概略予算書（１年目）'!F67:F6002,"⑥")</f>
        <v>0</v>
      </c>
      <c r="U31" s="814"/>
      <c r="V31" s="813" t="s">
        <v>409</v>
      </c>
      <c r="W31" s="1022">
        <f>SUMIFS('４-４．概略予算書（１年目）'!J67:J6002,'４-４．概略予算書（１年目）'!B67:B6002,"工事",'４-４．概略予算書（１年目）'!F67:F6002,"⑥")</f>
        <v>0</v>
      </c>
      <c r="X31" s="1022">
        <f>SUMIFS('４-４．概略予算書（１年目）'!L67:L6002,'４-４．概略予算書（１年目）'!B67:B6002,"工事",'４-４．概略予算書（１年目）'!F67:F6002,"⑥")</f>
        <v>0</v>
      </c>
      <c r="Y31" s="1022">
        <f>SUMIFS('４-４．概略予算書（１年目）'!N67:N6002,'４-４．概略予算書（１年目）'!B67:B6002,"工事",'４-４．概略予算書（１年目）'!F67:F6002,"⑥")</f>
        <v>0</v>
      </c>
    </row>
    <row r="32" spans="1:25" ht="30" customHeight="1" thickTop="1" x14ac:dyDescent="0.15">
      <c r="A32" s="87"/>
      <c r="B32" s="110"/>
      <c r="C32" s="158"/>
      <c r="D32" s="158" t="s">
        <v>491</v>
      </c>
      <c r="E32" s="113" t="s">
        <v>11</v>
      </c>
      <c r="F32" s="236"/>
      <c r="G32" s="159"/>
      <c r="H32" s="160"/>
      <c r="I32" s="116"/>
      <c r="J32" s="116">
        <f>SUM(J23:J30)</f>
        <v>0</v>
      </c>
      <c r="K32" s="117"/>
      <c r="L32" s="117">
        <f>SUM(L23:L30)</f>
        <v>0</v>
      </c>
      <c r="M32" s="161"/>
      <c r="N32" s="119">
        <f>SUM(N23:N30)</f>
        <v>0</v>
      </c>
      <c r="O32" s="120"/>
      <c r="Q32" s="813" t="s">
        <v>410</v>
      </c>
      <c r="R32" s="1022">
        <f>SUMIFS('４-４．概略予算書（１年目）'!J67:J6002,'４-４．概略予算書（１年目）'!B67:B6002,"設備",'４-４．概略予算書（１年目）'!F67:F6002,"⑦")</f>
        <v>0</v>
      </c>
      <c r="S32" s="1022">
        <f>SUMIFS('４-４．概略予算書（１年目）'!L67:L6002,'４-４．概略予算書（１年目）'!B67:B6002,"設備",'４-４．概略予算書（１年目）'!F67:F6002,"⑦")</f>
        <v>0</v>
      </c>
      <c r="T32" s="1022">
        <f>SUMIFS('４-４．概略予算書（１年目）'!N67:N6002,'４-４．概略予算書（１年目）'!B67:B6002,"設備",'４-４．概略予算書（１年目）'!F67:F6002,"⑦")</f>
        <v>0</v>
      </c>
      <c r="U32" s="814"/>
      <c r="V32" s="813" t="s">
        <v>410</v>
      </c>
      <c r="W32" s="1022">
        <f>SUMIFS('４-４．概略予算書（１年目）'!J67:J6002,'４-４．概略予算書（１年目）'!B67:B6002,"工事",'４-４．概略予算書（１年目）'!F67:F6002,"⑦")</f>
        <v>0</v>
      </c>
      <c r="X32" s="1022">
        <f>SUMIFS('４-４．概略予算書（１年目）'!L67:L6002,'４-４．概略予算書（１年目）'!B67:B6002,"工事",'４-４．概略予算書（１年目）'!F67:F6002,"⑦")</f>
        <v>0</v>
      </c>
      <c r="Y32" s="1022">
        <f>SUMIFS('４-４．概略予算書（１年目）'!N67:N6002,'４-４．概略予算書（１年目）'!B67:B6002,"工事",'４-４．概略予算書（１年目）'!F67:F6002,"⑦")</f>
        <v>0</v>
      </c>
    </row>
    <row r="33" spans="1:30" ht="18.75" customHeight="1" thickBot="1" x14ac:dyDescent="0.2">
      <c r="A33" s="87"/>
      <c r="B33" s="121"/>
      <c r="C33" s="122"/>
      <c r="D33" s="123"/>
      <c r="E33" s="124"/>
      <c r="F33" s="237"/>
      <c r="G33" s="162"/>
      <c r="H33" s="163"/>
      <c r="I33" s="127"/>
      <c r="J33" s="127"/>
      <c r="K33" s="129"/>
      <c r="L33" s="129"/>
      <c r="M33" s="164"/>
      <c r="N33" s="131"/>
      <c r="O33" s="132"/>
      <c r="Q33" s="813" t="s">
        <v>411</v>
      </c>
      <c r="R33" s="1022">
        <f>SUMIFS('４-４．概略予算書（１年目）'!J67:J6002,'４-４．概略予算書（１年目）'!B67:B6002,"設備",'４-４．概略予算書（１年目）'!F67:F6002,"⑧")</f>
        <v>0</v>
      </c>
      <c r="S33" s="1022">
        <f>SUMIFS('４-４．概略予算書（１年目）'!L67:L6002,'４-４．概略予算書（１年目）'!B67:B6002,"設備",'４-４．概略予算書（１年目）'!F67:F6002,"⑧")</f>
        <v>0</v>
      </c>
      <c r="T33" s="1022">
        <f>SUMIFS('４-４．概略予算書（１年目）'!N67:N6002,'４-４．概略予算書（１年目）'!B67:B6002,"設備",'４-４．概略予算書（１年目）'!F67:F6002,"⑧")</f>
        <v>0</v>
      </c>
      <c r="U33" s="814"/>
      <c r="V33" s="813" t="s">
        <v>411</v>
      </c>
      <c r="W33" s="1022">
        <f>SUMIFS('４-４．概略予算書（１年目）'!J67:J6002,'４-４．概略予算書（１年目）'!B67:B6002,"工事",'４-４．概略予算書（１年目）'!F67:F6002,"⑧")</f>
        <v>0</v>
      </c>
      <c r="X33" s="1022">
        <f>SUMIFS('４-４．概略予算書（１年目）'!L67:L6002,'４-４．概略予算書（１年目）'!B67:B6002,"工事",'４-４．概略予算書（１年目）'!F67:F6002,"⑧")</f>
        <v>0</v>
      </c>
      <c r="Y33" s="1022">
        <f>SUMIFS('４-４．概略予算書（１年目）'!N67:N6002,'４-４．概略予算書（１年目）'!B67:B6002,"工事",'４-４．概略予算書（１年目）'!F67:F6002,"⑧")</f>
        <v>0</v>
      </c>
    </row>
    <row r="34" spans="1:30" ht="18.75" customHeight="1" thickTop="1" x14ac:dyDescent="0.15">
      <c r="A34" s="87"/>
      <c r="B34" s="110"/>
      <c r="C34" s="111" t="s">
        <v>26</v>
      </c>
      <c r="D34" s="112"/>
      <c r="E34" s="113"/>
      <c r="F34" s="236"/>
      <c r="G34" s="114"/>
      <c r="H34" s="160"/>
      <c r="I34" s="116"/>
      <c r="J34" s="116"/>
      <c r="K34" s="117"/>
      <c r="L34" s="117"/>
      <c r="M34" s="161"/>
      <c r="N34" s="119"/>
      <c r="O34" s="120"/>
      <c r="Q34" s="813" t="s">
        <v>412</v>
      </c>
      <c r="R34" s="1022">
        <f>SUMIFS('４-４．概略予算書（１年目）'!J67:J6002,'４-４．概略予算書（１年目）'!B67:B6002,"設備",'４-４．概略予算書（１年目）'!F67:F6002,"⑨")</f>
        <v>0</v>
      </c>
      <c r="S34" s="1022">
        <f>SUMIFS('４-４．概略予算書（１年目）'!L67:L6002,'４-４．概略予算書（１年目）'!B67:B6002,"設備",'４-４．概略予算書（１年目）'!F67:F6002,"⑨")</f>
        <v>0</v>
      </c>
      <c r="T34" s="1022">
        <f>SUMIFS('４-４．概略予算書（１年目）'!N67:N6002,'４-４．概略予算書（１年目）'!B67:B6002,"設備",'４-４．概略予算書（１年目）'!F67:F6002,"⑨")</f>
        <v>0</v>
      </c>
      <c r="U34" s="814"/>
      <c r="V34" s="813" t="s">
        <v>412</v>
      </c>
      <c r="W34" s="1022">
        <f>SUMIFS('４-４．概略予算書（１年目）'!J67:J6002,'４-４．概略予算書（１年目）'!B67:B6002,"工事",'４-４．概略予算書（１年目）'!F67:F6002,"⑨")</f>
        <v>0</v>
      </c>
      <c r="X34" s="1022">
        <f>SUMIFS('４-４．概略予算書（１年目）'!L67:L6002,'４-４．概略予算書（１年目）'!B67:B6002,"工事",'４-４．概略予算書（１年目）'!F67:F6002,"⑨")</f>
        <v>0</v>
      </c>
      <c r="Y34" s="1022">
        <f>SUMIFS('４-４．概略予算書（１年目）'!N67:N6002,'４-４．概略予算書（１年目）'!B67:B6002,"工事",'４-４．概略予算書（１年目）'!F67:F6002,"⑨")</f>
        <v>0</v>
      </c>
    </row>
    <row r="35" spans="1:30" ht="18.75" customHeight="1" x14ac:dyDescent="0.15">
      <c r="A35" s="87"/>
      <c r="B35" s="137"/>
      <c r="C35" s="1970" t="s">
        <v>30</v>
      </c>
      <c r="D35" s="1971"/>
      <c r="E35" s="1972"/>
      <c r="F35" s="238"/>
      <c r="G35" s="138" t="s">
        <v>489</v>
      </c>
      <c r="H35" s="165"/>
      <c r="I35" s="140"/>
      <c r="J35" s="141">
        <f>J118</f>
        <v>0</v>
      </c>
      <c r="K35" s="142"/>
      <c r="L35" s="143">
        <f>L118</f>
        <v>0</v>
      </c>
      <c r="M35" s="144"/>
      <c r="N35" s="145">
        <f>N118</f>
        <v>0</v>
      </c>
      <c r="O35" s="146"/>
      <c r="Q35" s="813" t="s">
        <v>742</v>
      </c>
      <c r="R35" s="1022">
        <f>SUMIFS('４-４．概略予算書（１年目）'!J67:J6002,'４-４．概略予算書（１年目）'!B67:B6002,"設備",'４-４．概略予算書（１年目）'!F67:F6002,"⑩")</f>
        <v>0</v>
      </c>
      <c r="S35" s="1022">
        <f>SUMIFS('４-４．概略予算書（１年目）'!L67:L6002,'４-４．概略予算書（１年目）'!B67:B6002,"設備",'４-４．概略予算書（１年目）'!F67:F6002,"⑩")</f>
        <v>0</v>
      </c>
      <c r="T35" s="1022">
        <f>SUMIFS('４-４．概略予算書（１年目）'!N67:N6002,'４-４．概略予算書（１年目）'!B67:B6002,"設備",'４-４．概略予算書（１年目）'!F67:F6002,"⑩")</f>
        <v>0</v>
      </c>
      <c r="V35" s="813" t="s">
        <v>742</v>
      </c>
      <c r="W35" s="1022">
        <f>SUMIFS('４-４．概略予算書（１年目）'!J67:J6002,'４-４．概略予算書（１年目）'!B67:B6002,"工事",'４-４．概略予算書（１年目）'!F67:F6002,"⑩")</f>
        <v>0</v>
      </c>
      <c r="X35" s="1022">
        <f>SUMIFS('４-４．概略予算書（１年目）'!L67:L6002,'４-４．概略予算書（１年目）'!B67:B6002,"工事",'４-４．概略予算書（１年目）'!F67:F6002,"⑩")</f>
        <v>0</v>
      </c>
      <c r="Y35" s="1022">
        <f>SUMIFS('４-４．概略予算書（１年目）'!N67:N6002,'４-４．概略予算書（１年目）'!B67:B6002,"工事",'４-４．概略予算書（１年目）'!F67:F6002,"⑩")</f>
        <v>0</v>
      </c>
    </row>
    <row r="36" spans="1:30" ht="18.75" customHeight="1" x14ac:dyDescent="0.15">
      <c r="A36" s="87"/>
      <c r="B36" s="137"/>
      <c r="C36" s="1970" t="s">
        <v>29</v>
      </c>
      <c r="D36" s="1971"/>
      <c r="E36" s="1972"/>
      <c r="F36" s="238"/>
      <c r="G36" s="138" t="s">
        <v>489</v>
      </c>
      <c r="H36" s="165"/>
      <c r="I36" s="140"/>
      <c r="J36" s="141">
        <f>J170</f>
        <v>0</v>
      </c>
      <c r="K36" s="142"/>
      <c r="L36" s="143">
        <f>L170</f>
        <v>0</v>
      </c>
      <c r="M36" s="144"/>
      <c r="N36" s="145">
        <f>N170</f>
        <v>0</v>
      </c>
      <c r="O36" s="146"/>
      <c r="Q36" s="813" t="s">
        <v>736</v>
      </c>
      <c r="R36" s="1022">
        <f>SUMIFS('４-４．概略予算書（１年目）'!J67:J6002,'４-４．概略予算書（１年目）'!B67:B6002,"設備",'４-４．概略予算書（１年目）'!F67:F6002,"⑪-1")</f>
        <v>0</v>
      </c>
      <c r="S36" s="1022">
        <f>SUMIFS('４-４．概略予算書（１年目）'!L67:L6002,'４-４．概略予算書（１年目）'!B67:B6002,"設備",'４-４．概略予算書（１年目）'!F67:F6002,"⑪-1")</f>
        <v>0</v>
      </c>
      <c r="T36" s="1022">
        <f>SUMIFS('４-４．概略予算書（１年目）'!N67:N6002,'４-４．概略予算書（１年目）'!B67:B6002,"設備",'４-４．概略予算書（１年目）'!F67:F6002,"⑪-1")</f>
        <v>0</v>
      </c>
      <c r="V36" s="813" t="s">
        <v>743</v>
      </c>
      <c r="W36" s="1022">
        <f>SUMIFS('４-４．概略予算書（１年目）'!J67:J6002,'４-４．概略予算書（１年目）'!B67:B6002,"工事",'４-４．概略予算書（１年目）'!F67:F6002,"⑪-1")</f>
        <v>0</v>
      </c>
      <c r="X36" s="1022">
        <f>SUMIFS('４-４．概略予算書（１年目）'!L67:L6002,'４-４．概略予算書（１年目）'!B67:B6002,"工事",'４-４．概略予算書（１年目）'!F67:F6002,"⑪-1")</f>
        <v>0</v>
      </c>
      <c r="Y36" s="1022">
        <f>SUMIFS('４-４．概略予算書（１年目）'!N67:N6002,'４-４．概略予算書（１年目）'!B67:B6002,"工事",'４-４．概略予算書（１年目）'!F67:F6002,"⑪-1")</f>
        <v>0</v>
      </c>
    </row>
    <row r="37" spans="1:30" ht="18.75" customHeight="1" x14ac:dyDescent="0.15">
      <c r="A37" s="87"/>
      <c r="B37" s="137"/>
      <c r="C37" s="1970" t="s">
        <v>31</v>
      </c>
      <c r="D37" s="1971"/>
      <c r="E37" s="1972"/>
      <c r="F37" s="238"/>
      <c r="G37" s="138" t="s">
        <v>489</v>
      </c>
      <c r="H37" s="165"/>
      <c r="I37" s="140"/>
      <c r="J37" s="141">
        <f>J222</f>
        <v>0</v>
      </c>
      <c r="K37" s="142"/>
      <c r="L37" s="143">
        <f>L222</f>
        <v>0</v>
      </c>
      <c r="M37" s="144"/>
      <c r="N37" s="145">
        <f>N222</f>
        <v>0</v>
      </c>
      <c r="O37" s="146"/>
      <c r="Q37" s="813" t="s">
        <v>737</v>
      </c>
      <c r="R37" s="1022">
        <f>SUMIFS('４-４．概略予算書（１年目）'!J67:J6002,'４-４．概略予算書（１年目）'!B67:B6002,"設備",'４-４．概略予算書（１年目）'!F67:F6002,"⑪-2")</f>
        <v>0</v>
      </c>
      <c r="S37" s="1022">
        <f>SUMIFS('４-４．概略予算書（１年目）'!L67:L6002,'４-４．概略予算書（１年目）'!B67:B6002,"設備",'４-４．概略予算書（１年目）'!F67:F6002,"⑪-2")</f>
        <v>0</v>
      </c>
      <c r="T37" s="1022">
        <f>SUMIFS('４-４．概略予算書（１年目）'!N67:N6002,'４-４．概略予算書（１年目）'!B67:B6002,"設備",'４-４．概略予算書（１年目）'!F67:F6002,"⑪-2")</f>
        <v>0</v>
      </c>
      <c r="V37" s="813" t="s">
        <v>744</v>
      </c>
      <c r="W37" s="1022">
        <f>SUMIFS('４-４．概略予算書（１年目）'!J67:J6002,'４-４．概略予算書（１年目）'!B67:B6002,"工事",'４-４．概略予算書（１年目）'!F67:F6002,"⑪-2")</f>
        <v>0</v>
      </c>
      <c r="X37" s="1022">
        <f>SUMIFS('４-４．概略予算書（１年目）'!L67:L6002,'４-４．概略予算書（１年目）'!B67:B6002,"工事",'４-４．概略予算書（１年目）'!F67:F6002,"⑪-2")</f>
        <v>0</v>
      </c>
      <c r="Y37" s="1022">
        <f>SUMIFS('４-４．概略予算書（１年目）'!N67:N6002,'４-４．概略予算書（１年目）'!B67:B6002,"工事",'４-４．概略予算書（１年目）'!F67:F6002,"⑪-2")</f>
        <v>0</v>
      </c>
    </row>
    <row r="38" spans="1:30" ht="18.75" customHeight="1" x14ac:dyDescent="0.15">
      <c r="A38" s="87"/>
      <c r="B38" s="137"/>
      <c r="C38" s="1970" t="s">
        <v>32</v>
      </c>
      <c r="D38" s="1971"/>
      <c r="E38" s="1972"/>
      <c r="F38" s="238"/>
      <c r="G38" s="138" t="s">
        <v>489</v>
      </c>
      <c r="H38" s="165"/>
      <c r="I38" s="140"/>
      <c r="J38" s="141">
        <f>J274</f>
        <v>0</v>
      </c>
      <c r="K38" s="142"/>
      <c r="L38" s="143">
        <f>L274</f>
        <v>0</v>
      </c>
      <c r="M38" s="144"/>
      <c r="N38" s="145">
        <f>N274</f>
        <v>0</v>
      </c>
      <c r="O38" s="146"/>
      <c r="Q38" s="813" t="s">
        <v>738</v>
      </c>
      <c r="R38" s="1022">
        <f>SUMIFS('４-４．概略予算書（１年目）'!J67:J6002,'４-４．概略予算書（１年目）'!B67:B6002,"設備",'４-４．概略予算書（１年目）'!F67:F6002,"⑪-3")</f>
        <v>0</v>
      </c>
      <c r="S38" s="1022">
        <f>SUMIFS('４-４．概略予算書（１年目）'!L67:L6002,'４-４．概略予算書（１年目）'!B67:B6002,"設備",'４-４．概略予算書（１年目）'!F67:F6002,"⑪-3")</f>
        <v>0</v>
      </c>
      <c r="T38" s="1022">
        <f>SUMIFS('４-４．概略予算書（１年目）'!N67:N6002,'４-４．概略予算書（１年目）'!B67:B6002,"設備",'４-４．概略予算書（１年目）'!F67:F6002,"⑪-3")</f>
        <v>0</v>
      </c>
      <c r="V38" s="813" t="s">
        <v>745</v>
      </c>
      <c r="W38" s="1022">
        <f>SUMIFS('４-４．概略予算書（１年目）'!J67:J6002,'４-４．概略予算書（１年目）'!B67:B6002,"工事",'４-４．概略予算書（１年目）'!F67:F6002,"⑪-3")</f>
        <v>0</v>
      </c>
      <c r="X38" s="1022">
        <f>SUMIFS('４-４．概略予算書（１年目）'!L67:L6002,'４-４．概略予算書（１年目）'!B67:B6002,"工事",'４-４．概略予算書（１年目）'!F67:F6002,"⑪-3")</f>
        <v>0</v>
      </c>
      <c r="Y38" s="1022">
        <f>SUMIFS('４-４．概略予算書（１年目）'!N67:N6002,'４-４．概略予算書（１年目）'!B67:B6002,"工事",'４-４．概略予算書（１年目）'!F67:F6002,"⑪-3")</f>
        <v>0</v>
      </c>
    </row>
    <row r="39" spans="1:30" ht="18.75" customHeight="1" x14ac:dyDescent="0.15">
      <c r="A39" s="87"/>
      <c r="B39" s="137"/>
      <c r="C39" s="1970" t="s">
        <v>33</v>
      </c>
      <c r="D39" s="1971"/>
      <c r="E39" s="1972"/>
      <c r="F39" s="238"/>
      <c r="G39" s="138" t="s">
        <v>489</v>
      </c>
      <c r="H39" s="165"/>
      <c r="I39" s="140"/>
      <c r="J39" s="141">
        <f>J326</f>
        <v>0</v>
      </c>
      <c r="K39" s="142"/>
      <c r="L39" s="143">
        <f>L326</f>
        <v>0</v>
      </c>
      <c r="M39" s="144"/>
      <c r="N39" s="145">
        <f>N326</f>
        <v>0</v>
      </c>
      <c r="O39" s="146"/>
      <c r="Q39" s="813" t="s">
        <v>739</v>
      </c>
      <c r="R39" s="1022">
        <f>SUMIFS('４-４．概略予算書（１年目）'!J67:J6002,'４-４．概略予算書（１年目）'!B67:B6002,"設備",'４-４．概略予算書（１年目）'!F67:F6002,"⑫-1")</f>
        <v>0</v>
      </c>
      <c r="S39" s="1022">
        <f>SUMIFS('４-４．概略予算書（１年目）'!L67:L6002,'４-４．概略予算書（１年目）'!B67:B6002,"設備",'４-４．概略予算書（１年目）'!F67:F6002,"⑫-1")</f>
        <v>0</v>
      </c>
      <c r="T39" s="1022">
        <f>SUMIFS('４-４．概略予算書（１年目）'!N67:N6002,'４-４．概略予算書（１年目）'!B67:B6002,"設備",'４-４．概略予算書（１年目）'!F67:F6002,"⑫-1")</f>
        <v>0</v>
      </c>
      <c r="V39" s="813" t="s">
        <v>746</v>
      </c>
      <c r="W39" s="1022">
        <f>SUMIFS('４-４．概略予算書（１年目）'!J67:J6002,'４-４．概略予算書（１年目）'!B67:B6002,"工事",'４-４．概略予算書（１年目）'!F67:F6002,"⑫-1")</f>
        <v>0</v>
      </c>
      <c r="X39" s="1022">
        <f>SUMIFS('４-４．概略予算書（１年目）'!L67:L6002,'４-４．概略予算書（１年目）'!B67:B6002,"工事",'４-４．概略予算書（１年目）'!F67:F6002,"⑫-1")</f>
        <v>0</v>
      </c>
      <c r="Y39" s="1022">
        <f>SUMIFS('４-４．概略予算書（１年目）'!N67:N6002,'４-４．概略予算書（１年目）'!B67:B6002,"工事",'４-４．概略予算書（１年目）'!F67:F6002,"⑫-1")</f>
        <v>0</v>
      </c>
    </row>
    <row r="40" spans="1:30" ht="18.75" customHeight="1" x14ac:dyDescent="0.15">
      <c r="A40" s="87"/>
      <c r="B40" s="137"/>
      <c r="C40" s="1970" t="s">
        <v>34</v>
      </c>
      <c r="D40" s="1971"/>
      <c r="E40" s="1972"/>
      <c r="F40" s="238"/>
      <c r="G40" s="138" t="s">
        <v>489</v>
      </c>
      <c r="H40" s="165"/>
      <c r="I40" s="140"/>
      <c r="J40" s="141">
        <f>J354</f>
        <v>0</v>
      </c>
      <c r="K40" s="142"/>
      <c r="L40" s="143">
        <f>L354</f>
        <v>0</v>
      </c>
      <c r="M40" s="144"/>
      <c r="N40" s="145">
        <f>N354</f>
        <v>0</v>
      </c>
      <c r="O40" s="146"/>
      <c r="Q40" s="813" t="s">
        <v>740</v>
      </c>
      <c r="R40" s="1022">
        <f>SUMIFS('４-４．概略予算書（１年目）'!J67:J6002,'４-４．概略予算書（１年目）'!B67:B6002,"設備",'４-４．概略予算書（１年目）'!F67:F6002,"⑫-2")</f>
        <v>0</v>
      </c>
      <c r="S40" s="1022">
        <f>SUMIFS('４-４．概略予算書（１年目）'!L67:L6002,'４-４．概略予算書（１年目）'!B67:B6002,"設備",'４-４．概略予算書（１年目）'!F67:F6002,"⑫-2")</f>
        <v>0</v>
      </c>
      <c r="T40" s="1022">
        <f>SUMIFS('４-４．概略予算書（１年目）'!N67:N6002,'４-４．概略予算書（１年目）'!B67:B6002,"設備",'４-４．概略予算書（１年目）'!F67:F6002,"⑫-2")</f>
        <v>0</v>
      </c>
      <c r="V40" s="813" t="s">
        <v>747</v>
      </c>
      <c r="W40" s="1022">
        <f>SUMIFS('４-４．概略予算書（１年目）'!J67:J6002,'４-４．概略予算書（１年目）'!B67:B6002,"工事",'４-４．概略予算書（１年目）'!F67:F6002,"⑫-2")</f>
        <v>0</v>
      </c>
      <c r="X40" s="1022">
        <f>SUMIFS('４-４．概略予算書（１年目）'!L67:L6002,'４-４．概略予算書（１年目）'!B67:B6002,"工事",'４-４．概略予算書（１年目）'!F67:F6002,"⑫-2")</f>
        <v>0</v>
      </c>
      <c r="Y40" s="1022">
        <f>SUMIFS('４-４．概略予算書（１年目）'!N67:N6002,'４-４．概略予算書（１年目）'!B67:B6002,"工事",'４-４．概略予算書（１年目）'!F67:F6002,"⑫-2")</f>
        <v>0</v>
      </c>
    </row>
    <row r="41" spans="1:30" ht="18.75" customHeight="1" x14ac:dyDescent="0.15">
      <c r="A41" s="87"/>
      <c r="B41" s="137"/>
      <c r="C41" s="1970" t="s">
        <v>35</v>
      </c>
      <c r="D41" s="1971"/>
      <c r="E41" s="1972"/>
      <c r="F41" s="238"/>
      <c r="G41" s="138" t="s">
        <v>489</v>
      </c>
      <c r="H41" s="165"/>
      <c r="I41" s="140"/>
      <c r="J41" s="141">
        <f>J382</f>
        <v>0</v>
      </c>
      <c r="K41" s="142"/>
      <c r="L41" s="143">
        <f>L382</f>
        <v>0</v>
      </c>
      <c r="M41" s="144"/>
      <c r="N41" s="145">
        <f>N382</f>
        <v>0</v>
      </c>
      <c r="O41" s="146"/>
      <c r="Q41" s="813" t="s">
        <v>741</v>
      </c>
      <c r="R41" s="1022">
        <f>SUMIFS('４-４．概略予算書（１年目）'!J67:J6002,'４-４．概略予算書（１年目）'!B67:B6002,"設備",'４-４．概略予算書（１年目）'!F67:F6002,"⑫-3")</f>
        <v>0</v>
      </c>
      <c r="S41" s="1022">
        <f>SUMIFS('４-４．概略予算書（１年目）'!L67:L6002,'４-４．概略予算書（１年目）'!B67:B6002,"設備",'４-４．概略予算書（１年目）'!F67:F6002,"⑫-3")</f>
        <v>0</v>
      </c>
      <c r="T41" s="1022">
        <f>SUMIFS('４-４．概略予算書（１年目）'!N67:N6002,'４-４．概略予算書（１年目）'!B67:B6002,"設備",'４-４．概略予算書（１年目）'!F67:F6002,"⑫-3")</f>
        <v>0</v>
      </c>
      <c r="V41" s="813" t="s">
        <v>748</v>
      </c>
      <c r="W41" s="1022">
        <f>SUMIFS('４-４．概略予算書（１年目）'!J67:J6002,'４-４．概略予算書（１年目）'!B67:B6002,"工事",'４-４．概略予算書（１年目）'!F67:F6002,"⑫-3")</f>
        <v>0</v>
      </c>
      <c r="X41" s="1022">
        <f>SUMIFS('４-４．概略予算書（１年目）'!L67:L6002,'４-４．概略予算書（１年目）'!B67:B6002,"工事",'４-４．概略予算書（１年目）'!F67:F6002,"⑫-3")</f>
        <v>0</v>
      </c>
      <c r="Y41" s="1022">
        <f>SUMIFS('４-４．概略予算書（１年目）'!N67:N6002,'４-４．概略予算書（１年目）'!B67:B6002,"工事",'４-４．概略予算書（１年目）'!F67:F6002,"⑫-3")</f>
        <v>0</v>
      </c>
    </row>
    <row r="42" spans="1:30" ht="18.75" customHeight="1" x14ac:dyDescent="0.15">
      <c r="A42" s="87"/>
      <c r="B42" s="137"/>
      <c r="C42" s="1970" t="s">
        <v>36</v>
      </c>
      <c r="D42" s="1971"/>
      <c r="E42" s="1972"/>
      <c r="F42" s="238"/>
      <c r="G42" s="138" t="s">
        <v>489</v>
      </c>
      <c r="H42" s="165"/>
      <c r="I42" s="140"/>
      <c r="J42" s="141">
        <f>J410</f>
        <v>0</v>
      </c>
      <c r="K42" s="142"/>
      <c r="L42" s="143">
        <f>L410</f>
        <v>0</v>
      </c>
      <c r="M42" s="144"/>
      <c r="N42" s="145">
        <f>N410</f>
        <v>0</v>
      </c>
      <c r="O42" s="146"/>
      <c r="Q42" s="813" t="s">
        <v>637</v>
      </c>
      <c r="R42" s="1022">
        <f>SUMIFS('４-４．概略予算書（１年目）'!J67:J6002,'４-４．概略予算書（１年目）'!B67:B6002,"設備",'４-４．概略予算書（１年目）'!F67:F6002,"⑬")</f>
        <v>0</v>
      </c>
      <c r="S42" s="1022">
        <f>SUMIFS('４-４．概略予算書（１年目）'!L67:L6002,'４-４．概略予算書（１年目）'!B67:B6002,"設備",'４-４．概略予算書（１年目）'!F67:F6002,"⑬")</f>
        <v>0</v>
      </c>
      <c r="T42" s="1022">
        <f>SUMIFS('４-４．概略予算書（１年目）'!N67:N6002,'４-４．概略予算書（１年目）'!B67:B6002,"設備",'４-４．概略予算書（１年目）'!F67:F6002,"⑬")</f>
        <v>0</v>
      </c>
      <c r="V42" s="813" t="s">
        <v>749</v>
      </c>
      <c r="W42" s="1022">
        <f>SUMIFS('４-４．概略予算書（１年目）'!J67:J6002,'４-４．概略予算書（１年目）'!B67:B6002,"工事",'４-４．概略予算書（１年目）'!F67:F6002,"⑬")</f>
        <v>0</v>
      </c>
      <c r="X42" s="1022">
        <f>SUMIFS('４-４．概略予算書（１年目）'!L67:L6002,'４-４．概略予算書（１年目）'!B67:B6002,"工事",'４-４．概略予算書（１年目）'!F67:F6002,"⑬")</f>
        <v>0</v>
      </c>
      <c r="Y42" s="1022">
        <f>SUMIFS('４-４．概略予算書（１年目）'!N67:N6002,'４-４．概略予算書（１年目）'!B67:B6002,"工事",'４-４．概略予算書（１年目）'!F67:F6002,"⑬")</f>
        <v>0</v>
      </c>
      <c r="AA42" s="815"/>
      <c r="AB42" s="710"/>
      <c r="AC42" s="710"/>
      <c r="AD42" s="710"/>
    </row>
    <row r="43" spans="1:30" ht="18.75" customHeight="1" thickBot="1" x14ac:dyDescent="0.2">
      <c r="A43" s="87"/>
      <c r="B43" s="166"/>
      <c r="C43" s="167"/>
      <c r="D43" s="168"/>
      <c r="E43" s="169"/>
      <c r="F43" s="239"/>
      <c r="G43" s="170"/>
      <c r="H43" s="171"/>
      <c r="I43" s="141"/>
      <c r="J43" s="172"/>
      <c r="K43" s="143"/>
      <c r="L43" s="173"/>
      <c r="M43" s="174"/>
      <c r="N43" s="175"/>
      <c r="O43" s="146"/>
      <c r="Q43" s="813" t="s">
        <v>638</v>
      </c>
      <c r="R43" s="1022">
        <f>SUMIFS('４-４．概略予算書（１年目）'!J67:J6002,'４-４．概略予算書（１年目）'!B67:B6002,"設備",'４-４．概略予算書（１年目）'!F67:F6002,"⑭")</f>
        <v>0</v>
      </c>
      <c r="S43" s="1022">
        <f>SUMIFS('４-４．概略予算書（１年目）'!L67:L6002,'４-４．概略予算書（１年目）'!B67:B6002,"設備",'４-４．概略予算書（１年目）'!F67:F6002,"⑭")</f>
        <v>0</v>
      </c>
      <c r="T43" s="1022">
        <f>SUMIFS('４-４．概略予算書（１年目）'!N67:N6002,'４-４．概略予算書（１年目）'!B67:B6002,"設備",'４-４．概略予算書（１年目）'!F67:F6002,"⑭")</f>
        <v>0</v>
      </c>
      <c r="V43" s="813" t="s">
        <v>750</v>
      </c>
      <c r="W43" s="1022">
        <f>SUMIFS('４-４．概略予算書（１年目）'!J67:J6002,'４-４．概略予算書（１年目）'!B67:B6002,"工事",'４-４．概略予算書（１年目）'!F67:F6002,"⑭")</f>
        <v>0</v>
      </c>
      <c r="X43" s="1022">
        <f>SUMIFS('４-４．概略予算書（１年目）'!L67:L6002,'４-４．概略予算書（１年目）'!B67:B6002,"工事",'４-４．概略予算書（１年目）'!F67:F6002,"⑭")</f>
        <v>0</v>
      </c>
      <c r="Y43" s="1022">
        <f>SUMIFS('４-４．概略予算書（１年目）'!N67:N6002,'４-４．概略予算書（１年目）'!B67:B6002,"工事",'４-４．概略予算書（１年目）'!F67:F6002,"⑭")</f>
        <v>0</v>
      </c>
      <c r="AA43" s="816"/>
      <c r="AB43" s="815"/>
      <c r="AC43" s="815"/>
      <c r="AD43" s="815"/>
    </row>
    <row r="44" spans="1:30" ht="30" customHeight="1" thickTop="1" x14ac:dyDescent="0.15">
      <c r="A44" s="87"/>
      <c r="B44" s="110"/>
      <c r="C44" s="158"/>
      <c r="D44" s="158" t="s">
        <v>60</v>
      </c>
      <c r="E44" s="113" t="s">
        <v>11</v>
      </c>
      <c r="F44" s="236"/>
      <c r="G44" s="159"/>
      <c r="H44" s="160"/>
      <c r="I44" s="116"/>
      <c r="J44" s="116">
        <f>SUM(J35:J43)</f>
        <v>0</v>
      </c>
      <c r="K44" s="117"/>
      <c r="L44" s="117">
        <f>SUM(L35:L43)</f>
        <v>0</v>
      </c>
      <c r="M44" s="161"/>
      <c r="N44" s="119">
        <f>SUM(N35:N43)</f>
        <v>0</v>
      </c>
      <c r="O44" s="176"/>
      <c r="Q44" s="813" t="s">
        <v>639</v>
      </c>
      <c r="R44" s="1022">
        <f>SUMIFS('４-４．概略予算書（１年目）'!J67:J6002,'４-４．概略予算書（１年目）'!B67:B6002,"設備",'４-４．概略予算書（１年目）'!F67:F6002,"⑮")</f>
        <v>0</v>
      </c>
      <c r="S44" s="1022">
        <f>SUMIFS('４-４．概略予算書（１年目）'!L67:L6002,'４-４．概略予算書（１年目）'!B67:B6002,"設備",'４-４．概略予算書（１年目）'!F67:F6002,"⑮")</f>
        <v>0</v>
      </c>
      <c r="T44" s="1022">
        <f>SUMIFS('４-４．概略予算書（１年目）'!N67:N6002,'４-４．概略予算書（１年目）'!B67:B6002,"設備",'４-４．概略予算書（１年目）'!F67:F6002,"⑮")</f>
        <v>0</v>
      </c>
      <c r="V44" s="813" t="s">
        <v>751</v>
      </c>
      <c r="W44" s="1022">
        <f>SUMIFS('４-４．概略予算書（１年目）'!J67:J6002,'４-４．概略予算書（１年目）'!B67:B6002,"工事",'４-４．概略予算書（１年目）'!F67:F6002,"⑮")</f>
        <v>0</v>
      </c>
      <c r="X44" s="1022">
        <f>SUMIFS('４-４．概略予算書（１年目）'!L67:L6002,'４-４．概略予算書（１年目）'!B67:B6002,"工事",'４-４．概略予算書（１年目）'!F67:F6002,"⑮")</f>
        <v>0</v>
      </c>
      <c r="Y44" s="1022">
        <f>SUMIFS('４-４．概略予算書（１年目）'!N67:N6002,'４-４．概略予算書（１年目）'!B67:B6002,"工事",'４-４．概略予算書（１年目）'!F67:F6002,"⑮")</f>
        <v>0</v>
      </c>
      <c r="AA44" s="817"/>
      <c r="AB44" s="817"/>
      <c r="AC44" s="817"/>
      <c r="AD44" s="815"/>
    </row>
    <row r="45" spans="1:30" ht="18.75" customHeight="1" thickBot="1" x14ac:dyDescent="0.2">
      <c r="A45" s="87"/>
      <c r="B45" s="166"/>
      <c r="C45" s="177"/>
      <c r="D45" s="178"/>
      <c r="E45" s="179"/>
      <c r="F45" s="240"/>
      <c r="G45" s="180"/>
      <c r="H45" s="181"/>
      <c r="I45" s="172"/>
      <c r="J45" s="172"/>
      <c r="K45" s="173"/>
      <c r="L45" s="173"/>
      <c r="M45" s="182"/>
      <c r="N45" s="175"/>
      <c r="O45" s="183"/>
      <c r="Q45" s="813" t="s">
        <v>987</v>
      </c>
      <c r="R45" s="1022">
        <f>SUMIFS('４-４．概略予算書（１年目）'!J67:J6002,'４-４．概略予算書（１年目）'!B67:B6002,"設備",'４-４．概略予算書（１年目）'!F67:F6002,"⑯")</f>
        <v>0</v>
      </c>
      <c r="S45" s="1022">
        <f>SUMIFS('４-４．概略予算書（１年目）'!L67:L6002,'４-４．概略予算書（１年目）'!B67:B6002,"設備",'４-４．概略予算書（１年目）'!F67:F6002,"⑯")</f>
        <v>0</v>
      </c>
      <c r="T45" s="1022">
        <f>SUMIFS('４-４．概略予算書（１年目）'!N67:N6002,'４-４．概略予算書（１年目）'!B67:B6002,"設備",'４-４．概略予算書（１年目）'!F67:F6002,"⑯")</f>
        <v>0</v>
      </c>
      <c r="V45" s="813" t="s">
        <v>987</v>
      </c>
      <c r="W45" s="1022">
        <f>SUMIFS('４-４．概略予算書（１年目）'!J67:J6002,'４-４．概略予算書（１年目）'!B67:B6002,"工事",'４-４．概略予算書（１年目）'!F67:F6002,"⑯")</f>
        <v>0</v>
      </c>
      <c r="X45" s="1022">
        <f>SUMIFS('４-４．概略予算書（１年目）'!L67:L6002,'４-４．概略予算書（１年目）'!B67:B6002,"工事",'４-４．概略予算書（１年目）'!F67:F6002,"⑯")</f>
        <v>0</v>
      </c>
      <c r="Y45" s="1022">
        <f>SUMIFS('４-４．概略予算書（１年目）'!N67:N6002,'４-４．概略予算書（１年目）'!B67:B6002,"工事",'４-４．概略予算書（１年目）'!F67:F6002,"⑯")</f>
        <v>0</v>
      </c>
      <c r="AA45" s="818"/>
      <c r="AB45" s="818"/>
      <c r="AC45" s="818"/>
      <c r="AD45" s="815"/>
    </row>
    <row r="46" spans="1:30" ht="30" customHeight="1" thickTop="1" thickBot="1" x14ac:dyDescent="0.2">
      <c r="A46" s="87"/>
      <c r="B46" s="184"/>
      <c r="C46" s="185"/>
      <c r="D46" s="186"/>
      <c r="E46" s="187" t="s">
        <v>27</v>
      </c>
      <c r="F46" s="241"/>
      <c r="G46" s="188"/>
      <c r="H46" s="189"/>
      <c r="I46" s="190"/>
      <c r="J46" s="190">
        <f>SUM(J20,J32,J44)</f>
        <v>0</v>
      </c>
      <c r="K46" s="191"/>
      <c r="L46" s="191">
        <f>SUM(L20,L32,L44)</f>
        <v>0</v>
      </c>
      <c r="M46" s="192"/>
      <c r="N46" s="193">
        <f>SUM(N20,N32,N44)</f>
        <v>0</v>
      </c>
      <c r="O46" s="194"/>
      <c r="Q46" s="813" t="s">
        <v>988</v>
      </c>
      <c r="R46" s="1022">
        <f>SUMIFS('４-４．概略予算書（１年目）'!J67:J6002,'４-４．概略予算書（１年目）'!B67:B6002,"設備",'４-４．概略予算書（１年目）'!F67:F6002,"⑰")</f>
        <v>0</v>
      </c>
      <c r="S46" s="1022">
        <f>SUMIFS('４-４．概略予算書（１年目）'!L67:L6002,'４-４．概略予算書（１年目）'!B67:B6002,"設備",'４-４．概略予算書（１年目）'!F67:F6002,"⑰")</f>
        <v>0</v>
      </c>
      <c r="T46" s="1022">
        <f>SUMIFS('４-４．概略予算書（１年目）'!N67:N6002,'４-４．概略予算書（１年目）'!B67:B6002,"設備",'４-４．概略予算書（１年目）'!F67:F6002,"⑰")</f>
        <v>0</v>
      </c>
      <c r="V46" s="813" t="s">
        <v>988</v>
      </c>
      <c r="W46" s="1022">
        <f>SUMIFS('４-４．概略予算書（１年目）'!J67:J6002,'４-４．概略予算書（１年目）'!B67:B6002,"工事",'４-４．概略予算書（１年目）'!F67:F6002,"⑰")</f>
        <v>0</v>
      </c>
      <c r="X46" s="1022">
        <f>SUMIFS('４-４．概略予算書（１年目）'!L67:L6002,'４-４．概略予算書（１年目）'!B67:B6002,"工事",'４-４．概略予算書（１年目）'!F67:F6002,"⑰")</f>
        <v>0</v>
      </c>
      <c r="Y46" s="1022">
        <f>SUMIFS('４-４．概略予算書（１年目）'!N67:N6002,'４-４．概略予算書（１年目）'!B67:B6002,"工事",'４-４．概略予算書（１年目）'!F67:F6002,"⑰")</f>
        <v>0</v>
      </c>
      <c r="AA46" s="815"/>
      <c r="AB46" s="815"/>
      <c r="AC46" s="815"/>
      <c r="AD46" s="815"/>
    </row>
    <row r="47" spans="1:30" ht="8.25" customHeight="1" thickBot="1" x14ac:dyDescent="0.2">
      <c r="B47" s="195"/>
      <c r="C47" s="196"/>
      <c r="D47" s="196"/>
      <c r="E47" s="196"/>
      <c r="F47" s="195"/>
      <c r="G47" s="197"/>
      <c r="H47" s="130"/>
      <c r="I47" s="130"/>
      <c r="J47" s="130"/>
      <c r="K47" s="130"/>
      <c r="L47" s="130"/>
      <c r="M47" s="130"/>
      <c r="N47" s="130"/>
      <c r="O47" s="196"/>
      <c r="Q47" s="813" t="s">
        <v>989</v>
      </c>
      <c r="R47" s="1022">
        <f>SUMIFS('４-４．概略予算書（１年目）'!J67:J6002,'４-４．概略予算書（１年目）'!B67:B6002,"設備",'４-４．概略予算書（１年目）'!F67:F6002,"⑱")</f>
        <v>0</v>
      </c>
      <c r="S47" s="1022">
        <f>SUMIFS('４-４．概略予算書（１年目）'!L67:L6002,'４-４．概略予算書（１年目）'!B67:B6002,"設備",'４-４．概略予算書（１年目）'!F67:F6002,"⑱")</f>
        <v>0</v>
      </c>
      <c r="T47" s="1022">
        <f>SUMIFS('４-４．概略予算書（１年目）'!N67:N6002,'４-４．概略予算書（１年目）'!B67:B6002,"設備",'４-４．概略予算書（１年目）'!F67:F6002,"⑱")</f>
        <v>0</v>
      </c>
      <c r="V47" s="813" t="s">
        <v>989</v>
      </c>
      <c r="W47" s="1022">
        <f>SUMIFS('４-４．概略予算書（１年目）'!J67:J6002,'４-４．概略予算書（１年目）'!B67:B6002,"工事",'４-４．概略予算書（１年目）'!F67:F6002,"⑱")</f>
        <v>0</v>
      </c>
      <c r="X47" s="1022">
        <f>SUMIFS('４-４．概略予算書（１年目）'!L67:L6002,'４-４．概略予算書（１年目）'!B67:B6002,"工事",'４-４．概略予算書（１年目）'!F67:F6002,"⑱")</f>
        <v>0</v>
      </c>
      <c r="Y47" s="1022">
        <f>SUMIFS('４-４．概略予算書（１年目）'!N67:N6002,'４-４．概略予算書（１年目）'!B67:B6002,"工事",'４-４．概略予算書（１年目）'!F67:F6002,"⑱")</f>
        <v>0</v>
      </c>
      <c r="AB47" s="809"/>
      <c r="AC47" s="809"/>
      <c r="AD47" s="809"/>
    </row>
    <row r="48" spans="1:30" ht="18.75" customHeight="1" x14ac:dyDescent="0.15">
      <c r="A48" s="87"/>
      <c r="B48" s="198"/>
      <c r="C48" s="199" t="s">
        <v>726</v>
      </c>
      <c r="D48" s="200"/>
      <c r="E48" s="201"/>
      <c r="F48" s="242"/>
      <c r="G48" s="202"/>
      <c r="H48" s="203"/>
      <c r="I48" s="204"/>
      <c r="J48" s="204"/>
      <c r="K48" s="204"/>
      <c r="L48" s="204"/>
      <c r="M48" s="204"/>
      <c r="N48" s="205"/>
      <c r="O48" s="206"/>
      <c r="Q48" s="813" t="s">
        <v>990</v>
      </c>
      <c r="R48" s="1022">
        <f>SUMIFS('４-４．概略予算書（１年目）'!J67:J6002,'４-４．概略予算書（１年目）'!B67:B6002,"設備",'４-４．概略予算書（１年目）'!F67:F6002,"⑲")</f>
        <v>0</v>
      </c>
      <c r="S48" s="1022">
        <f>SUMIFS('４-４．概略予算書（１年目）'!L67:L6002,'４-４．概略予算書（１年目）'!B67:B6002,"設備",'４-４．概略予算書（１年目）'!F67:F6002,"⑲")</f>
        <v>0</v>
      </c>
      <c r="T48" s="1022">
        <f>SUMIFS('４-４．概略予算書（１年目）'!N67:N6002,'４-４．概略予算書（１年目）'!B67:B6002,"設備",'４-４．概略予算書（１年目）'!F67:F6002,"⑲")</f>
        <v>0</v>
      </c>
      <c r="V48" s="813" t="s">
        <v>990</v>
      </c>
      <c r="W48" s="1022">
        <f>SUMIFS('４-４．概略予算書（１年目）'!J67:J6002,'４-４．概略予算書（１年目）'!B67:B6002,"工事",'４-４．概略予算書（１年目）'!F67:F6002,"⑲")</f>
        <v>0</v>
      </c>
      <c r="X48" s="1022">
        <f>SUMIFS('４-４．概略予算書（１年目）'!L67:L6002,'４-４．概略予算書（１年目）'!B67:B6002,"工事",'４-４．概略予算書（１年目）'!F67:F6002,"⑲")</f>
        <v>0</v>
      </c>
      <c r="Y48" s="1022">
        <f>SUMIFS('４-４．概略予算書（１年目）'!N67:N6002,'４-４．概略予算書（１年目）'!B67:B6002,"工事",'４-４．概略予算書（１年目）'!F67:F6002,"⑲")</f>
        <v>0</v>
      </c>
      <c r="AB48" s="809"/>
      <c r="AC48" s="809"/>
      <c r="AD48" s="809"/>
    </row>
    <row r="49" spans="1:30" ht="18.75" customHeight="1" x14ac:dyDescent="0.15">
      <c r="A49" s="87"/>
      <c r="B49" s="207"/>
      <c r="C49" s="1998" t="s">
        <v>727</v>
      </c>
      <c r="D49" s="1999"/>
      <c r="E49" s="2000"/>
      <c r="F49" s="243"/>
      <c r="G49" s="208" t="s">
        <v>18</v>
      </c>
      <c r="H49" s="209"/>
      <c r="I49" s="210"/>
      <c r="J49" s="211">
        <f t="shared" ref="J49:J56" si="0">SUM(J23,J35)</f>
        <v>0</v>
      </c>
      <c r="K49" s="210"/>
      <c r="L49" s="211">
        <f t="shared" ref="L49:L56" si="1">SUM(L23,L35)</f>
        <v>0</v>
      </c>
      <c r="M49" s="210"/>
      <c r="N49" s="212">
        <f t="shared" ref="N49:N56" si="2">SUM(N23,N35)</f>
        <v>0</v>
      </c>
      <c r="O49" s="213"/>
      <c r="Q49" s="813" t="s">
        <v>991</v>
      </c>
      <c r="R49" s="1022">
        <f>SUMIFS('４-４．概略予算書（１年目）'!J67:J6002,'４-４．概略予算書（１年目）'!B67:B6002,"設備",'４-４．概略予算書（１年目）'!F67:F6002,"⑳")</f>
        <v>0</v>
      </c>
      <c r="S49" s="1022">
        <f>SUMIFS('４-４．概略予算書（１年目）'!L67:L6002,'４-４．概略予算書（１年目）'!B67:B6002,"設備",'４-４．概略予算書（１年目）'!F67:F6002,"⑳")</f>
        <v>0</v>
      </c>
      <c r="T49" s="1022">
        <f>SUMIFS('４-４．概略予算書（１年目）'!N67:N6002,'４-４．概略予算書（１年目）'!B67:B6002,"設備",'４-４．概略予算書（１年目）'!F67:F6002,"⑳")</f>
        <v>0</v>
      </c>
      <c r="V49" s="813" t="s">
        <v>991</v>
      </c>
      <c r="W49" s="1022">
        <f>SUMIFS('４-４．概略予算書（１年目）'!J67:J6002,'４-４．概略予算書（１年目）'!B67:B6002,"工事",'４-４．概略予算書（１年目）'!F67:F6002,"⑳")</f>
        <v>0</v>
      </c>
      <c r="X49" s="1022">
        <f>SUMIFS('４-４．概略予算書（１年目）'!L67:L6002,'４-４．概略予算書（１年目）'!B67:B6002,"工事",'４-４．概略予算書（１年目）'!F67:F6002,"⑳")</f>
        <v>0</v>
      </c>
      <c r="Y49" s="1022">
        <f>SUMIFS('４-４．概略予算書（１年目）'!N67:N6002,'４-４．概略予算書（１年目）'!B67:B6002,"工事",'４-４．概略予算書（１年目）'!F67:F6002,"⑳")</f>
        <v>0</v>
      </c>
      <c r="AB49" s="809"/>
      <c r="AC49" s="809"/>
      <c r="AD49" s="809"/>
    </row>
    <row r="50" spans="1:30" ht="18.75" customHeight="1" x14ac:dyDescent="0.15">
      <c r="A50" s="87"/>
      <c r="B50" s="207"/>
      <c r="C50" s="1998" t="s">
        <v>29</v>
      </c>
      <c r="D50" s="1999"/>
      <c r="E50" s="2000"/>
      <c r="F50" s="243"/>
      <c r="G50" s="208" t="s">
        <v>18</v>
      </c>
      <c r="H50" s="209"/>
      <c r="I50" s="210"/>
      <c r="J50" s="211">
        <f t="shared" si="0"/>
        <v>0</v>
      </c>
      <c r="K50" s="210"/>
      <c r="L50" s="211">
        <f t="shared" si="1"/>
        <v>0</v>
      </c>
      <c r="M50" s="210"/>
      <c r="N50" s="212">
        <f t="shared" si="2"/>
        <v>0</v>
      </c>
      <c r="O50" s="213"/>
      <c r="Q50" s="813" t="s">
        <v>992</v>
      </c>
      <c r="R50" s="1022">
        <f>SUMIFS('４-４．概略予算書（１年目）'!J67:J6002,'４-４．概略予算書（１年目）'!B67:B6002,"設備",'４-４．概略予算書（１年目）'!F67:F6002,"㉑")</f>
        <v>0</v>
      </c>
      <c r="S50" s="1022">
        <f>SUMIFS('４-４．概略予算書（１年目）'!L67:L6002,'４-４．概略予算書（１年目）'!B67:B6002,"設備",'４-４．概略予算書（１年目）'!F67:F6002,"㉑")</f>
        <v>0</v>
      </c>
      <c r="T50" s="1022">
        <f>SUMIFS('４-４．概略予算書（１年目）'!N67:N6002,'４-４．概略予算書（１年目）'!B67:B6002,"設備",'４-４．概略予算書（１年目）'!F67:F6002,"㉑")</f>
        <v>0</v>
      </c>
      <c r="V50" s="813" t="s">
        <v>992</v>
      </c>
      <c r="W50" s="1022">
        <f>SUMIFS('４-４．概略予算書（１年目）'!J67:J6002,'４-４．概略予算書（１年目）'!B67:B6002,"工事",'４-４．概略予算書（１年目）'!F67:F6002,"㉑")</f>
        <v>0</v>
      </c>
      <c r="X50" s="1022">
        <f>SUMIFS('４-４．概略予算書（１年目）'!L67:L6002,'４-４．概略予算書（１年目）'!B67:B6002,"工事",'４-４．概略予算書（１年目）'!F67:F6002,"㉑")</f>
        <v>0</v>
      </c>
      <c r="Y50" s="1022">
        <f>SUMIFS('４-４．概略予算書（１年目）'!N67:N6002,'４-４．概略予算書（１年目）'!B67:B6002,"工事",'４-４．概略予算書（１年目）'!F67:F6002,"㉑")</f>
        <v>0</v>
      </c>
      <c r="AB50" s="809"/>
      <c r="AC50" s="809"/>
      <c r="AD50" s="809"/>
    </row>
    <row r="51" spans="1:30" ht="18.75" customHeight="1" x14ac:dyDescent="0.15">
      <c r="A51" s="87"/>
      <c r="B51" s="207"/>
      <c r="C51" s="1998" t="s">
        <v>31</v>
      </c>
      <c r="D51" s="1999"/>
      <c r="E51" s="2000"/>
      <c r="F51" s="243"/>
      <c r="G51" s="208" t="s">
        <v>18</v>
      </c>
      <c r="H51" s="209"/>
      <c r="I51" s="210"/>
      <c r="J51" s="211">
        <f t="shared" si="0"/>
        <v>0</v>
      </c>
      <c r="K51" s="210"/>
      <c r="L51" s="211">
        <f t="shared" si="1"/>
        <v>0</v>
      </c>
      <c r="M51" s="210"/>
      <c r="N51" s="212">
        <f t="shared" si="2"/>
        <v>0</v>
      </c>
      <c r="O51" s="213"/>
      <c r="Q51" s="813" t="s">
        <v>993</v>
      </c>
      <c r="R51" s="1022">
        <f>SUMIFS('４-４．概略予算書（１年目）'!J67:J6002,'４-４．概略予算書（１年目）'!B67:B6002,"設備",'４-４．概略予算書（１年目）'!F67:F6002,"㉒")</f>
        <v>0</v>
      </c>
      <c r="S51" s="1022">
        <f>SUMIFS('４-４．概略予算書（１年目）'!L67:L6002,'４-４．概略予算書（１年目）'!B67:B6002,"設備",'４-４．概略予算書（１年目）'!F67:F6002,"㉒")</f>
        <v>0</v>
      </c>
      <c r="T51" s="1022">
        <f>SUMIFS('４-４．概略予算書（１年目）'!N67:N6002,'４-４．概略予算書（１年目）'!B67:B6002,"設備",'４-４．概略予算書（１年目）'!F67:F6002,"㉒")</f>
        <v>0</v>
      </c>
      <c r="V51" s="813" t="s">
        <v>993</v>
      </c>
      <c r="W51" s="1022">
        <f>SUMIFS('４-４．概略予算書（１年目）'!J67:J6002,'４-４．概略予算書（１年目）'!B67:B6002,"工事",'４-４．概略予算書（１年目）'!F67:F6002,"㉒")</f>
        <v>0</v>
      </c>
      <c r="X51" s="1022">
        <f>SUMIFS('４-４．概略予算書（１年目）'!L67:L6002,'４-４．概略予算書（１年目）'!B67:B6002,"工事",'４-４．概略予算書（１年目）'!F67:F6002,"㉒")</f>
        <v>0</v>
      </c>
      <c r="Y51" s="1022">
        <f>SUMIFS('４-４．概略予算書（１年目）'!N67:N6002,'４-４．概略予算書（１年目）'!B67:B6002,"工事",'４-４．概略予算書（１年目）'!F67:F6002,"㉒")</f>
        <v>0</v>
      </c>
      <c r="AA51" s="1008" t="s">
        <v>1256</v>
      </c>
      <c r="AB51" s="809"/>
      <c r="AC51" s="809"/>
      <c r="AD51" s="809"/>
    </row>
    <row r="52" spans="1:30" ht="18.75" customHeight="1" thickBot="1" x14ac:dyDescent="0.2">
      <c r="A52" s="87"/>
      <c r="B52" s="207"/>
      <c r="C52" s="1998" t="s">
        <v>32</v>
      </c>
      <c r="D52" s="1999"/>
      <c r="E52" s="2000"/>
      <c r="F52" s="243"/>
      <c r="G52" s="208" t="s">
        <v>18</v>
      </c>
      <c r="H52" s="209"/>
      <c r="I52" s="210"/>
      <c r="J52" s="211">
        <f t="shared" si="0"/>
        <v>0</v>
      </c>
      <c r="K52" s="210"/>
      <c r="L52" s="211">
        <f t="shared" si="1"/>
        <v>0</v>
      </c>
      <c r="M52" s="210"/>
      <c r="N52" s="212">
        <f t="shared" si="2"/>
        <v>0</v>
      </c>
      <c r="O52" s="213"/>
      <c r="Q52" s="813" t="s">
        <v>994</v>
      </c>
      <c r="R52" s="1022">
        <f>SUMIFS('４-４．概略予算書（１年目）'!J67:J6002,'４-４．概略予算書（１年目）'!B67:B6002,"設備",'４-４．概略予算書（１年目）'!F67:F6002,"㉓")</f>
        <v>0</v>
      </c>
      <c r="S52" s="1022">
        <f>SUMIFS('４-４．概略予算書（１年目）'!L67:L6002,'４-４．概略予算書（１年目）'!B67:B6002,"設備",'４-４．概略予算書（１年目）'!F67:F6002,"㉓")</f>
        <v>0</v>
      </c>
      <c r="T52" s="1022">
        <f>SUMIFS('４-４．概略予算書（１年目）'!N67:N6002,'４-４．概略予算書（１年目）'!B67:B6002,"設備",'４-４．概略予算書（１年目）'!F67:F6002,"㉓")</f>
        <v>0</v>
      </c>
      <c r="V52" s="813" t="s">
        <v>994</v>
      </c>
      <c r="W52" s="1022">
        <f>SUMIFS('４-４．概略予算書（１年目）'!J67:J6002,'４-４．概略予算書（１年目）'!B67:B6002,"工事",'４-４．概略予算書（１年目）'!F67:F6002,"㉓")</f>
        <v>0</v>
      </c>
      <c r="X52" s="1022">
        <f>SUMIFS('４-４．概略予算書（１年目）'!L67:L6002,'４-４．概略予算書（１年目）'!B67:B6002,"工事",'４-４．概略予算書（１年目）'!F67:F6002,"㉓")</f>
        <v>0</v>
      </c>
      <c r="Y52" s="1022">
        <f>SUMIFS('４-４．概略予算書（１年目）'!N67:N6002,'４-４．概略予算書（１年目）'!B67:B6002,"工事",'４-４．概略予算書（１年目）'!F67:F6002,"㉓")</f>
        <v>0</v>
      </c>
      <c r="AA52" s="819" t="s">
        <v>110</v>
      </c>
      <c r="AB52" s="819" t="s">
        <v>111</v>
      </c>
      <c r="AC52" s="819" t="s">
        <v>547</v>
      </c>
      <c r="AD52" s="809"/>
    </row>
    <row r="53" spans="1:30" ht="18.75" customHeight="1" thickTop="1" thickBot="1" x14ac:dyDescent="0.2">
      <c r="A53" s="87"/>
      <c r="B53" s="207"/>
      <c r="C53" s="1998" t="s">
        <v>33</v>
      </c>
      <c r="D53" s="1999"/>
      <c r="E53" s="2000"/>
      <c r="F53" s="243"/>
      <c r="G53" s="208" t="s">
        <v>18</v>
      </c>
      <c r="H53" s="209"/>
      <c r="I53" s="210"/>
      <c r="J53" s="211">
        <f t="shared" si="0"/>
        <v>0</v>
      </c>
      <c r="K53" s="210"/>
      <c r="L53" s="211">
        <f t="shared" si="1"/>
        <v>0</v>
      </c>
      <c r="M53" s="210"/>
      <c r="N53" s="212">
        <f t="shared" si="2"/>
        <v>0</v>
      </c>
      <c r="O53" s="213"/>
      <c r="Q53" s="1029" t="s">
        <v>1192</v>
      </c>
      <c r="R53" s="1030">
        <f>SUMIFS('４-４．概略予算書（１年目）'!J67:J6002,'４-４．概略予算書（１年目）'!B67:B6002,"設備",'４-４．概略予算書（１年目）'!F67:F6002,"未評価全般")</f>
        <v>0</v>
      </c>
      <c r="S53" s="1030">
        <f>SUMIFS('４-４．概略予算書（１年目）'!L67:L6002,'４-４．概略予算書（１年目）'!B67:B6002,"設備",'４-４．概略予算書（１年目）'!F67:F6002,"未評価全般")</f>
        <v>0</v>
      </c>
      <c r="T53" s="1030">
        <f>SUMIFS('４-４．概略予算書（１年目）'!N67:N6002,'４-４．概略予算書（１年目）'!B67:B6002,"設備",'４-４．概略予算書（１年目）'!F67:F6002,"未評価全般")</f>
        <v>0</v>
      </c>
      <c r="V53" s="1029" t="s">
        <v>1192</v>
      </c>
      <c r="W53" s="1030">
        <f>SUMIFS('４-４．概略予算書（１年目）'!J67:J6002,'４-４．概略予算書（１年目）'!B67:B6002,"工事",'４-４．概略予算書（１年目）'!F67:F6002,"未評価全般")</f>
        <v>0</v>
      </c>
      <c r="X53" s="1030">
        <f>SUMIFS('４-４．概略予算書（１年目）'!L67:L6002,'４-４．概略予算書（１年目）'!B67:B6002,"工事",'４-４．概略予算書（１年目）'!F67:F6002,"未評価全般")</f>
        <v>0</v>
      </c>
      <c r="Y53" s="1030">
        <f>SUMIFS('４-４．概略予算書（１年目）'!N67:N6002,'４-４．概略予算書（１年目）'!B67:B6002,"工事",'４-４．概略予算書（１年目）'!F67:F6002,"未評価全般")</f>
        <v>0</v>
      </c>
      <c r="AA53" s="1019">
        <f>SUM(R54,W54)</f>
        <v>0</v>
      </c>
      <c r="AB53" s="1020">
        <f>SUM(S54,X54)</f>
        <v>0</v>
      </c>
      <c r="AC53" s="1020">
        <f>SUM(T54,Y54)</f>
        <v>0</v>
      </c>
    </row>
    <row r="54" spans="1:30" ht="18.75" customHeight="1" thickTop="1" x14ac:dyDescent="0.15">
      <c r="A54" s="87"/>
      <c r="B54" s="207"/>
      <c r="C54" s="1998" t="s">
        <v>34</v>
      </c>
      <c r="D54" s="1999"/>
      <c r="E54" s="2000"/>
      <c r="F54" s="243"/>
      <c r="G54" s="208" t="s">
        <v>18</v>
      </c>
      <c r="H54" s="209"/>
      <c r="I54" s="210"/>
      <c r="J54" s="211">
        <f t="shared" si="0"/>
        <v>0</v>
      </c>
      <c r="K54" s="210"/>
      <c r="L54" s="211">
        <f t="shared" si="1"/>
        <v>0</v>
      </c>
      <c r="M54" s="210"/>
      <c r="N54" s="212">
        <f t="shared" si="2"/>
        <v>0</v>
      </c>
      <c r="O54" s="213"/>
      <c r="Q54" s="820" t="s">
        <v>11</v>
      </c>
      <c r="R54" s="1019">
        <f>SUM(R21:R53)</f>
        <v>0</v>
      </c>
      <c r="S54" s="1019">
        <f>SUM(S22:S53)</f>
        <v>0</v>
      </c>
      <c r="T54" s="1019">
        <f>SUM(T22:T53)</f>
        <v>0</v>
      </c>
      <c r="V54" s="820" t="s">
        <v>11</v>
      </c>
      <c r="W54" s="1019">
        <f>SUM(W21:W53)</f>
        <v>0</v>
      </c>
      <c r="X54" s="1019">
        <f>SUM(X22:X53)</f>
        <v>0</v>
      </c>
      <c r="Y54" s="1019">
        <f>SUM(Y22:Y53)</f>
        <v>0</v>
      </c>
    </row>
    <row r="55" spans="1:30" ht="18.75" customHeight="1" x14ac:dyDescent="0.15">
      <c r="A55" s="87"/>
      <c r="B55" s="207"/>
      <c r="C55" s="1998" t="s">
        <v>35</v>
      </c>
      <c r="D55" s="1999"/>
      <c r="E55" s="2000"/>
      <c r="F55" s="243"/>
      <c r="G55" s="208" t="s">
        <v>18</v>
      </c>
      <c r="H55" s="209"/>
      <c r="I55" s="210"/>
      <c r="J55" s="211">
        <f t="shared" si="0"/>
        <v>0</v>
      </c>
      <c r="K55" s="210"/>
      <c r="L55" s="211">
        <f t="shared" si="1"/>
        <v>0</v>
      </c>
      <c r="M55" s="210"/>
      <c r="N55" s="212">
        <f t="shared" si="2"/>
        <v>0</v>
      </c>
      <c r="O55" s="213"/>
      <c r="Q55" s="810" t="s">
        <v>1114</v>
      </c>
      <c r="R55" s="1113"/>
      <c r="S55" s="1113"/>
      <c r="T55" s="1113"/>
      <c r="U55" s="810" t="s">
        <v>1115</v>
      </c>
      <c r="V55" s="1113"/>
      <c r="W55" s="1113"/>
    </row>
    <row r="56" spans="1:30" ht="18.75" customHeight="1" x14ac:dyDescent="0.15">
      <c r="A56" s="87"/>
      <c r="B56" s="207"/>
      <c r="C56" s="1998" t="s">
        <v>728</v>
      </c>
      <c r="D56" s="1999"/>
      <c r="E56" s="2000"/>
      <c r="F56" s="243"/>
      <c r="G56" s="208" t="s">
        <v>18</v>
      </c>
      <c r="H56" s="209"/>
      <c r="I56" s="210"/>
      <c r="J56" s="211">
        <f t="shared" si="0"/>
        <v>0</v>
      </c>
      <c r="K56" s="210"/>
      <c r="L56" s="211">
        <f t="shared" si="1"/>
        <v>0</v>
      </c>
      <c r="M56" s="210"/>
      <c r="N56" s="212">
        <f t="shared" si="2"/>
        <v>0</v>
      </c>
      <c r="O56" s="213"/>
      <c r="Q56" s="1114" t="s">
        <v>110</v>
      </c>
      <c r="R56" s="819" t="s">
        <v>111</v>
      </c>
      <c r="S56" s="819" t="s">
        <v>547</v>
      </c>
      <c r="T56" s="1113"/>
      <c r="U56" s="1114" t="s">
        <v>110</v>
      </c>
      <c r="V56" s="819" t="s">
        <v>111</v>
      </c>
      <c r="W56" s="819" t="s">
        <v>547</v>
      </c>
    </row>
    <row r="57" spans="1:30" ht="18.75" customHeight="1" thickBot="1" x14ac:dyDescent="0.2">
      <c r="A57" s="87"/>
      <c r="B57" s="214"/>
      <c r="C57" s="513"/>
      <c r="D57" s="215"/>
      <c r="E57" s="216"/>
      <c r="F57" s="244"/>
      <c r="G57" s="217"/>
      <c r="H57" s="218"/>
      <c r="I57" s="211"/>
      <c r="J57" s="219"/>
      <c r="K57" s="219"/>
      <c r="L57" s="219"/>
      <c r="M57" s="219"/>
      <c r="N57" s="220"/>
      <c r="O57" s="213"/>
      <c r="Q57" s="1021">
        <f>SUMIFS('４-４．概略予算書（１年目）'!J67:J6001,'４-４．概略予算書（１年目）'!B67:B6001,"設備",'４-４．概略予算書（１年目）'!F67:F6001,"ＢＥＭＳ")</f>
        <v>0</v>
      </c>
      <c r="R57" s="1021">
        <f>SUMIFS('４-４．概略予算書（１年目）'!L67:L6001,'４-４．概略予算書（１年目）'!B67:B6001,"設備",'４-４．概略予算書（１年目）'!F67:F6001,"ＢＥＭＳ")</f>
        <v>0</v>
      </c>
      <c r="S57" s="1021">
        <f>SUMIFS('４-４．概略予算書（１年目）'!N67:N6001,'４-４．概略予算書（１年目）'!B67:B6001,"設備",'４-４．概略予算書（１年目）'!F67:F6001,"ＢＥＭＳ")</f>
        <v>0</v>
      </c>
      <c r="T57" s="1113"/>
      <c r="U57" s="1021">
        <f>SUMIFS('４-４．概略予算書（１年目）'!J67:J6001,'４-４．概略予算書（１年目）'!B67:B6001,"工事",'４-４．概略予算書（１年目）'!F67:F6001,"ＢＥＭＳ")</f>
        <v>0</v>
      </c>
      <c r="V57" s="1021">
        <f>SUMIFS('４-４．概略予算書（１年目）'!L67:L6001,'４-４．概略予算書（１年目）'!B67:B6001,"工事",'４-４．概略予算書（１年目）'!F67:F6001,"ＢＥＭＳ")</f>
        <v>0</v>
      </c>
      <c r="W57" s="1021">
        <f>SUMIFS('４-４．概略予算書（１年目）'!N67:N6001,'４-４．概略予算書（１年目）'!B67:B6001,"工事",'４-４．概略予算書（１年目）'!F67:F6001,"ＢＥＭＳ")</f>
        <v>0</v>
      </c>
    </row>
    <row r="58" spans="1:30" ht="30" customHeight="1" thickTop="1" thickBot="1" x14ac:dyDescent="0.2">
      <c r="A58" s="87"/>
      <c r="B58" s="221"/>
      <c r="C58" s="222"/>
      <c r="D58" s="223" t="s">
        <v>28</v>
      </c>
      <c r="E58" s="224" t="s">
        <v>11</v>
      </c>
      <c r="F58" s="245"/>
      <c r="G58" s="225"/>
      <c r="H58" s="226"/>
      <c r="I58" s="227"/>
      <c r="J58" s="227">
        <f>SUM(J49:J57)</f>
        <v>0</v>
      </c>
      <c r="K58" s="227"/>
      <c r="L58" s="227">
        <f>SUM(L49:L57)</f>
        <v>0</v>
      </c>
      <c r="M58" s="227"/>
      <c r="N58" s="228">
        <f>SUM(N49:N57)</f>
        <v>0</v>
      </c>
      <c r="O58" s="229"/>
    </row>
    <row r="59" spans="1:30" ht="24.75" customHeight="1" x14ac:dyDescent="0.15">
      <c r="A59" s="87"/>
      <c r="B59" s="2006" t="s">
        <v>180</v>
      </c>
      <c r="C59" s="2007"/>
      <c r="D59" s="2007"/>
      <c r="E59" s="2007"/>
      <c r="F59" s="2007"/>
      <c r="G59" s="2008"/>
      <c r="H59" s="292"/>
      <c r="I59" s="293"/>
      <c r="J59" s="293"/>
      <c r="K59" s="294"/>
      <c r="L59" s="294"/>
      <c r="M59" s="295"/>
      <c r="N59" s="296"/>
      <c r="O59" s="297"/>
    </row>
    <row r="60" spans="1:30" ht="18.75" customHeight="1" x14ac:dyDescent="0.15">
      <c r="A60" s="87"/>
      <c r="B60" s="166"/>
      <c r="C60" s="298" t="s">
        <v>181</v>
      </c>
      <c r="D60" s="168"/>
      <c r="E60" s="169"/>
      <c r="F60" s="246"/>
      <c r="G60" s="170"/>
      <c r="H60" s="171"/>
      <c r="I60" s="141"/>
      <c r="J60" s="141"/>
      <c r="K60" s="143"/>
      <c r="L60" s="143"/>
      <c r="M60" s="174"/>
      <c r="N60" s="145"/>
      <c r="O60" s="146"/>
    </row>
    <row r="61" spans="1:30" ht="18.75" customHeight="1" x14ac:dyDescent="0.15">
      <c r="A61" s="87"/>
      <c r="B61" s="137" t="s">
        <v>669</v>
      </c>
      <c r="C61" s="2011" t="s">
        <v>495</v>
      </c>
      <c r="D61" s="2012"/>
      <c r="E61" s="2013"/>
      <c r="F61" s="239"/>
      <c r="G61" s="138"/>
      <c r="H61" s="966"/>
      <c r="I61" s="879"/>
      <c r="J61" s="141">
        <f>ROUNDDOWN(H61*I61,0)</f>
        <v>0</v>
      </c>
      <c r="K61" s="142"/>
      <c r="L61" s="143">
        <f>ROUNDDOWN(H61*K61,0)</f>
        <v>0</v>
      </c>
      <c r="M61" s="174" t="str">
        <f t="shared" ref="M61:M64" si="3">IF(I61-K61=0,"",I61-K61)</f>
        <v/>
      </c>
      <c r="N61" s="145">
        <f>J61-L61</f>
        <v>0</v>
      </c>
      <c r="O61" s="146"/>
    </row>
    <row r="62" spans="1:30" ht="18.75" customHeight="1" x14ac:dyDescent="0.15">
      <c r="A62" s="87"/>
      <c r="B62" s="137" t="s">
        <v>669</v>
      </c>
      <c r="C62" s="2011" t="s">
        <v>499</v>
      </c>
      <c r="D62" s="2012"/>
      <c r="E62" s="2013"/>
      <c r="F62" s="239"/>
      <c r="G62" s="138"/>
      <c r="H62" s="966"/>
      <c r="I62" s="879"/>
      <c r="J62" s="141">
        <f>ROUNDDOWN(H62*I62,0)</f>
        <v>0</v>
      </c>
      <c r="K62" s="142"/>
      <c r="L62" s="143">
        <f>ROUNDDOWN(H62*K62,0)</f>
        <v>0</v>
      </c>
      <c r="M62" s="174" t="str">
        <f t="shared" si="3"/>
        <v/>
      </c>
      <c r="N62" s="145">
        <f t="shared" ref="N62" si="4">J62-L62</f>
        <v>0</v>
      </c>
      <c r="O62" s="146"/>
    </row>
    <row r="63" spans="1:30" ht="18.75" customHeight="1" x14ac:dyDescent="0.15">
      <c r="A63" s="87"/>
      <c r="B63" s="137"/>
      <c r="C63" s="2011"/>
      <c r="D63" s="2012"/>
      <c r="E63" s="2013"/>
      <c r="F63" s="239"/>
      <c r="G63" s="138"/>
      <c r="H63" s="139"/>
      <c r="I63" s="140"/>
      <c r="J63" s="141">
        <f>ROUNDDOWN(H63*I63,0)</f>
        <v>0</v>
      </c>
      <c r="K63" s="142"/>
      <c r="L63" s="143">
        <f t="shared" ref="L63:L64" si="5">ROUNDDOWN(H63*K63,0)</f>
        <v>0</v>
      </c>
      <c r="M63" s="174" t="str">
        <f t="shared" si="3"/>
        <v/>
      </c>
      <c r="N63" s="145">
        <f>J63-L63</f>
        <v>0</v>
      </c>
      <c r="O63" s="146"/>
    </row>
    <row r="64" spans="1:30" ht="18.75" customHeight="1" x14ac:dyDescent="0.15">
      <c r="A64" s="87"/>
      <c r="B64" s="137"/>
      <c r="C64" s="2011"/>
      <c r="D64" s="2012"/>
      <c r="E64" s="2013"/>
      <c r="F64" s="239"/>
      <c r="G64" s="138"/>
      <c r="H64" s="139"/>
      <c r="I64" s="140"/>
      <c r="J64" s="141">
        <f t="shared" ref="J64" si="6">ROUNDDOWN(H64*I64,0)</f>
        <v>0</v>
      </c>
      <c r="K64" s="142"/>
      <c r="L64" s="143">
        <f t="shared" si="5"/>
        <v>0</v>
      </c>
      <c r="M64" s="174" t="str">
        <f t="shared" si="3"/>
        <v/>
      </c>
      <c r="N64" s="145">
        <f>J64-L64</f>
        <v>0</v>
      </c>
      <c r="O64" s="146"/>
    </row>
    <row r="65" spans="1:15" ht="18.75" customHeight="1" thickBot="1" x14ac:dyDescent="0.2">
      <c r="A65" s="87"/>
      <c r="B65" s="327"/>
      <c r="C65" s="299"/>
      <c r="D65" s="300" t="s">
        <v>492</v>
      </c>
      <c r="E65" s="301" t="s">
        <v>493</v>
      </c>
      <c r="F65" s="247"/>
      <c r="G65" s="302"/>
      <c r="H65" s="303"/>
      <c r="I65" s="304"/>
      <c r="J65" s="305">
        <f>SUM(J61:J64)</f>
        <v>0</v>
      </c>
      <c r="K65" s="306"/>
      <c r="L65" s="307">
        <f>SUM(L61:L64)</f>
        <v>0</v>
      </c>
      <c r="M65" s="308"/>
      <c r="N65" s="309">
        <f>SUM(N61:N64)</f>
        <v>0</v>
      </c>
      <c r="O65" s="103"/>
    </row>
    <row r="66" spans="1:15" ht="18.75" customHeight="1" x14ac:dyDescent="0.15">
      <c r="A66" s="87"/>
      <c r="B66" s="310"/>
      <c r="C66" s="311"/>
      <c r="D66" s="312"/>
      <c r="E66" s="313"/>
      <c r="F66" s="248"/>
      <c r="G66" s="314"/>
      <c r="H66" s="315"/>
      <c r="I66" s="152"/>
      <c r="J66" s="152"/>
      <c r="K66" s="154"/>
      <c r="L66" s="154"/>
      <c r="M66" s="316"/>
      <c r="N66" s="156"/>
      <c r="O66" s="157"/>
    </row>
    <row r="67" spans="1:15" ht="18.75" customHeight="1" x14ac:dyDescent="0.15">
      <c r="A67" s="87"/>
      <c r="B67" s="166"/>
      <c r="C67" s="298" t="s">
        <v>494</v>
      </c>
      <c r="D67" s="178"/>
      <c r="E67" s="2009"/>
      <c r="F67" s="2009"/>
      <c r="G67" s="2010"/>
      <c r="H67" s="171"/>
      <c r="I67" s="141"/>
      <c r="J67" s="141"/>
      <c r="K67" s="143"/>
      <c r="L67" s="143"/>
      <c r="M67" s="174"/>
      <c r="N67" s="145"/>
      <c r="O67" s="146"/>
    </row>
    <row r="68" spans="1:15" ht="18.75" customHeight="1" x14ac:dyDescent="0.15">
      <c r="A68" s="87"/>
      <c r="B68" s="137"/>
      <c r="C68" s="2011" t="s">
        <v>495</v>
      </c>
      <c r="D68" s="2012"/>
      <c r="E68" s="2013"/>
      <c r="F68" s="239"/>
      <c r="G68" s="138"/>
      <c r="H68" s="139"/>
      <c r="I68" s="141"/>
      <c r="J68" s="141"/>
      <c r="K68" s="142"/>
      <c r="L68" s="143"/>
      <c r="M68" s="174"/>
      <c r="N68" s="145"/>
      <c r="O68" s="146"/>
    </row>
    <row r="69" spans="1:15" ht="18.75" customHeight="1" x14ac:dyDescent="0.15">
      <c r="A69" s="87"/>
      <c r="B69" s="137"/>
      <c r="C69" s="2014" t="s">
        <v>511</v>
      </c>
      <c r="D69" s="2015"/>
      <c r="E69" s="2016"/>
      <c r="F69" s="239"/>
      <c r="G69" s="138"/>
      <c r="H69" s="139"/>
      <c r="I69" s="140"/>
      <c r="J69" s="141"/>
      <c r="K69" s="142"/>
      <c r="L69" s="143"/>
      <c r="M69" s="174" t="str">
        <f t="shared" ref="M69:M113" si="7">IF(I69-K69=0,"",I69-K69)</f>
        <v/>
      </c>
      <c r="N69" s="145"/>
      <c r="O69" s="146"/>
    </row>
    <row r="70" spans="1:15" ht="18.75" customHeight="1" x14ac:dyDescent="0.15">
      <c r="A70" s="87"/>
      <c r="B70" s="137" t="s">
        <v>506</v>
      </c>
      <c r="C70" s="326"/>
      <c r="D70" s="495"/>
      <c r="E70" s="318"/>
      <c r="F70" s="239"/>
      <c r="G70" s="138"/>
      <c r="H70" s="139"/>
      <c r="I70" s="140"/>
      <c r="J70" s="141">
        <f t="shared" ref="J70:J89" si="8">ROUNDDOWN(H70*I70,0)</f>
        <v>0</v>
      </c>
      <c r="K70" s="142"/>
      <c r="L70" s="143">
        <f t="shared" ref="L70:L89" si="9">ROUNDDOWN(H70*K70,0)</f>
        <v>0</v>
      </c>
      <c r="M70" s="174" t="str">
        <f t="shared" si="7"/>
        <v/>
      </c>
      <c r="N70" s="145">
        <f>J70-L70</f>
        <v>0</v>
      </c>
      <c r="O70" s="146"/>
    </row>
    <row r="71" spans="1:15" ht="18.75" customHeight="1" x14ac:dyDescent="0.15">
      <c r="A71" s="87"/>
      <c r="B71" s="137" t="s">
        <v>507</v>
      </c>
      <c r="C71" s="326"/>
      <c r="D71" s="317"/>
      <c r="E71" s="318"/>
      <c r="F71" s="239"/>
      <c r="G71" s="138"/>
      <c r="H71" s="878"/>
      <c r="I71" s="879"/>
      <c r="J71" s="141">
        <f t="shared" si="8"/>
        <v>0</v>
      </c>
      <c r="K71" s="142"/>
      <c r="L71" s="143">
        <f t="shared" si="9"/>
        <v>0</v>
      </c>
      <c r="M71" s="174" t="str">
        <f t="shared" si="7"/>
        <v/>
      </c>
      <c r="N71" s="145">
        <f t="shared" ref="N71:N119" si="10">J71-L71</f>
        <v>0</v>
      </c>
      <c r="O71" s="146"/>
    </row>
    <row r="72" spans="1:15" ht="18.75" customHeight="1" x14ac:dyDescent="0.15">
      <c r="A72" s="87"/>
      <c r="B72" s="137"/>
      <c r="C72" s="326"/>
      <c r="D72" s="317"/>
      <c r="E72" s="318"/>
      <c r="F72" s="239"/>
      <c r="G72" s="138"/>
      <c r="H72" s="139"/>
      <c r="I72" s="140"/>
      <c r="J72" s="141">
        <f t="shared" si="8"/>
        <v>0</v>
      </c>
      <c r="K72" s="142"/>
      <c r="L72" s="143">
        <f t="shared" si="9"/>
        <v>0</v>
      </c>
      <c r="M72" s="174" t="str">
        <f t="shared" si="7"/>
        <v/>
      </c>
      <c r="N72" s="145">
        <f t="shared" si="10"/>
        <v>0</v>
      </c>
      <c r="O72" s="146"/>
    </row>
    <row r="73" spans="1:15" ht="18.75" customHeight="1" x14ac:dyDescent="0.15">
      <c r="A73" s="87"/>
      <c r="B73" s="137"/>
      <c r="C73" s="326"/>
      <c r="D73" s="317"/>
      <c r="E73" s="318"/>
      <c r="F73" s="239"/>
      <c r="G73" s="138"/>
      <c r="H73" s="139"/>
      <c r="I73" s="140"/>
      <c r="J73" s="141">
        <f t="shared" si="8"/>
        <v>0</v>
      </c>
      <c r="K73" s="142"/>
      <c r="L73" s="143">
        <f t="shared" si="9"/>
        <v>0</v>
      </c>
      <c r="M73" s="174" t="str">
        <f t="shared" si="7"/>
        <v/>
      </c>
      <c r="N73" s="145">
        <f t="shared" si="10"/>
        <v>0</v>
      </c>
      <c r="O73" s="146"/>
    </row>
    <row r="74" spans="1:15" ht="18.75" customHeight="1" x14ac:dyDescent="0.15">
      <c r="A74" s="87"/>
      <c r="B74" s="137"/>
      <c r="C74" s="326"/>
      <c r="D74" s="317"/>
      <c r="E74" s="318"/>
      <c r="F74" s="239"/>
      <c r="G74" s="138"/>
      <c r="H74" s="139"/>
      <c r="I74" s="140"/>
      <c r="J74" s="141">
        <f t="shared" si="8"/>
        <v>0</v>
      </c>
      <c r="K74" s="142"/>
      <c r="L74" s="143">
        <f t="shared" si="9"/>
        <v>0</v>
      </c>
      <c r="M74" s="174" t="str">
        <f t="shared" si="7"/>
        <v/>
      </c>
      <c r="N74" s="145">
        <f t="shared" si="10"/>
        <v>0</v>
      </c>
      <c r="O74" s="146"/>
    </row>
    <row r="75" spans="1:15" ht="18.75" customHeight="1" x14ac:dyDescent="0.15">
      <c r="A75" s="87"/>
      <c r="B75" s="137"/>
      <c r="C75" s="326"/>
      <c r="D75" s="317"/>
      <c r="E75" s="318"/>
      <c r="F75" s="239"/>
      <c r="G75" s="138"/>
      <c r="H75" s="139"/>
      <c r="I75" s="140"/>
      <c r="J75" s="141">
        <f t="shared" si="8"/>
        <v>0</v>
      </c>
      <c r="K75" s="142"/>
      <c r="L75" s="143">
        <f t="shared" si="9"/>
        <v>0</v>
      </c>
      <c r="M75" s="174" t="str">
        <f t="shared" si="7"/>
        <v/>
      </c>
      <c r="N75" s="145">
        <f t="shared" si="10"/>
        <v>0</v>
      </c>
      <c r="O75" s="146"/>
    </row>
    <row r="76" spans="1:15" ht="18.75" customHeight="1" x14ac:dyDescent="0.15">
      <c r="A76" s="87"/>
      <c r="B76" s="137"/>
      <c r="C76" s="326"/>
      <c r="D76" s="317"/>
      <c r="E76" s="318"/>
      <c r="F76" s="239"/>
      <c r="G76" s="138"/>
      <c r="H76" s="139"/>
      <c r="I76" s="140"/>
      <c r="J76" s="141">
        <f t="shared" si="8"/>
        <v>0</v>
      </c>
      <c r="K76" s="142"/>
      <c r="L76" s="143">
        <f t="shared" si="9"/>
        <v>0</v>
      </c>
      <c r="M76" s="174" t="str">
        <f t="shared" si="7"/>
        <v/>
      </c>
      <c r="N76" s="145">
        <f t="shared" si="10"/>
        <v>0</v>
      </c>
      <c r="O76" s="146"/>
    </row>
    <row r="77" spans="1:15" ht="18.75" customHeight="1" x14ac:dyDescent="0.15">
      <c r="A77" s="87"/>
      <c r="B77" s="137"/>
      <c r="C77" s="326"/>
      <c r="D77" s="317"/>
      <c r="E77" s="318"/>
      <c r="F77" s="239"/>
      <c r="G77" s="138"/>
      <c r="H77" s="139"/>
      <c r="I77" s="140"/>
      <c r="J77" s="141">
        <f t="shared" si="8"/>
        <v>0</v>
      </c>
      <c r="K77" s="142"/>
      <c r="L77" s="143">
        <f t="shared" si="9"/>
        <v>0</v>
      </c>
      <c r="M77" s="174" t="str">
        <f t="shared" si="7"/>
        <v/>
      </c>
      <c r="N77" s="145">
        <f t="shared" si="10"/>
        <v>0</v>
      </c>
      <c r="O77" s="146"/>
    </row>
    <row r="78" spans="1:15" ht="18.75" customHeight="1" x14ac:dyDescent="0.15">
      <c r="A78" s="87"/>
      <c r="B78" s="137"/>
      <c r="C78" s="326"/>
      <c r="D78" s="317"/>
      <c r="E78" s="318"/>
      <c r="F78" s="239"/>
      <c r="G78" s="138"/>
      <c r="H78" s="139"/>
      <c r="I78" s="140"/>
      <c r="J78" s="141">
        <f t="shared" si="8"/>
        <v>0</v>
      </c>
      <c r="K78" s="142"/>
      <c r="L78" s="143">
        <f t="shared" si="9"/>
        <v>0</v>
      </c>
      <c r="M78" s="174" t="str">
        <f t="shared" si="7"/>
        <v/>
      </c>
      <c r="N78" s="145">
        <f t="shared" si="10"/>
        <v>0</v>
      </c>
      <c r="O78" s="146"/>
    </row>
    <row r="79" spans="1:15" ht="18.75" customHeight="1" x14ac:dyDescent="0.15">
      <c r="A79" s="87"/>
      <c r="B79" s="137"/>
      <c r="C79" s="326"/>
      <c r="D79" s="317"/>
      <c r="E79" s="318"/>
      <c r="F79" s="239"/>
      <c r="G79" s="138"/>
      <c r="H79" s="139"/>
      <c r="I79" s="140"/>
      <c r="J79" s="141">
        <f t="shared" si="8"/>
        <v>0</v>
      </c>
      <c r="K79" s="142"/>
      <c r="L79" s="143">
        <f t="shared" si="9"/>
        <v>0</v>
      </c>
      <c r="M79" s="174" t="str">
        <f t="shared" si="7"/>
        <v/>
      </c>
      <c r="N79" s="145">
        <f t="shared" si="10"/>
        <v>0</v>
      </c>
      <c r="O79" s="146"/>
    </row>
    <row r="80" spans="1:15" ht="18.75" customHeight="1" x14ac:dyDescent="0.15">
      <c r="A80" s="87"/>
      <c r="B80" s="137"/>
      <c r="C80" s="326"/>
      <c r="D80" s="317"/>
      <c r="E80" s="318"/>
      <c r="F80" s="239"/>
      <c r="G80" s="138"/>
      <c r="H80" s="139"/>
      <c r="I80" s="140"/>
      <c r="J80" s="141">
        <f t="shared" si="8"/>
        <v>0</v>
      </c>
      <c r="K80" s="142"/>
      <c r="L80" s="143">
        <f t="shared" si="9"/>
        <v>0</v>
      </c>
      <c r="M80" s="174" t="str">
        <f t="shared" si="7"/>
        <v/>
      </c>
      <c r="N80" s="145">
        <f>J80-L80</f>
        <v>0</v>
      </c>
      <c r="O80" s="146"/>
    </row>
    <row r="81" spans="1:15" ht="18.75" customHeight="1" x14ac:dyDescent="0.15">
      <c r="A81" s="87"/>
      <c r="B81" s="137"/>
      <c r="C81" s="326"/>
      <c r="D81" s="317"/>
      <c r="E81" s="318"/>
      <c r="F81" s="239"/>
      <c r="G81" s="138"/>
      <c r="H81" s="139"/>
      <c r="I81" s="140"/>
      <c r="J81" s="141">
        <f t="shared" si="8"/>
        <v>0</v>
      </c>
      <c r="K81" s="142"/>
      <c r="L81" s="143">
        <f t="shared" si="9"/>
        <v>0</v>
      </c>
      <c r="M81" s="174" t="str">
        <f t="shared" si="7"/>
        <v/>
      </c>
      <c r="N81" s="145">
        <f t="shared" ref="N81" si="11">J81-L81</f>
        <v>0</v>
      </c>
      <c r="O81" s="146"/>
    </row>
    <row r="82" spans="1:15" ht="18.75" customHeight="1" x14ac:dyDescent="0.15">
      <c r="A82" s="87"/>
      <c r="B82" s="137"/>
      <c r="C82" s="326"/>
      <c r="D82" s="317"/>
      <c r="E82" s="318"/>
      <c r="F82" s="239"/>
      <c r="G82" s="138"/>
      <c r="H82" s="139"/>
      <c r="I82" s="140"/>
      <c r="J82" s="141">
        <f t="shared" si="8"/>
        <v>0</v>
      </c>
      <c r="K82" s="142"/>
      <c r="L82" s="143">
        <f t="shared" si="9"/>
        <v>0</v>
      </c>
      <c r="M82" s="174" t="str">
        <f t="shared" si="7"/>
        <v/>
      </c>
      <c r="N82" s="145">
        <f t="shared" si="10"/>
        <v>0</v>
      </c>
      <c r="O82" s="146"/>
    </row>
    <row r="83" spans="1:15" ht="18.75" customHeight="1" x14ac:dyDescent="0.15">
      <c r="A83" s="87"/>
      <c r="B83" s="137"/>
      <c r="C83" s="326"/>
      <c r="D83" s="317"/>
      <c r="E83" s="318"/>
      <c r="F83" s="239"/>
      <c r="G83" s="138"/>
      <c r="H83" s="139"/>
      <c r="I83" s="140"/>
      <c r="J83" s="141">
        <f t="shared" si="8"/>
        <v>0</v>
      </c>
      <c r="K83" s="142"/>
      <c r="L83" s="143">
        <f t="shared" si="9"/>
        <v>0</v>
      </c>
      <c r="M83" s="174" t="str">
        <f t="shared" si="7"/>
        <v/>
      </c>
      <c r="N83" s="145">
        <f t="shared" si="10"/>
        <v>0</v>
      </c>
      <c r="O83" s="146"/>
    </row>
    <row r="84" spans="1:15" ht="18.75" customHeight="1" x14ac:dyDescent="0.15">
      <c r="A84" s="87"/>
      <c r="B84" s="137"/>
      <c r="C84" s="326"/>
      <c r="D84" s="317"/>
      <c r="E84" s="318"/>
      <c r="F84" s="239"/>
      <c r="G84" s="138"/>
      <c r="H84" s="139"/>
      <c r="I84" s="140"/>
      <c r="J84" s="141">
        <f t="shared" si="8"/>
        <v>0</v>
      </c>
      <c r="K84" s="142"/>
      <c r="L84" s="143">
        <f t="shared" si="9"/>
        <v>0</v>
      </c>
      <c r="M84" s="174" t="str">
        <f t="shared" si="7"/>
        <v/>
      </c>
      <c r="N84" s="145">
        <f t="shared" si="10"/>
        <v>0</v>
      </c>
      <c r="O84" s="146"/>
    </row>
    <row r="85" spans="1:15" ht="18.75" customHeight="1" x14ac:dyDescent="0.15">
      <c r="A85" s="87"/>
      <c r="B85" s="137"/>
      <c r="C85" s="326"/>
      <c r="D85" s="317"/>
      <c r="E85" s="318"/>
      <c r="F85" s="239"/>
      <c r="G85" s="138"/>
      <c r="H85" s="139"/>
      <c r="I85" s="140"/>
      <c r="J85" s="141">
        <f t="shared" si="8"/>
        <v>0</v>
      </c>
      <c r="K85" s="142"/>
      <c r="L85" s="143">
        <f t="shared" si="9"/>
        <v>0</v>
      </c>
      <c r="M85" s="174" t="str">
        <f t="shared" si="7"/>
        <v/>
      </c>
      <c r="N85" s="145">
        <f>J85-L85</f>
        <v>0</v>
      </c>
      <c r="O85" s="146"/>
    </row>
    <row r="86" spans="1:15" ht="18.75" customHeight="1" x14ac:dyDescent="0.15">
      <c r="A86" s="87"/>
      <c r="B86" s="137"/>
      <c r="C86" s="326"/>
      <c r="D86" s="317"/>
      <c r="E86" s="318"/>
      <c r="F86" s="239"/>
      <c r="G86" s="138"/>
      <c r="H86" s="139"/>
      <c r="I86" s="140"/>
      <c r="J86" s="141">
        <f t="shared" si="8"/>
        <v>0</v>
      </c>
      <c r="K86" s="142"/>
      <c r="L86" s="143">
        <f t="shared" si="9"/>
        <v>0</v>
      </c>
      <c r="M86" s="174" t="str">
        <f t="shared" si="7"/>
        <v/>
      </c>
      <c r="N86" s="145">
        <f t="shared" si="10"/>
        <v>0</v>
      </c>
      <c r="O86" s="146"/>
    </row>
    <row r="87" spans="1:15" ht="18.75" customHeight="1" x14ac:dyDescent="0.15">
      <c r="A87" s="87"/>
      <c r="B87" s="137"/>
      <c r="C87" s="326"/>
      <c r="D87" s="317"/>
      <c r="E87" s="318"/>
      <c r="F87" s="239"/>
      <c r="G87" s="138"/>
      <c r="H87" s="139"/>
      <c r="I87" s="140"/>
      <c r="J87" s="141">
        <f t="shared" si="8"/>
        <v>0</v>
      </c>
      <c r="K87" s="142"/>
      <c r="L87" s="143">
        <f t="shared" si="9"/>
        <v>0</v>
      </c>
      <c r="M87" s="174" t="str">
        <f t="shared" si="7"/>
        <v/>
      </c>
      <c r="N87" s="145">
        <f t="shared" si="10"/>
        <v>0</v>
      </c>
      <c r="O87" s="146"/>
    </row>
    <row r="88" spans="1:15" ht="18.75" customHeight="1" x14ac:dyDescent="0.15">
      <c r="A88" s="87"/>
      <c r="B88" s="137"/>
      <c r="C88" s="326"/>
      <c r="D88" s="317"/>
      <c r="E88" s="318"/>
      <c r="F88" s="239"/>
      <c r="G88" s="138"/>
      <c r="H88" s="139"/>
      <c r="I88" s="140"/>
      <c r="J88" s="141">
        <f t="shared" si="8"/>
        <v>0</v>
      </c>
      <c r="K88" s="142"/>
      <c r="L88" s="143">
        <f t="shared" si="9"/>
        <v>0</v>
      </c>
      <c r="M88" s="174" t="str">
        <f t="shared" si="7"/>
        <v/>
      </c>
      <c r="N88" s="145">
        <f t="shared" si="10"/>
        <v>0</v>
      </c>
      <c r="O88" s="146"/>
    </row>
    <row r="89" spans="1:15" ht="18.75" customHeight="1" thickBot="1" x14ac:dyDescent="0.2">
      <c r="A89" s="87"/>
      <c r="B89" s="320"/>
      <c r="C89" s="269"/>
      <c r="D89" s="270"/>
      <c r="E89" s="271"/>
      <c r="F89" s="272"/>
      <c r="G89" s="273"/>
      <c r="H89" s="274"/>
      <c r="I89" s="275"/>
      <c r="J89" s="304">
        <f t="shared" si="8"/>
        <v>0</v>
      </c>
      <c r="K89" s="276"/>
      <c r="L89" s="306">
        <f t="shared" si="9"/>
        <v>0</v>
      </c>
      <c r="M89" s="308" t="str">
        <f t="shared" si="7"/>
        <v/>
      </c>
      <c r="N89" s="277">
        <f t="shared" si="10"/>
        <v>0</v>
      </c>
      <c r="O89" s="103"/>
    </row>
    <row r="90" spans="1:15" ht="18.75" customHeight="1" x14ac:dyDescent="0.15">
      <c r="A90" s="87"/>
      <c r="B90" s="147"/>
      <c r="C90" s="268" t="s">
        <v>513</v>
      </c>
      <c r="D90" s="251" t="s">
        <v>548</v>
      </c>
      <c r="E90" s="252" t="s">
        <v>496</v>
      </c>
      <c r="F90" s="253"/>
      <c r="G90" s="314"/>
      <c r="H90" s="315"/>
      <c r="I90" s="152"/>
      <c r="J90" s="254">
        <f>SUMIFS(J70:J89,B70:B89,"設備")</f>
        <v>0</v>
      </c>
      <c r="K90" s="154"/>
      <c r="L90" s="255">
        <f>SUMIFS(L70:L89,B70:B89,"設備")</f>
        <v>0</v>
      </c>
      <c r="M90" s="316"/>
      <c r="N90" s="256">
        <f>J90-L90</f>
        <v>0</v>
      </c>
      <c r="O90" s="157"/>
    </row>
    <row r="91" spans="1:15" ht="18.75" customHeight="1" x14ac:dyDescent="0.15">
      <c r="A91" s="87"/>
      <c r="B91" s="137"/>
      <c r="C91" s="263" t="s">
        <v>513</v>
      </c>
      <c r="D91" s="319" t="s">
        <v>549</v>
      </c>
      <c r="E91" s="179" t="s">
        <v>496</v>
      </c>
      <c r="F91" s="238"/>
      <c r="G91" s="170"/>
      <c r="H91" s="171"/>
      <c r="I91" s="141"/>
      <c r="J91" s="172">
        <f>SUMIFS(J70:J89,B70:B89,"工事")</f>
        <v>0</v>
      </c>
      <c r="K91" s="143"/>
      <c r="L91" s="173">
        <f>SUMIFS(L70:L89,B70:B89,"工事")</f>
        <v>0</v>
      </c>
      <c r="M91" s="174"/>
      <c r="N91" s="175">
        <f>J91-L91</f>
        <v>0</v>
      </c>
      <c r="O91" s="146"/>
    </row>
    <row r="92" spans="1:15" ht="18.75" customHeight="1" thickBot="1" x14ac:dyDescent="0.2">
      <c r="A92" s="87"/>
      <c r="B92" s="320"/>
      <c r="C92" s="299"/>
      <c r="D92" s="264" t="s">
        <v>513</v>
      </c>
      <c r="E92" s="321" t="s">
        <v>509</v>
      </c>
      <c r="F92" s="262"/>
      <c r="G92" s="302"/>
      <c r="H92" s="303"/>
      <c r="I92" s="304"/>
      <c r="J92" s="305">
        <f>J90+J91</f>
        <v>0</v>
      </c>
      <c r="K92" s="306"/>
      <c r="L92" s="307">
        <f>L90+L91</f>
        <v>0</v>
      </c>
      <c r="M92" s="308"/>
      <c r="N92" s="309">
        <f>J92-L92</f>
        <v>0</v>
      </c>
      <c r="O92" s="103"/>
    </row>
    <row r="93" spans="1:15" ht="18.75" customHeight="1" x14ac:dyDescent="0.15">
      <c r="A93" s="87"/>
      <c r="B93" s="137"/>
      <c r="C93" s="2003" t="s">
        <v>512</v>
      </c>
      <c r="D93" s="2004"/>
      <c r="E93" s="2005"/>
      <c r="F93" s="239"/>
      <c r="G93" s="138"/>
      <c r="H93" s="139"/>
      <c r="I93" s="140"/>
      <c r="J93" s="152"/>
      <c r="K93" s="322"/>
      <c r="L93" s="294"/>
      <c r="M93" s="316" t="str">
        <f t="shared" si="7"/>
        <v/>
      </c>
      <c r="N93" s="156"/>
      <c r="O93" s="146"/>
    </row>
    <row r="94" spans="1:15" ht="18.75" customHeight="1" x14ac:dyDescent="0.15">
      <c r="A94" s="87"/>
      <c r="B94" s="137"/>
      <c r="C94" s="326"/>
      <c r="D94" s="317"/>
      <c r="E94" s="318"/>
      <c r="F94" s="239"/>
      <c r="G94" s="138"/>
      <c r="H94" s="139"/>
      <c r="I94" s="140"/>
      <c r="J94" s="141">
        <f t="shared" ref="J94:J113" si="12">ROUNDDOWN(H94*I94,0)</f>
        <v>0</v>
      </c>
      <c r="K94" s="142"/>
      <c r="L94" s="143">
        <f t="shared" ref="L94:L113" si="13">ROUNDDOWN(H94*K94,0)</f>
        <v>0</v>
      </c>
      <c r="M94" s="174" t="str">
        <f t="shared" si="7"/>
        <v/>
      </c>
      <c r="N94" s="145">
        <f t="shared" ref="N94" si="14">J94-L94</f>
        <v>0</v>
      </c>
      <c r="O94" s="146"/>
    </row>
    <row r="95" spans="1:15" ht="18.75" customHeight="1" x14ac:dyDescent="0.15">
      <c r="A95" s="87"/>
      <c r="B95" s="137"/>
      <c r="C95" s="326"/>
      <c r="D95" s="317"/>
      <c r="E95" s="318"/>
      <c r="F95" s="239"/>
      <c r="G95" s="138"/>
      <c r="H95" s="139"/>
      <c r="I95" s="140"/>
      <c r="J95" s="141">
        <f t="shared" si="12"/>
        <v>0</v>
      </c>
      <c r="K95" s="142"/>
      <c r="L95" s="143">
        <f t="shared" si="13"/>
        <v>0</v>
      </c>
      <c r="M95" s="174" t="str">
        <f t="shared" si="7"/>
        <v/>
      </c>
      <c r="N95" s="145">
        <f>J95-L95</f>
        <v>0</v>
      </c>
      <c r="O95" s="146"/>
    </row>
    <row r="96" spans="1:15" ht="18.75" customHeight="1" x14ac:dyDescent="0.15">
      <c r="A96" s="87"/>
      <c r="B96" s="137"/>
      <c r="C96" s="326"/>
      <c r="D96" s="317"/>
      <c r="E96" s="318"/>
      <c r="F96" s="239"/>
      <c r="G96" s="138"/>
      <c r="H96" s="139"/>
      <c r="I96" s="140"/>
      <c r="J96" s="141">
        <f t="shared" si="12"/>
        <v>0</v>
      </c>
      <c r="K96" s="142"/>
      <c r="L96" s="143">
        <f t="shared" si="13"/>
        <v>0</v>
      </c>
      <c r="M96" s="174" t="str">
        <f t="shared" si="7"/>
        <v/>
      </c>
      <c r="N96" s="145">
        <f t="shared" si="10"/>
        <v>0</v>
      </c>
      <c r="O96" s="146"/>
    </row>
    <row r="97" spans="1:15" ht="18.75" customHeight="1" x14ac:dyDescent="0.15">
      <c r="A97" s="87"/>
      <c r="B97" s="137"/>
      <c r="C97" s="326"/>
      <c r="D97" s="317"/>
      <c r="E97" s="318"/>
      <c r="F97" s="239"/>
      <c r="G97" s="138"/>
      <c r="H97" s="139"/>
      <c r="I97" s="140"/>
      <c r="J97" s="141">
        <f t="shared" si="12"/>
        <v>0</v>
      </c>
      <c r="K97" s="142"/>
      <c r="L97" s="143">
        <f t="shared" si="13"/>
        <v>0</v>
      </c>
      <c r="M97" s="174" t="str">
        <f t="shared" si="7"/>
        <v/>
      </c>
      <c r="N97" s="145">
        <f t="shared" si="10"/>
        <v>0</v>
      </c>
      <c r="O97" s="146"/>
    </row>
    <row r="98" spans="1:15" ht="18.75" customHeight="1" x14ac:dyDescent="0.15">
      <c r="A98" s="87"/>
      <c r="B98" s="137"/>
      <c r="C98" s="326"/>
      <c r="D98" s="317"/>
      <c r="E98" s="318"/>
      <c r="F98" s="239"/>
      <c r="G98" s="138"/>
      <c r="H98" s="139"/>
      <c r="I98" s="140"/>
      <c r="J98" s="141">
        <f t="shared" si="12"/>
        <v>0</v>
      </c>
      <c r="K98" s="142"/>
      <c r="L98" s="143">
        <f t="shared" si="13"/>
        <v>0</v>
      </c>
      <c r="M98" s="174" t="str">
        <f t="shared" si="7"/>
        <v/>
      </c>
      <c r="N98" s="145">
        <f t="shared" si="10"/>
        <v>0</v>
      </c>
      <c r="O98" s="146"/>
    </row>
    <row r="99" spans="1:15" ht="18.75" customHeight="1" x14ac:dyDescent="0.15">
      <c r="A99" s="87"/>
      <c r="B99" s="137"/>
      <c r="C99" s="326"/>
      <c r="D99" s="317"/>
      <c r="E99" s="318"/>
      <c r="F99" s="239"/>
      <c r="G99" s="138"/>
      <c r="H99" s="139"/>
      <c r="I99" s="140"/>
      <c r="J99" s="141">
        <f t="shared" si="12"/>
        <v>0</v>
      </c>
      <c r="K99" s="142"/>
      <c r="L99" s="143">
        <f t="shared" si="13"/>
        <v>0</v>
      </c>
      <c r="M99" s="174" t="str">
        <f t="shared" si="7"/>
        <v/>
      </c>
      <c r="N99" s="145">
        <f t="shared" si="10"/>
        <v>0</v>
      </c>
      <c r="O99" s="146"/>
    </row>
    <row r="100" spans="1:15" ht="18.75" customHeight="1" x14ac:dyDescent="0.15">
      <c r="A100" s="87"/>
      <c r="B100" s="137"/>
      <c r="C100" s="326"/>
      <c r="D100" s="317"/>
      <c r="E100" s="318"/>
      <c r="F100" s="239"/>
      <c r="G100" s="138"/>
      <c r="H100" s="139"/>
      <c r="I100" s="140"/>
      <c r="J100" s="141">
        <f t="shared" si="12"/>
        <v>0</v>
      </c>
      <c r="K100" s="142"/>
      <c r="L100" s="143">
        <f t="shared" si="13"/>
        <v>0</v>
      </c>
      <c r="M100" s="174" t="str">
        <f t="shared" si="7"/>
        <v/>
      </c>
      <c r="N100" s="145">
        <f t="shared" si="10"/>
        <v>0</v>
      </c>
      <c r="O100" s="146"/>
    </row>
    <row r="101" spans="1:15" ht="18.75" customHeight="1" x14ac:dyDescent="0.15">
      <c r="A101" s="87"/>
      <c r="B101" s="137"/>
      <c r="C101" s="326"/>
      <c r="D101" s="317"/>
      <c r="E101" s="318"/>
      <c r="F101" s="239"/>
      <c r="G101" s="138"/>
      <c r="H101" s="139"/>
      <c r="I101" s="140"/>
      <c r="J101" s="141">
        <f t="shared" si="12"/>
        <v>0</v>
      </c>
      <c r="K101" s="142"/>
      <c r="L101" s="143">
        <f t="shared" si="13"/>
        <v>0</v>
      </c>
      <c r="M101" s="174" t="str">
        <f t="shared" si="7"/>
        <v/>
      </c>
      <c r="N101" s="145">
        <f t="shared" si="10"/>
        <v>0</v>
      </c>
      <c r="O101" s="146"/>
    </row>
    <row r="102" spans="1:15" ht="18.75" customHeight="1" x14ac:dyDescent="0.15">
      <c r="A102" s="87"/>
      <c r="B102" s="137"/>
      <c r="C102" s="326"/>
      <c r="D102" s="317"/>
      <c r="E102" s="318"/>
      <c r="F102" s="239"/>
      <c r="G102" s="138"/>
      <c r="H102" s="139"/>
      <c r="I102" s="140"/>
      <c r="J102" s="141">
        <f t="shared" si="12"/>
        <v>0</v>
      </c>
      <c r="K102" s="142"/>
      <c r="L102" s="143">
        <f t="shared" si="13"/>
        <v>0</v>
      </c>
      <c r="M102" s="174" t="str">
        <f t="shared" si="7"/>
        <v/>
      </c>
      <c r="N102" s="145">
        <f t="shared" si="10"/>
        <v>0</v>
      </c>
      <c r="O102" s="146"/>
    </row>
    <row r="103" spans="1:15" ht="18.75" customHeight="1" x14ac:dyDescent="0.15">
      <c r="A103" s="87"/>
      <c r="B103" s="137"/>
      <c r="C103" s="326"/>
      <c r="D103" s="317"/>
      <c r="E103" s="318"/>
      <c r="F103" s="239"/>
      <c r="G103" s="138"/>
      <c r="H103" s="139"/>
      <c r="I103" s="140"/>
      <c r="J103" s="141">
        <f t="shared" si="12"/>
        <v>0</v>
      </c>
      <c r="K103" s="142"/>
      <c r="L103" s="143">
        <f t="shared" si="13"/>
        <v>0</v>
      </c>
      <c r="M103" s="174" t="str">
        <f t="shared" si="7"/>
        <v/>
      </c>
      <c r="N103" s="145">
        <f t="shared" si="10"/>
        <v>0</v>
      </c>
      <c r="O103" s="146"/>
    </row>
    <row r="104" spans="1:15" ht="18.75" customHeight="1" x14ac:dyDescent="0.15">
      <c r="A104" s="87"/>
      <c r="B104" s="137"/>
      <c r="C104" s="326"/>
      <c r="D104" s="317"/>
      <c r="E104" s="318"/>
      <c r="F104" s="239"/>
      <c r="G104" s="138"/>
      <c r="H104" s="139"/>
      <c r="I104" s="140"/>
      <c r="J104" s="141">
        <f t="shared" si="12"/>
        <v>0</v>
      </c>
      <c r="K104" s="142"/>
      <c r="L104" s="143">
        <f t="shared" si="13"/>
        <v>0</v>
      </c>
      <c r="M104" s="174" t="str">
        <f t="shared" si="7"/>
        <v/>
      </c>
      <c r="N104" s="145">
        <f t="shared" si="10"/>
        <v>0</v>
      </c>
      <c r="O104" s="146"/>
    </row>
    <row r="105" spans="1:15" ht="18.75" customHeight="1" x14ac:dyDescent="0.15">
      <c r="A105" s="87"/>
      <c r="B105" s="137"/>
      <c r="C105" s="326"/>
      <c r="D105" s="317"/>
      <c r="E105" s="318"/>
      <c r="F105" s="239"/>
      <c r="G105" s="138"/>
      <c r="H105" s="139"/>
      <c r="I105" s="140"/>
      <c r="J105" s="141">
        <f t="shared" si="12"/>
        <v>0</v>
      </c>
      <c r="K105" s="142"/>
      <c r="L105" s="143">
        <f t="shared" si="13"/>
        <v>0</v>
      </c>
      <c r="M105" s="174" t="str">
        <f t="shared" si="7"/>
        <v/>
      </c>
      <c r="N105" s="145">
        <f t="shared" si="10"/>
        <v>0</v>
      </c>
      <c r="O105" s="146"/>
    </row>
    <row r="106" spans="1:15" ht="18.75" customHeight="1" x14ac:dyDescent="0.15">
      <c r="A106" s="87"/>
      <c r="B106" s="137"/>
      <c r="C106" s="326"/>
      <c r="D106" s="317"/>
      <c r="E106" s="318"/>
      <c r="F106" s="239"/>
      <c r="G106" s="138"/>
      <c r="H106" s="139"/>
      <c r="I106" s="140"/>
      <c r="J106" s="141">
        <f t="shared" si="12"/>
        <v>0</v>
      </c>
      <c r="K106" s="142"/>
      <c r="L106" s="143">
        <f t="shared" si="13"/>
        <v>0</v>
      </c>
      <c r="M106" s="174" t="str">
        <f t="shared" si="7"/>
        <v/>
      </c>
      <c r="N106" s="145">
        <f>J106-L106</f>
        <v>0</v>
      </c>
      <c r="O106" s="146"/>
    </row>
    <row r="107" spans="1:15" ht="18.75" customHeight="1" x14ac:dyDescent="0.15">
      <c r="A107" s="87"/>
      <c r="B107" s="137"/>
      <c r="C107" s="326"/>
      <c r="D107" s="317"/>
      <c r="E107" s="318"/>
      <c r="F107" s="239"/>
      <c r="G107" s="138"/>
      <c r="H107" s="139"/>
      <c r="I107" s="140"/>
      <c r="J107" s="141">
        <f t="shared" si="12"/>
        <v>0</v>
      </c>
      <c r="K107" s="142"/>
      <c r="L107" s="143">
        <f t="shared" si="13"/>
        <v>0</v>
      </c>
      <c r="M107" s="174" t="str">
        <f t="shared" si="7"/>
        <v/>
      </c>
      <c r="N107" s="145">
        <f t="shared" ref="N107" si="15">J107-L107</f>
        <v>0</v>
      </c>
      <c r="O107" s="146"/>
    </row>
    <row r="108" spans="1:15" ht="18.75" customHeight="1" x14ac:dyDescent="0.15">
      <c r="A108" s="87"/>
      <c r="B108" s="137"/>
      <c r="C108" s="326"/>
      <c r="D108" s="317"/>
      <c r="E108" s="318"/>
      <c r="F108" s="239"/>
      <c r="G108" s="138"/>
      <c r="H108" s="139"/>
      <c r="I108" s="140"/>
      <c r="J108" s="141">
        <f t="shared" si="12"/>
        <v>0</v>
      </c>
      <c r="K108" s="142"/>
      <c r="L108" s="143">
        <f t="shared" si="13"/>
        <v>0</v>
      </c>
      <c r="M108" s="174" t="str">
        <f t="shared" si="7"/>
        <v/>
      </c>
      <c r="N108" s="145">
        <f>J108-L108</f>
        <v>0</v>
      </c>
      <c r="O108" s="146"/>
    </row>
    <row r="109" spans="1:15" ht="18.75" customHeight="1" x14ac:dyDescent="0.15">
      <c r="A109" s="87"/>
      <c r="B109" s="137"/>
      <c r="C109" s="326"/>
      <c r="D109" s="317"/>
      <c r="E109" s="318"/>
      <c r="F109" s="239"/>
      <c r="G109" s="138"/>
      <c r="H109" s="139"/>
      <c r="I109" s="140"/>
      <c r="J109" s="141">
        <f t="shared" si="12"/>
        <v>0</v>
      </c>
      <c r="K109" s="142"/>
      <c r="L109" s="143">
        <f t="shared" si="13"/>
        <v>0</v>
      </c>
      <c r="M109" s="174" t="str">
        <f t="shared" si="7"/>
        <v/>
      </c>
      <c r="N109" s="145">
        <f t="shared" si="10"/>
        <v>0</v>
      </c>
      <c r="O109" s="146"/>
    </row>
    <row r="110" spans="1:15" ht="18.75" customHeight="1" x14ac:dyDescent="0.15">
      <c r="A110" s="87"/>
      <c r="B110" s="137"/>
      <c r="C110" s="326"/>
      <c r="D110" s="317"/>
      <c r="E110" s="318"/>
      <c r="F110" s="239"/>
      <c r="G110" s="138"/>
      <c r="H110" s="139"/>
      <c r="I110" s="140"/>
      <c r="J110" s="141">
        <f t="shared" si="12"/>
        <v>0</v>
      </c>
      <c r="K110" s="142"/>
      <c r="L110" s="143">
        <f t="shared" si="13"/>
        <v>0</v>
      </c>
      <c r="M110" s="174" t="str">
        <f t="shared" si="7"/>
        <v/>
      </c>
      <c r="N110" s="145">
        <f t="shared" si="10"/>
        <v>0</v>
      </c>
      <c r="O110" s="146"/>
    </row>
    <row r="111" spans="1:15" ht="18.75" customHeight="1" x14ac:dyDescent="0.15">
      <c r="A111" s="87"/>
      <c r="B111" s="137"/>
      <c r="C111" s="326"/>
      <c r="D111" s="317"/>
      <c r="E111" s="318"/>
      <c r="F111" s="239"/>
      <c r="G111" s="138"/>
      <c r="H111" s="139"/>
      <c r="I111" s="140"/>
      <c r="J111" s="141">
        <f t="shared" si="12"/>
        <v>0</v>
      </c>
      <c r="K111" s="142"/>
      <c r="L111" s="143">
        <f t="shared" si="13"/>
        <v>0</v>
      </c>
      <c r="M111" s="174" t="str">
        <f t="shared" si="7"/>
        <v/>
      </c>
      <c r="N111" s="145">
        <f t="shared" si="10"/>
        <v>0</v>
      </c>
      <c r="O111" s="146"/>
    </row>
    <row r="112" spans="1:15" ht="18.75" customHeight="1" x14ac:dyDescent="0.15">
      <c r="A112" s="87"/>
      <c r="B112" s="137"/>
      <c r="C112" s="326"/>
      <c r="D112" s="317"/>
      <c r="E112" s="318"/>
      <c r="F112" s="239"/>
      <c r="G112" s="138"/>
      <c r="H112" s="139"/>
      <c r="I112" s="140"/>
      <c r="J112" s="141">
        <f t="shared" si="12"/>
        <v>0</v>
      </c>
      <c r="K112" s="142"/>
      <c r="L112" s="143">
        <f t="shared" si="13"/>
        <v>0</v>
      </c>
      <c r="M112" s="174" t="str">
        <f t="shared" si="7"/>
        <v/>
      </c>
      <c r="N112" s="145">
        <f>J112-L112</f>
        <v>0</v>
      </c>
      <c r="O112" s="146"/>
    </row>
    <row r="113" spans="1:15" ht="18.75" customHeight="1" thickBot="1" x14ac:dyDescent="0.2">
      <c r="A113" s="87"/>
      <c r="B113" s="320"/>
      <c r="C113" s="269"/>
      <c r="D113" s="270"/>
      <c r="E113" s="271"/>
      <c r="F113" s="272"/>
      <c r="G113" s="273"/>
      <c r="H113" s="274"/>
      <c r="I113" s="275"/>
      <c r="J113" s="304">
        <f t="shared" si="12"/>
        <v>0</v>
      </c>
      <c r="K113" s="276"/>
      <c r="L113" s="306">
        <f t="shared" si="13"/>
        <v>0</v>
      </c>
      <c r="M113" s="308" t="str">
        <f t="shared" si="7"/>
        <v/>
      </c>
      <c r="N113" s="277">
        <f t="shared" si="10"/>
        <v>0</v>
      </c>
      <c r="O113" s="103"/>
    </row>
    <row r="114" spans="1:15" ht="18.75" customHeight="1" x14ac:dyDescent="0.15">
      <c r="A114" s="87"/>
      <c r="B114" s="147"/>
      <c r="C114" s="268" t="s">
        <v>510</v>
      </c>
      <c r="D114" s="251" t="s">
        <v>548</v>
      </c>
      <c r="E114" s="252" t="s">
        <v>496</v>
      </c>
      <c r="F114" s="253"/>
      <c r="G114" s="314"/>
      <c r="H114" s="315"/>
      <c r="I114" s="152"/>
      <c r="J114" s="254">
        <f>SUMIFS(J94:J113,B94:B113,"設備")</f>
        <v>0</v>
      </c>
      <c r="K114" s="154"/>
      <c r="L114" s="255">
        <f>SUMIFS(L94:L113,B94:B113,"設備")</f>
        <v>0</v>
      </c>
      <c r="M114" s="316"/>
      <c r="N114" s="256">
        <f t="shared" si="10"/>
        <v>0</v>
      </c>
      <c r="O114" s="157"/>
    </row>
    <row r="115" spans="1:15" ht="18.75" customHeight="1" x14ac:dyDescent="0.15">
      <c r="A115" s="87"/>
      <c r="B115" s="137"/>
      <c r="C115" s="263" t="s">
        <v>510</v>
      </c>
      <c r="D115" s="319" t="s">
        <v>549</v>
      </c>
      <c r="E115" s="179" t="s">
        <v>496</v>
      </c>
      <c r="F115" s="238"/>
      <c r="G115" s="170"/>
      <c r="H115" s="171"/>
      <c r="I115" s="141"/>
      <c r="J115" s="172">
        <f>SUMIFS(J94:J113,B94:B113,"工事")</f>
        <v>0</v>
      </c>
      <c r="K115" s="143"/>
      <c r="L115" s="173">
        <f>SUMIFS(L94:L113,B94:B113,"工事")</f>
        <v>0</v>
      </c>
      <c r="M115" s="174"/>
      <c r="N115" s="175">
        <f t="shared" si="10"/>
        <v>0</v>
      </c>
      <c r="O115" s="146"/>
    </row>
    <row r="116" spans="1:15" ht="18.75" customHeight="1" thickBot="1" x14ac:dyDescent="0.2">
      <c r="A116" s="87"/>
      <c r="B116" s="257"/>
      <c r="C116" s="278"/>
      <c r="D116" s="279" t="s">
        <v>510</v>
      </c>
      <c r="E116" s="280" t="s">
        <v>509</v>
      </c>
      <c r="F116" s="281"/>
      <c r="G116" s="282"/>
      <c r="H116" s="283"/>
      <c r="I116" s="258"/>
      <c r="J116" s="265">
        <f>J114+J115</f>
        <v>0</v>
      </c>
      <c r="K116" s="259"/>
      <c r="L116" s="266">
        <f>L114+L115</f>
        <v>0</v>
      </c>
      <c r="M116" s="260"/>
      <c r="N116" s="267">
        <f t="shared" si="10"/>
        <v>0</v>
      </c>
      <c r="O116" s="261"/>
    </row>
    <row r="117" spans="1:15" ht="18.75" customHeight="1" thickTop="1" x14ac:dyDescent="0.15">
      <c r="A117" s="87"/>
      <c r="B117" s="147"/>
      <c r="C117" s="250" t="s">
        <v>417</v>
      </c>
      <c r="D117" s="251" t="s">
        <v>491</v>
      </c>
      <c r="E117" s="252" t="s">
        <v>493</v>
      </c>
      <c r="F117" s="253"/>
      <c r="G117" s="314"/>
      <c r="H117" s="315"/>
      <c r="I117" s="152"/>
      <c r="J117" s="254">
        <f>SUMIFS(J70:J116,D70:D116,"設備費1")</f>
        <v>0</v>
      </c>
      <c r="K117" s="154"/>
      <c r="L117" s="255">
        <f>SUMIFS(L70:L116,D70:D116,"設備費1")</f>
        <v>0</v>
      </c>
      <c r="M117" s="316"/>
      <c r="N117" s="256">
        <f t="shared" si="10"/>
        <v>0</v>
      </c>
      <c r="O117" s="157"/>
    </row>
    <row r="118" spans="1:15" ht="18.75" customHeight="1" x14ac:dyDescent="0.15">
      <c r="A118" s="87"/>
      <c r="B118" s="137"/>
      <c r="C118" s="177" t="s">
        <v>417</v>
      </c>
      <c r="D118" s="319" t="s">
        <v>497</v>
      </c>
      <c r="E118" s="179" t="s">
        <v>493</v>
      </c>
      <c r="F118" s="238"/>
      <c r="G118" s="170"/>
      <c r="H118" s="171"/>
      <c r="I118" s="141"/>
      <c r="J118" s="172">
        <f>SUMIFS(J70:J116,D70:D116,"工事費1")</f>
        <v>0</v>
      </c>
      <c r="K118" s="143"/>
      <c r="L118" s="173">
        <f>SUMIFS(L70:L116,D70:D116,"工事費1")</f>
        <v>0</v>
      </c>
      <c r="M118" s="174"/>
      <c r="N118" s="175">
        <f t="shared" si="10"/>
        <v>0</v>
      </c>
      <c r="O118" s="146"/>
    </row>
    <row r="119" spans="1:15" ht="18.75" customHeight="1" thickBot="1" x14ac:dyDescent="0.2">
      <c r="A119" s="87"/>
      <c r="B119" s="257"/>
      <c r="C119" s="278"/>
      <c r="D119" s="284" t="s">
        <v>498</v>
      </c>
      <c r="E119" s="280" t="s">
        <v>493</v>
      </c>
      <c r="F119" s="281"/>
      <c r="G119" s="282"/>
      <c r="H119" s="283"/>
      <c r="I119" s="258"/>
      <c r="J119" s="265">
        <f>J117+J118</f>
        <v>0</v>
      </c>
      <c r="K119" s="259"/>
      <c r="L119" s="266">
        <f>L117+L118</f>
        <v>0</v>
      </c>
      <c r="M119" s="260"/>
      <c r="N119" s="267">
        <f t="shared" si="10"/>
        <v>0</v>
      </c>
      <c r="O119" s="261"/>
    </row>
    <row r="120" spans="1:15" ht="18.75" customHeight="1" thickTop="1" x14ac:dyDescent="0.15">
      <c r="A120" s="87"/>
      <c r="B120" s="137"/>
      <c r="C120" s="2011" t="s">
        <v>499</v>
      </c>
      <c r="D120" s="2012"/>
      <c r="E120" s="2013"/>
      <c r="F120" s="239"/>
      <c r="G120" s="138"/>
      <c r="H120" s="139"/>
      <c r="I120" s="141"/>
      <c r="J120" s="141"/>
      <c r="K120" s="142"/>
      <c r="L120" s="143"/>
      <c r="M120" s="174"/>
      <c r="N120" s="145"/>
      <c r="O120" s="146"/>
    </row>
    <row r="121" spans="1:15" ht="18.75" customHeight="1" x14ac:dyDescent="0.15">
      <c r="A121" s="87"/>
      <c r="B121" s="137"/>
      <c r="C121" s="2014" t="s">
        <v>517</v>
      </c>
      <c r="D121" s="2015"/>
      <c r="E121" s="2016"/>
      <c r="F121" s="239"/>
      <c r="G121" s="138"/>
      <c r="H121" s="139"/>
      <c r="I121" s="140"/>
      <c r="J121" s="141"/>
      <c r="K121" s="142"/>
      <c r="L121" s="143"/>
      <c r="M121" s="174" t="str">
        <f t="shared" ref="M121:M141" si="16">IF(I121-K121=0,"",I121-K121)</f>
        <v/>
      </c>
      <c r="N121" s="145"/>
      <c r="O121" s="146"/>
    </row>
    <row r="122" spans="1:15" ht="18.75" customHeight="1" x14ac:dyDescent="0.15">
      <c r="A122" s="87"/>
      <c r="B122" s="137"/>
      <c r="C122" s="326"/>
      <c r="D122" s="495"/>
      <c r="E122" s="318"/>
      <c r="F122" s="239"/>
      <c r="G122" s="138"/>
      <c r="H122" s="139"/>
      <c r="I122" s="140"/>
      <c r="J122" s="141">
        <f t="shared" ref="J122:J141" si="17">ROUNDDOWN(H122*I122,0)</f>
        <v>0</v>
      </c>
      <c r="K122" s="142"/>
      <c r="L122" s="143">
        <f t="shared" ref="L122:L141" si="18">ROUNDDOWN(H122*K122,0)</f>
        <v>0</v>
      </c>
      <c r="M122" s="174" t="str">
        <f t="shared" si="16"/>
        <v/>
      </c>
      <c r="N122" s="145">
        <f>J122-L122</f>
        <v>0</v>
      </c>
      <c r="O122" s="146"/>
    </row>
    <row r="123" spans="1:15" ht="18.75" customHeight="1" x14ac:dyDescent="0.15">
      <c r="A123" s="87"/>
      <c r="B123" s="137"/>
      <c r="C123" s="326"/>
      <c r="D123" s="317"/>
      <c r="E123" s="318"/>
      <c r="F123" s="239"/>
      <c r="G123" s="138"/>
      <c r="H123" s="139"/>
      <c r="I123" s="140"/>
      <c r="J123" s="141">
        <f t="shared" si="17"/>
        <v>0</v>
      </c>
      <c r="K123" s="142"/>
      <c r="L123" s="143">
        <f t="shared" si="18"/>
        <v>0</v>
      </c>
      <c r="M123" s="174" t="str">
        <f t="shared" si="16"/>
        <v/>
      </c>
      <c r="N123" s="145">
        <f t="shared" ref="N123:N136" si="19">J123-L123</f>
        <v>0</v>
      </c>
      <c r="O123" s="146"/>
    </row>
    <row r="124" spans="1:15" ht="18.75" customHeight="1" x14ac:dyDescent="0.15">
      <c r="A124" s="87"/>
      <c r="B124" s="137"/>
      <c r="C124" s="326"/>
      <c r="D124" s="317"/>
      <c r="E124" s="318"/>
      <c r="F124" s="239"/>
      <c r="G124" s="138"/>
      <c r="H124" s="139"/>
      <c r="I124" s="140"/>
      <c r="J124" s="141">
        <f t="shared" si="17"/>
        <v>0</v>
      </c>
      <c r="K124" s="142"/>
      <c r="L124" s="143">
        <f t="shared" si="18"/>
        <v>0</v>
      </c>
      <c r="M124" s="174" t="str">
        <f t="shared" si="16"/>
        <v/>
      </c>
      <c r="N124" s="145">
        <f t="shared" si="19"/>
        <v>0</v>
      </c>
      <c r="O124" s="146"/>
    </row>
    <row r="125" spans="1:15" ht="18.75" customHeight="1" x14ac:dyDescent="0.15">
      <c r="A125" s="87"/>
      <c r="B125" s="137"/>
      <c r="C125" s="326"/>
      <c r="D125" s="317"/>
      <c r="E125" s="318"/>
      <c r="F125" s="239"/>
      <c r="G125" s="138"/>
      <c r="H125" s="139"/>
      <c r="I125" s="140"/>
      <c r="J125" s="141">
        <f t="shared" si="17"/>
        <v>0</v>
      </c>
      <c r="K125" s="142"/>
      <c r="L125" s="143">
        <f t="shared" si="18"/>
        <v>0</v>
      </c>
      <c r="M125" s="174" t="str">
        <f t="shared" si="16"/>
        <v/>
      </c>
      <c r="N125" s="145">
        <f t="shared" si="19"/>
        <v>0</v>
      </c>
      <c r="O125" s="146"/>
    </row>
    <row r="126" spans="1:15" ht="18.75" customHeight="1" x14ac:dyDescent="0.15">
      <c r="A126" s="87"/>
      <c r="B126" s="137"/>
      <c r="C126" s="326"/>
      <c r="D126" s="317"/>
      <c r="E126" s="318"/>
      <c r="F126" s="239"/>
      <c r="G126" s="138"/>
      <c r="H126" s="139"/>
      <c r="I126" s="140"/>
      <c r="J126" s="141">
        <f t="shared" si="17"/>
        <v>0</v>
      </c>
      <c r="K126" s="142"/>
      <c r="L126" s="143">
        <f t="shared" si="18"/>
        <v>0</v>
      </c>
      <c r="M126" s="174" t="str">
        <f t="shared" si="16"/>
        <v/>
      </c>
      <c r="N126" s="145">
        <f t="shared" si="19"/>
        <v>0</v>
      </c>
      <c r="O126" s="146"/>
    </row>
    <row r="127" spans="1:15" ht="18.75" customHeight="1" x14ac:dyDescent="0.15">
      <c r="A127" s="87"/>
      <c r="B127" s="137"/>
      <c r="C127" s="326"/>
      <c r="D127" s="317"/>
      <c r="E127" s="318"/>
      <c r="F127" s="239"/>
      <c r="G127" s="138"/>
      <c r="H127" s="139"/>
      <c r="I127" s="140"/>
      <c r="J127" s="141">
        <f t="shared" si="17"/>
        <v>0</v>
      </c>
      <c r="K127" s="142"/>
      <c r="L127" s="143">
        <f t="shared" si="18"/>
        <v>0</v>
      </c>
      <c r="M127" s="174" t="str">
        <f t="shared" si="16"/>
        <v/>
      </c>
      <c r="N127" s="145">
        <f t="shared" si="19"/>
        <v>0</v>
      </c>
      <c r="O127" s="146"/>
    </row>
    <row r="128" spans="1:15" ht="18.75" customHeight="1" x14ac:dyDescent="0.15">
      <c r="A128" s="87"/>
      <c r="B128" s="137"/>
      <c r="C128" s="326"/>
      <c r="D128" s="317"/>
      <c r="E128" s="318"/>
      <c r="F128" s="239"/>
      <c r="G128" s="138"/>
      <c r="H128" s="139"/>
      <c r="I128" s="140"/>
      <c r="J128" s="141">
        <f t="shared" si="17"/>
        <v>0</v>
      </c>
      <c r="K128" s="142"/>
      <c r="L128" s="143">
        <f t="shared" si="18"/>
        <v>0</v>
      </c>
      <c r="M128" s="174" t="str">
        <f t="shared" si="16"/>
        <v/>
      </c>
      <c r="N128" s="145">
        <f t="shared" si="19"/>
        <v>0</v>
      </c>
      <c r="O128" s="146"/>
    </row>
    <row r="129" spans="1:15" ht="18.75" customHeight="1" x14ac:dyDescent="0.15">
      <c r="A129" s="87"/>
      <c r="B129" s="137"/>
      <c r="C129" s="326"/>
      <c r="D129" s="317"/>
      <c r="E129" s="318"/>
      <c r="F129" s="239"/>
      <c r="G129" s="138"/>
      <c r="H129" s="139"/>
      <c r="I129" s="140"/>
      <c r="J129" s="141">
        <f t="shared" si="17"/>
        <v>0</v>
      </c>
      <c r="K129" s="142"/>
      <c r="L129" s="143">
        <f t="shared" si="18"/>
        <v>0</v>
      </c>
      <c r="M129" s="174" t="str">
        <f t="shared" si="16"/>
        <v/>
      </c>
      <c r="N129" s="145">
        <f t="shared" si="19"/>
        <v>0</v>
      </c>
      <c r="O129" s="146"/>
    </row>
    <row r="130" spans="1:15" ht="18.75" customHeight="1" x14ac:dyDescent="0.15">
      <c r="A130" s="87"/>
      <c r="B130" s="137"/>
      <c r="C130" s="326"/>
      <c r="D130" s="317"/>
      <c r="E130" s="318"/>
      <c r="F130" s="239"/>
      <c r="G130" s="138"/>
      <c r="H130" s="139"/>
      <c r="I130" s="140"/>
      <c r="J130" s="141">
        <f t="shared" si="17"/>
        <v>0</v>
      </c>
      <c r="K130" s="142"/>
      <c r="L130" s="143">
        <f t="shared" si="18"/>
        <v>0</v>
      </c>
      <c r="M130" s="174" t="str">
        <f t="shared" si="16"/>
        <v/>
      </c>
      <c r="N130" s="145">
        <f t="shared" si="19"/>
        <v>0</v>
      </c>
      <c r="O130" s="146"/>
    </row>
    <row r="131" spans="1:15" ht="18.75" customHeight="1" x14ac:dyDescent="0.15">
      <c r="A131" s="87"/>
      <c r="B131" s="137"/>
      <c r="C131" s="326"/>
      <c r="D131" s="317"/>
      <c r="E131" s="318"/>
      <c r="F131" s="239"/>
      <c r="G131" s="138"/>
      <c r="H131" s="139"/>
      <c r="I131" s="140"/>
      <c r="J131" s="141">
        <f t="shared" si="17"/>
        <v>0</v>
      </c>
      <c r="K131" s="142"/>
      <c r="L131" s="143">
        <f t="shared" si="18"/>
        <v>0</v>
      </c>
      <c r="M131" s="174" t="str">
        <f t="shared" si="16"/>
        <v/>
      </c>
      <c r="N131" s="145">
        <f t="shared" si="19"/>
        <v>0</v>
      </c>
      <c r="O131" s="146"/>
    </row>
    <row r="132" spans="1:15" ht="18.75" customHeight="1" x14ac:dyDescent="0.15">
      <c r="A132" s="87"/>
      <c r="B132" s="137"/>
      <c r="C132" s="326"/>
      <c r="D132" s="317"/>
      <c r="E132" s="318"/>
      <c r="F132" s="239"/>
      <c r="G132" s="138"/>
      <c r="H132" s="139"/>
      <c r="I132" s="140"/>
      <c r="J132" s="141">
        <f t="shared" si="17"/>
        <v>0</v>
      </c>
      <c r="K132" s="142"/>
      <c r="L132" s="143">
        <f t="shared" si="18"/>
        <v>0</v>
      </c>
      <c r="M132" s="174" t="str">
        <f t="shared" si="16"/>
        <v/>
      </c>
      <c r="N132" s="145">
        <f>J132-L132</f>
        <v>0</v>
      </c>
      <c r="O132" s="146"/>
    </row>
    <row r="133" spans="1:15" ht="18.75" customHeight="1" x14ac:dyDescent="0.15">
      <c r="A133" s="87"/>
      <c r="B133" s="137"/>
      <c r="C133" s="326"/>
      <c r="D133" s="317"/>
      <c r="E133" s="318"/>
      <c r="F133" s="239"/>
      <c r="G133" s="138"/>
      <c r="H133" s="139"/>
      <c r="I133" s="140"/>
      <c r="J133" s="141">
        <f t="shared" si="17"/>
        <v>0</v>
      </c>
      <c r="K133" s="142"/>
      <c r="L133" s="143">
        <f t="shared" si="18"/>
        <v>0</v>
      </c>
      <c r="M133" s="174" t="str">
        <f t="shared" si="16"/>
        <v/>
      </c>
      <c r="N133" s="145">
        <f t="shared" si="19"/>
        <v>0</v>
      </c>
      <c r="O133" s="146"/>
    </row>
    <row r="134" spans="1:15" ht="18.75" customHeight="1" x14ac:dyDescent="0.15">
      <c r="A134" s="87"/>
      <c r="B134" s="137"/>
      <c r="C134" s="326"/>
      <c r="D134" s="317"/>
      <c r="E134" s="318"/>
      <c r="F134" s="239"/>
      <c r="G134" s="138"/>
      <c r="H134" s="139"/>
      <c r="I134" s="140"/>
      <c r="J134" s="141">
        <f t="shared" si="17"/>
        <v>0</v>
      </c>
      <c r="K134" s="142"/>
      <c r="L134" s="143">
        <f t="shared" si="18"/>
        <v>0</v>
      </c>
      <c r="M134" s="174" t="str">
        <f t="shared" si="16"/>
        <v/>
      </c>
      <c r="N134" s="145">
        <f t="shared" si="19"/>
        <v>0</v>
      </c>
      <c r="O134" s="146"/>
    </row>
    <row r="135" spans="1:15" ht="18.75" customHeight="1" x14ac:dyDescent="0.15">
      <c r="A135" s="87"/>
      <c r="B135" s="137"/>
      <c r="C135" s="326"/>
      <c r="D135" s="317"/>
      <c r="E135" s="318"/>
      <c r="F135" s="239"/>
      <c r="G135" s="138"/>
      <c r="H135" s="139"/>
      <c r="I135" s="140"/>
      <c r="J135" s="141">
        <f t="shared" si="17"/>
        <v>0</v>
      </c>
      <c r="K135" s="142"/>
      <c r="L135" s="143">
        <f t="shared" si="18"/>
        <v>0</v>
      </c>
      <c r="M135" s="174" t="str">
        <f t="shared" si="16"/>
        <v/>
      </c>
      <c r="N135" s="145">
        <f t="shared" si="19"/>
        <v>0</v>
      </c>
      <c r="O135" s="146"/>
    </row>
    <row r="136" spans="1:15" ht="18.75" customHeight="1" x14ac:dyDescent="0.15">
      <c r="A136" s="87"/>
      <c r="B136" s="137"/>
      <c r="C136" s="326"/>
      <c r="D136" s="317"/>
      <c r="E136" s="318"/>
      <c r="F136" s="239"/>
      <c r="G136" s="138"/>
      <c r="H136" s="139"/>
      <c r="I136" s="140"/>
      <c r="J136" s="141">
        <f t="shared" si="17"/>
        <v>0</v>
      </c>
      <c r="K136" s="142"/>
      <c r="L136" s="143">
        <f t="shared" si="18"/>
        <v>0</v>
      </c>
      <c r="M136" s="174" t="str">
        <f t="shared" si="16"/>
        <v/>
      </c>
      <c r="N136" s="145">
        <f t="shared" si="19"/>
        <v>0</v>
      </c>
      <c r="O136" s="146"/>
    </row>
    <row r="137" spans="1:15" ht="18.75" customHeight="1" x14ac:dyDescent="0.15">
      <c r="A137" s="87"/>
      <c r="B137" s="137"/>
      <c r="C137" s="326"/>
      <c r="D137" s="317"/>
      <c r="E137" s="318"/>
      <c r="F137" s="239"/>
      <c r="G137" s="138"/>
      <c r="H137" s="139"/>
      <c r="I137" s="140"/>
      <c r="J137" s="141">
        <f t="shared" si="17"/>
        <v>0</v>
      </c>
      <c r="K137" s="142"/>
      <c r="L137" s="143">
        <f t="shared" si="18"/>
        <v>0</v>
      </c>
      <c r="M137" s="174" t="str">
        <f t="shared" si="16"/>
        <v/>
      </c>
      <c r="N137" s="145">
        <f>J137-L137</f>
        <v>0</v>
      </c>
      <c r="O137" s="146"/>
    </row>
    <row r="138" spans="1:15" ht="18.75" customHeight="1" x14ac:dyDescent="0.15">
      <c r="A138" s="87"/>
      <c r="B138" s="137"/>
      <c r="C138" s="326"/>
      <c r="D138" s="317"/>
      <c r="E138" s="318"/>
      <c r="F138" s="239"/>
      <c r="G138" s="138"/>
      <c r="H138" s="139"/>
      <c r="I138" s="140"/>
      <c r="J138" s="141">
        <f t="shared" si="17"/>
        <v>0</v>
      </c>
      <c r="K138" s="142"/>
      <c r="L138" s="143">
        <f t="shared" si="18"/>
        <v>0</v>
      </c>
      <c r="M138" s="174" t="str">
        <f t="shared" si="16"/>
        <v/>
      </c>
      <c r="N138" s="145">
        <f t="shared" ref="N138:N141" si="20">J138-L138</f>
        <v>0</v>
      </c>
      <c r="O138" s="146"/>
    </row>
    <row r="139" spans="1:15" ht="18.75" customHeight="1" x14ac:dyDescent="0.15">
      <c r="A139" s="87"/>
      <c r="B139" s="137"/>
      <c r="C139" s="326"/>
      <c r="D139" s="317"/>
      <c r="E139" s="318"/>
      <c r="F139" s="239"/>
      <c r="G139" s="138"/>
      <c r="H139" s="139"/>
      <c r="I139" s="140"/>
      <c r="J139" s="141">
        <f t="shared" si="17"/>
        <v>0</v>
      </c>
      <c r="K139" s="142"/>
      <c r="L139" s="143">
        <f t="shared" si="18"/>
        <v>0</v>
      </c>
      <c r="M139" s="174" t="str">
        <f t="shared" si="16"/>
        <v/>
      </c>
      <c r="N139" s="145">
        <f t="shared" si="20"/>
        <v>0</v>
      </c>
      <c r="O139" s="146"/>
    </row>
    <row r="140" spans="1:15" ht="18.75" customHeight="1" x14ac:dyDescent="0.15">
      <c r="A140" s="87"/>
      <c r="B140" s="137"/>
      <c r="C140" s="326"/>
      <c r="D140" s="317"/>
      <c r="E140" s="318"/>
      <c r="F140" s="239"/>
      <c r="G140" s="138"/>
      <c r="H140" s="139"/>
      <c r="I140" s="140"/>
      <c r="J140" s="141">
        <f t="shared" si="17"/>
        <v>0</v>
      </c>
      <c r="K140" s="142"/>
      <c r="L140" s="143">
        <f t="shared" si="18"/>
        <v>0</v>
      </c>
      <c r="M140" s="174" t="str">
        <f t="shared" si="16"/>
        <v/>
      </c>
      <c r="N140" s="145">
        <f t="shared" si="20"/>
        <v>0</v>
      </c>
      <c r="O140" s="146"/>
    </row>
    <row r="141" spans="1:15" ht="18.75" customHeight="1" thickBot="1" x14ac:dyDescent="0.2">
      <c r="A141" s="87"/>
      <c r="B141" s="320"/>
      <c r="C141" s="269"/>
      <c r="D141" s="270"/>
      <c r="E141" s="271"/>
      <c r="F141" s="272"/>
      <c r="G141" s="273"/>
      <c r="H141" s="274"/>
      <c r="I141" s="275"/>
      <c r="J141" s="304">
        <f t="shared" si="17"/>
        <v>0</v>
      </c>
      <c r="K141" s="276"/>
      <c r="L141" s="306">
        <f t="shared" si="18"/>
        <v>0</v>
      </c>
      <c r="M141" s="308" t="str">
        <f t="shared" si="16"/>
        <v/>
      </c>
      <c r="N141" s="277">
        <f t="shared" si="20"/>
        <v>0</v>
      </c>
      <c r="O141" s="103"/>
    </row>
    <row r="142" spans="1:15" ht="18.75" customHeight="1" x14ac:dyDescent="0.15">
      <c r="A142" s="87"/>
      <c r="B142" s="147"/>
      <c r="C142" s="268" t="s">
        <v>515</v>
      </c>
      <c r="D142" s="251" t="s">
        <v>550</v>
      </c>
      <c r="E142" s="252" t="s">
        <v>496</v>
      </c>
      <c r="F142" s="253"/>
      <c r="G142" s="314"/>
      <c r="H142" s="315"/>
      <c r="I142" s="152"/>
      <c r="J142" s="254">
        <f>SUMIFS(J122:J141,B122:B141,"設備")</f>
        <v>0</v>
      </c>
      <c r="K142" s="154"/>
      <c r="L142" s="255">
        <f>SUMIFS(L122:L141,B122:B141,"設備")</f>
        <v>0</v>
      </c>
      <c r="M142" s="316"/>
      <c r="N142" s="256">
        <f>J142-L142</f>
        <v>0</v>
      </c>
      <c r="O142" s="157"/>
    </row>
    <row r="143" spans="1:15" ht="18.75" customHeight="1" x14ac:dyDescent="0.15">
      <c r="A143" s="87"/>
      <c r="B143" s="137"/>
      <c r="C143" s="268" t="s">
        <v>515</v>
      </c>
      <c r="D143" s="319" t="s">
        <v>551</v>
      </c>
      <c r="E143" s="179" t="s">
        <v>496</v>
      </c>
      <c r="F143" s="238"/>
      <c r="G143" s="170"/>
      <c r="H143" s="171"/>
      <c r="I143" s="141"/>
      <c r="J143" s="172">
        <f>SUMIFS(J122:J141,B122:B141,"工事")</f>
        <v>0</v>
      </c>
      <c r="K143" s="143"/>
      <c r="L143" s="173">
        <f>SUMIFS(L122:L141,B122:B141,"工事")</f>
        <v>0</v>
      </c>
      <c r="M143" s="174"/>
      <c r="N143" s="175">
        <f>J143-L143</f>
        <v>0</v>
      </c>
      <c r="O143" s="146"/>
    </row>
    <row r="144" spans="1:15" ht="18.75" customHeight="1" thickBot="1" x14ac:dyDescent="0.2">
      <c r="A144" s="87"/>
      <c r="B144" s="320"/>
      <c r="C144" s="299"/>
      <c r="D144" s="264" t="s">
        <v>515</v>
      </c>
      <c r="E144" s="321" t="s">
        <v>509</v>
      </c>
      <c r="F144" s="262"/>
      <c r="G144" s="302"/>
      <c r="H144" s="303"/>
      <c r="I144" s="304"/>
      <c r="J144" s="305">
        <f>J142+J143</f>
        <v>0</v>
      </c>
      <c r="K144" s="306"/>
      <c r="L144" s="307">
        <f>L142+L143</f>
        <v>0</v>
      </c>
      <c r="M144" s="308"/>
      <c r="N144" s="309">
        <f>J144-L144</f>
        <v>0</v>
      </c>
      <c r="O144" s="103"/>
    </row>
    <row r="145" spans="1:15" ht="18.75" customHeight="1" x14ac:dyDescent="0.15">
      <c r="A145" s="87"/>
      <c r="B145" s="137"/>
      <c r="C145" s="2003" t="s">
        <v>514</v>
      </c>
      <c r="D145" s="2004"/>
      <c r="E145" s="2005"/>
      <c r="F145" s="239"/>
      <c r="G145" s="138"/>
      <c r="H145" s="139"/>
      <c r="I145" s="140"/>
      <c r="J145" s="152"/>
      <c r="K145" s="322"/>
      <c r="L145" s="294"/>
      <c r="M145" s="316" t="str">
        <f t="shared" ref="M145:M165" si="21">IF(I145-K145=0,"",I145-K145)</f>
        <v/>
      </c>
      <c r="N145" s="156"/>
      <c r="O145" s="146"/>
    </row>
    <row r="146" spans="1:15" ht="18.75" customHeight="1" x14ac:dyDescent="0.15">
      <c r="A146" s="87"/>
      <c r="B146" s="137"/>
      <c r="C146" s="326"/>
      <c r="D146" s="495"/>
      <c r="E146" s="318"/>
      <c r="F146" s="239"/>
      <c r="G146" s="138"/>
      <c r="H146" s="139"/>
      <c r="I146" s="140"/>
      <c r="J146" s="141">
        <f t="shared" ref="J146:J165" si="22">ROUNDDOWN(H146*I146,0)</f>
        <v>0</v>
      </c>
      <c r="K146" s="142"/>
      <c r="L146" s="143">
        <f t="shared" ref="L146:L165" si="23">ROUNDDOWN(H146*K146,0)</f>
        <v>0</v>
      </c>
      <c r="M146" s="174" t="str">
        <f t="shared" si="21"/>
        <v/>
      </c>
      <c r="N146" s="145">
        <f t="shared" ref="N146" si="24">J146-L146</f>
        <v>0</v>
      </c>
      <c r="O146" s="146"/>
    </row>
    <row r="147" spans="1:15" ht="18.75" customHeight="1" x14ac:dyDescent="0.15">
      <c r="A147" s="87"/>
      <c r="B147" s="137"/>
      <c r="C147" s="326"/>
      <c r="D147" s="317"/>
      <c r="E147" s="318"/>
      <c r="F147" s="239"/>
      <c r="G147" s="138"/>
      <c r="H147" s="139"/>
      <c r="I147" s="140"/>
      <c r="J147" s="141">
        <f t="shared" si="22"/>
        <v>0</v>
      </c>
      <c r="K147" s="142"/>
      <c r="L147" s="143">
        <f t="shared" si="23"/>
        <v>0</v>
      </c>
      <c r="M147" s="174" t="str">
        <f t="shared" si="21"/>
        <v/>
      </c>
      <c r="N147" s="145">
        <f>J147-L147</f>
        <v>0</v>
      </c>
      <c r="O147" s="146"/>
    </row>
    <row r="148" spans="1:15" ht="18.75" customHeight="1" x14ac:dyDescent="0.15">
      <c r="A148" s="87"/>
      <c r="B148" s="137"/>
      <c r="C148" s="326"/>
      <c r="D148" s="317"/>
      <c r="E148" s="318"/>
      <c r="F148" s="239"/>
      <c r="G148" s="138"/>
      <c r="H148" s="139"/>
      <c r="I148" s="140"/>
      <c r="J148" s="141">
        <f t="shared" si="22"/>
        <v>0</v>
      </c>
      <c r="K148" s="142"/>
      <c r="L148" s="143">
        <f t="shared" si="23"/>
        <v>0</v>
      </c>
      <c r="M148" s="174" t="str">
        <f t="shared" si="21"/>
        <v/>
      </c>
      <c r="N148" s="145">
        <f t="shared" ref="N148:N157" si="25">J148-L148</f>
        <v>0</v>
      </c>
      <c r="O148" s="146"/>
    </row>
    <row r="149" spans="1:15" ht="18.75" customHeight="1" x14ac:dyDescent="0.15">
      <c r="A149" s="87"/>
      <c r="B149" s="137"/>
      <c r="C149" s="326"/>
      <c r="D149" s="317"/>
      <c r="E149" s="318"/>
      <c r="F149" s="239"/>
      <c r="G149" s="138"/>
      <c r="H149" s="139"/>
      <c r="I149" s="140"/>
      <c r="J149" s="141">
        <f t="shared" si="22"/>
        <v>0</v>
      </c>
      <c r="K149" s="142"/>
      <c r="L149" s="143">
        <f t="shared" si="23"/>
        <v>0</v>
      </c>
      <c r="M149" s="174" t="str">
        <f t="shared" si="21"/>
        <v/>
      </c>
      <c r="N149" s="145">
        <f t="shared" si="25"/>
        <v>0</v>
      </c>
      <c r="O149" s="146"/>
    </row>
    <row r="150" spans="1:15" ht="18.75" customHeight="1" x14ac:dyDescent="0.15">
      <c r="A150" s="87"/>
      <c r="B150" s="137"/>
      <c r="C150" s="326"/>
      <c r="D150" s="317"/>
      <c r="E150" s="318"/>
      <c r="F150" s="239"/>
      <c r="G150" s="138"/>
      <c r="H150" s="139"/>
      <c r="I150" s="140"/>
      <c r="J150" s="141">
        <f t="shared" si="22"/>
        <v>0</v>
      </c>
      <c r="K150" s="142"/>
      <c r="L150" s="143">
        <f t="shared" si="23"/>
        <v>0</v>
      </c>
      <c r="M150" s="174" t="str">
        <f t="shared" si="21"/>
        <v/>
      </c>
      <c r="N150" s="145">
        <f t="shared" si="25"/>
        <v>0</v>
      </c>
      <c r="O150" s="146"/>
    </row>
    <row r="151" spans="1:15" ht="18.75" customHeight="1" x14ac:dyDescent="0.15">
      <c r="A151" s="87"/>
      <c r="B151" s="137"/>
      <c r="C151" s="326"/>
      <c r="D151" s="317"/>
      <c r="E151" s="318"/>
      <c r="F151" s="239"/>
      <c r="G151" s="138"/>
      <c r="H151" s="139"/>
      <c r="I151" s="140"/>
      <c r="J151" s="141">
        <f t="shared" si="22"/>
        <v>0</v>
      </c>
      <c r="K151" s="142"/>
      <c r="L151" s="143">
        <f t="shared" si="23"/>
        <v>0</v>
      </c>
      <c r="M151" s="174" t="str">
        <f t="shared" si="21"/>
        <v/>
      </c>
      <c r="N151" s="145">
        <f t="shared" si="25"/>
        <v>0</v>
      </c>
      <c r="O151" s="146"/>
    </row>
    <row r="152" spans="1:15" ht="18.75" customHeight="1" x14ac:dyDescent="0.15">
      <c r="A152" s="87"/>
      <c r="B152" s="137"/>
      <c r="C152" s="326"/>
      <c r="D152" s="317"/>
      <c r="E152" s="318"/>
      <c r="F152" s="239"/>
      <c r="G152" s="138"/>
      <c r="H152" s="139"/>
      <c r="I152" s="140"/>
      <c r="J152" s="141">
        <f t="shared" si="22"/>
        <v>0</v>
      </c>
      <c r="K152" s="142"/>
      <c r="L152" s="143">
        <f t="shared" si="23"/>
        <v>0</v>
      </c>
      <c r="M152" s="174" t="str">
        <f t="shared" si="21"/>
        <v/>
      </c>
      <c r="N152" s="145">
        <f t="shared" si="25"/>
        <v>0</v>
      </c>
      <c r="O152" s="146"/>
    </row>
    <row r="153" spans="1:15" ht="18.75" customHeight="1" x14ac:dyDescent="0.15">
      <c r="A153" s="87"/>
      <c r="B153" s="137"/>
      <c r="C153" s="326"/>
      <c r="D153" s="317"/>
      <c r="E153" s="318"/>
      <c r="F153" s="239"/>
      <c r="G153" s="138"/>
      <c r="H153" s="139"/>
      <c r="I153" s="140"/>
      <c r="J153" s="141">
        <f t="shared" si="22"/>
        <v>0</v>
      </c>
      <c r="K153" s="142"/>
      <c r="L153" s="143">
        <f t="shared" si="23"/>
        <v>0</v>
      </c>
      <c r="M153" s="174" t="str">
        <f t="shared" si="21"/>
        <v/>
      </c>
      <c r="N153" s="145">
        <f t="shared" si="25"/>
        <v>0</v>
      </c>
      <c r="O153" s="146"/>
    </row>
    <row r="154" spans="1:15" ht="18.75" customHeight="1" x14ac:dyDescent="0.15">
      <c r="A154" s="87"/>
      <c r="B154" s="137"/>
      <c r="C154" s="326"/>
      <c r="D154" s="317"/>
      <c r="E154" s="318"/>
      <c r="F154" s="239"/>
      <c r="G154" s="138"/>
      <c r="H154" s="139"/>
      <c r="I154" s="140"/>
      <c r="J154" s="141">
        <f t="shared" si="22"/>
        <v>0</v>
      </c>
      <c r="K154" s="142"/>
      <c r="L154" s="143">
        <f t="shared" si="23"/>
        <v>0</v>
      </c>
      <c r="M154" s="174" t="str">
        <f t="shared" si="21"/>
        <v/>
      </c>
      <c r="N154" s="145">
        <f t="shared" si="25"/>
        <v>0</v>
      </c>
      <c r="O154" s="146"/>
    </row>
    <row r="155" spans="1:15" ht="18.75" customHeight="1" x14ac:dyDescent="0.15">
      <c r="A155" s="87"/>
      <c r="B155" s="137"/>
      <c r="C155" s="326"/>
      <c r="D155" s="317"/>
      <c r="E155" s="318"/>
      <c r="F155" s="239"/>
      <c r="G155" s="138"/>
      <c r="H155" s="139"/>
      <c r="I155" s="140"/>
      <c r="J155" s="141">
        <f t="shared" si="22"/>
        <v>0</v>
      </c>
      <c r="K155" s="142"/>
      <c r="L155" s="143">
        <f t="shared" si="23"/>
        <v>0</v>
      </c>
      <c r="M155" s="174" t="str">
        <f t="shared" si="21"/>
        <v/>
      </c>
      <c r="N155" s="145">
        <f t="shared" si="25"/>
        <v>0</v>
      </c>
      <c r="O155" s="146"/>
    </row>
    <row r="156" spans="1:15" ht="18.75" customHeight="1" x14ac:dyDescent="0.15">
      <c r="A156" s="87"/>
      <c r="B156" s="137"/>
      <c r="C156" s="326"/>
      <c r="D156" s="317"/>
      <c r="E156" s="318"/>
      <c r="F156" s="239"/>
      <c r="G156" s="138"/>
      <c r="H156" s="139"/>
      <c r="I156" s="140"/>
      <c r="J156" s="141">
        <f t="shared" si="22"/>
        <v>0</v>
      </c>
      <c r="K156" s="142"/>
      <c r="L156" s="143">
        <f t="shared" si="23"/>
        <v>0</v>
      </c>
      <c r="M156" s="174" t="str">
        <f t="shared" si="21"/>
        <v/>
      </c>
      <c r="N156" s="145">
        <f t="shared" si="25"/>
        <v>0</v>
      </c>
      <c r="O156" s="146"/>
    </row>
    <row r="157" spans="1:15" ht="18.75" customHeight="1" x14ac:dyDescent="0.15">
      <c r="A157" s="87"/>
      <c r="B157" s="137"/>
      <c r="C157" s="326"/>
      <c r="D157" s="317"/>
      <c r="E157" s="318"/>
      <c r="F157" s="239"/>
      <c r="G157" s="138"/>
      <c r="H157" s="139"/>
      <c r="I157" s="140"/>
      <c r="J157" s="141">
        <f t="shared" si="22"/>
        <v>0</v>
      </c>
      <c r="K157" s="142"/>
      <c r="L157" s="143">
        <f t="shared" si="23"/>
        <v>0</v>
      </c>
      <c r="M157" s="174" t="str">
        <f t="shared" si="21"/>
        <v/>
      </c>
      <c r="N157" s="145">
        <f t="shared" si="25"/>
        <v>0</v>
      </c>
      <c r="O157" s="146"/>
    </row>
    <row r="158" spans="1:15" ht="18.75" customHeight="1" x14ac:dyDescent="0.15">
      <c r="A158" s="87"/>
      <c r="B158" s="137"/>
      <c r="C158" s="326"/>
      <c r="D158" s="317"/>
      <c r="E158" s="318"/>
      <c r="F158" s="239"/>
      <c r="G158" s="138"/>
      <c r="H158" s="139"/>
      <c r="I158" s="140"/>
      <c r="J158" s="141">
        <f t="shared" si="22"/>
        <v>0</v>
      </c>
      <c r="K158" s="142"/>
      <c r="L158" s="143">
        <f t="shared" si="23"/>
        <v>0</v>
      </c>
      <c r="M158" s="174" t="str">
        <f t="shared" si="21"/>
        <v/>
      </c>
      <c r="N158" s="145">
        <f>J158-L158</f>
        <v>0</v>
      </c>
      <c r="O158" s="146"/>
    </row>
    <row r="159" spans="1:15" ht="18.75" customHeight="1" x14ac:dyDescent="0.15">
      <c r="A159" s="87"/>
      <c r="B159" s="137"/>
      <c r="C159" s="326"/>
      <c r="D159" s="317"/>
      <c r="E159" s="318"/>
      <c r="F159" s="239"/>
      <c r="G159" s="138"/>
      <c r="H159" s="139"/>
      <c r="I159" s="140"/>
      <c r="J159" s="141">
        <f t="shared" si="22"/>
        <v>0</v>
      </c>
      <c r="K159" s="142"/>
      <c r="L159" s="143">
        <f t="shared" si="23"/>
        <v>0</v>
      </c>
      <c r="M159" s="174" t="str">
        <f t="shared" si="21"/>
        <v/>
      </c>
      <c r="N159" s="145">
        <f t="shared" ref="N159" si="26">J159-L159</f>
        <v>0</v>
      </c>
      <c r="O159" s="146"/>
    </row>
    <row r="160" spans="1:15" ht="18.75" customHeight="1" x14ac:dyDescent="0.15">
      <c r="A160" s="87"/>
      <c r="B160" s="137"/>
      <c r="C160" s="326"/>
      <c r="D160" s="317"/>
      <c r="E160" s="318"/>
      <c r="F160" s="239"/>
      <c r="G160" s="138"/>
      <c r="H160" s="139"/>
      <c r="I160" s="140"/>
      <c r="J160" s="141">
        <f t="shared" si="22"/>
        <v>0</v>
      </c>
      <c r="K160" s="142"/>
      <c r="L160" s="143">
        <f t="shared" si="23"/>
        <v>0</v>
      </c>
      <c r="M160" s="174" t="str">
        <f t="shared" si="21"/>
        <v/>
      </c>
      <c r="N160" s="145">
        <f>J160-L160</f>
        <v>0</v>
      </c>
      <c r="O160" s="146"/>
    </row>
    <row r="161" spans="1:15" ht="18.75" customHeight="1" x14ac:dyDescent="0.15">
      <c r="A161" s="87"/>
      <c r="B161" s="137"/>
      <c r="C161" s="326"/>
      <c r="D161" s="317"/>
      <c r="E161" s="318"/>
      <c r="F161" s="239"/>
      <c r="G161" s="138"/>
      <c r="H161" s="139"/>
      <c r="I161" s="140"/>
      <c r="J161" s="141">
        <f t="shared" si="22"/>
        <v>0</v>
      </c>
      <c r="K161" s="142"/>
      <c r="L161" s="143">
        <f t="shared" si="23"/>
        <v>0</v>
      </c>
      <c r="M161" s="174" t="str">
        <f t="shared" si="21"/>
        <v/>
      </c>
      <c r="N161" s="145">
        <f t="shared" ref="N161:N163" si="27">J161-L161</f>
        <v>0</v>
      </c>
      <c r="O161" s="146"/>
    </row>
    <row r="162" spans="1:15" ht="18.75" customHeight="1" x14ac:dyDescent="0.15">
      <c r="A162" s="87"/>
      <c r="B162" s="137"/>
      <c r="C162" s="326"/>
      <c r="D162" s="317"/>
      <c r="E162" s="318"/>
      <c r="F162" s="239"/>
      <c r="G162" s="138"/>
      <c r="H162" s="139"/>
      <c r="I162" s="140"/>
      <c r="J162" s="141">
        <f t="shared" si="22"/>
        <v>0</v>
      </c>
      <c r="K162" s="142"/>
      <c r="L162" s="143">
        <f t="shared" si="23"/>
        <v>0</v>
      </c>
      <c r="M162" s="174" t="str">
        <f t="shared" si="21"/>
        <v/>
      </c>
      <c r="N162" s="145">
        <f t="shared" si="27"/>
        <v>0</v>
      </c>
      <c r="O162" s="146"/>
    </row>
    <row r="163" spans="1:15" ht="18.75" customHeight="1" x14ac:dyDescent="0.15">
      <c r="A163" s="87"/>
      <c r="B163" s="137"/>
      <c r="C163" s="326"/>
      <c r="D163" s="317"/>
      <c r="E163" s="318"/>
      <c r="F163" s="239"/>
      <c r="G163" s="138"/>
      <c r="H163" s="139"/>
      <c r="I163" s="140"/>
      <c r="J163" s="141">
        <f t="shared" si="22"/>
        <v>0</v>
      </c>
      <c r="K163" s="142"/>
      <c r="L163" s="143">
        <f t="shared" si="23"/>
        <v>0</v>
      </c>
      <c r="M163" s="174" t="str">
        <f t="shared" si="21"/>
        <v/>
      </c>
      <c r="N163" s="145">
        <f t="shared" si="27"/>
        <v>0</v>
      </c>
      <c r="O163" s="146"/>
    </row>
    <row r="164" spans="1:15" ht="18.75" customHeight="1" x14ac:dyDescent="0.15">
      <c r="A164" s="87"/>
      <c r="B164" s="137"/>
      <c r="C164" s="326"/>
      <c r="D164" s="317"/>
      <c r="E164" s="318"/>
      <c r="F164" s="239"/>
      <c r="G164" s="138"/>
      <c r="H164" s="139"/>
      <c r="I164" s="140"/>
      <c r="J164" s="141">
        <f t="shared" si="22"/>
        <v>0</v>
      </c>
      <c r="K164" s="142"/>
      <c r="L164" s="143">
        <f t="shared" si="23"/>
        <v>0</v>
      </c>
      <c r="M164" s="174" t="str">
        <f t="shared" si="21"/>
        <v/>
      </c>
      <c r="N164" s="145">
        <f>J164-L164</f>
        <v>0</v>
      </c>
      <c r="O164" s="146"/>
    </row>
    <row r="165" spans="1:15" ht="18.75" customHeight="1" thickBot="1" x14ac:dyDescent="0.2">
      <c r="A165" s="87"/>
      <c r="B165" s="320"/>
      <c r="C165" s="269"/>
      <c r="D165" s="270"/>
      <c r="E165" s="271"/>
      <c r="F165" s="272"/>
      <c r="G165" s="273"/>
      <c r="H165" s="274"/>
      <c r="I165" s="275"/>
      <c r="J165" s="304">
        <f t="shared" si="22"/>
        <v>0</v>
      </c>
      <c r="K165" s="276"/>
      <c r="L165" s="306">
        <f t="shared" si="23"/>
        <v>0</v>
      </c>
      <c r="M165" s="308" t="str">
        <f t="shared" si="21"/>
        <v/>
      </c>
      <c r="N165" s="277">
        <f t="shared" ref="N165:N171" si="28">J165-L165</f>
        <v>0</v>
      </c>
      <c r="O165" s="103"/>
    </row>
    <row r="166" spans="1:15" ht="18.75" customHeight="1" x14ac:dyDescent="0.15">
      <c r="A166" s="87"/>
      <c r="B166" s="147"/>
      <c r="C166" s="268" t="s">
        <v>516</v>
      </c>
      <c r="D166" s="251" t="s">
        <v>550</v>
      </c>
      <c r="E166" s="252" t="s">
        <v>496</v>
      </c>
      <c r="F166" s="253"/>
      <c r="G166" s="314"/>
      <c r="H166" s="315"/>
      <c r="I166" s="152"/>
      <c r="J166" s="254">
        <f>SUMIFS(J146:J165,B146:B165,"設備")</f>
        <v>0</v>
      </c>
      <c r="K166" s="154"/>
      <c r="L166" s="255">
        <f>SUMIFS(L146:L165,B146:B165,"設備")</f>
        <v>0</v>
      </c>
      <c r="M166" s="316"/>
      <c r="N166" s="256">
        <f t="shared" si="28"/>
        <v>0</v>
      </c>
      <c r="O166" s="157"/>
    </row>
    <row r="167" spans="1:15" ht="18.75" customHeight="1" x14ac:dyDescent="0.15">
      <c r="A167" s="87"/>
      <c r="B167" s="137"/>
      <c r="C167" s="263" t="s">
        <v>516</v>
      </c>
      <c r="D167" s="319" t="s">
        <v>551</v>
      </c>
      <c r="E167" s="179" t="s">
        <v>496</v>
      </c>
      <c r="F167" s="238"/>
      <c r="G167" s="170"/>
      <c r="H167" s="171"/>
      <c r="I167" s="141"/>
      <c r="J167" s="172">
        <f>SUMIFS(J146:J165,B146:B165,"工事")</f>
        <v>0</v>
      </c>
      <c r="K167" s="143"/>
      <c r="L167" s="173">
        <f>SUMIFS(L146:L165,B146:B165,"工事")</f>
        <v>0</v>
      </c>
      <c r="M167" s="174"/>
      <c r="N167" s="175">
        <f t="shared" si="28"/>
        <v>0</v>
      </c>
      <c r="O167" s="146"/>
    </row>
    <row r="168" spans="1:15" ht="18.75" customHeight="1" thickBot="1" x14ac:dyDescent="0.2">
      <c r="A168" s="87"/>
      <c r="B168" s="257"/>
      <c r="C168" s="278"/>
      <c r="D168" s="279" t="s">
        <v>516</v>
      </c>
      <c r="E168" s="280" t="s">
        <v>509</v>
      </c>
      <c r="F168" s="281"/>
      <c r="G168" s="282"/>
      <c r="H168" s="283"/>
      <c r="I168" s="258"/>
      <c r="J168" s="265">
        <f>J166+J167</f>
        <v>0</v>
      </c>
      <c r="K168" s="259"/>
      <c r="L168" s="266">
        <f>L166+L167</f>
        <v>0</v>
      </c>
      <c r="M168" s="260"/>
      <c r="N168" s="267">
        <f t="shared" si="28"/>
        <v>0</v>
      </c>
      <c r="O168" s="261"/>
    </row>
    <row r="169" spans="1:15" ht="18.75" customHeight="1" thickTop="1" x14ac:dyDescent="0.15">
      <c r="A169" s="87"/>
      <c r="B169" s="147"/>
      <c r="C169" s="250" t="s">
        <v>417</v>
      </c>
      <c r="D169" s="251" t="s">
        <v>491</v>
      </c>
      <c r="E169" s="252" t="s">
        <v>493</v>
      </c>
      <c r="F169" s="253"/>
      <c r="G169" s="314"/>
      <c r="H169" s="315"/>
      <c r="I169" s="152"/>
      <c r="J169" s="254">
        <f>SUMIFS(J122:J168,D122:D168,"設備費2")</f>
        <v>0</v>
      </c>
      <c r="K169" s="154"/>
      <c r="L169" s="255">
        <f>SUMIFS(L122:L168,D122:D168,"設備費2")</f>
        <v>0</v>
      </c>
      <c r="M169" s="316"/>
      <c r="N169" s="256">
        <f t="shared" si="28"/>
        <v>0</v>
      </c>
      <c r="O169" s="157"/>
    </row>
    <row r="170" spans="1:15" ht="18.75" customHeight="1" x14ac:dyDescent="0.15">
      <c r="A170" s="87"/>
      <c r="B170" s="137"/>
      <c r="C170" s="177" t="s">
        <v>417</v>
      </c>
      <c r="D170" s="319" t="s">
        <v>497</v>
      </c>
      <c r="E170" s="179" t="s">
        <v>493</v>
      </c>
      <c r="F170" s="238"/>
      <c r="G170" s="170"/>
      <c r="H170" s="171"/>
      <c r="I170" s="141"/>
      <c r="J170" s="172">
        <f>SUMIFS(J122:J168,D122:D168,"工事費2")</f>
        <v>0</v>
      </c>
      <c r="K170" s="143"/>
      <c r="L170" s="173">
        <f>SUMIFS(L122:L168,D122:D168,"工事費2")</f>
        <v>0</v>
      </c>
      <c r="M170" s="174"/>
      <c r="N170" s="175">
        <f t="shared" si="28"/>
        <v>0</v>
      </c>
      <c r="O170" s="146"/>
    </row>
    <row r="171" spans="1:15" ht="18.75" customHeight="1" thickBot="1" x14ac:dyDescent="0.2">
      <c r="A171" s="87"/>
      <c r="B171" s="257"/>
      <c r="C171" s="278"/>
      <c r="D171" s="284" t="s">
        <v>498</v>
      </c>
      <c r="E171" s="280" t="s">
        <v>493</v>
      </c>
      <c r="F171" s="281"/>
      <c r="G171" s="282"/>
      <c r="H171" s="283"/>
      <c r="I171" s="258"/>
      <c r="J171" s="265">
        <f>J169+J170</f>
        <v>0</v>
      </c>
      <c r="K171" s="259"/>
      <c r="L171" s="266">
        <f>L169+L170</f>
        <v>0</v>
      </c>
      <c r="M171" s="260"/>
      <c r="N171" s="267">
        <f t="shared" si="28"/>
        <v>0</v>
      </c>
      <c r="O171" s="261"/>
    </row>
    <row r="172" spans="1:15" ht="18.75" customHeight="1" thickTop="1" x14ac:dyDescent="0.15">
      <c r="A172" s="87"/>
      <c r="B172" s="137"/>
      <c r="C172" s="2011" t="s">
        <v>500</v>
      </c>
      <c r="D172" s="2012"/>
      <c r="E172" s="2013"/>
      <c r="F172" s="239"/>
      <c r="G172" s="138"/>
      <c r="H172" s="139"/>
      <c r="I172" s="141"/>
      <c r="J172" s="141"/>
      <c r="K172" s="142"/>
      <c r="L172" s="143"/>
      <c r="M172" s="174"/>
      <c r="N172" s="145"/>
      <c r="O172" s="146"/>
    </row>
    <row r="173" spans="1:15" ht="18.75" customHeight="1" x14ac:dyDescent="0.15">
      <c r="A173" s="87"/>
      <c r="B173" s="137"/>
      <c r="C173" s="2014" t="s">
        <v>518</v>
      </c>
      <c r="D173" s="2015"/>
      <c r="E173" s="2016"/>
      <c r="F173" s="239"/>
      <c r="G173" s="138"/>
      <c r="H173" s="139"/>
      <c r="I173" s="140"/>
      <c r="J173" s="141"/>
      <c r="K173" s="142"/>
      <c r="L173" s="143"/>
      <c r="M173" s="174" t="str">
        <f t="shared" ref="M173:M193" si="29">IF(I173-K173=0,"",I173-K173)</f>
        <v/>
      </c>
      <c r="N173" s="145"/>
      <c r="O173" s="146"/>
    </row>
    <row r="174" spans="1:15" ht="18.75" customHeight="1" x14ac:dyDescent="0.15">
      <c r="A174" s="87"/>
      <c r="B174" s="137"/>
      <c r="C174" s="326"/>
      <c r="D174" s="495"/>
      <c r="E174" s="318"/>
      <c r="F174" s="239"/>
      <c r="G174" s="138"/>
      <c r="H174" s="139"/>
      <c r="I174" s="140"/>
      <c r="J174" s="141">
        <f t="shared" ref="J174:J193" si="30">ROUNDDOWN(H174*I174,0)</f>
        <v>0</v>
      </c>
      <c r="K174" s="142"/>
      <c r="L174" s="143">
        <f t="shared" ref="L174:L193" si="31">ROUNDDOWN(H174*K174,0)</f>
        <v>0</v>
      </c>
      <c r="M174" s="174" t="str">
        <f t="shared" si="29"/>
        <v/>
      </c>
      <c r="N174" s="145">
        <f>J174-L174</f>
        <v>0</v>
      </c>
      <c r="O174" s="146"/>
    </row>
    <row r="175" spans="1:15" ht="18.75" customHeight="1" x14ac:dyDescent="0.15">
      <c r="A175" s="87"/>
      <c r="B175" s="137"/>
      <c r="C175" s="326"/>
      <c r="D175" s="317"/>
      <c r="E175" s="318"/>
      <c r="F175" s="239"/>
      <c r="G175" s="138"/>
      <c r="H175" s="139"/>
      <c r="I175" s="140"/>
      <c r="J175" s="141">
        <f t="shared" si="30"/>
        <v>0</v>
      </c>
      <c r="K175" s="142"/>
      <c r="L175" s="143">
        <f t="shared" si="31"/>
        <v>0</v>
      </c>
      <c r="M175" s="174" t="str">
        <f t="shared" si="29"/>
        <v/>
      </c>
      <c r="N175" s="145">
        <f t="shared" ref="N175:N188" si="32">J175-L175</f>
        <v>0</v>
      </c>
      <c r="O175" s="146"/>
    </row>
    <row r="176" spans="1:15" ht="18.75" customHeight="1" x14ac:dyDescent="0.15">
      <c r="A176" s="87"/>
      <c r="B176" s="137"/>
      <c r="C176" s="326"/>
      <c r="D176" s="317"/>
      <c r="E176" s="318"/>
      <c r="F176" s="239"/>
      <c r="G176" s="138"/>
      <c r="H176" s="139"/>
      <c r="I176" s="140"/>
      <c r="J176" s="141">
        <f t="shared" si="30"/>
        <v>0</v>
      </c>
      <c r="K176" s="142"/>
      <c r="L176" s="143">
        <f t="shared" si="31"/>
        <v>0</v>
      </c>
      <c r="M176" s="174" t="str">
        <f t="shared" si="29"/>
        <v/>
      </c>
      <c r="N176" s="145">
        <f t="shared" si="32"/>
        <v>0</v>
      </c>
      <c r="O176" s="146"/>
    </row>
    <row r="177" spans="1:15" ht="18.75" customHeight="1" x14ac:dyDescent="0.15">
      <c r="A177" s="87"/>
      <c r="B177" s="137"/>
      <c r="C177" s="326"/>
      <c r="D177" s="317"/>
      <c r="E177" s="318"/>
      <c r="F177" s="239"/>
      <c r="G177" s="138"/>
      <c r="H177" s="139"/>
      <c r="I177" s="140"/>
      <c r="J177" s="141">
        <f t="shared" si="30"/>
        <v>0</v>
      </c>
      <c r="K177" s="142"/>
      <c r="L177" s="143">
        <f t="shared" si="31"/>
        <v>0</v>
      </c>
      <c r="M177" s="174" t="str">
        <f t="shared" si="29"/>
        <v/>
      </c>
      <c r="N177" s="145">
        <f t="shared" si="32"/>
        <v>0</v>
      </c>
      <c r="O177" s="146"/>
    </row>
    <row r="178" spans="1:15" ht="18.75" customHeight="1" x14ac:dyDescent="0.15">
      <c r="A178" s="87"/>
      <c r="B178" s="137"/>
      <c r="C178" s="326"/>
      <c r="D178" s="317"/>
      <c r="E178" s="318"/>
      <c r="F178" s="239"/>
      <c r="G178" s="138"/>
      <c r="H178" s="139"/>
      <c r="I178" s="140"/>
      <c r="J178" s="141">
        <f t="shared" si="30"/>
        <v>0</v>
      </c>
      <c r="K178" s="142"/>
      <c r="L178" s="143">
        <f t="shared" si="31"/>
        <v>0</v>
      </c>
      <c r="M178" s="174" t="str">
        <f t="shared" si="29"/>
        <v/>
      </c>
      <c r="N178" s="145">
        <f t="shared" si="32"/>
        <v>0</v>
      </c>
      <c r="O178" s="146"/>
    </row>
    <row r="179" spans="1:15" ht="18.75" customHeight="1" x14ac:dyDescent="0.15">
      <c r="A179" s="87"/>
      <c r="B179" s="137"/>
      <c r="C179" s="326"/>
      <c r="D179" s="317"/>
      <c r="E179" s="318"/>
      <c r="F179" s="239"/>
      <c r="G179" s="138"/>
      <c r="H179" s="139"/>
      <c r="I179" s="140"/>
      <c r="J179" s="141">
        <f t="shared" si="30"/>
        <v>0</v>
      </c>
      <c r="K179" s="142"/>
      <c r="L179" s="143">
        <f t="shared" si="31"/>
        <v>0</v>
      </c>
      <c r="M179" s="174" t="str">
        <f t="shared" si="29"/>
        <v/>
      </c>
      <c r="N179" s="145">
        <f t="shared" si="32"/>
        <v>0</v>
      </c>
      <c r="O179" s="146"/>
    </row>
    <row r="180" spans="1:15" ht="18.75" customHeight="1" x14ac:dyDescent="0.15">
      <c r="A180" s="87"/>
      <c r="B180" s="137"/>
      <c r="C180" s="326"/>
      <c r="D180" s="317"/>
      <c r="E180" s="318"/>
      <c r="F180" s="239"/>
      <c r="G180" s="138"/>
      <c r="H180" s="139"/>
      <c r="I180" s="140"/>
      <c r="J180" s="141">
        <f t="shared" si="30"/>
        <v>0</v>
      </c>
      <c r="K180" s="142"/>
      <c r="L180" s="143">
        <f t="shared" si="31"/>
        <v>0</v>
      </c>
      <c r="M180" s="174" t="str">
        <f t="shared" si="29"/>
        <v/>
      </c>
      <c r="N180" s="145">
        <f t="shared" si="32"/>
        <v>0</v>
      </c>
      <c r="O180" s="146"/>
    </row>
    <row r="181" spans="1:15" ht="18.75" customHeight="1" x14ac:dyDescent="0.15">
      <c r="A181" s="87"/>
      <c r="B181" s="137"/>
      <c r="C181" s="326"/>
      <c r="D181" s="317"/>
      <c r="E181" s="318"/>
      <c r="F181" s="239"/>
      <c r="G181" s="138"/>
      <c r="H181" s="139"/>
      <c r="I181" s="140"/>
      <c r="J181" s="141">
        <f t="shared" si="30"/>
        <v>0</v>
      </c>
      <c r="K181" s="142"/>
      <c r="L181" s="143">
        <f t="shared" si="31"/>
        <v>0</v>
      </c>
      <c r="M181" s="174" t="str">
        <f t="shared" si="29"/>
        <v/>
      </c>
      <c r="N181" s="145">
        <f t="shared" si="32"/>
        <v>0</v>
      </c>
      <c r="O181" s="146"/>
    </row>
    <row r="182" spans="1:15" ht="18.75" customHeight="1" x14ac:dyDescent="0.15">
      <c r="A182" s="87"/>
      <c r="B182" s="137"/>
      <c r="C182" s="326"/>
      <c r="D182" s="317"/>
      <c r="E182" s="318"/>
      <c r="F182" s="239"/>
      <c r="G182" s="138"/>
      <c r="H182" s="139"/>
      <c r="I182" s="140"/>
      <c r="J182" s="141">
        <f t="shared" si="30"/>
        <v>0</v>
      </c>
      <c r="K182" s="142"/>
      <c r="L182" s="143">
        <f t="shared" si="31"/>
        <v>0</v>
      </c>
      <c r="M182" s="174" t="str">
        <f t="shared" si="29"/>
        <v/>
      </c>
      <c r="N182" s="145">
        <f t="shared" si="32"/>
        <v>0</v>
      </c>
      <c r="O182" s="146"/>
    </row>
    <row r="183" spans="1:15" ht="18.75" customHeight="1" x14ac:dyDescent="0.15">
      <c r="A183" s="87"/>
      <c r="B183" s="137"/>
      <c r="C183" s="326"/>
      <c r="D183" s="317"/>
      <c r="E183" s="318"/>
      <c r="F183" s="239"/>
      <c r="G183" s="138"/>
      <c r="H183" s="139"/>
      <c r="I183" s="140"/>
      <c r="J183" s="141">
        <f t="shared" si="30"/>
        <v>0</v>
      </c>
      <c r="K183" s="142"/>
      <c r="L183" s="143">
        <f t="shared" si="31"/>
        <v>0</v>
      </c>
      <c r="M183" s="174" t="str">
        <f t="shared" si="29"/>
        <v/>
      </c>
      <c r="N183" s="145">
        <f t="shared" si="32"/>
        <v>0</v>
      </c>
      <c r="O183" s="146"/>
    </row>
    <row r="184" spans="1:15" ht="18.75" customHeight="1" x14ac:dyDescent="0.15">
      <c r="A184" s="87"/>
      <c r="B184" s="137"/>
      <c r="C184" s="326"/>
      <c r="D184" s="317"/>
      <c r="E184" s="318"/>
      <c r="F184" s="239"/>
      <c r="G184" s="138"/>
      <c r="H184" s="139"/>
      <c r="I184" s="140"/>
      <c r="J184" s="141">
        <f t="shared" si="30"/>
        <v>0</v>
      </c>
      <c r="K184" s="142"/>
      <c r="L184" s="143">
        <f t="shared" si="31"/>
        <v>0</v>
      </c>
      <c r="M184" s="174" t="str">
        <f t="shared" si="29"/>
        <v/>
      </c>
      <c r="N184" s="145">
        <f t="shared" si="32"/>
        <v>0</v>
      </c>
      <c r="O184" s="146"/>
    </row>
    <row r="185" spans="1:15" ht="18.75" customHeight="1" x14ac:dyDescent="0.15">
      <c r="A185" s="87"/>
      <c r="B185" s="137"/>
      <c r="C185" s="326"/>
      <c r="D185" s="317"/>
      <c r="E185" s="318"/>
      <c r="F185" s="239"/>
      <c r="G185" s="138"/>
      <c r="H185" s="139"/>
      <c r="I185" s="140"/>
      <c r="J185" s="141">
        <f t="shared" si="30"/>
        <v>0</v>
      </c>
      <c r="K185" s="142"/>
      <c r="L185" s="143">
        <f t="shared" si="31"/>
        <v>0</v>
      </c>
      <c r="M185" s="174" t="str">
        <f t="shared" si="29"/>
        <v/>
      </c>
      <c r="N185" s="145">
        <f t="shared" si="32"/>
        <v>0</v>
      </c>
      <c r="O185" s="146"/>
    </row>
    <row r="186" spans="1:15" ht="18.75" customHeight="1" x14ac:dyDescent="0.15">
      <c r="A186" s="87"/>
      <c r="B186" s="137"/>
      <c r="C186" s="326"/>
      <c r="D186" s="317"/>
      <c r="E186" s="318"/>
      <c r="F186" s="239"/>
      <c r="G186" s="138"/>
      <c r="H186" s="139"/>
      <c r="I186" s="140"/>
      <c r="J186" s="141">
        <f t="shared" si="30"/>
        <v>0</v>
      </c>
      <c r="K186" s="142"/>
      <c r="L186" s="143">
        <f t="shared" si="31"/>
        <v>0</v>
      </c>
      <c r="M186" s="174" t="str">
        <f t="shared" si="29"/>
        <v/>
      </c>
      <c r="N186" s="145">
        <f t="shared" si="32"/>
        <v>0</v>
      </c>
      <c r="O186" s="146"/>
    </row>
    <row r="187" spans="1:15" ht="18.75" customHeight="1" x14ac:dyDescent="0.15">
      <c r="A187" s="87"/>
      <c r="B187" s="137"/>
      <c r="C187" s="326"/>
      <c r="D187" s="317"/>
      <c r="E187" s="318"/>
      <c r="F187" s="239"/>
      <c r="G187" s="138"/>
      <c r="H187" s="139"/>
      <c r="I187" s="140"/>
      <c r="J187" s="141">
        <f t="shared" si="30"/>
        <v>0</v>
      </c>
      <c r="K187" s="142"/>
      <c r="L187" s="143">
        <f t="shared" si="31"/>
        <v>0</v>
      </c>
      <c r="M187" s="174" t="str">
        <f t="shared" si="29"/>
        <v/>
      </c>
      <c r="N187" s="145">
        <f t="shared" si="32"/>
        <v>0</v>
      </c>
      <c r="O187" s="146"/>
    </row>
    <row r="188" spans="1:15" ht="18.75" customHeight="1" x14ac:dyDescent="0.15">
      <c r="A188" s="87"/>
      <c r="B188" s="137"/>
      <c r="C188" s="326"/>
      <c r="D188" s="317"/>
      <c r="E188" s="318"/>
      <c r="F188" s="239"/>
      <c r="G188" s="138"/>
      <c r="H188" s="139"/>
      <c r="I188" s="140"/>
      <c r="J188" s="141">
        <f t="shared" si="30"/>
        <v>0</v>
      </c>
      <c r="K188" s="142"/>
      <c r="L188" s="143">
        <f t="shared" si="31"/>
        <v>0</v>
      </c>
      <c r="M188" s="174" t="str">
        <f t="shared" si="29"/>
        <v/>
      </c>
      <c r="N188" s="145">
        <f t="shared" si="32"/>
        <v>0</v>
      </c>
      <c r="O188" s="146"/>
    </row>
    <row r="189" spans="1:15" ht="18.75" customHeight="1" x14ac:dyDescent="0.15">
      <c r="A189" s="87"/>
      <c r="B189" s="137"/>
      <c r="C189" s="326"/>
      <c r="D189" s="317"/>
      <c r="E189" s="318"/>
      <c r="F189" s="239"/>
      <c r="G189" s="138"/>
      <c r="H189" s="139"/>
      <c r="I189" s="140"/>
      <c r="J189" s="141">
        <f t="shared" si="30"/>
        <v>0</v>
      </c>
      <c r="K189" s="142"/>
      <c r="L189" s="143">
        <f t="shared" si="31"/>
        <v>0</v>
      </c>
      <c r="M189" s="174" t="str">
        <f t="shared" si="29"/>
        <v/>
      </c>
      <c r="N189" s="145">
        <f>J189-L189</f>
        <v>0</v>
      </c>
      <c r="O189" s="146"/>
    </row>
    <row r="190" spans="1:15" ht="18.75" customHeight="1" x14ac:dyDescent="0.15">
      <c r="A190" s="87"/>
      <c r="B190" s="137"/>
      <c r="C190" s="326"/>
      <c r="D190" s="317"/>
      <c r="E190" s="318"/>
      <c r="F190" s="239"/>
      <c r="G190" s="138"/>
      <c r="H190" s="139"/>
      <c r="I190" s="140"/>
      <c r="J190" s="141">
        <f t="shared" si="30"/>
        <v>0</v>
      </c>
      <c r="K190" s="142"/>
      <c r="L190" s="143">
        <f t="shared" si="31"/>
        <v>0</v>
      </c>
      <c r="M190" s="174" t="str">
        <f t="shared" si="29"/>
        <v/>
      </c>
      <c r="N190" s="145">
        <f t="shared" ref="N190:N193" si="33">J190-L190</f>
        <v>0</v>
      </c>
      <c r="O190" s="146"/>
    </row>
    <row r="191" spans="1:15" ht="18.75" customHeight="1" x14ac:dyDescent="0.15">
      <c r="A191" s="87"/>
      <c r="B191" s="137"/>
      <c r="C191" s="326"/>
      <c r="D191" s="317"/>
      <c r="E191" s="318"/>
      <c r="F191" s="239"/>
      <c r="G191" s="138"/>
      <c r="H191" s="139"/>
      <c r="I191" s="140"/>
      <c r="J191" s="141">
        <f t="shared" si="30"/>
        <v>0</v>
      </c>
      <c r="K191" s="142"/>
      <c r="L191" s="143">
        <f t="shared" si="31"/>
        <v>0</v>
      </c>
      <c r="M191" s="174" t="str">
        <f t="shared" si="29"/>
        <v/>
      </c>
      <c r="N191" s="145">
        <f t="shared" si="33"/>
        <v>0</v>
      </c>
      <c r="O191" s="146"/>
    </row>
    <row r="192" spans="1:15" ht="18.75" customHeight="1" x14ac:dyDescent="0.15">
      <c r="A192" s="87"/>
      <c r="B192" s="137"/>
      <c r="C192" s="326"/>
      <c r="D192" s="317"/>
      <c r="E192" s="318"/>
      <c r="F192" s="239"/>
      <c r="G192" s="138"/>
      <c r="H192" s="139"/>
      <c r="I192" s="140"/>
      <c r="J192" s="141">
        <f t="shared" si="30"/>
        <v>0</v>
      </c>
      <c r="K192" s="142"/>
      <c r="L192" s="143">
        <f t="shared" si="31"/>
        <v>0</v>
      </c>
      <c r="M192" s="174" t="str">
        <f t="shared" si="29"/>
        <v/>
      </c>
      <c r="N192" s="145">
        <f t="shared" si="33"/>
        <v>0</v>
      </c>
      <c r="O192" s="146"/>
    </row>
    <row r="193" spans="1:15" ht="18.75" customHeight="1" thickBot="1" x14ac:dyDescent="0.2">
      <c r="A193" s="87"/>
      <c r="B193" s="320"/>
      <c r="C193" s="269"/>
      <c r="D193" s="270"/>
      <c r="E193" s="271"/>
      <c r="F193" s="272"/>
      <c r="G193" s="273"/>
      <c r="H193" s="274"/>
      <c r="I193" s="275"/>
      <c r="J193" s="304">
        <f t="shared" si="30"/>
        <v>0</v>
      </c>
      <c r="K193" s="276"/>
      <c r="L193" s="306">
        <f t="shared" si="31"/>
        <v>0</v>
      </c>
      <c r="M193" s="308" t="str">
        <f t="shared" si="29"/>
        <v/>
      </c>
      <c r="N193" s="277">
        <f t="shared" si="33"/>
        <v>0</v>
      </c>
      <c r="O193" s="103"/>
    </row>
    <row r="194" spans="1:15" ht="18.75" customHeight="1" x14ac:dyDescent="0.15">
      <c r="A194" s="87"/>
      <c r="B194" s="147"/>
      <c r="C194" s="268" t="s">
        <v>519</v>
      </c>
      <c r="D194" s="251" t="s">
        <v>552</v>
      </c>
      <c r="E194" s="252" t="s">
        <v>496</v>
      </c>
      <c r="F194" s="253"/>
      <c r="G194" s="314"/>
      <c r="H194" s="315"/>
      <c r="I194" s="152"/>
      <c r="J194" s="254">
        <f>SUMIFS(J174:J193,B174:B193,"設備")</f>
        <v>0</v>
      </c>
      <c r="K194" s="154"/>
      <c r="L194" s="255">
        <f>SUMIFS(L174:L193,B174:B193,"設備")</f>
        <v>0</v>
      </c>
      <c r="M194" s="316"/>
      <c r="N194" s="256">
        <f>J194-L194</f>
        <v>0</v>
      </c>
      <c r="O194" s="157"/>
    </row>
    <row r="195" spans="1:15" ht="18.75" customHeight="1" x14ac:dyDescent="0.15">
      <c r="A195" s="87"/>
      <c r="B195" s="137"/>
      <c r="C195" s="268" t="s">
        <v>519</v>
      </c>
      <c r="D195" s="319" t="s">
        <v>553</v>
      </c>
      <c r="E195" s="179" t="s">
        <v>496</v>
      </c>
      <c r="F195" s="238"/>
      <c r="G195" s="170"/>
      <c r="H195" s="171"/>
      <c r="I195" s="141"/>
      <c r="J195" s="172">
        <f>SUMIFS(J174:J193,B174:B193,"工事")</f>
        <v>0</v>
      </c>
      <c r="K195" s="143"/>
      <c r="L195" s="173">
        <f>SUMIFS(L174:L193,B174:B193,"工事")</f>
        <v>0</v>
      </c>
      <c r="M195" s="174"/>
      <c r="N195" s="175">
        <f>J195-L195</f>
        <v>0</v>
      </c>
      <c r="O195" s="146"/>
    </row>
    <row r="196" spans="1:15" ht="18.75" customHeight="1" thickBot="1" x14ac:dyDescent="0.2">
      <c r="A196" s="87"/>
      <c r="B196" s="320"/>
      <c r="C196" s="299"/>
      <c r="D196" s="264" t="s">
        <v>519</v>
      </c>
      <c r="E196" s="321" t="s">
        <v>509</v>
      </c>
      <c r="F196" s="262"/>
      <c r="G196" s="302"/>
      <c r="H196" s="303"/>
      <c r="I196" s="304"/>
      <c r="J196" s="305">
        <f>J194+J195</f>
        <v>0</v>
      </c>
      <c r="K196" s="306"/>
      <c r="L196" s="307">
        <f>L194+L195</f>
        <v>0</v>
      </c>
      <c r="M196" s="308"/>
      <c r="N196" s="309">
        <f>J196-L196</f>
        <v>0</v>
      </c>
      <c r="O196" s="103"/>
    </row>
    <row r="197" spans="1:15" ht="18.75" customHeight="1" x14ac:dyDescent="0.15">
      <c r="A197" s="87"/>
      <c r="B197" s="137"/>
      <c r="C197" s="2003" t="s">
        <v>520</v>
      </c>
      <c r="D197" s="2004"/>
      <c r="E197" s="2005"/>
      <c r="F197" s="239"/>
      <c r="G197" s="138"/>
      <c r="H197" s="139"/>
      <c r="I197" s="140"/>
      <c r="J197" s="152"/>
      <c r="K197" s="322"/>
      <c r="L197" s="294"/>
      <c r="M197" s="316" t="str">
        <f t="shared" ref="M197:M217" si="34">IF(I197-K197=0,"",I197-K197)</f>
        <v/>
      </c>
      <c r="N197" s="156"/>
      <c r="O197" s="146"/>
    </row>
    <row r="198" spans="1:15" ht="18.75" customHeight="1" x14ac:dyDescent="0.15">
      <c r="A198" s="87"/>
      <c r="B198" s="137"/>
      <c r="C198" s="326"/>
      <c r="D198" s="495"/>
      <c r="E198" s="493"/>
      <c r="F198" s="239"/>
      <c r="G198" s="138"/>
      <c r="H198" s="139"/>
      <c r="I198" s="140"/>
      <c r="J198" s="141">
        <f t="shared" ref="J198:J217" si="35">ROUNDDOWN(H198*I198,0)</f>
        <v>0</v>
      </c>
      <c r="K198" s="142"/>
      <c r="L198" s="143">
        <f t="shared" ref="L198:L217" si="36">ROUNDDOWN(H198*K198,0)</f>
        <v>0</v>
      </c>
      <c r="M198" s="174" t="str">
        <f t="shared" si="34"/>
        <v/>
      </c>
      <c r="N198" s="145">
        <f t="shared" ref="N198" si="37">J198-L198</f>
        <v>0</v>
      </c>
      <c r="O198" s="146"/>
    </row>
    <row r="199" spans="1:15" ht="18.75" customHeight="1" x14ac:dyDescent="0.15">
      <c r="A199" s="87"/>
      <c r="B199" s="137"/>
      <c r="C199" s="326"/>
      <c r="D199" s="317"/>
      <c r="E199" s="318"/>
      <c r="F199" s="239"/>
      <c r="G199" s="138"/>
      <c r="H199" s="139"/>
      <c r="I199" s="140"/>
      <c r="J199" s="141">
        <f t="shared" si="35"/>
        <v>0</v>
      </c>
      <c r="K199" s="142"/>
      <c r="L199" s="143">
        <f t="shared" si="36"/>
        <v>0</v>
      </c>
      <c r="M199" s="174" t="str">
        <f t="shared" si="34"/>
        <v/>
      </c>
      <c r="N199" s="145">
        <f>J199-L199</f>
        <v>0</v>
      </c>
      <c r="O199" s="146"/>
    </row>
    <row r="200" spans="1:15" ht="18.75" customHeight="1" x14ac:dyDescent="0.15">
      <c r="A200" s="87"/>
      <c r="B200" s="137"/>
      <c r="C200" s="326"/>
      <c r="D200" s="317"/>
      <c r="E200" s="318"/>
      <c r="F200" s="239"/>
      <c r="G200" s="138"/>
      <c r="H200" s="139"/>
      <c r="I200" s="140"/>
      <c r="J200" s="141">
        <f t="shared" si="35"/>
        <v>0</v>
      </c>
      <c r="K200" s="142"/>
      <c r="L200" s="143">
        <f t="shared" si="36"/>
        <v>0</v>
      </c>
      <c r="M200" s="174" t="str">
        <f t="shared" si="34"/>
        <v/>
      </c>
      <c r="N200" s="145">
        <f t="shared" ref="N200:N209" si="38">J200-L200</f>
        <v>0</v>
      </c>
      <c r="O200" s="146"/>
    </row>
    <row r="201" spans="1:15" ht="18.75" customHeight="1" x14ac:dyDescent="0.15">
      <c r="A201" s="87"/>
      <c r="B201" s="137"/>
      <c r="C201" s="326"/>
      <c r="D201" s="317"/>
      <c r="E201" s="318"/>
      <c r="F201" s="239"/>
      <c r="G201" s="138"/>
      <c r="H201" s="139"/>
      <c r="I201" s="140"/>
      <c r="J201" s="141">
        <f t="shared" si="35"/>
        <v>0</v>
      </c>
      <c r="K201" s="142"/>
      <c r="L201" s="143">
        <f t="shared" si="36"/>
        <v>0</v>
      </c>
      <c r="M201" s="174" t="str">
        <f t="shared" si="34"/>
        <v/>
      </c>
      <c r="N201" s="145">
        <f t="shared" si="38"/>
        <v>0</v>
      </c>
      <c r="O201" s="146"/>
    </row>
    <row r="202" spans="1:15" ht="18.75" customHeight="1" x14ac:dyDescent="0.15">
      <c r="A202" s="87"/>
      <c r="B202" s="137"/>
      <c r="C202" s="326"/>
      <c r="D202" s="317"/>
      <c r="E202" s="318"/>
      <c r="F202" s="239"/>
      <c r="G202" s="138"/>
      <c r="H202" s="139"/>
      <c r="I202" s="140"/>
      <c r="J202" s="141">
        <f t="shared" si="35"/>
        <v>0</v>
      </c>
      <c r="K202" s="142"/>
      <c r="L202" s="143">
        <f t="shared" si="36"/>
        <v>0</v>
      </c>
      <c r="M202" s="174" t="str">
        <f t="shared" si="34"/>
        <v/>
      </c>
      <c r="N202" s="145">
        <f t="shared" si="38"/>
        <v>0</v>
      </c>
      <c r="O202" s="146"/>
    </row>
    <row r="203" spans="1:15" ht="18.75" customHeight="1" x14ac:dyDescent="0.15">
      <c r="A203" s="87"/>
      <c r="B203" s="137"/>
      <c r="C203" s="326"/>
      <c r="D203" s="317"/>
      <c r="E203" s="318"/>
      <c r="F203" s="239"/>
      <c r="G203" s="138"/>
      <c r="H203" s="139"/>
      <c r="I203" s="140"/>
      <c r="J203" s="141">
        <f t="shared" si="35"/>
        <v>0</v>
      </c>
      <c r="K203" s="142"/>
      <c r="L203" s="143">
        <f t="shared" si="36"/>
        <v>0</v>
      </c>
      <c r="M203" s="174" t="str">
        <f t="shared" si="34"/>
        <v/>
      </c>
      <c r="N203" s="145">
        <f t="shared" si="38"/>
        <v>0</v>
      </c>
      <c r="O203" s="146"/>
    </row>
    <row r="204" spans="1:15" ht="18.75" customHeight="1" x14ac:dyDescent="0.15">
      <c r="A204" s="87"/>
      <c r="B204" s="137"/>
      <c r="C204" s="326"/>
      <c r="D204" s="317"/>
      <c r="E204" s="318"/>
      <c r="F204" s="239"/>
      <c r="G204" s="138"/>
      <c r="H204" s="139"/>
      <c r="I204" s="140"/>
      <c r="J204" s="141">
        <f t="shared" si="35"/>
        <v>0</v>
      </c>
      <c r="K204" s="142"/>
      <c r="L204" s="143">
        <f t="shared" si="36"/>
        <v>0</v>
      </c>
      <c r="M204" s="174" t="str">
        <f t="shared" si="34"/>
        <v/>
      </c>
      <c r="N204" s="145">
        <f t="shared" si="38"/>
        <v>0</v>
      </c>
      <c r="O204" s="146"/>
    </row>
    <row r="205" spans="1:15" ht="18.75" customHeight="1" x14ac:dyDescent="0.15">
      <c r="A205" s="87"/>
      <c r="B205" s="137"/>
      <c r="C205" s="326"/>
      <c r="D205" s="317"/>
      <c r="E205" s="318"/>
      <c r="F205" s="239"/>
      <c r="G205" s="138"/>
      <c r="H205" s="139"/>
      <c r="I205" s="140"/>
      <c r="J205" s="141">
        <f t="shared" si="35"/>
        <v>0</v>
      </c>
      <c r="K205" s="142"/>
      <c r="L205" s="143">
        <f t="shared" si="36"/>
        <v>0</v>
      </c>
      <c r="M205" s="174" t="str">
        <f t="shared" si="34"/>
        <v/>
      </c>
      <c r="N205" s="145">
        <f t="shared" si="38"/>
        <v>0</v>
      </c>
      <c r="O205" s="146"/>
    </row>
    <row r="206" spans="1:15" ht="18.75" customHeight="1" x14ac:dyDescent="0.15">
      <c r="A206" s="87"/>
      <c r="B206" s="137"/>
      <c r="C206" s="326"/>
      <c r="D206" s="317"/>
      <c r="E206" s="318"/>
      <c r="F206" s="239"/>
      <c r="G206" s="138"/>
      <c r="H206" s="139"/>
      <c r="I206" s="140"/>
      <c r="J206" s="141">
        <f t="shared" si="35"/>
        <v>0</v>
      </c>
      <c r="K206" s="142"/>
      <c r="L206" s="143">
        <f t="shared" si="36"/>
        <v>0</v>
      </c>
      <c r="M206" s="174" t="str">
        <f t="shared" si="34"/>
        <v/>
      </c>
      <c r="N206" s="145">
        <f t="shared" si="38"/>
        <v>0</v>
      </c>
      <c r="O206" s="146"/>
    </row>
    <row r="207" spans="1:15" ht="18.75" customHeight="1" x14ac:dyDescent="0.15">
      <c r="A207" s="87"/>
      <c r="B207" s="137"/>
      <c r="C207" s="326"/>
      <c r="D207" s="317"/>
      <c r="E207" s="318"/>
      <c r="F207" s="239"/>
      <c r="G207" s="138"/>
      <c r="H207" s="139"/>
      <c r="I207" s="140"/>
      <c r="J207" s="141">
        <f t="shared" si="35"/>
        <v>0</v>
      </c>
      <c r="K207" s="142"/>
      <c r="L207" s="143">
        <f t="shared" si="36"/>
        <v>0</v>
      </c>
      <c r="M207" s="174" t="str">
        <f t="shared" si="34"/>
        <v/>
      </c>
      <c r="N207" s="145">
        <f t="shared" si="38"/>
        <v>0</v>
      </c>
      <c r="O207" s="146"/>
    </row>
    <row r="208" spans="1:15" ht="18.75" customHeight="1" x14ac:dyDescent="0.15">
      <c r="A208" s="87"/>
      <c r="B208" s="137"/>
      <c r="C208" s="326"/>
      <c r="D208" s="317"/>
      <c r="E208" s="318"/>
      <c r="F208" s="239"/>
      <c r="G208" s="138"/>
      <c r="H208" s="139"/>
      <c r="I208" s="140"/>
      <c r="J208" s="141">
        <f t="shared" si="35"/>
        <v>0</v>
      </c>
      <c r="K208" s="142"/>
      <c r="L208" s="143">
        <f t="shared" si="36"/>
        <v>0</v>
      </c>
      <c r="M208" s="174" t="str">
        <f t="shared" si="34"/>
        <v/>
      </c>
      <c r="N208" s="145">
        <f t="shared" si="38"/>
        <v>0</v>
      </c>
      <c r="O208" s="146"/>
    </row>
    <row r="209" spans="1:15" ht="18.75" customHeight="1" x14ac:dyDescent="0.15">
      <c r="A209" s="87"/>
      <c r="B209" s="137"/>
      <c r="C209" s="326"/>
      <c r="D209" s="317"/>
      <c r="E209" s="318"/>
      <c r="F209" s="239"/>
      <c r="G209" s="138"/>
      <c r="H209" s="139"/>
      <c r="I209" s="140"/>
      <c r="J209" s="141">
        <f t="shared" si="35"/>
        <v>0</v>
      </c>
      <c r="K209" s="142"/>
      <c r="L209" s="143">
        <f t="shared" si="36"/>
        <v>0</v>
      </c>
      <c r="M209" s="174" t="str">
        <f t="shared" si="34"/>
        <v/>
      </c>
      <c r="N209" s="145">
        <f t="shared" si="38"/>
        <v>0</v>
      </c>
      <c r="O209" s="146"/>
    </row>
    <row r="210" spans="1:15" ht="18.75" customHeight="1" x14ac:dyDescent="0.15">
      <c r="A210" s="87"/>
      <c r="B210" s="137"/>
      <c r="C210" s="326"/>
      <c r="D210" s="317"/>
      <c r="E210" s="318"/>
      <c r="F210" s="239"/>
      <c r="G210" s="138"/>
      <c r="H210" s="139"/>
      <c r="I210" s="140"/>
      <c r="J210" s="141">
        <f t="shared" si="35"/>
        <v>0</v>
      </c>
      <c r="K210" s="142"/>
      <c r="L210" s="143">
        <f t="shared" si="36"/>
        <v>0</v>
      </c>
      <c r="M210" s="174" t="str">
        <f t="shared" si="34"/>
        <v/>
      </c>
      <c r="N210" s="145">
        <f>J210-L210</f>
        <v>0</v>
      </c>
      <c r="O210" s="146"/>
    </row>
    <row r="211" spans="1:15" ht="18.75" customHeight="1" x14ac:dyDescent="0.15">
      <c r="A211" s="87"/>
      <c r="B211" s="137"/>
      <c r="C211" s="326"/>
      <c r="D211" s="317"/>
      <c r="E211" s="318"/>
      <c r="F211" s="239"/>
      <c r="G211" s="138"/>
      <c r="H211" s="139"/>
      <c r="I211" s="140"/>
      <c r="J211" s="141">
        <f t="shared" si="35"/>
        <v>0</v>
      </c>
      <c r="K211" s="142"/>
      <c r="L211" s="143">
        <f t="shared" si="36"/>
        <v>0</v>
      </c>
      <c r="M211" s="174" t="str">
        <f t="shared" si="34"/>
        <v/>
      </c>
      <c r="N211" s="145">
        <f t="shared" ref="N211" si="39">J211-L211</f>
        <v>0</v>
      </c>
      <c r="O211" s="146"/>
    </row>
    <row r="212" spans="1:15" ht="18.75" customHeight="1" x14ac:dyDescent="0.15">
      <c r="A212" s="87"/>
      <c r="B212" s="137"/>
      <c r="C212" s="326"/>
      <c r="D212" s="317"/>
      <c r="E212" s="318"/>
      <c r="F212" s="239"/>
      <c r="G212" s="138"/>
      <c r="H212" s="139"/>
      <c r="I212" s="140"/>
      <c r="J212" s="141">
        <f t="shared" si="35"/>
        <v>0</v>
      </c>
      <c r="K212" s="142"/>
      <c r="L212" s="143">
        <f t="shared" si="36"/>
        <v>0</v>
      </c>
      <c r="M212" s="174" t="str">
        <f t="shared" si="34"/>
        <v/>
      </c>
      <c r="N212" s="145">
        <f>J212-L212</f>
        <v>0</v>
      </c>
      <c r="O212" s="146"/>
    </row>
    <row r="213" spans="1:15" ht="18.75" customHeight="1" x14ac:dyDescent="0.15">
      <c r="A213" s="87"/>
      <c r="B213" s="137"/>
      <c r="C213" s="326"/>
      <c r="D213" s="317"/>
      <c r="E213" s="318"/>
      <c r="F213" s="239"/>
      <c r="G213" s="138"/>
      <c r="H213" s="139"/>
      <c r="I213" s="140"/>
      <c r="J213" s="141">
        <f t="shared" si="35"/>
        <v>0</v>
      </c>
      <c r="K213" s="142"/>
      <c r="L213" s="143">
        <f t="shared" si="36"/>
        <v>0</v>
      </c>
      <c r="M213" s="174" t="str">
        <f t="shared" si="34"/>
        <v/>
      </c>
      <c r="N213" s="145">
        <f t="shared" ref="N213:N215" si="40">J213-L213</f>
        <v>0</v>
      </c>
      <c r="O213" s="146"/>
    </row>
    <row r="214" spans="1:15" ht="18.75" customHeight="1" x14ac:dyDescent="0.15">
      <c r="A214" s="87"/>
      <c r="B214" s="137"/>
      <c r="C214" s="326"/>
      <c r="D214" s="317"/>
      <c r="E214" s="318"/>
      <c r="F214" s="239"/>
      <c r="G214" s="138"/>
      <c r="H214" s="139"/>
      <c r="I214" s="140"/>
      <c r="J214" s="141">
        <f t="shared" si="35"/>
        <v>0</v>
      </c>
      <c r="K214" s="142"/>
      <c r="L214" s="143">
        <f t="shared" si="36"/>
        <v>0</v>
      </c>
      <c r="M214" s="174" t="str">
        <f t="shared" si="34"/>
        <v/>
      </c>
      <c r="N214" s="145">
        <f t="shared" si="40"/>
        <v>0</v>
      </c>
      <c r="O214" s="146"/>
    </row>
    <row r="215" spans="1:15" ht="18.75" customHeight="1" x14ac:dyDescent="0.15">
      <c r="A215" s="87"/>
      <c r="B215" s="137"/>
      <c r="C215" s="326"/>
      <c r="D215" s="317"/>
      <c r="E215" s="318"/>
      <c r="F215" s="239"/>
      <c r="G215" s="138"/>
      <c r="H215" s="139"/>
      <c r="I215" s="140"/>
      <c r="J215" s="141">
        <f t="shared" si="35"/>
        <v>0</v>
      </c>
      <c r="K215" s="142"/>
      <c r="L215" s="143">
        <f t="shared" si="36"/>
        <v>0</v>
      </c>
      <c r="M215" s="174" t="str">
        <f t="shared" si="34"/>
        <v/>
      </c>
      <c r="N215" s="145">
        <f t="shared" si="40"/>
        <v>0</v>
      </c>
      <c r="O215" s="146"/>
    </row>
    <row r="216" spans="1:15" ht="18.75" customHeight="1" x14ac:dyDescent="0.15">
      <c r="A216" s="87"/>
      <c r="B216" s="137"/>
      <c r="C216" s="326"/>
      <c r="D216" s="317"/>
      <c r="E216" s="318"/>
      <c r="F216" s="239"/>
      <c r="G216" s="138"/>
      <c r="H216" s="139"/>
      <c r="I216" s="140"/>
      <c r="J216" s="141">
        <f t="shared" si="35"/>
        <v>0</v>
      </c>
      <c r="K216" s="142"/>
      <c r="L216" s="143">
        <f t="shared" si="36"/>
        <v>0</v>
      </c>
      <c r="M216" s="174" t="str">
        <f t="shared" si="34"/>
        <v/>
      </c>
      <c r="N216" s="145">
        <f>J216-L216</f>
        <v>0</v>
      </c>
      <c r="O216" s="146"/>
    </row>
    <row r="217" spans="1:15" ht="18.75" customHeight="1" thickBot="1" x14ac:dyDescent="0.2">
      <c r="A217" s="87"/>
      <c r="B217" s="320"/>
      <c r="C217" s="269"/>
      <c r="D217" s="270"/>
      <c r="E217" s="271"/>
      <c r="F217" s="272"/>
      <c r="G217" s="273"/>
      <c r="H217" s="274"/>
      <c r="I217" s="275"/>
      <c r="J217" s="304">
        <f t="shared" si="35"/>
        <v>0</v>
      </c>
      <c r="K217" s="276"/>
      <c r="L217" s="306">
        <f t="shared" si="36"/>
        <v>0</v>
      </c>
      <c r="M217" s="308" t="str">
        <f t="shared" si="34"/>
        <v/>
      </c>
      <c r="N217" s="277">
        <f t="shared" ref="N217:N223" si="41">J217-L217</f>
        <v>0</v>
      </c>
      <c r="O217" s="103"/>
    </row>
    <row r="218" spans="1:15" ht="18.75" customHeight="1" x14ac:dyDescent="0.15">
      <c r="A218" s="87"/>
      <c r="B218" s="147"/>
      <c r="C218" s="268" t="s">
        <v>521</v>
      </c>
      <c r="D218" s="251" t="s">
        <v>552</v>
      </c>
      <c r="E218" s="252" t="s">
        <v>496</v>
      </c>
      <c r="F218" s="253"/>
      <c r="G218" s="314"/>
      <c r="H218" s="315"/>
      <c r="I218" s="152"/>
      <c r="J218" s="254">
        <f>SUMIFS(J198:J217,B198:B217,"設備")</f>
        <v>0</v>
      </c>
      <c r="K218" s="154"/>
      <c r="L218" s="255">
        <f>SUMIFS(L198:L217,B198:B217,"設備")</f>
        <v>0</v>
      </c>
      <c r="M218" s="316"/>
      <c r="N218" s="256">
        <f t="shared" si="41"/>
        <v>0</v>
      </c>
      <c r="O218" s="157"/>
    </row>
    <row r="219" spans="1:15" ht="18.75" customHeight="1" x14ac:dyDescent="0.15">
      <c r="A219" s="87"/>
      <c r="B219" s="137"/>
      <c r="C219" s="263" t="s">
        <v>521</v>
      </c>
      <c r="D219" s="319" t="s">
        <v>553</v>
      </c>
      <c r="E219" s="179" t="s">
        <v>496</v>
      </c>
      <c r="F219" s="238"/>
      <c r="G219" s="170"/>
      <c r="H219" s="171"/>
      <c r="I219" s="141"/>
      <c r="J219" s="172">
        <f>SUMIFS(J198:J217,B198:B217,"工事")</f>
        <v>0</v>
      </c>
      <c r="K219" s="143"/>
      <c r="L219" s="173">
        <f>SUMIFS(L198:L217,B198:B217,"工事")</f>
        <v>0</v>
      </c>
      <c r="M219" s="174"/>
      <c r="N219" s="175">
        <f t="shared" si="41"/>
        <v>0</v>
      </c>
      <c r="O219" s="146"/>
    </row>
    <row r="220" spans="1:15" ht="18.75" customHeight="1" thickBot="1" x14ac:dyDescent="0.2">
      <c r="A220" s="87"/>
      <c r="B220" s="257"/>
      <c r="C220" s="278"/>
      <c r="D220" s="279" t="s">
        <v>521</v>
      </c>
      <c r="E220" s="280" t="s">
        <v>509</v>
      </c>
      <c r="F220" s="281"/>
      <c r="G220" s="282"/>
      <c r="H220" s="283"/>
      <c r="I220" s="258"/>
      <c r="J220" s="265">
        <f>J218+J219</f>
        <v>0</v>
      </c>
      <c r="K220" s="259"/>
      <c r="L220" s="266">
        <f>L218+L219</f>
        <v>0</v>
      </c>
      <c r="M220" s="260"/>
      <c r="N220" s="267">
        <f t="shared" si="41"/>
        <v>0</v>
      </c>
      <c r="O220" s="261"/>
    </row>
    <row r="221" spans="1:15" ht="18.75" customHeight="1" thickTop="1" x14ac:dyDescent="0.15">
      <c r="A221" s="87"/>
      <c r="B221" s="147"/>
      <c r="C221" s="250" t="s">
        <v>417</v>
      </c>
      <c r="D221" s="251" t="s">
        <v>491</v>
      </c>
      <c r="E221" s="252" t="s">
        <v>493</v>
      </c>
      <c r="F221" s="253"/>
      <c r="G221" s="314"/>
      <c r="H221" s="315"/>
      <c r="I221" s="152"/>
      <c r="J221" s="254">
        <f>SUMIFS(J174:J220,D174:D220,"設備費3")</f>
        <v>0</v>
      </c>
      <c r="K221" s="154"/>
      <c r="L221" s="255">
        <f>SUMIFS(L174:L220,D174:D220,"設備費3")</f>
        <v>0</v>
      </c>
      <c r="M221" s="316"/>
      <c r="N221" s="256">
        <f t="shared" si="41"/>
        <v>0</v>
      </c>
      <c r="O221" s="157"/>
    </row>
    <row r="222" spans="1:15" ht="18.75" customHeight="1" x14ac:dyDescent="0.15">
      <c r="A222" s="87"/>
      <c r="B222" s="137"/>
      <c r="C222" s="177" t="s">
        <v>417</v>
      </c>
      <c r="D222" s="319" t="s">
        <v>497</v>
      </c>
      <c r="E222" s="179" t="s">
        <v>493</v>
      </c>
      <c r="F222" s="238"/>
      <c r="G222" s="170"/>
      <c r="H222" s="171"/>
      <c r="I222" s="141"/>
      <c r="J222" s="172">
        <f>SUMIFS(J174:J220,D174:D220,"工事費3")</f>
        <v>0</v>
      </c>
      <c r="K222" s="143"/>
      <c r="L222" s="173">
        <f>SUMIFS(L174:L220,D174:D220,"工事費3")</f>
        <v>0</v>
      </c>
      <c r="M222" s="174"/>
      <c r="N222" s="175">
        <f t="shared" si="41"/>
        <v>0</v>
      </c>
      <c r="O222" s="146"/>
    </row>
    <row r="223" spans="1:15" ht="18.75" customHeight="1" thickBot="1" x14ac:dyDescent="0.2">
      <c r="A223" s="87"/>
      <c r="B223" s="257"/>
      <c r="C223" s="278"/>
      <c r="D223" s="284" t="s">
        <v>498</v>
      </c>
      <c r="E223" s="280" t="s">
        <v>493</v>
      </c>
      <c r="F223" s="281"/>
      <c r="G223" s="282"/>
      <c r="H223" s="283"/>
      <c r="I223" s="258"/>
      <c r="J223" s="265">
        <f>J221+J222</f>
        <v>0</v>
      </c>
      <c r="K223" s="259"/>
      <c r="L223" s="266">
        <f>L221+L222</f>
        <v>0</v>
      </c>
      <c r="M223" s="260"/>
      <c r="N223" s="267">
        <f t="shared" si="41"/>
        <v>0</v>
      </c>
      <c r="O223" s="261"/>
    </row>
    <row r="224" spans="1:15" ht="18.75" customHeight="1" thickTop="1" x14ac:dyDescent="0.15">
      <c r="A224" s="87"/>
      <c r="B224" s="137"/>
      <c r="C224" s="2011" t="s">
        <v>501</v>
      </c>
      <c r="D224" s="2012"/>
      <c r="E224" s="2013"/>
      <c r="F224" s="239"/>
      <c r="G224" s="138"/>
      <c r="H224" s="139"/>
      <c r="I224" s="141"/>
      <c r="J224" s="141"/>
      <c r="K224" s="142"/>
      <c r="L224" s="143"/>
      <c r="M224" s="174"/>
      <c r="N224" s="145"/>
      <c r="O224" s="146"/>
    </row>
    <row r="225" spans="1:15" ht="18.75" customHeight="1" x14ac:dyDescent="0.15">
      <c r="A225" s="87"/>
      <c r="B225" s="137"/>
      <c r="C225" s="2014" t="s">
        <v>522</v>
      </c>
      <c r="D225" s="2015"/>
      <c r="E225" s="2016"/>
      <c r="F225" s="239"/>
      <c r="G225" s="138"/>
      <c r="H225" s="139"/>
      <c r="I225" s="140"/>
      <c r="J225" s="141"/>
      <c r="K225" s="142"/>
      <c r="L225" s="143"/>
      <c r="M225" s="174" t="str">
        <f t="shared" ref="M225:M245" si="42">IF(I225-K225=0,"",I225-K225)</f>
        <v/>
      </c>
      <c r="N225" s="145"/>
      <c r="O225" s="146"/>
    </row>
    <row r="226" spans="1:15" ht="18.75" customHeight="1" x14ac:dyDescent="0.15">
      <c r="A226" s="87"/>
      <c r="B226" s="137"/>
      <c r="C226" s="326"/>
      <c r="D226" s="495"/>
      <c r="E226" s="318"/>
      <c r="F226" s="239"/>
      <c r="G226" s="138"/>
      <c r="H226" s="139"/>
      <c r="I226" s="140"/>
      <c r="J226" s="141">
        <f t="shared" ref="J226:J245" si="43">ROUNDDOWN(H226*I226,0)</f>
        <v>0</v>
      </c>
      <c r="K226" s="142"/>
      <c r="L226" s="143">
        <f t="shared" ref="L226:L245" si="44">ROUNDDOWN(H226*K226,0)</f>
        <v>0</v>
      </c>
      <c r="M226" s="174" t="str">
        <f t="shared" si="42"/>
        <v/>
      </c>
      <c r="N226" s="145">
        <f>J226-L226</f>
        <v>0</v>
      </c>
      <c r="O226" s="146"/>
    </row>
    <row r="227" spans="1:15" ht="18.75" customHeight="1" x14ac:dyDescent="0.15">
      <c r="A227" s="87"/>
      <c r="B227" s="137"/>
      <c r="C227" s="326"/>
      <c r="D227" s="317"/>
      <c r="E227" s="318"/>
      <c r="F227" s="239"/>
      <c r="G227" s="138"/>
      <c r="H227" s="139"/>
      <c r="I227" s="140"/>
      <c r="J227" s="141">
        <f t="shared" si="43"/>
        <v>0</v>
      </c>
      <c r="K227" s="142"/>
      <c r="L227" s="143">
        <f t="shared" si="44"/>
        <v>0</v>
      </c>
      <c r="M227" s="174" t="str">
        <f t="shared" si="42"/>
        <v/>
      </c>
      <c r="N227" s="145">
        <f t="shared" ref="N227:N240" si="45">J227-L227</f>
        <v>0</v>
      </c>
      <c r="O227" s="146"/>
    </row>
    <row r="228" spans="1:15" ht="18.75" customHeight="1" x14ac:dyDescent="0.15">
      <c r="A228" s="87"/>
      <c r="B228" s="137"/>
      <c r="C228" s="326"/>
      <c r="D228" s="317"/>
      <c r="E228" s="318"/>
      <c r="F228" s="239"/>
      <c r="G228" s="138"/>
      <c r="H228" s="139"/>
      <c r="I228" s="140"/>
      <c r="J228" s="141">
        <f t="shared" si="43"/>
        <v>0</v>
      </c>
      <c r="K228" s="142"/>
      <c r="L228" s="143">
        <f t="shared" si="44"/>
        <v>0</v>
      </c>
      <c r="M228" s="174" t="str">
        <f t="shared" si="42"/>
        <v/>
      </c>
      <c r="N228" s="145">
        <f t="shared" si="45"/>
        <v>0</v>
      </c>
      <c r="O228" s="146"/>
    </row>
    <row r="229" spans="1:15" ht="18.75" customHeight="1" x14ac:dyDescent="0.15">
      <c r="A229" s="87"/>
      <c r="B229" s="137"/>
      <c r="C229" s="326"/>
      <c r="D229" s="317"/>
      <c r="E229" s="318"/>
      <c r="F229" s="239"/>
      <c r="G229" s="138"/>
      <c r="H229" s="139"/>
      <c r="I229" s="140"/>
      <c r="J229" s="141">
        <f t="shared" si="43"/>
        <v>0</v>
      </c>
      <c r="K229" s="142"/>
      <c r="L229" s="143">
        <f t="shared" si="44"/>
        <v>0</v>
      </c>
      <c r="M229" s="174" t="str">
        <f t="shared" si="42"/>
        <v/>
      </c>
      <c r="N229" s="145">
        <f t="shared" si="45"/>
        <v>0</v>
      </c>
      <c r="O229" s="146"/>
    </row>
    <row r="230" spans="1:15" ht="18.75" customHeight="1" x14ac:dyDescent="0.15">
      <c r="A230" s="87"/>
      <c r="B230" s="137"/>
      <c r="C230" s="326"/>
      <c r="D230" s="317"/>
      <c r="E230" s="318"/>
      <c r="F230" s="239"/>
      <c r="G230" s="138"/>
      <c r="H230" s="139"/>
      <c r="I230" s="140"/>
      <c r="J230" s="141">
        <f t="shared" si="43"/>
        <v>0</v>
      </c>
      <c r="K230" s="142"/>
      <c r="L230" s="143">
        <f t="shared" si="44"/>
        <v>0</v>
      </c>
      <c r="M230" s="174" t="str">
        <f t="shared" si="42"/>
        <v/>
      </c>
      <c r="N230" s="145">
        <f t="shared" si="45"/>
        <v>0</v>
      </c>
      <c r="O230" s="146"/>
    </row>
    <row r="231" spans="1:15" ht="18.75" customHeight="1" x14ac:dyDescent="0.15">
      <c r="A231" s="87"/>
      <c r="B231" s="137"/>
      <c r="C231" s="326"/>
      <c r="D231" s="317"/>
      <c r="E231" s="318"/>
      <c r="F231" s="239"/>
      <c r="G231" s="138"/>
      <c r="H231" s="139"/>
      <c r="I231" s="140"/>
      <c r="J231" s="141">
        <f t="shared" si="43"/>
        <v>0</v>
      </c>
      <c r="K231" s="142"/>
      <c r="L231" s="143">
        <f t="shared" si="44"/>
        <v>0</v>
      </c>
      <c r="M231" s="174" t="str">
        <f t="shared" si="42"/>
        <v/>
      </c>
      <c r="N231" s="145">
        <f t="shared" si="45"/>
        <v>0</v>
      </c>
      <c r="O231" s="146"/>
    </row>
    <row r="232" spans="1:15" ht="18.75" customHeight="1" x14ac:dyDescent="0.15">
      <c r="A232" s="87"/>
      <c r="B232" s="137"/>
      <c r="C232" s="326"/>
      <c r="D232" s="317"/>
      <c r="E232" s="318"/>
      <c r="F232" s="239"/>
      <c r="G232" s="138"/>
      <c r="H232" s="139"/>
      <c r="I232" s="140"/>
      <c r="J232" s="141">
        <f t="shared" si="43"/>
        <v>0</v>
      </c>
      <c r="K232" s="142"/>
      <c r="L232" s="143">
        <f t="shared" si="44"/>
        <v>0</v>
      </c>
      <c r="M232" s="174" t="str">
        <f t="shared" si="42"/>
        <v/>
      </c>
      <c r="N232" s="145">
        <f t="shared" si="45"/>
        <v>0</v>
      </c>
      <c r="O232" s="146"/>
    </row>
    <row r="233" spans="1:15" ht="18.75" customHeight="1" x14ac:dyDescent="0.15">
      <c r="A233" s="87"/>
      <c r="B233" s="137"/>
      <c r="C233" s="326"/>
      <c r="D233" s="317"/>
      <c r="E233" s="318"/>
      <c r="F233" s="239"/>
      <c r="G233" s="138"/>
      <c r="H233" s="139"/>
      <c r="I233" s="140"/>
      <c r="J233" s="141">
        <f t="shared" si="43"/>
        <v>0</v>
      </c>
      <c r="K233" s="142"/>
      <c r="L233" s="143">
        <f t="shared" si="44"/>
        <v>0</v>
      </c>
      <c r="M233" s="174" t="str">
        <f t="shared" si="42"/>
        <v/>
      </c>
      <c r="N233" s="145">
        <f t="shared" si="45"/>
        <v>0</v>
      </c>
      <c r="O233" s="146"/>
    </row>
    <row r="234" spans="1:15" ht="18.75" customHeight="1" x14ac:dyDescent="0.15">
      <c r="A234" s="87"/>
      <c r="B234" s="137"/>
      <c r="C234" s="326"/>
      <c r="D234" s="317"/>
      <c r="E234" s="318"/>
      <c r="F234" s="239"/>
      <c r="G234" s="138"/>
      <c r="H234" s="139"/>
      <c r="I234" s="140"/>
      <c r="J234" s="141">
        <f t="shared" si="43"/>
        <v>0</v>
      </c>
      <c r="K234" s="142"/>
      <c r="L234" s="143">
        <f t="shared" si="44"/>
        <v>0</v>
      </c>
      <c r="M234" s="174" t="str">
        <f t="shared" si="42"/>
        <v/>
      </c>
      <c r="N234" s="145">
        <f t="shared" si="45"/>
        <v>0</v>
      </c>
      <c r="O234" s="146"/>
    </row>
    <row r="235" spans="1:15" ht="18.75" customHeight="1" x14ac:dyDescent="0.15">
      <c r="A235" s="87"/>
      <c r="B235" s="137"/>
      <c r="C235" s="326"/>
      <c r="D235" s="317"/>
      <c r="E235" s="318"/>
      <c r="F235" s="239"/>
      <c r="G235" s="138"/>
      <c r="H235" s="139"/>
      <c r="I235" s="140"/>
      <c r="J235" s="141">
        <f t="shared" si="43"/>
        <v>0</v>
      </c>
      <c r="K235" s="142"/>
      <c r="L235" s="143">
        <f t="shared" si="44"/>
        <v>0</v>
      </c>
      <c r="M235" s="174" t="str">
        <f t="shared" si="42"/>
        <v/>
      </c>
      <c r="N235" s="145">
        <f t="shared" si="45"/>
        <v>0</v>
      </c>
      <c r="O235" s="146"/>
    </row>
    <row r="236" spans="1:15" ht="18.75" customHeight="1" x14ac:dyDescent="0.15">
      <c r="A236" s="87"/>
      <c r="B236" s="137"/>
      <c r="C236" s="326"/>
      <c r="D236" s="317"/>
      <c r="E236" s="318"/>
      <c r="F236" s="239"/>
      <c r="G236" s="138"/>
      <c r="H236" s="139"/>
      <c r="I236" s="140"/>
      <c r="J236" s="141">
        <f t="shared" si="43"/>
        <v>0</v>
      </c>
      <c r="K236" s="142"/>
      <c r="L236" s="143">
        <f t="shared" si="44"/>
        <v>0</v>
      </c>
      <c r="M236" s="174" t="str">
        <f t="shared" si="42"/>
        <v/>
      </c>
      <c r="N236" s="145">
        <f t="shared" si="45"/>
        <v>0</v>
      </c>
      <c r="O236" s="146"/>
    </row>
    <row r="237" spans="1:15" ht="18.75" customHeight="1" x14ac:dyDescent="0.15">
      <c r="A237" s="87"/>
      <c r="B237" s="137"/>
      <c r="C237" s="326"/>
      <c r="D237" s="317"/>
      <c r="E237" s="318"/>
      <c r="F237" s="239"/>
      <c r="G237" s="138"/>
      <c r="H237" s="139"/>
      <c r="I237" s="140"/>
      <c r="J237" s="141">
        <f t="shared" si="43"/>
        <v>0</v>
      </c>
      <c r="K237" s="142"/>
      <c r="L237" s="143">
        <f t="shared" si="44"/>
        <v>0</v>
      </c>
      <c r="M237" s="174" t="str">
        <f t="shared" si="42"/>
        <v/>
      </c>
      <c r="N237" s="145">
        <f t="shared" si="45"/>
        <v>0</v>
      </c>
      <c r="O237" s="146"/>
    </row>
    <row r="238" spans="1:15" ht="18.75" customHeight="1" x14ac:dyDescent="0.15">
      <c r="A238" s="87"/>
      <c r="B238" s="137"/>
      <c r="C238" s="326"/>
      <c r="D238" s="317"/>
      <c r="E238" s="318"/>
      <c r="F238" s="239"/>
      <c r="G238" s="138"/>
      <c r="H238" s="139"/>
      <c r="I238" s="140"/>
      <c r="J238" s="141">
        <f t="shared" si="43"/>
        <v>0</v>
      </c>
      <c r="K238" s="142"/>
      <c r="L238" s="143">
        <f t="shared" si="44"/>
        <v>0</v>
      </c>
      <c r="M238" s="174" t="str">
        <f t="shared" si="42"/>
        <v/>
      </c>
      <c r="N238" s="145">
        <f t="shared" si="45"/>
        <v>0</v>
      </c>
      <c r="O238" s="146"/>
    </row>
    <row r="239" spans="1:15" ht="18.75" customHeight="1" x14ac:dyDescent="0.15">
      <c r="A239" s="87"/>
      <c r="B239" s="137"/>
      <c r="C239" s="326"/>
      <c r="D239" s="317"/>
      <c r="E239" s="318"/>
      <c r="F239" s="239"/>
      <c r="G239" s="138"/>
      <c r="H239" s="139"/>
      <c r="I239" s="140"/>
      <c r="J239" s="141">
        <f t="shared" si="43"/>
        <v>0</v>
      </c>
      <c r="K239" s="142"/>
      <c r="L239" s="143">
        <f t="shared" si="44"/>
        <v>0</v>
      </c>
      <c r="M239" s="174" t="str">
        <f t="shared" si="42"/>
        <v/>
      </c>
      <c r="N239" s="145">
        <f t="shared" si="45"/>
        <v>0</v>
      </c>
      <c r="O239" s="146"/>
    </row>
    <row r="240" spans="1:15" ht="18.75" customHeight="1" x14ac:dyDescent="0.15">
      <c r="A240" s="87"/>
      <c r="B240" s="137"/>
      <c r="C240" s="326"/>
      <c r="D240" s="317"/>
      <c r="E240" s="318"/>
      <c r="F240" s="239"/>
      <c r="G240" s="138"/>
      <c r="H240" s="139"/>
      <c r="I240" s="140"/>
      <c r="J240" s="141">
        <f t="shared" si="43"/>
        <v>0</v>
      </c>
      <c r="K240" s="142"/>
      <c r="L240" s="143">
        <f t="shared" si="44"/>
        <v>0</v>
      </c>
      <c r="M240" s="174" t="str">
        <f t="shared" si="42"/>
        <v/>
      </c>
      <c r="N240" s="145">
        <f t="shared" si="45"/>
        <v>0</v>
      </c>
      <c r="O240" s="146"/>
    </row>
    <row r="241" spans="1:15" ht="18.75" customHeight="1" x14ac:dyDescent="0.15">
      <c r="A241" s="87"/>
      <c r="B241" s="137"/>
      <c r="C241" s="326"/>
      <c r="D241" s="317"/>
      <c r="E241" s="318"/>
      <c r="F241" s="239"/>
      <c r="G241" s="138"/>
      <c r="H241" s="139"/>
      <c r="I241" s="140"/>
      <c r="J241" s="141">
        <f t="shared" si="43"/>
        <v>0</v>
      </c>
      <c r="K241" s="142"/>
      <c r="L241" s="143">
        <f t="shared" si="44"/>
        <v>0</v>
      </c>
      <c r="M241" s="174" t="str">
        <f t="shared" si="42"/>
        <v/>
      </c>
      <c r="N241" s="145">
        <f>J241-L241</f>
        <v>0</v>
      </c>
      <c r="O241" s="146"/>
    </row>
    <row r="242" spans="1:15" ht="18.75" customHeight="1" x14ac:dyDescent="0.15">
      <c r="A242" s="87"/>
      <c r="B242" s="137"/>
      <c r="C242" s="326"/>
      <c r="D242" s="317"/>
      <c r="E242" s="318"/>
      <c r="F242" s="239"/>
      <c r="G242" s="138"/>
      <c r="H242" s="139"/>
      <c r="I242" s="140"/>
      <c r="J242" s="141">
        <f t="shared" si="43"/>
        <v>0</v>
      </c>
      <c r="K242" s="142"/>
      <c r="L242" s="143">
        <f t="shared" si="44"/>
        <v>0</v>
      </c>
      <c r="M242" s="174" t="str">
        <f t="shared" si="42"/>
        <v/>
      </c>
      <c r="N242" s="145">
        <f t="shared" ref="N242:N245" si="46">J242-L242</f>
        <v>0</v>
      </c>
      <c r="O242" s="146"/>
    </row>
    <row r="243" spans="1:15" ht="18.75" customHeight="1" x14ac:dyDescent="0.15">
      <c r="A243" s="87"/>
      <c r="B243" s="137"/>
      <c r="C243" s="326"/>
      <c r="D243" s="317"/>
      <c r="E243" s="318"/>
      <c r="F243" s="239"/>
      <c r="G243" s="138"/>
      <c r="H243" s="139"/>
      <c r="I243" s="140"/>
      <c r="J243" s="141">
        <f t="shared" si="43"/>
        <v>0</v>
      </c>
      <c r="K243" s="142"/>
      <c r="L243" s="143">
        <f t="shared" si="44"/>
        <v>0</v>
      </c>
      <c r="M243" s="174" t="str">
        <f t="shared" si="42"/>
        <v/>
      </c>
      <c r="N243" s="145">
        <f t="shared" si="46"/>
        <v>0</v>
      </c>
      <c r="O243" s="146"/>
    </row>
    <row r="244" spans="1:15" ht="18.75" customHeight="1" x14ac:dyDescent="0.15">
      <c r="A244" s="87"/>
      <c r="B244" s="137"/>
      <c r="C244" s="326"/>
      <c r="D244" s="317"/>
      <c r="E244" s="318"/>
      <c r="F244" s="239"/>
      <c r="G244" s="138"/>
      <c r="H244" s="139"/>
      <c r="I244" s="140"/>
      <c r="J244" s="141">
        <f t="shared" si="43"/>
        <v>0</v>
      </c>
      <c r="K244" s="142"/>
      <c r="L244" s="143">
        <f t="shared" si="44"/>
        <v>0</v>
      </c>
      <c r="M244" s="174" t="str">
        <f t="shared" si="42"/>
        <v/>
      </c>
      <c r="N244" s="145">
        <f t="shared" si="46"/>
        <v>0</v>
      </c>
      <c r="O244" s="146"/>
    </row>
    <row r="245" spans="1:15" ht="18.75" customHeight="1" thickBot="1" x14ac:dyDescent="0.2">
      <c r="A245" s="87"/>
      <c r="B245" s="320"/>
      <c r="C245" s="269"/>
      <c r="D245" s="270"/>
      <c r="E245" s="271"/>
      <c r="F245" s="272"/>
      <c r="G245" s="273"/>
      <c r="H245" s="274"/>
      <c r="I245" s="275"/>
      <c r="J245" s="304">
        <f t="shared" si="43"/>
        <v>0</v>
      </c>
      <c r="K245" s="276"/>
      <c r="L245" s="306">
        <f t="shared" si="44"/>
        <v>0</v>
      </c>
      <c r="M245" s="308" t="str">
        <f t="shared" si="42"/>
        <v/>
      </c>
      <c r="N245" s="277">
        <f t="shared" si="46"/>
        <v>0</v>
      </c>
      <c r="O245" s="103"/>
    </row>
    <row r="246" spans="1:15" ht="18.75" customHeight="1" x14ac:dyDescent="0.15">
      <c r="A246" s="87"/>
      <c r="B246" s="147"/>
      <c r="C246" s="268" t="s">
        <v>523</v>
      </c>
      <c r="D246" s="251" t="s">
        <v>554</v>
      </c>
      <c r="E246" s="252" t="s">
        <v>496</v>
      </c>
      <c r="F246" s="253"/>
      <c r="G246" s="314"/>
      <c r="H246" s="315"/>
      <c r="I246" s="152"/>
      <c r="J246" s="254">
        <f>SUMIFS(J226:J245,B226:B245,"設備")</f>
        <v>0</v>
      </c>
      <c r="K246" s="154"/>
      <c r="L246" s="255">
        <f>SUMIFS(L226:L245,B226:B245,"設備")</f>
        <v>0</v>
      </c>
      <c r="M246" s="316"/>
      <c r="N246" s="256">
        <f>J246-L246</f>
        <v>0</v>
      </c>
      <c r="O246" s="157"/>
    </row>
    <row r="247" spans="1:15" ht="18.75" customHeight="1" x14ac:dyDescent="0.15">
      <c r="A247" s="87"/>
      <c r="B247" s="137"/>
      <c r="C247" s="268" t="s">
        <v>523</v>
      </c>
      <c r="D247" s="319" t="s">
        <v>555</v>
      </c>
      <c r="E247" s="179" t="s">
        <v>496</v>
      </c>
      <c r="F247" s="238"/>
      <c r="G247" s="170"/>
      <c r="H247" s="171"/>
      <c r="I247" s="141"/>
      <c r="J247" s="172">
        <f>SUMIFS(J226:J245,B226:B245,"工事")</f>
        <v>0</v>
      </c>
      <c r="K247" s="143"/>
      <c r="L247" s="173">
        <f>SUMIFS(L226:L245,B226:B245,"工事")</f>
        <v>0</v>
      </c>
      <c r="M247" s="174"/>
      <c r="N247" s="175">
        <f>J247-L247</f>
        <v>0</v>
      </c>
      <c r="O247" s="146"/>
    </row>
    <row r="248" spans="1:15" ht="18.75" customHeight="1" thickBot="1" x14ac:dyDescent="0.2">
      <c r="A248" s="87"/>
      <c r="B248" s="320"/>
      <c r="C248" s="299"/>
      <c r="D248" s="264" t="s">
        <v>523</v>
      </c>
      <c r="E248" s="321" t="s">
        <v>509</v>
      </c>
      <c r="F248" s="262"/>
      <c r="G248" s="302"/>
      <c r="H248" s="303"/>
      <c r="I248" s="304"/>
      <c r="J248" s="305">
        <f>J246+J247</f>
        <v>0</v>
      </c>
      <c r="K248" s="306"/>
      <c r="L248" s="307">
        <f>L246+L247</f>
        <v>0</v>
      </c>
      <c r="M248" s="308"/>
      <c r="N248" s="309">
        <f>J248-L248</f>
        <v>0</v>
      </c>
      <c r="O248" s="103"/>
    </row>
    <row r="249" spans="1:15" ht="18.75" customHeight="1" x14ac:dyDescent="0.15">
      <c r="A249" s="87"/>
      <c r="B249" s="137"/>
      <c r="C249" s="2003" t="s">
        <v>524</v>
      </c>
      <c r="D249" s="2004"/>
      <c r="E249" s="2005"/>
      <c r="F249" s="239"/>
      <c r="G249" s="138"/>
      <c r="H249" s="139"/>
      <c r="I249" s="140"/>
      <c r="J249" s="152"/>
      <c r="K249" s="322"/>
      <c r="L249" s="294"/>
      <c r="M249" s="316" t="str">
        <f t="shared" ref="M249:M269" si="47">IF(I249-K249=0,"",I249-K249)</f>
        <v/>
      </c>
      <c r="N249" s="156"/>
      <c r="O249" s="146"/>
    </row>
    <row r="250" spans="1:15" ht="18.75" customHeight="1" x14ac:dyDescent="0.15">
      <c r="A250" s="87"/>
      <c r="B250" s="137"/>
      <c r="C250" s="326"/>
      <c r="D250" s="495"/>
      <c r="E250" s="493"/>
      <c r="F250" s="239"/>
      <c r="G250" s="138"/>
      <c r="H250" s="139"/>
      <c r="I250" s="140"/>
      <c r="J250" s="141">
        <f t="shared" ref="J250:J269" si="48">ROUNDDOWN(H250*I250,0)</f>
        <v>0</v>
      </c>
      <c r="K250" s="142"/>
      <c r="L250" s="143">
        <f t="shared" ref="L250:L269" si="49">ROUNDDOWN(H250*K250,0)</f>
        <v>0</v>
      </c>
      <c r="M250" s="174" t="str">
        <f t="shared" si="47"/>
        <v/>
      </c>
      <c r="N250" s="145">
        <f t="shared" ref="N250" si="50">J250-L250</f>
        <v>0</v>
      </c>
      <c r="O250" s="146"/>
    </row>
    <row r="251" spans="1:15" ht="18.75" customHeight="1" x14ac:dyDescent="0.15">
      <c r="A251" s="87"/>
      <c r="B251" s="137"/>
      <c r="C251" s="326"/>
      <c r="D251" s="317"/>
      <c r="E251" s="318"/>
      <c r="F251" s="239"/>
      <c r="G251" s="138"/>
      <c r="H251" s="139"/>
      <c r="I251" s="140"/>
      <c r="J251" s="141">
        <f t="shared" si="48"/>
        <v>0</v>
      </c>
      <c r="K251" s="142"/>
      <c r="L251" s="143">
        <f t="shared" si="49"/>
        <v>0</v>
      </c>
      <c r="M251" s="174" t="str">
        <f t="shared" si="47"/>
        <v/>
      </c>
      <c r="N251" s="145">
        <f>J251-L251</f>
        <v>0</v>
      </c>
      <c r="O251" s="146"/>
    </row>
    <row r="252" spans="1:15" ht="18.75" customHeight="1" x14ac:dyDescent="0.15">
      <c r="A252" s="87"/>
      <c r="B252" s="137"/>
      <c r="C252" s="326"/>
      <c r="D252" s="317"/>
      <c r="E252" s="318"/>
      <c r="F252" s="239"/>
      <c r="G252" s="138"/>
      <c r="H252" s="139"/>
      <c r="I252" s="140"/>
      <c r="J252" s="141">
        <f t="shared" si="48"/>
        <v>0</v>
      </c>
      <c r="K252" s="142"/>
      <c r="L252" s="143">
        <f t="shared" si="49"/>
        <v>0</v>
      </c>
      <c r="M252" s="174" t="str">
        <f t="shared" si="47"/>
        <v/>
      </c>
      <c r="N252" s="145">
        <f t="shared" ref="N252:N260" si="51">J252-L252</f>
        <v>0</v>
      </c>
      <c r="O252" s="146"/>
    </row>
    <row r="253" spans="1:15" ht="18.75" customHeight="1" x14ac:dyDescent="0.15">
      <c r="A253" s="87"/>
      <c r="B253" s="137"/>
      <c r="C253" s="326"/>
      <c r="D253" s="317"/>
      <c r="E253" s="318"/>
      <c r="F253" s="239"/>
      <c r="G253" s="138"/>
      <c r="H253" s="139"/>
      <c r="I253" s="140"/>
      <c r="J253" s="141">
        <f t="shared" si="48"/>
        <v>0</v>
      </c>
      <c r="K253" s="142"/>
      <c r="L253" s="143">
        <f t="shared" si="49"/>
        <v>0</v>
      </c>
      <c r="M253" s="174" t="str">
        <f t="shared" si="47"/>
        <v/>
      </c>
      <c r="N253" s="145">
        <f t="shared" si="51"/>
        <v>0</v>
      </c>
      <c r="O253" s="146"/>
    </row>
    <row r="254" spans="1:15" ht="18.75" customHeight="1" x14ac:dyDescent="0.15">
      <c r="A254" s="87"/>
      <c r="B254" s="137"/>
      <c r="C254" s="326"/>
      <c r="D254" s="317"/>
      <c r="E254" s="318"/>
      <c r="F254" s="239"/>
      <c r="G254" s="138"/>
      <c r="H254" s="139"/>
      <c r="I254" s="140"/>
      <c r="J254" s="141">
        <f t="shared" si="48"/>
        <v>0</v>
      </c>
      <c r="K254" s="142"/>
      <c r="L254" s="143">
        <f t="shared" si="49"/>
        <v>0</v>
      </c>
      <c r="M254" s="174" t="str">
        <f t="shared" si="47"/>
        <v/>
      </c>
      <c r="N254" s="145">
        <f t="shared" si="51"/>
        <v>0</v>
      </c>
      <c r="O254" s="146"/>
    </row>
    <row r="255" spans="1:15" ht="18.75" customHeight="1" x14ac:dyDescent="0.15">
      <c r="A255" s="87"/>
      <c r="B255" s="137"/>
      <c r="C255" s="326"/>
      <c r="D255" s="317"/>
      <c r="E255" s="318"/>
      <c r="F255" s="239"/>
      <c r="G255" s="138"/>
      <c r="H255" s="139"/>
      <c r="I255" s="140"/>
      <c r="J255" s="141">
        <f t="shared" si="48"/>
        <v>0</v>
      </c>
      <c r="K255" s="142"/>
      <c r="L255" s="143">
        <f t="shared" si="49"/>
        <v>0</v>
      </c>
      <c r="M255" s="174" t="str">
        <f t="shared" si="47"/>
        <v/>
      </c>
      <c r="N255" s="145">
        <f t="shared" si="51"/>
        <v>0</v>
      </c>
      <c r="O255" s="146"/>
    </row>
    <row r="256" spans="1:15" ht="18.75" customHeight="1" x14ac:dyDescent="0.15">
      <c r="A256" s="87"/>
      <c r="B256" s="137"/>
      <c r="C256" s="326"/>
      <c r="D256" s="317"/>
      <c r="E256" s="318"/>
      <c r="F256" s="239"/>
      <c r="G256" s="138"/>
      <c r="H256" s="139"/>
      <c r="I256" s="140"/>
      <c r="J256" s="141">
        <f t="shared" si="48"/>
        <v>0</v>
      </c>
      <c r="K256" s="142"/>
      <c r="L256" s="143">
        <f t="shared" si="49"/>
        <v>0</v>
      </c>
      <c r="M256" s="174" t="str">
        <f t="shared" si="47"/>
        <v/>
      </c>
      <c r="N256" s="145">
        <f t="shared" si="51"/>
        <v>0</v>
      </c>
      <c r="O256" s="146"/>
    </row>
    <row r="257" spans="1:15" ht="18.75" customHeight="1" x14ac:dyDescent="0.15">
      <c r="A257" s="87"/>
      <c r="B257" s="137"/>
      <c r="C257" s="326"/>
      <c r="D257" s="317"/>
      <c r="E257" s="318"/>
      <c r="F257" s="239"/>
      <c r="G257" s="138"/>
      <c r="H257" s="139"/>
      <c r="I257" s="140"/>
      <c r="J257" s="141">
        <f t="shared" si="48"/>
        <v>0</v>
      </c>
      <c r="K257" s="142"/>
      <c r="L257" s="143">
        <f t="shared" si="49"/>
        <v>0</v>
      </c>
      <c r="M257" s="174" t="str">
        <f t="shared" si="47"/>
        <v/>
      </c>
      <c r="N257" s="145">
        <f t="shared" si="51"/>
        <v>0</v>
      </c>
      <c r="O257" s="146"/>
    </row>
    <row r="258" spans="1:15" ht="18.75" customHeight="1" x14ac:dyDescent="0.15">
      <c r="A258" s="87"/>
      <c r="B258" s="137"/>
      <c r="C258" s="326"/>
      <c r="D258" s="317"/>
      <c r="E258" s="318"/>
      <c r="F258" s="239"/>
      <c r="G258" s="138"/>
      <c r="H258" s="139"/>
      <c r="I258" s="140"/>
      <c r="J258" s="141">
        <f t="shared" si="48"/>
        <v>0</v>
      </c>
      <c r="K258" s="142"/>
      <c r="L258" s="143">
        <f t="shared" si="49"/>
        <v>0</v>
      </c>
      <c r="M258" s="174" t="str">
        <f t="shared" si="47"/>
        <v/>
      </c>
      <c r="N258" s="145">
        <f t="shared" si="51"/>
        <v>0</v>
      </c>
      <c r="O258" s="146"/>
    </row>
    <row r="259" spans="1:15" ht="18.75" customHeight="1" x14ac:dyDescent="0.15">
      <c r="A259" s="87"/>
      <c r="B259" s="137"/>
      <c r="C259" s="326"/>
      <c r="D259" s="317"/>
      <c r="E259" s="318"/>
      <c r="F259" s="239"/>
      <c r="G259" s="138"/>
      <c r="H259" s="139"/>
      <c r="I259" s="140"/>
      <c r="J259" s="141">
        <f t="shared" si="48"/>
        <v>0</v>
      </c>
      <c r="K259" s="142"/>
      <c r="L259" s="143">
        <f t="shared" si="49"/>
        <v>0</v>
      </c>
      <c r="M259" s="174" t="str">
        <f t="shared" si="47"/>
        <v/>
      </c>
      <c r="N259" s="145">
        <f t="shared" si="51"/>
        <v>0</v>
      </c>
      <c r="O259" s="146"/>
    </row>
    <row r="260" spans="1:15" ht="18.75" customHeight="1" x14ac:dyDescent="0.15">
      <c r="A260" s="87"/>
      <c r="B260" s="137"/>
      <c r="C260" s="326"/>
      <c r="D260" s="317"/>
      <c r="E260" s="318"/>
      <c r="F260" s="239"/>
      <c r="G260" s="138"/>
      <c r="H260" s="139"/>
      <c r="I260" s="140"/>
      <c r="J260" s="141">
        <f t="shared" si="48"/>
        <v>0</v>
      </c>
      <c r="K260" s="142"/>
      <c r="L260" s="143">
        <f t="shared" si="49"/>
        <v>0</v>
      </c>
      <c r="M260" s="174" t="str">
        <f t="shared" si="47"/>
        <v/>
      </c>
      <c r="N260" s="145">
        <f t="shared" si="51"/>
        <v>0</v>
      </c>
      <c r="O260" s="146"/>
    </row>
    <row r="261" spans="1:15" ht="18.75" customHeight="1" x14ac:dyDescent="0.15">
      <c r="A261" s="87"/>
      <c r="B261" s="137"/>
      <c r="C261" s="326"/>
      <c r="D261" s="317"/>
      <c r="E261" s="318"/>
      <c r="F261" s="239"/>
      <c r="G261" s="138"/>
      <c r="H261" s="139"/>
      <c r="I261" s="140"/>
      <c r="J261" s="141">
        <f t="shared" si="48"/>
        <v>0</v>
      </c>
      <c r="K261" s="142"/>
      <c r="L261" s="143">
        <f t="shared" si="49"/>
        <v>0</v>
      </c>
      <c r="M261" s="174" t="str">
        <f t="shared" si="47"/>
        <v/>
      </c>
      <c r="N261" s="145">
        <f>J261-L261</f>
        <v>0</v>
      </c>
      <c r="O261" s="146"/>
    </row>
    <row r="262" spans="1:15" ht="18.75" customHeight="1" x14ac:dyDescent="0.15">
      <c r="A262" s="87"/>
      <c r="B262" s="137"/>
      <c r="C262" s="326"/>
      <c r="D262" s="317"/>
      <c r="E262" s="318"/>
      <c r="F262" s="239"/>
      <c r="G262" s="138"/>
      <c r="H262" s="139"/>
      <c r="I262" s="140"/>
      <c r="J262" s="141">
        <f t="shared" si="48"/>
        <v>0</v>
      </c>
      <c r="K262" s="142"/>
      <c r="L262" s="143">
        <f t="shared" si="49"/>
        <v>0</v>
      </c>
      <c r="M262" s="174" t="str">
        <f t="shared" si="47"/>
        <v/>
      </c>
      <c r="N262" s="145">
        <f>J262-L262</f>
        <v>0</v>
      </c>
      <c r="O262" s="146"/>
    </row>
    <row r="263" spans="1:15" ht="18.75" customHeight="1" x14ac:dyDescent="0.15">
      <c r="A263" s="87"/>
      <c r="B263" s="137"/>
      <c r="C263" s="326"/>
      <c r="D263" s="317"/>
      <c r="E263" s="318"/>
      <c r="F263" s="239"/>
      <c r="G263" s="138"/>
      <c r="H263" s="139"/>
      <c r="I263" s="140"/>
      <c r="J263" s="141">
        <f t="shared" si="48"/>
        <v>0</v>
      </c>
      <c r="K263" s="142"/>
      <c r="L263" s="143">
        <f t="shared" si="49"/>
        <v>0</v>
      </c>
      <c r="M263" s="174" t="str">
        <f t="shared" si="47"/>
        <v/>
      </c>
      <c r="N263" s="145">
        <f t="shared" ref="N263" si="52">J263-L263</f>
        <v>0</v>
      </c>
      <c r="O263" s="146"/>
    </row>
    <row r="264" spans="1:15" ht="18.75" customHeight="1" x14ac:dyDescent="0.15">
      <c r="A264" s="87"/>
      <c r="B264" s="137"/>
      <c r="C264" s="326"/>
      <c r="D264" s="317"/>
      <c r="E264" s="318"/>
      <c r="F264" s="239"/>
      <c r="G264" s="138"/>
      <c r="H264" s="139"/>
      <c r="I264" s="140"/>
      <c r="J264" s="141">
        <f t="shared" si="48"/>
        <v>0</v>
      </c>
      <c r="K264" s="142"/>
      <c r="L264" s="143">
        <f t="shared" si="49"/>
        <v>0</v>
      </c>
      <c r="M264" s="174" t="str">
        <f t="shared" si="47"/>
        <v/>
      </c>
      <c r="N264" s="145">
        <f>J264-L264</f>
        <v>0</v>
      </c>
      <c r="O264" s="146"/>
    </row>
    <row r="265" spans="1:15" ht="18.75" customHeight="1" x14ac:dyDescent="0.15">
      <c r="A265" s="87"/>
      <c r="B265" s="137"/>
      <c r="C265" s="326"/>
      <c r="D265" s="317"/>
      <c r="E265" s="318"/>
      <c r="F265" s="239"/>
      <c r="G265" s="138"/>
      <c r="H265" s="139"/>
      <c r="I265" s="140"/>
      <c r="J265" s="141">
        <f t="shared" si="48"/>
        <v>0</v>
      </c>
      <c r="K265" s="142"/>
      <c r="L265" s="143">
        <f t="shared" si="49"/>
        <v>0</v>
      </c>
      <c r="M265" s="174" t="str">
        <f t="shared" si="47"/>
        <v/>
      </c>
      <c r="N265" s="145">
        <f t="shared" ref="N265:N267" si="53">J265-L265</f>
        <v>0</v>
      </c>
      <c r="O265" s="146"/>
    </row>
    <row r="266" spans="1:15" ht="18.75" customHeight="1" x14ac:dyDescent="0.15">
      <c r="A266" s="87"/>
      <c r="B266" s="137"/>
      <c r="C266" s="326"/>
      <c r="D266" s="317"/>
      <c r="E266" s="318"/>
      <c r="F266" s="239"/>
      <c r="G266" s="138"/>
      <c r="H266" s="139"/>
      <c r="I266" s="140"/>
      <c r="J266" s="141">
        <f t="shared" si="48"/>
        <v>0</v>
      </c>
      <c r="K266" s="142"/>
      <c r="L266" s="143">
        <f t="shared" si="49"/>
        <v>0</v>
      </c>
      <c r="M266" s="174" t="str">
        <f t="shared" si="47"/>
        <v/>
      </c>
      <c r="N266" s="145">
        <f t="shared" si="53"/>
        <v>0</v>
      </c>
      <c r="O266" s="146"/>
    </row>
    <row r="267" spans="1:15" ht="18.75" customHeight="1" x14ac:dyDescent="0.15">
      <c r="A267" s="87"/>
      <c r="B267" s="137"/>
      <c r="C267" s="326"/>
      <c r="D267" s="317"/>
      <c r="E267" s="318"/>
      <c r="F267" s="239"/>
      <c r="G267" s="138"/>
      <c r="H267" s="139"/>
      <c r="I267" s="140"/>
      <c r="J267" s="141">
        <f t="shared" si="48"/>
        <v>0</v>
      </c>
      <c r="K267" s="142"/>
      <c r="L267" s="143">
        <f t="shared" si="49"/>
        <v>0</v>
      </c>
      <c r="M267" s="174" t="str">
        <f t="shared" si="47"/>
        <v/>
      </c>
      <c r="N267" s="145">
        <f t="shared" si="53"/>
        <v>0</v>
      </c>
      <c r="O267" s="146"/>
    </row>
    <row r="268" spans="1:15" ht="18.75" customHeight="1" x14ac:dyDescent="0.15">
      <c r="A268" s="87"/>
      <c r="B268" s="137"/>
      <c r="C268" s="326"/>
      <c r="D268" s="317"/>
      <c r="E268" s="318"/>
      <c r="F268" s="239"/>
      <c r="G268" s="138"/>
      <c r="H268" s="139"/>
      <c r="I268" s="140"/>
      <c r="J268" s="141">
        <f t="shared" si="48"/>
        <v>0</v>
      </c>
      <c r="K268" s="142"/>
      <c r="L268" s="143">
        <f t="shared" si="49"/>
        <v>0</v>
      </c>
      <c r="M268" s="174" t="str">
        <f t="shared" si="47"/>
        <v/>
      </c>
      <c r="N268" s="145">
        <f>J268-L268</f>
        <v>0</v>
      </c>
      <c r="O268" s="146"/>
    </row>
    <row r="269" spans="1:15" ht="18.75" customHeight="1" thickBot="1" x14ac:dyDescent="0.2">
      <c r="A269" s="87"/>
      <c r="B269" s="320"/>
      <c r="C269" s="269"/>
      <c r="D269" s="270"/>
      <c r="E269" s="271"/>
      <c r="F269" s="272"/>
      <c r="G269" s="273"/>
      <c r="H269" s="274"/>
      <c r="I269" s="275"/>
      <c r="J269" s="304">
        <f t="shared" si="48"/>
        <v>0</v>
      </c>
      <c r="K269" s="276"/>
      <c r="L269" s="306">
        <f t="shared" si="49"/>
        <v>0</v>
      </c>
      <c r="M269" s="308" t="str">
        <f t="shared" si="47"/>
        <v/>
      </c>
      <c r="N269" s="277">
        <f t="shared" ref="N269:N275" si="54">J269-L269</f>
        <v>0</v>
      </c>
      <c r="O269" s="103"/>
    </row>
    <row r="270" spans="1:15" ht="18.75" customHeight="1" x14ac:dyDescent="0.15">
      <c r="A270" s="87"/>
      <c r="B270" s="147"/>
      <c r="C270" s="268" t="s">
        <v>525</v>
      </c>
      <c r="D270" s="251" t="s">
        <v>554</v>
      </c>
      <c r="E270" s="252" t="s">
        <v>496</v>
      </c>
      <c r="F270" s="253"/>
      <c r="G270" s="314"/>
      <c r="H270" s="315"/>
      <c r="I270" s="152"/>
      <c r="J270" s="254">
        <f>SUMIFS(J250:J269,B250:B269,"設備")</f>
        <v>0</v>
      </c>
      <c r="K270" s="154"/>
      <c r="L270" s="255">
        <f>SUMIFS(L250:L269,B250:B269,"設備")</f>
        <v>0</v>
      </c>
      <c r="M270" s="316"/>
      <c r="N270" s="256">
        <f t="shared" si="54"/>
        <v>0</v>
      </c>
      <c r="O270" s="157"/>
    </row>
    <row r="271" spans="1:15" ht="18.75" customHeight="1" x14ac:dyDescent="0.15">
      <c r="A271" s="87"/>
      <c r="B271" s="137"/>
      <c r="C271" s="263" t="s">
        <v>525</v>
      </c>
      <c r="D271" s="319" t="s">
        <v>555</v>
      </c>
      <c r="E271" s="179" t="s">
        <v>496</v>
      </c>
      <c r="F271" s="238"/>
      <c r="G271" s="170"/>
      <c r="H271" s="171"/>
      <c r="I271" s="141"/>
      <c r="J271" s="172">
        <f>SUMIFS(J250:J269,B250:B269,"工事")</f>
        <v>0</v>
      </c>
      <c r="K271" s="143"/>
      <c r="L271" s="173">
        <f>SUMIFS(L250:L269,B250:B269,"工事")</f>
        <v>0</v>
      </c>
      <c r="M271" s="174"/>
      <c r="N271" s="175">
        <f t="shared" si="54"/>
        <v>0</v>
      </c>
      <c r="O271" s="146"/>
    </row>
    <row r="272" spans="1:15" ht="18.75" customHeight="1" thickBot="1" x14ac:dyDescent="0.2">
      <c r="A272" s="87"/>
      <c r="B272" s="257"/>
      <c r="C272" s="278"/>
      <c r="D272" s="279" t="s">
        <v>525</v>
      </c>
      <c r="E272" s="280" t="s">
        <v>509</v>
      </c>
      <c r="F272" s="281"/>
      <c r="G272" s="282"/>
      <c r="H272" s="283"/>
      <c r="I272" s="258"/>
      <c r="J272" s="265">
        <f>J270+J271</f>
        <v>0</v>
      </c>
      <c r="K272" s="259"/>
      <c r="L272" s="266">
        <f>L270+L271</f>
        <v>0</v>
      </c>
      <c r="M272" s="260"/>
      <c r="N272" s="267">
        <f t="shared" si="54"/>
        <v>0</v>
      </c>
      <c r="O272" s="261"/>
    </row>
    <row r="273" spans="1:15" ht="18.75" customHeight="1" thickTop="1" x14ac:dyDescent="0.15">
      <c r="A273" s="87"/>
      <c r="B273" s="147"/>
      <c r="C273" s="250" t="s">
        <v>417</v>
      </c>
      <c r="D273" s="251" t="s">
        <v>491</v>
      </c>
      <c r="E273" s="252" t="s">
        <v>493</v>
      </c>
      <c r="F273" s="253"/>
      <c r="G273" s="314"/>
      <c r="H273" s="315"/>
      <c r="I273" s="152"/>
      <c r="J273" s="254">
        <f>SUMIFS(J226:J272,D226:D272,"設備費4")</f>
        <v>0</v>
      </c>
      <c r="K273" s="154"/>
      <c r="L273" s="255">
        <f>SUMIFS(L226:L272,D226:D272,"設備費4")</f>
        <v>0</v>
      </c>
      <c r="M273" s="316"/>
      <c r="N273" s="256">
        <f t="shared" si="54"/>
        <v>0</v>
      </c>
      <c r="O273" s="157"/>
    </row>
    <row r="274" spans="1:15" ht="18.75" customHeight="1" x14ac:dyDescent="0.15">
      <c r="A274" s="87"/>
      <c r="B274" s="137"/>
      <c r="C274" s="177" t="s">
        <v>417</v>
      </c>
      <c r="D274" s="319" t="s">
        <v>497</v>
      </c>
      <c r="E274" s="179" t="s">
        <v>493</v>
      </c>
      <c r="F274" s="238"/>
      <c r="G274" s="170"/>
      <c r="H274" s="171"/>
      <c r="I274" s="141"/>
      <c r="J274" s="172">
        <f>SUMIFS(J226:J272,D226:D272,"工事費4")</f>
        <v>0</v>
      </c>
      <c r="K274" s="143"/>
      <c r="L274" s="173">
        <f>SUMIFS(L226:L272,D226:D272,"工事費4")</f>
        <v>0</v>
      </c>
      <c r="M274" s="174"/>
      <c r="N274" s="175">
        <f t="shared" si="54"/>
        <v>0</v>
      </c>
      <c r="O274" s="146"/>
    </row>
    <row r="275" spans="1:15" ht="18.75" customHeight="1" thickBot="1" x14ac:dyDescent="0.2">
      <c r="A275" s="87"/>
      <c r="B275" s="257"/>
      <c r="C275" s="278"/>
      <c r="D275" s="284" t="s">
        <v>498</v>
      </c>
      <c r="E275" s="280" t="s">
        <v>493</v>
      </c>
      <c r="F275" s="281"/>
      <c r="G275" s="282"/>
      <c r="H275" s="283"/>
      <c r="I275" s="258"/>
      <c r="J275" s="265">
        <f>J273+J274</f>
        <v>0</v>
      </c>
      <c r="K275" s="259"/>
      <c r="L275" s="266">
        <f>L273+L274</f>
        <v>0</v>
      </c>
      <c r="M275" s="260"/>
      <c r="N275" s="267">
        <f t="shared" si="54"/>
        <v>0</v>
      </c>
      <c r="O275" s="261"/>
    </row>
    <row r="276" spans="1:15" ht="18.75" customHeight="1" thickTop="1" x14ac:dyDescent="0.15">
      <c r="A276" s="87"/>
      <c r="B276" s="137"/>
      <c r="C276" s="2011" t="s">
        <v>502</v>
      </c>
      <c r="D276" s="2012"/>
      <c r="E276" s="2013"/>
      <c r="F276" s="239"/>
      <c r="G276" s="138"/>
      <c r="H276" s="139"/>
      <c r="I276" s="141"/>
      <c r="J276" s="141"/>
      <c r="K276" s="142"/>
      <c r="L276" s="143"/>
      <c r="M276" s="174"/>
      <c r="N276" s="145"/>
      <c r="O276" s="146"/>
    </row>
    <row r="277" spans="1:15" ht="18.75" customHeight="1" x14ac:dyDescent="0.15">
      <c r="A277" s="87"/>
      <c r="B277" s="137"/>
      <c r="C277" s="2014" t="s">
        <v>526</v>
      </c>
      <c r="D277" s="2015"/>
      <c r="E277" s="2016"/>
      <c r="F277" s="239"/>
      <c r="G277" s="138"/>
      <c r="H277" s="139"/>
      <c r="I277" s="140"/>
      <c r="J277" s="141"/>
      <c r="K277" s="142"/>
      <c r="L277" s="143"/>
      <c r="M277" s="174" t="str">
        <f t="shared" ref="M277:M297" si="55">IF(I277-K277=0,"",I277-K277)</f>
        <v/>
      </c>
      <c r="N277" s="145"/>
      <c r="O277" s="146"/>
    </row>
    <row r="278" spans="1:15" ht="18.75" customHeight="1" x14ac:dyDescent="0.15">
      <c r="A278" s="87"/>
      <c r="B278" s="137"/>
      <c r="C278" s="326"/>
      <c r="D278" s="317"/>
      <c r="E278" s="318"/>
      <c r="F278" s="239"/>
      <c r="G278" s="138"/>
      <c r="H278" s="139"/>
      <c r="I278" s="140"/>
      <c r="J278" s="141">
        <f t="shared" ref="J278:J297" si="56">ROUNDDOWN(H278*I278,0)</f>
        <v>0</v>
      </c>
      <c r="K278" s="142"/>
      <c r="L278" s="143">
        <f t="shared" ref="L278:L321" si="57">ROUNDDOWN(H278*K278,0)</f>
        <v>0</v>
      </c>
      <c r="M278" s="174" t="str">
        <f t="shared" si="55"/>
        <v/>
      </c>
      <c r="N278" s="145">
        <f>J278-L278</f>
        <v>0</v>
      </c>
      <c r="O278" s="146"/>
    </row>
    <row r="279" spans="1:15" ht="18.75" customHeight="1" x14ac:dyDescent="0.15">
      <c r="A279" s="87"/>
      <c r="B279" s="137"/>
      <c r="C279" s="326"/>
      <c r="D279" s="317"/>
      <c r="E279" s="318"/>
      <c r="F279" s="239"/>
      <c r="G279" s="138"/>
      <c r="H279" s="139"/>
      <c r="I279" s="140"/>
      <c r="J279" s="141">
        <f t="shared" si="56"/>
        <v>0</v>
      </c>
      <c r="K279" s="142"/>
      <c r="L279" s="143">
        <f t="shared" si="57"/>
        <v>0</v>
      </c>
      <c r="M279" s="174" t="str">
        <f t="shared" si="55"/>
        <v/>
      </c>
      <c r="N279" s="145">
        <f t="shared" ref="N279:N292" si="58">J279-L279</f>
        <v>0</v>
      </c>
      <c r="O279" s="146"/>
    </row>
    <row r="280" spans="1:15" ht="18.75" customHeight="1" x14ac:dyDescent="0.15">
      <c r="A280" s="87"/>
      <c r="B280" s="137"/>
      <c r="C280" s="326"/>
      <c r="D280" s="317"/>
      <c r="E280" s="318"/>
      <c r="F280" s="239"/>
      <c r="G280" s="138"/>
      <c r="H280" s="139"/>
      <c r="I280" s="140"/>
      <c r="J280" s="141">
        <f t="shared" si="56"/>
        <v>0</v>
      </c>
      <c r="K280" s="142"/>
      <c r="L280" s="143">
        <f t="shared" si="57"/>
        <v>0</v>
      </c>
      <c r="M280" s="174" t="str">
        <f t="shared" si="55"/>
        <v/>
      </c>
      <c r="N280" s="145">
        <f t="shared" si="58"/>
        <v>0</v>
      </c>
      <c r="O280" s="146"/>
    </row>
    <row r="281" spans="1:15" ht="18.75" customHeight="1" x14ac:dyDescent="0.15">
      <c r="A281" s="87"/>
      <c r="B281" s="137"/>
      <c r="C281" s="326"/>
      <c r="D281" s="317"/>
      <c r="E281" s="318"/>
      <c r="F281" s="239"/>
      <c r="G281" s="138"/>
      <c r="H281" s="139"/>
      <c r="I281" s="140"/>
      <c r="J281" s="141">
        <f t="shared" si="56"/>
        <v>0</v>
      </c>
      <c r="K281" s="142"/>
      <c r="L281" s="143">
        <f t="shared" si="57"/>
        <v>0</v>
      </c>
      <c r="M281" s="174" t="str">
        <f t="shared" si="55"/>
        <v/>
      </c>
      <c r="N281" s="145">
        <f t="shared" si="58"/>
        <v>0</v>
      </c>
      <c r="O281" s="146"/>
    </row>
    <row r="282" spans="1:15" ht="18.75" customHeight="1" x14ac:dyDescent="0.15">
      <c r="A282" s="87"/>
      <c r="B282" s="137"/>
      <c r="C282" s="326"/>
      <c r="D282" s="317"/>
      <c r="E282" s="318"/>
      <c r="F282" s="239"/>
      <c r="G282" s="138"/>
      <c r="H282" s="139"/>
      <c r="I282" s="140"/>
      <c r="J282" s="141">
        <f t="shared" si="56"/>
        <v>0</v>
      </c>
      <c r="K282" s="142"/>
      <c r="L282" s="143">
        <f t="shared" si="57"/>
        <v>0</v>
      </c>
      <c r="M282" s="174" t="str">
        <f t="shared" si="55"/>
        <v/>
      </c>
      <c r="N282" s="145">
        <f t="shared" si="58"/>
        <v>0</v>
      </c>
      <c r="O282" s="146"/>
    </row>
    <row r="283" spans="1:15" ht="18.75" customHeight="1" x14ac:dyDescent="0.15">
      <c r="A283" s="87"/>
      <c r="B283" s="137"/>
      <c r="C283" s="326"/>
      <c r="D283" s="317"/>
      <c r="E283" s="318"/>
      <c r="F283" s="239"/>
      <c r="G283" s="138"/>
      <c r="H283" s="139"/>
      <c r="I283" s="140"/>
      <c r="J283" s="141">
        <f t="shared" si="56"/>
        <v>0</v>
      </c>
      <c r="K283" s="142"/>
      <c r="L283" s="143">
        <f t="shared" si="57"/>
        <v>0</v>
      </c>
      <c r="M283" s="174" t="str">
        <f t="shared" si="55"/>
        <v/>
      </c>
      <c r="N283" s="145">
        <f t="shared" si="58"/>
        <v>0</v>
      </c>
      <c r="O283" s="146"/>
    </row>
    <row r="284" spans="1:15" ht="18.75" customHeight="1" x14ac:dyDescent="0.15">
      <c r="A284" s="87"/>
      <c r="B284" s="137"/>
      <c r="C284" s="326"/>
      <c r="D284" s="317"/>
      <c r="E284" s="318"/>
      <c r="F284" s="239"/>
      <c r="G284" s="138"/>
      <c r="H284" s="139"/>
      <c r="I284" s="140"/>
      <c r="J284" s="141">
        <f t="shared" si="56"/>
        <v>0</v>
      </c>
      <c r="K284" s="142"/>
      <c r="L284" s="143">
        <f t="shared" si="57"/>
        <v>0</v>
      </c>
      <c r="M284" s="174" t="str">
        <f t="shared" si="55"/>
        <v/>
      </c>
      <c r="N284" s="145">
        <f t="shared" si="58"/>
        <v>0</v>
      </c>
      <c r="O284" s="146"/>
    </row>
    <row r="285" spans="1:15" ht="18.75" customHeight="1" x14ac:dyDescent="0.15">
      <c r="A285" s="87"/>
      <c r="B285" s="137"/>
      <c r="C285" s="326"/>
      <c r="D285" s="317"/>
      <c r="E285" s="318"/>
      <c r="F285" s="239"/>
      <c r="G285" s="138"/>
      <c r="H285" s="139"/>
      <c r="I285" s="140"/>
      <c r="J285" s="141">
        <f t="shared" si="56"/>
        <v>0</v>
      </c>
      <c r="K285" s="142"/>
      <c r="L285" s="143">
        <f t="shared" si="57"/>
        <v>0</v>
      </c>
      <c r="M285" s="174" t="str">
        <f t="shared" si="55"/>
        <v/>
      </c>
      <c r="N285" s="145">
        <f t="shared" si="58"/>
        <v>0</v>
      </c>
      <c r="O285" s="146"/>
    </row>
    <row r="286" spans="1:15" ht="18.75" customHeight="1" x14ac:dyDescent="0.15">
      <c r="A286" s="87"/>
      <c r="B286" s="137"/>
      <c r="C286" s="326"/>
      <c r="D286" s="317"/>
      <c r="E286" s="318"/>
      <c r="F286" s="239"/>
      <c r="G286" s="138"/>
      <c r="H286" s="139"/>
      <c r="I286" s="140"/>
      <c r="J286" s="141">
        <f t="shared" si="56"/>
        <v>0</v>
      </c>
      <c r="K286" s="142"/>
      <c r="L286" s="143">
        <f t="shared" si="57"/>
        <v>0</v>
      </c>
      <c r="M286" s="174" t="str">
        <f t="shared" si="55"/>
        <v/>
      </c>
      <c r="N286" s="145">
        <f t="shared" si="58"/>
        <v>0</v>
      </c>
      <c r="O286" s="146"/>
    </row>
    <row r="287" spans="1:15" ht="18.75" customHeight="1" x14ac:dyDescent="0.15">
      <c r="A287" s="87"/>
      <c r="B287" s="137"/>
      <c r="C287" s="326"/>
      <c r="D287" s="317"/>
      <c r="E287" s="318"/>
      <c r="F287" s="239"/>
      <c r="G287" s="138"/>
      <c r="H287" s="139"/>
      <c r="I287" s="140"/>
      <c r="J287" s="141">
        <f t="shared" si="56"/>
        <v>0</v>
      </c>
      <c r="K287" s="142"/>
      <c r="L287" s="143">
        <f t="shared" si="57"/>
        <v>0</v>
      </c>
      <c r="M287" s="174" t="str">
        <f t="shared" si="55"/>
        <v/>
      </c>
      <c r="N287" s="145">
        <f t="shared" si="58"/>
        <v>0</v>
      </c>
      <c r="O287" s="146"/>
    </row>
    <row r="288" spans="1:15" ht="18.75" customHeight="1" x14ac:dyDescent="0.15">
      <c r="A288" s="87"/>
      <c r="B288" s="137"/>
      <c r="C288" s="326"/>
      <c r="D288" s="317"/>
      <c r="E288" s="318"/>
      <c r="F288" s="239"/>
      <c r="G288" s="138"/>
      <c r="H288" s="139"/>
      <c r="I288" s="140"/>
      <c r="J288" s="141">
        <f t="shared" si="56"/>
        <v>0</v>
      </c>
      <c r="K288" s="142"/>
      <c r="L288" s="143">
        <f t="shared" si="57"/>
        <v>0</v>
      </c>
      <c r="M288" s="174" t="str">
        <f t="shared" si="55"/>
        <v/>
      </c>
      <c r="N288" s="145">
        <f t="shared" si="58"/>
        <v>0</v>
      </c>
      <c r="O288" s="146"/>
    </row>
    <row r="289" spans="1:15" ht="18.75" customHeight="1" x14ac:dyDescent="0.15">
      <c r="A289" s="87"/>
      <c r="B289" s="137"/>
      <c r="C289" s="326"/>
      <c r="D289" s="317"/>
      <c r="E289" s="318"/>
      <c r="F289" s="239"/>
      <c r="G289" s="138"/>
      <c r="H289" s="139"/>
      <c r="I289" s="140"/>
      <c r="J289" s="141">
        <f t="shared" si="56"/>
        <v>0</v>
      </c>
      <c r="K289" s="142"/>
      <c r="L289" s="143">
        <f t="shared" si="57"/>
        <v>0</v>
      </c>
      <c r="M289" s="174" t="str">
        <f t="shared" si="55"/>
        <v/>
      </c>
      <c r="N289" s="145">
        <f t="shared" si="58"/>
        <v>0</v>
      </c>
      <c r="O289" s="146"/>
    </row>
    <row r="290" spans="1:15" ht="18.75" customHeight="1" x14ac:dyDescent="0.15">
      <c r="A290" s="87"/>
      <c r="B290" s="137"/>
      <c r="C290" s="326"/>
      <c r="D290" s="317"/>
      <c r="E290" s="318"/>
      <c r="F290" s="239"/>
      <c r="G290" s="138"/>
      <c r="H290" s="139"/>
      <c r="I290" s="140"/>
      <c r="J290" s="141">
        <f t="shared" si="56"/>
        <v>0</v>
      </c>
      <c r="K290" s="142"/>
      <c r="L290" s="143">
        <f t="shared" si="57"/>
        <v>0</v>
      </c>
      <c r="M290" s="174" t="str">
        <f t="shared" si="55"/>
        <v/>
      </c>
      <c r="N290" s="145">
        <f t="shared" si="58"/>
        <v>0</v>
      </c>
      <c r="O290" s="146"/>
    </row>
    <row r="291" spans="1:15" ht="18.75" customHeight="1" x14ac:dyDescent="0.15">
      <c r="A291" s="87"/>
      <c r="B291" s="137"/>
      <c r="C291" s="326"/>
      <c r="D291" s="317"/>
      <c r="E291" s="318"/>
      <c r="F291" s="239"/>
      <c r="G291" s="138"/>
      <c r="H291" s="139"/>
      <c r="I291" s="140"/>
      <c r="J291" s="141">
        <f t="shared" si="56"/>
        <v>0</v>
      </c>
      <c r="K291" s="142"/>
      <c r="L291" s="143">
        <f t="shared" si="57"/>
        <v>0</v>
      </c>
      <c r="M291" s="174" t="str">
        <f t="shared" si="55"/>
        <v/>
      </c>
      <c r="N291" s="145">
        <f t="shared" si="58"/>
        <v>0</v>
      </c>
      <c r="O291" s="146"/>
    </row>
    <row r="292" spans="1:15" ht="18.75" customHeight="1" x14ac:dyDescent="0.15">
      <c r="A292" s="87"/>
      <c r="B292" s="137"/>
      <c r="C292" s="326"/>
      <c r="D292" s="317"/>
      <c r="E292" s="318"/>
      <c r="F292" s="239"/>
      <c r="G292" s="138"/>
      <c r="H292" s="139"/>
      <c r="I292" s="140"/>
      <c r="J292" s="141">
        <f t="shared" si="56"/>
        <v>0</v>
      </c>
      <c r="K292" s="142"/>
      <c r="L292" s="143">
        <f t="shared" si="57"/>
        <v>0</v>
      </c>
      <c r="M292" s="174" t="str">
        <f t="shared" si="55"/>
        <v/>
      </c>
      <c r="N292" s="145">
        <f t="shared" si="58"/>
        <v>0</v>
      </c>
      <c r="O292" s="146"/>
    </row>
    <row r="293" spans="1:15" ht="18.75" customHeight="1" x14ac:dyDescent="0.15">
      <c r="A293" s="87"/>
      <c r="B293" s="137"/>
      <c r="C293" s="326"/>
      <c r="D293" s="317"/>
      <c r="E293" s="318"/>
      <c r="F293" s="239"/>
      <c r="G293" s="138"/>
      <c r="H293" s="139"/>
      <c r="I293" s="140"/>
      <c r="J293" s="141">
        <f t="shared" si="56"/>
        <v>0</v>
      </c>
      <c r="K293" s="142"/>
      <c r="L293" s="143">
        <f t="shared" si="57"/>
        <v>0</v>
      </c>
      <c r="M293" s="174" t="str">
        <f t="shared" si="55"/>
        <v/>
      </c>
      <c r="N293" s="145">
        <f>J293-L293</f>
        <v>0</v>
      </c>
      <c r="O293" s="146"/>
    </row>
    <row r="294" spans="1:15" ht="18.75" customHeight="1" x14ac:dyDescent="0.15">
      <c r="A294" s="87"/>
      <c r="B294" s="137"/>
      <c r="C294" s="326"/>
      <c r="D294" s="317"/>
      <c r="E294" s="318"/>
      <c r="F294" s="239"/>
      <c r="G294" s="138"/>
      <c r="H294" s="139"/>
      <c r="I294" s="140"/>
      <c r="J294" s="141">
        <f t="shared" si="56"/>
        <v>0</v>
      </c>
      <c r="K294" s="142"/>
      <c r="L294" s="143">
        <f t="shared" si="57"/>
        <v>0</v>
      </c>
      <c r="M294" s="174" t="str">
        <f t="shared" si="55"/>
        <v/>
      </c>
      <c r="N294" s="145">
        <f t="shared" ref="N294:N297" si="59">J294-L294</f>
        <v>0</v>
      </c>
      <c r="O294" s="146"/>
    </row>
    <row r="295" spans="1:15" ht="18.75" customHeight="1" x14ac:dyDescent="0.15">
      <c r="A295" s="87"/>
      <c r="B295" s="137"/>
      <c r="C295" s="326"/>
      <c r="D295" s="317"/>
      <c r="E295" s="318"/>
      <c r="F295" s="239"/>
      <c r="G295" s="138"/>
      <c r="H295" s="139"/>
      <c r="I295" s="140"/>
      <c r="J295" s="141">
        <f t="shared" si="56"/>
        <v>0</v>
      </c>
      <c r="K295" s="142"/>
      <c r="L295" s="143">
        <f t="shared" si="57"/>
        <v>0</v>
      </c>
      <c r="M295" s="174" t="str">
        <f t="shared" si="55"/>
        <v/>
      </c>
      <c r="N295" s="145">
        <f t="shared" si="59"/>
        <v>0</v>
      </c>
      <c r="O295" s="146"/>
    </row>
    <row r="296" spans="1:15" ht="18.75" customHeight="1" x14ac:dyDescent="0.15">
      <c r="A296" s="87"/>
      <c r="B296" s="137"/>
      <c r="C296" s="326"/>
      <c r="D296" s="317"/>
      <c r="E296" s="318"/>
      <c r="F296" s="239"/>
      <c r="G296" s="138"/>
      <c r="H296" s="139"/>
      <c r="I296" s="140"/>
      <c r="J296" s="141">
        <f t="shared" si="56"/>
        <v>0</v>
      </c>
      <c r="K296" s="142"/>
      <c r="L296" s="143">
        <f t="shared" si="57"/>
        <v>0</v>
      </c>
      <c r="M296" s="174" t="str">
        <f t="shared" si="55"/>
        <v/>
      </c>
      <c r="N296" s="145">
        <f t="shared" si="59"/>
        <v>0</v>
      </c>
      <c r="O296" s="146"/>
    </row>
    <row r="297" spans="1:15" ht="18.75" customHeight="1" thickBot="1" x14ac:dyDescent="0.2">
      <c r="A297" s="87"/>
      <c r="B297" s="320"/>
      <c r="C297" s="269"/>
      <c r="D297" s="270"/>
      <c r="E297" s="271"/>
      <c r="F297" s="272"/>
      <c r="G297" s="273"/>
      <c r="H297" s="274"/>
      <c r="I297" s="275"/>
      <c r="J297" s="304">
        <f t="shared" si="56"/>
        <v>0</v>
      </c>
      <c r="K297" s="276"/>
      <c r="L297" s="306">
        <f t="shared" si="57"/>
        <v>0</v>
      </c>
      <c r="M297" s="308" t="str">
        <f t="shared" si="55"/>
        <v/>
      </c>
      <c r="N297" s="277">
        <f t="shared" si="59"/>
        <v>0</v>
      </c>
      <c r="O297" s="103"/>
    </row>
    <row r="298" spans="1:15" ht="18.75" customHeight="1" x14ac:dyDescent="0.15">
      <c r="A298" s="87"/>
      <c r="B298" s="147"/>
      <c r="C298" s="268" t="s">
        <v>527</v>
      </c>
      <c r="D298" s="251" t="s">
        <v>556</v>
      </c>
      <c r="E298" s="252" t="s">
        <v>496</v>
      </c>
      <c r="F298" s="253"/>
      <c r="G298" s="314"/>
      <c r="H298" s="315"/>
      <c r="I298" s="152"/>
      <c r="J298" s="254">
        <f>SUMIFS(J278:J297,B278:B297,"設備")</f>
        <v>0</v>
      </c>
      <c r="K298" s="154"/>
      <c r="L298" s="255">
        <f>SUMIFS(L277:L297,B277:B297,"設備")</f>
        <v>0</v>
      </c>
      <c r="M298" s="316"/>
      <c r="N298" s="256">
        <f>J298-L298</f>
        <v>0</v>
      </c>
      <c r="O298" s="157"/>
    </row>
    <row r="299" spans="1:15" ht="18.75" customHeight="1" x14ac:dyDescent="0.15">
      <c r="A299" s="87"/>
      <c r="B299" s="137"/>
      <c r="C299" s="268" t="s">
        <v>527</v>
      </c>
      <c r="D299" s="319" t="s">
        <v>557</v>
      </c>
      <c r="E299" s="179" t="s">
        <v>496</v>
      </c>
      <c r="F299" s="238"/>
      <c r="G299" s="170"/>
      <c r="H299" s="171"/>
      <c r="I299" s="141"/>
      <c r="J299" s="172">
        <f>SUMIFS(J278:J297,B278:B297,"工事")</f>
        <v>0</v>
      </c>
      <c r="K299" s="143"/>
      <c r="L299" s="173">
        <f>SUMIFS(L277:L297,B277:B297,"工事")</f>
        <v>0</v>
      </c>
      <c r="M299" s="174"/>
      <c r="N299" s="175">
        <f>J299-L299</f>
        <v>0</v>
      </c>
      <c r="O299" s="146"/>
    </row>
    <row r="300" spans="1:15" ht="18.75" customHeight="1" thickBot="1" x14ac:dyDescent="0.2">
      <c r="A300" s="87"/>
      <c r="B300" s="320"/>
      <c r="C300" s="299"/>
      <c r="D300" s="264" t="s">
        <v>527</v>
      </c>
      <c r="E300" s="321" t="s">
        <v>509</v>
      </c>
      <c r="F300" s="262"/>
      <c r="G300" s="302"/>
      <c r="H300" s="303"/>
      <c r="I300" s="304"/>
      <c r="J300" s="305">
        <f>J298+J299</f>
        <v>0</v>
      </c>
      <c r="K300" s="306"/>
      <c r="L300" s="307">
        <f>L298+L299</f>
        <v>0</v>
      </c>
      <c r="M300" s="308"/>
      <c r="N300" s="309">
        <f>J300-L300</f>
        <v>0</v>
      </c>
      <c r="O300" s="103"/>
    </row>
    <row r="301" spans="1:15" ht="18.75" customHeight="1" x14ac:dyDescent="0.15">
      <c r="A301" s="87"/>
      <c r="B301" s="137"/>
      <c r="C301" s="2003" t="s">
        <v>528</v>
      </c>
      <c r="D301" s="2004"/>
      <c r="E301" s="2005"/>
      <c r="F301" s="239"/>
      <c r="G301" s="138"/>
      <c r="H301" s="139"/>
      <c r="I301" s="140"/>
      <c r="J301" s="152"/>
      <c r="K301" s="322"/>
      <c r="L301" s="294">
        <f t="shared" si="57"/>
        <v>0</v>
      </c>
      <c r="M301" s="316" t="str">
        <f t="shared" ref="M301:M321" si="60">IF(I301-K301=0,"",I301-K301)</f>
        <v/>
      </c>
      <c r="N301" s="156"/>
      <c r="O301" s="146"/>
    </row>
    <row r="302" spans="1:15" ht="18.75" customHeight="1" x14ac:dyDescent="0.15">
      <c r="A302" s="87"/>
      <c r="B302" s="137"/>
      <c r="C302" s="326"/>
      <c r="D302" s="495"/>
      <c r="E302" s="493"/>
      <c r="F302" s="239"/>
      <c r="G302" s="138"/>
      <c r="H302" s="139"/>
      <c r="I302" s="140"/>
      <c r="J302" s="141">
        <f t="shared" ref="J302:J321" si="61">ROUNDDOWN(H302*I302,0)</f>
        <v>0</v>
      </c>
      <c r="K302" s="142"/>
      <c r="L302" s="143">
        <f t="shared" si="57"/>
        <v>0</v>
      </c>
      <c r="M302" s="174" t="str">
        <f t="shared" si="60"/>
        <v/>
      </c>
      <c r="N302" s="145">
        <f t="shared" ref="N302" si="62">J302-L302</f>
        <v>0</v>
      </c>
      <c r="O302" s="146"/>
    </row>
    <row r="303" spans="1:15" ht="18.75" customHeight="1" x14ac:dyDescent="0.15">
      <c r="A303" s="87"/>
      <c r="B303" s="137"/>
      <c r="C303" s="326"/>
      <c r="D303" s="317"/>
      <c r="E303" s="318"/>
      <c r="F303" s="239"/>
      <c r="G303" s="138"/>
      <c r="H303" s="139"/>
      <c r="I303" s="140"/>
      <c r="J303" s="141">
        <f t="shared" si="61"/>
        <v>0</v>
      </c>
      <c r="K303" s="142"/>
      <c r="L303" s="143">
        <f t="shared" si="57"/>
        <v>0</v>
      </c>
      <c r="M303" s="174" t="str">
        <f t="shared" si="60"/>
        <v/>
      </c>
      <c r="N303" s="145">
        <f>J303-L303</f>
        <v>0</v>
      </c>
      <c r="O303" s="146"/>
    </row>
    <row r="304" spans="1:15" ht="18.75" customHeight="1" x14ac:dyDescent="0.15">
      <c r="A304" s="87"/>
      <c r="B304" s="137"/>
      <c r="C304" s="326"/>
      <c r="D304" s="317"/>
      <c r="E304" s="318"/>
      <c r="F304" s="239"/>
      <c r="G304" s="138"/>
      <c r="H304" s="139"/>
      <c r="I304" s="140"/>
      <c r="J304" s="141">
        <f t="shared" si="61"/>
        <v>0</v>
      </c>
      <c r="K304" s="142"/>
      <c r="L304" s="143">
        <f t="shared" si="57"/>
        <v>0</v>
      </c>
      <c r="M304" s="174" t="str">
        <f t="shared" si="60"/>
        <v/>
      </c>
      <c r="N304" s="145">
        <f t="shared" ref="N304:N313" si="63">J304-L304</f>
        <v>0</v>
      </c>
      <c r="O304" s="146"/>
    </row>
    <row r="305" spans="1:15" ht="18.75" customHeight="1" x14ac:dyDescent="0.15">
      <c r="A305" s="87"/>
      <c r="B305" s="137"/>
      <c r="C305" s="326"/>
      <c r="D305" s="317"/>
      <c r="E305" s="318"/>
      <c r="F305" s="239"/>
      <c r="G305" s="138"/>
      <c r="H305" s="139"/>
      <c r="I305" s="140"/>
      <c r="J305" s="141">
        <f t="shared" si="61"/>
        <v>0</v>
      </c>
      <c r="K305" s="142"/>
      <c r="L305" s="143">
        <f t="shared" si="57"/>
        <v>0</v>
      </c>
      <c r="M305" s="174" t="str">
        <f t="shared" si="60"/>
        <v/>
      </c>
      <c r="N305" s="145">
        <f t="shared" si="63"/>
        <v>0</v>
      </c>
      <c r="O305" s="146"/>
    </row>
    <row r="306" spans="1:15" ht="18.75" customHeight="1" x14ac:dyDescent="0.15">
      <c r="A306" s="87"/>
      <c r="B306" s="137"/>
      <c r="C306" s="326"/>
      <c r="D306" s="317"/>
      <c r="E306" s="318"/>
      <c r="F306" s="239"/>
      <c r="G306" s="138"/>
      <c r="H306" s="139"/>
      <c r="I306" s="140"/>
      <c r="J306" s="141">
        <f t="shared" si="61"/>
        <v>0</v>
      </c>
      <c r="K306" s="142"/>
      <c r="L306" s="143">
        <f t="shared" si="57"/>
        <v>0</v>
      </c>
      <c r="M306" s="174" t="str">
        <f t="shared" si="60"/>
        <v/>
      </c>
      <c r="N306" s="145">
        <f t="shared" si="63"/>
        <v>0</v>
      </c>
      <c r="O306" s="146"/>
    </row>
    <row r="307" spans="1:15" ht="18.75" customHeight="1" x14ac:dyDescent="0.15">
      <c r="A307" s="87"/>
      <c r="B307" s="137"/>
      <c r="C307" s="326"/>
      <c r="D307" s="317"/>
      <c r="E307" s="318"/>
      <c r="F307" s="239"/>
      <c r="G307" s="138"/>
      <c r="H307" s="139"/>
      <c r="I307" s="140"/>
      <c r="J307" s="141">
        <f t="shared" si="61"/>
        <v>0</v>
      </c>
      <c r="K307" s="142"/>
      <c r="L307" s="143">
        <f t="shared" si="57"/>
        <v>0</v>
      </c>
      <c r="M307" s="174" t="str">
        <f t="shared" si="60"/>
        <v/>
      </c>
      <c r="N307" s="145">
        <f t="shared" si="63"/>
        <v>0</v>
      </c>
      <c r="O307" s="146"/>
    </row>
    <row r="308" spans="1:15" ht="18.75" customHeight="1" x14ac:dyDescent="0.15">
      <c r="A308" s="87"/>
      <c r="B308" s="137"/>
      <c r="C308" s="326"/>
      <c r="D308" s="317"/>
      <c r="E308" s="318"/>
      <c r="F308" s="239"/>
      <c r="G308" s="138"/>
      <c r="H308" s="139"/>
      <c r="I308" s="140"/>
      <c r="J308" s="141">
        <f t="shared" si="61"/>
        <v>0</v>
      </c>
      <c r="K308" s="142"/>
      <c r="L308" s="143">
        <f t="shared" si="57"/>
        <v>0</v>
      </c>
      <c r="M308" s="174" t="str">
        <f t="shared" si="60"/>
        <v/>
      </c>
      <c r="N308" s="145">
        <f t="shared" si="63"/>
        <v>0</v>
      </c>
      <c r="O308" s="146"/>
    </row>
    <row r="309" spans="1:15" ht="18.75" customHeight="1" x14ac:dyDescent="0.15">
      <c r="A309" s="87"/>
      <c r="B309" s="137"/>
      <c r="C309" s="326"/>
      <c r="D309" s="317"/>
      <c r="E309" s="318"/>
      <c r="F309" s="239"/>
      <c r="G309" s="138"/>
      <c r="H309" s="139"/>
      <c r="I309" s="140"/>
      <c r="J309" s="141">
        <f t="shared" si="61"/>
        <v>0</v>
      </c>
      <c r="K309" s="142"/>
      <c r="L309" s="143">
        <f t="shared" si="57"/>
        <v>0</v>
      </c>
      <c r="M309" s="174" t="str">
        <f t="shared" si="60"/>
        <v/>
      </c>
      <c r="N309" s="145">
        <f t="shared" si="63"/>
        <v>0</v>
      </c>
      <c r="O309" s="146"/>
    </row>
    <row r="310" spans="1:15" ht="18.75" customHeight="1" x14ac:dyDescent="0.15">
      <c r="A310" s="87"/>
      <c r="B310" s="137"/>
      <c r="C310" s="326"/>
      <c r="D310" s="317"/>
      <c r="E310" s="318"/>
      <c r="F310" s="239"/>
      <c r="G310" s="138"/>
      <c r="H310" s="139"/>
      <c r="I310" s="140"/>
      <c r="J310" s="141">
        <f t="shared" si="61"/>
        <v>0</v>
      </c>
      <c r="K310" s="142"/>
      <c r="L310" s="143">
        <f t="shared" si="57"/>
        <v>0</v>
      </c>
      <c r="M310" s="174" t="str">
        <f t="shared" si="60"/>
        <v/>
      </c>
      <c r="N310" s="145">
        <f t="shared" si="63"/>
        <v>0</v>
      </c>
      <c r="O310" s="146"/>
    </row>
    <row r="311" spans="1:15" ht="18.75" customHeight="1" x14ac:dyDescent="0.15">
      <c r="A311" s="87"/>
      <c r="B311" s="137"/>
      <c r="C311" s="326"/>
      <c r="D311" s="317"/>
      <c r="E311" s="318"/>
      <c r="F311" s="239"/>
      <c r="G311" s="138"/>
      <c r="H311" s="139"/>
      <c r="I311" s="140"/>
      <c r="J311" s="141">
        <f t="shared" si="61"/>
        <v>0</v>
      </c>
      <c r="K311" s="142"/>
      <c r="L311" s="143">
        <f t="shared" si="57"/>
        <v>0</v>
      </c>
      <c r="M311" s="174" t="str">
        <f t="shared" si="60"/>
        <v/>
      </c>
      <c r="N311" s="145">
        <f t="shared" si="63"/>
        <v>0</v>
      </c>
      <c r="O311" s="146"/>
    </row>
    <row r="312" spans="1:15" ht="18.75" customHeight="1" x14ac:dyDescent="0.15">
      <c r="A312" s="87"/>
      <c r="B312" s="137"/>
      <c r="C312" s="326"/>
      <c r="D312" s="317"/>
      <c r="E312" s="318"/>
      <c r="F312" s="239"/>
      <c r="G312" s="138"/>
      <c r="H312" s="139"/>
      <c r="I312" s="140"/>
      <c r="J312" s="141">
        <f t="shared" si="61"/>
        <v>0</v>
      </c>
      <c r="K312" s="142"/>
      <c r="L312" s="143">
        <f t="shared" si="57"/>
        <v>0</v>
      </c>
      <c r="M312" s="174" t="str">
        <f t="shared" si="60"/>
        <v/>
      </c>
      <c r="N312" s="145">
        <f t="shared" si="63"/>
        <v>0</v>
      </c>
      <c r="O312" s="146"/>
    </row>
    <row r="313" spans="1:15" ht="18.75" customHeight="1" x14ac:dyDescent="0.15">
      <c r="A313" s="87"/>
      <c r="B313" s="137"/>
      <c r="C313" s="326"/>
      <c r="D313" s="317"/>
      <c r="E313" s="318"/>
      <c r="F313" s="239"/>
      <c r="G313" s="138"/>
      <c r="H313" s="139"/>
      <c r="I313" s="140"/>
      <c r="J313" s="141">
        <f t="shared" si="61"/>
        <v>0</v>
      </c>
      <c r="K313" s="142"/>
      <c r="L313" s="143">
        <f t="shared" si="57"/>
        <v>0</v>
      </c>
      <c r="M313" s="174" t="str">
        <f t="shared" si="60"/>
        <v/>
      </c>
      <c r="N313" s="145">
        <f t="shared" si="63"/>
        <v>0</v>
      </c>
      <c r="O313" s="146"/>
    </row>
    <row r="314" spans="1:15" ht="18.75" customHeight="1" x14ac:dyDescent="0.15">
      <c r="A314" s="87"/>
      <c r="B314" s="137"/>
      <c r="C314" s="326"/>
      <c r="D314" s="317"/>
      <c r="E314" s="318"/>
      <c r="F314" s="239"/>
      <c r="G314" s="138"/>
      <c r="H314" s="139"/>
      <c r="I314" s="140"/>
      <c r="J314" s="141">
        <f t="shared" si="61"/>
        <v>0</v>
      </c>
      <c r="K314" s="142"/>
      <c r="L314" s="143">
        <f t="shared" si="57"/>
        <v>0</v>
      </c>
      <c r="M314" s="174" t="str">
        <f t="shared" si="60"/>
        <v/>
      </c>
      <c r="N314" s="145">
        <f>J314-L314</f>
        <v>0</v>
      </c>
      <c r="O314" s="146"/>
    </row>
    <row r="315" spans="1:15" ht="18.75" customHeight="1" x14ac:dyDescent="0.15">
      <c r="A315" s="87"/>
      <c r="B315" s="137"/>
      <c r="C315" s="326"/>
      <c r="D315" s="317"/>
      <c r="E315" s="318"/>
      <c r="F315" s="239"/>
      <c r="G315" s="138"/>
      <c r="H315" s="139"/>
      <c r="I315" s="140"/>
      <c r="J315" s="141">
        <f t="shared" si="61"/>
        <v>0</v>
      </c>
      <c r="K315" s="142"/>
      <c r="L315" s="143">
        <f t="shared" si="57"/>
        <v>0</v>
      </c>
      <c r="M315" s="174" t="str">
        <f t="shared" si="60"/>
        <v/>
      </c>
      <c r="N315" s="145">
        <f t="shared" ref="N315" si="64">J315-L315</f>
        <v>0</v>
      </c>
      <c r="O315" s="146"/>
    </row>
    <row r="316" spans="1:15" ht="18.75" customHeight="1" x14ac:dyDescent="0.15">
      <c r="A316" s="87"/>
      <c r="B316" s="137"/>
      <c r="C316" s="326"/>
      <c r="D316" s="317"/>
      <c r="E316" s="318"/>
      <c r="F316" s="239"/>
      <c r="G316" s="138"/>
      <c r="H316" s="139"/>
      <c r="I316" s="140"/>
      <c r="J316" s="141">
        <f t="shared" si="61"/>
        <v>0</v>
      </c>
      <c r="K316" s="142"/>
      <c r="L316" s="143">
        <f t="shared" si="57"/>
        <v>0</v>
      </c>
      <c r="M316" s="174" t="str">
        <f t="shared" si="60"/>
        <v/>
      </c>
      <c r="N316" s="145">
        <f>J316-L316</f>
        <v>0</v>
      </c>
      <c r="O316" s="146"/>
    </row>
    <row r="317" spans="1:15" ht="18.75" customHeight="1" x14ac:dyDescent="0.15">
      <c r="A317" s="87"/>
      <c r="B317" s="137"/>
      <c r="C317" s="326"/>
      <c r="D317" s="317"/>
      <c r="E317" s="318"/>
      <c r="F317" s="239"/>
      <c r="G317" s="138"/>
      <c r="H317" s="139"/>
      <c r="I317" s="140"/>
      <c r="J317" s="141">
        <f t="shared" si="61"/>
        <v>0</v>
      </c>
      <c r="K317" s="142"/>
      <c r="L317" s="143">
        <f t="shared" si="57"/>
        <v>0</v>
      </c>
      <c r="M317" s="174" t="str">
        <f t="shared" si="60"/>
        <v/>
      </c>
      <c r="N317" s="145">
        <f t="shared" ref="N317:N319" si="65">J317-L317</f>
        <v>0</v>
      </c>
      <c r="O317" s="146"/>
    </row>
    <row r="318" spans="1:15" ht="18.75" customHeight="1" x14ac:dyDescent="0.15">
      <c r="A318" s="87"/>
      <c r="B318" s="137"/>
      <c r="C318" s="326"/>
      <c r="D318" s="317"/>
      <c r="E318" s="318"/>
      <c r="F318" s="239"/>
      <c r="G318" s="138"/>
      <c r="H318" s="139"/>
      <c r="I318" s="140"/>
      <c r="J318" s="141">
        <f t="shared" si="61"/>
        <v>0</v>
      </c>
      <c r="K318" s="142"/>
      <c r="L318" s="143">
        <f t="shared" si="57"/>
        <v>0</v>
      </c>
      <c r="M318" s="174" t="str">
        <f t="shared" si="60"/>
        <v/>
      </c>
      <c r="N318" s="145">
        <f t="shared" si="65"/>
        <v>0</v>
      </c>
      <c r="O318" s="146"/>
    </row>
    <row r="319" spans="1:15" ht="18.75" customHeight="1" x14ac:dyDescent="0.15">
      <c r="A319" s="87"/>
      <c r="B319" s="137"/>
      <c r="C319" s="326"/>
      <c r="D319" s="317"/>
      <c r="E319" s="318"/>
      <c r="F319" s="239"/>
      <c r="G319" s="138"/>
      <c r="H319" s="139"/>
      <c r="I319" s="140"/>
      <c r="J319" s="141">
        <f t="shared" si="61"/>
        <v>0</v>
      </c>
      <c r="K319" s="142"/>
      <c r="L319" s="143">
        <f t="shared" si="57"/>
        <v>0</v>
      </c>
      <c r="M319" s="174" t="str">
        <f t="shared" si="60"/>
        <v/>
      </c>
      <c r="N319" s="145">
        <f t="shared" si="65"/>
        <v>0</v>
      </c>
      <c r="O319" s="146"/>
    </row>
    <row r="320" spans="1:15" ht="18.75" customHeight="1" x14ac:dyDescent="0.15">
      <c r="A320" s="87"/>
      <c r="B320" s="137"/>
      <c r="C320" s="326"/>
      <c r="D320" s="317"/>
      <c r="E320" s="318"/>
      <c r="F320" s="239"/>
      <c r="G320" s="138"/>
      <c r="H320" s="139"/>
      <c r="I320" s="140"/>
      <c r="J320" s="141">
        <f t="shared" si="61"/>
        <v>0</v>
      </c>
      <c r="K320" s="142"/>
      <c r="L320" s="143">
        <f t="shared" si="57"/>
        <v>0</v>
      </c>
      <c r="M320" s="174" t="str">
        <f t="shared" si="60"/>
        <v/>
      </c>
      <c r="N320" s="145">
        <f>J320-L320</f>
        <v>0</v>
      </c>
      <c r="O320" s="146"/>
    </row>
    <row r="321" spans="1:15" ht="18.75" customHeight="1" thickBot="1" x14ac:dyDescent="0.2">
      <c r="A321" s="87"/>
      <c r="B321" s="320"/>
      <c r="C321" s="269"/>
      <c r="D321" s="270"/>
      <c r="E321" s="271"/>
      <c r="F321" s="272"/>
      <c r="G321" s="273"/>
      <c r="H321" s="274"/>
      <c r="I321" s="275"/>
      <c r="J321" s="304">
        <f t="shared" si="61"/>
        <v>0</v>
      </c>
      <c r="K321" s="276"/>
      <c r="L321" s="306">
        <f t="shared" si="57"/>
        <v>0</v>
      </c>
      <c r="M321" s="308" t="str">
        <f t="shared" si="60"/>
        <v/>
      </c>
      <c r="N321" s="277">
        <f t="shared" ref="N321:N327" si="66">J321-L321</f>
        <v>0</v>
      </c>
      <c r="O321" s="103"/>
    </row>
    <row r="322" spans="1:15" ht="18.75" customHeight="1" x14ac:dyDescent="0.15">
      <c r="A322" s="87"/>
      <c r="B322" s="147"/>
      <c r="C322" s="268" t="s">
        <v>529</v>
      </c>
      <c r="D322" s="251" t="s">
        <v>556</v>
      </c>
      <c r="E322" s="252" t="s">
        <v>496</v>
      </c>
      <c r="F322" s="253"/>
      <c r="G322" s="314"/>
      <c r="H322" s="315"/>
      <c r="I322" s="152"/>
      <c r="J322" s="254">
        <f>SUMIFS(J302:J321,B302:B321,"設備")</f>
        <v>0</v>
      </c>
      <c r="K322" s="154"/>
      <c r="L322" s="255">
        <f>SUMIFS(L302:L321,B302:B321,"設備")</f>
        <v>0</v>
      </c>
      <c r="M322" s="316"/>
      <c r="N322" s="256">
        <f t="shared" si="66"/>
        <v>0</v>
      </c>
      <c r="O322" s="157"/>
    </row>
    <row r="323" spans="1:15" ht="18.75" customHeight="1" x14ac:dyDescent="0.15">
      <c r="A323" s="87"/>
      <c r="B323" s="137"/>
      <c r="C323" s="268" t="s">
        <v>529</v>
      </c>
      <c r="D323" s="319" t="s">
        <v>557</v>
      </c>
      <c r="E323" s="179" t="s">
        <v>496</v>
      </c>
      <c r="F323" s="238"/>
      <c r="G323" s="170"/>
      <c r="H323" s="171"/>
      <c r="I323" s="141"/>
      <c r="J323" s="172">
        <f>SUMIFS(J302:J321,B302:B321,"工事")</f>
        <v>0</v>
      </c>
      <c r="K323" s="143"/>
      <c r="L323" s="173">
        <f>SUMIFS(L302:L321,B302:B321,"工事")</f>
        <v>0</v>
      </c>
      <c r="M323" s="174"/>
      <c r="N323" s="175">
        <f t="shared" si="66"/>
        <v>0</v>
      </c>
      <c r="O323" s="146"/>
    </row>
    <row r="324" spans="1:15" ht="18.75" customHeight="1" thickBot="1" x14ac:dyDescent="0.2">
      <c r="A324" s="87"/>
      <c r="B324" s="257"/>
      <c r="C324" s="278"/>
      <c r="D324" s="279" t="s">
        <v>529</v>
      </c>
      <c r="E324" s="280" t="s">
        <v>509</v>
      </c>
      <c r="F324" s="281"/>
      <c r="G324" s="282"/>
      <c r="H324" s="283"/>
      <c r="I324" s="258"/>
      <c r="J324" s="265">
        <f>J322+J323</f>
        <v>0</v>
      </c>
      <c r="K324" s="259"/>
      <c r="L324" s="266">
        <f>L322+L323</f>
        <v>0</v>
      </c>
      <c r="M324" s="260"/>
      <c r="N324" s="267">
        <f t="shared" si="66"/>
        <v>0</v>
      </c>
      <c r="O324" s="261"/>
    </row>
    <row r="325" spans="1:15" ht="18.75" customHeight="1" thickTop="1" x14ac:dyDescent="0.15">
      <c r="A325" s="87"/>
      <c r="B325" s="147"/>
      <c r="C325" s="250" t="s">
        <v>417</v>
      </c>
      <c r="D325" s="251" t="s">
        <v>491</v>
      </c>
      <c r="E325" s="252" t="s">
        <v>493</v>
      </c>
      <c r="F325" s="253"/>
      <c r="G325" s="314"/>
      <c r="H325" s="315"/>
      <c r="I325" s="152"/>
      <c r="J325" s="254">
        <f>SUMIFS(J278:J324,D278:D324,"設備費5")</f>
        <v>0</v>
      </c>
      <c r="K325" s="154"/>
      <c r="L325" s="255">
        <f>SUMIFS(L278:L324,D278:D324,"設備費5")</f>
        <v>0</v>
      </c>
      <c r="M325" s="316"/>
      <c r="N325" s="256">
        <f t="shared" si="66"/>
        <v>0</v>
      </c>
      <c r="O325" s="157"/>
    </row>
    <row r="326" spans="1:15" ht="18.75" customHeight="1" x14ac:dyDescent="0.15">
      <c r="A326" s="87"/>
      <c r="B326" s="137"/>
      <c r="C326" s="177" t="s">
        <v>417</v>
      </c>
      <c r="D326" s="319" t="s">
        <v>497</v>
      </c>
      <c r="E326" s="179" t="s">
        <v>493</v>
      </c>
      <c r="F326" s="238"/>
      <c r="G326" s="170"/>
      <c r="H326" s="171"/>
      <c r="I326" s="141"/>
      <c r="J326" s="172">
        <f>SUMIFS(J278:J324,D278:D324,"工事費5")</f>
        <v>0</v>
      </c>
      <c r="K326" s="143"/>
      <c r="L326" s="173">
        <f>SUMIFS(L278:L324,D278:D324,"工事費5")</f>
        <v>0</v>
      </c>
      <c r="M326" s="174"/>
      <c r="N326" s="175">
        <f t="shared" si="66"/>
        <v>0</v>
      </c>
      <c r="O326" s="146"/>
    </row>
    <row r="327" spans="1:15" ht="18.75" customHeight="1" thickBot="1" x14ac:dyDescent="0.2">
      <c r="A327" s="87"/>
      <c r="B327" s="257"/>
      <c r="C327" s="278"/>
      <c r="D327" s="284" t="s">
        <v>498</v>
      </c>
      <c r="E327" s="280" t="s">
        <v>493</v>
      </c>
      <c r="F327" s="281"/>
      <c r="G327" s="282"/>
      <c r="H327" s="283"/>
      <c r="I327" s="258"/>
      <c r="J327" s="265">
        <f>J325+J326</f>
        <v>0</v>
      </c>
      <c r="K327" s="259"/>
      <c r="L327" s="266">
        <f>L325+L326</f>
        <v>0</v>
      </c>
      <c r="M327" s="260"/>
      <c r="N327" s="267">
        <f t="shared" si="66"/>
        <v>0</v>
      </c>
      <c r="O327" s="261"/>
    </row>
    <row r="328" spans="1:15" ht="18.75" customHeight="1" thickTop="1" x14ac:dyDescent="0.15">
      <c r="A328" s="87"/>
      <c r="B328" s="137"/>
      <c r="C328" s="2011" t="s">
        <v>503</v>
      </c>
      <c r="D328" s="2012"/>
      <c r="E328" s="2013"/>
      <c r="F328" s="239"/>
      <c r="G328" s="138"/>
      <c r="H328" s="139"/>
      <c r="I328" s="141"/>
      <c r="J328" s="141"/>
      <c r="K328" s="142"/>
      <c r="L328" s="143"/>
      <c r="M328" s="174"/>
      <c r="N328" s="145"/>
      <c r="O328" s="146"/>
    </row>
    <row r="329" spans="1:15" ht="18.75" customHeight="1" x14ac:dyDescent="0.15">
      <c r="A329" s="87"/>
      <c r="B329" s="137"/>
      <c r="C329" s="2014" t="s">
        <v>530</v>
      </c>
      <c r="D329" s="2015"/>
      <c r="E329" s="2016"/>
      <c r="F329" s="239"/>
      <c r="G329" s="138"/>
      <c r="H329" s="139"/>
      <c r="I329" s="140"/>
      <c r="J329" s="141"/>
      <c r="K329" s="142"/>
      <c r="L329" s="143"/>
      <c r="M329" s="174" t="str">
        <f t="shared" ref="M329:M337" si="67">IF(I329-K329=0,"",I329-K329)</f>
        <v/>
      </c>
      <c r="N329" s="145"/>
      <c r="O329" s="146"/>
    </row>
    <row r="330" spans="1:15" ht="18.75" customHeight="1" x14ac:dyDescent="0.15">
      <c r="A330" s="87"/>
      <c r="B330" s="137"/>
      <c r="C330" s="326"/>
      <c r="D330" s="317"/>
      <c r="E330" s="318"/>
      <c r="F330" s="239"/>
      <c r="G330" s="138"/>
      <c r="H330" s="139"/>
      <c r="I330" s="140"/>
      <c r="J330" s="141">
        <f t="shared" ref="J330:J337" si="68">ROUNDDOWN(H330*I330,0)</f>
        <v>0</v>
      </c>
      <c r="K330" s="142"/>
      <c r="L330" s="143">
        <f t="shared" ref="L330:L337" si="69">ROUNDDOWN(H330*K330,0)</f>
        <v>0</v>
      </c>
      <c r="M330" s="174" t="str">
        <f t="shared" si="67"/>
        <v/>
      </c>
      <c r="N330" s="145">
        <f>J330-L330</f>
        <v>0</v>
      </c>
      <c r="O330" s="146"/>
    </row>
    <row r="331" spans="1:15" ht="18.75" customHeight="1" x14ac:dyDescent="0.15">
      <c r="A331" s="87"/>
      <c r="B331" s="137"/>
      <c r="C331" s="326"/>
      <c r="D331" s="317"/>
      <c r="E331" s="318"/>
      <c r="F331" s="239"/>
      <c r="G331" s="138"/>
      <c r="H331" s="139"/>
      <c r="I331" s="140"/>
      <c r="J331" s="141">
        <f t="shared" si="68"/>
        <v>0</v>
      </c>
      <c r="K331" s="142"/>
      <c r="L331" s="143">
        <f t="shared" si="69"/>
        <v>0</v>
      </c>
      <c r="M331" s="174" t="str">
        <f t="shared" si="67"/>
        <v/>
      </c>
      <c r="N331" s="145">
        <f t="shared" ref="N331:N333" si="70">J331-L331</f>
        <v>0</v>
      </c>
      <c r="O331" s="146"/>
    </row>
    <row r="332" spans="1:15" ht="18.75" customHeight="1" x14ac:dyDescent="0.15">
      <c r="A332" s="87"/>
      <c r="B332" s="137"/>
      <c r="C332" s="326"/>
      <c r="D332" s="317"/>
      <c r="E332" s="318"/>
      <c r="F332" s="239"/>
      <c r="G332" s="138"/>
      <c r="H332" s="139"/>
      <c r="I332" s="140"/>
      <c r="J332" s="141">
        <f t="shared" si="68"/>
        <v>0</v>
      </c>
      <c r="K332" s="142"/>
      <c r="L332" s="143">
        <f t="shared" si="69"/>
        <v>0</v>
      </c>
      <c r="M332" s="174" t="str">
        <f t="shared" si="67"/>
        <v/>
      </c>
      <c r="N332" s="145">
        <f t="shared" si="70"/>
        <v>0</v>
      </c>
      <c r="O332" s="146"/>
    </row>
    <row r="333" spans="1:15" ht="18.75" customHeight="1" x14ac:dyDescent="0.15">
      <c r="A333" s="87"/>
      <c r="B333" s="137"/>
      <c r="C333" s="326"/>
      <c r="D333" s="317"/>
      <c r="E333" s="318"/>
      <c r="F333" s="239"/>
      <c r="G333" s="138"/>
      <c r="H333" s="139"/>
      <c r="I333" s="140"/>
      <c r="J333" s="141">
        <f t="shared" si="68"/>
        <v>0</v>
      </c>
      <c r="K333" s="142"/>
      <c r="L333" s="143">
        <f t="shared" si="69"/>
        <v>0</v>
      </c>
      <c r="M333" s="174" t="str">
        <f t="shared" si="67"/>
        <v/>
      </c>
      <c r="N333" s="145">
        <f t="shared" si="70"/>
        <v>0</v>
      </c>
      <c r="O333" s="146"/>
    </row>
    <row r="334" spans="1:15" ht="18.75" customHeight="1" x14ac:dyDescent="0.15">
      <c r="A334" s="87"/>
      <c r="B334" s="137"/>
      <c r="C334" s="326"/>
      <c r="D334" s="317"/>
      <c r="E334" s="318"/>
      <c r="F334" s="239"/>
      <c r="G334" s="138"/>
      <c r="H334" s="139"/>
      <c r="I334" s="140"/>
      <c r="J334" s="141">
        <f t="shared" si="68"/>
        <v>0</v>
      </c>
      <c r="K334" s="142"/>
      <c r="L334" s="143">
        <f t="shared" si="69"/>
        <v>0</v>
      </c>
      <c r="M334" s="174" t="str">
        <f t="shared" si="67"/>
        <v/>
      </c>
      <c r="N334" s="145">
        <f>J334-L334</f>
        <v>0</v>
      </c>
      <c r="O334" s="146"/>
    </row>
    <row r="335" spans="1:15" ht="18.75" customHeight="1" x14ac:dyDescent="0.15">
      <c r="A335" s="87"/>
      <c r="B335" s="137"/>
      <c r="C335" s="326"/>
      <c r="D335" s="317"/>
      <c r="E335" s="318"/>
      <c r="F335" s="239"/>
      <c r="G335" s="138"/>
      <c r="H335" s="139"/>
      <c r="I335" s="140"/>
      <c r="J335" s="141">
        <f t="shared" si="68"/>
        <v>0</v>
      </c>
      <c r="K335" s="142"/>
      <c r="L335" s="143">
        <f t="shared" si="69"/>
        <v>0</v>
      </c>
      <c r="M335" s="174" t="str">
        <f t="shared" si="67"/>
        <v/>
      </c>
      <c r="N335" s="145">
        <f t="shared" ref="N335:N337" si="71">J335-L335</f>
        <v>0</v>
      </c>
      <c r="O335" s="146"/>
    </row>
    <row r="336" spans="1:15" ht="18.75" customHeight="1" x14ac:dyDescent="0.15">
      <c r="A336" s="87"/>
      <c r="B336" s="137"/>
      <c r="C336" s="326"/>
      <c r="D336" s="317"/>
      <c r="E336" s="318"/>
      <c r="F336" s="239"/>
      <c r="G336" s="138"/>
      <c r="H336" s="139"/>
      <c r="I336" s="140"/>
      <c r="J336" s="141">
        <f t="shared" si="68"/>
        <v>0</v>
      </c>
      <c r="K336" s="142"/>
      <c r="L336" s="143">
        <f t="shared" si="69"/>
        <v>0</v>
      </c>
      <c r="M336" s="174" t="str">
        <f t="shared" si="67"/>
        <v/>
      </c>
      <c r="N336" s="145">
        <f t="shared" si="71"/>
        <v>0</v>
      </c>
      <c r="O336" s="146"/>
    </row>
    <row r="337" spans="1:15" ht="18.75" customHeight="1" thickBot="1" x14ac:dyDescent="0.2">
      <c r="A337" s="87"/>
      <c r="B337" s="320"/>
      <c r="C337" s="269"/>
      <c r="D337" s="270"/>
      <c r="E337" s="271"/>
      <c r="F337" s="272"/>
      <c r="G337" s="273"/>
      <c r="H337" s="274"/>
      <c r="I337" s="275"/>
      <c r="J337" s="304">
        <f t="shared" si="68"/>
        <v>0</v>
      </c>
      <c r="K337" s="276"/>
      <c r="L337" s="306">
        <f t="shared" si="69"/>
        <v>0</v>
      </c>
      <c r="M337" s="308" t="str">
        <f t="shared" si="67"/>
        <v/>
      </c>
      <c r="N337" s="277">
        <f t="shared" si="71"/>
        <v>0</v>
      </c>
      <c r="O337" s="103"/>
    </row>
    <row r="338" spans="1:15" ht="18.75" customHeight="1" x14ac:dyDescent="0.15">
      <c r="A338" s="87"/>
      <c r="B338" s="147"/>
      <c r="C338" s="268" t="s">
        <v>531</v>
      </c>
      <c r="D338" s="251" t="s">
        <v>558</v>
      </c>
      <c r="E338" s="252" t="s">
        <v>496</v>
      </c>
      <c r="F338" s="253"/>
      <c r="G338" s="314"/>
      <c r="H338" s="315"/>
      <c r="I338" s="152"/>
      <c r="J338" s="254">
        <f>SUMIFS(J330:J337,B330:B337,"設備")</f>
        <v>0</v>
      </c>
      <c r="K338" s="154"/>
      <c r="L338" s="255">
        <f>SUMIFS(L330:L337,B330:B337,"設備")</f>
        <v>0</v>
      </c>
      <c r="M338" s="316"/>
      <c r="N338" s="256">
        <f>J338-L338</f>
        <v>0</v>
      </c>
      <c r="O338" s="157"/>
    </row>
    <row r="339" spans="1:15" ht="18.75" customHeight="1" x14ac:dyDescent="0.15">
      <c r="A339" s="87"/>
      <c r="B339" s="137"/>
      <c r="C339" s="268" t="s">
        <v>531</v>
      </c>
      <c r="D339" s="319" t="s">
        <v>559</v>
      </c>
      <c r="E339" s="179" t="s">
        <v>496</v>
      </c>
      <c r="F339" s="238"/>
      <c r="G339" s="170"/>
      <c r="H339" s="171"/>
      <c r="I339" s="141"/>
      <c r="J339" s="172">
        <f>SUMIFS(J330:J337,B330:B337,"工事")</f>
        <v>0</v>
      </c>
      <c r="K339" s="143"/>
      <c r="L339" s="173">
        <f>SUMIFS(L330:L337,B330:B337,"工事")</f>
        <v>0</v>
      </c>
      <c r="M339" s="174"/>
      <c r="N339" s="175">
        <f>J339-L339</f>
        <v>0</v>
      </c>
      <c r="O339" s="146"/>
    </row>
    <row r="340" spans="1:15" ht="18.75" customHeight="1" thickBot="1" x14ac:dyDescent="0.2">
      <c r="A340" s="87"/>
      <c r="B340" s="320"/>
      <c r="C340" s="299"/>
      <c r="D340" s="264" t="s">
        <v>531</v>
      </c>
      <c r="E340" s="321" t="s">
        <v>509</v>
      </c>
      <c r="F340" s="262"/>
      <c r="G340" s="302"/>
      <c r="H340" s="303"/>
      <c r="I340" s="304"/>
      <c r="J340" s="305">
        <f>J338+J339</f>
        <v>0</v>
      </c>
      <c r="K340" s="306"/>
      <c r="L340" s="307">
        <f>L338+L339</f>
        <v>0</v>
      </c>
      <c r="M340" s="308"/>
      <c r="N340" s="309">
        <f>J340-L340</f>
        <v>0</v>
      </c>
      <c r="O340" s="103"/>
    </row>
    <row r="341" spans="1:15" ht="18.75" customHeight="1" x14ac:dyDescent="0.15">
      <c r="A341" s="87"/>
      <c r="B341" s="137"/>
      <c r="C341" s="2003" t="s">
        <v>532</v>
      </c>
      <c r="D341" s="2004"/>
      <c r="E341" s="2005"/>
      <c r="F341" s="239"/>
      <c r="G341" s="138"/>
      <c r="H341" s="139"/>
      <c r="I341" s="140"/>
      <c r="J341" s="152"/>
      <c r="K341" s="322"/>
      <c r="L341" s="294"/>
      <c r="M341" s="316" t="str">
        <f t="shared" ref="M341:M349" si="72">IF(I341-K341=0,"",I341-K341)</f>
        <v/>
      </c>
      <c r="N341" s="156"/>
      <c r="O341" s="146"/>
    </row>
    <row r="342" spans="1:15" ht="18.75" customHeight="1" x14ac:dyDescent="0.15">
      <c r="A342" s="87"/>
      <c r="B342" s="137"/>
      <c r="C342" s="326"/>
      <c r="D342" s="495"/>
      <c r="E342" s="493"/>
      <c r="F342" s="239"/>
      <c r="G342" s="138"/>
      <c r="H342" s="139"/>
      <c r="I342" s="140"/>
      <c r="J342" s="141">
        <f t="shared" ref="J342:J349" si="73">ROUNDDOWN(H342*I342,0)</f>
        <v>0</v>
      </c>
      <c r="K342" s="142"/>
      <c r="L342" s="143">
        <f t="shared" ref="L342:L349" si="74">ROUNDDOWN(H342*K342,0)</f>
        <v>0</v>
      </c>
      <c r="M342" s="174" t="str">
        <f t="shared" si="72"/>
        <v/>
      </c>
      <c r="N342" s="145">
        <f t="shared" ref="N342" si="75">J342-L342</f>
        <v>0</v>
      </c>
      <c r="O342" s="146"/>
    </row>
    <row r="343" spans="1:15" ht="18.75" customHeight="1" x14ac:dyDescent="0.15">
      <c r="A343" s="87"/>
      <c r="B343" s="137"/>
      <c r="C343" s="326"/>
      <c r="D343" s="317"/>
      <c r="E343" s="318"/>
      <c r="F343" s="239"/>
      <c r="G343" s="138"/>
      <c r="H343" s="139"/>
      <c r="I343" s="140"/>
      <c r="J343" s="141">
        <f t="shared" si="73"/>
        <v>0</v>
      </c>
      <c r="K343" s="142"/>
      <c r="L343" s="143">
        <f t="shared" si="74"/>
        <v>0</v>
      </c>
      <c r="M343" s="174" t="str">
        <f t="shared" si="72"/>
        <v/>
      </c>
      <c r="N343" s="145">
        <f>J343-L343</f>
        <v>0</v>
      </c>
      <c r="O343" s="146"/>
    </row>
    <row r="344" spans="1:15" ht="18.75" customHeight="1" x14ac:dyDescent="0.15">
      <c r="A344" s="87"/>
      <c r="B344" s="137"/>
      <c r="C344" s="326"/>
      <c r="D344" s="317"/>
      <c r="E344" s="318"/>
      <c r="F344" s="239"/>
      <c r="G344" s="138"/>
      <c r="H344" s="139"/>
      <c r="I344" s="140"/>
      <c r="J344" s="141">
        <f t="shared" si="73"/>
        <v>0</v>
      </c>
      <c r="K344" s="142"/>
      <c r="L344" s="143">
        <f t="shared" si="74"/>
        <v>0</v>
      </c>
      <c r="M344" s="174" t="str">
        <f t="shared" si="72"/>
        <v/>
      </c>
      <c r="N344" s="145">
        <f t="shared" ref="N344:N345" si="76">J344-L344</f>
        <v>0</v>
      </c>
      <c r="O344" s="146"/>
    </row>
    <row r="345" spans="1:15" ht="18.75" customHeight="1" x14ac:dyDescent="0.15">
      <c r="A345" s="87"/>
      <c r="B345" s="137"/>
      <c r="C345" s="326"/>
      <c r="D345" s="317"/>
      <c r="E345" s="318"/>
      <c r="F345" s="239"/>
      <c r="G345" s="138"/>
      <c r="H345" s="139"/>
      <c r="I345" s="140"/>
      <c r="J345" s="141">
        <f t="shared" si="73"/>
        <v>0</v>
      </c>
      <c r="K345" s="142"/>
      <c r="L345" s="143">
        <f t="shared" si="74"/>
        <v>0</v>
      </c>
      <c r="M345" s="174" t="str">
        <f t="shared" si="72"/>
        <v/>
      </c>
      <c r="N345" s="145">
        <f t="shared" si="76"/>
        <v>0</v>
      </c>
      <c r="O345" s="146"/>
    </row>
    <row r="346" spans="1:15" ht="18.75" customHeight="1" x14ac:dyDescent="0.15">
      <c r="A346" s="87"/>
      <c r="B346" s="137"/>
      <c r="C346" s="326"/>
      <c r="D346" s="317"/>
      <c r="E346" s="318"/>
      <c r="F346" s="239"/>
      <c r="G346" s="138"/>
      <c r="H346" s="139"/>
      <c r="I346" s="140"/>
      <c r="J346" s="141">
        <f t="shared" si="73"/>
        <v>0</v>
      </c>
      <c r="K346" s="142"/>
      <c r="L346" s="143">
        <f t="shared" si="74"/>
        <v>0</v>
      </c>
      <c r="M346" s="174" t="str">
        <f t="shared" si="72"/>
        <v/>
      </c>
      <c r="N346" s="145">
        <f>J346-L346</f>
        <v>0</v>
      </c>
      <c r="O346" s="146"/>
    </row>
    <row r="347" spans="1:15" ht="18.75" customHeight="1" x14ac:dyDescent="0.15">
      <c r="A347" s="87"/>
      <c r="B347" s="137"/>
      <c r="C347" s="326"/>
      <c r="D347" s="317"/>
      <c r="E347" s="318"/>
      <c r="F347" s="239"/>
      <c r="G347" s="138"/>
      <c r="H347" s="139"/>
      <c r="I347" s="140"/>
      <c r="J347" s="141">
        <f t="shared" si="73"/>
        <v>0</v>
      </c>
      <c r="K347" s="142"/>
      <c r="L347" s="143">
        <f t="shared" si="74"/>
        <v>0</v>
      </c>
      <c r="M347" s="174" t="str">
        <f t="shared" si="72"/>
        <v/>
      </c>
      <c r="N347" s="145">
        <f t="shared" ref="N347" si="77">J347-L347</f>
        <v>0</v>
      </c>
      <c r="O347" s="146"/>
    </row>
    <row r="348" spans="1:15" ht="18.75" customHeight="1" x14ac:dyDescent="0.15">
      <c r="A348" s="87"/>
      <c r="B348" s="137"/>
      <c r="C348" s="326"/>
      <c r="D348" s="317"/>
      <c r="E348" s="318"/>
      <c r="F348" s="239"/>
      <c r="G348" s="138"/>
      <c r="H348" s="139"/>
      <c r="I348" s="140"/>
      <c r="J348" s="141">
        <f t="shared" si="73"/>
        <v>0</v>
      </c>
      <c r="K348" s="142"/>
      <c r="L348" s="143">
        <f t="shared" si="74"/>
        <v>0</v>
      </c>
      <c r="M348" s="174" t="str">
        <f t="shared" si="72"/>
        <v/>
      </c>
      <c r="N348" s="145">
        <f>J348-L348</f>
        <v>0</v>
      </c>
      <c r="O348" s="146"/>
    </row>
    <row r="349" spans="1:15" ht="18.75" customHeight="1" thickBot="1" x14ac:dyDescent="0.2">
      <c r="A349" s="87"/>
      <c r="B349" s="320"/>
      <c r="C349" s="269"/>
      <c r="D349" s="270"/>
      <c r="E349" s="271"/>
      <c r="F349" s="272"/>
      <c r="G349" s="273"/>
      <c r="H349" s="274"/>
      <c r="I349" s="275"/>
      <c r="J349" s="304">
        <f t="shared" si="73"/>
        <v>0</v>
      </c>
      <c r="K349" s="276"/>
      <c r="L349" s="306">
        <f t="shared" si="74"/>
        <v>0</v>
      </c>
      <c r="M349" s="308" t="str">
        <f t="shared" si="72"/>
        <v/>
      </c>
      <c r="N349" s="277">
        <f t="shared" ref="N349:N355" si="78">J349-L349</f>
        <v>0</v>
      </c>
      <c r="O349" s="103"/>
    </row>
    <row r="350" spans="1:15" ht="18.75" customHeight="1" x14ac:dyDescent="0.15">
      <c r="A350" s="87"/>
      <c r="B350" s="147"/>
      <c r="C350" s="268" t="s">
        <v>533</v>
      </c>
      <c r="D350" s="251" t="s">
        <v>558</v>
      </c>
      <c r="E350" s="252" t="s">
        <v>496</v>
      </c>
      <c r="F350" s="253"/>
      <c r="G350" s="314"/>
      <c r="H350" s="315"/>
      <c r="I350" s="152"/>
      <c r="J350" s="254">
        <f>SUMIFS(J342:J349,B342:B349,"設備")</f>
        <v>0</v>
      </c>
      <c r="K350" s="154"/>
      <c r="L350" s="255">
        <f>SUMIFS(L342:L349,B342:B349,"設備")</f>
        <v>0</v>
      </c>
      <c r="M350" s="316"/>
      <c r="N350" s="256">
        <f t="shared" si="78"/>
        <v>0</v>
      </c>
      <c r="O350" s="157"/>
    </row>
    <row r="351" spans="1:15" ht="18.75" customHeight="1" x14ac:dyDescent="0.15">
      <c r="A351" s="87"/>
      <c r="B351" s="137"/>
      <c r="C351" s="268" t="s">
        <v>533</v>
      </c>
      <c r="D351" s="319" t="s">
        <v>559</v>
      </c>
      <c r="E351" s="179" t="s">
        <v>496</v>
      </c>
      <c r="F351" s="238"/>
      <c r="G351" s="170"/>
      <c r="H351" s="171"/>
      <c r="I351" s="141"/>
      <c r="J351" s="172">
        <f>SUMIFS(J342:J349,B342:B349,"工事")</f>
        <v>0</v>
      </c>
      <c r="K351" s="143"/>
      <c r="L351" s="173">
        <f>SUMIFS(L342:L349,B342:B349,"工事")</f>
        <v>0</v>
      </c>
      <c r="M351" s="174"/>
      <c r="N351" s="175">
        <f t="shared" si="78"/>
        <v>0</v>
      </c>
      <c r="O351" s="146"/>
    </row>
    <row r="352" spans="1:15" ht="18.75" customHeight="1" thickBot="1" x14ac:dyDescent="0.2">
      <c r="A352" s="87"/>
      <c r="B352" s="257"/>
      <c r="C352" s="278"/>
      <c r="D352" s="279" t="s">
        <v>533</v>
      </c>
      <c r="E352" s="280" t="s">
        <v>509</v>
      </c>
      <c r="F352" s="281"/>
      <c r="G352" s="282"/>
      <c r="H352" s="283"/>
      <c r="I352" s="258"/>
      <c r="J352" s="265">
        <f>J350+J351</f>
        <v>0</v>
      </c>
      <c r="K352" s="259"/>
      <c r="L352" s="266">
        <f>L350+L351</f>
        <v>0</v>
      </c>
      <c r="M352" s="260"/>
      <c r="N352" s="267">
        <f t="shared" si="78"/>
        <v>0</v>
      </c>
      <c r="O352" s="261"/>
    </row>
    <row r="353" spans="1:15" ht="18.75" customHeight="1" thickTop="1" x14ac:dyDescent="0.15">
      <c r="A353" s="87"/>
      <c r="B353" s="147"/>
      <c r="C353" s="250" t="s">
        <v>417</v>
      </c>
      <c r="D353" s="251" t="s">
        <v>491</v>
      </c>
      <c r="E353" s="252" t="s">
        <v>493</v>
      </c>
      <c r="F353" s="253"/>
      <c r="G353" s="314"/>
      <c r="H353" s="315"/>
      <c r="I353" s="152"/>
      <c r="J353" s="254">
        <f>SUMIFS(J330:J352,D330:D352,"設備費6")</f>
        <v>0</v>
      </c>
      <c r="K353" s="154"/>
      <c r="L353" s="255">
        <f>SUMIFS(L330:L352,D330:D352,"設備費6")</f>
        <v>0</v>
      </c>
      <c r="M353" s="316"/>
      <c r="N353" s="256">
        <f t="shared" si="78"/>
        <v>0</v>
      </c>
      <c r="O353" s="157"/>
    </row>
    <row r="354" spans="1:15" ht="18.75" customHeight="1" x14ac:dyDescent="0.15">
      <c r="A354" s="87"/>
      <c r="B354" s="137"/>
      <c r="C354" s="177" t="s">
        <v>417</v>
      </c>
      <c r="D354" s="319" t="s">
        <v>497</v>
      </c>
      <c r="E354" s="179" t="s">
        <v>493</v>
      </c>
      <c r="F354" s="238"/>
      <c r="G354" s="170"/>
      <c r="H354" s="171"/>
      <c r="I354" s="141"/>
      <c r="J354" s="172">
        <f>SUMIFS(J330:J352,D330:D352,"工事費6")</f>
        <v>0</v>
      </c>
      <c r="K354" s="143"/>
      <c r="L354" s="173">
        <f>SUMIFS(L330:L352,D330:D352,"工事費6")</f>
        <v>0</v>
      </c>
      <c r="M354" s="174"/>
      <c r="N354" s="175">
        <f t="shared" si="78"/>
        <v>0</v>
      </c>
      <c r="O354" s="146"/>
    </row>
    <row r="355" spans="1:15" ht="18.75" customHeight="1" thickBot="1" x14ac:dyDescent="0.2">
      <c r="A355" s="87"/>
      <c r="B355" s="257"/>
      <c r="C355" s="278"/>
      <c r="D355" s="284" t="s">
        <v>498</v>
      </c>
      <c r="E355" s="280" t="s">
        <v>493</v>
      </c>
      <c r="F355" s="281"/>
      <c r="G355" s="282"/>
      <c r="H355" s="283"/>
      <c r="I355" s="258"/>
      <c r="J355" s="265">
        <f>J353+J354</f>
        <v>0</v>
      </c>
      <c r="K355" s="259"/>
      <c r="L355" s="266">
        <f>L353+L354</f>
        <v>0</v>
      </c>
      <c r="M355" s="260"/>
      <c r="N355" s="267">
        <f t="shared" si="78"/>
        <v>0</v>
      </c>
      <c r="O355" s="261"/>
    </row>
    <row r="356" spans="1:15" ht="18.75" customHeight="1" thickTop="1" x14ac:dyDescent="0.15">
      <c r="A356" s="87"/>
      <c r="B356" s="137"/>
      <c r="C356" s="2011" t="s">
        <v>504</v>
      </c>
      <c r="D356" s="2012"/>
      <c r="E356" s="2013"/>
      <c r="F356" s="239"/>
      <c r="G356" s="138"/>
      <c r="H356" s="139"/>
      <c r="I356" s="141"/>
      <c r="J356" s="141"/>
      <c r="K356" s="142"/>
      <c r="L356" s="143"/>
      <c r="M356" s="174"/>
      <c r="N356" s="145"/>
      <c r="O356" s="146"/>
    </row>
    <row r="357" spans="1:15" ht="18.75" customHeight="1" x14ac:dyDescent="0.15">
      <c r="A357" s="87"/>
      <c r="B357" s="137"/>
      <c r="C357" s="2014" t="s">
        <v>534</v>
      </c>
      <c r="D357" s="2015"/>
      <c r="E357" s="2016"/>
      <c r="F357" s="239"/>
      <c r="G357" s="138"/>
      <c r="H357" s="139"/>
      <c r="I357" s="140"/>
      <c r="J357" s="141"/>
      <c r="K357" s="142"/>
      <c r="L357" s="143"/>
      <c r="M357" s="174" t="str">
        <f t="shared" ref="M357:M365" si="79">IF(I357-K357=0,"",I357-K357)</f>
        <v/>
      </c>
      <c r="N357" s="145"/>
      <c r="O357" s="146"/>
    </row>
    <row r="358" spans="1:15" ht="18.75" customHeight="1" x14ac:dyDescent="0.15">
      <c r="A358" s="87"/>
      <c r="B358" s="137"/>
      <c r="C358" s="326"/>
      <c r="D358" s="317"/>
      <c r="E358" s="318"/>
      <c r="F358" s="239"/>
      <c r="G358" s="138"/>
      <c r="H358" s="139"/>
      <c r="I358" s="140"/>
      <c r="J358" s="141">
        <f t="shared" ref="J358:J365" si="80">ROUNDDOWN(H358*I358,0)</f>
        <v>0</v>
      </c>
      <c r="K358" s="142"/>
      <c r="L358" s="143">
        <f t="shared" ref="L358:L365" si="81">ROUNDDOWN(H358*K358,0)</f>
        <v>0</v>
      </c>
      <c r="M358" s="174" t="str">
        <f t="shared" si="79"/>
        <v/>
      </c>
      <c r="N358" s="145">
        <f>J358-L358</f>
        <v>0</v>
      </c>
      <c r="O358" s="146"/>
    </row>
    <row r="359" spans="1:15" ht="18.75" customHeight="1" x14ac:dyDescent="0.15">
      <c r="A359" s="87"/>
      <c r="B359" s="137"/>
      <c r="C359" s="326"/>
      <c r="D359" s="317"/>
      <c r="E359" s="318"/>
      <c r="F359" s="239"/>
      <c r="G359" s="138"/>
      <c r="H359" s="139"/>
      <c r="I359" s="140"/>
      <c r="J359" s="141">
        <f t="shared" si="80"/>
        <v>0</v>
      </c>
      <c r="K359" s="142"/>
      <c r="L359" s="143">
        <f t="shared" si="81"/>
        <v>0</v>
      </c>
      <c r="M359" s="174" t="str">
        <f t="shared" si="79"/>
        <v/>
      </c>
      <c r="N359" s="145">
        <f t="shared" ref="N359:N365" si="82">J359-L359</f>
        <v>0</v>
      </c>
      <c r="O359" s="146"/>
    </row>
    <row r="360" spans="1:15" ht="18.75" customHeight="1" x14ac:dyDescent="0.15">
      <c r="A360" s="87"/>
      <c r="B360" s="137"/>
      <c r="C360" s="326"/>
      <c r="D360" s="317"/>
      <c r="E360" s="318"/>
      <c r="F360" s="239"/>
      <c r="G360" s="138"/>
      <c r="H360" s="139"/>
      <c r="I360" s="140"/>
      <c r="J360" s="141">
        <f t="shared" si="80"/>
        <v>0</v>
      </c>
      <c r="K360" s="142"/>
      <c r="L360" s="143">
        <f t="shared" si="81"/>
        <v>0</v>
      </c>
      <c r="M360" s="174" t="str">
        <f t="shared" si="79"/>
        <v/>
      </c>
      <c r="N360" s="145">
        <f t="shared" si="82"/>
        <v>0</v>
      </c>
      <c r="O360" s="146"/>
    </row>
    <row r="361" spans="1:15" ht="18.75" customHeight="1" x14ac:dyDescent="0.15">
      <c r="A361" s="87"/>
      <c r="B361" s="137"/>
      <c r="C361" s="326"/>
      <c r="D361" s="317"/>
      <c r="E361" s="318"/>
      <c r="F361" s="239"/>
      <c r="G361" s="138"/>
      <c r="H361" s="139"/>
      <c r="I361" s="140"/>
      <c r="J361" s="141">
        <f t="shared" si="80"/>
        <v>0</v>
      </c>
      <c r="K361" s="142"/>
      <c r="L361" s="143">
        <f t="shared" si="81"/>
        <v>0</v>
      </c>
      <c r="M361" s="174" t="str">
        <f t="shared" si="79"/>
        <v/>
      </c>
      <c r="N361" s="145">
        <f t="shared" si="82"/>
        <v>0</v>
      </c>
      <c r="O361" s="146"/>
    </row>
    <row r="362" spans="1:15" ht="18.75" customHeight="1" x14ac:dyDescent="0.15">
      <c r="A362" s="87"/>
      <c r="B362" s="137"/>
      <c r="C362" s="326"/>
      <c r="D362" s="317"/>
      <c r="E362" s="318"/>
      <c r="F362" s="239"/>
      <c r="G362" s="138"/>
      <c r="H362" s="139"/>
      <c r="I362" s="140"/>
      <c r="J362" s="141">
        <f t="shared" si="80"/>
        <v>0</v>
      </c>
      <c r="K362" s="142"/>
      <c r="L362" s="143">
        <f t="shared" si="81"/>
        <v>0</v>
      </c>
      <c r="M362" s="174" t="str">
        <f t="shared" si="79"/>
        <v/>
      </c>
      <c r="N362" s="145">
        <f t="shared" si="82"/>
        <v>0</v>
      </c>
      <c r="O362" s="146"/>
    </row>
    <row r="363" spans="1:15" ht="18.75" customHeight="1" x14ac:dyDescent="0.15">
      <c r="A363" s="87"/>
      <c r="B363" s="137"/>
      <c r="C363" s="326"/>
      <c r="D363" s="317"/>
      <c r="E363" s="318"/>
      <c r="F363" s="239"/>
      <c r="G363" s="138"/>
      <c r="H363" s="139"/>
      <c r="I363" s="140"/>
      <c r="J363" s="141">
        <f t="shared" si="80"/>
        <v>0</v>
      </c>
      <c r="K363" s="142"/>
      <c r="L363" s="143">
        <f t="shared" si="81"/>
        <v>0</v>
      </c>
      <c r="M363" s="174" t="str">
        <f t="shared" si="79"/>
        <v/>
      </c>
      <c r="N363" s="145">
        <f t="shared" si="82"/>
        <v>0</v>
      </c>
      <c r="O363" s="146"/>
    </row>
    <row r="364" spans="1:15" ht="18.75" customHeight="1" x14ac:dyDescent="0.15">
      <c r="A364" s="87"/>
      <c r="B364" s="137"/>
      <c r="C364" s="326"/>
      <c r="D364" s="317"/>
      <c r="E364" s="318"/>
      <c r="F364" s="239"/>
      <c r="G364" s="138"/>
      <c r="H364" s="139"/>
      <c r="I364" s="140"/>
      <c r="J364" s="141">
        <f t="shared" si="80"/>
        <v>0</v>
      </c>
      <c r="K364" s="142"/>
      <c r="L364" s="143">
        <f t="shared" si="81"/>
        <v>0</v>
      </c>
      <c r="M364" s="174" t="str">
        <f t="shared" si="79"/>
        <v/>
      </c>
      <c r="N364" s="145">
        <f t="shared" si="82"/>
        <v>0</v>
      </c>
      <c r="O364" s="146"/>
    </row>
    <row r="365" spans="1:15" ht="18.75" customHeight="1" thickBot="1" x14ac:dyDescent="0.2">
      <c r="A365" s="87"/>
      <c r="B365" s="320"/>
      <c r="C365" s="269"/>
      <c r="D365" s="270"/>
      <c r="E365" s="271"/>
      <c r="F365" s="272"/>
      <c r="G365" s="273"/>
      <c r="H365" s="274"/>
      <c r="I365" s="275"/>
      <c r="J365" s="304">
        <f t="shared" si="80"/>
        <v>0</v>
      </c>
      <c r="K365" s="276"/>
      <c r="L365" s="306">
        <f t="shared" si="81"/>
        <v>0</v>
      </c>
      <c r="M365" s="308" t="str">
        <f t="shared" si="79"/>
        <v/>
      </c>
      <c r="N365" s="277">
        <f t="shared" si="82"/>
        <v>0</v>
      </c>
      <c r="O365" s="103"/>
    </row>
    <row r="366" spans="1:15" ht="18.75" customHeight="1" x14ac:dyDescent="0.15">
      <c r="A366" s="87"/>
      <c r="B366" s="147"/>
      <c r="C366" s="268" t="s">
        <v>535</v>
      </c>
      <c r="D366" s="251" t="s">
        <v>560</v>
      </c>
      <c r="E366" s="252" t="s">
        <v>496</v>
      </c>
      <c r="F366" s="253"/>
      <c r="G366" s="314"/>
      <c r="H366" s="315"/>
      <c r="I366" s="152"/>
      <c r="J366" s="254">
        <f>SUMIFS(J358:J365,B358:B365,"設備")</f>
        <v>0</v>
      </c>
      <c r="K366" s="154"/>
      <c r="L366" s="255">
        <f>SUMIFS(L358:L365,B358:B365,"設備")</f>
        <v>0</v>
      </c>
      <c r="M366" s="316"/>
      <c r="N366" s="256">
        <f>J366-L366</f>
        <v>0</v>
      </c>
      <c r="O366" s="157"/>
    </row>
    <row r="367" spans="1:15" ht="18.75" customHeight="1" x14ac:dyDescent="0.15">
      <c r="A367" s="87"/>
      <c r="B367" s="137"/>
      <c r="C367" s="268" t="s">
        <v>535</v>
      </c>
      <c r="D367" s="319" t="s">
        <v>561</v>
      </c>
      <c r="E367" s="179" t="s">
        <v>496</v>
      </c>
      <c r="F367" s="238"/>
      <c r="G367" s="170"/>
      <c r="H367" s="171"/>
      <c r="I367" s="141"/>
      <c r="J367" s="172">
        <f>SUMIFS(J358:J365,B358:B365,"工事")</f>
        <v>0</v>
      </c>
      <c r="K367" s="143"/>
      <c r="L367" s="173">
        <f>SUMIFS(L358:L365,B358:B365,"工事")</f>
        <v>0</v>
      </c>
      <c r="M367" s="174"/>
      <c r="N367" s="175">
        <f>J367-L367</f>
        <v>0</v>
      </c>
      <c r="O367" s="146"/>
    </row>
    <row r="368" spans="1:15" ht="18.75" customHeight="1" thickBot="1" x14ac:dyDescent="0.2">
      <c r="A368" s="87"/>
      <c r="B368" s="320"/>
      <c r="C368" s="299"/>
      <c r="D368" s="264" t="s">
        <v>535</v>
      </c>
      <c r="E368" s="321" t="s">
        <v>509</v>
      </c>
      <c r="F368" s="262"/>
      <c r="G368" s="302"/>
      <c r="H368" s="303"/>
      <c r="I368" s="304"/>
      <c r="J368" s="305">
        <f>J366+J367</f>
        <v>0</v>
      </c>
      <c r="K368" s="306"/>
      <c r="L368" s="307">
        <f>L366+L367</f>
        <v>0</v>
      </c>
      <c r="M368" s="308"/>
      <c r="N368" s="309">
        <f>J368-L368</f>
        <v>0</v>
      </c>
      <c r="O368" s="103"/>
    </row>
    <row r="369" spans="1:15" ht="18.75" customHeight="1" x14ac:dyDescent="0.15">
      <c r="A369" s="87"/>
      <c r="B369" s="137"/>
      <c r="C369" s="2003" t="s">
        <v>536</v>
      </c>
      <c r="D369" s="2004"/>
      <c r="E369" s="2005"/>
      <c r="F369" s="239"/>
      <c r="G369" s="138"/>
      <c r="H369" s="139"/>
      <c r="I369" s="140"/>
      <c r="J369" s="152"/>
      <c r="K369" s="322"/>
      <c r="L369" s="294"/>
      <c r="M369" s="316" t="str">
        <f t="shared" ref="M369:M377" si="83">IF(I369-K369=0,"",I369-K369)</f>
        <v/>
      </c>
      <c r="N369" s="156"/>
      <c r="O369" s="146"/>
    </row>
    <row r="370" spans="1:15" ht="18.75" customHeight="1" x14ac:dyDescent="0.15">
      <c r="A370" s="87"/>
      <c r="B370" s="137"/>
      <c r="C370" s="326"/>
      <c r="D370" s="495"/>
      <c r="E370" s="493"/>
      <c r="F370" s="239"/>
      <c r="G370" s="138"/>
      <c r="H370" s="139"/>
      <c r="I370" s="140"/>
      <c r="J370" s="141">
        <f t="shared" ref="J370:J377" si="84">ROUNDDOWN(H370*I370,0)</f>
        <v>0</v>
      </c>
      <c r="K370" s="142"/>
      <c r="L370" s="143">
        <f t="shared" ref="L370:L377" si="85">ROUNDDOWN(H370*K370,0)</f>
        <v>0</v>
      </c>
      <c r="M370" s="174" t="str">
        <f t="shared" si="83"/>
        <v/>
      </c>
      <c r="N370" s="145">
        <f t="shared" ref="N370" si="86">J370-L370</f>
        <v>0</v>
      </c>
      <c r="O370" s="146"/>
    </row>
    <row r="371" spans="1:15" ht="18.75" customHeight="1" x14ac:dyDescent="0.15">
      <c r="A371" s="87"/>
      <c r="B371" s="137"/>
      <c r="C371" s="326"/>
      <c r="D371" s="317"/>
      <c r="E371" s="318"/>
      <c r="F371" s="239"/>
      <c r="G371" s="138"/>
      <c r="H371" s="139"/>
      <c r="I371" s="140"/>
      <c r="J371" s="141">
        <f t="shared" si="84"/>
        <v>0</v>
      </c>
      <c r="K371" s="142"/>
      <c r="L371" s="143">
        <f t="shared" si="85"/>
        <v>0</v>
      </c>
      <c r="M371" s="174" t="str">
        <f t="shared" si="83"/>
        <v/>
      </c>
      <c r="N371" s="145">
        <f>J371-L371</f>
        <v>0</v>
      </c>
      <c r="O371" s="146"/>
    </row>
    <row r="372" spans="1:15" ht="18.75" customHeight="1" x14ac:dyDescent="0.15">
      <c r="A372" s="87"/>
      <c r="B372" s="137"/>
      <c r="C372" s="326"/>
      <c r="D372" s="317"/>
      <c r="E372" s="318"/>
      <c r="F372" s="239"/>
      <c r="G372" s="138"/>
      <c r="H372" s="139"/>
      <c r="I372" s="140"/>
      <c r="J372" s="141">
        <f t="shared" si="84"/>
        <v>0</v>
      </c>
      <c r="K372" s="142"/>
      <c r="L372" s="143">
        <f t="shared" si="85"/>
        <v>0</v>
      </c>
      <c r="M372" s="174" t="str">
        <f t="shared" si="83"/>
        <v/>
      </c>
      <c r="N372" s="145">
        <f t="shared" ref="N372:N375" si="87">J372-L372</f>
        <v>0</v>
      </c>
      <c r="O372" s="146"/>
    </row>
    <row r="373" spans="1:15" ht="18.75" customHeight="1" x14ac:dyDescent="0.15">
      <c r="A373" s="87"/>
      <c r="B373" s="137"/>
      <c r="C373" s="326"/>
      <c r="D373" s="317"/>
      <c r="E373" s="318"/>
      <c r="F373" s="239"/>
      <c r="G373" s="138"/>
      <c r="H373" s="139"/>
      <c r="I373" s="140"/>
      <c r="J373" s="141">
        <f t="shared" si="84"/>
        <v>0</v>
      </c>
      <c r="K373" s="142"/>
      <c r="L373" s="143">
        <f t="shared" si="85"/>
        <v>0</v>
      </c>
      <c r="M373" s="174" t="str">
        <f t="shared" si="83"/>
        <v/>
      </c>
      <c r="N373" s="145">
        <f t="shared" si="87"/>
        <v>0</v>
      </c>
      <c r="O373" s="146"/>
    </row>
    <row r="374" spans="1:15" ht="18.75" customHeight="1" x14ac:dyDescent="0.15">
      <c r="A374" s="87"/>
      <c r="B374" s="137"/>
      <c r="C374" s="326"/>
      <c r="D374" s="317"/>
      <c r="E374" s="318"/>
      <c r="F374" s="239"/>
      <c r="G374" s="138"/>
      <c r="H374" s="139"/>
      <c r="I374" s="140"/>
      <c r="J374" s="141">
        <f t="shared" si="84"/>
        <v>0</v>
      </c>
      <c r="K374" s="142"/>
      <c r="L374" s="143">
        <f t="shared" si="85"/>
        <v>0</v>
      </c>
      <c r="M374" s="174" t="str">
        <f t="shared" si="83"/>
        <v/>
      </c>
      <c r="N374" s="145">
        <f t="shared" si="87"/>
        <v>0</v>
      </c>
      <c r="O374" s="146"/>
    </row>
    <row r="375" spans="1:15" ht="18.75" customHeight="1" x14ac:dyDescent="0.15">
      <c r="A375" s="87"/>
      <c r="B375" s="137"/>
      <c r="C375" s="326"/>
      <c r="D375" s="317"/>
      <c r="E375" s="318"/>
      <c r="F375" s="239"/>
      <c r="G375" s="138"/>
      <c r="H375" s="139"/>
      <c r="I375" s="140"/>
      <c r="J375" s="141">
        <f t="shared" si="84"/>
        <v>0</v>
      </c>
      <c r="K375" s="142"/>
      <c r="L375" s="143">
        <f t="shared" si="85"/>
        <v>0</v>
      </c>
      <c r="M375" s="174" t="str">
        <f t="shared" si="83"/>
        <v/>
      </c>
      <c r="N375" s="145">
        <f t="shared" si="87"/>
        <v>0</v>
      </c>
      <c r="O375" s="146"/>
    </row>
    <row r="376" spans="1:15" ht="18.75" customHeight="1" x14ac:dyDescent="0.15">
      <c r="A376" s="87"/>
      <c r="B376" s="137"/>
      <c r="C376" s="326"/>
      <c r="D376" s="317"/>
      <c r="E376" s="318"/>
      <c r="F376" s="239"/>
      <c r="G376" s="138"/>
      <c r="H376" s="139"/>
      <c r="I376" s="140"/>
      <c r="J376" s="141">
        <f t="shared" si="84"/>
        <v>0</v>
      </c>
      <c r="K376" s="142"/>
      <c r="L376" s="143">
        <f t="shared" si="85"/>
        <v>0</v>
      </c>
      <c r="M376" s="174" t="str">
        <f t="shared" si="83"/>
        <v/>
      </c>
      <c r="N376" s="145">
        <f>J376-L376</f>
        <v>0</v>
      </c>
      <c r="O376" s="146"/>
    </row>
    <row r="377" spans="1:15" ht="18.75" customHeight="1" thickBot="1" x14ac:dyDescent="0.2">
      <c r="A377" s="87"/>
      <c r="B377" s="320"/>
      <c r="C377" s="269"/>
      <c r="D377" s="270"/>
      <c r="E377" s="271"/>
      <c r="F377" s="272"/>
      <c r="G377" s="273"/>
      <c r="H377" s="274"/>
      <c r="I377" s="275"/>
      <c r="J377" s="304">
        <f t="shared" si="84"/>
        <v>0</v>
      </c>
      <c r="K377" s="276"/>
      <c r="L377" s="306">
        <f t="shared" si="85"/>
        <v>0</v>
      </c>
      <c r="M377" s="308" t="str">
        <f t="shared" si="83"/>
        <v/>
      </c>
      <c r="N377" s="277">
        <f t="shared" ref="N377:N383" si="88">J377-L377</f>
        <v>0</v>
      </c>
      <c r="O377" s="103"/>
    </row>
    <row r="378" spans="1:15" ht="18.75" customHeight="1" x14ac:dyDescent="0.15">
      <c r="A378" s="87"/>
      <c r="B378" s="147"/>
      <c r="C378" s="268" t="s">
        <v>537</v>
      </c>
      <c r="D378" s="251" t="s">
        <v>560</v>
      </c>
      <c r="E378" s="252" t="s">
        <v>496</v>
      </c>
      <c r="F378" s="253"/>
      <c r="G378" s="314"/>
      <c r="H378" s="315"/>
      <c r="I378" s="152"/>
      <c r="J378" s="254">
        <f>SUMIFS(J370:J377,B370:B377,"設備")</f>
        <v>0</v>
      </c>
      <c r="K378" s="154"/>
      <c r="L378" s="255">
        <f>SUMIFS(L370:L377,B370:B377,"設備")</f>
        <v>0</v>
      </c>
      <c r="M378" s="316"/>
      <c r="N378" s="256">
        <f t="shared" si="88"/>
        <v>0</v>
      </c>
      <c r="O378" s="157"/>
    </row>
    <row r="379" spans="1:15" ht="18.75" customHeight="1" x14ac:dyDescent="0.15">
      <c r="A379" s="87"/>
      <c r="B379" s="137"/>
      <c r="C379" s="268" t="s">
        <v>537</v>
      </c>
      <c r="D379" s="319" t="s">
        <v>561</v>
      </c>
      <c r="E379" s="179" t="s">
        <v>496</v>
      </c>
      <c r="F379" s="238"/>
      <c r="G379" s="170"/>
      <c r="H379" s="171"/>
      <c r="I379" s="141"/>
      <c r="J379" s="172">
        <f>SUMIFS(J370:J377,B370:B377,"工事")</f>
        <v>0</v>
      </c>
      <c r="K379" s="143"/>
      <c r="L379" s="173">
        <f>SUMIFS(L370:L377,B370:B377,"工事")</f>
        <v>0</v>
      </c>
      <c r="M379" s="174"/>
      <c r="N379" s="175">
        <f t="shared" si="88"/>
        <v>0</v>
      </c>
      <c r="O379" s="146"/>
    </row>
    <row r="380" spans="1:15" ht="18.75" customHeight="1" thickBot="1" x14ac:dyDescent="0.2">
      <c r="A380" s="87"/>
      <c r="B380" s="257"/>
      <c r="C380" s="278"/>
      <c r="D380" s="279" t="s">
        <v>537</v>
      </c>
      <c r="E380" s="280" t="s">
        <v>509</v>
      </c>
      <c r="F380" s="281"/>
      <c r="G380" s="282"/>
      <c r="H380" s="283"/>
      <c r="I380" s="258"/>
      <c r="J380" s="265">
        <f>J378+J379</f>
        <v>0</v>
      </c>
      <c r="K380" s="259"/>
      <c r="L380" s="266">
        <f>L378+L379</f>
        <v>0</v>
      </c>
      <c r="M380" s="260"/>
      <c r="N380" s="267">
        <f t="shared" si="88"/>
        <v>0</v>
      </c>
      <c r="O380" s="261"/>
    </row>
    <row r="381" spans="1:15" ht="18.75" customHeight="1" thickTop="1" x14ac:dyDescent="0.15">
      <c r="A381" s="87"/>
      <c r="B381" s="147"/>
      <c r="C381" s="250" t="s">
        <v>417</v>
      </c>
      <c r="D381" s="251" t="s">
        <v>491</v>
      </c>
      <c r="E381" s="252" t="s">
        <v>493</v>
      </c>
      <c r="F381" s="253"/>
      <c r="G381" s="314"/>
      <c r="H381" s="315"/>
      <c r="I381" s="152"/>
      <c r="J381" s="254">
        <f>SUMIFS(J358:J380,D358:D380,"設備費7")</f>
        <v>0</v>
      </c>
      <c r="K381" s="154"/>
      <c r="L381" s="255">
        <f>SUMIFS(L358:L380,D358:D380,"設備費7")</f>
        <v>0</v>
      </c>
      <c r="M381" s="316"/>
      <c r="N381" s="256">
        <f t="shared" si="88"/>
        <v>0</v>
      </c>
      <c r="O381" s="157"/>
    </row>
    <row r="382" spans="1:15" ht="18.75" customHeight="1" x14ac:dyDescent="0.15">
      <c r="A382" s="87"/>
      <c r="B382" s="137"/>
      <c r="C382" s="177" t="s">
        <v>417</v>
      </c>
      <c r="D382" s="319" t="s">
        <v>497</v>
      </c>
      <c r="E382" s="179" t="s">
        <v>493</v>
      </c>
      <c r="F382" s="238"/>
      <c r="G382" s="170"/>
      <c r="H382" s="171"/>
      <c r="I382" s="141"/>
      <c r="J382" s="172">
        <f>SUMIFS(J358:J380,D358:D380,"工事費7")</f>
        <v>0</v>
      </c>
      <c r="K382" s="143"/>
      <c r="L382" s="173">
        <f>SUMIFS(L358:L380,D358:D380,"工事費7")</f>
        <v>0</v>
      </c>
      <c r="M382" s="174"/>
      <c r="N382" s="175">
        <f t="shared" si="88"/>
        <v>0</v>
      </c>
      <c r="O382" s="146"/>
    </row>
    <row r="383" spans="1:15" ht="18.75" customHeight="1" thickBot="1" x14ac:dyDescent="0.2">
      <c r="A383" s="87"/>
      <c r="B383" s="257"/>
      <c r="C383" s="278"/>
      <c r="D383" s="284" t="s">
        <v>498</v>
      </c>
      <c r="E383" s="280" t="s">
        <v>493</v>
      </c>
      <c r="F383" s="281"/>
      <c r="G383" s="282"/>
      <c r="H383" s="283"/>
      <c r="I383" s="258"/>
      <c r="J383" s="265">
        <f>J381+J382</f>
        <v>0</v>
      </c>
      <c r="K383" s="259"/>
      <c r="L383" s="266">
        <f>L381+L382</f>
        <v>0</v>
      </c>
      <c r="M383" s="260"/>
      <c r="N383" s="267">
        <f t="shared" si="88"/>
        <v>0</v>
      </c>
      <c r="O383" s="261"/>
    </row>
    <row r="384" spans="1:15" ht="18.75" customHeight="1" thickTop="1" x14ac:dyDescent="0.15">
      <c r="A384" s="87"/>
      <c r="B384" s="137"/>
      <c r="C384" s="2011" t="s">
        <v>505</v>
      </c>
      <c r="D384" s="2012"/>
      <c r="E384" s="2013"/>
      <c r="F384" s="239"/>
      <c r="G384" s="138"/>
      <c r="H384" s="139"/>
      <c r="I384" s="141"/>
      <c r="J384" s="141"/>
      <c r="K384" s="142"/>
      <c r="L384" s="143"/>
      <c r="M384" s="174"/>
      <c r="N384" s="145"/>
      <c r="O384" s="146"/>
    </row>
    <row r="385" spans="1:15" ht="18.75" customHeight="1" x14ac:dyDescent="0.15">
      <c r="A385" s="87"/>
      <c r="B385" s="137"/>
      <c r="C385" s="2014" t="s">
        <v>538</v>
      </c>
      <c r="D385" s="2015"/>
      <c r="E385" s="2016"/>
      <c r="F385" s="239"/>
      <c r="G385" s="138"/>
      <c r="H385" s="139"/>
      <c r="I385" s="140"/>
      <c r="J385" s="141"/>
      <c r="K385" s="142"/>
      <c r="L385" s="143"/>
      <c r="M385" s="174" t="str">
        <f t="shared" ref="M385:M393" si="89">IF(I385-K385=0,"",I385-K385)</f>
        <v/>
      </c>
      <c r="N385" s="145"/>
      <c r="O385" s="146"/>
    </row>
    <row r="386" spans="1:15" ht="18.75" customHeight="1" x14ac:dyDescent="0.15">
      <c r="A386" s="87"/>
      <c r="B386" s="137"/>
      <c r="C386" s="326"/>
      <c r="D386" s="317"/>
      <c r="E386" s="318"/>
      <c r="F386" s="239"/>
      <c r="G386" s="138"/>
      <c r="H386" s="139"/>
      <c r="I386" s="140"/>
      <c r="J386" s="141">
        <f t="shared" ref="J386:J393" si="90">ROUNDDOWN(H386*I386,0)</f>
        <v>0</v>
      </c>
      <c r="K386" s="142"/>
      <c r="L386" s="143">
        <f t="shared" ref="L386:L393" si="91">ROUNDDOWN(H386*K386,0)</f>
        <v>0</v>
      </c>
      <c r="M386" s="174" t="str">
        <f t="shared" si="89"/>
        <v/>
      </c>
      <c r="N386" s="145">
        <f>J386-L386</f>
        <v>0</v>
      </c>
      <c r="O386" s="146"/>
    </row>
    <row r="387" spans="1:15" ht="18.75" customHeight="1" x14ac:dyDescent="0.15">
      <c r="A387" s="87"/>
      <c r="B387" s="137"/>
      <c r="C387" s="326"/>
      <c r="D387" s="317"/>
      <c r="E387" s="318"/>
      <c r="F387" s="239"/>
      <c r="G387" s="138"/>
      <c r="H387" s="139"/>
      <c r="I387" s="140"/>
      <c r="J387" s="141">
        <f t="shared" si="90"/>
        <v>0</v>
      </c>
      <c r="K387" s="142"/>
      <c r="L387" s="143">
        <f t="shared" si="91"/>
        <v>0</v>
      </c>
      <c r="M387" s="174" t="str">
        <f t="shared" si="89"/>
        <v/>
      </c>
      <c r="N387" s="145">
        <f t="shared" ref="N387:N393" si="92">J387-L387</f>
        <v>0</v>
      </c>
      <c r="O387" s="146"/>
    </row>
    <row r="388" spans="1:15" ht="18.75" customHeight="1" x14ac:dyDescent="0.15">
      <c r="A388" s="87"/>
      <c r="B388" s="137"/>
      <c r="C388" s="326"/>
      <c r="D388" s="317"/>
      <c r="E388" s="318"/>
      <c r="F388" s="239"/>
      <c r="G388" s="138"/>
      <c r="H388" s="139"/>
      <c r="I388" s="140"/>
      <c r="J388" s="141">
        <f t="shared" si="90"/>
        <v>0</v>
      </c>
      <c r="K388" s="142"/>
      <c r="L388" s="143">
        <f t="shared" si="91"/>
        <v>0</v>
      </c>
      <c r="M388" s="174" t="str">
        <f t="shared" si="89"/>
        <v/>
      </c>
      <c r="N388" s="145">
        <f t="shared" si="92"/>
        <v>0</v>
      </c>
      <c r="O388" s="146"/>
    </row>
    <row r="389" spans="1:15" ht="18.75" customHeight="1" x14ac:dyDescent="0.15">
      <c r="A389" s="87"/>
      <c r="B389" s="137"/>
      <c r="C389" s="326"/>
      <c r="D389" s="317"/>
      <c r="E389" s="318"/>
      <c r="F389" s="239"/>
      <c r="G389" s="138"/>
      <c r="H389" s="139"/>
      <c r="I389" s="140"/>
      <c r="J389" s="141">
        <f t="shared" si="90"/>
        <v>0</v>
      </c>
      <c r="K389" s="142"/>
      <c r="L389" s="143">
        <f t="shared" si="91"/>
        <v>0</v>
      </c>
      <c r="M389" s="174" t="str">
        <f t="shared" si="89"/>
        <v/>
      </c>
      <c r="N389" s="145">
        <f t="shared" si="92"/>
        <v>0</v>
      </c>
      <c r="O389" s="146"/>
    </row>
    <row r="390" spans="1:15" ht="18.75" customHeight="1" x14ac:dyDescent="0.15">
      <c r="A390" s="87"/>
      <c r="B390" s="137"/>
      <c r="C390" s="326"/>
      <c r="D390" s="317"/>
      <c r="E390" s="318"/>
      <c r="F390" s="239"/>
      <c r="G390" s="138"/>
      <c r="H390" s="139"/>
      <c r="I390" s="140"/>
      <c r="J390" s="141">
        <f t="shared" si="90"/>
        <v>0</v>
      </c>
      <c r="K390" s="142"/>
      <c r="L390" s="143">
        <f t="shared" si="91"/>
        <v>0</v>
      </c>
      <c r="M390" s="174" t="str">
        <f t="shared" si="89"/>
        <v/>
      </c>
      <c r="N390" s="145">
        <f t="shared" si="92"/>
        <v>0</v>
      </c>
      <c r="O390" s="146"/>
    </row>
    <row r="391" spans="1:15" ht="18.75" customHeight="1" x14ac:dyDescent="0.15">
      <c r="A391" s="87"/>
      <c r="B391" s="137"/>
      <c r="C391" s="326"/>
      <c r="D391" s="317"/>
      <c r="E391" s="318"/>
      <c r="F391" s="239"/>
      <c r="G391" s="138"/>
      <c r="H391" s="139"/>
      <c r="I391" s="140"/>
      <c r="J391" s="141">
        <f t="shared" si="90"/>
        <v>0</v>
      </c>
      <c r="K391" s="142"/>
      <c r="L391" s="143">
        <f t="shared" si="91"/>
        <v>0</v>
      </c>
      <c r="M391" s="174" t="str">
        <f t="shared" si="89"/>
        <v/>
      </c>
      <c r="N391" s="145">
        <f t="shared" si="92"/>
        <v>0</v>
      </c>
      <c r="O391" s="146"/>
    </row>
    <row r="392" spans="1:15" ht="18.75" customHeight="1" x14ac:dyDescent="0.15">
      <c r="A392" s="87"/>
      <c r="B392" s="137"/>
      <c r="C392" s="326"/>
      <c r="D392" s="317"/>
      <c r="E392" s="318"/>
      <c r="F392" s="239"/>
      <c r="G392" s="138"/>
      <c r="H392" s="139"/>
      <c r="I392" s="140"/>
      <c r="J392" s="141">
        <f t="shared" si="90"/>
        <v>0</v>
      </c>
      <c r="K392" s="142"/>
      <c r="L392" s="143">
        <f t="shared" si="91"/>
        <v>0</v>
      </c>
      <c r="M392" s="174" t="str">
        <f t="shared" si="89"/>
        <v/>
      </c>
      <c r="N392" s="145">
        <f t="shared" si="92"/>
        <v>0</v>
      </c>
      <c r="O392" s="146"/>
    </row>
    <row r="393" spans="1:15" ht="18.75" customHeight="1" thickBot="1" x14ac:dyDescent="0.2">
      <c r="A393" s="87"/>
      <c r="B393" s="320"/>
      <c r="C393" s="269"/>
      <c r="D393" s="270"/>
      <c r="E393" s="271"/>
      <c r="F393" s="272"/>
      <c r="G393" s="273"/>
      <c r="H393" s="274"/>
      <c r="I393" s="275"/>
      <c r="J393" s="304">
        <f t="shared" si="90"/>
        <v>0</v>
      </c>
      <c r="K393" s="276"/>
      <c r="L393" s="306">
        <f t="shared" si="91"/>
        <v>0</v>
      </c>
      <c r="M393" s="308" t="str">
        <f t="shared" si="89"/>
        <v/>
      </c>
      <c r="N393" s="277">
        <f t="shared" si="92"/>
        <v>0</v>
      </c>
      <c r="O393" s="103"/>
    </row>
    <row r="394" spans="1:15" ht="18.75" customHeight="1" x14ac:dyDescent="0.15">
      <c r="A394" s="87"/>
      <c r="B394" s="147"/>
      <c r="C394" s="268" t="s">
        <v>539</v>
      </c>
      <c r="D394" s="251" t="s">
        <v>562</v>
      </c>
      <c r="E394" s="252" t="s">
        <v>496</v>
      </c>
      <c r="F394" s="253"/>
      <c r="G394" s="314"/>
      <c r="H394" s="315"/>
      <c r="I394" s="152"/>
      <c r="J394" s="254">
        <f>SUMIFS(J386:J393,B386:B393,"設備")</f>
        <v>0</v>
      </c>
      <c r="K394" s="154"/>
      <c r="L394" s="255">
        <f>SUMIFS(L386:L393,B386:B393,"設備")</f>
        <v>0</v>
      </c>
      <c r="M394" s="316"/>
      <c r="N394" s="256">
        <f>J394-L394</f>
        <v>0</v>
      </c>
      <c r="O394" s="157"/>
    </row>
    <row r="395" spans="1:15" ht="18.75" customHeight="1" x14ac:dyDescent="0.15">
      <c r="A395" s="87"/>
      <c r="B395" s="137"/>
      <c r="C395" s="268" t="s">
        <v>539</v>
      </c>
      <c r="D395" s="319" t="s">
        <v>563</v>
      </c>
      <c r="E395" s="179" t="s">
        <v>496</v>
      </c>
      <c r="F395" s="238"/>
      <c r="G395" s="170"/>
      <c r="H395" s="171"/>
      <c r="I395" s="141"/>
      <c r="J395" s="172">
        <f>SUMIFS(J386:J393,B386:B393,"工事")</f>
        <v>0</v>
      </c>
      <c r="K395" s="143"/>
      <c r="L395" s="173">
        <f>SUMIFS(L386:L393,B386:B393,"工事")</f>
        <v>0</v>
      </c>
      <c r="M395" s="174"/>
      <c r="N395" s="175">
        <f>J395-L395</f>
        <v>0</v>
      </c>
      <c r="O395" s="146"/>
    </row>
    <row r="396" spans="1:15" ht="18.75" customHeight="1" thickBot="1" x14ac:dyDescent="0.2">
      <c r="A396" s="87"/>
      <c r="B396" s="320"/>
      <c r="C396" s="299"/>
      <c r="D396" s="264" t="s">
        <v>539</v>
      </c>
      <c r="E396" s="321" t="s">
        <v>509</v>
      </c>
      <c r="F396" s="262"/>
      <c r="G396" s="302"/>
      <c r="H396" s="303"/>
      <c r="I396" s="304"/>
      <c r="J396" s="305">
        <f>J394+J395</f>
        <v>0</v>
      </c>
      <c r="K396" s="306"/>
      <c r="L396" s="307">
        <f>L394+L395</f>
        <v>0</v>
      </c>
      <c r="M396" s="308"/>
      <c r="N396" s="309">
        <f>J396-L396</f>
        <v>0</v>
      </c>
      <c r="O396" s="103"/>
    </row>
    <row r="397" spans="1:15" ht="18.75" customHeight="1" x14ac:dyDescent="0.15">
      <c r="A397" s="87"/>
      <c r="B397" s="137"/>
      <c r="C397" s="2003" t="s">
        <v>541</v>
      </c>
      <c r="D397" s="2004"/>
      <c r="E397" s="2005"/>
      <c r="F397" s="239"/>
      <c r="G397" s="138"/>
      <c r="H397" s="139"/>
      <c r="I397" s="140"/>
      <c r="J397" s="152"/>
      <c r="K397" s="322"/>
      <c r="L397" s="294"/>
      <c r="M397" s="316" t="str">
        <f t="shared" ref="M397:M405" si="93">IF(I397-K397=0,"",I397-K397)</f>
        <v/>
      </c>
      <c r="N397" s="156"/>
      <c r="O397" s="146"/>
    </row>
    <row r="398" spans="1:15" ht="18.75" customHeight="1" x14ac:dyDescent="0.15">
      <c r="A398" s="87"/>
      <c r="B398" s="137"/>
      <c r="C398" s="326"/>
      <c r="D398" s="495"/>
      <c r="E398" s="493"/>
      <c r="F398" s="239"/>
      <c r="G398" s="138"/>
      <c r="H398" s="139"/>
      <c r="I398" s="140"/>
      <c r="J398" s="141">
        <f t="shared" ref="J398:J404" si="94">ROUNDDOWN(H398*I398,0)</f>
        <v>0</v>
      </c>
      <c r="K398" s="142"/>
      <c r="L398" s="143">
        <f t="shared" ref="L398:L404" si="95">ROUNDDOWN(H398*K398,0)</f>
        <v>0</v>
      </c>
      <c r="M398" s="174" t="str">
        <f t="shared" si="93"/>
        <v/>
      </c>
      <c r="N398" s="145">
        <f t="shared" ref="N398" si="96">J398-L398</f>
        <v>0</v>
      </c>
      <c r="O398" s="146"/>
    </row>
    <row r="399" spans="1:15" ht="18.75" customHeight="1" x14ac:dyDescent="0.15">
      <c r="A399" s="87"/>
      <c r="B399" s="137"/>
      <c r="C399" s="326"/>
      <c r="D399" s="317"/>
      <c r="E399" s="318"/>
      <c r="F399" s="239"/>
      <c r="G399" s="138"/>
      <c r="H399" s="139"/>
      <c r="I399" s="140"/>
      <c r="J399" s="141">
        <f t="shared" si="94"/>
        <v>0</v>
      </c>
      <c r="K399" s="142"/>
      <c r="L399" s="143">
        <f t="shared" si="95"/>
        <v>0</v>
      </c>
      <c r="M399" s="174" t="str">
        <f t="shared" si="93"/>
        <v/>
      </c>
      <c r="N399" s="145">
        <f>J399-L399</f>
        <v>0</v>
      </c>
      <c r="O399" s="146"/>
    </row>
    <row r="400" spans="1:15" ht="18.75" customHeight="1" x14ac:dyDescent="0.15">
      <c r="A400" s="87"/>
      <c r="B400" s="137"/>
      <c r="C400" s="326"/>
      <c r="D400" s="317"/>
      <c r="E400" s="318"/>
      <c r="F400" s="239"/>
      <c r="G400" s="138"/>
      <c r="H400" s="139"/>
      <c r="I400" s="140"/>
      <c r="J400" s="141">
        <f t="shared" si="94"/>
        <v>0</v>
      </c>
      <c r="K400" s="142"/>
      <c r="L400" s="143">
        <f t="shared" si="95"/>
        <v>0</v>
      </c>
      <c r="M400" s="174" t="str">
        <f t="shared" si="93"/>
        <v/>
      </c>
      <c r="N400" s="145">
        <f t="shared" ref="N400:N411" si="97">J400-L400</f>
        <v>0</v>
      </c>
      <c r="O400" s="146"/>
    </row>
    <row r="401" spans="1:15" ht="18.75" customHeight="1" x14ac:dyDescent="0.15">
      <c r="A401" s="87"/>
      <c r="B401" s="137"/>
      <c r="C401" s="326"/>
      <c r="D401" s="317"/>
      <c r="E401" s="318"/>
      <c r="F401" s="239"/>
      <c r="G401" s="138"/>
      <c r="H401" s="139"/>
      <c r="I401" s="140"/>
      <c r="J401" s="141">
        <f t="shared" si="94"/>
        <v>0</v>
      </c>
      <c r="K401" s="142"/>
      <c r="L401" s="143">
        <f t="shared" si="95"/>
        <v>0</v>
      </c>
      <c r="M401" s="174" t="str">
        <f t="shared" si="93"/>
        <v/>
      </c>
      <c r="N401" s="145">
        <f t="shared" si="97"/>
        <v>0</v>
      </c>
      <c r="O401" s="146"/>
    </row>
    <row r="402" spans="1:15" ht="18.75" customHeight="1" x14ac:dyDescent="0.15">
      <c r="A402" s="87"/>
      <c r="B402" s="137"/>
      <c r="C402" s="326"/>
      <c r="D402" s="317"/>
      <c r="E402" s="318"/>
      <c r="F402" s="239"/>
      <c r="G402" s="138"/>
      <c r="H402" s="139"/>
      <c r="I402" s="140"/>
      <c r="J402" s="141">
        <f t="shared" si="94"/>
        <v>0</v>
      </c>
      <c r="K402" s="142"/>
      <c r="L402" s="143">
        <f t="shared" si="95"/>
        <v>0</v>
      </c>
      <c r="M402" s="174" t="str">
        <f t="shared" si="93"/>
        <v/>
      </c>
      <c r="N402" s="145">
        <f t="shared" si="97"/>
        <v>0</v>
      </c>
      <c r="O402" s="146"/>
    </row>
    <row r="403" spans="1:15" ht="18.75" customHeight="1" x14ac:dyDescent="0.15">
      <c r="A403" s="87"/>
      <c r="B403" s="137"/>
      <c r="C403" s="326"/>
      <c r="D403" s="317"/>
      <c r="E403" s="318"/>
      <c r="F403" s="239"/>
      <c r="G403" s="138"/>
      <c r="H403" s="139"/>
      <c r="I403" s="140"/>
      <c r="J403" s="141">
        <f t="shared" si="94"/>
        <v>0</v>
      </c>
      <c r="K403" s="142"/>
      <c r="L403" s="143">
        <f t="shared" si="95"/>
        <v>0</v>
      </c>
      <c r="M403" s="174" t="str">
        <f t="shared" si="93"/>
        <v/>
      </c>
      <c r="N403" s="145">
        <f t="shared" si="97"/>
        <v>0</v>
      </c>
      <c r="O403" s="146"/>
    </row>
    <row r="404" spans="1:15" ht="18.75" customHeight="1" x14ac:dyDescent="0.15">
      <c r="A404" s="87"/>
      <c r="B404" s="137"/>
      <c r="C404" s="326"/>
      <c r="D404" s="317"/>
      <c r="E404" s="318"/>
      <c r="F404" s="239"/>
      <c r="G404" s="138"/>
      <c r="H404" s="139"/>
      <c r="I404" s="140"/>
      <c r="J404" s="141">
        <f t="shared" si="94"/>
        <v>0</v>
      </c>
      <c r="K404" s="142"/>
      <c r="L404" s="143">
        <f t="shared" si="95"/>
        <v>0</v>
      </c>
      <c r="M404" s="174" t="str">
        <f t="shared" si="93"/>
        <v/>
      </c>
      <c r="N404" s="145">
        <f t="shared" si="97"/>
        <v>0</v>
      </c>
      <c r="O404" s="146"/>
    </row>
    <row r="405" spans="1:15" ht="18.75" customHeight="1" thickBot="1" x14ac:dyDescent="0.2">
      <c r="A405" s="87"/>
      <c r="B405" s="320"/>
      <c r="C405" s="269"/>
      <c r="D405" s="270"/>
      <c r="E405" s="271"/>
      <c r="F405" s="272"/>
      <c r="G405" s="273"/>
      <c r="H405" s="274"/>
      <c r="I405" s="275"/>
      <c r="J405" s="304">
        <f>ROUNDDOWN(H405*I405,0)</f>
        <v>0</v>
      </c>
      <c r="K405" s="276"/>
      <c r="L405" s="306">
        <f>ROUNDDOWN(H405*K405,0)</f>
        <v>0</v>
      </c>
      <c r="M405" s="308" t="str">
        <f t="shared" si="93"/>
        <v/>
      </c>
      <c r="N405" s="277">
        <f t="shared" si="97"/>
        <v>0</v>
      </c>
      <c r="O405" s="103"/>
    </row>
    <row r="406" spans="1:15" ht="18.75" customHeight="1" x14ac:dyDescent="0.15">
      <c r="A406" s="87"/>
      <c r="B406" s="147"/>
      <c r="C406" s="268" t="s">
        <v>540</v>
      </c>
      <c r="D406" s="251" t="s">
        <v>562</v>
      </c>
      <c r="E406" s="252" t="s">
        <v>496</v>
      </c>
      <c r="F406" s="253"/>
      <c r="G406" s="314"/>
      <c r="H406" s="315"/>
      <c r="I406" s="152"/>
      <c r="J406" s="254">
        <f>SUMIFS(J398:J405,B398:B405,"設備")</f>
        <v>0</v>
      </c>
      <c r="K406" s="154"/>
      <c r="L406" s="255">
        <f>SUMIFS(L398:L405,B398:B405,"設備")</f>
        <v>0</v>
      </c>
      <c r="M406" s="316"/>
      <c r="N406" s="256">
        <f t="shared" si="97"/>
        <v>0</v>
      </c>
      <c r="O406" s="157"/>
    </row>
    <row r="407" spans="1:15" ht="18.75" customHeight="1" x14ac:dyDescent="0.15">
      <c r="A407" s="87"/>
      <c r="B407" s="137"/>
      <c r="C407" s="268" t="s">
        <v>540</v>
      </c>
      <c r="D407" s="319" t="s">
        <v>563</v>
      </c>
      <c r="E407" s="179" t="s">
        <v>496</v>
      </c>
      <c r="F407" s="238"/>
      <c r="G407" s="170"/>
      <c r="H407" s="171"/>
      <c r="I407" s="141"/>
      <c r="J407" s="172">
        <f>SUMIFS(J398:J405,B398:B405,"工事")</f>
        <v>0</v>
      </c>
      <c r="K407" s="143"/>
      <c r="L407" s="173">
        <f>SUMIFS(L398:L405,B398:B405,"工事")</f>
        <v>0</v>
      </c>
      <c r="M407" s="174"/>
      <c r="N407" s="175">
        <f t="shared" si="97"/>
        <v>0</v>
      </c>
      <c r="O407" s="146"/>
    </row>
    <row r="408" spans="1:15" ht="18.75" customHeight="1" thickBot="1" x14ac:dyDescent="0.2">
      <c r="A408" s="87"/>
      <c r="B408" s="257"/>
      <c r="C408" s="278"/>
      <c r="D408" s="279" t="s">
        <v>540</v>
      </c>
      <c r="E408" s="280" t="s">
        <v>509</v>
      </c>
      <c r="F408" s="281"/>
      <c r="G408" s="282"/>
      <c r="H408" s="283"/>
      <c r="I408" s="258"/>
      <c r="J408" s="265">
        <f>J406+J407</f>
        <v>0</v>
      </c>
      <c r="K408" s="259"/>
      <c r="L408" s="266">
        <f>L406+L407</f>
        <v>0</v>
      </c>
      <c r="M408" s="260"/>
      <c r="N408" s="267">
        <f t="shared" si="97"/>
        <v>0</v>
      </c>
      <c r="O408" s="261"/>
    </row>
    <row r="409" spans="1:15" ht="18.75" customHeight="1" thickTop="1" x14ac:dyDescent="0.15">
      <c r="A409" s="87"/>
      <c r="B409" s="147"/>
      <c r="C409" s="250" t="s">
        <v>417</v>
      </c>
      <c r="D409" s="251" t="s">
        <v>491</v>
      </c>
      <c r="E409" s="252" t="s">
        <v>493</v>
      </c>
      <c r="F409" s="253"/>
      <c r="G409" s="314"/>
      <c r="H409" s="315"/>
      <c r="I409" s="152"/>
      <c r="J409" s="254">
        <f>SUMIFS(J386:J408,D386:D408,"設備費8")</f>
        <v>0</v>
      </c>
      <c r="K409" s="154"/>
      <c r="L409" s="255">
        <f>SUMIFS(L386:L408,D386:D408,"設備費8")</f>
        <v>0</v>
      </c>
      <c r="M409" s="316"/>
      <c r="N409" s="256">
        <f t="shared" si="97"/>
        <v>0</v>
      </c>
      <c r="O409" s="157"/>
    </row>
    <row r="410" spans="1:15" ht="18.75" customHeight="1" x14ac:dyDescent="0.15">
      <c r="A410" s="87"/>
      <c r="B410" s="137"/>
      <c r="C410" s="177" t="s">
        <v>417</v>
      </c>
      <c r="D410" s="319" t="s">
        <v>497</v>
      </c>
      <c r="E410" s="179" t="s">
        <v>493</v>
      </c>
      <c r="F410" s="238"/>
      <c r="G410" s="170"/>
      <c r="H410" s="171"/>
      <c r="I410" s="141"/>
      <c r="J410" s="172">
        <f>SUMIFS(J386:J408,D386:D408,"工事費8")</f>
        <v>0</v>
      </c>
      <c r="K410" s="143"/>
      <c r="L410" s="173">
        <f>SUMIFS(L386:L408,D386:D408,"工事費8")</f>
        <v>0</v>
      </c>
      <c r="M410" s="174"/>
      <c r="N410" s="175">
        <f t="shared" si="97"/>
        <v>0</v>
      </c>
      <c r="O410" s="146"/>
    </row>
    <row r="411" spans="1:15" ht="18.75" customHeight="1" thickBot="1" x14ac:dyDescent="0.2">
      <c r="A411" s="87"/>
      <c r="B411" s="257"/>
      <c r="C411" s="278"/>
      <c r="D411" s="284" t="s">
        <v>498</v>
      </c>
      <c r="E411" s="280" t="s">
        <v>493</v>
      </c>
      <c r="F411" s="281"/>
      <c r="G411" s="282"/>
      <c r="H411" s="283"/>
      <c r="I411" s="258"/>
      <c r="J411" s="265">
        <f>J409+J410</f>
        <v>0</v>
      </c>
      <c r="K411" s="259"/>
      <c r="L411" s="266">
        <f>L409+L410</f>
        <v>0</v>
      </c>
      <c r="M411" s="260"/>
      <c r="N411" s="267">
        <f t="shared" si="97"/>
        <v>0</v>
      </c>
      <c r="O411" s="261"/>
    </row>
    <row r="412" spans="1:15" ht="18.75" customHeight="1" thickTop="1" x14ac:dyDescent="0.15"/>
  </sheetData>
  <sheetProtection formatCells="0" formatColumns="0" formatRows="0" insertColumns="0" insertRows="0" insertHyperlinks="0" deleteColumns="0" deleteRows="0" sort="0" autoFilter="0" pivotTables="0"/>
  <mergeCells count="63">
    <mergeCell ref="C384:E384"/>
    <mergeCell ref="C385:E385"/>
    <mergeCell ref="C397:E397"/>
    <mergeCell ref="C328:E328"/>
    <mergeCell ref="C329:E329"/>
    <mergeCell ref="C341:E341"/>
    <mergeCell ref="C356:E356"/>
    <mergeCell ref="C357:E357"/>
    <mergeCell ref="C369:E369"/>
    <mergeCell ref="C301:E301"/>
    <mergeCell ref="C120:E120"/>
    <mergeCell ref="C121:E121"/>
    <mergeCell ref="C145:E145"/>
    <mergeCell ref="C172:E172"/>
    <mergeCell ref="C173:E173"/>
    <mergeCell ref="C197:E197"/>
    <mergeCell ref="C224:E224"/>
    <mergeCell ref="C225:E225"/>
    <mergeCell ref="C249:E249"/>
    <mergeCell ref="C276:E276"/>
    <mergeCell ref="C277:E277"/>
    <mergeCell ref="C93:E93"/>
    <mergeCell ref="C50:E50"/>
    <mergeCell ref="C51:E51"/>
    <mergeCell ref="C52:E52"/>
    <mergeCell ref="C53:E53"/>
    <mergeCell ref="C54:E54"/>
    <mergeCell ref="C55:E55"/>
    <mergeCell ref="C56:E56"/>
    <mergeCell ref="B59:G59"/>
    <mergeCell ref="E67:G67"/>
    <mergeCell ref="C68:E68"/>
    <mergeCell ref="C69:E69"/>
    <mergeCell ref="C61:E61"/>
    <mergeCell ref="C62:E62"/>
    <mergeCell ref="C63:E63"/>
    <mergeCell ref="C64:E64"/>
    <mergeCell ref="C49:E49"/>
    <mergeCell ref="C28:E28"/>
    <mergeCell ref="C29:E29"/>
    <mergeCell ref="C30:E30"/>
    <mergeCell ref="C35:E35"/>
    <mergeCell ref="C36:E36"/>
    <mergeCell ref="C37:E37"/>
    <mergeCell ref="C38:E38"/>
    <mergeCell ref="C39:E39"/>
    <mergeCell ref="C40:E40"/>
    <mergeCell ref="C41:E41"/>
    <mergeCell ref="C42:E42"/>
    <mergeCell ref="C27:E27"/>
    <mergeCell ref="B16:B18"/>
    <mergeCell ref="F16:F18"/>
    <mergeCell ref="G16:G18"/>
    <mergeCell ref="H16:N16"/>
    <mergeCell ref="H17:H18"/>
    <mergeCell ref="I17:J17"/>
    <mergeCell ref="K17:L17"/>
    <mergeCell ref="M17:N17"/>
    <mergeCell ref="B19:G19"/>
    <mergeCell ref="C23:E23"/>
    <mergeCell ref="C24:E24"/>
    <mergeCell ref="C25:E25"/>
    <mergeCell ref="C26:E26"/>
  </mergeCells>
  <phoneticPr fontId="7"/>
  <dataValidations count="8">
    <dataValidation allowBlank="1" showInputMessage="1" showErrorMessage="1" promptTitle="▼-------------------------" prompt="１ページ目（集計）の_x000a_番号．名称と一致させてください。" sqref="C68:E68 C120:E120 C172:E172 C224:E224 C276:E276 C328:E328 C356:E356 C384:E384" xr:uid="{00000000-0002-0000-0F00-000000000000}"/>
    <dataValidation type="list" allowBlank="1" showInputMessage="1" showErrorMessage="1" sqref="B122:B141 B93:B113 B358:B365 B330:B337 B301:B321 B278:B297 B249:B269 B226:B245 B197:B217 B174:B193 B145:B165 B386:B393 B397:B405 B369:B377 B341:B349 B70:B89" xr:uid="{00000000-0002-0000-0F00-000001000000}">
      <formula1>"設備,工事"</formula1>
    </dataValidation>
    <dataValidation allowBlank="1" showInputMessage="1" sqref="G68 G20:G57 G328 G276 G224 G172 G120 G384 G356" xr:uid="{00000000-0002-0000-0F00-000002000000}"/>
    <dataValidation type="list" allowBlank="1" showInputMessage="1" sqref="G69:G89 G93:G113 G121:G141 G357:G365 G301:G321 G329:G337 G249:G269 G277:G297 G197:G217 G225:G245 G145:G165 G173:G193 G385:G393 G397:G405 G369:G377 G341:G349" xr:uid="{00000000-0002-0000-0F00-000003000000}">
      <formula1>"式,台,個,本,ｍ,面,ヶ所"</formula1>
    </dataValidation>
    <dataValidation type="list" allowBlank="1" showInputMessage="1" showErrorMessage="1" sqref="B61:B64" xr:uid="{50DFA268-F8F2-4250-A466-930CAF8BC61A}">
      <formula1>"設計"</formula1>
    </dataValidation>
    <dataValidation type="list" allowBlank="1" showInputMessage="1" sqref="G61:G64" xr:uid="{CBA72E9D-EE01-4825-AA28-9AED7A87DEEE}">
      <formula1>"式,台,個,本,ｍ,面,ヶ所,㎡"</formula1>
    </dataValidation>
    <dataValidation allowBlank="1" showErrorMessage="1" promptTitle="▼-------------------------" prompt="１ページ目（集計）の_x000a_番号．名称と一致させてください。" sqref="C198 E198 C250 E250 C302 E302 C342 E342 C370 E370 C398 E398 C94 E94 C146 E146" xr:uid="{61B9AD60-05EF-4B42-A0CC-F89D8968F306}"/>
    <dataValidation allowBlank="1" showErrorMessage="1" sqref="C61:E64" xr:uid="{179A6BD6-8411-4F9C-8ACF-A614F35691A3}"/>
  </dataValidations>
  <printOptions horizontalCentered="1"/>
  <pageMargins left="0.59055118110236227" right="0" top="0.35433070866141736" bottom="0.15748031496062992" header="0.11811023622047245" footer="0"/>
  <pageSetup paperSize="9" scale="70" fitToHeight="0" orientation="portrait" r:id="rId1"/>
  <headerFooter>
    <oddHeader>&amp;R&amp;"HGPｺﾞｼｯｸM,ﾒﾃﾞｨｳﾑ"&amp;12 1年目（&amp;"Arial Unicode MS,標準"&amp;P&amp;"HGPｺﾞｼｯｸM,ﾒﾃﾞｨｳﾑ"/&amp;"Arial Unicode MS,標準"&amp;N&amp;"HGPｺﾞｼｯｸM,ﾒﾃﾞｨｳﾑ"）</oddHeader>
  </headerFooter>
  <rowBreaks count="1" manualBreakCount="1">
    <brk id="58" min="1" max="14"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723241E6-5C3B-4377-ACB0-73D8F7D19126}">
          <x14:formula1>
            <xm:f>date1!$AI$3:$AI$36</xm:f>
          </x14:formula1>
          <xm:sqref>F60:F64 F70:F89 F94:F113 F122:F141 F146:F165 F174:F193 F198:F217 F226:F245 F250:F269 F278:F297 F302:F321 F330:F337 F342:F349 F358:F365 F370:F377 F386:F393 F398:F405</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8">
    <tabColor theme="9" tint="0.59999389629810485"/>
  </sheetPr>
  <dimension ref="A1:AD412"/>
  <sheetViews>
    <sheetView showGridLines="0" view="pageBreakPreview" zoomScale="70" zoomScaleNormal="85" zoomScaleSheetLayoutView="70" workbookViewId="0">
      <pane ySplit="18" topLeftCell="A408" activePane="bottomLeft" state="frozen"/>
      <selection activeCell="I182" sqref="I182"/>
      <selection pane="bottomLeft"/>
    </sheetView>
  </sheetViews>
  <sheetFormatPr defaultColWidth="9" defaultRowHeight="18.75" customHeight="1" x14ac:dyDescent="0.15"/>
  <cols>
    <col min="1" max="1" width="2.75" style="22" customWidth="1"/>
    <col min="2" max="2" width="5" style="231" customWidth="1"/>
    <col min="3" max="3" width="27.5" style="22" customWidth="1"/>
    <col min="4" max="5" width="11.25" style="22" customWidth="1"/>
    <col min="6" max="6" width="9.25" style="230" customWidth="1"/>
    <col min="7" max="7" width="4.375" style="230" customWidth="1"/>
    <col min="8" max="8" width="7.5" style="232" customWidth="1"/>
    <col min="9" max="9" width="5" style="232" customWidth="1"/>
    <col min="10" max="10" width="12.625" style="233" customWidth="1"/>
    <col min="11" max="11" width="5" style="232" customWidth="1"/>
    <col min="12" max="12" width="12.625" style="233" customWidth="1"/>
    <col min="13" max="13" width="5" style="232" customWidth="1"/>
    <col min="14" max="14" width="12.625" style="233" customWidth="1"/>
    <col min="15" max="15" width="11.25" style="234" customWidth="1"/>
    <col min="16" max="17" width="9" style="809"/>
    <col min="18" max="20" width="13.875" style="809" customWidth="1"/>
    <col min="21" max="22" width="9" style="809"/>
    <col min="23" max="25" width="13.875" style="809" customWidth="1"/>
    <col min="26" max="26" width="9" style="22"/>
    <col min="27" max="27" width="14.25" style="22" customWidth="1"/>
    <col min="28" max="29" width="12.875" style="22" customWidth="1"/>
    <col min="30" max="16384" width="9" style="22"/>
  </cols>
  <sheetData>
    <row r="1" spans="1:15" s="809" customFormat="1" ht="18.75" customHeight="1" x14ac:dyDescent="0.15">
      <c r="B1" s="821" t="s">
        <v>481</v>
      </c>
      <c r="F1" s="822"/>
      <c r="G1" s="822"/>
      <c r="H1" s="823"/>
      <c r="I1" s="823"/>
      <c r="J1" s="824"/>
      <c r="K1" s="823"/>
      <c r="L1" s="824"/>
      <c r="M1" s="823"/>
      <c r="N1" s="824"/>
      <c r="O1" s="825"/>
    </row>
    <row r="2" spans="1:15" s="809" customFormat="1" ht="18.75" customHeight="1" x14ac:dyDescent="0.15">
      <c r="B2" s="826"/>
      <c r="C2" s="827" t="s">
        <v>922</v>
      </c>
      <c r="D2" s="828"/>
      <c r="F2" s="822"/>
      <c r="G2" s="822"/>
      <c r="H2" s="823"/>
      <c r="I2" s="823"/>
      <c r="J2" s="824"/>
      <c r="K2" s="823"/>
      <c r="L2" s="824"/>
      <c r="M2" s="823"/>
      <c r="N2" s="824"/>
      <c r="O2" s="825"/>
    </row>
    <row r="3" spans="1:15" s="809" customFormat="1" ht="18.75" customHeight="1" x14ac:dyDescent="0.15">
      <c r="B3" s="826"/>
      <c r="C3" s="827" t="s">
        <v>1097</v>
      </c>
      <c r="D3" s="828"/>
      <c r="F3" s="822"/>
      <c r="G3" s="822"/>
      <c r="H3" s="823"/>
      <c r="I3" s="823"/>
      <c r="J3" s="824"/>
      <c r="K3" s="823"/>
      <c r="L3" s="824"/>
      <c r="M3" s="823"/>
      <c r="N3" s="824"/>
      <c r="O3" s="825"/>
    </row>
    <row r="4" spans="1:15" s="809" customFormat="1" ht="18.75" customHeight="1" x14ac:dyDescent="0.15">
      <c r="B4" s="826"/>
      <c r="C4" s="827" t="s">
        <v>1098</v>
      </c>
      <c r="D4" s="828"/>
      <c r="F4" s="822"/>
      <c r="G4" s="822"/>
      <c r="H4" s="823"/>
      <c r="I4" s="823"/>
      <c r="J4" s="824"/>
      <c r="K4" s="823"/>
      <c r="L4" s="824"/>
      <c r="M4" s="823"/>
      <c r="N4" s="824"/>
      <c r="O4" s="825"/>
    </row>
    <row r="5" spans="1:15" s="809" customFormat="1" ht="18.75" customHeight="1" x14ac:dyDescent="0.15">
      <c r="B5" s="826"/>
      <c r="C5" s="827" t="s">
        <v>482</v>
      </c>
      <c r="D5" s="828"/>
      <c r="F5" s="822"/>
      <c r="G5" s="822"/>
      <c r="H5" s="823"/>
      <c r="I5" s="823"/>
      <c r="J5" s="824"/>
      <c r="K5" s="823"/>
      <c r="L5" s="824"/>
      <c r="M5" s="823"/>
      <c r="N5" s="824"/>
      <c r="O5" s="825"/>
    </row>
    <row r="6" spans="1:15" s="809" customFormat="1" ht="18.75" customHeight="1" x14ac:dyDescent="0.15">
      <c r="B6" s="821"/>
      <c r="C6" s="1007" t="s">
        <v>1259</v>
      </c>
      <c r="D6" s="828"/>
      <c r="F6" s="822"/>
      <c r="G6" s="822"/>
      <c r="H6" s="823"/>
      <c r="I6" s="823"/>
      <c r="J6" s="824"/>
      <c r="K6" s="823"/>
      <c r="L6" s="824"/>
      <c r="M6" s="823"/>
      <c r="N6" s="824"/>
      <c r="O6" s="825"/>
    </row>
    <row r="7" spans="1:15" s="809" customFormat="1" ht="18.75" customHeight="1" x14ac:dyDescent="0.15">
      <c r="B7" s="821"/>
      <c r="C7" s="1007" t="s">
        <v>1186</v>
      </c>
      <c r="D7" s="828"/>
      <c r="F7" s="822"/>
      <c r="G7" s="822"/>
      <c r="H7" s="823"/>
      <c r="I7" s="823"/>
      <c r="J7" s="824"/>
      <c r="K7" s="823"/>
      <c r="L7" s="824"/>
      <c r="M7" s="823"/>
      <c r="N7" s="824"/>
      <c r="O7" s="825"/>
    </row>
    <row r="8" spans="1:15" s="809" customFormat="1" ht="18.75" customHeight="1" x14ac:dyDescent="0.15">
      <c r="B8" s="821"/>
      <c r="C8" s="1007" t="s">
        <v>1187</v>
      </c>
      <c r="D8" s="828"/>
      <c r="F8" s="822"/>
      <c r="G8" s="822"/>
      <c r="H8" s="823"/>
      <c r="I8" s="823"/>
      <c r="J8" s="824"/>
      <c r="K8" s="823"/>
      <c r="L8" s="824"/>
      <c r="M8" s="823"/>
      <c r="N8" s="824"/>
      <c r="O8" s="825"/>
    </row>
    <row r="9" spans="1:15" s="809" customFormat="1" ht="18.75" customHeight="1" x14ac:dyDescent="0.15">
      <c r="B9" s="821"/>
      <c r="C9" s="1007" t="s">
        <v>1188</v>
      </c>
      <c r="D9" s="828"/>
      <c r="F9" s="822"/>
      <c r="G9" s="822"/>
      <c r="H9" s="823"/>
      <c r="I9" s="823"/>
      <c r="J9" s="824"/>
      <c r="K9" s="823"/>
      <c r="L9" s="824"/>
      <c r="M9" s="823"/>
      <c r="N9" s="824"/>
      <c r="O9" s="825"/>
    </row>
    <row r="10" spans="1:15" s="809" customFormat="1" ht="18.75" customHeight="1" x14ac:dyDescent="0.15">
      <c r="B10" s="821" t="s">
        <v>483</v>
      </c>
      <c r="C10" s="828"/>
      <c r="D10" s="828"/>
      <c r="F10" s="822"/>
      <c r="G10" s="822"/>
      <c r="H10" s="823"/>
      <c r="I10" s="823"/>
      <c r="J10" s="824"/>
      <c r="K10" s="823"/>
      <c r="L10" s="824"/>
      <c r="M10" s="823"/>
      <c r="N10" s="824"/>
      <c r="O10" s="825"/>
    </row>
    <row r="11" spans="1:15" s="809" customFormat="1" ht="18.75" customHeight="1" x14ac:dyDescent="0.15">
      <c r="B11" s="826"/>
      <c r="C11" s="827" t="s">
        <v>484</v>
      </c>
      <c r="D11" s="828"/>
      <c r="F11" s="822"/>
      <c r="G11" s="822"/>
      <c r="H11" s="823"/>
      <c r="I11" s="823"/>
      <c r="J11" s="824"/>
      <c r="K11" s="823"/>
      <c r="L11" s="824"/>
      <c r="M11" s="823"/>
      <c r="N11" s="824"/>
      <c r="O11" s="825"/>
    </row>
    <row r="12" spans="1:15" s="809" customFormat="1" ht="18.75" customHeight="1" x14ac:dyDescent="0.15">
      <c r="C12" s="827" t="s">
        <v>671</v>
      </c>
      <c r="D12" s="828"/>
      <c r="F12" s="822"/>
      <c r="G12" s="822"/>
      <c r="H12" s="823"/>
      <c r="I12" s="823"/>
      <c r="J12" s="824"/>
      <c r="K12" s="823"/>
      <c r="L12" s="824"/>
      <c r="M12" s="823"/>
      <c r="N12" s="824"/>
      <c r="O12" s="825"/>
    </row>
    <row r="13" spans="1:15" s="809" customFormat="1" ht="18.75" customHeight="1" x14ac:dyDescent="0.15">
      <c r="C13" s="827" t="s">
        <v>926</v>
      </c>
      <c r="D13" s="828"/>
      <c r="F13" s="822"/>
      <c r="G13" s="822"/>
      <c r="H13" s="823"/>
      <c r="I13" s="823"/>
      <c r="J13" s="824"/>
      <c r="K13" s="823"/>
      <c r="L13" s="824"/>
      <c r="M13" s="823"/>
      <c r="N13" s="824"/>
      <c r="O13" s="825"/>
    </row>
    <row r="14" spans="1:15" s="809" customFormat="1" ht="18.75" customHeight="1" x14ac:dyDescent="0.15">
      <c r="C14" s="827" t="s">
        <v>804</v>
      </c>
      <c r="D14" s="828"/>
      <c r="F14" s="822"/>
      <c r="G14" s="822"/>
      <c r="H14" s="823"/>
      <c r="I14" s="823"/>
      <c r="J14" s="824"/>
      <c r="K14" s="823"/>
      <c r="L14" s="824"/>
      <c r="M14" s="823"/>
      <c r="N14" s="824"/>
      <c r="O14" s="825"/>
    </row>
    <row r="15" spans="1:15" ht="22.5" customHeight="1" thickBot="1" x14ac:dyDescent="0.25">
      <c r="B15" s="328" t="s">
        <v>597</v>
      </c>
      <c r="C15" s="329" t="s">
        <v>596</v>
      </c>
      <c r="D15" s="82"/>
      <c r="E15" s="82"/>
      <c r="F15" s="83"/>
      <c r="G15" s="83"/>
      <c r="H15" s="84"/>
      <c r="I15" s="84"/>
      <c r="J15" s="85"/>
      <c r="K15" s="84"/>
      <c r="L15" s="85"/>
      <c r="M15" s="84"/>
      <c r="N15" s="85"/>
      <c r="O15" s="86"/>
    </row>
    <row r="16" spans="1:15" ht="18.75" customHeight="1" x14ac:dyDescent="0.15">
      <c r="A16" s="87"/>
      <c r="B16" s="1973" t="s">
        <v>19</v>
      </c>
      <c r="C16" s="88" t="s">
        <v>394</v>
      </c>
      <c r="D16" s="89"/>
      <c r="E16" s="90"/>
      <c r="F16" s="1992" t="s">
        <v>1255</v>
      </c>
      <c r="G16" s="1976" t="s">
        <v>17</v>
      </c>
      <c r="H16" s="1979" t="s">
        <v>486</v>
      </c>
      <c r="I16" s="1980"/>
      <c r="J16" s="1980"/>
      <c r="K16" s="1980"/>
      <c r="L16" s="1980"/>
      <c r="M16" s="1980"/>
      <c r="N16" s="1981"/>
      <c r="O16" s="91" t="s">
        <v>0</v>
      </c>
    </row>
    <row r="17" spans="1:25" ht="18.75" customHeight="1" x14ac:dyDescent="0.15">
      <c r="A17" s="87"/>
      <c r="B17" s="1974"/>
      <c r="C17" s="92" t="s">
        <v>14</v>
      </c>
      <c r="D17" s="93" t="s">
        <v>20</v>
      </c>
      <c r="E17" s="94" t="s">
        <v>487</v>
      </c>
      <c r="F17" s="1993"/>
      <c r="G17" s="1977"/>
      <c r="H17" s="1982" t="s">
        <v>15</v>
      </c>
      <c r="I17" s="1984" t="s">
        <v>21</v>
      </c>
      <c r="J17" s="1984"/>
      <c r="K17" s="1985" t="s">
        <v>22</v>
      </c>
      <c r="L17" s="1986"/>
      <c r="M17" s="1987" t="s">
        <v>23</v>
      </c>
      <c r="N17" s="1988"/>
      <c r="O17" s="95"/>
    </row>
    <row r="18" spans="1:25" ht="18.75" customHeight="1" thickBot="1" x14ac:dyDescent="0.2">
      <c r="A18" s="87"/>
      <c r="B18" s="1975"/>
      <c r="C18" s="96"/>
      <c r="D18" s="97"/>
      <c r="E18" s="98"/>
      <c r="F18" s="1994"/>
      <c r="G18" s="1978"/>
      <c r="H18" s="1983"/>
      <c r="I18" s="99" t="s">
        <v>16</v>
      </c>
      <c r="J18" s="99" t="s">
        <v>12</v>
      </c>
      <c r="K18" s="100" t="s">
        <v>16</v>
      </c>
      <c r="L18" s="100" t="s">
        <v>12</v>
      </c>
      <c r="M18" s="101" t="s">
        <v>16</v>
      </c>
      <c r="N18" s="102" t="s">
        <v>12</v>
      </c>
      <c r="O18" s="103"/>
    </row>
    <row r="19" spans="1:25" ht="24.75" customHeight="1" thickBot="1" x14ac:dyDescent="0.2">
      <c r="A19" s="87"/>
      <c r="B19" s="1989" t="s">
        <v>24</v>
      </c>
      <c r="C19" s="1990"/>
      <c r="D19" s="1990"/>
      <c r="E19" s="1990"/>
      <c r="F19" s="1990"/>
      <c r="G19" s="1991"/>
      <c r="H19" s="104"/>
      <c r="I19" s="105"/>
      <c r="J19" s="105"/>
      <c r="K19" s="106"/>
      <c r="L19" s="106"/>
      <c r="M19" s="107"/>
      <c r="N19" s="108"/>
      <c r="O19" s="109"/>
      <c r="Q19" s="1008" t="s">
        <v>1257</v>
      </c>
      <c r="R19" s="1008"/>
      <c r="S19" s="1008"/>
      <c r="T19" s="1008"/>
      <c r="U19" s="1008"/>
      <c r="V19" s="1008" t="s">
        <v>1258</v>
      </c>
      <c r="W19" s="810"/>
      <c r="X19" s="810"/>
      <c r="Y19" s="810"/>
    </row>
    <row r="20" spans="1:25" ht="42" customHeight="1" thickTop="1" x14ac:dyDescent="0.15">
      <c r="A20" s="87"/>
      <c r="B20" s="110"/>
      <c r="C20" s="111" t="s">
        <v>488</v>
      </c>
      <c r="D20" s="112"/>
      <c r="E20" s="113" t="s">
        <v>11</v>
      </c>
      <c r="F20" s="236"/>
      <c r="G20" s="114" t="s">
        <v>18</v>
      </c>
      <c r="H20" s="115"/>
      <c r="I20" s="116"/>
      <c r="J20" s="116">
        <f>J65</f>
        <v>0</v>
      </c>
      <c r="K20" s="117"/>
      <c r="L20" s="117">
        <f>L65</f>
        <v>0</v>
      </c>
      <c r="M20" s="118"/>
      <c r="N20" s="119">
        <f>N65</f>
        <v>0</v>
      </c>
      <c r="O20" s="120"/>
      <c r="Q20" s="811" t="s">
        <v>1096</v>
      </c>
      <c r="R20" s="812" t="s">
        <v>110</v>
      </c>
      <c r="S20" s="812" t="s">
        <v>111</v>
      </c>
      <c r="T20" s="812" t="s">
        <v>547</v>
      </c>
      <c r="U20" s="810"/>
      <c r="V20" s="811" t="s">
        <v>1096</v>
      </c>
      <c r="W20" s="812" t="s">
        <v>110</v>
      </c>
      <c r="X20" s="812" t="s">
        <v>111</v>
      </c>
      <c r="Y20" s="812" t="s">
        <v>547</v>
      </c>
    </row>
    <row r="21" spans="1:25" ht="18.75" customHeight="1" thickBot="1" x14ac:dyDescent="0.2">
      <c r="A21" s="87"/>
      <c r="B21" s="121"/>
      <c r="C21" s="122"/>
      <c r="D21" s="123"/>
      <c r="E21" s="124"/>
      <c r="F21" s="237"/>
      <c r="G21" s="291"/>
      <c r="H21" s="125"/>
      <c r="I21" s="126"/>
      <c r="J21" s="127"/>
      <c r="K21" s="128"/>
      <c r="L21" s="129"/>
      <c r="M21" s="130"/>
      <c r="N21" s="131"/>
      <c r="O21" s="132"/>
      <c r="Q21" s="813" t="s">
        <v>406</v>
      </c>
      <c r="R21" s="1021">
        <f>SUMIFS('４-５．概略予算書（２年目）'!J67:J6001,'４-５．概略予算書（２年目）'!B67:B6001,"設備",'４-５．概略予算書（２年目）'!F67:F6001,"①")</f>
        <v>0</v>
      </c>
      <c r="S21" s="1021">
        <f>SUMIFS('４-５．概略予算書（２年目）'!L67:L6001,'４-５．概略予算書（２年目）'!B67:B6001,"設備",'４-５．概略予算書（２年目）'!F67:F6001,"①")</f>
        <v>0</v>
      </c>
      <c r="T21" s="1021">
        <f>SUMIFS('４-５．概略予算書（２年目）'!N67:N6001,'４-５．概略予算書（２年目）'!B67:B6001,"設備",'４-５．概略予算書（２年目）'!F67:F6001,"①")</f>
        <v>0</v>
      </c>
      <c r="U21" s="814"/>
      <c r="V21" s="813" t="s">
        <v>406</v>
      </c>
      <c r="W21" s="1021">
        <f>SUMIFS('４-５．概略予算書（２年目）'!J67:J6001,'４-５．概略予算書（２年目）'!B67:B6001,"工事",'４-５．概略予算書（２年目）'!F67:F6001,"①")</f>
        <v>0</v>
      </c>
      <c r="X21" s="1021">
        <f>SUMIFS('４-５．概略予算書（２年目）'!L67:L6001,'４-５．概略予算書（２年目）'!B67:B6001,"工事",'４-５．概略予算書（２年目）'!F67:F6001,"①")</f>
        <v>0</v>
      </c>
      <c r="Y21" s="1021">
        <f>SUMIFS('４-５．概略予算書（２年目）'!N67:N6001,'４-５．概略予算書（２年目）'!B67:B6001,"工事",'４-５．概略予算書（２年目）'!F67:F6001,"①")</f>
        <v>0</v>
      </c>
    </row>
    <row r="22" spans="1:25" ht="18.75" customHeight="1" thickTop="1" x14ac:dyDescent="0.15">
      <c r="A22" s="87"/>
      <c r="B22" s="110"/>
      <c r="C22" s="111" t="s">
        <v>25</v>
      </c>
      <c r="D22" s="112"/>
      <c r="E22" s="113"/>
      <c r="F22" s="236"/>
      <c r="G22" s="114"/>
      <c r="H22" s="133"/>
      <c r="I22" s="134"/>
      <c r="J22" s="134"/>
      <c r="K22" s="135"/>
      <c r="L22" s="135"/>
      <c r="M22" s="118"/>
      <c r="N22" s="136"/>
      <c r="O22" s="120"/>
      <c r="Q22" s="813" t="s">
        <v>407</v>
      </c>
      <c r="R22" s="1021">
        <f>SUMIFS('４-５．概略予算書（２年目）'!J67:J6001,'４-５．概略予算書（２年目）'!B67:B6001,"設備",'４-５．概略予算書（２年目）'!F67:F6001,"②")</f>
        <v>0</v>
      </c>
      <c r="S22" s="1021">
        <f>SUMIFS('４-５．概略予算書（２年目）'!L67:L6001,'４-５．概略予算書（２年目）'!B67:B6001,"設備",'４-５．概略予算書（２年目）'!F67:F6001,"②")</f>
        <v>0</v>
      </c>
      <c r="T22" s="1021">
        <f>SUMIFS('４-５．概略予算書（２年目）'!N67:N6001,'４-５．概略予算書（２年目）'!B67:B6001,"設備",'４-５．概略予算書（２年目）'!F67:F6001,"②")</f>
        <v>0</v>
      </c>
      <c r="U22" s="814"/>
      <c r="V22" s="813" t="s">
        <v>407</v>
      </c>
      <c r="W22" s="1021">
        <f>SUMIFS('４-５．概略予算書（２年目）'!J67:J6001,'４-５．概略予算書（２年目）'!B67:B6001,"工事",'４-５．概略予算書（２年目）'!F67:F6001,"②")</f>
        <v>0</v>
      </c>
      <c r="X22" s="1021">
        <f>SUMIFS('４-５．概略予算書（２年目）'!L67:L6001,'４-５．概略予算書（２年目）'!B67:B6001,"工事",'４-５．概略予算書（２年目）'!F67:F6001,"②")</f>
        <v>0</v>
      </c>
      <c r="Y22" s="1021">
        <f>SUMIFS('４-５．概略予算書（２年目）'!N67:N6001,'４-５．概略予算書（２年目）'!B67:B6001,"工事",'４-５．概略予算書（２年目）'!F67:F6001,"②")</f>
        <v>0</v>
      </c>
    </row>
    <row r="23" spans="1:25" ht="18.75" customHeight="1" x14ac:dyDescent="0.15">
      <c r="A23" s="87"/>
      <c r="B23" s="137"/>
      <c r="C23" s="1970" t="s">
        <v>30</v>
      </c>
      <c r="D23" s="1971"/>
      <c r="E23" s="1972"/>
      <c r="F23" s="238"/>
      <c r="G23" s="138" t="s">
        <v>489</v>
      </c>
      <c r="H23" s="139"/>
      <c r="I23" s="140"/>
      <c r="J23" s="141">
        <f>J117</f>
        <v>0</v>
      </c>
      <c r="K23" s="142"/>
      <c r="L23" s="143">
        <f>L117</f>
        <v>0</v>
      </c>
      <c r="M23" s="144"/>
      <c r="N23" s="145">
        <f>N117</f>
        <v>0</v>
      </c>
      <c r="O23" s="146"/>
      <c r="Q23" s="813" t="s">
        <v>729</v>
      </c>
      <c r="R23" s="1021">
        <f>SUMIFS('４-５．概略予算書（２年目）'!J67:J6001,'４-５．概略予算書（２年目）'!B67:B6001,"設備",'４-５．概略予算書（２年目）'!F67:F6001,"③-1")</f>
        <v>0</v>
      </c>
      <c r="S23" s="1021">
        <f>SUMIFS('４-５．概略予算書（２年目）'!L67:L6001,'４-５．概略予算書（２年目）'!B67:B6001,"設備",'４-５．概略予算書（２年目）'!F67:F6001,"③-1")</f>
        <v>0</v>
      </c>
      <c r="T23" s="1021">
        <f>SUMIFS('４-５．概略予算書（２年目）'!N67:N6001,'４-５．概略予算書（２年目）'!B67:B6001,"設備",'４-５．概略予算書（２年目）'!F67:F6001,"③-1")</f>
        <v>0</v>
      </c>
      <c r="U23" s="814"/>
      <c r="V23" s="813" t="s">
        <v>729</v>
      </c>
      <c r="W23" s="1021">
        <f>SUMIFS('４-５．概略予算書（２年目）'!J67:J6001,'４-５．概略予算書（２年目）'!B67:B6001,"工事",'４-５．概略予算書（２年目）'!F67:F6001,"③-1")</f>
        <v>0</v>
      </c>
      <c r="X23" s="1021">
        <f>SUMIFS('４-５．概略予算書（２年目）'!L67:L6001,'４-５．概略予算書（２年目）'!B67:B6001,"工事",'４-５．概略予算書（２年目）'!F67:F6001,"③-1")</f>
        <v>0</v>
      </c>
      <c r="Y23" s="1021">
        <f>SUMIFS('４-５．概略予算書（２年目）'!N67:N6001,'４-５．概略予算書（２年目）'!B67:B6001,"工事",'４-５．概略予算書（２年目）'!F67:F6001,"③-1")</f>
        <v>0</v>
      </c>
    </row>
    <row r="24" spans="1:25" ht="18.75" customHeight="1" x14ac:dyDescent="0.15">
      <c r="A24" s="87"/>
      <c r="B24" s="137"/>
      <c r="C24" s="1970" t="s">
        <v>490</v>
      </c>
      <c r="D24" s="1971"/>
      <c r="E24" s="1972"/>
      <c r="F24" s="238"/>
      <c r="G24" s="138" t="s">
        <v>489</v>
      </c>
      <c r="H24" s="139"/>
      <c r="I24" s="140"/>
      <c r="J24" s="141">
        <f>J169</f>
        <v>0</v>
      </c>
      <c r="K24" s="142"/>
      <c r="L24" s="143">
        <f>L169</f>
        <v>0</v>
      </c>
      <c r="M24" s="144"/>
      <c r="N24" s="145">
        <f>N169</f>
        <v>0</v>
      </c>
      <c r="O24" s="146"/>
      <c r="Q24" s="813" t="s">
        <v>730</v>
      </c>
      <c r="R24" s="1021">
        <f>SUMIFS('４-５．概略予算書（２年目）'!J67:J6001,'４-５．概略予算書（２年目）'!B67:B6001,"設備",'４-５．概略予算書（２年目）'!F67:F6001,"③-2")</f>
        <v>0</v>
      </c>
      <c r="S24" s="1021">
        <f>SUMIFS('４-５．概略予算書（２年目）'!L67:L6001,'４-５．概略予算書（２年目）'!B67:B6001,"設備",'４-５．概略予算書（２年目）'!F67:F6001,"③-2")</f>
        <v>0</v>
      </c>
      <c r="T24" s="1021">
        <f>SUMIFS('４-５．概略予算書（２年目）'!N67:N6001,'４-５．概略予算書（２年目）'!B67:B6001,"設備",'４-５．概略予算書（２年目）'!F67:F6001,"③-2")</f>
        <v>0</v>
      </c>
      <c r="U24" s="814"/>
      <c r="V24" s="813" t="s">
        <v>730</v>
      </c>
      <c r="W24" s="1021">
        <f>SUMIFS('４-５．概略予算書（２年目）'!J67:J6001,'４-５．概略予算書（２年目）'!B67:B6001,"工事",'４-５．概略予算書（２年目）'!F67:F6001,"③-2")</f>
        <v>0</v>
      </c>
      <c r="X24" s="1021">
        <f>SUMIFS('４-５．概略予算書（２年目）'!L67:L6001,'４-５．概略予算書（２年目）'!B67:B6001,"工事",'４-５．概略予算書（２年目）'!F67:F6001,"③-2")</f>
        <v>0</v>
      </c>
      <c r="Y24" s="1021">
        <f>SUMIFS('４-５．概略予算書（２年目）'!N67:N6001,'４-５．概略予算書（２年目）'!B67:B6001,"工事",'４-５．概略予算書（２年目）'!F67:F6001,"③-2")</f>
        <v>0</v>
      </c>
    </row>
    <row r="25" spans="1:25" ht="18.75" customHeight="1" x14ac:dyDescent="0.15">
      <c r="A25" s="87"/>
      <c r="B25" s="137"/>
      <c r="C25" s="1970" t="s">
        <v>31</v>
      </c>
      <c r="D25" s="1971"/>
      <c r="E25" s="1972"/>
      <c r="F25" s="238"/>
      <c r="G25" s="138" t="s">
        <v>489</v>
      </c>
      <c r="H25" s="139"/>
      <c r="I25" s="140"/>
      <c r="J25" s="141">
        <f>J221</f>
        <v>0</v>
      </c>
      <c r="K25" s="142"/>
      <c r="L25" s="143">
        <f>L221</f>
        <v>0</v>
      </c>
      <c r="M25" s="144"/>
      <c r="N25" s="145">
        <f>N221</f>
        <v>0</v>
      </c>
      <c r="O25" s="146"/>
      <c r="Q25" s="813" t="s">
        <v>731</v>
      </c>
      <c r="R25" s="1021">
        <f>SUMIFS('４-５．概略予算書（２年目）'!J67:J6001,'４-５．概略予算書（２年目）'!B67:B6001,"設備",'４-５．概略予算書（２年目）'!F67:F6001,"③-3")</f>
        <v>0</v>
      </c>
      <c r="S25" s="1021">
        <f>SUMIFS('４-５．概略予算書（２年目）'!L67:L6001,'４-５．概略予算書（２年目）'!B67:B6001,"設備",'４-５．概略予算書（２年目）'!F67:F6001,"③-3")</f>
        <v>0</v>
      </c>
      <c r="T25" s="1021">
        <f>SUMIFS('４-５．概略予算書（２年目）'!N67:N6001,'４-５．概略予算書（２年目）'!B67:B6001,"設備",'４-５．概略予算書（２年目）'!F67:F6001,"③-3")</f>
        <v>0</v>
      </c>
      <c r="U25" s="814"/>
      <c r="V25" s="813" t="s">
        <v>731</v>
      </c>
      <c r="W25" s="1021">
        <f>SUMIFS('４-５．概略予算書（２年目）'!J67:J6001,'４-５．概略予算書（２年目）'!B67:B6001,"工事",'４-５．概略予算書（２年目）'!F67:F6001,"③-3")</f>
        <v>0</v>
      </c>
      <c r="X25" s="1021">
        <f>SUMIFS('４-５．概略予算書（２年目）'!L67:L6001,'４-５．概略予算書（２年目）'!B67:B6001,"工事",'４-５．概略予算書（２年目）'!F67:F6001,"③-3")</f>
        <v>0</v>
      </c>
      <c r="Y25" s="1021">
        <f>SUMIFS('４-５．概略予算書（２年目）'!N67:N6001,'４-５．概略予算書（２年目）'!B67:B6001,"工事",'４-５．概略予算書（２年目）'!F67:F6001,"③-3")</f>
        <v>0</v>
      </c>
    </row>
    <row r="26" spans="1:25" ht="18.75" customHeight="1" x14ac:dyDescent="0.15">
      <c r="A26" s="87"/>
      <c r="B26" s="137"/>
      <c r="C26" s="1970" t="s">
        <v>32</v>
      </c>
      <c r="D26" s="1971"/>
      <c r="E26" s="1972"/>
      <c r="F26" s="238"/>
      <c r="G26" s="138" t="s">
        <v>489</v>
      </c>
      <c r="H26" s="139"/>
      <c r="I26" s="140"/>
      <c r="J26" s="141">
        <f>J273</f>
        <v>0</v>
      </c>
      <c r="K26" s="142"/>
      <c r="L26" s="143">
        <f>L273</f>
        <v>0</v>
      </c>
      <c r="M26" s="144"/>
      <c r="N26" s="145">
        <f>N273</f>
        <v>0</v>
      </c>
      <c r="O26" s="146"/>
      <c r="Q26" s="813" t="s">
        <v>732</v>
      </c>
      <c r="R26" s="1021">
        <f>SUMIFS('４-５．概略予算書（２年目）'!J67:J6001,'４-５．概略予算書（２年目）'!B67:B6001,"設備",'４-５．概略予算書（２年目）'!F67:F6001,"③-4")</f>
        <v>0</v>
      </c>
      <c r="S26" s="1021">
        <f>SUMIFS('４-５．概略予算書（２年目）'!L67:L6001,'４-５．概略予算書（２年目）'!B67:B6001,"設備",'４-５．概略予算書（２年目）'!F67:F6001,"③-4")</f>
        <v>0</v>
      </c>
      <c r="T26" s="1021">
        <f>SUMIFS('４-５．概略予算書（２年目）'!N67:N6001,'４-５．概略予算書（２年目）'!B67:B6001,"設備",'４-５．概略予算書（２年目）'!F67:F6001,"③-4")</f>
        <v>0</v>
      </c>
      <c r="U26" s="814"/>
      <c r="V26" s="813" t="s">
        <v>732</v>
      </c>
      <c r="W26" s="1021">
        <f>SUMIFS('４-５．概略予算書（２年目）'!J67:J6001,'４-５．概略予算書（２年目）'!B67:B6001,"工事",'４-５．概略予算書（２年目）'!F67:F6001,"③-4")</f>
        <v>0</v>
      </c>
      <c r="X26" s="1021">
        <f>SUMIFS('４-５．概略予算書（２年目）'!L67:L6001,'４-５．概略予算書（２年目）'!B67:B6001,"工事",'４-５．概略予算書（２年目）'!F67:F6001,"③-4")</f>
        <v>0</v>
      </c>
      <c r="Y26" s="1021">
        <f>SUMIFS('４-５．概略予算書（２年目）'!N67:N6001,'４-５．概略予算書（２年目）'!B67:B6001,"工事",'４-５．概略予算書（２年目）'!F67:F6001,"③-4")</f>
        <v>0</v>
      </c>
    </row>
    <row r="27" spans="1:25" ht="18.75" customHeight="1" x14ac:dyDescent="0.15">
      <c r="A27" s="87"/>
      <c r="B27" s="137"/>
      <c r="C27" s="1970" t="s">
        <v>33</v>
      </c>
      <c r="D27" s="1971"/>
      <c r="E27" s="1972"/>
      <c r="F27" s="238"/>
      <c r="G27" s="138" t="s">
        <v>489</v>
      </c>
      <c r="H27" s="139"/>
      <c r="I27" s="140"/>
      <c r="J27" s="141">
        <f>J325</f>
        <v>0</v>
      </c>
      <c r="K27" s="142"/>
      <c r="L27" s="143">
        <f>L325</f>
        <v>0</v>
      </c>
      <c r="M27" s="144"/>
      <c r="N27" s="145">
        <f>N325</f>
        <v>0</v>
      </c>
      <c r="O27" s="146"/>
      <c r="Q27" s="813" t="s">
        <v>733</v>
      </c>
      <c r="R27" s="1021">
        <f>SUMIFS('４-５．概略予算書（２年目）'!J67:J6001,'４-５．概略予算書（２年目）'!B67:B6001,"設備",'４-５．概略予算書（２年目）'!F67:F6001,"④-1")</f>
        <v>0</v>
      </c>
      <c r="S27" s="1021">
        <f>SUMIFS('４-５．概略予算書（２年目）'!L67:L6001,'４-５．概略予算書（２年目）'!B67:B6001,"設備",'４-５．概略予算書（２年目）'!F67:F6001,"④-1")</f>
        <v>0</v>
      </c>
      <c r="T27" s="1021">
        <f>SUMIFS('４-５．概略予算書（２年目）'!N67:N6001,'４-５．概略予算書（２年目）'!B67:B6001,"設備",'４-５．概略予算書（２年目）'!F67:F6001,"④-1")</f>
        <v>0</v>
      </c>
      <c r="U27" s="814"/>
      <c r="V27" s="813" t="s">
        <v>733</v>
      </c>
      <c r="W27" s="1021">
        <f>SUMIFS('４-５．概略予算書（２年目）'!J67:J6001,'４-５．概略予算書（２年目）'!B67:B6001,"工事",'４-５．概略予算書（２年目）'!F67:F6001,"④-1")</f>
        <v>0</v>
      </c>
      <c r="X27" s="1021">
        <f>SUMIFS('４-５．概略予算書（２年目）'!L67:L6001,'４-５．概略予算書（２年目）'!B67:B6001,"工事",'４-５．概略予算書（２年目）'!F67:F6001,"④-1")</f>
        <v>0</v>
      </c>
      <c r="Y27" s="1021">
        <f>SUMIFS('４-５．概略予算書（２年目）'!N67:N6001,'４-５．概略予算書（２年目）'!B67:B6001,"工事",'４-５．概略予算書（２年目）'!F67:F6001,"④-1")</f>
        <v>0</v>
      </c>
    </row>
    <row r="28" spans="1:25" ht="18.75" customHeight="1" x14ac:dyDescent="0.15">
      <c r="A28" s="87"/>
      <c r="B28" s="137"/>
      <c r="C28" s="1970" t="s">
        <v>34</v>
      </c>
      <c r="D28" s="1971"/>
      <c r="E28" s="1972"/>
      <c r="F28" s="238"/>
      <c r="G28" s="138" t="s">
        <v>489</v>
      </c>
      <c r="H28" s="139"/>
      <c r="I28" s="140"/>
      <c r="J28" s="141">
        <f>J353</f>
        <v>0</v>
      </c>
      <c r="K28" s="142"/>
      <c r="L28" s="143">
        <f>L353</f>
        <v>0</v>
      </c>
      <c r="M28" s="144"/>
      <c r="N28" s="145">
        <f>N353</f>
        <v>0</v>
      </c>
      <c r="O28" s="146"/>
      <c r="Q28" s="813" t="s">
        <v>734</v>
      </c>
      <c r="R28" s="1021">
        <f>SUMIFS('４-５．概略予算書（２年目）'!J67:J6001,'４-５．概略予算書（２年目）'!B67:B6001,"設備",'４-５．概略予算書（２年目）'!F67:F6001,"④-2")</f>
        <v>0</v>
      </c>
      <c r="S28" s="1021">
        <f>SUMIFS('４-５．概略予算書（２年目）'!L67:L6001,'４-５．概略予算書（２年目）'!B67:B6001,"設備",'４-５．概略予算書（２年目）'!F67:F6001,"④-2")</f>
        <v>0</v>
      </c>
      <c r="T28" s="1021">
        <f>SUMIFS('４-５．概略予算書（２年目）'!N67:N6001,'４-５．概略予算書（２年目）'!B67:B6001,"設備",'４-５．概略予算書（２年目）'!F67:F6001,"④-2")</f>
        <v>0</v>
      </c>
      <c r="U28" s="814"/>
      <c r="V28" s="813" t="s">
        <v>734</v>
      </c>
      <c r="W28" s="1021">
        <f>SUMIFS('４-５．概略予算書（２年目）'!J67:J6001,'４-５．概略予算書（２年目）'!B67:B6001,"工事",'４-５．概略予算書（２年目）'!F67:F6001,"④-2")</f>
        <v>0</v>
      </c>
      <c r="X28" s="1021">
        <f>SUMIFS('４-５．概略予算書（２年目）'!L67:L6001,'４-５．概略予算書（２年目）'!B67:B6001,"工事",'４-５．概略予算書（２年目）'!F67:F6001,"④-2")</f>
        <v>0</v>
      </c>
      <c r="Y28" s="1021">
        <f>SUMIFS('４-５．概略予算書（２年目）'!N67:N6001,'４-５．概略予算書（２年目）'!B67:B6001,"工事",'４-５．概略予算書（２年目）'!F67:F6001,"④-2")</f>
        <v>0</v>
      </c>
    </row>
    <row r="29" spans="1:25" ht="18.75" customHeight="1" x14ac:dyDescent="0.15">
      <c r="A29" s="87"/>
      <c r="B29" s="137"/>
      <c r="C29" s="1970" t="s">
        <v>35</v>
      </c>
      <c r="D29" s="1971"/>
      <c r="E29" s="1972"/>
      <c r="F29" s="238"/>
      <c r="G29" s="138" t="s">
        <v>489</v>
      </c>
      <c r="H29" s="139"/>
      <c r="I29" s="140"/>
      <c r="J29" s="141">
        <f>J381</f>
        <v>0</v>
      </c>
      <c r="K29" s="142"/>
      <c r="L29" s="143">
        <f>L381</f>
        <v>0</v>
      </c>
      <c r="M29" s="144"/>
      <c r="N29" s="145">
        <f>N381</f>
        <v>0</v>
      </c>
      <c r="O29" s="146"/>
      <c r="Q29" s="813" t="s">
        <v>735</v>
      </c>
      <c r="R29" s="1021">
        <f>SUMIFS('４-５．概略予算書（２年目）'!J67:J6001,'４-５．概略予算書（２年目）'!B67:B6001,"設備",'４-５．概略予算書（２年目）'!F67:F6001,"④-3")</f>
        <v>0</v>
      </c>
      <c r="S29" s="1021">
        <f>SUMIFS('４-５．概略予算書（２年目）'!L67:L6001,'４-５．概略予算書（２年目）'!B67:B6001,"設備",'４-５．概略予算書（２年目）'!F67:F6001,"④-3")</f>
        <v>0</v>
      </c>
      <c r="T29" s="1021">
        <f>SUMIFS('４-５．概略予算書（２年目）'!N67:N6001,'４-５．概略予算書（２年目）'!B67:B6001,"設備",'４-５．概略予算書（２年目）'!F67:F6001,"④-3")</f>
        <v>0</v>
      </c>
      <c r="U29" s="814"/>
      <c r="V29" s="813" t="s">
        <v>735</v>
      </c>
      <c r="W29" s="1021">
        <f>SUMIFS('４-５．概略予算書（２年目）'!J67:J6001,'４-５．概略予算書（２年目）'!B67:B6001,"工事",'４-５．概略予算書（２年目）'!F67:F6001,"④-3")</f>
        <v>0</v>
      </c>
      <c r="X29" s="1021">
        <f>SUMIFS('４-５．概略予算書（２年目）'!L67:L6001,'４-５．概略予算書（２年目）'!B67:B6001,"工事",'４-５．概略予算書（２年目）'!F67:F6001,"④-3")</f>
        <v>0</v>
      </c>
      <c r="Y29" s="1021">
        <f>SUMIFS('４-５．概略予算書（２年目）'!N67:N6001,'４-５．概略予算書（２年目）'!B67:B6001,"工事",'４-５．概略予算書（２年目）'!F67:F6001,"④-3")</f>
        <v>0</v>
      </c>
    </row>
    <row r="30" spans="1:25" ht="18.75" customHeight="1" x14ac:dyDescent="0.15">
      <c r="A30" s="87"/>
      <c r="B30" s="137"/>
      <c r="C30" s="1970" t="s">
        <v>36</v>
      </c>
      <c r="D30" s="1971"/>
      <c r="E30" s="1972"/>
      <c r="F30" s="238"/>
      <c r="G30" s="138" t="s">
        <v>489</v>
      </c>
      <c r="H30" s="139"/>
      <c r="I30" s="140"/>
      <c r="J30" s="141">
        <f>J409</f>
        <v>0</v>
      </c>
      <c r="K30" s="142"/>
      <c r="L30" s="143">
        <f>L409</f>
        <v>0</v>
      </c>
      <c r="M30" s="144"/>
      <c r="N30" s="145">
        <f>N409</f>
        <v>0</v>
      </c>
      <c r="O30" s="146"/>
      <c r="Q30" s="813" t="s">
        <v>566</v>
      </c>
      <c r="R30" s="1022">
        <f>SUMIFS('４-５．概略予算書（２年目）'!J67:J6001,'４-５．概略予算書（２年目）'!B67:B6001,"設備",'４-５．概略予算書（２年目）'!F67:F6001,"⑤")</f>
        <v>0</v>
      </c>
      <c r="S30" s="1022">
        <f>SUMIFS('４-５．概略予算書（２年目）'!L67:L6001,'４-５．概略予算書（２年目）'!B67:B6001,"設備",'４-５．概略予算書（２年目）'!F67:F6001,"⑤")</f>
        <v>0</v>
      </c>
      <c r="T30" s="1022">
        <f>SUMIFS('４-５．概略予算書（２年目）'!N67:N6001,'４-５．概略予算書（２年目）'!B67:B6001,"設備",'４-５．概略予算書（２年目）'!F67:F6001,"⑤")</f>
        <v>0</v>
      </c>
      <c r="U30" s="814"/>
      <c r="V30" s="813" t="s">
        <v>566</v>
      </c>
      <c r="W30" s="1022">
        <f>SUMIFS('４-５．概略予算書（２年目）'!J67:J6001,'４-５．概略予算書（２年目）'!B67:B6001,"工事",'４-５．概略予算書（２年目）'!F67:F6001,"⑤")</f>
        <v>0</v>
      </c>
      <c r="X30" s="1022">
        <f>SUMIFS('４-５．概略予算書（２年目）'!L67:L6001,'４-５．概略予算書（２年目）'!B67:B6001,"工事",'４-５．概略予算書（２年目）'!F67:F6001,"⑤")</f>
        <v>0</v>
      </c>
      <c r="Y30" s="1022">
        <f>SUMIFS('４-５．概略予算書（２年目）'!N67:N6001,'４-５．概略予算書（２年目）'!B67:B6001,"工事",'４-５．概略予算書（２年目）'!F67:F6001,"⑤")</f>
        <v>0</v>
      </c>
    </row>
    <row r="31" spans="1:25" ht="18.75" customHeight="1" thickBot="1" x14ac:dyDescent="0.2">
      <c r="A31" s="87"/>
      <c r="B31" s="147"/>
      <c r="C31" s="148"/>
      <c r="D31" s="148"/>
      <c r="E31" s="235"/>
      <c r="F31" s="249"/>
      <c r="G31" s="149"/>
      <c r="H31" s="150"/>
      <c r="I31" s="151"/>
      <c r="J31" s="152"/>
      <c r="K31" s="153"/>
      <c r="L31" s="154"/>
      <c r="M31" s="155"/>
      <c r="N31" s="156"/>
      <c r="O31" s="157"/>
      <c r="Q31" s="813" t="s">
        <v>409</v>
      </c>
      <c r="R31" s="1022">
        <f>SUMIFS('４-５．概略予算書（２年目）'!J67:J6001,'４-５．概略予算書（２年目）'!B67:B6001,"設備",'４-５．概略予算書（２年目）'!F67:F6001,"⑥")</f>
        <v>0</v>
      </c>
      <c r="S31" s="1022">
        <f>SUMIFS('４-５．概略予算書（２年目）'!L67:L6001,'４-５．概略予算書（２年目）'!B67:B6001,"設備",'４-５．概略予算書（２年目）'!F67:F6001,"⑥")</f>
        <v>0</v>
      </c>
      <c r="T31" s="1022">
        <f>SUMIFS('４-５．概略予算書（２年目）'!N67:N6001,'４-５．概略予算書（２年目）'!B67:B6001,"設備",'４-５．概略予算書（２年目）'!F67:F6001,"⑥")</f>
        <v>0</v>
      </c>
      <c r="U31" s="814"/>
      <c r="V31" s="813" t="s">
        <v>409</v>
      </c>
      <c r="W31" s="1022">
        <f>SUMIFS('４-５．概略予算書（２年目）'!J67:J6001,'４-５．概略予算書（２年目）'!B67:B6001,"工事",'４-５．概略予算書（２年目）'!F67:F6001,"⑥")</f>
        <v>0</v>
      </c>
      <c r="X31" s="1022">
        <f>SUMIFS('４-５．概略予算書（２年目）'!L67:L6001,'４-５．概略予算書（２年目）'!B67:B6001,"工事",'４-５．概略予算書（２年目）'!F67:F6001,"⑥")</f>
        <v>0</v>
      </c>
      <c r="Y31" s="1022">
        <f>SUMIFS('４-５．概略予算書（２年目）'!N67:N6001,'４-５．概略予算書（２年目）'!B67:B6001,"工事",'４-５．概略予算書（２年目）'!F67:F6001,"⑥")</f>
        <v>0</v>
      </c>
    </row>
    <row r="32" spans="1:25" ht="30" customHeight="1" thickTop="1" x14ac:dyDescent="0.15">
      <c r="A32" s="87"/>
      <c r="B32" s="110"/>
      <c r="C32" s="158"/>
      <c r="D32" s="158" t="s">
        <v>491</v>
      </c>
      <c r="E32" s="113" t="s">
        <v>11</v>
      </c>
      <c r="F32" s="236"/>
      <c r="G32" s="159"/>
      <c r="H32" s="160"/>
      <c r="I32" s="116"/>
      <c r="J32" s="116">
        <f>SUM(J23:J30)</f>
        <v>0</v>
      </c>
      <c r="K32" s="117"/>
      <c r="L32" s="117">
        <f>SUM(L23:L30)</f>
        <v>0</v>
      </c>
      <c r="M32" s="161"/>
      <c r="N32" s="119">
        <f>SUM(N23:N30)</f>
        <v>0</v>
      </c>
      <c r="O32" s="120"/>
      <c r="Q32" s="813" t="s">
        <v>410</v>
      </c>
      <c r="R32" s="1022">
        <f>SUMIFS('４-５．概略予算書（２年目）'!J67:J6001,'４-５．概略予算書（２年目）'!B67:B6001,"設備",'４-５．概略予算書（２年目）'!F67:F6001,"⑦")</f>
        <v>0</v>
      </c>
      <c r="S32" s="1022">
        <f>SUMIFS('４-５．概略予算書（２年目）'!L67:L6001,'４-５．概略予算書（２年目）'!B67:B6001,"設備",'４-５．概略予算書（２年目）'!F67:F6001,"⑦")</f>
        <v>0</v>
      </c>
      <c r="T32" s="1022">
        <f>SUMIFS('４-５．概略予算書（２年目）'!N67:N6001,'４-５．概略予算書（２年目）'!B67:B6001,"設備",'４-５．概略予算書（２年目）'!F67:F6001,"⑦")</f>
        <v>0</v>
      </c>
      <c r="U32" s="814"/>
      <c r="V32" s="813" t="s">
        <v>410</v>
      </c>
      <c r="W32" s="1022">
        <f>SUMIFS('４-５．概略予算書（２年目）'!J67:J6001,'４-５．概略予算書（２年目）'!B67:B6001,"工事",'４-５．概略予算書（２年目）'!F67:F6001,"⑦")</f>
        <v>0</v>
      </c>
      <c r="X32" s="1022">
        <f>SUMIFS('４-５．概略予算書（２年目）'!L67:L6001,'４-５．概略予算書（２年目）'!B67:B6001,"工事",'４-５．概略予算書（２年目）'!F67:F6001,"⑦")</f>
        <v>0</v>
      </c>
      <c r="Y32" s="1022">
        <f>SUMIFS('４-５．概略予算書（２年目）'!N67:N6001,'４-５．概略予算書（２年目）'!B67:B6001,"工事",'４-５．概略予算書（２年目）'!F67:F6001,"⑦")</f>
        <v>0</v>
      </c>
    </row>
    <row r="33" spans="1:30" ht="18.75" customHeight="1" thickBot="1" x14ac:dyDescent="0.2">
      <c r="A33" s="87"/>
      <c r="B33" s="121"/>
      <c r="C33" s="122"/>
      <c r="D33" s="123"/>
      <c r="E33" s="124"/>
      <c r="F33" s="237"/>
      <c r="G33" s="162"/>
      <c r="H33" s="163"/>
      <c r="I33" s="127"/>
      <c r="J33" s="127"/>
      <c r="K33" s="129"/>
      <c r="L33" s="129"/>
      <c r="M33" s="164"/>
      <c r="N33" s="131"/>
      <c r="O33" s="132"/>
      <c r="Q33" s="813" t="s">
        <v>411</v>
      </c>
      <c r="R33" s="1022">
        <f>SUMIFS('４-５．概略予算書（２年目）'!J67:J6001,'４-５．概略予算書（２年目）'!B67:B6001,"設備",'４-５．概略予算書（２年目）'!F67:F6001,"⑧")</f>
        <v>0</v>
      </c>
      <c r="S33" s="1022">
        <f>SUMIFS('４-５．概略予算書（２年目）'!L67:L6001,'４-５．概略予算書（２年目）'!B67:B6001,"設備",'４-５．概略予算書（２年目）'!F67:F6001,"⑧")</f>
        <v>0</v>
      </c>
      <c r="T33" s="1022">
        <f>SUMIFS('４-５．概略予算書（２年目）'!N67:N6001,'４-５．概略予算書（２年目）'!B67:B6001,"設備",'４-５．概略予算書（２年目）'!F67:F6001,"⑧")</f>
        <v>0</v>
      </c>
      <c r="U33" s="814"/>
      <c r="V33" s="813" t="s">
        <v>411</v>
      </c>
      <c r="W33" s="1022">
        <f>SUMIFS('４-５．概略予算書（２年目）'!J67:J6001,'４-５．概略予算書（２年目）'!B67:B6001,"工事",'４-５．概略予算書（２年目）'!F67:F6001,"⑧")</f>
        <v>0</v>
      </c>
      <c r="X33" s="1022">
        <f>SUMIFS('４-５．概略予算書（２年目）'!L67:L6001,'４-５．概略予算書（２年目）'!B67:B6001,"工事",'４-５．概略予算書（２年目）'!F67:F6001,"⑧")</f>
        <v>0</v>
      </c>
      <c r="Y33" s="1022">
        <f>SUMIFS('４-５．概略予算書（２年目）'!N67:N6001,'４-５．概略予算書（２年目）'!B67:B6001,"工事",'４-５．概略予算書（２年目）'!F67:F6001,"⑧")</f>
        <v>0</v>
      </c>
    </row>
    <row r="34" spans="1:30" ht="18.75" customHeight="1" thickTop="1" x14ac:dyDescent="0.15">
      <c r="A34" s="87"/>
      <c r="B34" s="110"/>
      <c r="C34" s="111" t="s">
        <v>26</v>
      </c>
      <c r="D34" s="112"/>
      <c r="E34" s="113"/>
      <c r="F34" s="236"/>
      <c r="G34" s="114"/>
      <c r="H34" s="160"/>
      <c r="I34" s="116"/>
      <c r="J34" s="116"/>
      <c r="K34" s="117"/>
      <c r="L34" s="117"/>
      <c r="M34" s="161"/>
      <c r="N34" s="119"/>
      <c r="O34" s="120"/>
      <c r="Q34" s="813" t="s">
        <v>412</v>
      </c>
      <c r="R34" s="1022">
        <f>SUMIFS('４-５．概略予算書（２年目）'!J67:J6001,'４-５．概略予算書（２年目）'!B67:B6001,"設備",'４-５．概略予算書（２年目）'!F67:F6001,"⑨")</f>
        <v>0</v>
      </c>
      <c r="S34" s="1022">
        <f>SUMIFS('４-５．概略予算書（２年目）'!L67:L6001,'４-５．概略予算書（２年目）'!B67:B6001,"設備",'４-５．概略予算書（２年目）'!F67:F6001,"⑨")</f>
        <v>0</v>
      </c>
      <c r="T34" s="1022">
        <f>SUMIFS('４-５．概略予算書（２年目）'!N67:N6001,'４-５．概略予算書（２年目）'!B67:B6001,"設備",'４-５．概略予算書（２年目）'!F67:F6001,"⑨")</f>
        <v>0</v>
      </c>
      <c r="U34" s="814"/>
      <c r="V34" s="813" t="s">
        <v>412</v>
      </c>
      <c r="W34" s="1022">
        <f>SUMIFS('４-５．概略予算書（２年目）'!J67:J6001,'４-５．概略予算書（２年目）'!B67:B6001,"工事",'４-５．概略予算書（２年目）'!F67:F6001,"⑨")</f>
        <v>0</v>
      </c>
      <c r="X34" s="1022">
        <f>SUMIFS('４-５．概略予算書（２年目）'!L67:L6001,'４-５．概略予算書（２年目）'!B67:B6001,"工事",'４-５．概略予算書（２年目）'!F67:F6001,"⑨")</f>
        <v>0</v>
      </c>
      <c r="Y34" s="1022">
        <f>SUMIFS('４-５．概略予算書（２年目）'!N67:N6001,'４-５．概略予算書（２年目）'!B67:B6001,"工事",'４-５．概略予算書（２年目）'!F67:F6001,"⑨")</f>
        <v>0</v>
      </c>
    </row>
    <row r="35" spans="1:30" ht="18.75" customHeight="1" x14ac:dyDescent="0.15">
      <c r="A35" s="87"/>
      <c r="B35" s="137"/>
      <c r="C35" s="1970" t="s">
        <v>30</v>
      </c>
      <c r="D35" s="1971"/>
      <c r="E35" s="1972"/>
      <c r="F35" s="238"/>
      <c r="G35" s="138" t="s">
        <v>489</v>
      </c>
      <c r="H35" s="165"/>
      <c r="I35" s="140"/>
      <c r="J35" s="141">
        <f>J118</f>
        <v>0</v>
      </c>
      <c r="K35" s="142"/>
      <c r="L35" s="143">
        <f>L118</f>
        <v>0</v>
      </c>
      <c r="M35" s="144"/>
      <c r="N35" s="145">
        <f>N118</f>
        <v>0</v>
      </c>
      <c r="O35" s="146"/>
      <c r="Q35" s="813" t="s">
        <v>742</v>
      </c>
      <c r="R35" s="1022">
        <f>SUMIFS('４-５．概略予算書（２年目）'!J67:J6001,'４-５．概略予算書（２年目）'!B67:B6001,"設備",'４-５．概略予算書（２年目）'!F67:F6001,"⑩")</f>
        <v>0</v>
      </c>
      <c r="S35" s="1022">
        <f>SUMIFS('４-５．概略予算書（２年目）'!L67:L6001,'４-５．概略予算書（２年目）'!B67:B6001,"設備",'４-５．概略予算書（２年目）'!F67:F6001,"⑩")</f>
        <v>0</v>
      </c>
      <c r="T35" s="1022">
        <f>SUMIFS('４-５．概略予算書（２年目）'!N67:N6001,'４-５．概略予算書（２年目）'!B67:B6001,"設備",'４-５．概略予算書（２年目）'!F67:F6001,"⑩")</f>
        <v>0</v>
      </c>
      <c r="V35" s="813" t="s">
        <v>742</v>
      </c>
      <c r="W35" s="1022">
        <f>SUMIFS('４-５．概略予算書（２年目）'!J67:J6001,'４-５．概略予算書（２年目）'!B67:B6001,"工事",'４-５．概略予算書（２年目）'!F67:F6001,"⑩")</f>
        <v>0</v>
      </c>
      <c r="X35" s="1022">
        <f>SUMIFS('４-５．概略予算書（２年目）'!L67:L6001,'４-５．概略予算書（２年目）'!B67:B6001,"工事",'４-５．概略予算書（２年目）'!F67:F6001,"⑩")</f>
        <v>0</v>
      </c>
      <c r="Y35" s="1022">
        <f>SUMIFS('４-５．概略予算書（２年目）'!N67:N6001,'４-５．概略予算書（２年目）'!B67:B6001,"工事",'４-５．概略予算書（２年目）'!F67:F6001,"⑩")</f>
        <v>0</v>
      </c>
    </row>
    <row r="36" spans="1:30" ht="18.75" customHeight="1" x14ac:dyDescent="0.15">
      <c r="A36" s="87"/>
      <c r="B36" s="137"/>
      <c r="C36" s="1970" t="s">
        <v>29</v>
      </c>
      <c r="D36" s="1971"/>
      <c r="E36" s="1972"/>
      <c r="F36" s="238"/>
      <c r="G36" s="138" t="s">
        <v>489</v>
      </c>
      <c r="H36" s="165"/>
      <c r="I36" s="140"/>
      <c r="J36" s="141">
        <f>J170</f>
        <v>0</v>
      </c>
      <c r="K36" s="142"/>
      <c r="L36" s="143">
        <f>L170</f>
        <v>0</v>
      </c>
      <c r="M36" s="144"/>
      <c r="N36" s="145">
        <f>N170</f>
        <v>0</v>
      </c>
      <c r="O36" s="146"/>
      <c r="Q36" s="813" t="s">
        <v>736</v>
      </c>
      <c r="R36" s="1022">
        <f>SUMIFS('４-５．概略予算書（２年目）'!J67:J6001,'４-５．概略予算書（２年目）'!B67:B6001,"設備",'４-５．概略予算書（２年目）'!F67:F6001,"⑪-1")</f>
        <v>0</v>
      </c>
      <c r="S36" s="1022">
        <f>SUMIFS('４-５．概略予算書（２年目）'!L67:L6001,'４-５．概略予算書（２年目）'!B67:B6001,"設備",'４-５．概略予算書（２年目）'!F67:F6001,"⑪-1")</f>
        <v>0</v>
      </c>
      <c r="T36" s="1022">
        <f>SUMIFS('４-５．概略予算書（２年目）'!N67:N6001,'４-５．概略予算書（２年目）'!B67:B6001,"設備",'４-５．概略予算書（２年目）'!F67:F6001,"⑪-1")</f>
        <v>0</v>
      </c>
      <c r="V36" s="813" t="s">
        <v>743</v>
      </c>
      <c r="W36" s="1022">
        <f>SUMIFS('４-５．概略予算書（２年目）'!J67:J6001,'４-５．概略予算書（２年目）'!B67:B6001,"工事",'４-５．概略予算書（２年目）'!F67:F6001,"⑪-1")</f>
        <v>0</v>
      </c>
      <c r="X36" s="1022">
        <f>SUMIFS('４-５．概略予算書（２年目）'!L67:L6001,'４-５．概略予算書（２年目）'!B67:B6001,"工事",'４-５．概略予算書（２年目）'!F67:F6001,"⑪-1")</f>
        <v>0</v>
      </c>
      <c r="Y36" s="1022">
        <f>SUMIFS('４-５．概略予算書（２年目）'!N67:N6001,'４-５．概略予算書（２年目）'!B67:B6001,"工事",'４-５．概略予算書（２年目）'!F67:F6001,"⑪-1")</f>
        <v>0</v>
      </c>
    </row>
    <row r="37" spans="1:30" ht="18.75" customHeight="1" x14ac:dyDescent="0.15">
      <c r="A37" s="87"/>
      <c r="B37" s="137"/>
      <c r="C37" s="1970" t="s">
        <v>31</v>
      </c>
      <c r="D37" s="1971"/>
      <c r="E37" s="1972"/>
      <c r="F37" s="238"/>
      <c r="G37" s="138" t="s">
        <v>489</v>
      </c>
      <c r="H37" s="165"/>
      <c r="I37" s="140"/>
      <c r="J37" s="141">
        <f>J222</f>
        <v>0</v>
      </c>
      <c r="K37" s="142"/>
      <c r="L37" s="143">
        <f>L222</f>
        <v>0</v>
      </c>
      <c r="M37" s="144"/>
      <c r="N37" s="145">
        <f>N222</f>
        <v>0</v>
      </c>
      <c r="O37" s="146"/>
      <c r="Q37" s="813" t="s">
        <v>737</v>
      </c>
      <c r="R37" s="1022">
        <f>SUMIFS('４-５．概略予算書（２年目）'!J67:J6001,'４-５．概略予算書（２年目）'!B67:B6001,"設備",'４-５．概略予算書（２年目）'!F67:F6001,"⑪-2")</f>
        <v>0</v>
      </c>
      <c r="S37" s="1022">
        <f>SUMIFS('４-５．概略予算書（２年目）'!L67:L6001,'４-５．概略予算書（２年目）'!B67:B6001,"設備",'４-５．概略予算書（２年目）'!F67:F6001,"⑪-2")</f>
        <v>0</v>
      </c>
      <c r="T37" s="1022">
        <f>SUMIFS('４-５．概略予算書（２年目）'!N67:N6001,'４-５．概略予算書（２年目）'!B67:B6001,"設備",'４-５．概略予算書（２年目）'!F67:F6001,"⑪-2")</f>
        <v>0</v>
      </c>
      <c r="V37" s="813" t="s">
        <v>744</v>
      </c>
      <c r="W37" s="1022">
        <f>SUMIFS('４-５．概略予算書（２年目）'!J67:J6001,'４-５．概略予算書（２年目）'!B67:B6001,"工事",'４-５．概略予算書（２年目）'!F67:F6001,"⑪-2")</f>
        <v>0</v>
      </c>
      <c r="X37" s="1022">
        <f>SUMIFS('４-５．概略予算書（２年目）'!L67:L6001,'４-５．概略予算書（２年目）'!B67:B6001,"工事",'４-５．概略予算書（２年目）'!F67:F6001,"⑪-2")</f>
        <v>0</v>
      </c>
      <c r="Y37" s="1022">
        <f>SUMIFS('４-５．概略予算書（２年目）'!N67:N6001,'４-５．概略予算書（２年目）'!B67:B6001,"工事",'４-５．概略予算書（２年目）'!F67:F6001,"⑪-2")</f>
        <v>0</v>
      </c>
    </row>
    <row r="38" spans="1:30" ht="18.75" customHeight="1" x14ac:dyDescent="0.15">
      <c r="A38" s="87"/>
      <c r="B38" s="137"/>
      <c r="C38" s="1970" t="s">
        <v>32</v>
      </c>
      <c r="D38" s="1971"/>
      <c r="E38" s="1972"/>
      <c r="F38" s="238"/>
      <c r="G38" s="138" t="s">
        <v>489</v>
      </c>
      <c r="H38" s="165"/>
      <c r="I38" s="140"/>
      <c r="J38" s="141">
        <f>J274</f>
        <v>0</v>
      </c>
      <c r="K38" s="142"/>
      <c r="L38" s="143">
        <f>L274</f>
        <v>0</v>
      </c>
      <c r="M38" s="144"/>
      <c r="N38" s="145">
        <f>N274</f>
        <v>0</v>
      </c>
      <c r="O38" s="146"/>
      <c r="Q38" s="813" t="s">
        <v>738</v>
      </c>
      <c r="R38" s="1022">
        <f>SUMIFS('４-５．概略予算書（２年目）'!J67:J6001,'４-５．概略予算書（２年目）'!B67:B6001,"設備",'４-５．概略予算書（２年目）'!F67:F6001,"⑪-3")</f>
        <v>0</v>
      </c>
      <c r="S38" s="1022">
        <f>SUMIFS('４-５．概略予算書（２年目）'!L67:L6001,'４-５．概略予算書（２年目）'!B67:B6001,"設備",'４-５．概略予算書（２年目）'!F67:F6001,"⑪-3")</f>
        <v>0</v>
      </c>
      <c r="T38" s="1022">
        <f>SUMIFS('４-５．概略予算書（２年目）'!N67:N6001,'４-５．概略予算書（２年目）'!B67:B6001,"設備",'４-５．概略予算書（２年目）'!F67:F6001,"⑪-3")</f>
        <v>0</v>
      </c>
      <c r="V38" s="813" t="s">
        <v>745</v>
      </c>
      <c r="W38" s="1022">
        <f>SUMIFS('４-５．概略予算書（２年目）'!J67:J6001,'４-５．概略予算書（２年目）'!B67:B6001,"工事",'４-５．概略予算書（２年目）'!F67:F6001,"⑪-3")</f>
        <v>0</v>
      </c>
      <c r="X38" s="1022">
        <f>SUMIFS('４-５．概略予算書（２年目）'!L67:L6001,'４-５．概略予算書（２年目）'!B67:B6001,"工事",'４-５．概略予算書（２年目）'!F67:F6001,"⑪-3")</f>
        <v>0</v>
      </c>
      <c r="Y38" s="1022">
        <f>SUMIFS('４-５．概略予算書（２年目）'!N67:N6001,'４-５．概略予算書（２年目）'!B67:B6001,"工事",'４-５．概略予算書（２年目）'!F67:F6001,"⑪-3")</f>
        <v>0</v>
      </c>
    </row>
    <row r="39" spans="1:30" ht="18.75" customHeight="1" x14ac:dyDescent="0.15">
      <c r="A39" s="87"/>
      <c r="B39" s="137"/>
      <c r="C39" s="1970" t="s">
        <v>33</v>
      </c>
      <c r="D39" s="1971"/>
      <c r="E39" s="1972"/>
      <c r="F39" s="238"/>
      <c r="G39" s="138" t="s">
        <v>489</v>
      </c>
      <c r="H39" s="165"/>
      <c r="I39" s="140"/>
      <c r="J39" s="141">
        <f>J326</f>
        <v>0</v>
      </c>
      <c r="K39" s="142"/>
      <c r="L39" s="143">
        <f>L326</f>
        <v>0</v>
      </c>
      <c r="M39" s="144"/>
      <c r="N39" s="145">
        <f>N326</f>
        <v>0</v>
      </c>
      <c r="O39" s="146"/>
      <c r="Q39" s="813" t="s">
        <v>739</v>
      </c>
      <c r="R39" s="1022">
        <f>SUMIFS('４-５．概略予算書（２年目）'!J67:J6001,'４-５．概略予算書（２年目）'!B67:B6001,"設備",'４-５．概略予算書（２年目）'!F67:F6001,"⑫-1")</f>
        <v>0</v>
      </c>
      <c r="S39" s="1022">
        <f>SUMIFS('４-５．概略予算書（２年目）'!L67:L6001,'４-５．概略予算書（２年目）'!B67:B6001,"設備",'４-５．概略予算書（２年目）'!F67:F6001,"⑫-1")</f>
        <v>0</v>
      </c>
      <c r="T39" s="1022">
        <f>SUMIFS('４-５．概略予算書（２年目）'!N67:N6001,'４-５．概略予算書（２年目）'!B67:B6001,"設備",'４-５．概略予算書（２年目）'!F67:F6001,"⑫-1")</f>
        <v>0</v>
      </c>
      <c r="V39" s="813" t="s">
        <v>746</v>
      </c>
      <c r="W39" s="1022">
        <f>SUMIFS('４-５．概略予算書（２年目）'!J67:J6001,'４-５．概略予算書（２年目）'!B67:B6001,"工事",'４-５．概略予算書（２年目）'!F67:F6001,"⑫-1")</f>
        <v>0</v>
      </c>
      <c r="X39" s="1022">
        <f>SUMIFS('４-５．概略予算書（２年目）'!L67:L6001,'４-５．概略予算書（２年目）'!B67:B6001,"工事",'４-５．概略予算書（２年目）'!F67:F6001,"⑫-1")</f>
        <v>0</v>
      </c>
      <c r="Y39" s="1022">
        <f>SUMIFS('４-５．概略予算書（２年目）'!N67:N6001,'４-５．概略予算書（２年目）'!B67:B6001,"工事",'４-５．概略予算書（２年目）'!F67:F6001,"⑫-1")</f>
        <v>0</v>
      </c>
    </row>
    <row r="40" spans="1:30" ht="18.75" customHeight="1" x14ac:dyDescent="0.15">
      <c r="A40" s="87"/>
      <c r="B40" s="137"/>
      <c r="C40" s="1970" t="s">
        <v>34</v>
      </c>
      <c r="D40" s="1971"/>
      <c r="E40" s="1972"/>
      <c r="F40" s="238"/>
      <c r="G40" s="138" t="s">
        <v>489</v>
      </c>
      <c r="H40" s="165"/>
      <c r="I40" s="140"/>
      <c r="J40" s="141">
        <f>J354</f>
        <v>0</v>
      </c>
      <c r="K40" s="142"/>
      <c r="L40" s="143">
        <f>L354</f>
        <v>0</v>
      </c>
      <c r="M40" s="144"/>
      <c r="N40" s="145">
        <f>N354</f>
        <v>0</v>
      </c>
      <c r="O40" s="146"/>
      <c r="Q40" s="813" t="s">
        <v>740</v>
      </c>
      <c r="R40" s="1022">
        <f>SUMIFS('４-５．概略予算書（２年目）'!J67:J6001,'４-５．概略予算書（２年目）'!B67:B6001,"設備",'４-５．概略予算書（２年目）'!F67:F6001,"⑫-2")</f>
        <v>0</v>
      </c>
      <c r="S40" s="1022">
        <f>SUMIFS('４-５．概略予算書（２年目）'!L67:L6001,'４-５．概略予算書（２年目）'!B67:B6001,"設備",'４-５．概略予算書（２年目）'!F67:F6001,"⑫-2")</f>
        <v>0</v>
      </c>
      <c r="T40" s="1022">
        <f>SUMIFS('４-５．概略予算書（２年目）'!N67:N6001,'４-５．概略予算書（２年目）'!B67:B6001,"設備",'４-５．概略予算書（２年目）'!F67:F6001,"⑫-2")</f>
        <v>0</v>
      </c>
      <c r="V40" s="813" t="s">
        <v>747</v>
      </c>
      <c r="W40" s="1022">
        <f>SUMIFS('４-５．概略予算書（２年目）'!J67:J6001,'４-５．概略予算書（２年目）'!B67:B6001,"工事",'４-５．概略予算書（２年目）'!F67:F6001,"⑫-2")</f>
        <v>0</v>
      </c>
      <c r="X40" s="1022">
        <f>SUMIFS('４-５．概略予算書（２年目）'!L67:L6001,'４-５．概略予算書（２年目）'!B67:B6001,"工事",'４-５．概略予算書（２年目）'!F67:F6001,"⑫-2")</f>
        <v>0</v>
      </c>
      <c r="Y40" s="1022">
        <f>SUMIFS('４-５．概略予算書（２年目）'!N67:N6001,'４-５．概略予算書（２年目）'!B67:B6001,"工事",'４-５．概略予算書（２年目）'!F67:F6001,"⑫-2")</f>
        <v>0</v>
      </c>
    </row>
    <row r="41" spans="1:30" ht="18.75" customHeight="1" x14ac:dyDescent="0.15">
      <c r="A41" s="87"/>
      <c r="B41" s="137"/>
      <c r="C41" s="1970" t="s">
        <v>35</v>
      </c>
      <c r="D41" s="1971"/>
      <c r="E41" s="1972"/>
      <c r="F41" s="238"/>
      <c r="G41" s="138" t="s">
        <v>489</v>
      </c>
      <c r="H41" s="165"/>
      <c r="I41" s="140"/>
      <c r="J41" s="141">
        <f>J382</f>
        <v>0</v>
      </c>
      <c r="K41" s="142"/>
      <c r="L41" s="143">
        <f>L382</f>
        <v>0</v>
      </c>
      <c r="M41" s="144"/>
      <c r="N41" s="145">
        <f>N382</f>
        <v>0</v>
      </c>
      <c r="O41" s="146"/>
      <c r="Q41" s="813" t="s">
        <v>741</v>
      </c>
      <c r="R41" s="1022">
        <f>SUMIFS('４-５．概略予算書（２年目）'!J67:J6001,'４-５．概略予算書（２年目）'!B67:B6001,"設備",'４-５．概略予算書（２年目）'!F67:F6001,"⑫-3")</f>
        <v>0</v>
      </c>
      <c r="S41" s="1022">
        <f>SUMIFS('４-５．概略予算書（２年目）'!L67:L6001,'４-５．概略予算書（２年目）'!B67:B6001,"設備",'４-５．概略予算書（２年目）'!F67:F6001,"⑫-3")</f>
        <v>0</v>
      </c>
      <c r="T41" s="1022">
        <f>SUMIFS('４-５．概略予算書（２年目）'!N67:N6001,'４-５．概略予算書（２年目）'!B67:B6001,"設備",'４-５．概略予算書（２年目）'!F67:F6001,"⑫-3")</f>
        <v>0</v>
      </c>
      <c r="V41" s="813" t="s">
        <v>748</v>
      </c>
      <c r="W41" s="1022">
        <f>SUMIFS('４-５．概略予算書（２年目）'!J67:J6001,'４-５．概略予算書（２年目）'!B67:B6001,"工事",'４-５．概略予算書（２年目）'!F67:F6001,"⑫-3")</f>
        <v>0</v>
      </c>
      <c r="X41" s="1022">
        <f>SUMIFS('４-５．概略予算書（２年目）'!L67:L6001,'４-５．概略予算書（２年目）'!B67:B6001,"工事",'４-５．概略予算書（２年目）'!F67:F6001,"⑫-3")</f>
        <v>0</v>
      </c>
      <c r="Y41" s="1022">
        <f>SUMIFS('４-５．概略予算書（２年目）'!N67:N6001,'４-５．概略予算書（２年目）'!B67:B6001,"工事",'４-５．概略予算書（２年目）'!F67:F6001,"⑫-3")</f>
        <v>0</v>
      </c>
    </row>
    <row r="42" spans="1:30" ht="18.75" customHeight="1" x14ac:dyDescent="0.15">
      <c r="A42" s="87"/>
      <c r="B42" s="137"/>
      <c r="C42" s="1970" t="s">
        <v>36</v>
      </c>
      <c r="D42" s="1971"/>
      <c r="E42" s="1972"/>
      <c r="F42" s="238"/>
      <c r="G42" s="138" t="s">
        <v>489</v>
      </c>
      <c r="H42" s="165"/>
      <c r="I42" s="140"/>
      <c r="J42" s="141">
        <f>J410</f>
        <v>0</v>
      </c>
      <c r="K42" s="142"/>
      <c r="L42" s="143">
        <f>L410</f>
        <v>0</v>
      </c>
      <c r="M42" s="144"/>
      <c r="N42" s="145">
        <f>N410</f>
        <v>0</v>
      </c>
      <c r="O42" s="146"/>
      <c r="Q42" s="813" t="s">
        <v>637</v>
      </c>
      <c r="R42" s="1022">
        <f>SUMIFS('４-５．概略予算書（２年目）'!J67:J6001,'４-５．概略予算書（２年目）'!B67:B6001,"設備",'４-５．概略予算書（２年目）'!F67:F6001,"⑬")</f>
        <v>0</v>
      </c>
      <c r="S42" s="1022">
        <f>SUMIFS('４-５．概略予算書（２年目）'!L67:L6001,'４-５．概略予算書（２年目）'!B67:B6001,"設備",'４-５．概略予算書（２年目）'!F67:F6001,"⑬")</f>
        <v>0</v>
      </c>
      <c r="T42" s="1022">
        <f>SUMIFS('４-５．概略予算書（２年目）'!N67:N6001,'４-５．概略予算書（２年目）'!B67:B6001,"設備",'４-５．概略予算書（２年目）'!F67:F6001,"⑬")</f>
        <v>0</v>
      </c>
      <c r="V42" s="813" t="s">
        <v>749</v>
      </c>
      <c r="W42" s="1022">
        <f>SUMIFS('４-５．概略予算書（２年目）'!J67:J6001,'４-５．概略予算書（２年目）'!B67:B6001,"工事",'４-５．概略予算書（２年目）'!F67:F6001,"⑬")</f>
        <v>0</v>
      </c>
      <c r="X42" s="1022">
        <f>SUMIFS('４-５．概略予算書（２年目）'!L67:L6001,'４-５．概略予算書（２年目）'!B67:B6001,"工事",'４-５．概略予算書（２年目）'!F67:F6001,"⑬")</f>
        <v>0</v>
      </c>
      <c r="Y42" s="1022">
        <f>SUMIFS('４-５．概略予算書（２年目）'!N67:N6001,'４-５．概略予算書（２年目）'!B67:B6001,"工事",'４-５．概略予算書（２年目）'!F67:F6001,"⑬")</f>
        <v>0</v>
      </c>
      <c r="AA42" s="809"/>
      <c r="AB42" s="809"/>
      <c r="AC42" s="809"/>
      <c r="AD42" s="809"/>
    </row>
    <row r="43" spans="1:30" ht="18.75" customHeight="1" thickBot="1" x14ac:dyDescent="0.2">
      <c r="A43" s="87"/>
      <c r="B43" s="166"/>
      <c r="C43" s="167"/>
      <c r="D43" s="168"/>
      <c r="E43" s="169"/>
      <c r="F43" s="239"/>
      <c r="G43" s="170"/>
      <c r="H43" s="171"/>
      <c r="I43" s="141"/>
      <c r="J43" s="172"/>
      <c r="K43" s="143"/>
      <c r="L43" s="173"/>
      <c r="M43" s="174"/>
      <c r="N43" s="175"/>
      <c r="O43" s="146"/>
      <c r="Q43" s="813" t="s">
        <v>638</v>
      </c>
      <c r="R43" s="1022">
        <f>SUMIFS('４-５．概略予算書（２年目）'!J67:J6001,'４-５．概略予算書（２年目）'!B67:B6001,"設備",'４-５．概略予算書（２年目）'!F67:F6001,"⑭")</f>
        <v>0</v>
      </c>
      <c r="S43" s="1022">
        <f>SUMIFS('４-５．概略予算書（２年目）'!L67:L6001,'４-５．概略予算書（２年目）'!B67:B6001,"設備",'４-５．概略予算書（２年目）'!F67:F6001,"⑭")</f>
        <v>0</v>
      </c>
      <c r="T43" s="1022">
        <f>SUMIFS('４-５．概略予算書（２年目）'!N67:N6001,'４-５．概略予算書（２年目）'!B67:B6001,"設備",'４-５．概略予算書（２年目）'!F67:F6001,"⑭")</f>
        <v>0</v>
      </c>
      <c r="V43" s="813" t="s">
        <v>750</v>
      </c>
      <c r="W43" s="1022">
        <f>SUMIFS('４-５．概略予算書（２年目）'!J67:J6001,'４-５．概略予算書（２年目）'!B67:B6001,"工事",'４-５．概略予算書（２年目）'!F67:F6001,"⑭")</f>
        <v>0</v>
      </c>
      <c r="X43" s="1022">
        <f>SUMIFS('４-５．概略予算書（２年目）'!L67:L6001,'４-５．概略予算書（２年目）'!B67:B6001,"工事",'４-５．概略予算書（２年目）'!F67:F6001,"⑭")</f>
        <v>0</v>
      </c>
      <c r="Y43" s="1022">
        <f>SUMIFS('４-５．概略予算書（２年目）'!N67:N6001,'４-５．概略予算書（２年目）'!B67:B6001,"工事",'４-５．概略予算書（２年目）'!F67:F6001,"⑭")</f>
        <v>0</v>
      </c>
      <c r="AA43" s="816"/>
      <c r="AB43" s="815"/>
      <c r="AC43" s="815"/>
      <c r="AD43" s="809"/>
    </row>
    <row r="44" spans="1:30" ht="30" customHeight="1" thickTop="1" x14ac:dyDescent="0.15">
      <c r="A44" s="87"/>
      <c r="B44" s="110"/>
      <c r="C44" s="158"/>
      <c r="D44" s="158" t="s">
        <v>60</v>
      </c>
      <c r="E44" s="113" t="s">
        <v>11</v>
      </c>
      <c r="F44" s="236"/>
      <c r="G44" s="159"/>
      <c r="H44" s="160"/>
      <c r="I44" s="116"/>
      <c r="J44" s="116">
        <f>SUM(J35:J43)</f>
        <v>0</v>
      </c>
      <c r="K44" s="117"/>
      <c r="L44" s="117">
        <f>SUM(L35:L43)</f>
        <v>0</v>
      </c>
      <c r="M44" s="161"/>
      <c r="N44" s="119">
        <f>SUM(N35:N43)</f>
        <v>0</v>
      </c>
      <c r="O44" s="176"/>
      <c r="Q44" s="813" t="s">
        <v>639</v>
      </c>
      <c r="R44" s="1022">
        <f>SUMIFS('４-５．概略予算書（２年目）'!J67:J6001,'４-５．概略予算書（２年目）'!B67:B6001,"設備",'４-５．概略予算書（２年目）'!F67:F6001,"⑮")</f>
        <v>0</v>
      </c>
      <c r="S44" s="1022">
        <f>SUMIFS('４-５．概略予算書（２年目）'!L67:L6001,'４-５．概略予算書（２年目）'!B67:B6001,"設備",'４-５．概略予算書（２年目）'!F67:F6001,"⑮")</f>
        <v>0</v>
      </c>
      <c r="T44" s="1022">
        <f>SUMIFS('４-５．概略予算書（２年目）'!N67:N6001,'４-５．概略予算書（２年目）'!B67:B6001,"設備",'４-５．概略予算書（２年目）'!F67:F6001,"⑮")</f>
        <v>0</v>
      </c>
      <c r="V44" s="813" t="s">
        <v>751</v>
      </c>
      <c r="W44" s="1022">
        <f>SUMIFS('４-５．概略予算書（２年目）'!J67:J6001,'４-５．概略予算書（２年目）'!B67:B6001,"工事",'４-５．概略予算書（２年目）'!F67:F6001,"⑮")</f>
        <v>0</v>
      </c>
      <c r="X44" s="1022">
        <f>SUMIFS('４-５．概略予算書（２年目）'!L67:L6001,'４-５．概略予算書（２年目）'!B67:B6001,"工事",'４-５．概略予算書（２年目）'!F67:F6001,"⑮")</f>
        <v>0</v>
      </c>
      <c r="Y44" s="1022">
        <f>SUMIFS('４-５．概略予算書（２年目）'!N67:N6001,'４-５．概略予算書（２年目）'!B67:B6001,"工事",'４-５．概略予算書（２年目）'!F67:F6001,"⑮")</f>
        <v>0</v>
      </c>
      <c r="AA44" s="817"/>
      <c r="AB44" s="817"/>
      <c r="AC44" s="817"/>
      <c r="AD44" s="809"/>
    </row>
    <row r="45" spans="1:30" ht="18.75" customHeight="1" thickBot="1" x14ac:dyDescent="0.2">
      <c r="A45" s="87"/>
      <c r="B45" s="166"/>
      <c r="C45" s="177"/>
      <c r="D45" s="178"/>
      <c r="E45" s="179"/>
      <c r="F45" s="240"/>
      <c r="G45" s="180"/>
      <c r="H45" s="181"/>
      <c r="I45" s="172"/>
      <c r="J45" s="172"/>
      <c r="K45" s="173"/>
      <c r="L45" s="173"/>
      <c r="M45" s="182"/>
      <c r="N45" s="175"/>
      <c r="O45" s="183"/>
      <c r="Q45" s="813" t="s">
        <v>987</v>
      </c>
      <c r="R45" s="1022">
        <f>SUMIFS('４-５．概略予算書（２年目）'!J67:J6001,'４-５．概略予算書（２年目）'!B67:B6001,"設備",'４-５．概略予算書（２年目）'!F67:F6001,"⑯")</f>
        <v>0</v>
      </c>
      <c r="S45" s="1022">
        <f>SUMIFS('４-５．概略予算書（２年目）'!L67:L6001,'４-５．概略予算書（２年目）'!B67:B6001,"設備",'４-５．概略予算書（２年目）'!F67:F6001,"⑯")</f>
        <v>0</v>
      </c>
      <c r="T45" s="1022">
        <f>SUMIFS('４-５．概略予算書（２年目）'!N67:N6001,'４-５．概略予算書（２年目）'!B67:B6001,"設備",'４-５．概略予算書（２年目）'!F67:F6001,"⑯")</f>
        <v>0</v>
      </c>
      <c r="V45" s="813" t="s">
        <v>987</v>
      </c>
      <c r="W45" s="1022">
        <f>SUMIFS('４-５．概略予算書（２年目）'!J67:J6002,'４-５．概略予算書（２年目）'!B67:B6002,"工事",'４-５．概略予算書（２年目）'!F67:F6002,"⑯")</f>
        <v>0</v>
      </c>
      <c r="X45" s="1022">
        <f>SUMIFS('４-５．概略予算書（２年目）'!L67:L6002,'４-５．概略予算書（２年目）'!B67:B6002,"工事",'４-５．概略予算書（２年目）'!F67:F6002,"⑯")</f>
        <v>0</v>
      </c>
      <c r="Y45" s="1022">
        <f>SUMIFS('４-５．概略予算書（２年目）'!N67:N6002,'４-５．概略予算書（２年目）'!B67:B6002,"工事",'４-５．概略予算書（２年目）'!F67:F6002,"⑯")</f>
        <v>0</v>
      </c>
      <c r="AA45" s="709"/>
      <c r="AB45" s="709"/>
      <c r="AC45" s="709"/>
    </row>
    <row r="46" spans="1:30" ht="30" customHeight="1" thickTop="1" thickBot="1" x14ac:dyDescent="0.2">
      <c r="A46" s="87"/>
      <c r="B46" s="184"/>
      <c r="C46" s="185"/>
      <c r="D46" s="186"/>
      <c r="E46" s="187" t="s">
        <v>27</v>
      </c>
      <c r="F46" s="241"/>
      <c r="G46" s="188"/>
      <c r="H46" s="189"/>
      <c r="I46" s="190"/>
      <c r="J46" s="190">
        <f>SUM(J20,J32,J44)</f>
        <v>0</v>
      </c>
      <c r="K46" s="191"/>
      <c r="L46" s="191">
        <f>SUM(L20,L32,L44)</f>
        <v>0</v>
      </c>
      <c r="M46" s="192"/>
      <c r="N46" s="193">
        <f>SUM(N20,N32,N44)</f>
        <v>0</v>
      </c>
      <c r="O46" s="194"/>
      <c r="Q46" s="813" t="s">
        <v>988</v>
      </c>
      <c r="R46" s="1022">
        <f>SUMIFS('４-５．概略予算書（２年目）'!J67:J6001,'４-５．概略予算書（２年目）'!B67:B6001,"設備",'４-５．概略予算書（２年目）'!F67:F6001,"⑰")</f>
        <v>0</v>
      </c>
      <c r="S46" s="1022">
        <f>SUMIFS('４-５．概略予算書（２年目）'!L67:L6001,'４-５．概略予算書（２年目）'!B67:B6001,"設備",'４-５．概略予算書（２年目）'!F67:F6001,"⑰")</f>
        <v>0</v>
      </c>
      <c r="T46" s="1022">
        <f>SUMIFS('４-５．概略予算書（２年目）'!N67:N6001,'４-５．概略予算書（２年目）'!B67:B6001,"設備",'４-５．概略予算書（２年目）'!F67:F6001,"⑰")</f>
        <v>0</v>
      </c>
      <c r="V46" s="813" t="s">
        <v>988</v>
      </c>
      <c r="W46" s="1022">
        <f>SUMIFS('４-５．概略予算書（２年目）'!J67:J6002,'４-５．概略予算書（２年目）'!B67:B6002,"工事",'４-５．概略予算書（２年目）'!F67:F6002,"⑰")</f>
        <v>0</v>
      </c>
      <c r="X46" s="1022">
        <f>SUMIFS('４-５．概略予算書（２年目）'!L67:L6002,'４-５．概略予算書（２年目）'!B67:B6002,"工事",'４-５．概略予算書（２年目）'!F67:F6002,"⑰")</f>
        <v>0</v>
      </c>
      <c r="Y46" s="1022">
        <f>SUMIFS('４-５．概略予算書（２年目）'!N67:N6002,'４-５．概略予算書（２年目）'!B67:B6002,"工事",'４-５．概略予算書（２年目）'!F67:F6002,"⑰")</f>
        <v>0</v>
      </c>
    </row>
    <row r="47" spans="1:30" ht="8.25" customHeight="1" thickBot="1" x14ac:dyDescent="0.2">
      <c r="B47" s="195"/>
      <c r="C47" s="196"/>
      <c r="D47" s="196"/>
      <c r="E47" s="196"/>
      <c r="F47" s="195"/>
      <c r="G47" s="197"/>
      <c r="H47" s="130"/>
      <c r="I47" s="130"/>
      <c r="J47" s="130"/>
      <c r="K47" s="130"/>
      <c r="L47" s="130"/>
      <c r="M47" s="130"/>
      <c r="N47" s="130"/>
      <c r="O47" s="196"/>
      <c r="Q47" s="813" t="s">
        <v>989</v>
      </c>
      <c r="R47" s="1022">
        <f>SUMIFS('４-５．概略予算書（２年目）'!J67:J6001,'４-５．概略予算書（２年目）'!B67:B6001,"設備",'４-５．概略予算書（２年目）'!F67:F6001,"⑱")</f>
        <v>0</v>
      </c>
      <c r="S47" s="1022">
        <f>SUMIFS('４-５．概略予算書（２年目）'!L67:L6001,'４-５．概略予算書（２年目）'!B67:B6001,"設備",'４-５．概略予算書（２年目）'!F67:F6001,"⑱")</f>
        <v>0</v>
      </c>
      <c r="T47" s="1022">
        <f>SUMIFS('４-５．概略予算書（２年目）'!N67:N6001,'４-５．概略予算書（２年目）'!B67:B6001,"設備",'４-５．概略予算書（２年目）'!F67:F6001,"⑱")</f>
        <v>0</v>
      </c>
      <c r="V47" s="813" t="s">
        <v>989</v>
      </c>
      <c r="W47" s="1022">
        <f>SUMIFS('４-５．概略予算書（２年目）'!J67:J6002,'４-５．概略予算書（２年目）'!B67:B6002,"工事",'４-５．概略予算書（２年目）'!F67:F6002,"⑱")</f>
        <v>0</v>
      </c>
      <c r="X47" s="1022">
        <f>SUMIFS('４-５．概略予算書（２年目）'!L67:L6002,'４-５．概略予算書（２年目）'!B67:B6002,"工事",'４-５．概略予算書（２年目）'!F67:F6002,"⑱")</f>
        <v>0</v>
      </c>
      <c r="Y47" s="1022">
        <f>SUMIFS('４-５．概略予算書（２年目）'!N67:N6002,'４-５．概略予算書（２年目）'!B67:B6002,"工事",'４-５．概略予算書（２年目）'!F67:F6002,"⑱")</f>
        <v>0</v>
      </c>
    </row>
    <row r="48" spans="1:30" ht="18.75" customHeight="1" x14ac:dyDescent="0.15">
      <c r="A48" s="87"/>
      <c r="B48" s="198"/>
      <c r="C48" s="199" t="s">
        <v>726</v>
      </c>
      <c r="D48" s="200"/>
      <c r="E48" s="201"/>
      <c r="F48" s="242"/>
      <c r="G48" s="202"/>
      <c r="H48" s="203"/>
      <c r="I48" s="204"/>
      <c r="J48" s="204"/>
      <c r="K48" s="204"/>
      <c r="L48" s="204"/>
      <c r="M48" s="204"/>
      <c r="N48" s="205"/>
      <c r="O48" s="206"/>
      <c r="Q48" s="813" t="s">
        <v>990</v>
      </c>
      <c r="R48" s="1022">
        <f>SUMIFS('４-５．概略予算書（２年目）'!J67:J6001,'４-５．概略予算書（２年目）'!B67:B6001,"設備",'４-５．概略予算書（２年目）'!F67:F6001,"⑲")</f>
        <v>0</v>
      </c>
      <c r="S48" s="1022">
        <f>SUMIFS('４-５．概略予算書（２年目）'!L67:L6001,'４-５．概略予算書（２年目）'!B67:B6001,"設備",'４-５．概略予算書（２年目）'!F67:F6001,"⑲")</f>
        <v>0</v>
      </c>
      <c r="T48" s="1022">
        <f>SUMIFS('４-５．概略予算書（２年目）'!N67:N6001,'４-５．概略予算書（２年目）'!B67:B6001,"設備",'４-５．概略予算書（２年目）'!F67:F6001,"⑲")</f>
        <v>0</v>
      </c>
      <c r="V48" s="813" t="s">
        <v>990</v>
      </c>
      <c r="W48" s="1022">
        <f>SUMIFS('４-５．概略予算書（２年目）'!J67:J6002,'４-５．概略予算書（２年目）'!B67:B6002,"工事",'４-５．概略予算書（２年目）'!F67:F6002,"⑲")</f>
        <v>0</v>
      </c>
      <c r="X48" s="1022">
        <f>SUMIFS('４-５．概略予算書（２年目）'!L67:L6002,'４-５．概略予算書（２年目）'!B67:B6002,"工事",'４-５．概略予算書（２年目）'!F67:F6002,"⑲")</f>
        <v>0</v>
      </c>
      <c r="Y48" s="1022">
        <f>SUMIFS('４-５．概略予算書（２年目）'!N67:N6002,'４-５．概略予算書（２年目）'!B67:B6002,"工事",'４-５．概略予算書（２年目）'!F67:F6002,"⑲")</f>
        <v>0</v>
      </c>
    </row>
    <row r="49" spans="1:29" ht="18.75" customHeight="1" x14ac:dyDescent="0.15">
      <c r="A49" s="87"/>
      <c r="B49" s="207"/>
      <c r="C49" s="1998" t="s">
        <v>30</v>
      </c>
      <c r="D49" s="1999"/>
      <c r="E49" s="2000"/>
      <c r="F49" s="243"/>
      <c r="G49" s="208" t="s">
        <v>18</v>
      </c>
      <c r="H49" s="209"/>
      <c r="I49" s="210"/>
      <c r="J49" s="211">
        <f t="shared" ref="J49:J56" si="0">SUM(J23,J35)</f>
        <v>0</v>
      </c>
      <c r="K49" s="210"/>
      <c r="L49" s="211">
        <f t="shared" ref="L49:L56" si="1">SUM(L23,L35)</f>
        <v>0</v>
      </c>
      <c r="M49" s="210"/>
      <c r="N49" s="212">
        <f t="shared" ref="N49:N56" si="2">SUM(N23,N35)</f>
        <v>0</v>
      </c>
      <c r="O49" s="213"/>
      <c r="Q49" s="813" t="s">
        <v>991</v>
      </c>
      <c r="R49" s="1022">
        <f>SUMIFS('４-５．概略予算書（２年目）'!J67:J6001,'４-５．概略予算書（２年目）'!B67:B6001,"設備",'４-５．概略予算書（２年目）'!F67:F6001,"⑳")</f>
        <v>0</v>
      </c>
      <c r="S49" s="1022">
        <f>SUMIFS('４-５．概略予算書（２年目）'!L67:L6001,'４-５．概略予算書（２年目）'!B67:B6001,"設備",'４-５．概略予算書（２年目）'!F67:F6001,"⑳")</f>
        <v>0</v>
      </c>
      <c r="T49" s="1022">
        <f>SUMIFS('４-５．概略予算書（２年目）'!N67:N6001,'４-５．概略予算書（２年目）'!B67:B6001,"設備",'４-５．概略予算書（２年目）'!F67:F6001,"⑳")</f>
        <v>0</v>
      </c>
      <c r="V49" s="813" t="s">
        <v>991</v>
      </c>
      <c r="W49" s="1022">
        <f>SUMIFS('４-５．概略予算書（２年目）'!J67:J6002,'４-５．概略予算書（２年目）'!B67:B6002,"工事",'４-５．概略予算書（２年目）'!F67:F6002,"⑳")</f>
        <v>0</v>
      </c>
      <c r="X49" s="1022">
        <f>SUMIFS('４-５．概略予算書（２年目）'!L67:L6002,'４-５．概略予算書（２年目）'!B67:B6002,"工事",'４-５．概略予算書（２年目）'!F67:F6002,"⑳")</f>
        <v>0</v>
      </c>
      <c r="Y49" s="1022">
        <f>SUMIFS('４-５．概略予算書（２年目）'!N67:N6002,'４-５．概略予算書（２年目）'!B67:B6002,"工事",'４-５．概略予算書（２年目）'!F67:F6002,"⑳")</f>
        <v>0</v>
      </c>
    </row>
    <row r="50" spans="1:29" ht="18.75" customHeight="1" x14ac:dyDescent="0.15">
      <c r="A50" s="87"/>
      <c r="B50" s="207"/>
      <c r="C50" s="1998" t="s">
        <v>29</v>
      </c>
      <c r="D50" s="1999"/>
      <c r="E50" s="2000"/>
      <c r="F50" s="243"/>
      <c r="G50" s="208" t="s">
        <v>18</v>
      </c>
      <c r="H50" s="209"/>
      <c r="I50" s="210"/>
      <c r="J50" s="211">
        <f t="shared" si="0"/>
        <v>0</v>
      </c>
      <c r="K50" s="210"/>
      <c r="L50" s="211">
        <f t="shared" si="1"/>
        <v>0</v>
      </c>
      <c r="M50" s="210"/>
      <c r="N50" s="212">
        <f t="shared" si="2"/>
        <v>0</v>
      </c>
      <c r="O50" s="213"/>
      <c r="Q50" s="813" t="s">
        <v>992</v>
      </c>
      <c r="R50" s="1022">
        <f>SUMIFS('４-５．概略予算書（２年目）'!J67:J6001,'４-５．概略予算書（２年目）'!B67:B6001,"設備",'４-５．概略予算書（２年目）'!F67:F6001,"㉑")</f>
        <v>0</v>
      </c>
      <c r="S50" s="1022">
        <f>SUMIFS('４-５．概略予算書（２年目）'!L67:L6001,'４-５．概略予算書（２年目）'!B67:B6001,"設備",'４-５．概略予算書（２年目）'!F67:F6001,"㉑")</f>
        <v>0</v>
      </c>
      <c r="T50" s="1022">
        <f>SUMIFS('４-５．概略予算書（２年目）'!N67:N6001,'４-５．概略予算書（２年目）'!B67:B6001,"設備",'４-５．概略予算書（２年目）'!F67:F6001,"㉑")</f>
        <v>0</v>
      </c>
      <c r="V50" s="813" t="s">
        <v>992</v>
      </c>
      <c r="W50" s="1022">
        <f>SUMIFS('４-５．概略予算書（２年目）'!J67:J6002,'４-５．概略予算書（２年目）'!B67:B6002,"工事",'４-５．概略予算書（２年目）'!F67:F6002,"㉑")</f>
        <v>0</v>
      </c>
      <c r="X50" s="1022">
        <f>SUMIFS('４-５．概略予算書（２年目）'!L67:L6002,'４-５．概略予算書（２年目）'!B67:B6002,"工事",'４-５．概略予算書（２年目）'!F67:F6002,"㉑")</f>
        <v>0</v>
      </c>
      <c r="Y50" s="1022">
        <f>SUMIFS('４-５．概略予算書（２年目）'!N67:N6002,'４-５．概略予算書（２年目）'!B67:B6002,"工事",'４-５．概略予算書（２年目）'!F67:F6002,"㉑")</f>
        <v>0</v>
      </c>
    </row>
    <row r="51" spans="1:29" ht="18.75" customHeight="1" x14ac:dyDescent="0.15">
      <c r="A51" s="87"/>
      <c r="B51" s="207"/>
      <c r="C51" s="1998" t="s">
        <v>31</v>
      </c>
      <c r="D51" s="1999"/>
      <c r="E51" s="2000"/>
      <c r="F51" s="243"/>
      <c r="G51" s="208" t="s">
        <v>18</v>
      </c>
      <c r="H51" s="209"/>
      <c r="I51" s="210"/>
      <c r="J51" s="211">
        <f t="shared" si="0"/>
        <v>0</v>
      </c>
      <c r="K51" s="210"/>
      <c r="L51" s="211">
        <f t="shared" si="1"/>
        <v>0</v>
      </c>
      <c r="M51" s="210"/>
      <c r="N51" s="212">
        <f t="shared" si="2"/>
        <v>0</v>
      </c>
      <c r="O51" s="213"/>
      <c r="Q51" s="813" t="s">
        <v>993</v>
      </c>
      <c r="R51" s="1022">
        <f>SUMIFS('４-５．概略予算書（２年目）'!J67:J6001,'４-５．概略予算書（２年目）'!B67:B6001,"設備",'４-５．概略予算書（２年目）'!F67:F6001,"㉒")</f>
        <v>0</v>
      </c>
      <c r="S51" s="1022">
        <f>SUMIFS('４-５．概略予算書（２年目）'!L67:L6001,'４-５．概略予算書（２年目）'!B67:B6001,"設備",'４-５．概略予算書（２年目）'!F67:F6001,"㉒")</f>
        <v>0</v>
      </c>
      <c r="T51" s="1022">
        <f>SUMIFS('４-５．概略予算書（２年目）'!N67:N6001,'４-５．概略予算書（２年目）'!B67:B6001,"設備",'４-５．概略予算書（２年目）'!F67:F6001,"㉒")</f>
        <v>0</v>
      </c>
      <c r="V51" s="813" t="s">
        <v>993</v>
      </c>
      <c r="W51" s="1022">
        <f>SUMIFS('４-５．概略予算書（２年目）'!J67:J6002,'４-５．概略予算書（２年目）'!B67:B6002,"工事",'４-５．概略予算書（２年目）'!F67:F6002,"㉒")</f>
        <v>0</v>
      </c>
      <c r="X51" s="1022">
        <f>SUMIFS('４-５．概略予算書（２年目）'!L67:L6002,'４-５．概略予算書（２年目）'!B67:B6002,"工事",'４-５．概略予算書（２年目）'!F67:F6002,"㉒")</f>
        <v>0</v>
      </c>
      <c r="Y51" s="1022">
        <f>SUMIFS('４-５．概略予算書（２年目）'!N67:N6002,'４-５．概略予算書（２年目）'!B67:B6002,"工事",'４-５．概略予算書（２年目）'!F67:F6002,"㉒")</f>
        <v>0</v>
      </c>
      <c r="AA51" s="1008" t="s">
        <v>1256</v>
      </c>
      <c r="AB51" s="809"/>
      <c r="AC51" s="809"/>
    </row>
    <row r="52" spans="1:29" ht="18.75" customHeight="1" thickBot="1" x14ac:dyDescent="0.2">
      <c r="A52" s="87"/>
      <c r="B52" s="207"/>
      <c r="C52" s="1998" t="s">
        <v>32</v>
      </c>
      <c r="D52" s="1999"/>
      <c r="E52" s="2000"/>
      <c r="F52" s="243"/>
      <c r="G52" s="208" t="s">
        <v>18</v>
      </c>
      <c r="H52" s="209"/>
      <c r="I52" s="210"/>
      <c r="J52" s="211">
        <f t="shared" si="0"/>
        <v>0</v>
      </c>
      <c r="K52" s="210"/>
      <c r="L52" s="211">
        <f t="shared" si="1"/>
        <v>0</v>
      </c>
      <c r="M52" s="210"/>
      <c r="N52" s="212">
        <f t="shared" si="2"/>
        <v>0</v>
      </c>
      <c r="O52" s="213"/>
      <c r="Q52" s="813" t="s">
        <v>994</v>
      </c>
      <c r="R52" s="1022">
        <f>SUMIFS('４-５．概略予算書（２年目）'!J67:J6001,'４-５．概略予算書（２年目）'!B67:B6001,"設備",'４-５．概略予算書（２年目）'!F67:F6001,"㉓")</f>
        <v>0</v>
      </c>
      <c r="S52" s="1022">
        <f>SUMIFS('４-５．概略予算書（２年目）'!L67:L6001,'４-５．概略予算書（２年目）'!B67:B6001,"設備",'４-５．概略予算書（２年目）'!F67:F6001,"㉓")</f>
        <v>0</v>
      </c>
      <c r="T52" s="1022">
        <f>SUMIFS('４-５．概略予算書（２年目）'!N67:N6001,'４-５．概略予算書（２年目）'!B67:B6001,"設備",'４-５．概略予算書（２年目）'!F67:F6001,"㉓")</f>
        <v>0</v>
      </c>
      <c r="V52" s="813" t="s">
        <v>994</v>
      </c>
      <c r="W52" s="1022">
        <f>SUMIFS('４-５．概略予算書（２年目）'!J67:J6002,'４-５．概略予算書（２年目）'!B67:B6002,"工事",'４-５．概略予算書（２年目）'!F67:F6002,"㉓")</f>
        <v>0</v>
      </c>
      <c r="X52" s="1022">
        <f>SUMIFS('４-５．概略予算書（２年目）'!L67:L6002,'４-５．概略予算書（２年目）'!B67:B6002,"工事",'４-５．概略予算書（２年目）'!F67:F6002,"㉓")</f>
        <v>0</v>
      </c>
      <c r="Y52" s="1022">
        <f>SUMIFS('４-５．概略予算書（２年目）'!N67:N6002,'４-５．概略予算書（２年目）'!B67:B6002,"工事",'４-５．概略予算書（２年目）'!F67:F6002,"㉓")</f>
        <v>0</v>
      </c>
      <c r="AA52" s="819" t="s">
        <v>110</v>
      </c>
      <c r="AB52" s="819" t="s">
        <v>111</v>
      </c>
      <c r="AC52" s="819" t="s">
        <v>547</v>
      </c>
    </row>
    <row r="53" spans="1:29" ht="18.75" customHeight="1" thickTop="1" thickBot="1" x14ac:dyDescent="0.2">
      <c r="A53" s="87"/>
      <c r="B53" s="207"/>
      <c r="C53" s="1998" t="s">
        <v>33</v>
      </c>
      <c r="D53" s="1999"/>
      <c r="E53" s="2000"/>
      <c r="F53" s="243"/>
      <c r="G53" s="208" t="s">
        <v>18</v>
      </c>
      <c r="H53" s="209"/>
      <c r="I53" s="210"/>
      <c r="J53" s="211">
        <f t="shared" si="0"/>
        <v>0</v>
      </c>
      <c r="K53" s="210"/>
      <c r="L53" s="211">
        <f t="shared" si="1"/>
        <v>0</v>
      </c>
      <c r="M53" s="210"/>
      <c r="N53" s="212">
        <f t="shared" si="2"/>
        <v>0</v>
      </c>
      <c r="O53" s="213"/>
      <c r="Q53" s="1029" t="s">
        <v>1192</v>
      </c>
      <c r="R53" s="1030">
        <f>SUMIFS('４-５．概略予算書（２年目）'!J67:J6002,'４-５．概略予算書（２年目）'!B67:B6002,"設備",'４-５．概略予算書（２年目）'!F67:F6002,"未評価全般")</f>
        <v>0</v>
      </c>
      <c r="S53" s="1030">
        <f>SUMIFS('４-５．概略予算書（２年目）'!L67:L6002,'４-５．概略予算書（２年目）'!B67:B6002,"設備",'４-５．概略予算書（２年目）'!F67:F6002,"未評価全般")</f>
        <v>0</v>
      </c>
      <c r="T53" s="1030">
        <f>SUMIFS('４-５．概略予算書（２年目）'!N67:N6002,'４-５．概略予算書（２年目）'!B67:B6002,"設備",'４-５．概略予算書（２年目）'!F67:F6002,"未評価全般")</f>
        <v>0</v>
      </c>
      <c r="V53" s="1029" t="s">
        <v>1192</v>
      </c>
      <c r="W53" s="1030">
        <f>SUMIFS('４-５．概略予算書（２年目）'!J67:J6002,'４-５．概略予算書（２年目）'!B67:B6002,"工事",'４-５．概略予算書（２年目）'!F67:F6002,"未評価全般")</f>
        <v>0</v>
      </c>
      <c r="X53" s="1030">
        <f>SUMIFS('４-５．概略予算書（２年目）'!L67:L6002,'４-５．概略予算書（２年目）'!B67:B6002,"工事",'４-５．概略予算書（２年目）'!F67:F6002,"未評価全般")</f>
        <v>0</v>
      </c>
      <c r="Y53" s="1030">
        <f>SUMIFS('４-５．概略予算書（２年目）'!N67:N6002,'４-５．概略予算書（２年目）'!B67:B6002,"工事",'４-５．概略予算書（２年目）'!F67:F6002,"未評価全般")</f>
        <v>0</v>
      </c>
      <c r="Z53" s="809"/>
      <c r="AA53" s="1019">
        <f>SUM(R54,W54)</f>
        <v>0</v>
      </c>
      <c r="AB53" s="1020">
        <f>SUM(S54,X54)</f>
        <v>0</v>
      </c>
      <c r="AC53" s="1020">
        <f>SUM(T54,Y54)</f>
        <v>0</v>
      </c>
    </row>
    <row r="54" spans="1:29" ht="18.75" customHeight="1" thickTop="1" x14ac:dyDescent="0.15">
      <c r="A54" s="87"/>
      <c r="B54" s="207"/>
      <c r="C54" s="1998" t="s">
        <v>34</v>
      </c>
      <c r="D54" s="1999"/>
      <c r="E54" s="2000"/>
      <c r="F54" s="243"/>
      <c r="G54" s="208" t="s">
        <v>18</v>
      </c>
      <c r="H54" s="209"/>
      <c r="I54" s="210"/>
      <c r="J54" s="211">
        <f t="shared" si="0"/>
        <v>0</v>
      </c>
      <c r="K54" s="210"/>
      <c r="L54" s="211">
        <f t="shared" si="1"/>
        <v>0</v>
      </c>
      <c r="M54" s="210"/>
      <c r="N54" s="212">
        <f t="shared" si="2"/>
        <v>0</v>
      </c>
      <c r="O54" s="213"/>
      <c r="Q54" s="820" t="s">
        <v>11</v>
      </c>
      <c r="R54" s="1019">
        <f>SUM(R21:R53)</f>
        <v>0</v>
      </c>
      <c r="S54" s="1019">
        <f>SUM(S22:S53)</f>
        <v>0</v>
      </c>
      <c r="T54" s="1019">
        <f>SUM(T22:T53)</f>
        <v>0</v>
      </c>
      <c r="V54" s="820" t="s">
        <v>11</v>
      </c>
      <c r="W54" s="1019">
        <f>SUM(W21:W53)</f>
        <v>0</v>
      </c>
      <c r="X54" s="1019">
        <f>SUM(X22:X53)</f>
        <v>0</v>
      </c>
      <c r="Y54" s="1019">
        <f>SUM(Y22:Y53)</f>
        <v>0</v>
      </c>
      <c r="Z54" s="809"/>
      <c r="AA54" s="809"/>
    </row>
    <row r="55" spans="1:29" ht="18.75" customHeight="1" x14ac:dyDescent="0.15">
      <c r="A55" s="87"/>
      <c r="B55" s="207"/>
      <c r="C55" s="1998" t="s">
        <v>35</v>
      </c>
      <c r="D55" s="1999"/>
      <c r="E55" s="2000"/>
      <c r="F55" s="243"/>
      <c r="G55" s="208" t="s">
        <v>18</v>
      </c>
      <c r="H55" s="209"/>
      <c r="I55" s="210"/>
      <c r="J55" s="211">
        <f t="shared" si="0"/>
        <v>0</v>
      </c>
      <c r="K55" s="210"/>
      <c r="L55" s="211">
        <f t="shared" si="1"/>
        <v>0</v>
      </c>
      <c r="M55" s="210"/>
      <c r="N55" s="212">
        <f t="shared" si="2"/>
        <v>0</v>
      </c>
      <c r="O55" s="213"/>
      <c r="Q55" s="810" t="s">
        <v>1114</v>
      </c>
      <c r="R55" s="1113"/>
      <c r="S55" s="1113"/>
      <c r="T55" s="1113"/>
      <c r="U55" s="810" t="s">
        <v>1115</v>
      </c>
      <c r="V55" s="1113"/>
      <c r="W55" s="1113"/>
    </row>
    <row r="56" spans="1:29" ht="18.75" customHeight="1" x14ac:dyDescent="0.15">
      <c r="A56" s="87"/>
      <c r="B56" s="207"/>
      <c r="C56" s="1998" t="s">
        <v>36</v>
      </c>
      <c r="D56" s="1999"/>
      <c r="E56" s="2000"/>
      <c r="F56" s="243"/>
      <c r="G56" s="208" t="s">
        <v>18</v>
      </c>
      <c r="H56" s="209"/>
      <c r="I56" s="210"/>
      <c r="J56" s="211">
        <f t="shared" si="0"/>
        <v>0</v>
      </c>
      <c r="K56" s="210"/>
      <c r="L56" s="211">
        <f t="shared" si="1"/>
        <v>0</v>
      </c>
      <c r="M56" s="210"/>
      <c r="N56" s="212">
        <f t="shared" si="2"/>
        <v>0</v>
      </c>
      <c r="O56" s="213"/>
      <c r="Q56" s="1114" t="s">
        <v>110</v>
      </c>
      <c r="R56" s="819" t="s">
        <v>111</v>
      </c>
      <c r="S56" s="819" t="s">
        <v>547</v>
      </c>
      <c r="T56" s="1113"/>
      <c r="U56" s="1114" t="s">
        <v>110</v>
      </c>
      <c r="V56" s="819" t="s">
        <v>111</v>
      </c>
      <c r="W56" s="819" t="s">
        <v>547</v>
      </c>
    </row>
    <row r="57" spans="1:29" ht="18.75" customHeight="1" thickBot="1" x14ac:dyDescent="0.2">
      <c r="A57" s="87"/>
      <c r="B57" s="214"/>
      <c r="C57" s="513"/>
      <c r="D57" s="215"/>
      <c r="E57" s="216"/>
      <c r="F57" s="244"/>
      <c r="G57" s="217"/>
      <c r="H57" s="218"/>
      <c r="I57" s="211"/>
      <c r="J57" s="219"/>
      <c r="K57" s="219"/>
      <c r="L57" s="219"/>
      <c r="M57" s="219"/>
      <c r="N57" s="220"/>
      <c r="O57" s="213"/>
      <c r="Q57" s="1021">
        <f>SUMIFS('４-５．概略予算書（２年目）'!J67:J6001,'４-５．概略予算書（２年目）'!B67:B6001,"設備",'４-５．概略予算書（２年目）'!F67:F6001,"ＢＥＭＳ")</f>
        <v>0</v>
      </c>
      <c r="R57" s="1021">
        <f>SUMIFS('４-５．概略予算書（２年目）'!L67:L6001,'４-５．概略予算書（２年目）'!B67:B6001,"設備",'４-５．概略予算書（２年目）'!F67:F6001,"ＢＥＭＳ")</f>
        <v>0</v>
      </c>
      <c r="S57" s="1021">
        <f>SUMIFS('４-５．概略予算書（２年目）'!N67:N6001,'４-５．概略予算書（２年目）'!B67:B6001,"設備",'４-５．概略予算書（２年目）'!F67:F6001,"ＢＥＭＳ")</f>
        <v>0</v>
      </c>
      <c r="T57" s="1113"/>
      <c r="U57" s="1021">
        <f>SUMIFS('４-５．概略予算書（２年目）'!J67:J6001,'４-５．概略予算書（２年目）'!B67:B6001,"工事",'４-５．概略予算書（２年目）'!F67:F6001,"ＢＥＭＳ")</f>
        <v>0</v>
      </c>
      <c r="V57" s="1021">
        <f>SUMIFS('４-５．概略予算書（２年目）'!L67:L6001,'４-５．概略予算書（２年目）'!B67:B6001,"工事",'４-５．概略予算書（２年目）'!F67:F6001,"ＢＥＭＳ")</f>
        <v>0</v>
      </c>
      <c r="W57" s="1021">
        <f>SUMIFS('４-５．概略予算書（２年目）'!N67:N6001,'４-５．概略予算書（２年目）'!B67:B6001,"工事",'４-５．概略予算書（２年目）'!F67:F6001,"ＢＥＭＳ")</f>
        <v>0</v>
      </c>
    </row>
    <row r="58" spans="1:29" ht="30" customHeight="1" thickTop="1" thickBot="1" x14ac:dyDescent="0.2">
      <c r="A58" s="87"/>
      <c r="B58" s="221"/>
      <c r="C58" s="222"/>
      <c r="D58" s="223" t="s">
        <v>28</v>
      </c>
      <c r="E58" s="224" t="s">
        <v>11</v>
      </c>
      <c r="F58" s="245"/>
      <c r="G58" s="225"/>
      <c r="H58" s="226"/>
      <c r="I58" s="227"/>
      <c r="J58" s="227">
        <f>SUM(J49:J57)</f>
        <v>0</v>
      </c>
      <c r="K58" s="227"/>
      <c r="L58" s="227">
        <f>SUM(L49:L57)</f>
        <v>0</v>
      </c>
      <c r="M58" s="227"/>
      <c r="N58" s="228">
        <f>SUM(N49:N57)</f>
        <v>0</v>
      </c>
      <c r="O58" s="229"/>
      <c r="Q58" s="1113"/>
      <c r="R58" s="1113"/>
      <c r="S58" s="1113"/>
      <c r="T58" s="1113"/>
      <c r="U58" s="1113"/>
      <c r="V58" s="1113"/>
      <c r="W58" s="1113"/>
    </row>
    <row r="59" spans="1:29" ht="24.75" customHeight="1" x14ac:dyDescent="0.15">
      <c r="A59" s="87"/>
      <c r="B59" s="2006" t="s">
        <v>180</v>
      </c>
      <c r="C59" s="2007"/>
      <c r="D59" s="2007"/>
      <c r="E59" s="2007"/>
      <c r="F59" s="2007"/>
      <c r="G59" s="2008"/>
      <c r="H59" s="292"/>
      <c r="I59" s="293"/>
      <c r="J59" s="293"/>
      <c r="K59" s="294"/>
      <c r="L59" s="294"/>
      <c r="M59" s="295"/>
      <c r="N59" s="296"/>
      <c r="O59" s="297"/>
    </row>
    <row r="60" spans="1:29" ht="18.75" customHeight="1" x14ac:dyDescent="0.15">
      <c r="A60" s="87"/>
      <c r="B60" s="166"/>
      <c r="C60" s="298" t="s">
        <v>181</v>
      </c>
      <c r="D60" s="168"/>
      <c r="E60" s="169"/>
      <c r="F60" s="246"/>
      <c r="G60" s="170"/>
      <c r="H60" s="171"/>
      <c r="I60" s="141"/>
      <c r="J60" s="141"/>
      <c r="K60" s="143"/>
      <c r="L60" s="143"/>
      <c r="M60" s="174"/>
      <c r="N60" s="145"/>
      <c r="O60" s="146"/>
    </row>
    <row r="61" spans="1:29" ht="18.75" customHeight="1" x14ac:dyDescent="0.15">
      <c r="A61" s="87"/>
      <c r="B61" s="137" t="s">
        <v>361</v>
      </c>
      <c r="C61" s="323"/>
      <c r="D61" s="324"/>
      <c r="E61" s="325"/>
      <c r="F61" s="239"/>
      <c r="G61" s="138"/>
      <c r="H61" s="139"/>
      <c r="I61" s="140"/>
      <c r="J61" s="141">
        <f>ROUNDDOWN(H61*I61,0)</f>
        <v>0</v>
      </c>
      <c r="K61" s="142"/>
      <c r="L61" s="143">
        <f>ROUNDDOWN(H61*K61,0)</f>
        <v>0</v>
      </c>
      <c r="M61" s="174" t="str">
        <f>IF(I61-K61=0,"",I61-K61)</f>
        <v/>
      </c>
      <c r="N61" s="145">
        <f>J61-L61</f>
        <v>0</v>
      </c>
      <c r="O61" s="146"/>
    </row>
    <row r="62" spans="1:29" ht="18.75" customHeight="1" x14ac:dyDescent="0.15">
      <c r="A62" s="87"/>
      <c r="B62" s="137"/>
      <c r="C62" s="323"/>
      <c r="D62" s="324"/>
      <c r="E62" s="325"/>
      <c r="F62" s="239"/>
      <c r="G62" s="138"/>
      <c r="H62" s="139"/>
      <c r="I62" s="140"/>
      <c r="J62" s="141">
        <f t="shared" ref="J62:J64" si="3">ROUNDDOWN(H62*I62,0)</f>
        <v>0</v>
      </c>
      <c r="K62" s="142"/>
      <c r="L62" s="143">
        <f t="shared" ref="L62:L64" si="4">ROUNDDOWN(H62*K62,0)</f>
        <v>0</v>
      </c>
      <c r="M62" s="174" t="str">
        <f t="shared" ref="M62:M64" si="5">IF(I62-K62=0,"",I62-K62)</f>
        <v/>
      </c>
      <c r="N62" s="145">
        <f t="shared" ref="N62" si="6">J62-L62</f>
        <v>0</v>
      </c>
      <c r="O62" s="146"/>
    </row>
    <row r="63" spans="1:29" ht="18.75" customHeight="1" x14ac:dyDescent="0.15">
      <c r="A63" s="87"/>
      <c r="B63" s="137"/>
      <c r="C63" s="323"/>
      <c r="D63" s="324"/>
      <c r="E63" s="325"/>
      <c r="F63" s="239"/>
      <c r="G63" s="138"/>
      <c r="H63" s="139"/>
      <c r="I63" s="140"/>
      <c r="J63" s="141">
        <f t="shared" si="3"/>
        <v>0</v>
      </c>
      <c r="K63" s="142"/>
      <c r="L63" s="143">
        <f t="shared" si="4"/>
        <v>0</v>
      </c>
      <c r="M63" s="174" t="str">
        <f t="shared" si="5"/>
        <v/>
      </c>
      <c r="N63" s="145">
        <f>J63-L63</f>
        <v>0</v>
      </c>
      <c r="O63" s="146"/>
    </row>
    <row r="64" spans="1:29" ht="18.75" customHeight="1" x14ac:dyDescent="0.15">
      <c r="A64" s="87"/>
      <c r="B64" s="137"/>
      <c r="C64" s="323"/>
      <c r="D64" s="324"/>
      <c r="E64" s="325"/>
      <c r="F64" s="239"/>
      <c r="G64" s="138"/>
      <c r="H64" s="139"/>
      <c r="I64" s="140"/>
      <c r="J64" s="141">
        <f t="shared" si="3"/>
        <v>0</v>
      </c>
      <c r="K64" s="142"/>
      <c r="L64" s="143">
        <f t="shared" si="4"/>
        <v>0</v>
      </c>
      <c r="M64" s="174" t="str">
        <f t="shared" si="5"/>
        <v/>
      </c>
      <c r="N64" s="145">
        <f>J64-L64</f>
        <v>0</v>
      </c>
      <c r="O64" s="146"/>
    </row>
    <row r="65" spans="1:15" ht="18.75" customHeight="1" thickBot="1" x14ac:dyDescent="0.2">
      <c r="A65" s="87"/>
      <c r="B65" s="327"/>
      <c r="C65" s="299"/>
      <c r="D65" s="300" t="s">
        <v>492</v>
      </c>
      <c r="E65" s="301" t="s">
        <v>493</v>
      </c>
      <c r="F65" s="247"/>
      <c r="G65" s="302"/>
      <c r="H65" s="303"/>
      <c r="I65" s="304"/>
      <c r="J65" s="305">
        <f>SUM(J61:J64)</f>
        <v>0</v>
      </c>
      <c r="K65" s="306"/>
      <c r="L65" s="307">
        <f>SUM(L61:L64)</f>
        <v>0</v>
      </c>
      <c r="M65" s="308"/>
      <c r="N65" s="309">
        <f>SUM(N61:N64)</f>
        <v>0</v>
      </c>
      <c r="O65" s="103"/>
    </row>
    <row r="66" spans="1:15" ht="18.75" customHeight="1" x14ac:dyDescent="0.15">
      <c r="A66" s="87"/>
      <c r="B66" s="310"/>
      <c r="C66" s="311"/>
      <c r="D66" s="312"/>
      <c r="E66" s="313"/>
      <c r="F66" s="248"/>
      <c r="G66" s="314"/>
      <c r="H66" s="315"/>
      <c r="I66" s="152"/>
      <c r="J66" s="152"/>
      <c r="K66" s="154"/>
      <c r="L66" s="154"/>
      <c r="M66" s="316"/>
      <c r="N66" s="156"/>
      <c r="O66" s="157"/>
    </row>
    <row r="67" spans="1:15" ht="18.75" customHeight="1" x14ac:dyDescent="0.15">
      <c r="A67" s="87"/>
      <c r="B67" s="166"/>
      <c r="C67" s="298" t="s">
        <v>494</v>
      </c>
      <c r="D67" s="178"/>
      <c r="E67" s="2009"/>
      <c r="F67" s="2009"/>
      <c r="G67" s="2010"/>
      <c r="H67" s="171"/>
      <c r="I67" s="141"/>
      <c r="J67" s="141"/>
      <c r="K67" s="143"/>
      <c r="L67" s="143"/>
      <c r="M67" s="174"/>
      <c r="N67" s="145"/>
      <c r="O67" s="146"/>
    </row>
    <row r="68" spans="1:15" ht="18.75" customHeight="1" x14ac:dyDescent="0.15">
      <c r="A68" s="87"/>
      <c r="B68" s="137"/>
      <c r="C68" s="2011" t="s">
        <v>495</v>
      </c>
      <c r="D68" s="2012"/>
      <c r="E68" s="2013"/>
      <c r="F68" s="239"/>
      <c r="G68" s="138"/>
      <c r="H68" s="139"/>
      <c r="I68" s="141"/>
      <c r="J68" s="141"/>
      <c r="K68" s="142"/>
      <c r="L68" s="143"/>
      <c r="M68" s="174"/>
      <c r="N68" s="145"/>
      <c r="O68" s="146"/>
    </row>
    <row r="69" spans="1:15" ht="18.75" customHeight="1" x14ac:dyDescent="0.15">
      <c r="A69" s="87"/>
      <c r="B69" s="137"/>
      <c r="C69" s="2014" t="s">
        <v>511</v>
      </c>
      <c r="D69" s="2015"/>
      <c r="E69" s="2016"/>
      <c r="F69" s="239"/>
      <c r="G69" s="138"/>
      <c r="H69" s="139"/>
      <c r="I69" s="140"/>
      <c r="J69" s="141"/>
      <c r="K69" s="142"/>
      <c r="L69" s="143"/>
      <c r="M69" s="174" t="str">
        <f t="shared" ref="M69:M113" si="7">IF(I69-K69=0,"",I69-K69)</f>
        <v/>
      </c>
      <c r="N69" s="145"/>
      <c r="O69" s="146"/>
    </row>
    <row r="70" spans="1:15" ht="18.75" customHeight="1" x14ac:dyDescent="0.15">
      <c r="A70" s="87"/>
      <c r="B70" s="137" t="s">
        <v>506</v>
      </c>
      <c r="C70" s="326"/>
      <c r="D70" s="317"/>
      <c r="E70" s="318"/>
      <c r="F70" s="239"/>
      <c r="G70" s="138"/>
      <c r="H70" s="139"/>
      <c r="I70" s="140"/>
      <c r="J70" s="141">
        <f t="shared" ref="J70:J89" si="8">ROUNDDOWN(H70*I70,0)</f>
        <v>0</v>
      </c>
      <c r="K70" s="142"/>
      <c r="L70" s="143">
        <f t="shared" ref="L70:L89" si="9">ROUNDDOWN(H70*K70,0)</f>
        <v>0</v>
      </c>
      <c r="M70" s="174" t="str">
        <f t="shared" si="7"/>
        <v/>
      </c>
      <c r="N70" s="145">
        <f>J70-L70</f>
        <v>0</v>
      </c>
      <c r="O70" s="146"/>
    </row>
    <row r="71" spans="1:15" ht="18.75" customHeight="1" x14ac:dyDescent="0.15">
      <c r="A71" s="87"/>
      <c r="B71" s="137" t="s">
        <v>507</v>
      </c>
      <c r="C71" s="326"/>
      <c r="D71" s="317"/>
      <c r="E71" s="318"/>
      <c r="F71" s="239"/>
      <c r="G71" s="138"/>
      <c r="H71" s="139"/>
      <c r="I71" s="140"/>
      <c r="J71" s="141">
        <f t="shared" si="8"/>
        <v>0</v>
      </c>
      <c r="K71" s="142"/>
      <c r="L71" s="143">
        <f t="shared" si="9"/>
        <v>0</v>
      </c>
      <c r="M71" s="174" t="str">
        <f t="shared" si="7"/>
        <v/>
      </c>
      <c r="N71" s="145">
        <f t="shared" ref="N71:N119" si="10">J71-L71</f>
        <v>0</v>
      </c>
      <c r="O71" s="146"/>
    </row>
    <row r="72" spans="1:15" ht="18.75" customHeight="1" x14ac:dyDescent="0.15">
      <c r="A72" s="87"/>
      <c r="B72" s="137"/>
      <c r="C72" s="326"/>
      <c r="D72" s="317"/>
      <c r="E72" s="318"/>
      <c r="F72" s="239"/>
      <c r="G72" s="138"/>
      <c r="H72" s="139"/>
      <c r="I72" s="140"/>
      <c r="J72" s="141">
        <f t="shared" si="8"/>
        <v>0</v>
      </c>
      <c r="K72" s="142"/>
      <c r="L72" s="143">
        <f t="shared" si="9"/>
        <v>0</v>
      </c>
      <c r="M72" s="174" t="str">
        <f t="shared" si="7"/>
        <v/>
      </c>
      <c r="N72" s="145">
        <f t="shared" si="10"/>
        <v>0</v>
      </c>
      <c r="O72" s="146"/>
    </row>
    <row r="73" spans="1:15" ht="18.75" customHeight="1" x14ac:dyDescent="0.15">
      <c r="A73" s="87"/>
      <c r="B73" s="137"/>
      <c r="C73" s="326"/>
      <c r="D73" s="317"/>
      <c r="E73" s="318"/>
      <c r="F73" s="239"/>
      <c r="G73" s="138"/>
      <c r="H73" s="139"/>
      <c r="I73" s="140"/>
      <c r="J73" s="141">
        <f t="shared" si="8"/>
        <v>0</v>
      </c>
      <c r="K73" s="142"/>
      <c r="L73" s="143">
        <f t="shared" si="9"/>
        <v>0</v>
      </c>
      <c r="M73" s="174" t="str">
        <f t="shared" si="7"/>
        <v/>
      </c>
      <c r="N73" s="145">
        <f t="shared" si="10"/>
        <v>0</v>
      </c>
      <c r="O73" s="146"/>
    </row>
    <row r="74" spans="1:15" ht="18.75" customHeight="1" x14ac:dyDescent="0.15">
      <c r="A74" s="87"/>
      <c r="B74" s="137"/>
      <c r="C74" s="326"/>
      <c r="D74" s="317"/>
      <c r="E74" s="318"/>
      <c r="F74" s="239"/>
      <c r="G74" s="138"/>
      <c r="H74" s="139"/>
      <c r="I74" s="140"/>
      <c r="J74" s="141">
        <f t="shared" si="8"/>
        <v>0</v>
      </c>
      <c r="K74" s="142"/>
      <c r="L74" s="143">
        <f t="shared" si="9"/>
        <v>0</v>
      </c>
      <c r="M74" s="174"/>
      <c r="N74" s="145">
        <f t="shared" si="10"/>
        <v>0</v>
      </c>
      <c r="O74" s="146"/>
    </row>
    <row r="75" spans="1:15" ht="18.75" customHeight="1" x14ac:dyDescent="0.15">
      <c r="A75" s="87"/>
      <c r="B75" s="137"/>
      <c r="C75" s="326"/>
      <c r="D75" s="317"/>
      <c r="E75" s="318"/>
      <c r="F75" s="239"/>
      <c r="G75" s="138"/>
      <c r="H75" s="139"/>
      <c r="I75" s="140"/>
      <c r="J75" s="141">
        <f t="shared" si="8"/>
        <v>0</v>
      </c>
      <c r="K75" s="142"/>
      <c r="L75" s="143">
        <f t="shared" si="9"/>
        <v>0</v>
      </c>
      <c r="M75" s="174"/>
      <c r="N75" s="145">
        <f t="shared" si="10"/>
        <v>0</v>
      </c>
      <c r="O75" s="146"/>
    </row>
    <row r="76" spans="1:15" ht="18.75" customHeight="1" x14ac:dyDescent="0.15">
      <c r="A76" s="87"/>
      <c r="B76" s="137"/>
      <c r="C76" s="326"/>
      <c r="D76" s="317"/>
      <c r="E76" s="318"/>
      <c r="F76" s="239"/>
      <c r="G76" s="138"/>
      <c r="H76" s="139"/>
      <c r="I76" s="140"/>
      <c r="J76" s="141">
        <f t="shared" si="8"/>
        <v>0</v>
      </c>
      <c r="K76" s="142"/>
      <c r="L76" s="143">
        <f t="shared" si="9"/>
        <v>0</v>
      </c>
      <c r="M76" s="174" t="str">
        <f t="shared" si="7"/>
        <v/>
      </c>
      <c r="N76" s="145">
        <f t="shared" si="10"/>
        <v>0</v>
      </c>
      <c r="O76" s="146"/>
    </row>
    <row r="77" spans="1:15" ht="18.75" customHeight="1" x14ac:dyDescent="0.15">
      <c r="A77" s="87"/>
      <c r="B77" s="137"/>
      <c r="C77" s="326"/>
      <c r="D77" s="317"/>
      <c r="E77" s="318"/>
      <c r="F77" s="239"/>
      <c r="G77" s="138"/>
      <c r="H77" s="139"/>
      <c r="I77" s="140"/>
      <c r="J77" s="141">
        <f t="shared" si="8"/>
        <v>0</v>
      </c>
      <c r="K77" s="142"/>
      <c r="L77" s="143">
        <f t="shared" si="9"/>
        <v>0</v>
      </c>
      <c r="M77" s="174" t="str">
        <f t="shared" si="7"/>
        <v/>
      </c>
      <c r="N77" s="145">
        <f t="shared" si="10"/>
        <v>0</v>
      </c>
      <c r="O77" s="146"/>
    </row>
    <row r="78" spans="1:15" ht="18.75" customHeight="1" x14ac:dyDescent="0.15">
      <c r="A78" s="87"/>
      <c r="B78" s="137"/>
      <c r="C78" s="326"/>
      <c r="D78" s="317"/>
      <c r="E78" s="318"/>
      <c r="F78" s="239"/>
      <c r="G78" s="138"/>
      <c r="H78" s="139"/>
      <c r="I78" s="140"/>
      <c r="J78" s="141">
        <f t="shared" si="8"/>
        <v>0</v>
      </c>
      <c r="K78" s="142"/>
      <c r="L78" s="143">
        <f t="shared" si="9"/>
        <v>0</v>
      </c>
      <c r="M78" s="174" t="str">
        <f t="shared" si="7"/>
        <v/>
      </c>
      <c r="N78" s="145">
        <f t="shared" si="10"/>
        <v>0</v>
      </c>
      <c r="O78" s="146"/>
    </row>
    <row r="79" spans="1:15" ht="18.75" customHeight="1" x14ac:dyDescent="0.15">
      <c r="A79" s="87"/>
      <c r="B79" s="137"/>
      <c r="C79" s="326"/>
      <c r="D79" s="317"/>
      <c r="E79" s="318"/>
      <c r="F79" s="239"/>
      <c r="G79" s="138"/>
      <c r="H79" s="139"/>
      <c r="I79" s="140"/>
      <c r="J79" s="141">
        <f t="shared" si="8"/>
        <v>0</v>
      </c>
      <c r="K79" s="142"/>
      <c r="L79" s="143">
        <f t="shared" si="9"/>
        <v>0</v>
      </c>
      <c r="M79" s="174" t="str">
        <f t="shared" si="7"/>
        <v/>
      </c>
      <c r="N79" s="145">
        <f t="shared" si="10"/>
        <v>0</v>
      </c>
      <c r="O79" s="146"/>
    </row>
    <row r="80" spans="1:15" ht="18.75" customHeight="1" x14ac:dyDescent="0.15">
      <c r="A80" s="87"/>
      <c r="B80" s="137"/>
      <c r="C80" s="326"/>
      <c r="D80" s="317"/>
      <c r="E80" s="318"/>
      <c r="F80" s="239"/>
      <c r="G80" s="138"/>
      <c r="H80" s="139"/>
      <c r="I80" s="140"/>
      <c r="J80" s="141">
        <f t="shared" si="8"/>
        <v>0</v>
      </c>
      <c r="K80" s="142"/>
      <c r="L80" s="143">
        <f t="shared" si="9"/>
        <v>0</v>
      </c>
      <c r="M80" s="174" t="str">
        <f t="shared" si="7"/>
        <v/>
      </c>
      <c r="N80" s="145">
        <f>J80-L80</f>
        <v>0</v>
      </c>
      <c r="O80" s="146"/>
    </row>
    <row r="81" spans="1:15" ht="18.75" customHeight="1" x14ac:dyDescent="0.15">
      <c r="A81" s="87"/>
      <c r="B81" s="137"/>
      <c r="C81" s="326"/>
      <c r="D81" s="317"/>
      <c r="E81" s="318"/>
      <c r="F81" s="239"/>
      <c r="G81" s="138"/>
      <c r="H81" s="139"/>
      <c r="I81" s="140"/>
      <c r="J81" s="141">
        <f t="shared" si="8"/>
        <v>0</v>
      </c>
      <c r="K81" s="142"/>
      <c r="L81" s="143">
        <f t="shared" si="9"/>
        <v>0</v>
      </c>
      <c r="M81" s="174" t="str">
        <f t="shared" si="7"/>
        <v/>
      </c>
      <c r="N81" s="145">
        <f t="shared" ref="N81" si="11">J81-L81</f>
        <v>0</v>
      </c>
      <c r="O81" s="146"/>
    </row>
    <row r="82" spans="1:15" ht="18.75" customHeight="1" x14ac:dyDescent="0.15">
      <c r="A82" s="87"/>
      <c r="B82" s="137"/>
      <c r="C82" s="326"/>
      <c r="D82" s="317"/>
      <c r="E82" s="318"/>
      <c r="F82" s="239"/>
      <c r="G82" s="138"/>
      <c r="H82" s="139"/>
      <c r="I82" s="140"/>
      <c r="J82" s="141">
        <f t="shared" si="8"/>
        <v>0</v>
      </c>
      <c r="K82" s="142"/>
      <c r="L82" s="143">
        <f t="shared" si="9"/>
        <v>0</v>
      </c>
      <c r="M82" s="174" t="str">
        <f t="shared" si="7"/>
        <v/>
      </c>
      <c r="N82" s="145">
        <f t="shared" si="10"/>
        <v>0</v>
      </c>
      <c r="O82" s="146"/>
    </row>
    <row r="83" spans="1:15" ht="18.75" customHeight="1" x14ac:dyDescent="0.15">
      <c r="A83" s="87"/>
      <c r="B83" s="137"/>
      <c r="C83" s="326"/>
      <c r="D83" s="317"/>
      <c r="E83" s="318"/>
      <c r="F83" s="239"/>
      <c r="G83" s="138"/>
      <c r="H83" s="139"/>
      <c r="I83" s="140"/>
      <c r="J83" s="141">
        <f t="shared" si="8"/>
        <v>0</v>
      </c>
      <c r="K83" s="142"/>
      <c r="L83" s="143">
        <f t="shared" si="9"/>
        <v>0</v>
      </c>
      <c r="M83" s="174" t="str">
        <f t="shared" si="7"/>
        <v/>
      </c>
      <c r="N83" s="145">
        <f t="shared" si="10"/>
        <v>0</v>
      </c>
      <c r="O83" s="146"/>
    </row>
    <row r="84" spans="1:15" ht="18.75" customHeight="1" x14ac:dyDescent="0.15">
      <c r="A84" s="87"/>
      <c r="B84" s="137"/>
      <c r="C84" s="326"/>
      <c r="D84" s="317"/>
      <c r="E84" s="318"/>
      <c r="F84" s="239"/>
      <c r="G84" s="138"/>
      <c r="H84" s="139"/>
      <c r="I84" s="140"/>
      <c r="J84" s="141">
        <f t="shared" si="8"/>
        <v>0</v>
      </c>
      <c r="K84" s="142"/>
      <c r="L84" s="143">
        <f t="shared" si="9"/>
        <v>0</v>
      </c>
      <c r="M84" s="174" t="str">
        <f t="shared" si="7"/>
        <v/>
      </c>
      <c r="N84" s="145">
        <f t="shared" si="10"/>
        <v>0</v>
      </c>
      <c r="O84" s="146"/>
    </row>
    <row r="85" spans="1:15" ht="18.75" customHeight="1" x14ac:dyDescent="0.15">
      <c r="A85" s="87"/>
      <c r="B85" s="137"/>
      <c r="C85" s="326"/>
      <c r="D85" s="317"/>
      <c r="E85" s="318"/>
      <c r="F85" s="239"/>
      <c r="G85" s="138"/>
      <c r="H85" s="139"/>
      <c r="I85" s="140"/>
      <c r="J85" s="141">
        <f t="shared" si="8"/>
        <v>0</v>
      </c>
      <c r="K85" s="142"/>
      <c r="L85" s="143">
        <f t="shared" si="9"/>
        <v>0</v>
      </c>
      <c r="M85" s="174" t="str">
        <f t="shared" si="7"/>
        <v/>
      </c>
      <c r="N85" s="145">
        <f>J85-L85</f>
        <v>0</v>
      </c>
      <c r="O85" s="146"/>
    </row>
    <row r="86" spans="1:15" ht="18.75" customHeight="1" x14ac:dyDescent="0.15">
      <c r="A86" s="87"/>
      <c r="B86" s="137"/>
      <c r="C86" s="326"/>
      <c r="D86" s="317"/>
      <c r="E86" s="318"/>
      <c r="F86" s="239"/>
      <c r="G86" s="138"/>
      <c r="H86" s="139"/>
      <c r="I86" s="140"/>
      <c r="J86" s="141">
        <f t="shared" si="8"/>
        <v>0</v>
      </c>
      <c r="K86" s="142"/>
      <c r="L86" s="143">
        <f t="shared" si="9"/>
        <v>0</v>
      </c>
      <c r="M86" s="174" t="str">
        <f t="shared" si="7"/>
        <v/>
      </c>
      <c r="N86" s="145">
        <f t="shared" si="10"/>
        <v>0</v>
      </c>
      <c r="O86" s="146"/>
    </row>
    <row r="87" spans="1:15" ht="18.75" customHeight="1" x14ac:dyDescent="0.15">
      <c r="A87" s="87"/>
      <c r="B87" s="137"/>
      <c r="C87" s="326"/>
      <c r="D87" s="317"/>
      <c r="E87" s="318"/>
      <c r="F87" s="239"/>
      <c r="G87" s="138"/>
      <c r="H87" s="139"/>
      <c r="I87" s="140"/>
      <c r="J87" s="141">
        <f t="shared" si="8"/>
        <v>0</v>
      </c>
      <c r="K87" s="142"/>
      <c r="L87" s="143">
        <f t="shared" si="9"/>
        <v>0</v>
      </c>
      <c r="M87" s="174" t="str">
        <f t="shared" si="7"/>
        <v/>
      </c>
      <c r="N87" s="145">
        <f t="shared" si="10"/>
        <v>0</v>
      </c>
      <c r="O87" s="146"/>
    </row>
    <row r="88" spans="1:15" ht="18.75" customHeight="1" x14ac:dyDescent="0.15">
      <c r="A88" s="87"/>
      <c r="B88" s="137"/>
      <c r="C88" s="326"/>
      <c r="D88" s="317"/>
      <c r="E88" s="318"/>
      <c r="F88" s="239"/>
      <c r="G88" s="138"/>
      <c r="H88" s="139"/>
      <c r="I88" s="140"/>
      <c r="J88" s="141">
        <f t="shared" si="8"/>
        <v>0</v>
      </c>
      <c r="K88" s="142"/>
      <c r="L88" s="143">
        <f t="shared" si="9"/>
        <v>0</v>
      </c>
      <c r="M88" s="174" t="str">
        <f t="shared" si="7"/>
        <v/>
      </c>
      <c r="N88" s="145">
        <f t="shared" si="10"/>
        <v>0</v>
      </c>
      <c r="O88" s="146"/>
    </row>
    <row r="89" spans="1:15" ht="18.75" customHeight="1" thickBot="1" x14ac:dyDescent="0.2">
      <c r="A89" s="87"/>
      <c r="B89" s="320"/>
      <c r="C89" s="269"/>
      <c r="D89" s="270"/>
      <c r="E89" s="271"/>
      <c r="F89" s="272"/>
      <c r="G89" s="273"/>
      <c r="H89" s="274"/>
      <c r="I89" s="275"/>
      <c r="J89" s="304">
        <f t="shared" si="8"/>
        <v>0</v>
      </c>
      <c r="K89" s="276"/>
      <c r="L89" s="306">
        <f t="shared" si="9"/>
        <v>0</v>
      </c>
      <c r="M89" s="308" t="str">
        <f t="shared" si="7"/>
        <v/>
      </c>
      <c r="N89" s="277">
        <f t="shared" si="10"/>
        <v>0</v>
      </c>
      <c r="O89" s="103"/>
    </row>
    <row r="90" spans="1:15" ht="18.75" customHeight="1" x14ac:dyDescent="0.15">
      <c r="A90" s="87"/>
      <c r="B90" s="147"/>
      <c r="C90" s="268" t="s">
        <v>513</v>
      </c>
      <c r="D90" s="251" t="s">
        <v>548</v>
      </c>
      <c r="E90" s="252" t="s">
        <v>496</v>
      </c>
      <c r="F90" s="253"/>
      <c r="G90" s="314"/>
      <c r="H90" s="315"/>
      <c r="I90" s="152"/>
      <c r="J90" s="254">
        <f>SUMIFS(J70:J89,B70:B89,"設備")</f>
        <v>0</v>
      </c>
      <c r="K90" s="154"/>
      <c r="L90" s="255">
        <f>SUMIFS(L70:L89,B70:B89,"設備")</f>
        <v>0</v>
      </c>
      <c r="M90" s="316"/>
      <c r="N90" s="256">
        <f>J90-L90</f>
        <v>0</v>
      </c>
      <c r="O90" s="157"/>
    </row>
    <row r="91" spans="1:15" ht="18.75" customHeight="1" x14ac:dyDescent="0.15">
      <c r="A91" s="87"/>
      <c r="B91" s="137"/>
      <c r="C91" s="263" t="s">
        <v>513</v>
      </c>
      <c r="D91" s="319" t="s">
        <v>549</v>
      </c>
      <c r="E91" s="179" t="s">
        <v>496</v>
      </c>
      <c r="F91" s="238"/>
      <c r="G91" s="170"/>
      <c r="H91" s="171"/>
      <c r="I91" s="141"/>
      <c r="J91" s="172">
        <f>SUMIFS(J70:J89,B70:B89,"工事")</f>
        <v>0</v>
      </c>
      <c r="K91" s="143"/>
      <c r="L91" s="173">
        <f>SUMIFS(L70:L89,B70:B89,"工事")</f>
        <v>0</v>
      </c>
      <c r="M91" s="174"/>
      <c r="N91" s="175">
        <f>J91-L91</f>
        <v>0</v>
      </c>
      <c r="O91" s="146"/>
    </row>
    <row r="92" spans="1:15" ht="18.75" customHeight="1" thickBot="1" x14ac:dyDescent="0.2">
      <c r="A92" s="87"/>
      <c r="B92" s="320"/>
      <c r="C92" s="299"/>
      <c r="D92" s="264" t="s">
        <v>513</v>
      </c>
      <c r="E92" s="321" t="s">
        <v>509</v>
      </c>
      <c r="F92" s="262"/>
      <c r="G92" s="302"/>
      <c r="H92" s="303"/>
      <c r="I92" s="304"/>
      <c r="J92" s="305">
        <f>J90+J91</f>
        <v>0</v>
      </c>
      <c r="K92" s="306"/>
      <c r="L92" s="307">
        <f>L90+L91</f>
        <v>0</v>
      </c>
      <c r="M92" s="308"/>
      <c r="N92" s="309">
        <f>J92-L92</f>
        <v>0</v>
      </c>
      <c r="O92" s="103"/>
    </row>
    <row r="93" spans="1:15" ht="18.75" customHeight="1" x14ac:dyDescent="0.15">
      <c r="A93" s="87"/>
      <c r="B93" s="137"/>
      <c r="C93" s="2003" t="s">
        <v>512</v>
      </c>
      <c r="D93" s="2004"/>
      <c r="E93" s="2005"/>
      <c r="F93" s="239"/>
      <c r="G93" s="138"/>
      <c r="H93" s="139"/>
      <c r="I93" s="140"/>
      <c r="J93" s="152"/>
      <c r="K93" s="322"/>
      <c r="L93" s="294"/>
      <c r="M93" s="316" t="str">
        <f t="shared" si="7"/>
        <v/>
      </c>
      <c r="N93" s="156"/>
      <c r="O93" s="146"/>
    </row>
    <row r="94" spans="1:15" ht="18.75" customHeight="1" x14ac:dyDescent="0.15">
      <c r="A94" s="87"/>
      <c r="B94" s="137"/>
      <c r="C94" s="326"/>
      <c r="D94" s="495"/>
      <c r="E94" s="493"/>
      <c r="F94" s="239"/>
      <c r="G94" s="138"/>
      <c r="H94" s="139"/>
      <c r="I94" s="140"/>
      <c r="J94" s="141">
        <f t="shared" ref="J94:J113" si="12">ROUNDDOWN(H94*I94,0)</f>
        <v>0</v>
      </c>
      <c r="K94" s="142"/>
      <c r="L94" s="143">
        <f t="shared" ref="L94:L113" si="13">ROUNDDOWN(H94*K94,0)</f>
        <v>0</v>
      </c>
      <c r="M94" s="174" t="str">
        <f t="shared" si="7"/>
        <v/>
      </c>
      <c r="N94" s="145">
        <f t="shared" ref="N94" si="14">J94-L94</f>
        <v>0</v>
      </c>
      <c r="O94" s="146"/>
    </row>
    <row r="95" spans="1:15" ht="18.75" customHeight="1" x14ac:dyDescent="0.15">
      <c r="A95" s="87"/>
      <c r="B95" s="137"/>
      <c r="C95" s="326"/>
      <c r="D95" s="317"/>
      <c r="E95" s="318"/>
      <c r="F95" s="239"/>
      <c r="G95" s="138"/>
      <c r="H95" s="139"/>
      <c r="I95" s="140"/>
      <c r="J95" s="141">
        <f t="shared" si="12"/>
        <v>0</v>
      </c>
      <c r="K95" s="142"/>
      <c r="L95" s="143">
        <f t="shared" si="13"/>
        <v>0</v>
      </c>
      <c r="M95" s="174" t="str">
        <f t="shared" si="7"/>
        <v/>
      </c>
      <c r="N95" s="145">
        <f>J95-L95</f>
        <v>0</v>
      </c>
      <c r="O95" s="146"/>
    </row>
    <row r="96" spans="1:15" ht="18.75" customHeight="1" x14ac:dyDescent="0.15">
      <c r="A96" s="87"/>
      <c r="B96" s="137"/>
      <c r="C96" s="326"/>
      <c r="D96" s="317"/>
      <c r="E96" s="318"/>
      <c r="F96" s="239"/>
      <c r="G96" s="138"/>
      <c r="H96" s="139"/>
      <c r="I96" s="140"/>
      <c r="J96" s="141">
        <f t="shared" si="12"/>
        <v>0</v>
      </c>
      <c r="K96" s="142"/>
      <c r="L96" s="143">
        <f t="shared" si="13"/>
        <v>0</v>
      </c>
      <c r="M96" s="174" t="str">
        <f t="shared" si="7"/>
        <v/>
      </c>
      <c r="N96" s="145">
        <f t="shared" si="10"/>
        <v>0</v>
      </c>
      <c r="O96" s="146"/>
    </row>
    <row r="97" spans="1:15" ht="18.75" customHeight="1" x14ac:dyDescent="0.15">
      <c r="A97" s="87"/>
      <c r="B97" s="137"/>
      <c r="C97" s="326"/>
      <c r="D97" s="317"/>
      <c r="E97" s="318"/>
      <c r="F97" s="239"/>
      <c r="G97" s="138"/>
      <c r="H97" s="139"/>
      <c r="I97" s="140"/>
      <c r="J97" s="141">
        <f t="shared" si="12"/>
        <v>0</v>
      </c>
      <c r="K97" s="142"/>
      <c r="L97" s="143">
        <f t="shared" si="13"/>
        <v>0</v>
      </c>
      <c r="M97" s="174" t="str">
        <f t="shared" si="7"/>
        <v/>
      </c>
      <c r="N97" s="145">
        <f t="shared" si="10"/>
        <v>0</v>
      </c>
      <c r="O97" s="146"/>
    </row>
    <row r="98" spans="1:15" ht="18.75" customHeight="1" x14ac:dyDescent="0.15">
      <c r="A98" s="87"/>
      <c r="B98" s="137"/>
      <c r="C98" s="326"/>
      <c r="D98" s="317"/>
      <c r="E98" s="318"/>
      <c r="F98" s="239"/>
      <c r="G98" s="138"/>
      <c r="H98" s="139"/>
      <c r="I98" s="140"/>
      <c r="J98" s="141">
        <f t="shared" si="12"/>
        <v>0</v>
      </c>
      <c r="K98" s="142"/>
      <c r="L98" s="143">
        <f t="shared" si="13"/>
        <v>0</v>
      </c>
      <c r="M98" s="174" t="str">
        <f t="shared" si="7"/>
        <v/>
      </c>
      <c r="N98" s="145">
        <f t="shared" si="10"/>
        <v>0</v>
      </c>
      <c r="O98" s="146"/>
    </row>
    <row r="99" spans="1:15" ht="18.75" customHeight="1" x14ac:dyDescent="0.15">
      <c r="A99" s="87"/>
      <c r="B99" s="137"/>
      <c r="C99" s="326"/>
      <c r="D99" s="317"/>
      <c r="E99" s="318"/>
      <c r="F99" s="239"/>
      <c r="G99" s="138"/>
      <c r="H99" s="139"/>
      <c r="I99" s="140"/>
      <c r="J99" s="141">
        <f t="shared" si="12"/>
        <v>0</v>
      </c>
      <c r="K99" s="142"/>
      <c r="L99" s="143">
        <f t="shared" si="13"/>
        <v>0</v>
      </c>
      <c r="M99" s="174" t="str">
        <f t="shared" si="7"/>
        <v/>
      </c>
      <c r="N99" s="145">
        <f t="shared" si="10"/>
        <v>0</v>
      </c>
      <c r="O99" s="146"/>
    </row>
    <row r="100" spans="1:15" ht="18.75" customHeight="1" x14ac:dyDescent="0.15">
      <c r="A100" s="87"/>
      <c r="B100" s="137"/>
      <c r="C100" s="326"/>
      <c r="D100" s="317"/>
      <c r="E100" s="318"/>
      <c r="F100" s="239"/>
      <c r="G100" s="138"/>
      <c r="H100" s="139"/>
      <c r="I100" s="140"/>
      <c r="J100" s="141">
        <f t="shared" si="12"/>
        <v>0</v>
      </c>
      <c r="K100" s="142"/>
      <c r="L100" s="143">
        <f t="shared" si="13"/>
        <v>0</v>
      </c>
      <c r="M100" s="174" t="str">
        <f t="shared" si="7"/>
        <v/>
      </c>
      <c r="N100" s="145">
        <f t="shared" si="10"/>
        <v>0</v>
      </c>
      <c r="O100" s="146"/>
    </row>
    <row r="101" spans="1:15" ht="18.75" customHeight="1" x14ac:dyDescent="0.15">
      <c r="A101" s="87"/>
      <c r="B101" s="137"/>
      <c r="C101" s="326"/>
      <c r="D101" s="317"/>
      <c r="E101" s="318"/>
      <c r="F101" s="239"/>
      <c r="G101" s="138"/>
      <c r="H101" s="139"/>
      <c r="I101" s="140"/>
      <c r="J101" s="141">
        <f t="shared" si="12"/>
        <v>0</v>
      </c>
      <c r="K101" s="142"/>
      <c r="L101" s="143">
        <f t="shared" si="13"/>
        <v>0</v>
      </c>
      <c r="M101" s="174" t="str">
        <f t="shared" si="7"/>
        <v/>
      </c>
      <c r="N101" s="145">
        <f t="shared" si="10"/>
        <v>0</v>
      </c>
      <c r="O101" s="146"/>
    </row>
    <row r="102" spans="1:15" ht="18.75" customHeight="1" x14ac:dyDescent="0.15">
      <c r="A102" s="87"/>
      <c r="B102" s="137"/>
      <c r="C102" s="326"/>
      <c r="D102" s="317"/>
      <c r="E102" s="318"/>
      <c r="F102" s="239"/>
      <c r="G102" s="138"/>
      <c r="H102" s="139"/>
      <c r="I102" s="140"/>
      <c r="J102" s="141">
        <f t="shared" si="12"/>
        <v>0</v>
      </c>
      <c r="K102" s="142"/>
      <c r="L102" s="143">
        <f t="shared" si="13"/>
        <v>0</v>
      </c>
      <c r="M102" s="174" t="str">
        <f t="shared" si="7"/>
        <v/>
      </c>
      <c r="N102" s="145">
        <f t="shared" si="10"/>
        <v>0</v>
      </c>
      <c r="O102" s="146"/>
    </row>
    <row r="103" spans="1:15" ht="18.75" customHeight="1" x14ac:dyDescent="0.15">
      <c r="A103" s="87"/>
      <c r="B103" s="137"/>
      <c r="C103" s="326"/>
      <c r="D103" s="317"/>
      <c r="E103" s="318"/>
      <c r="F103" s="239"/>
      <c r="G103" s="138"/>
      <c r="H103" s="139"/>
      <c r="I103" s="140"/>
      <c r="J103" s="141">
        <f t="shared" si="12"/>
        <v>0</v>
      </c>
      <c r="K103" s="142"/>
      <c r="L103" s="143">
        <f t="shared" si="13"/>
        <v>0</v>
      </c>
      <c r="M103" s="174" t="str">
        <f t="shared" si="7"/>
        <v/>
      </c>
      <c r="N103" s="145">
        <f t="shared" si="10"/>
        <v>0</v>
      </c>
      <c r="O103" s="146"/>
    </row>
    <row r="104" spans="1:15" ht="18.75" customHeight="1" x14ac:dyDescent="0.15">
      <c r="A104" s="87"/>
      <c r="B104" s="137"/>
      <c r="C104" s="326"/>
      <c r="D104" s="317"/>
      <c r="E104" s="318"/>
      <c r="F104" s="239"/>
      <c r="G104" s="138"/>
      <c r="H104" s="139"/>
      <c r="I104" s="140"/>
      <c r="J104" s="141">
        <f t="shared" si="12"/>
        <v>0</v>
      </c>
      <c r="K104" s="142"/>
      <c r="L104" s="143">
        <f t="shared" si="13"/>
        <v>0</v>
      </c>
      <c r="M104" s="174" t="str">
        <f t="shared" si="7"/>
        <v/>
      </c>
      <c r="N104" s="145">
        <f t="shared" si="10"/>
        <v>0</v>
      </c>
      <c r="O104" s="146"/>
    </row>
    <row r="105" spans="1:15" ht="18.75" customHeight="1" x14ac:dyDescent="0.15">
      <c r="A105" s="87"/>
      <c r="B105" s="137"/>
      <c r="C105" s="326"/>
      <c r="D105" s="317"/>
      <c r="E105" s="318"/>
      <c r="F105" s="239"/>
      <c r="G105" s="138"/>
      <c r="H105" s="139"/>
      <c r="I105" s="140"/>
      <c r="J105" s="141">
        <f t="shared" si="12"/>
        <v>0</v>
      </c>
      <c r="K105" s="142"/>
      <c r="L105" s="143">
        <f t="shared" si="13"/>
        <v>0</v>
      </c>
      <c r="M105" s="174" t="str">
        <f t="shared" si="7"/>
        <v/>
      </c>
      <c r="N105" s="145">
        <f t="shared" si="10"/>
        <v>0</v>
      </c>
      <c r="O105" s="146"/>
    </row>
    <row r="106" spans="1:15" ht="18.75" customHeight="1" x14ac:dyDescent="0.15">
      <c r="A106" s="87"/>
      <c r="B106" s="137"/>
      <c r="C106" s="326"/>
      <c r="D106" s="317"/>
      <c r="E106" s="318"/>
      <c r="F106" s="239"/>
      <c r="G106" s="138"/>
      <c r="H106" s="139"/>
      <c r="I106" s="140"/>
      <c r="J106" s="141">
        <f t="shared" si="12"/>
        <v>0</v>
      </c>
      <c r="K106" s="142"/>
      <c r="L106" s="143">
        <f t="shared" si="13"/>
        <v>0</v>
      </c>
      <c r="M106" s="174" t="str">
        <f t="shared" si="7"/>
        <v/>
      </c>
      <c r="N106" s="145">
        <f>J106-L106</f>
        <v>0</v>
      </c>
      <c r="O106" s="146"/>
    </row>
    <row r="107" spans="1:15" ht="18.75" customHeight="1" x14ac:dyDescent="0.15">
      <c r="A107" s="87"/>
      <c r="B107" s="137"/>
      <c r="C107" s="326"/>
      <c r="D107" s="317"/>
      <c r="E107" s="318"/>
      <c r="F107" s="239"/>
      <c r="G107" s="138"/>
      <c r="H107" s="139"/>
      <c r="I107" s="140"/>
      <c r="J107" s="141">
        <f t="shared" si="12"/>
        <v>0</v>
      </c>
      <c r="K107" s="142"/>
      <c r="L107" s="143">
        <f t="shared" si="13"/>
        <v>0</v>
      </c>
      <c r="M107" s="174" t="str">
        <f t="shared" si="7"/>
        <v/>
      </c>
      <c r="N107" s="145">
        <f t="shared" ref="N107" si="15">J107-L107</f>
        <v>0</v>
      </c>
      <c r="O107" s="146"/>
    </row>
    <row r="108" spans="1:15" ht="18.75" customHeight="1" x14ac:dyDescent="0.15">
      <c r="A108" s="87"/>
      <c r="B108" s="137"/>
      <c r="C108" s="326"/>
      <c r="D108" s="317"/>
      <c r="E108" s="318"/>
      <c r="F108" s="239"/>
      <c r="G108" s="138"/>
      <c r="H108" s="139"/>
      <c r="I108" s="140"/>
      <c r="J108" s="141">
        <f t="shared" si="12"/>
        <v>0</v>
      </c>
      <c r="K108" s="142"/>
      <c r="L108" s="143">
        <f t="shared" si="13"/>
        <v>0</v>
      </c>
      <c r="M108" s="174" t="str">
        <f t="shared" si="7"/>
        <v/>
      </c>
      <c r="N108" s="145">
        <f>J108-L108</f>
        <v>0</v>
      </c>
      <c r="O108" s="146"/>
    </row>
    <row r="109" spans="1:15" ht="18.75" customHeight="1" x14ac:dyDescent="0.15">
      <c r="A109" s="87"/>
      <c r="B109" s="137"/>
      <c r="C109" s="326"/>
      <c r="D109" s="317"/>
      <c r="E109" s="318"/>
      <c r="F109" s="239"/>
      <c r="G109" s="138"/>
      <c r="H109" s="139"/>
      <c r="I109" s="140"/>
      <c r="J109" s="141">
        <f t="shared" si="12"/>
        <v>0</v>
      </c>
      <c r="K109" s="142"/>
      <c r="L109" s="143">
        <f t="shared" si="13"/>
        <v>0</v>
      </c>
      <c r="M109" s="174" t="str">
        <f t="shared" si="7"/>
        <v/>
      </c>
      <c r="N109" s="145">
        <f t="shared" si="10"/>
        <v>0</v>
      </c>
      <c r="O109" s="146"/>
    </row>
    <row r="110" spans="1:15" ht="18.75" customHeight="1" x14ac:dyDescent="0.15">
      <c r="A110" s="87"/>
      <c r="B110" s="137"/>
      <c r="C110" s="326"/>
      <c r="D110" s="317"/>
      <c r="E110" s="318"/>
      <c r="F110" s="239"/>
      <c r="G110" s="138"/>
      <c r="H110" s="139"/>
      <c r="I110" s="140"/>
      <c r="J110" s="141">
        <f t="shared" si="12"/>
        <v>0</v>
      </c>
      <c r="K110" s="142"/>
      <c r="L110" s="143">
        <f t="shared" si="13"/>
        <v>0</v>
      </c>
      <c r="M110" s="174" t="str">
        <f t="shared" si="7"/>
        <v/>
      </c>
      <c r="N110" s="145">
        <f t="shared" si="10"/>
        <v>0</v>
      </c>
      <c r="O110" s="146"/>
    </row>
    <row r="111" spans="1:15" ht="18.75" customHeight="1" x14ac:dyDescent="0.15">
      <c r="A111" s="87"/>
      <c r="B111" s="137"/>
      <c r="C111" s="326"/>
      <c r="D111" s="317"/>
      <c r="E111" s="318"/>
      <c r="F111" s="239"/>
      <c r="G111" s="138"/>
      <c r="H111" s="139"/>
      <c r="I111" s="140"/>
      <c r="J111" s="141">
        <f t="shared" si="12"/>
        <v>0</v>
      </c>
      <c r="K111" s="142"/>
      <c r="L111" s="143">
        <f t="shared" si="13"/>
        <v>0</v>
      </c>
      <c r="M111" s="174" t="str">
        <f t="shared" si="7"/>
        <v/>
      </c>
      <c r="N111" s="145">
        <f t="shared" si="10"/>
        <v>0</v>
      </c>
      <c r="O111" s="146"/>
    </row>
    <row r="112" spans="1:15" ht="18.75" customHeight="1" x14ac:dyDescent="0.15">
      <c r="A112" s="87"/>
      <c r="B112" s="137"/>
      <c r="C112" s="326"/>
      <c r="D112" s="317"/>
      <c r="E112" s="318"/>
      <c r="F112" s="239"/>
      <c r="G112" s="138"/>
      <c r="H112" s="139"/>
      <c r="I112" s="140"/>
      <c r="J112" s="141">
        <f t="shared" si="12"/>
        <v>0</v>
      </c>
      <c r="K112" s="142"/>
      <c r="L112" s="143">
        <f t="shared" si="13"/>
        <v>0</v>
      </c>
      <c r="M112" s="174" t="str">
        <f t="shared" si="7"/>
        <v/>
      </c>
      <c r="N112" s="145">
        <f>J112-L112</f>
        <v>0</v>
      </c>
      <c r="O112" s="146"/>
    </row>
    <row r="113" spans="1:15" ht="18.75" customHeight="1" thickBot="1" x14ac:dyDescent="0.2">
      <c r="A113" s="87"/>
      <c r="B113" s="320"/>
      <c r="C113" s="269"/>
      <c r="D113" s="270"/>
      <c r="E113" s="271"/>
      <c r="F113" s="272"/>
      <c r="G113" s="273"/>
      <c r="H113" s="274"/>
      <c r="I113" s="275"/>
      <c r="J113" s="304">
        <f t="shared" si="12"/>
        <v>0</v>
      </c>
      <c r="K113" s="276"/>
      <c r="L113" s="306">
        <f t="shared" si="13"/>
        <v>0</v>
      </c>
      <c r="M113" s="308" t="str">
        <f t="shared" si="7"/>
        <v/>
      </c>
      <c r="N113" s="277">
        <f t="shared" si="10"/>
        <v>0</v>
      </c>
      <c r="O113" s="103"/>
    </row>
    <row r="114" spans="1:15" ht="18.75" customHeight="1" x14ac:dyDescent="0.15">
      <c r="A114" s="87"/>
      <c r="B114" s="147"/>
      <c r="C114" s="268" t="s">
        <v>510</v>
      </c>
      <c r="D114" s="251" t="s">
        <v>548</v>
      </c>
      <c r="E114" s="252" t="s">
        <v>496</v>
      </c>
      <c r="F114" s="253"/>
      <c r="G114" s="314"/>
      <c r="H114" s="315"/>
      <c r="I114" s="152"/>
      <c r="J114" s="254">
        <f>SUMIFS(J94:J113,B94:B113,"設備")</f>
        <v>0</v>
      </c>
      <c r="K114" s="154"/>
      <c r="L114" s="255">
        <f>SUMIFS(L94:L113,B94:B113,"設備")</f>
        <v>0</v>
      </c>
      <c r="M114" s="316"/>
      <c r="N114" s="256">
        <f t="shared" si="10"/>
        <v>0</v>
      </c>
      <c r="O114" s="157"/>
    </row>
    <row r="115" spans="1:15" ht="18.75" customHeight="1" x14ac:dyDescent="0.15">
      <c r="A115" s="87"/>
      <c r="B115" s="137"/>
      <c r="C115" s="263" t="s">
        <v>510</v>
      </c>
      <c r="D115" s="319" t="s">
        <v>549</v>
      </c>
      <c r="E115" s="179" t="s">
        <v>496</v>
      </c>
      <c r="F115" s="238"/>
      <c r="G115" s="170"/>
      <c r="H115" s="171"/>
      <c r="I115" s="141"/>
      <c r="J115" s="172">
        <f>SUMIFS(J94:J113,B94:B113,"工事")</f>
        <v>0</v>
      </c>
      <c r="K115" s="143"/>
      <c r="L115" s="173">
        <f>SUMIFS(L94:L113,B94:B113,"工事")</f>
        <v>0</v>
      </c>
      <c r="M115" s="174"/>
      <c r="N115" s="175">
        <f t="shared" si="10"/>
        <v>0</v>
      </c>
      <c r="O115" s="146"/>
    </row>
    <row r="116" spans="1:15" ht="18.75" customHeight="1" thickBot="1" x14ac:dyDescent="0.2">
      <c r="A116" s="87"/>
      <c r="B116" s="257"/>
      <c r="C116" s="278"/>
      <c r="D116" s="279" t="s">
        <v>510</v>
      </c>
      <c r="E116" s="280" t="s">
        <v>509</v>
      </c>
      <c r="F116" s="281"/>
      <c r="G116" s="282"/>
      <c r="H116" s="283"/>
      <c r="I116" s="258"/>
      <c r="J116" s="265">
        <f>J114+J115</f>
        <v>0</v>
      </c>
      <c r="K116" s="259"/>
      <c r="L116" s="266">
        <f>L114+L115</f>
        <v>0</v>
      </c>
      <c r="M116" s="260"/>
      <c r="N116" s="267">
        <f t="shared" si="10"/>
        <v>0</v>
      </c>
      <c r="O116" s="261"/>
    </row>
    <row r="117" spans="1:15" ht="18.75" customHeight="1" thickTop="1" x14ac:dyDescent="0.15">
      <c r="A117" s="87"/>
      <c r="B117" s="147"/>
      <c r="C117" s="250" t="s">
        <v>417</v>
      </c>
      <c r="D117" s="251" t="s">
        <v>491</v>
      </c>
      <c r="E117" s="252" t="s">
        <v>493</v>
      </c>
      <c r="F117" s="253"/>
      <c r="G117" s="314"/>
      <c r="H117" s="315"/>
      <c r="I117" s="152"/>
      <c r="J117" s="254">
        <f>SUMIFS(J70:J116,D70:D116,"設備費1")</f>
        <v>0</v>
      </c>
      <c r="K117" s="154"/>
      <c r="L117" s="255">
        <f>SUMIFS(L70:L116,D70:D116,"設備費1")</f>
        <v>0</v>
      </c>
      <c r="M117" s="316"/>
      <c r="N117" s="256">
        <f t="shared" si="10"/>
        <v>0</v>
      </c>
      <c r="O117" s="157"/>
    </row>
    <row r="118" spans="1:15" ht="18.75" customHeight="1" x14ac:dyDescent="0.15">
      <c r="A118" s="87"/>
      <c r="B118" s="137"/>
      <c r="C118" s="177" t="s">
        <v>417</v>
      </c>
      <c r="D118" s="319" t="s">
        <v>497</v>
      </c>
      <c r="E118" s="179" t="s">
        <v>493</v>
      </c>
      <c r="F118" s="238"/>
      <c r="G118" s="170"/>
      <c r="H118" s="171"/>
      <c r="I118" s="141"/>
      <c r="J118" s="172">
        <f>SUMIFS(J70:J116,D70:D116,"工事費1")</f>
        <v>0</v>
      </c>
      <c r="K118" s="143"/>
      <c r="L118" s="173">
        <f>SUMIFS(L70:L116,D70:D116,"工事費1")</f>
        <v>0</v>
      </c>
      <c r="M118" s="174"/>
      <c r="N118" s="175">
        <f t="shared" si="10"/>
        <v>0</v>
      </c>
      <c r="O118" s="146"/>
    </row>
    <row r="119" spans="1:15" ht="18.75" customHeight="1" thickBot="1" x14ac:dyDescent="0.2">
      <c r="A119" s="87"/>
      <c r="B119" s="257"/>
      <c r="C119" s="278"/>
      <c r="D119" s="284" t="s">
        <v>498</v>
      </c>
      <c r="E119" s="280" t="s">
        <v>493</v>
      </c>
      <c r="F119" s="281"/>
      <c r="G119" s="282"/>
      <c r="H119" s="283"/>
      <c r="I119" s="258"/>
      <c r="J119" s="265">
        <f>J117+J118</f>
        <v>0</v>
      </c>
      <c r="K119" s="259"/>
      <c r="L119" s="266">
        <f>L117+L118</f>
        <v>0</v>
      </c>
      <c r="M119" s="260"/>
      <c r="N119" s="267">
        <f t="shared" si="10"/>
        <v>0</v>
      </c>
      <c r="O119" s="261"/>
    </row>
    <row r="120" spans="1:15" ht="18.75" customHeight="1" thickTop="1" x14ac:dyDescent="0.15">
      <c r="A120" s="87"/>
      <c r="B120" s="137"/>
      <c r="C120" s="2011" t="s">
        <v>499</v>
      </c>
      <c r="D120" s="2012"/>
      <c r="E120" s="2013"/>
      <c r="F120" s="239"/>
      <c r="G120" s="138"/>
      <c r="H120" s="139"/>
      <c r="I120" s="141"/>
      <c r="J120" s="141"/>
      <c r="K120" s="142"/>
      <c r="L120" s="143"/>
      <c r="M120" s="174"/>
      <c r="N120" s="145"/>
      <c r="O120" s="146"/>
    </row>
    <row r="121" spans="1:15" ht="18.75" customHeight="1" x14ac:dyDescent="0.15">
      <c r="A121" s="87"/>
      <c r="B121" s="137"/>
      <c r="C121" s="2014" t="s">
        <v>517</v>
      </c>
      <c r="D121" s="2015"/>
      <c r="E121" s="2016"/>
      <c r="F121" s="239"/>
      <c r="G121" s="138"/>
      <c r="H121" s="139"/>
      <c r="I121" s="140"/>
      <c r="J121" s="141"/>
      <c r="K121" s="142"/>
      <c r="L121" s="143"/>
      <c r="M121" s="174" t="str">
        <f t="shared" ref="M121:M141" si="16">IF(I121-K121=0,"",I121-K121)</f>
        <v/>
      </c>
      <c r="N121" s="145"/>
      <c r="O121" s="146"/>
    </row>
    <row r="122" spans="1:15" ht="18.75" customHeight="1" x14ac:dyDescent="0.15">
      <c r="A122" s="87"/>
      <c r="B122" s="137"/>
      <c r="C122" s="326"/>
      <c r="D122" s="317"/>
      <c r="E122" s="318"/>
      <c r="F122" s="239"/>
      <c r="G122" s="138"/>
      <c r="H122" s="139"/>
      <c r="I122" s="140"/>
      <c r="J122" s="141">
        <f t="shared" ref="J122:J141" si="17">ROUNDDOWN(H122*I122,0)</f>
        <v>0</v>
      </c>
      <c r="K122" s="142"/>
      <c r="L122" s="143">
        <f t="shared" ref="L122:L165" si="18">ROUNDDOWN(H122*K122,0)</f>
        <v>0</v>
      </c>
      <c r="M122" s="174" t="str">
        <f t="shared" si="16"/>
        <v/>
      </c>
      <c r="N122" s="145">
        <f>J122-L122</f>
        <v>0</v>
      </c>
      <c r="O122" s="146"/>
    </row>
    <row r="123" spans="1:15" ht="18.75" customHeight="1" x14ac:dyDescent="0.15">
      <c r="A123" s="87"/>
      <c r="B123" s="137"/>
      <c r="C123" s="326"/>
      <c r="D123" s="317"/>
      <c r="E123" s="318"/>
      <c r="F123" s="239"/>
      <c r="G123" s="138"/>
      <c r="H123" s="139"/>
      <c r="I123" s="140"/>
      <c r="J123" s="141">
        <f t="shared" si="17"/>
        <v>0</v>
      </c>
      <c r="K123" s="142"/>
      <c r="L123" s="143">
        <f t="shared" si="18"/>
        <v>0</v>
      </c>
      <c r="M123" s="174" t="str">
        <f t="shared" si="16"/>
        <v/>
      </c>
      <c r="N123" s="145">
        <f t="shared" ref="N123:N136" si="19">J123-L123</f>
        <v>0</v>
      </c>
      <c r="O123" s="146"/>
    </row>
    <row r="124" spans="1:15" ht="18.75" customHeight="1" x14ac:dyDescent="0.15">
      <c r="A124" s="87"/>
      <c r="B124" s="137"/>
      <c r="C124" s="326"/>
      <c r="D124" s="317"/>
      <c r="E124" s="318"/>
      <c r="F124" s="239"/>
      <c r="G124" s="138"/>
      <c r="H124" s="139"/>
      <c r="I124" s="140"/>
      <c r="J124" s="141">
        <f t="shared" si="17"/>
        <v>0</v>
      </c>
      <c r="K124" s="142"/>
      <c r="L124" s="143">
        <f t="shared" si="18"/>
        <v>0</v>
      </c>
      <c r="M124" s="174" t="str">
        <f t="shared" si="16"/>
        <v/>
      </c>
      <c r="N124" s="145">
        <f t="shared" si="19"/>
        <v>0</v>
      </c>
      <c r="O124" s="146"/>
    </row>
    <row r="125" spans="1:15" ht="18.75" customHeight="1" x14ac:dyDescent="0.15">
      <c r="A125" s="87"/>
      <c r="B125" s="137"/>
      <c r="C125" s="326"/>
      <c r="D125" s="317"/>
      <c r="E125" s="318"/>
      <c r="F125" s="239"/>
      <c r="G125" s="138"/>
      <c r="H125" s="139"/>
      <c r="I125" s="140"/>
      <c r="J125" s="141">
        <f t="shared" si="17"/>
        <v>0</v>
      </c>
      <c r="K125" s="142"/>
      <c r="L125" s="143">
        <f t="shared" si="18"/>
        <v>0</v>
      </c>
      <c r="M125" s="174" t="str">
        <f t="shared" si="16"/>
        <v/>
      </c>
      <c r="N125" s="145">
        <f t="shared" si="19"/>
        <v>0</v>
      </c>
      <c r="O125" s="146"/>
    </row>
    <row r="126" spans="1:15" ht="18.75" customHeight="1" x14ac:dyDescent="0.15">
      <c r="A126" s="87"/>
      <c r="B126" s="137"/>
      <c r="C126" s="326"/>
      <c r="D126" s="317"/>
      <c r="E126" s="318"/>
      <c r="F126" s="239"/>
      <c r="G126" s="138"/>
      <c r="H126" s="139"/>
      <c r="I126" s="140"/>
      <c r="J126" s="141">
        <f t="shared" si="17"/>
        <v>0</v>
      </c>
      <c r="K126" s="142"/>
      <c r="L126" s="143">
        <f t="shared" si="18"/>
        <v>0</v>
      </c>
      <c r="M126" s="174" t="str">
        <f t="shared" si="16"/>
        <v/>
      </c>
      <c r="N126" s="145">
        <f t="shared" si="19"/>
        <v>0</v>
      </c>
      <c r="O126" s="146"/>
    </row>
    <row r="127" spans="1:15" ht="18.75" customHeight="1" x14ac:dyDescent="0.15">
      <c r="A127" s="87"/>
      <c r="B127" s="137"/>
      <c r="C127" s="326"/>
      <c r="D127" s="317"/>
      <c r="E127" s="318"/>
      <c r="F127" s="239"/>
      <c r="G127" s="138"/>
      <c r="H127" s="139"/>
      <c r="I127" s="140"/>
      <c r="J127" s="141">
        <f t="shared" si="17"/>
        <v>0</v>
      </c>
      <c r="K127" s="142"/>
      <c r="L127" s="143">
        <f t="shared" si="18"/>
        <v>0</v>
      </c>
      <c r="M127" s="174" t="str">
        <f t="shared" si="16"/>
        <v/>
      </c>
      <c r="N127" s="145">
        <f t="shared" si="19"/>
        <v>0</v>
      </c>
      <c r="O127" s="146"/>
    </row>
    <row r="128" spans="1:15" ht="18.75" customHeight="1" x14ac:dyDescent="0.15">
      <c r="A128" s="87"/>
      <c r="B128" s="137"/>
      <c r="C128" s="326"/>
      <c r="D128" s="317"/>
      <c r="E128" s="318"/>
      <c r="F128" s="239"/>
      <c r="G128" s="138"/>
      <c r="H128" s="139"/>
      <c r="I128" s="140"/>
      <c r="J128" s="141">
        <f t="shared" si="17"/>
        <v>0</v>
      </c>
      <c r="K128" s="142"/>
      <c r="L128" s="143">
        <f t="shared" si="18"/>
        <v>0</v>
      </c>
      <c r="M128" s="174" t="str">
        <f t="shared" si="16"/>
        <v/>
      </c>
      <c r="N128" s="145">
        <f t="shared" si="19"/>
        <v>0</v>
      </c>
      <c r="O128" s="146"/>
    </row>
    <row r="129" spans="1:15" ht="18.75" customHeight="1" x14ac:dyDescent="0.15">
      <c r="A129" s="87"/>
      <c r="B129" s="137"/>
      <c r="C129" s="326"/>
      <c r="D129" s="317"/>
      <c r="E129" s="318"/>
      <c r="F129" s="239"/>
      <c r="G129" s="138"/>
      <c r="H129" s="139"/>
      <c r="I129" s="140"/>
      <c r="J129" s="141">
        <f t="shared" si="17"/>
        <v>0</v>
      </c>
      <c r="K129" s="142"/>
      <c r="L129" s="143">
        <f t="shared" si="18"/>
        <v>0</v>
      </c>
      <c r="M129" s="174" t="str">
        <f t="shared" si="16"/>
        <v/>
      </c>
      <c r="N129" s="145">
        <f t="shared" si="19"/>
        <v>0</v>
      </c>
      <c r="O129" s="146"/>
    </row>
    <row r="130" spans="1:15" ht="18.75" customHeight="1" x14ac:dyDescent="0.15">
      <c r="A130" s="87"/>
      <c r="B130" s="137"/>
      <c r="C130" s="326"/>
      <c r="D130" s="317"/>
      <c r="E130" s="318"/>
      <c r="F130" s="239"/>
      <c r="G130" s="138"/>
      <c r="H130" s="139"/>
      <c r="I130" s="140"/>
      <c r="J130" s="141">
        <f t="shared" si="17"/>
        <v>0</v>
      </c>
      <c r="K130" s="142"/>
      <c r="L130" s="143">
        <f t="shared" si="18"/>
        <v>0</v>
      </c>
      <c r="M130" s="174" t="str">
        <f t="shared" si="16"/>
        <v/>
      </c>
      <c r="N130" s="145">
        <f t="shared" si="19"/>
        <v>0</v>
      </c>
      <c r="O130" s="146"/>
    </row>
    <row r="131" spans="1:15" ht="18.75" customHeight="1" x14ac:dyDescent="0.15">
      <c r="A131" s="87"/>
      <c r="B131" s="137"/>
      <c r="C131" s="326"/>
      <c r="D131" s="317"/>
      <c r="E131" s="318"/>
      <c r="F131" s="239"/>
      <c r="G131" s="138"/>
      <c r="H131" s="139"/>
      <c r="I131" s="140"/>
      <c r="J131" s="141">
        <f t="shared" si="17"/>
        <v>0</v>
      </c>
      <c r="K131" s="142"/>
      <c r="L131" s="143">
        <f t="shared" si="18"/>
        <v>0</v>
      </c>
      <c r="M131" s="174" t="str">
        <f t="shared" si="16"/>
        <v/>
      </c>
      <c r="N131" s="145">
        <f t="shared" si="19"/>
        <v>0</v>
      </c>
      <c r="O131" s="146"/>
    </row>
    <row r="132" spans="1:15" ht="18.75" customHeight="1" x14ac:dyDescent="0.15">
      <c r="A132" s="87"/>
      <c r="B132" s="137"/>
      <c r="C132" s="326"/>
      <c r="D132" s="317"/>
      <c r="E132" s="318"/>
      <c r="F132" s="239"/>
      <c r="G132" s="138"/>
      <c r="H132" s="139"/>
      <c r="I132" s="140"/>
      <c r="J132" s="141">
        <f t="shared" si="17"/>
        <v>0</v>
      </c>
      <c r="K132" s="142"/>
      <c r="L132" s="143">
        <f t="shared" si="18"/>
        <v>0</v>
      </c>
      <c r="M132" s="174" t="str">
        <f t="shared" si="16"/>
        <v/>
      </c>
      <c r="N132" s="145">
        <f>J132-L132</f>
        <v>0</v>
      </c>
      <c r="O132" s="146"/>
    </row>
    <row r="133" spans="1:15" ht="18.75" customHeight="1" x14ac:dyDescent="0.15">
      <c r="A133" s="87"/>
      <c r="B133" s="137"/>
      <c r="C133" s="326"/>
      <c r="D133" s="317"/>
      <c r="E133" s="318"/>
      <c r="F133" s="239"/>
      <c r="G133" s="138"/>
      <c r="H133" s="139"/>
      <c r="I133" s="140"/>
      <c r="J133" s="141">
        <f t="shared" si="17"/>
        <v>0</v>
      </c>
      <c r="K133" s="142"/>
      <c r="L133" s="143">
        <f t="shared" si="18"/>
        <v>0</v>
      </c>
      <c r="M133" s="174" t="str">
        <f t="shared" si="16"/>
        <v/>
      </c>
      <c r="N133" s="145">
        <f t="shared" si="19"/>
        <v>0</v>
      </c>
      <c r="O133" s="146"/>
    </row>
    <row r="134" spans="1:15" ht="18.75" customHeight="1" x14ac:dyDescent="0.15">
      <c r="A134" s="87"/>
      <c r="B134" s="137"/>
      <c r="C134" s="326"/>
      <c r="D134" s="317"/>
      <c r="E134" s="318"/>
      <c r="F134" s="239"/>
      <c r="G134" s="138"/>
      <c r="H134" s="139"/>
      <c r="I134" s="140"/>
      <c r="J134" s="141">
        <f t="shared" si="17"/>
        <v>0</v>
      </c>
      <c r="K134" s="142"/>
      <c r="L134" s="143">
        <f t="shared" si="18"/>
        <v>0</v>
      </c>
      <c r="M134" s="174" t="str">
        <f t="shared" si="16"/>
        <v/>
      </c>
      <c r="N134" s="145">
        <f t="shared" si="19"/>
        <v>0</v>
      </c>
      <c r="O134" s="146"/>
    </row>
    <row r="135" spans="1:15" ht="18.75" customHeight="1" x14ac:dyDescent="0.15">
      <c r="A135" s="87"/>
      <c r="B135" s="137"/>
      <c r="C135" s="326"/>
      <c r="D135" s="317"/>
      <c r="E135" s="318"/>
      <c r="F135" s="239"/>
      <c r="G135" s="138"/>
      <c r="H135" s="139"/>
      <c r="I135" s="140"/>
      <c r="J135" s="141">
        <f t="shared" si="17"/>
        <v>0</v>
      </c>
      <c r="K135" s="142"/>
      <c r="L135" s="143">
        <f t="shared" si="18"/>
        <v>0</v>
      </c>
      <c r="M135" s="174" t="str">
        <f t="shared" si="16"/>
        <v/>
      </c>
      <c r="N135" s="145">
        <f t="shared" si="19"/>
        <v>0</v>
      </c>
      <c r="O135" s="146"/>
    </row>
    <row r="136" spans="1:15" ht="18.75" customHeight="1" x14ac:dyDescent="0.15">
      <c r="A136" s="87"/>
      <c r="B136" s="137"/>
      <c r="C136" s="326"/>
      <c r="D136" s="317"/>
      <c r="E136" s="318"/>
      <c r="F136" s="239"/>
      <c r="G136" s="138"/>
      <c r="H136" s="139"/>
      <c r="I136" s="140"/>
      <c r="J136" s="141">
        <f t="shared" si="17"/>
        <v>0</v>
      </c>
      <c r="K136" s="142"/>
      <c r="L136" s="143">
        <f t="shared" si="18"/>
        <v>0</v>
      </c>
      <c r="M136" s="174" t="str">
        <f t="shared" si="16"/>
        <v/>
      </c>
      <c r="N136" s="145">
        <f t="shared" si="19"/>
        <v>0</v>
      </c>
      <c r="O136" s="146"/>
    </row>
    <row r="137" spans="1:15" ht="18.75" customHeight="1" x14ac:dyDescent="0.15">
      <c r="A137" s="87"/>
      <c r="B137" s="137"/>
      <c r="C137" s="326"/>
      <c r="D137" s="317"/>
      <c r="E137" s="318"/>
      <c r="F137" s="239"/>
      <c r="G137" s="138"/>
      <c r="H137" s="139"/>
      <c r="I137" s="140"/>
      <c r="J137" s="141">
        <f t="shared" si="17"/>
        <v>0</v>
      </c>
      <c r="K137" s="142"/>
      <c r="L137" s="143">
        <f t="shared" si="18"/>
        <v>0</v>
      </c>
      <c r="M137" s="174" t="str">
        <f t="shared" si="16"/>
        <v/>
      </c>
      <c r="N137" s="145">
        <f>J137-L137</f>
        <v>0</v>
      </c>
      <c r="O137" s="146"/>
    </row>
    <row r="138" spans="1:15" ht="18.75" customHeight="1" x14ac:dyDescent="0.15">
      <c r="A138" s="87"/>
      <c r="B138" s="137"/>
      <c r="C138" s="326"/>
      <c r="D138" s="317"/>
      <c r="E138" s="318"/>
      <c r="F138" s="239"/>
      <c r="G138" s="138"/>
      <c r="H138" s="139"/>
      <c r="I138" s="140"/>
      <c r="J138" s="141">
        <f t="shared" si="17"/>
        <v>0</v>
      </c>
      <c r="K138" s="142"/>
      <c r="L138" s="143">
        <f t="shared" si="18"/>
        <v>0</v>
      </c>
      <c r="M138" s="174" t="str">
        <f t="shared" si="16"/>
        <v/>
      </c>
      <c r="N138" s="145">
        <f t="shared" ref="N138:N141" si="20">J138-L138</f>
        <v>0</v>
      </c>
      <c r="O138" s="146"/>
    </row>
    <row r="139" spans="1:15" ht="18.75" customHeight="1" x14ac:dyDescent="0.15">
      <c r="A139" s="87"/>
      <c r="B139" s="137"/>
      <c r="C139" s="326"/>
      <c r="D139" s="317"/>
      <c r="E139" s="318"/>
      <c r="F139" s="239"/>
      <c r="G139" s="138"/>
      <c r="H139" s="139"/>
      <c r="I139" s="140"/>
      <c r="J139" s="141">
        <f t="shared" si="17"/>
        <v>0</v>
      </c>
      <c r="K139" s="142"/>
      <c r="L139" s="143">
        <f t="shared" si="18"/>
        <v>0</v>
      </c>
      <c r="M139" s="174" t="str">
        <f t="shared" si="16"/>
        <v/>
      </c>
      <c r="N139" s="145">
        <f t="shared" si="20"/>
        <v>0</v>
      </c>
      <c r="O139" s="146"/>
    </row>
    <row r="140" spans="1:15" ht="18.75" customHeight="1" x14ac:dyDescent="0.15">
      <c r="A140" s="87"/>
      <c r="B140" s="137"/>
      <c r="C140" s="326"/>
      <c r="D140" s="317"/>
      <c r="E140" s="318"/>
      <c r="F140" s="239"/>
      <c r="G140" s="138"/>
      <c r="H140" s="139"/>
      <c r="I140" s="140"/>
      <c r="J140" s="141">
        <f t="shared" si="17"/>
        <v>0</v>
      </c>
      <c r="K140" s="142"/>
      <c r="L140" s="143">
        <f t="shared" si="18"/>
        <v>0</v>
      </c>
      <c r="M140" s="174" t="str">
        <f t="shared" si="16"/>
        <v/>
      </c>
      <c r="N140" s="145">
        <f t="shared" si="20"/>
        <v>0</v>
      </c>
      <c r="O140" s="146"/>
    </row>
    <row r="141" spans="1:15" ht="18.75" customHeight="1" thickBot="1" x14ac:dyDescent="0.2">
      <c r="A141" s="87"/>
      <c r="B141" s="320"/>
      <c r="C141" s="269"/>
      <c r="D141" s="270"/>
      <c r="E141" s="271"/>
      <c r="F141" s="272"/>
      <c r="G141" s="273"/>
      <c r="H141" s="274"/>
      <c r="I141" s="275"/>
      <c r="J141" s="304">
        <f t="shared" si="17"/>
        <v>0</v>
      </c>
      <c r="K141" s="276"/>
      <c r="L141" s="306">
        <f t="shared" si="18"/>
        <v>0</v>
      </c>
      <c r="M141" s="308" t="str">
        <f t="shared" si="16"/>
        <v/>
      </c>
      <c r="N141" s="277">
        <f t="shared" si="20"/>
        <v>0</v>
      </c>
      <c r="O141" s="103"/>
    </row>
    <row r="142" spans="1:15" ht="18.75" customHeight="1" x14ac:dyDescent="0.15">
      <c r="A142" s="87"/>
      <c r="B142" s="147"/>
      <c r="C142" s="268" t="s">
        <v>515</v>
      </c>
      <c r="D142" s="251" t="s">
        <v>550</v>
      </c>
      <c r="E142" s="252" t="s">
        <v>496</v>
      </c>
      <c r="F142" s="253"/>
      <c r="G142" s="314"/>
      <c r="H142" s="315"/>
      <c r="I142" s="152"/>
      <c r="J142" s="254">
        <f>SUMIFS(J122:J141,B122:B141,"設備")</f>
        <v>0</v>
      </c>
      <c r="K142" s="154"/>
      <c r="L142" s="255">
        <f>SUMIFS(L122:L141,B122:B141,"設備")</f>
        <v>0</v>
      </c>
      <c r="M142" s="316"/>
      <c r="N142" s="256">
        <f>J142-L142</f>
        <v>0</v>
      </c>
      <c r="O142" s="157"/>
    </row>
    <row r="143" spans="1:15" ht="18.75" customHeight="1" x14ac:dyDescent="0.15">
      <c r="A143" s="87"/>
      <c r="B143" s="137"/>
      <c r="C143" s="268" t="s">
        <v>515</v>
      </c>
      <c r="D143" s="319" t="s">
        <v>551</v>
      </c>
      <c r="E143" s="179" t="s">
        <v>496</v>
      </c>
      <c r="F143" s="238"/>
      <c r="G143" s="170"/>
      <c r="H143" s="171"/>
      <c r="I143" s="141"/>
      <c r="J143" s="172">
        <f>SUMIFS(J122:J141,B122:B141,"工事")</f>
        <v>0</v>
      </c>
      <c r="K143" s="143"/>
      <c r="L143" s="173">
        <f>SUMIFS(L122:L141,B122:B141,"工事")</f>
        <v>0</v>
      </c>
      <c r="M143" s="174"/>
      <c r="N143" s="175">
        <f>J143-L143</f>
        <v>0</v>
      </c>
      <c r="O143" s="146"/>
    </row>
    <row r="144" spans="1:15" ht="18.75" customHeight="1" thickBot="1" x14ac:dyDescent="0.2">
      <c r="A144" s="87"/>
      <c r="B144" s="320"/>
      <c r="C144" s="299"/>
      <c r="D144" s="264" t="s">
        <v>515</v>
      </c>
      <c r="E144" s="321" t="s">
        <v>509</v>
      </c>
      <c r="F144" s="262"/>
      <c r="G144" s="302"/>
      <c r="H144" s="303"/>
      <c r="I144" s="304"/>
      <c r="J144" s="305">
        <f>J142+J143</f>
        <v>0</v>
      </c>
      <c r="K144" s="306"/>
      <c r="L144" s="307">
        <f>L142+L143</f>
        <v>0</v>
      </c>
      <c r="M144" s="308"/>
      <c r="N144" s="309">
        <f>J144-L144</f>
        <v>0</v>
      </c>
      <c r="O144" s="103"/>
    </row>
    <row r="145" spans="1:15" ht="18.75" customHeight="1" x14ac:dyDescent="0.15">
      <c r="A145" s="87"/>
      <c r="B145" s="137"/>
      <c r="C145" s="2003" t="s">
        <v>514</v>
      </c>
      <c r="D145" s="2004"/>
      <c r="E145" s="2005"/>
      <c r="F145" s="239"/>
      <c r="G145" s="138"/>
      <c r="H145" s="139"/>
      <c r="I145" s="140"/>
      <c r="J145" s="152"/>
      <c r="K145" s="322"/>
      <c r="L145" s="294">
        <f t="shared" si="18"/>
        <v>0</v>
      </c>
      <c r="M145" s="316" t="str">
        <f t="shared" ref="M145:M165" si="21">IF(I145-K145=0,"",I145-K145)</f>
        <v/>
      </c>
      <c r="N145" s="156"/>
      <c r="O145" s="146"/>
    </row>
    <row r="146" spans="1:15" ht="18.75" customHeight="1" x14ac:dyDescent="0.15">
      <c r="A146" s="87"/>
      <c r="B146" s="137"/>
      <c r="C146" s="326"/>
      <c r="D146" s="495"/>
      <c r="E146" s="493"/>
      <c r="F146" s="239"/>
      <c r="G146" s="138"/>
      <c r="H146" s="139"/>
      <c r="I146" s="140"/>
      <c r="J146" s="141">
        <f t="shared" ref="J146:J165" si="22">ROUNDDOWN(H146*I146,0)</f>
        <v>0</v>
      </c>
      <c r="K146" s="142"/>
      <c r="L146" s="143">
        <f t="shared" si="18"/>
        <v>0</v>
      </c>
      <c r="M146" s="174" t="str">
        <f t="shared" si="21"/>
        <v/>
      </c>
      <c r="N146" s="145">
        <f t="shared" ref="N146" si="23">J146-L146</f>
        <v>0</v>
      </c>
      <c r="O146" s="146"/>
    </row>
    <row r="147" spans="1:15" ht="18.75" customHeight="1" x14ac:dyDescent="0.15">
      <c r="A147" s="87"/>
      <c r="B147" s="137"/>
      <c r="C147" s="326"/>
      <c r="D147" s="317"/>
      <c r="E147" s="318"/>
      <c r="F147" s="239"/>
      <c r="G147" s="138"/>
      <c r="H147" s="139"/>
      <c r="I147" s="140"/>
      <c r="J147" s="141">
        <f t="shared" si="22"/>
        <v>0</v>
      </c>
      <c r="K147" s="142"/>
      <c r="L147" s="143">
        <f t="shared" si="18"/>
        <v>0</v>
      </c>
      <c r="M147" s="174" t="str">
        <f t="shared" si="21"/>
        <v/>
      </c>
      <c r="N147" s="145">
        <f>J147-L147</f>
        <v>0</v>
      </c>
      <c r="O147" s="146"/>
    </row>
    <row r="148" spans="1:15" ht="18.75" customHeight="1" x14ac:dyDescent="0.15">
      <c r="A148" s="87"/>
      <c r="B148" s="137"/>
      <c r="C148" s="326"/>
      <c r="D148" s="317"/>
      <c r="E148" s="318"/>
      <c r="F148" s="239"/>
      <c r="G148" s="138"/>
      <c r="H148" s="139"/>
      <c r="I148" s="140"/>
      <c r="J148" s="141">
        <f t="shared" si="22"/>
        <v>0</v>
      </c>
      <c r="K148" s="142"/>
      <c r="L148" s="143">
        <f t="shared" si="18"/>
        <v>0</v>
      </c>
      <c r="M148" s="174" t="str">
        <f t="shared" si="21"/>
        <v/>
      </c>
      <c r="N148" s="145">
        <f t="shared" ref="N148:N157" si="24">J148-L148</f>
        <v>0</v>
      </c>
      <c r="O148" s="146"/>
    </row>
    <row r="149" spans="1:15" ht="18.75" customHeight="1" x14ac:dyDescent="0.15">
      <c r="A149" s="87"/>
      <c r="B149" s="137"/>
      <c r="C149" s="326"/>
      <c r="D149" s="317"/>
      <c r="E149" s="318"/>
      <c r="F149" s="239"/>
      <c r="G149" s="138"/>
      <c r="H149" s="139"/>
      <c r="I149" s="140"/>
      <c r="J149" s="141">
        <f t="shared" si="22"/>
        <v>0</v>
      </c>
      <c r="K149" s="142"/>
      <c r="L149" s="143">
        <f t="shared" si="18"/>
        <v>0</v>
      </c>
      <c r="M149" s="174" t="str">
        <f t="shared" si="21"/>
        <v/>
      </c>
      <c r="N149" s="145">
        <f t="shared" si="24"/>
        <v>0</v>
      </c>
      <c r="O149" s="146"/>
    </row>
    <row r="150" spans="1:15" ht="18.75" customHeight="1" x14ac:dyDescent="0.15">
      <c r="A150" s="87"/>
      <c r="B150" s="137"/>
      <c r="C150" s="326"/>
      <c r="D150" s="317"/>
      <c r="E150" s="318"/>
      <c r="F150" s="239"/>
      <c r="G150" s="138"/>
      <c r="H150" s="139"/>
      <c r="I150" s="140"/>
      <c r="J150" s="141">
        <f t="shared" si="22"/>
        <v>0</v>
      </c>
      <c r="K150" s="142"/>
      <c r="L150" s="143">
        <f t="shared" si="18"/>
        <v>0</v>
      </c>
      <c r="M150" s="174" t="str">
        <f t="shared" si="21"/>
        <v/>
      </c>
      <c r="N150" s="145">
        <f t="shared" si="24"/>
        <v>0</v>
      </c>
      <c r="O150" s="146"/>
    </row>
    <row r="151" spans="1:15" ht="18.75" customHeight="1" x14ac:dyDescent="0.15">
      <c r="A151" s="87"/>
      <c r="B151" s="137"/>
      <c r="C151" s="326"/>
      <c r="D151" s="317"/>
      <c r="E151" s="318"/>
      <c r="F151" s="239"/>
      <c r="G151" s="138"/>
      <c r="H151" s="139"/>
      <c r="I151" s="140"/>
      <c r="J151" s="141">
        <f t="shared" si="22"/>
        <v>0</v>
      </c>
      <c r="K151" s="142"/>
      <c r="L151" s="143">
        <f t="shared" si="18"/>
        <v>0</v>
      </c>
      <c r="M151" s="174" t="str">
        <f t="shared" si="21"/>
        <v/>
      </c>
      <c r="N151" s="145">
        <f t="shared" si="24"/>
        <v>0</v>
      </c>
      <c r="O151" s="146"/>
    </row>
    <row r="152" spans="1:15" ht="18.75" customHeight="1" x14ac:dyDescent="0.15">
      <c r="A152" s="87"/>
      <c r="B152" s="137"/>
      <c r="C152" s="326"/>
      <c r="D152" s="317"/>
      <c r="E152" s="318"/>
      <c r="F152" s="239"/>
      <c r="G152" s="138"/>
      <c r="H152" s="139"/>
      <c r="I152" s="140"/>
      <c r="J152" s="141">
        <f t="shared" si="22"/>
        <v>0</v>
      </c>
      <c r="K152" s="142"/>
      <c r="L152" s="143">
        <f t="shared" si="18"/>
        <v>0</v>
      </c>
      <c r="M152" s="174" t="str">
        <f t="shared" si="21"/>
        <v/>
      </c>
      <c r="N152" s="145">
        <f t="shared" si="24"/>
        <v>0</v>
      </c>
      <c r="O152" s="146"/>
    </row>
    <row r="153" spans="1:15" ht="18.75" customHeight="1" x14ac:dyDescent="0.15">
      <c r="A153" s="87"/>
      <c r="B153" s="137"/>
      <c r="C153" s="326"/>
      <c r="D153" s="317"/>
      <c r="E153" s="318"/>
      <c r="F153" s="239"/>
      <c r="G153" s="138"/>
      <c r="H153" s="139"/>
      <c r="I153" s="140"/>
      <c r="J153" s="141">
        <f t="shared" si="22"/>
        <v>0</v>
      </c>
      <c r="K153" s="142"/>
      <c r="L153" s="143">
        <f t="shared" si="18"/>
        <v>0</v>
      </c>
      <c r="M153" s="174" t="str">
        <f t="shared" si="21"/>
        <v/>
      </c>
      <c r="N153" s="145">
        <f t="shared" si="24"/>
        <v>0</v>
      </c>
      <c r="O153" s="146"/>
    </row>
    <row r="154" spans="1:15" ht="18.75" customHeight="1" x14ac:dyDescent="0.15">
      <c r="A154" s="87"/>
      <c r="B154" s="137"/>
      <c r="C154" s="326"/>
      <c r="D154" s="317"/>
      <c r="E154" s="318"/>
      <c r="F154" s="239"/>
      <c r="G154" s="138"/>
      <c r="H154" s="139"/>
      <c r="I154" s="140"/>
      <c r="J154" s="141">
        <f t="shared" si="22"/>
        <v>0</v>
      </c>
      <c r="K154" s="142"/>
      <c r="L154" s="143">
        <f t="shared" si="18"/>
        <v>0</v>
      </c>
      <c r="M154" s="174" t="str">
        <f t="shared" si="21"/>
        <v/>
      </c>
      <c r="N154" s="145">
        <f t="shared" si="24"/>
        <v>0</v>
      </c>
      <c r="O154" s="146"/>
    </row>
    <row r="155" spans="1:15" ht="18.75" customHeight="1" x14ac:dyDescent="0.15">
      <c r="A155" s="87"/>
      <c r="B155" s="137"/>
      <c r="C155" s="326"/>
      <c r="D155" s="317"/>
      <c r="E155" s="318"/>
      <c r="F155" s="239"/>
      <c r="G155" s="138"/>
      <c r="H155" s="139"/>
      <c r="I155" s="140"/>
      <c r="J155" s="141">
        <f t="shared" si="22"/>
        <v>0</v>
      </c>
      <c r="K155" s="142"/>
      <c r="L155" s="143">
        <f t="shared" si="18"/>
        <v>0</v>
      </c>
      <c r="M155" s="174" t="str">
        <f t="shared" si="21"/>
        <v/>
      </c>
      <c r="N155" s="145">
        <f t="shared" si="24"/>
        <v>0</v>
      </c>
      <c r="O155" s="146"/>
    </row>
    <row r="156" spans="1:15" ht="18.75" customHeight="1" x14ac:dyDescent="0.15">
      <c r="A156" s="87"/>
      <c r="B156" s="137"/>
      <c r="C156" s="326"/>
      <c r="D156" s="317"/>
      <c r="E156" s="318"/>
      <c r="F156" s="239"/>
      <c r="G156" s="138"/>
      <c r="H156" s="139"/>
      <c r="I156" s="140"/>
      <c r="J156" s="141">
        <f t="shared" si="22"/>
        <v>0</v>
      </c>
      <c r="K156" s="142"/>
      <c r="L156" s="143">
        <f t="shared" si="18"/>
        <v>0</v>
      </c>
      <c r="M156" s="174" t="str">
        <f t="shared" si="21"/>
        <v/>
      </c>
      <c r="N156" s="145">
        <f t="shared" si="24"/>
        <v>0</v>
      </c>
      <c r="O156" s="146"/>
    </row>
    <row r="157" spans="1:15" ht="18.75" customHeight="1" x14ac:dyDescent="0.15">
      <c r="A157" s="87"/>
      <c r="B157" s="137"/>
      <c r="C157" s="326"/>
      <c r="D157" s="317"/>
      <c r="E157" s="318"/>
      <c r="F157" s="239"/>
      <c r="G157" s="138"/>
      <c r="H157" s="139"/>
      <c r="I157" s="140"/>
      <c r="J157" s="141">
        <f t="shared" si="22"/>
        <v>0</v>
      </c>
      <c r="K157" s="142"/>
      <c r="L157" s="143">
        <f t="shared" si="18"/>
        <v>0</v>
      </c>
      <c r="M157" s="174" t="str">
        <f t="shared" si="21"/>
        <v/>
      </c>
      <c r="N157" s="145">
        <f t="shared" si="24"/>
        <v>0</v>
      </c>
      <c r="O157" s="146"/>
    </row>
    <row r="158" spans="1:15" ht="18.75" customHeight="1" x14ac:dyDescent="0.15">
      <c r="A158" s="87"/>
      <c r="B158" s="137"/>
      <c r="C158" s="326"/>
      <c r="D158" s="317"/>
      <c r="E158" s="318"/>
      <c r="F158" s="239"/>
      <c r="G158" s="138"/>
      <c r="H158" s="139"/>
      <c r="I158" s="140"/>
      <c r="J158" s="141">
        <f t="shared" si="22"/>
        <v>0</v>
      </c>
      <c r="K158" s="142"/>
      <c r="L158" s="143">
        <f t="shared" si="18"/>
        <v>0</v>
      </c>
      <c r="M158" s="174" t="str">
        <f t="shared" si="21"/>
        <v/>
      </c>
      <c r="N158" s="145">
        <f>J158-L158</f>
        <v>0</v>
      </c>
      <c r="O158" s="146"/>
    </row>
    <row r="159" spans="1:15" ht="18.75" customHeight="1" x14ac:dyDescent="0.15">
      <c r="A159" s="87"/>
      <c r="B159" s="137"/>
      <c r="C159" s="326"/>
      <c r="D159" s="317"/>
      <c r="E159" s="318"/>
      <c r="F159" s="239"/>
      <c r="G159" s="138"/>
      <c r="H159" s="139"/>
      <c r="I159" s="140"/>
      <c r="J159" s="141">
        <f t="shared" si="22"/>
        <v>0</v>
      </c>
      <c r="K159" s="142"/>
      <c r="L159" s="143">
        <f t="shared" si="18"/>
        <v>0</v>
      </c>
      <c r="M159" s="174" t="str">
        <f t="shared" si="21"/>
        <v/>
      </c>
      <c r="N159" s="145">
        <f t="shared" ref="N159" si="25">J159-L159</f>
        <v>0</v>
      </c>
      <c r="O159" s="146"/>
    </row>
    <row r="160" spans="1:15" ht="18.75" customHeight="1" x14ac:dyDescent="0.15">
      <c r="A160" s="87"/>
      <c r="B160" s="137"/>
      <c r="C160" s="326"/>
      <c r="D160" s="317"/>
      <c r="E160" s="318"/>
      <c r="F160" s="239"/>
      <c r="G160" s="138"/>
      <c r="H160" s="139"/>
      <c r="I160" s="140"/>
      <c r="J160" s="141">
        <f t="shared" si="22"/>
        <v>0</v>
      </c>
      <c r="K160" s="142"/>
      <c r="L160" s="143">
        <f t="shared" si="18"/>
        <v>0</v>
      </c>
      <c r="M160" s="174" t="str">
        <f t="shared" si="21"/>
        <v/>
      </c>
      <c r="N160" s="145">
        <f>J160-L160</f>
        <v>0</v>
      </c>
      <c r="O160" s="146"/>
    </row>
    <row r="161" spans="1:15" ht="18.75" customHeight="1" x14ac:dyDescent="0.15">
      <c r="A161" s="87"/>
      <c r="B161" s="137"/>
      <c r="C161" s="326"/>
      <c r="D161" s="317"/>
      <c r="E161" s="318"/>
      <c r="F161" s="239"/>
      <c r="G161" s="138"/>
      <c r="H161" s="139"/>
      <c r="I161" s="140"/>
      <c r="J161" s="141">
        <f t="shared" si="22"/>
        <v>0</v>
      </c>
      <c r="K161" s="142"/>
      <c r="L161" s="143">
        <f t="shared" si="18"/>
        <v>0</v>
      </c>
      <c r="M161" s="174" t="str">
        <f t="shared" si="21"/>
        <v/>
      </c>
      <c r="N161" s="145">
        <f t="shared" ref="N161:N163" si="26">J161-L161</f>
        <v>0</v>
      </c>
      <c r="O161" s="146"/>
    </row>
    <row r="162" spans="1:15" ht="18.75" customHeight="1" x14ac:dyDescent="0.15">
      <c r="A162" s="87"/>
      <c r="B162" s="137"/>
      <c r="C162" s="326"/>
      <c r="D162" s="317"/>
      <c r="E162" s="318"/>
      <c r="F162" s="239"/>
      <c r="G162" s="138"/>
      <c r="H162" s="139"/>
      <c r="I162" s="140"/>
      <c r="J162" s="141">
        <f t="shared" si="22"/>
        <v>0</v>
      </c>
      <c r="K162" s="142"/>
      <c r="L162" s="143">
        <f t="shared" si="18"/>
        <v>0</v>
      </c>
      <c r="M162" s="174" t="str">
        <f t="shared" si="21"/>
        <v/>
      </c>
      <c r="N162" s="145">
        <f t="shared" si="26"/>
        <v>0</v>
      </c>
      <c r="O162" s="146"/>
    </row>
    <row r="163" spans="1:15" ht="18.75" customHeight="1" x14ac:dyDescent="0.15">
      <c r="A163" s="87"/>
      <c r="B163" s="137"/>
      <c r="C163" s="326"/>
      <c r="D163" s="317"/>
      <c r="E163" s="318"/>
      <c r="F163" s="239"/>
      <c r="G163" s="138"/>
      <c r="H163" s="139"/>
      <c r="I163" s="140"/>
      <c r="J163" s="141">
        <f t="shared" si="22"/>
        <v>0</v>
      </c>
      <c r="K163" s="142"/>
      <c r="L163" s="143">
        <f t="shared" si="18"/>
        <v>0</v>
      </c>
      <c r="M163" s="174" t="str">
        <f t="shared" si="21"/>
        <v/>
      </c>
      <c r="N163" s="145">
        <f t="shared" si="26"/>
        <v>0</v>
      </c>
      <c r="O163" s="146"/>
    </row>
    <row r="164" spans="1:15" ht="18.75" customHeight="1" x14ac:dyDescent="0.15">
      <c r="A164" s="87"/>
      <c r="B164" s="137"/>
      <c r="C164" s="326"/>
      <c r="D164" s="317"/>
      <c r="E164" s="318"/>
      <c r="F164" s="239"/>
      <c r="G164" s="138"/>
      <c r="H164" s="139"/>
      <c r="I164" s="140"/>
      <c r="J164" s="141">
        <f t="shared" si="22"/>
        <v>0</v>
      </c>
      <c r="K164" s="142"/>
      <c r="L164" s="143">
        <f t="shared" si="18"/>
        <v>0</v>
      </c>
      <c r="M164" s="174" t="str">
        <f t="shared" si="21"/>
        <v/>
      </c>
      <c r="N164" s="145">
        <f>J164-L164</f>
        <v>0</v>
      </c>
      <c r="O164" s="146"/>
    </row>
    <row r="165" spans="1:15" ht="18.75" customHeight="1" thickBot="1" x14ac:dyDescent="0.2">
      <c r="A165" s="87"/>
      <c r="B165" s="320"/>
      <c r="C165" s="269"/>
      <c r="D165" s="270"/>
      <c r="E165" s="271"/>
      <c r="F165" s="272"/>
      <c r="G165" s="273"/>
      <c r="H165" s="274"/>
      <c r="I165" s="275"/>
      <c r="J165" s="304">
        <f t="shared" si="22"/>
        <v>0</v>
      </c>
      <c r="K165" s="276"/>
      <c r="L165" s="306">
        <f t="shared" si="18"/>
        <v>0</v>
      </c>
      <c r="M165" s="308" t="str">
        <f t="shared" si="21"/>
        <v/>
      </c>
      <c r="N165" s="277">
        <f t="shared" ref="N165:N171" si="27">J165-L165</f>
        <v>0</v>
      </c>
      <c r="O165" s="103"/>
    </row>
    <row r="166" spans="1:15" ht="18.75" customHeight="1" x14ac:dyDescent="0.15">
      <c r="A166" s="87"/>
      <c r="B166" s="147"/>
      <c r="C166" s="268" t="s">
        <v>516</v>
      </c>
      <c r="D166" s="251" t="s">
        <v>550</v>
      </c>
      <c r="E166" s="252" t="s">
        <v>496</v>
      </c>
      <c r="F166" s="253"/>
      <c r="G166" s="314"/>
      <c r="H166" s="315"/>
      <c r="I166" s="152"/>
      <c r="J166" s="254">
        <f>SUMIFS(J146:J165,B146:B165,"設備")</f>
        <v>0</v>
      </c>
      <c r="K166" s="154"/>
      <c r="L166" s="255">
        <f>SUMIFS(L146:L165,B146:B165,"設備")</f>
        <v>0</v>
      </c>
      <c r="M166" s="316"/>
      <c r="N166" s="256">
        <f t="shared" si="27"/>
        <v>0</v>
      </c>
      <c r="O166" s="157"/>
    </row>
    <row r="167" spans="1:15" ht="18.75" customHeight="1" x14ac:dyDescent="0.15">
      <c r="A167" s="87"/>
      <c r="B167" s="137"/>
      <c r="C167" s="263" t="s">
        <v>516</v>
      </c>
      <c r="D167" s="319" t="s">
        <v>551</v>
      </c>
      <c r="E167" s="179" t="s">
        <v>496</v>
      </c>
      <c r="F167" s="238"/>
      <c r="G167" s="170"/>
      <c r="H167" s="171"/>
      <c r="I167" s="141"/>
      <c r="J167" s="172">
        <f>SUMIFS(J146:J165,B146:B165,"工事")</f>
        <v>0</v>
      </c>
      <c r="K167" s="143"/>
      <c r="L167" s="173">
        <f>SUMIFS(L146:L165,B146:B165,"工事")</f>
        <v>0</v>
      </c>
      <c r="M167" s="174"/>
      <c r="N167" s="175">
        <f t="shared" si="27"/>
        <v>0</v>
      </c>
      <c r="O167" s="146"/>
    </row>
    <row r="168" spans="1:15" ht="18.75" customHeight="1" thickBot="1" x14ac:dyDescent="0.2">
      <c r="A168" s="87"/>
      <c r="B168" s="257"/>
      <c r="C168" s="278"/>
      <c r="D168" s="279" t="s">
        <v>516</v>
      </c>
      <c r="E168" s="280" t="s">
        <v>509</v>
      </c>
      <c r="F168" s="281"/>
      <c r="G168" s="282"/>
      <c r="H168" s="283"/>
      <c r="I168" s="258"/>
      <c r="J168" s="265">
        <f>J166+J167</f>
        <v>0</v>
      </c>
      <c r="K168" s="259"/>
      <c r="L168" s="266">
        <f>L166+L167</f>
        <v>0</v>
      </c>
      <c r="M168" s="260"/>
      <c r="N168" s="267">
        <f t="shared" si="27"/>
        <v>0</v>
      </c>
      <c r="O168" s="261"/>
    </row>
    <row r="169" spans="1:15" ht="18.75" customHeight="1" thickTop="1" x14ac:dyDescent="0.15">
      <c r="A169" s="87"/>
      <c r="B169" s="147"/>
      <c r="C169" s="250" t="s">
        <v>417</v>
      </c>
      <c r="D169" s="251" t="s">
        <v>491</v>
      </c>
      <c r="E169" s="252" t="s">
        <v>493</v>
      </c>
      <c r="F169" s="253"/>
      <c r="G169" s="314"/>
      <c r="H169" s="315"/>
      <c r="I169" s="152"/>
      <c r="J169" s="254">
        <f>SUMIFS(J122:J168,D122:D168,"設備費2")</f>
        <v>0</v>
      </c>
      <c r="K169" s="154"/>
      <c r="L169" s="255">
        <f>SUMIFS(L122:L168,D122:D168,"設備費2")</f>
        <v>0</v>
      </c>
      <c r="M169" s="316"/>
      <c r="N169" s="256">
        <f t="shared" si="27"/>
        <v>0</v>
      </c>
      <c r="O169" s="157"/>
    </row>
    <row r="170" spans="1:15" ht="18.75" customHeight="1" x14ac:dyDescent="0.15">
      <c r="A170" s="87"/>
      <c r="B170" s="137"/>
      <c r="C170" s="177" t="s">
        <v>417</v>
      </c>
      <c r="D170" s="319" t="s">
        <v>497</v>
      </c>
      <c r="E170" s="179" t="s">
        <v>493</v>
      </c>
      <c r="F170" s="238"/>
      <c r="G170" s="170"/>
      <c r="H170" s="171"/>
      <c r="I170" s="141"/>
      <c r="J170" s="172">
        <f>SUMIFS(J122:J168,D122:D168,"工事費2")</f>
        <v>0</v>
      </c>
      <c r="K170" s="143"/>
      <c r="L170" s="173">
        <f>SUMIFS(L122:L168,D122:D168,"工事費2")</f>
        <v>0</v>
      </c>
      <c r="M170" s="174"/>
      <c r="N170" s="175">
        <f t="shared" si="27"/>
        <v>0</v>
      </c>
      <c r="O170" s="146"/>
    </row>
    <row r="171" spans="1:15" ht="18.75" customHeight="1" thickBot="1" x14ac:dyDescent="0.2">
      <c r="A171" s="87"/>
      <c r="B171" s="257"/>
      <c r="C171" s="278"/>
      <c r="D171" s="284" t="s">
        <v>498</v>
      </c>
      <c r="E171" s="280" t="s">
        <v>493</v>
      </c>
      <c r="F171" s="281"/>
      <c r="G171" s="282"/>
      <c r="H171" s="283"/>
      <c r="I171" s="258"/>
      <c r="J171" s="265">
        <f>J169+J170</f>
        <v>0</v>
      </c>
      <c r="K171" s="259"/>
      <c r="L171" s="266">
        <f>L169+L170</f>
        <v>0</v>
      </c>
      <c r="M171" s="260"/>
      <c r="N171" s="267">
        <f t="shared" si="27"/>
        <v>0</v>
      </c>
      <c r="O171" s="261"/>
    </row>
    <row r="172" spans="1:15" ht="18.75" customHeight="1" thickTop="1" x14ac:dyDescent="0.15">
      <c r="A172" s="87"/>
      <c r="B172" s="137"/>
      <c r="C172" s="2011" t="s">
        <v>500</v>
      </c>
      <c r="D172" s="2012"/>
      <c r="E172" s="2013"/>
      <c r="F172" s="239"/>
      <c r="G172" s="138"/>
      <c r="H172" s="139"/>
      <c r="I172" s="141"/>
      <c r="J172" s="141"/>
      <c r="K172" s="142"/>
      <c r="L172" s="143"/>
      <c r="M172" s="174"/>
      <c r="N172" s="145"/>
      <c r="O172" s="146"/>
    </row>
    <row r="173" spans="1:15" ht="18.75" customHeight="1" x14ac:dyDescent="0.15">
      <c r="A173" s="87"/>
      <c r="B173" s="137"/>
      <c r="C173" s="2014" t="s">
        <v>518</v>
      </c>
      <c r="D173" s="2015"/>
      <c r="E173" s="2016"/>
      <c r="F173" s="239"/>
      <c r="G173" s="138"/>
      <c r="H173" s="139"/>
      <c r="I173" s="140"/>
      <c r="J173" s="141"/>
      <c r="K173" s="142"/>
      <c r="L173" s="143"/>
      <c r="M173" s="174" t="str">
        <f t="shared" ref="M173:M193" si="28">IF(I173-K173=0,"",I173-K173)</f>
        <v/>
      </c>
      <c r="N173" s="145"/>
      <c r="O173" s="146"/>
    </row>
    <row r="174" spans="1:15" ht="18.75" customHeight="1" x14ac:dyDescent="0.15">
      <c r="A174" s="87"/>
      <c r="B174" s="137"/>
      <c r="C174" s="326"/>
      <c r="D174" s="317"/>
      <c r="E174" s="318"/>
      <c r="F174" s="239"/>
      <c r="G174" s="138"/>
      <c r="H174" s="139"/>
      <c r="I174" s="140"/>
      <c r="J174" s="141">
        <f t="shared" ref="J174:J193" si="29">ROUNDDOWN(H174*I174,0)</f>
        <v>0</v>
      </c>
      <c r="K174" s="142"/>
      <c r="L174" s="143">
        <f t="shared" ref="L174:L217" si="30">ROUNDDOWN(H174*K174,0)</f>
        <v>0</v>
      </c>
      <c r="M174" s="174" t="str">
        <f t="shared" si="28"/>
        <v/>
      </c>
      <c r="N174" s="145">
        <f>J174-L174</f>
        <v>0</v>
      </c>
      <c r="O174" s="146"/>
    </row>
    <row r="175" spans="1:15" ht="18.75" customHeight="1" x14ac:dyDescent="0.15">
      <c r="A175" s="87"/>
      <c r="B175" s="137"/>
      <c r="C175" s="326"/>
      <c r="D175" s="317"/>
      <c r="E175" s="318"/>
      <c r="F175" s="239"/>
      <c r="G175" s="138"/>
      <c r="H175" s="139"/>
      <c r="I175" s="140"/>
      <c r="J175" s="141">
        <f t="shared" si="29"/>
        <v>0</v>
      </c>
      <c r="K175" s="142"/>
      <c r="L175" s="143">
        <f t="shared" si="30"/>
        <v>0</v>
      </c>
      <c r="M175" s="174" t="str">
        <f t="shared" si="28"/>
        <v/>
      </c>
      <c r="N175" s="145">
        <f t="shared" ref="N175:N188" si="31">J175-L175</f>
        <v>0</v>
      </c>
      <c r="O175" s="146"/>
    </row>
    <row r="176" spans="1:15" ht="18.75" customHeight="1" x14ac:dyDescent="0.15">
      <c r="A176" s="87"/>
      <c r="B176" s="137"/>
      <c r="C176" s="326"/>
      <c r="D176" s="317"/>
      <c r="E176" s="318"/>
      <c r="F176" s="239"/>
      <c r="G176" s="138"/>
      <c r="H176" s="139"/>
      <c r="I176" s="140"/>
      <c r="J176" s="141">
        <f t="shared" si="29"/>
        <v>0</v>
      </c>
      <c r="K176" s="142"/>
      <c r="L176" s="143">
        <f t="shared" si="30"/>
        <v>0</v>
      </c>
      <c r="M176" s="174" t="str">
        <f t="shared" si="28"/>
        <v/>
      </c>
      <c r="N176" s="145">
        <f t="shared" si="31"/>
        <v>0</v>
      </c>
      <c r="O176" s="146"/>
    </row>
    <row r="177" spans="1:15" ht="18.75" customHeight="1" x14ac:dyDescent="0.15">
      <c r="A177" s="87"/>
      <c r="B177" s="137"/>
      <c r="C177" s="326"/>
      <c r="D177" s="317"/>
      <c r="E177" s="318"/>
      <c r="F177" s="239"/>
      <c r="G177" s="138"/>
      <c r="H177" s="139"/>
      <c r="I177" s="140"/>
      <c r="J177" s="141">
        <f t="shared" si="29"/>
        <v>0</v>
      </c>
      <c r="K177" s="142"/>
      <c r="L177" s="143">
        <f t="shared" si="30"/>
        <v>0</v>
      </c>
      <c r="M177" s="174" t="str">
        <f t="shared" si="28"/>
        <v/>
      </c>
      <c r="N177" s="145">
        <f t="shared" si="31"/>
        <v>0</v>
      </c>
      <c r="O177" s="146"/>
    </row>
    <row r="178" spans="1:15" ht="18.75" customHeight="1" x14ac:dyDescent="0.15">
      <c r="A178" s="87"/>
      <c r="B178" s="137"/>
      <c r="C178" s="326"/>
      <c r="D178" s="317"/>
      <c r="E178" s="318"/>
      <c r="F178" s="239"/>
      <c r="G178" s="138"/>
      <c r="H178" s="139"/>
      <c r="I178" s="140"/>
      <c r="J178" s="141">
        <f t="shared" si="29"/>
        <v>0</v>
      </c>
      <c r="K178" s="142"/>
      <c r="L178" s="143">
        <f t="shared" si="30"/>
        <v>0</v>
      </c>
      <c r="M178" s="174" t="str">
        <f t="shared" si="28"/>
        <v/>
      </c>
      <c r="N178" s="145">
        <f t="shared" si="31"/>
        <v>0</v>
      </c>
      <c r="O178" s="146"/>
    </row>
    <row r="179" spans="1:15" ht="18.75" customHeight="1" x14ac:dyDescent="0.15">
      <c r="A179" s="87"/>
      <c r="B179" s="137"/>
      <c r="C179" s="326"/>
      <c r="D179" s="317"/>
      <c r="E179" s="318"/>
      <c r="F179" s="239"/>
      <c r="G179" s="138"/>
      <c r="H179" s="139"/>
      <c r="I179" s="140"/>
      <c r="J179" s="141">
        <f t="shared" si="29"/>
        <v>0</v>
      </c>
      <c r="K179" s="142"/>
      <c r="L179" s="143">
        <f t="shared" si="30"/>
        <v>0</v>
      </c>
      <c r="M179" s="174" t="str">
        <f t="shared" si="28"/>
        <v/>
      </c>
      <c r="N179" s="145">
        <f t="shared" si="31"/>
        <v>0</v>
      </c>
      <c r="O179" s="146"/>
    </row>
    <row r="180" spans="1:15" ht="18.75" customHeight="1" x14ac:dyDescent="0.15">
      <c r="A180" s="87"/>
      <c r="B180" s="137"/>
      <c r="C180" s="326"/>
      <c r="D180" s="317"/>
      <c r="E180" s="318"/>
      <c r="F180" s="239"/>
      <c r="G180" s="138"/>
      <c r="H180" s="139"/>
      <c r="I180" s="140"/>
      <c r="J180" s="141">
        <f t="shared" si="29"/>
        <v>0</v>
      </c>
      <c r="K180" s="142"/>
      <c r="L180" s="143">
        <f t="shared" si="30"/>
        <v>0</v>
      </c>
      <c r="M180" s="174" t="str">
        <f t="shared" si="28"/>
        <v/>
      </c>
      <c r="N180" s="145">
        <f t="shared" si="31"/>
        <v>0</v>
      </c>
      <c r="O180" s="146"/>
    </row>
    <row r="181" spans="1:15" ht="18.75" customHeight="1" x14ac:dyDescent="0.15">
      <c r="A181" s="87"/>
      <c r="B181" s="137"/>
      <c r="C181" s="326"/>
      <c r="D181" s="317"/>
      <c r="E181" s="318"/>
      <c r="F181" s="239"/>
      <c r="G181" s="138"/>
      <c r="H181" s="139"/>
      <c r="I181" s="140"/>
      <c r="J181" s="141">
        <f t="shared" si="29"/>
        <v>0</v>
      </c>
      <c r="K181" s="142"/>
      <c r="L181" s="143">
        <f t="shared" si="30"/>
        <v>0</v>
      </c>
      <c r="M181" s="174" t="str">
        <f t="shared" si="28"/>
        <v/>
      </c>
      <c r="N181" s="145">
        <f t="shared" si="31"/>
        <v>0</v>
      </c>
      <c r="O181" s="146"/>
    </row>
    <row r="182" spans="1:15" ht="18.75" customHeight="1" x14ac:dyDescent="0.15">
      <c r="A182" s="87"/>
      <c r="B182" s="137"/>
      <c r="C182" s="326"/>
      <c r="D182" s="317"/>
      <c r="E182" s="318"/>
      <c r="F182" s="239"/>
      <c r="G182" s="138"/>
      <c r="H182" s="139"/>
      <c r="I182" s="140"/>
      <c r="J182" s="141">
        <f t="shared" si="29"/>
        <v>0</v>
      </c>
      <c r="K182" s="142"/>
      <c r="L182" s="143">
        <f t="shared" si="30"/>
        <v>0</v>
      </c>
      <c r="M182" s="174" t="str">
        <f t="shared" si="28"/>
        <v/>
      </c>
      <c r="N182" s="145">
        <f t="shared" si="31"/>
        <v>0</v>
      </c>
      <c r="O182" s="146"/>
    </row>
    <row r="183" spans="1:15" ht="18.75" customHeight="1" x14ac:dyDescent="0.15">
      <c r="A183" s="87"/>
      <c r="B183" s="137"/>
      <c r="C183" s="326"/>
      <c r="D183" s="317"/>
      <c r="E183" s="318"/>
      <c r="F183" s="239"/>
      <c r="G183" s="138"/>
      <c r="H183" s="139"/>
      <c r="I183" s="140"/>
      <c r="J183" s="141">
        <f t="shared" si="29"/>
        <v>0</v>
      </c>
      <c r="K183" s="142"/>
      <c r="L183" s="143">
        <f t="shared" si="30"/>
        <v>0</v>
      </c>
      <c r="M183" s="174" t="str">
        <f t="shared" si="28"/>
        <v/>
      </c>
      <c r="N183" s="145">
        <f t="shared" si="31"/>
        <v>0</v>
      </c>
      <c r="O183" s="146"/>
    </row>
    <row r="184" spans="1:15" ht="18.75" customHeight="1" x14ac:dyDescent="0.15">
      <c r="A184" s="87"/>
      <c r="B184" s="137"/>
      <c r="C184" s="326"/>
      <c r="D184" s="317"/>
      <c r="E184" s="318"/>
      <c r="F184" s="239"/>
      <c r="G184" s="138"/>
      <c r="H184" s="139"/>
      <c r="I184" s="140"/>
      <c r="J184" s="141">
        <f t="shared" si="29"/>
        <v>0</v>
      </c>
      <c r="K184" s="142"/>
      <c r="L184" s="143">
        <f t="shared" si="30"/>
        <v>0</v>
      </c>
      <c r="M184" s="174" t="str">
        <f t="shared" si="28"/>
        <v/>
      </c>
      <c r="N184" s="145">
        <f t="shared" si="31"/>
        <v>0</v>
      </c>
      <c r="O184" s="146"/>
    </row>
    <row r="185" spans="1:15" ht="18.75" customHeight="1" x14ac:dyDescent="0.15">
      <c r="A185" s="87"/>
      <c r="B185" s="137"/>
      <c r="C185" s="326"/>
      <c r="D185" s="317"/>
      <c r="E185" s="318"/>
      <c r="F185" s="239"/>
      <c r="G185" s="138"/>
      <c r="H185" s="139"/>
      <c r="I185" s="140"/>
      <c r="J185" s="141">
        <f t="shared" si="29"/>
        <v>0</v>
      </c>
      <c r="K185" s="142"/>
      <c r="L185" s="143">
        <f t="shared" si="30"/>
        <v>0</v>
      </c>
      <c r="M185" s="174" t="str">
        <f t="shared" si="28"/>
        <v/>
      </c>
      <c r="N185" s="145">
        <f t="shared" si="31"/>
        <v>0</v>
      </c>
      <c r="O185" s="146"/>
    </row>
    <row r="186" spans="1:15" ht="18.75" customHeight="1" x14ac:dyDescent="0.15">
      <c r="A186" s="87"/>
      <c r="B186" s="137"/>
      <c r="C186" s="326"/>
      <c r="D186" s="317"/>
      <c r="E186" s="318"/>
      <c r="F186" s="239"/>
      <c r="G186" s="138"/>
      <c r="H186" s="139"/>
      <c r="I186" s="140"/>
      <c r="J186" s="141">
        <f t="shared" si="29"/>
        <v>0</v>
      </c>
      <c r="K186" s="142"/>
      <c r="L186" s="143">
        <f t="shared" si="30"/>
        <v>0</v>
      </c>
      <c r="M186" s="174" t="str">
        <f t="shared" si="28"/>
        <v/>
      </c>
      <c r="N186" s="145">
        <f t="shared" si="31"/>
        <v>0</v>
      </c>
      <c r="O186" s="146"/>
    </row>
    <row r="187" spans="1:15" ht="18.75" customHeight="1" x14ac:dyDescent="0.15">
      <c r="A187" s="87"/>
      <c r="B187" s="137"/>
      <c r="C187" s="326"/>
      <c r="D187" s="317"/>
      <c r="E187" s="318"/>
      <c r="F187" s="239"/>
      <c r="G187" s="138"/>
      <c r="H187" s="139"/>
      <c r="I187" s="140"/>
      <c r="J187" s="141">
        <f t="shared" si="29"/>
        <v>0</v>
      </c>
      <c r="K187" s="142"/>
      <c r="L187" s="143">
        <f t="shared" si="30"/>
        <v>0</v>
      </c>
      <c r="M187" s="174" t="str">
        <f t="shared" si="28"/>
        <v/>
      </c>
      <c r="N187" s="145">
        <f t="shared" si="31"/>
        <v>0</v>
      </c>
      <c r="O187" s="146"/>
    </row>
    <row r="188" spans="1:15" ht="18.75" customHeight="1" x14ac:dyDescent="0.15">
      <c r="A188" s="87"/>
      <c r="B188" s="137"/>
      <c r="C188" s="326"/>
      <c r="D188" s="317"/>
      <c r="E188" s="318"/>
      <c r="F188" s="239"/>
      <c r="G188" s="138"/>
      <c r="H188" s="139"/>
      <c r="I188" s="140"/>
      <c r="J188" s="141">
        <f t="shared" si="29"/>
        <v>0</v>
      </c>
      <c r="K188" s="142"/>
      <c r="L188" s="143">
        <f t="shared" si="30"/>
        <v>0</v>
      </c>
      <c r="M188" s="174" t="str">
        <f t="shared" si="28"/>
        <v/>
      </c>
      <c r="N188" s="145">
        <f t="shared" si="31"/>
        <v>0</v>
      </c>
      <c r="O188" s="146"/>
    </row>
    <row r="189" spans="1:15" ht="18.75" customHeight="1" x14ac:dyDescent="0.15">
      <c r="A189" s="87"/>
      <c r="B189" s="137"/>
      <c r="C189" s="326"/>
      <c r="D189" s="317"/>
      <c r="E189" s="318"/>
      <c r="F189" s="239"/>
      <c r="G189" s="138"/>
      <c r="H189" s="139"/>
      <c r="I189" s="140"/>
      <c r="J189" s="141">
        <f t="shared" si="29"/>
        <v>0</v>
      </c>
      <c r="K189" s="142"/>
      <c r="L189" s="143">
        <f t="shared" si="30"/>
        <v>0</v>
      </c>
      <c r="M189" s="174" t="str">
        <f t="shared" si="28"/>
        <v/>
      </c>
      <c r="N189" s="145">
        <f>J189-L189</f>
        <v>0</v>
      </c>
      <c r="O189" s="146"/>
    </row>
    <row r="190" spans="1:15" ht="18.75" customHeight="1" x14ac:dyDescent="0.15">
      <c r="A190" s="87"/>
      <c r="B190" s="137"/>
      <c r="C190" s="326"/>
      <c r="D190" s="317"/>
      <c r="E190" s="318"/>
      <c r="F190" s="239"/>
      <c r="G190" s="138"/>
      <c r="H190" s="139"/>
      <c r="I190" s="140"/>
      <c r="J190" s="141">
        <f t="shared" si="29"/>
        <v>0</v>
      </c>
      <c r="K190" s="142"/>
      <c r="L190" s="143">
        <f t="shared" si="30"/>
        <v>0</v>
      </c>
      <c r="M190" s="174" t="str">
        <f t="shared" si="28"/>
        <v/>
      </c>
      <c r="N190" s="145">
        <f t="shared" ref="N190:N193" si="32">J190-L190</f>
        <v>0</v>
      </c>
      <c r="O190" s="146"/>
    </row>
    <row r="191" spans="1:15" ht="18.75" customHeight="1" x14ac:dyDescent="0.15">
      <c r="A191" s="87"/>
      <c r="B191" s="137"/>
      <c r="C191" s="326"/>
      <c r="D191" s="317"/>
      <c r="E191" s="318"/>
      <c r="F191" s="239"/>
      <c r="G191" s="138"/>
      <c r="H191" s="139"/>
      <c r="I191" s="140"/>
      <c r="J191" s="141">
        <f t="shared" si="29"/>
        <v>0</v>
      </c>
      <c r="K191" s="142"/>
      <c r="L191" s="143">
        <f t="shared" si="30"/>
        <v>0</v>
      </c>
      <c r="M191" s="174" t="str">
        <f t="shared" si="28"/>
        <v/>
      </c>
      <c r="N191" s="145">
        <f t="shared" si="32"/>
        <v>0</v>
      </c>
      <c r="O191" s="146"/>
    </row>
    <row r="192" spans="1:15" ht="18.75" customHeight="1" x14ac:dyDescent="0.15">
      <c r="A192" s="87"/>
      <c r="B192" s="137"/>
      <c r="C192" s="326"/>
      <c r="D192" s="317"/>
      <c r="E192" s="318"/>
      <c r="F192" s="239"/>
      <c r="G192" s="138"/>
      <c r="H192" s="139"/>
      <c r="I192" s="140"/>
      <c r="J192" s="141">
        <f t="shared" si="29"/>
        <v>0</v>
      </c>
      <c r="K192" s="142"/>
      <c r="L192" s="143">
        <f t="shared" si="30"/>
        <v>0</v>
      </c>
      <c r="M192" s="174" t="str">
        <f t="shared" si="28"/>
        <v/>
      </c>
      <c r="N192" s="145">
        <f t="shared" si="32"/>
        <v>0</v>
      </c>
      <c r="O192" s="146"/>
    </row>
    <row r="193" spans="1:15" ht="18.75" customHeight="1" thickBot="1" x14ac:dyDescent="0.2">
      <c r="A193" s="87"/>
      <c r="B193" s="320"/>
      <c r="C193" s="269"/>
      <c r="D193" s="270"/>
      <c r="E193" s="271"/>
      <c r="F193" s="272"/>
      <c r="G193" s="273"/>
      <c r="H193" s="274"/>
      <c r="I193" s="275"/>
      <c r="J193" s="304">
        <f t="shared" si="29"/>
        <v>0</v>
      </c>
      <c r="K193" s="276"/>
      <c r="L193" s="306">
        <f t="shared" si="30"/>
        <v>0</v>
      </c>
      <c r="M193" s="308" t="str">
        <f t="shared" si="28"/>
        <v/>
      </c>
      <c r="N193" s="277">
        <f t="shared" si="32"/>
        <v>0</v>
      </c>
      <c r="O193" s="103"/>
    </row>
    <row r="194" spans="1:15" ht="18.75" customHeight="1" x14ac:dyDescent="0.15">
      <c r="A194" s="87"/>
      <c r="B194" s="147"/>
      <c r="C194" s="268" t="s">
        <v>519</v>
      </c>
      <c r="D194" s="251" t="s">
        <v>552</v>
      </c>
      <c r="E194" s="252" t="s">
        <v>496</v>
      </c>
      <c r="F194" s="253"/>
      <c r="G194" s="314"/>
      <c r="H194" s="315"/>
      <c r="I194" s="152"/>
      <c r="J194" s="254">
        <f>SUMIFS(J174:J193,B174:B193,"設備")</f>
        <v>0</v>
      </c>
      <c r="K194" s="154"/>
      <c r="L194" s="255">
        <f>SUMIFS(L174:L193,B174:B193,"設備")</f>
        <v>0</v>
      </c>
      <c r="M194" s="316"/>
      <c r="N194" s="256">
        <f>J194-L194</f>
        <v>0</v>
      </c>
      <c r="O194" s="157"/>
    </row>
    <row r="195" spans="1:15" ht="18.75" customHeight="1" x14ac:dyDescent="0.15">
      <c r="A195" s="87"/>
      <c r="B195" s="137"/>
      <c r="C195" s="268" t="s">
        <v>519</v>
      </c>
      <c r="D195" s="319" t="s">
        <v>553</v>
      </c>
      <c r="E195" s="179" t="s">
        <v>496</v>
      </c>
      <c r="F195" s="238"/>
      <c r="G195" s="170"/>
      <c r="H195" s="171"/>
      <c r="I195" s="141"/>
      <c r="J195" s="172">
        <f>SUMIFS(J174:J193,B174:B193,"工事")</f>
        <v>0</v>
      </c>
      <c r="K195" s="143"/>
      <c r="L195" s="173">
        <f>SUMIFS(L174:L193,B174:B193,"工事")</f>
        <v>0</v>
      </c>
      <c r="M195" s="174"/>
      <c r="N195" s="175">
        <f>J195-L195</f>
        <v>0</v>
      </c>
      <c r="O195" s="146"/>
    </row>
    <row r="196" spans="1:15" ht="18.75" customHeight="1" thickBot="1" x14ac:dyDescent="0.2">
      <c r="A196" s="87"/>
      <c r="B196" s="320"/>
      <c r="C196" s="299"/>
      <c r="D196" s="264" t="s">
        <v>519</v>
      </c>
      <c r="E196" s="321" t="s">
        <v>509</v>
      </c>
      <c r="F196" s="262"/>
      <c r="G196" s="302"/>
      <c r="H196" s="303"/>
      <c r="I196" s="304"/>
      <c r="J196" s="305">
        <f>J194+J195</f>
        <v>0</v>
      </c>
      <c r="K196" s="306"/>
      <c r="L196" s="307">
        <f>L194+L195</f>
        <v>0</v>
      </c>
      <c r="M196" s="308"/>
      <c r="N196" s="309">
        <f>J196-L196</f>
        <v>0</v>
      </c>
      <c r="O196" s="103"/>
    </row>
    <row r="197" spans="1:15" ht="18.75" customHeight="1" x14ac:dyDescent="0.15">
      <c r="A197" s="87"/>
      <c r="B197" s="137"/>
      <c r="C197" s="2003" t="s">
        <v>520</v>
      </c>
      <c r="D197" s="2004"/>
      <c r="E197" s="2005"/>
      <c r="F197" s="239"/>
      <c r="G197" s="138"/>
      <c r="H197" s="139"/>
      <c r="I197" s="140"/>
      <c r="J197" s="152"/>
      <c r="K197" s="322"/>
      <c r="L197" s="294">
        <f t="shared" si="30"/>
        <v>0</v>
      </c>
      <c r="M197" s="316" t="str">
        <f t="shared" ref="M197:M217" si="33">IF(I197-K197=0,"",I197-K197)</f>
        <v/>
      </c>
      <c r="N197" s="156"/>
      <c r="O197" s="146"/>
    </row>
    <row r="198" spans="1:15" ht="18.75" customHeight="1" x14ac:dyDescent="0.15">
      <c r="A198" s="87"/>
      <c r="B198" s="137"/>
      <c r="C198" s="326"/>
      <c r="D198" s="495"/>
      <c r="E198" s="493"/>
      <c r="F198" s="239"/>
      <c r="G198" s="138"/>
      <c r="H198" s="139"/>
      <c r="I198" s="140"/>
      <c r="J198" s="141">
        <f t="shared" ref="J198:J217" si="34">ROUNDDOWN(H198*I198,0)</f>
        <v>0</v>
      </c>
      <c r="K198" s="142"/>
      <c r="L198" s="143">
        <f t="shared" si="30"/>
        <v>0</v>
      </c>
      <c r="M198" s="174" t="str">
        <f t="shared" si="33"/>
        <v/>
      </c>
      <c r="N198" s="145">
        <f t="shared" ref="N198" si="35">J198-L198</f>
        <v>0</v>
      </c>
      <c r="O198" s="146"/>
    </row>
    <row r="199" spans="1:15" ht="18.75" customHeight="1" x14ac:dyDescent="0.15">
      <c r="A199" s="87"/>
      <c r="B199" s="137"/>
      <c r="C199" s="326"/>
      <c r="D199" s="317"/>
      <c r="E199" s="318"/>
      <c r="F199" s="239"/>
      <c r="G199" s="138"/>
      <c r="H199" s="139"/>
      <c r="I199" s="140"/>
      <c r="J199" s="141">
        <f t="shared" si="34"/>
        <v>0</v>
      </c>
      <c r="K199" s="142"/>
      <c r="L199" s="143">
        <f t="shared" si="30"/>
        <v>0</v>
      </c>
      <c r="M199" s="174" t="str">
        <f t="shared" si="33"/>
        <v/>
      </c>
      <c r="N199" s="145">
        <f>J199-L199</f>
        <v>0</v>
      </c>
      <c r="O199" s="146"/>
    </row>
    <row r="200" spans="1:15" ht="18.75" customHeight="1" x14ac:dyDescent="0.15">
      <c r="A200" s="87"/>
      <c r="B200" s="137"/>
      <c r="C200" s="326"/>
      <c r="D200" s="317"/>
      <c r="E200" s="318"/>
      <c r="F200" s="239"/>
      <c r="G200" s="138"/>
      <c r="H200" s="139"/>
      <c r="I200" s="140"/>
      <c r="J200" s="141">
        <f t="shared" si="34"/>
        <v>0</v>
      </c>
      <c r="K200" s="142"/>
      <c r="L200" s="143">
        <f t="shared" si="30"/>
        <v>0</v>
      </c>
      <c r="M200" s="174" t="str">
        <f t="shared" si="33"/>
        <v/>
      </c>
      <c r="N200" s="145">
        <f t="shared" ref="N200:N209" si="36">J200-L200</f>
        <v>0</v>
      </c>
      <c r="O200" s="146"/>
    </row>
    <row r="201" spans="1:15" ht="18.75" customHeight="1" x14ac:dyDescent="0.15">
      <c r="A201" s="87"/>
      <c r="B201" s="137"/>
      <c r="C201" s="326"/>
      <c r="D201" s="317"/>
      <c r="E201" s="318"/>
      <c r="F201" s="239"/>
      <c r="G201" s="138"/>
      <c r="H201" s="139"/>
      <c r="I201" s="140"/>
      <c r="J201" s="141">
        <f t="shared" si="34"/>
        <v>0</v>
      </c>
      <c r="K201" s="142"/>
      <c r="L201" s="143">
        <f t="shared" si="30"/>
        <v>0</v>
      </c>
      <c r="M201" s="174" t="str">
        <f t="shared" si="33"/>
        <v/>
      </c>
      <c r="N201" s="145">
        <f t="shared" si="36"/>
        <v>0</v>
      </c>
      <c r="O201" s="146"/>
    </row>
    <row r="202" spans="1:15" ht="18.75" customHeight="1" x14ac:dyDescent="0.15">
      <c r="A202" s="87"/>
      <c r="B202" s="137"/>
      <c r="C202" s="326"/>
      <c r="D202" s="317"/>
      <c r="E202" s="318"/>
      <c r="F202" s="239"/>
      <c r="G202" s="138"/>
      <c r="H202" s="139"/>
      <c r="I202" s="140"/>
      <c r="J202" s="141">
        <f t="shared" si="34"/>
        <v>0</v>
      </c>
      <c r="K202" s="142"/>
      <c r="L202" s="143">
        <f t="shared" si="30"/>
        <v>0</v>
      </c>
      <c r="M202" s="174" t="str">
        <f t="shared" si="33"/>
        <v/>
      </c>
      <c r="N202" s="145">
        <f t="shared" si="36"/>
        <v>0</v>
      </c>
      <c r="O202" s="146"/>
    </row>
    <row r="203" spans="1:15" ht="18.75" customHeight="1" x14ac:dyDescent="0.15">
      <c r="A203" s="87"/>
      <c r="B203" s="137"/>
      <c r="C203" s="326"/>
      <c r="D203" s="317"/>
      <c r="E203" s="318"/>
      <c r="F203" s="239"/>
      <c r="G203" s="138"/>
      <c r="H203" s="139"/>
      <c r="I203" s="140"/>
      <c r="J203" s="141">
        <f t="shared" si="34"/>
        <v>0</v>
      </c>
      <c r="K203" s="142"/>
      <c r="L203" s="143">
        <f t="shared" si="30"/>
        <v>0</v>
      </c>
      <c r="M203" s="174" t="str">
        <f t="shared" si="33"/>
        <v/>
      </c>
      <c r="N203" s="145">
        <f t="shared" si="36"/>
        <v>0</v>
      </c>
      <c r="O203" s="146"/>
    </row>
    <row r="204" spans="1:15" ht="18.75" customHeight="1" x14ac:dyDescent="0.15">
      <c r="A204" s="87"/>
      <c r="B204" s="137"/>
      <c r="C204" s="326"/>
      <c r="D204" s="317"/>
      <c r="E204" s="318"/>
      <c r="F204" s="239"/>
      <c r="G204" s="138"/>
      <c r="H204" s="139"/>
      <c r="I204" s="140"/>
      <c r="J204" s="141">
        <f t="shared" si="34"/>
        <v>0</v>
      </c>
      <c r="K204" s="142"/>
      <c r="L204" s="143">
        <f t="shared" si="30"/>
        <v>0</v>
      </c>
      <c r="M204" s="174" t="str">
        <f t="shared" si="33"/>
        <v/>
      </c>
      <c r="N204" s="145">
        <f t="shared" si="36"/>
        <v>0</v>
      </c>
      <c r="O204" s="146"/>
    </row>
    <row r="205" spans="1:15" ht="18.75" customHeight="1" x14ac:dyDescent="0.15">
      <c r="A205" s="87"/>
      <c r="B205" s="137"/>
      <c r="C205" s="326"/>
      <c r="D205" s="317"/>
      <c r="E205" s="318"/>
      <c r="F205" s="239"/>
      <c r="G205" s="138"/>
      <c r="H205" s="139"/>
      <c r="I205" s="140"/>
      <c r="J205" s="141">
        <f t="shared" si="34"/>
        <v>0</v>
      </c>
      <c r="K205" s="142"/>
      <c r="L205" s="143">
        <f t="shared" si="30"/>
        <v>0</v>
      </c>
      <c r="M205" s="174" t="str">
        <f t="shared" si="33"/>
        <v/>
      </c>
      <c r="N205" s="145">
        <f t="shared" si="36"/>
        <v>0</v>
      </c>
      <c r="O205" s="146"/>
    </row>
    <row r="206" spans="1:15" ht="18.75" customHeight="1" x14ac:dyDescent="0.15">
      <c r="A206" s="87"/>
      <c r="B206" s="137"/>
      <c r="C206" s="326"/>
      <c r="D206" s="317"/>
      <c r="E206" s="318"/>
      <c r="F206" s="239"/>
      <c r="G206" s="138"/>
      <c r="H206" s="139"/>
      <c r="I206" s="140"/>
      <c r="J206" s="141">
        <f t="shared" si="34"/>
        <v>0</v>
      </c>
      <c r="K206" s="142"/>
      <c r="L206" s="143">
        <f t="shared" si="30"/>
        <v>0</v>
      </c>
      <c r="M206" s="174" t="str">
        <f t="shared" si="33"/>
        <v/>
      </c>
      <c r="N206" s="145">
        <f t="shared" si="36"/>
        <v>0</v>
      </c>
      <c r="O206" s="146"/>
    </row>
    <row r="207" spans="1:15" ht="18.75" customHeight="1" x14ac:dyDescent="0.15">
      <c r="A207" s="87"/>
      <c r="B207" s="137"/>
      <c r="C207" s="326"/>
      <c r="D207" s="317"/>
      <c r="E207" s="318"/>
      <c r="F207" s="239"/>
      <c r="G207" s="138"/>
      <c r="H207" s="139"/>
      <c r="I207" s="140"/>
      <c r="J207" s="141">
        <f t="shared" si="34"/>
        <v>0</v>
      </c>
      <c r="K207" s="142"/>
      <c r="L207" s="143">
        <f t="shared" si="30"/>
        <v>0</v>
      </c>
      <c r="M207" s="174" t="str">
        <f t="shared" si="33"/>
        <v/>
      </c>
      <c r="N207" s="145">
        <f t="shared" si="36"/>
        <v>0</v>
      </c>
      <c r="O207" s="146"/>
    </row>
    <row r="208" spans="1:15" ht="18.75" customHeight="1" x14ac:dyDescent="0.15">
      <c r="A208" s="87"/>
      <c r="B208" s="137"/>
      <c r="C208" s="326"/>
      <c r="D208" s="317"/>
      <c r="E208" s="318"/>
      <c r="F208" s="239"/>
      <c r="G208" s="138"/>
      <c r="H208" s="139"/>
      <c r="I208" s="140"/>
      <c r="J208" s="141">
        <f t="shared" si="34"/>
        <v>0</v>
      </c>
      <c r="K208" s="142"/>
      <c r="L208" s="143">
        <f t="shared" si="30"/>
        <v>0</v>
      </c>
      <c r="M208" s="174" t="str">
        <f t="shared" si="33"/>
        <v/>
      </c>
      <c r="N208" s="145">
        <f t="shared" si="36"/>
        <v>0</v>
      </c>
      <c r="O208" s="146"/>
    </row>
    <row r="209" spans="1:15" ht="18.75" customHeight="1" x14ac:dyDescent="0.15">
      <c r="A209" s="87"/>
      <c r="B209" s="137"/>
      <c r="C209" s="326"/>
      <c r="D209" s="317"/>
      <c r="E209" s="318"/>
      <c r="F209" s="239"/>
      <c r="G209" s="138"/>
      <c r="H209" s="139"/>
      <c r="I209" s="140"/>
      <c r="J209" s="141">
        <f t="shared" si="34"/>
        <v>0</v>
      </c>
      <c r="K209" s="142"/>
      <c r="L209" s="143">
        <f t="shared" si="30"/>
        <v>0</v>
      </c>
      <c r="M209" s="174" t="str">
        <f t="shared" si="33"/>
        <v/>
      </c>
      <c r="N209" s="145">
        <f t="shared" si="36"/>
        <v>0</v>
      </c>
      <c r="O209" s="146"/>
    </row>
    <row r="210" spans="1:15" ht="18.75" customHeight="1" x14ac:dyDescent="0.15">
      <c r="A210" s="87"/>
      <c r="B210" s="137"/>
      <c r="C210" s="326"/>
      <c r="D210" s="317"/>
      <c r="E210" s="318"/>
      <c r="F210" s="239"/>
      <c r="G210" s="138"/>
      <c r="H210" s="139"/>
      <c r="I210" s="140"/>
      <c r="J210" s="141">
        <f t="shared" si="34"/>
        <v>0</v>
      </c>
      <c r="K210" s="142"/>
      <c r="L210" s="143">
        <f t="shared" si="30"/>
        <v>0</v>
      </c>
      <c r="M210" s="174" t="str">
        <f t="shared" si="33"/>
        <v/>
      </c>
      <c r="N210" s="145">
        <f>J210-L210</f>
        <v>0</v>
      </c>
      <c r="O210" s="146"/>
    </row>
    <row r="211" spans="1:15" ht="18.75" customHeight="1" x14ac:dyDescent="0.15">
      <c r="A211" s="87"/>
      <c r="B211" s="137"/>
      <c r="C211" s="326"/>
      <c r="D211" s="317"/>
      <c r="E211" s="318"/>
      <c r="F211" s="239"/>
      <c r="G211" s="138"/>
      <c r="H211" s="139"/>
      <c r="I211" s="140"/>
      <c r="J211" s="141">
        <f t="shared" si="34"/>
        <v>0</v>
      </c>
      <c r="K211" s="142"/>
      <c r="L211" s="143">
        <f t="shared" si="30"/>
        <v>0</v>
      </c>
      <c r="M211" s="174" t="str">
        <f t="shared" si="33"/>
        <v/>
      </c>
      <c r="N211" s="145">
        <f t="shared" ref="N211" si="37">J211-L211</f>
        <v>0</v>
      </c>
      <c r="O211" s="146"/>
    </row>
    <row r="212" spans="1:15" ht="18.75" customHeight="1" x14ac:dyDescent="0.15">
      <c r="A212" s="87"/>
      <c r="B212" s="137"/>
      <c r="C212" s="326"/>
      <c r="D212" s="317"/>
      <c r="E212" s="318"/>
      <c r="F212" s="239"/>
      <c r="G212" s="138"/>
      <c r="H212" s="139"/>
      <c r="I212" s="140"/>
      <c r="J212" s="141">
        <f t="shared" si="34"/>
        <v>0</v>
      </c>
      <c r="K212" s="142"/>
      <c r="L212" s="143">
        <f t="shared" si="30"/>
        <v>0</v>
      </c>
      <c r="M212" s="174" t="str">
        <f t="shared" si="33"/>
        <v/>
      </c>
      <c r="N212" s="145">
        <f>J212-L212</f>
        <v>0</v>
      </c>
      <c r="O212" s="146"/>
    </row>
    <row r="213" spans="1:15" ht="18.75" customHeight="1" x14ac:dyDescent="0.15">
      <c r="A213" s="87"/>
      <c r="B213" s="137"/>
      <c r="C213" s="326"/>
      <c r="D213" s="317"/>
      <c r="E213" s="318"/>
      <c r="F213" s="239"/>
      <c r="G213" s="138"/>
      <c r="H213" s="139"/>
      <c r="I213" s="140"/>
      <c r="J213" s="141">
        <f t="shared" si="34"/>
        <v>0</v>
      </c>
      <c r="K213" s="142"/>
      <c r="L213" s="143">
        <f t="shared" si="30"/>
        <v>0</v>
      </c>
      <c r="M213" s="174" t="str">
        <f t="shared" si="33"/>
        <v/>
      </c>
      <c r="N213" s="145">
        <f t="shared" ref="N213:N215" si="38">J213-L213</f>
        <v>0</v>
      </c>
      <c r="O213" s="146"/>
    </row>
    <row r="214" spans="1:15" ht="18.75" customHeight="1" x14ac:dyDescent="0.15">
      <c r="A214" s="87"/>
      <c r="B214" s="137"/>
      <c r="C214" s="326"/>
      <c r="D214" s="317"/>
      <c r="E214" s="318"/>
      <c r="F214" s="239"/>
      <c r="G214" s="138"/>
      <c r="H214" s="139"/>
      <c r="I214" s="140"/>
      <c r="J214" s="141">
        <f t="shared" si="34"/>
        <v>0</v>
      </c>
      <c r="K214" s="142"/>
      <c r="L214" s="143">
        <f t="shared" si="30"/>
        <v>0</v>
      </c>
      <c r="M214" s="174" t="str">
        <f t="shared" si="33"/>
        <v/>
      </c>
      <c r="N214" s="145">
        <f t="shared" si="38"/>
        <v>0</v>
      </c>
      <c r="O214" s="146"/>
    </row>
    <row r="215" spans="1:15" ht="18.75" customHeight="1" x14ac:dyDescent="0.15">
      <c r="A215" s="87"/>
      <c r="B215" s="137"/>
      <c r="C215" s="326"/>
      <c r="D215" s="317"/>
      <c r="E215" s="318"/>
      <c r="F215" s="239"/>
      <c r="G215" s="138"/>
      <c r="H215" s="139"/>
      <c r="I215" s="140"/>
      <c r="J215" s="141">
        <f t="shared" si="34"/>
        <v>0</v>
      </c>
      <c r="K215" s="142"/>
      <c r="L215" s="143">
        <f t="shared" si="30"/>
        <v>0</v>
      </c>
      <c r="M215" s="174" t="str">
        <f t="shared" si="33"/>
        <v/>
      </c>
      <c r="N215" s="145">
        <f t="shared" si="38"/>
        <v>0</v>
      </c>
      <c r="O215" s="146"/>
    </row>
    <row r="216" spans="1:15" ht="18.75" customHeight="1" x14ac:dyDescent="0.15">
      <c r="A216" s="87"/>
      <c r="B216" s="137"/>
      <c r="C216" s="326"/>
      <c r="D216" s="317"/>
      <c r="E216" s="318"/>
      <c r="F216" s="239"/>
      <c r="G216" s="138"/>
      <c r="H216" s="139"/>
      <c r="I216" s="140"/>
      <c r="J216" s="141">
        <f t="shared" si="34"/>
        <v>0</v>
      </c>
      <c r="K216" s="142"/>
      <c r="L216" s="143">
        <f t="shared" si="30"/>
        <v>0</v>
      </c>
      <c r="M216" s="174" t="str">
        <f t="shared" si="33"/>
        <v/>
      </c>
      <c r="N216" s="145">
        <f>J216-L216</f>
        <v>0</v>
      </c>
      <c r="O216" s="146"/>
    </row>
    <row r="217" spans="1:15" ht="18.75" customHeight="1" thickBot="1" x14ac:dyDescent="0.2">
      <c r="A217" s="87"/>
      <c r="B217" s="320"/>
      <c r="C217" s="269"/>
      <c r="D217" s="270"/>
      <c r="E217" s="271"/>
      <c r="F217" s="272"/>
      <c r="G217" s="273"/>
      <c r="H217" s="274"/>
      <c r="I217" s="275"/>
      <c r="J217" s="304">
        <f t="shared" si="34"/>
        <v>0</v>
      </c>
      <c r="K217" s="276"/>
      <c r="L217" s="306">
        <f t="shared" si="30"/>
        <v>0</v>
      </c>
      <c r="M217" s="308" t="str">
        <f t="shared" si="33"/>
        <v/>
      </c>
      <c r="N217" s="277">
        <f t="shared" ref="N217:N223" si="39">J217-L217</f>
        <v>0</v>
      </c>
      <c r="O217" s="103"/>
    </row>
    <row r="218" spans="1:15" ht="18.75" customHeight="1" x14ac:dyDescent="0.15">
      <c r="A218" s="87"/>
      <c r="B218" s="147"/>
      <c r="C218" s="268" t="s">
        <v>521</v>
      </c>
      <c r="D218" s="251" t="s">
        <v>552</v>
      </c>
      <c r="E218" s="252" t="s">
        <v>496</v>
      </c>
      <c r="F218" s="253"/>
      <c r="G218" s="314"/>
      <c r="H218" s="315"/>
      <c r="I218" s="152"/>
      <c r="J218" s="254">
        <f>SUMIFS(J198:J217,B198:B217,"設備")</f>
        <v>0</v>
      </c>
      <c r="K218" s="154"/>
      <c r="L218" s="255">
        <f>SUMIFS(L198:L217,B198:B217,"設備")</f>
        <v>0</v>
      </c>
      <c r="M218" s="316"/>
      <c r="N218" s="256">
        <f t="shared" si="39"/>
        <v>0</v>
      </c>
      <c r="O218" s="157"/>
    </row>
    <row r="219" spans="1:15" ht="18.75" customHeight="1" x14ac:dyDescent="0.15">
      <c r="A219" s="87"/>
      <c r="B219" s="137"/>
      <c r="C219" s="263" t="s">
        <v>521</v>
      </c>
      <c r="D219" s="319" t="s">
        <v>553</v>
      </c>
      <c r="E219" s="179" t="s">
        <v>496</v>
      </c>
      <c r="F219" s="238"/>
      <c r="G219" s="170"/>
      <c r="H219" s="171"/>
      <c r="I219" s="141"/>
      <c r="J219" s="172">
        <f>SUMIFS(J198:J217,B198:B217,"工事")</f>
        <v>0</v>
      </c>
      <c r="K219" s="143"/>
      <c r="L219" s="173">
        <f>SUMIFS(L198:L217,B198:B217,"工事")</f>
        <v>0</v>
      </c>
      <c r="M219" s="174"/>
      <c r="N219" s="175">
        <f t="shared" si="39"/>
        <v>0</v>
      </c>
      <c r="O219" s="146"/>
    </row>
    <row r="220" spans="1:15" ht="18.75" customHeight="1" thickBot="1" x14ac:dyDescent="0.2">
      <c r="A220" s="87"/>
      <c r="B220" s="257"/>
      <c r="C220" s="278"/>
      <c r="D220" s="279" t="s">
        <v>521</v>
      </c>
      <c r="E220" s="280" t="s">
        <v>509</v>
      </c>
      <c r="F220" s="281"/>
      <c r="G220" s="282"/>
      <c r="H220" s="283"/>
      <c r="I220" s="258"/>
      <c r="J220" s="265">
        <f>J218+J219</f>
        <v>0</v>
      </c>
      <c r="K220" s="259"/>
      <c r="L220" s="266">
        <f>L218+L219</f>
        <v>0</v>
      </c>
      <c r="M220" s="260"/>
      <c r="N220" s="267">
        <f t="shared" si="39"/>
        <v>0</v>
      </c>
      <c r="O220" s="261"/>
    </row>
    <row r="221" spans="1:15" ht="18.75" customHeight="1" thickTop="1" x14ac:dyDescent="0.15">
      <c r="A221" s="87"/>
      <c r="B221" s="147"/>
      <c r="C221" s="250" t="s">
        <v>417</v>
      </c>
      <c r="D221" s="251" t="s">
        <v>491</v>
      </c>
      <c r="E221" s="252" t="s">
        <v>493</v>
      </c>
      <c r="F221" s="253"/>
      <c r="G221" s="314"/>
      <c r="H221" s="315"/>
      <c r="I221" s="152"/>
      <c r="J221" s="254">
        <f>SUMIFS(J174:J220,D174:D220,"設備費3")</f>
        <v>0</v>
      </c>
      <c r="K221" s="154"/>
      <c r="L221" s="255">
        <f>SUMIFS(L174:L220,D174:D220,"設備費3")</f>
        <v>0</v>
      </c>
      <c r="M221" s="316"/>
      <c r="N221" s="256">
        <f t="shared" si="39"/>
        <v>0</v>
      </c>
      <c r="O221" s="157"/>
    </row>
    <row r="222" spans="1:15" ht="18.75" customHeight="1" x14ac:dyDescent="0.15">
      <c r="A222" s="87"/>
      <c r="B222" s="137"/>
      <c r="C222" s="177" t="s">
        <v>417</v>
      </c>
      <c r="D222" s="319" t="s">
        <v>497</v>
      </c>
      <c r="E222" s="179" t="s">
        <v>493</v>
      </c>
      <c r="F222" s="238"/>
      <c r="G222" s="170"/>
      <c r="H222" s="171"/>
      <c r="I222" s="141"/>
      <c r="J222" s="172">
        <f>SUMIFS(J174:J220,D174:D220,"工事費3")</f>
        <v>0</v>
      </c>
      <c r="K222" s="143"/>
      <c r="L222" s="173">
        <f>SUMIFS(L174:L220,D174:D220,"工事費3")</f>
        <v>0</v>
      </c>
      <c r="M222" s="174"/>
      <c r="N222" s="175">
        <f t="shared" si="39"/>
        <v>0</v>
      </c>
      <c r="O222" s="146"/>
    </row>
    <row r="223" spans="1:15" ht="18.75" customHeight="1" thickBot="1" x14ac:dyDescent="0.2">
      <c r="A223" s="87"/>
      <c r="B223" s="257"/>
      <c r="C223" s="278"/>
      <c r="D223" s="284" t="s">
        <v>498</v>
      </c>
      <c r="E223" s="280" t="s">
        <v>493</v>
      </c>
      <c r="F223" s="281"/>
      <c r="G223" s="282"/>
      <c r="H223" s="283"/>
      <c r="I223" s="258"/>
      <c r="J223" s="265">
        <f>J221+J222</f>
        <v>0</v>
      </c>
      <c r="K223" s="259"/>
      <c r="L223" s="266">
        <f>L221+L222</f>
        <v>0</v>
      </c>
      <c r="M223" s="260"/>
      <c r="N223" s="267">
        <f t="shared" si="39"/>
        <v>0</v>
      </c>
      <c r="O223" s="261"/>
    </row>
    <row r="224" spans="1:15" ht="18.75" customHeight="1" thickTop="1" x14ac:dyDescent="0.15">
      <c r="A224" s="87"/>
      <c r="B224" s="137"/>
      <c r="C224" s="2011" t="s">
        <v>501</v>
      </c>
      <c r="D224" s="2012"/>
      <c r="E224" s="2013"/>
      <c r="F224" s="239"/>
      <c r="G224" s="138"/>
      <c r="H224" s="139"/>
      <c r="I224" s="141"/>
      <c r="J224" s="141"/>
      <c r="K224" s="142"/>
      <c r="L224" s="143"/>
      <c r="M224" s="174"/>
      <c r="N224" s="145"/>
      <c r="O224" s="146"/>
    </row>
    <row r="225" spans="1:15" ht="18.75" customHeight="1" x14ac:dyDescent="0.15">
      <c r="A225" s="87"/>
      <c r="B225" s="137"/>
      <c r="C225" s="2014" t="s">
        <v>522</v>
      </c>
      <c r="D225" s="2015"/>
      <c r="E225" s="2016"/>
      <c r="F225" s="239"/>
      <c r="G225" s="138"/>
      <c r="H225" s="139"/>
      <c r="I225" s="140"/>
      <c r="J225" s="141"/>
      <c r="K225" s="142"/>
      <c r="L225" s="143"/>
      <c r="M225" s="174" t="str">
        <f t="shared" ref="M225:M245" si="40">IF(I225-K225=0,"",I225-K225)</f>
        <v/>
      </c>
      <c r="N225" s="145"/>
      <c r="O225" s="146"/>
    </row>
    <row r="226" spans="1:15" ht="18.75" customHeight="1" x14ac:dyDescent="0.15">
      <c r="A226" s="87"/>
      <c r="B226" s="137"/>
      <c r="C226" s="326"/>
      <c r="D226" s="495"/>
      <c r="E226" s="318"/>
      <c r="F226" s="239"/>
      <c r="G226" s="138"/>
      <c r="H226" s="139"/>
      <c r="I226" s="140"/>
      <c r="J226" s="141">
        <f t="shared" ref="J226:J245" si="41">ROUNDDOWN(H226*I226,0)</f>
        <v>0</v>
      </c>
      <c r="K226" s="142"/>
      <c r="L226" s="143">
        <f t="shared" ref="L226:L245" si="42">ROUNDDOWN(H226*K226,0)</f>
        <v>0</v>
      </c>
      <c r="M226" s="174" t="str">
        <f t="shared" si="40"/>
        <v/>
      </c>
      <c r="N226" s="145">
        <f>J226-L226</f>
        <v>0</v>
      </c>
      <c r="O226" s="146"/>
    </row>
    <row r="227" spans="1:15" ht="18.75" customHeight="1" x14ac:dyDescent="0.15">
      <c r="A227" s="87"/>
      <c r="B227" s="137"/>
      <c r="C227" s="326"/>
      <c r="D227" s="317"/>
      <c r="E227" s="318"/>
      <c r="F227" s="239"/>
      <c r="G227" s="138"/>
      <c r="H227" s="139"/>
      <c r="I227" s="140"/>
      <c r="J227" s="141">
        <f t="shared" si="41"/>
        <v>0</v>
      </c>
      <c r="K227" s="142"/>
      <c r="L227" s="143">
        <f t="shared" si="42"/>
        <v>0</v>
      </c>
      <c r="M227" s="174" t="str">
        <f t="shared" si="40"/>
        <v/>
      </c>
      <c r="N227" s="145">
        <f t="shared" ref="N227:N240" si="43">J227-L227</f>
        <v>0</v>
      </c>
      <c r="O227" s="146"/>
    </row>
    <row r="228" spans="1:15" ht="18.75" customHeight="1" x14ac:dyDescent="0.15">
      <c r="A228" s="87"/>
      <c r="B228" s="137"/>
      <c r="C228" s="326"/>
      <c r="D228" s="317"/>
      <c r="E228" s="318"/>
      <c r="F228" s="239"/>
      <c r="G228" s="138"/>
      <c r="H228" s="139"/>
      <c r="I228" s="140"/>
      <c r="J228" s="141">
        <f t="shared" si="41"/>
        <v>0</v>
      </c>
      <c r="K228" s="142"/>
      <c r="L228" s="143">
        <f t="shared" si="42"/>
        <v>0</v>
      </c>
      <c r="M228" s="174" t="str">
        <f t="shared" si="40"/>
        <v/>
      </c>
      <c r="N228" s="145">
        <f t="shared" si="43"/>
        <v>0</v>
      </c>
      <c r="O228" s="146"/>
    </row>
    <row r="229" spans="1:15" ht="18.75" customHeight="1" x14ac:dyDescent="0.15">
      <c r="A229" s="87"/>
      <c r="B229" s="137"/>
      <c r="C229" s="326"/>
      <c r="D229" s="317"/>
      <c r="E229" s="318"/>
      <c r="F229" s="239"/>
      <c r="G229" s="138"/>
      <c r="H229" s="139"/>
      <c r="I229" s="140"/>
      <c r="J229" s="141">
        <f t="shared" si="41"/>
        <v>0</v>
      </c>
      <c r="K229" s="142"/>
      <c r="L229" s="143">
        <f t="shared" si="42"/>
        <v>0</v>
      </c>
      <c r="M229" s="174" t="str">
        <f t="shared" si="40"/>
        <v/>
      </c>
      <c r="N229" s="145">
        <f t="shared" si="43"/>
        <v>0</v>
      </c>
      <c r="O229" s="146"/>
    </row>
    <row r="230" spans="1:15" ht="18.75" customHeight="1" x14ac:dyDescent="0.15">
      <c r="A230" s="87"/>
      <c r="B230" s="137"/>
      <c r="C230" s="326"/>
      <c r="D230" s="317"/>
      <c r="E230" s="318"/>
      <c r="F230" s="239"/>
      <c r="G230" s="138"/>
      <c r="H230" s="139"/>
      <c r="I230" s="140"/>
      <c r="J230" s="141">
        <f t="shared" si="41"/>
        <v>0</v>
      </c>
      <c r="K230" s="142"/>
      <c r="L230" s="143">
        <f t="shared" si="42"/>
        <v>0</v>
      </c>
      <c r="M230" s="174" t="str">
        <f t="shared" si="40"/>
        <v/>
      </c>
      <c r="N230" s="145">
        <f t="shared" si="43"/>
        <v>0</v>
      </c>
      <c r="O230" s="146"/>
    </row>
    <row r="231" spans="1:15" ht="18.75" customHeight="1" x14ac:dyDescent="0.15">
      <c r="A231" s="87"/>
      <c r="B231" s="137"/>
      <c r="C231" s="326"/>
      <c r="D231" s="317"/>
      <c r="E231" s="318"/>
      <c r="F231" s="239"/>
      <c r="G231" s="138"/>
      <c r="H231" s="139"/>
      <c r="I231" s="140"/>
      <c r="J231" s="141">
        <f t="shared" si="41"/>
        <v>0</v>
      </c>
      <c r="K231" s="142"/>
      <c r="L231" s="143">
        <f t="shared" si="42"/>
        <v>0</v>
      </c>
      <c r="M231" s="174" t="str">
        <f t="shared" si="40"/>
        <v/>
      </c>
      <c r="N231" s="145">
        <f t="shared" si="43"/>
        <v>0</v>
      </c>
      <c r="O231" s="146"/>
    </row>
    <row r="232" spans="1:15" ht="18.75" customHeight="1" x14ac:dyDescent="0.15">
      <c r="A232" s="87"/>
      <c r="B232" s="137"/>
      <c r="C232" s="326"/>
      <c r="D232" s="317"/>
      <c r="E232" s="318"/>
      <c r="F232" s="239"/>
      <c r="G232" s="138"/>
      <c r="H232" s="139"/>
      <c r="I232" s="140"/>
      <c r="J232" s="141">
        <f t="shared" si="41"/>
        <v>0</v>
      </c>
      <c r="K232" s="142"/>
      <c r="L232" s="143">
        <f t="shared" si="42"/>
        <v>0</v>
      </c>
      <c r="M232" s="174" t="str">
        <f t="shared" si="40"/>
        <v/>
      </c>
      <c r="N232" s="145">
        <f t="shared" si="43"/>
        <v>0</v>
      </c>
      <c r="O232" s="146"/>
    </row>
    <row r="233" spans="1:15" ht="18.75" customHeight="1" x14ac:dyDescent="0.15">
      <c r="A233" s="87"/>
      <c r="B233" s="137"/>
      <c r="C233" s="326"/>
      <c r="D233" s="317"/>
      <c r="E233" s="318"/>
      <c r="F233" s="239"/>
      <c r="G233" s="138"/>
      <c r="H233" s="139"/>
      <c r="I233" s="140"/>
      <c r="J233" s="141">
        <f t="shared" si="41"/>
        <v>0</v>
      </c>
      <c r="K233" s="142"/>
      <c r="L233" s="143">
        <f t="shared" si="42"/>
        <v>0</v>
      </c>
      <c r="M233" s="174" t="str">
        <f t="shared" si="40"/>
        <v/>
      </c>
      <c r="N233" s="145">
        <f t="shared" si="43"/>
        <v>0</v>
      </c>
      <c r="O233" s="146"/>
    </row>
    <row r="234" spans="1:15" ht="18.75" customHeight="1" x14ac:dyDescent="0.15">
      <c r="A234" s="87"/>
      <c r="B234" s="137"/>
      <c r="C234" s="326"/>
      <c r="D234" s="317"/>
      <c r="E234" s="318"/>
      <c r="F234" s="239"/>
      <c r="G234" s="138"/>
      <c r="H234" s="139"/>
      <c r="I234" s="140"/>
      <c r="J234" s="141">
        <f t="shared" si="41"/>
        <v>0</v>
      </c>
      <c r="K234" s="142"/>
      <c r="L234" s="143">
        <f t="shared" si="42"/>
        <v>0</v>
      </c>
      <c r="M234" s="174" t="str">
        <f t="shared" si="40"/>
        <v/>
      </c>
      <c r="N234" s="145">
        <f t="shared" si="43"/>
        <v>0</v>
      </c>
      <c r="O234" s="146"/>
    </row>
    <row r="235" spans="1:15" ht="18.75" customHeight="1" x14ac:dyDescent="0.15">
      <c r="A235" s="87"/>
      <c r="B235" s="137"/>
      <c r="C235" s="326"/>
      <c r="D235" s="317"/>
      <c r="E235" s="318"/>
      <c r="F235" s="239"/>
      <c r="G235" s="138"/>
      <c r="H235" s="139"/>
      <c r="I235" s="140"/>
      <c r="J235" s="141">
        <f t="shared" si="41"/>
        <v>0</v>
      </c>
      <c r="K235" s="142"/>
      <c r="L235" s="143">
        <f t="shared" si="42"/>
        <v>0</v>
      </c>
      <c r="M235" s="174" t="str">
        <f t="shared" si="40"/>
        <v/>
      </c>
      <c r="N235" s="145">
        <f t="shared" si="43"/>
        <v>0</v>
      </c>
      <c r="O235" s="146"/>
    </row>
    <row r="236" spans="1:15" ht="18.75" customHeight="1" x14ac:dyDescent="0.15">
      <c r="A236" s="87"/>
      <c r="B236" s="137"/>
      <c r="C236" s="326"/>
      <c r="D236" s="317"/>
      <c r="E236" s="318"/>
      <c r="F236" s="239"/>
      <c r="G236" s="138"/>
      <c r="H236" s="139"/>
      <c r="I236" s="140"/>
      <c r="J236" s="141">
        <f t="shared" si="41"/>
        <v>0</v>
      </c>
      <c r="K236" s="142"/>
      <c r="L236" s="143">
        <f t="shared" si="42"/>
        <v>0</v>
      </c>
      <c r="M236" s="174" t="str">
        <f t="shared" si="40"/>
        <v/>
      </c>
      <c r="N236" s="145">
        <f t="shared" si="43"/>
        <v>0</v>
      </c>
      <c r="O236" s="146"/>
    </row>
    <row r="237" spans="1:15" ht="18.75" customHeight="1" x14ac:dyDescent="0.15">
      <c r="A237" s="87"/>
      <c r="B237" s="137"/>
      <c r="C237" s="326"/>
      <c r="D237" s="317"/>
      <c r="E237" s="318"/>
      <c r="F237" s="239"/>
      <c r="G237" s="138"/>
      <c r="H237" s="139"/>
      <c r="I237" s="140"/>
      <c r="J237" s="141">
        <f t="shared" si="41"/>
        <v>0</v>
      </c>
      <c r="K237" s="142"/>
      <c r="L237" s="143">
        <f t="shared" si="42"/>
        <v>0</v>
      </c>
      <c r="M237" s="174" t="str">
        <f t="shared" si="40"/>
        <v/>
      </c>
      <c r="N237" s="145">
        <f t="shared" si="43"/>
        <v>0</v>
      </c>
      <c r="O237" s="146"/>
    </row>
    <row r="238" spans="1:15" ht="18.75" customHeight="1" x14ac:dyDescent="0.15">
      <c r="A238" s="87"/>
      <c r="B238" s="137"/>
      <c r="C238" s="326"/>
      <c r="D238" s="317"/>
      <c r="E238" s="318"/>
      <c r="F238" s="239"/>
      <c r="G238" s="138"/>
      <c r="H238" s="139"/>
      <c r="I238" s="140"/>
      <c r="J238" s="141">
        <f t="shared" si="41"/>
        <v>0</v>
      </c>
      <c r="K238" s="142"/>
      <c r="L238" s="143">
        <f t="shared" si="42"/>
        <v>0</v>
      </c>
      <c r="M238" s="174" t="str">
        <f t="shared" si="40"/>
        <v/>
      </c>
      <c r="N238" s="145">
        <f t="shared" si="43"/>
        <v>0</v>
      </c>
      <c r="O238" s="146"/>
    </row>
    <row r="239" spans="1:15" ht="18.75" customHeight="1" x14ac:dyDescent="0.15">
      <c r="A239" s="87"/>
      <c r="B239" s="137"/>
      <c r="C239" s="326"/>
      <c r="D239" s="317"/>
      <c r="E239" s="318"/>
      <c r="F239" s="239"/>
      <c r="G239" s="138"/>
      <c r="H239" s="139"/>
      <c r="I239" s="140"/>
      <c r="J239" s="141">
        <f t="shared" si="41"/>
        <v>0</v>
      </c>
      <c r="K239" s="142"/>
      <c r="L239" s="143">
        <f t="shared" si="42"/>
        <v>0</v>
      </c>
      <c r="M239" s="174" t="str">
        <f t="shared" si="40"/>
        <v/>
      </c>
      <c r="N239" s="145">
        <f t="shared" si="43"/>
        <v>0</v>
      </c>
      <c r="O239" s="146"/>
    </row>
    <row r="240" spans="1:15" ht="18.75" customHeight="1" x14ac:dyDescent="0.15">
      <c r="A240" s="87"/>
      <c r="B240" s="137"/>
      <c r="C240" s="326"/>
      <c r="D240" s="317"/>
      <c r="E240" s="318"/>
      <c r="F240" s="239"/>
      <c r="G240" s="138"/>
      <c r="H240" s="139"/>
      <c r="I240" s="140"/>
      <c r="J240" s="141">
        <f t="shared" si="41"/>
        <v>0</v>
      </c>
      <c r="K240" s="142"/>
      <c r="L240" s="143">
        <f t="shared" si="42"/>
        <v>0</v>
      </c>
      <c r="M240" s="174" t="str">
        <f t="shared" si="40"/>
        <v/>
      </c>
      <c r="N240" s="145">
        <f t="shared" si="43"/>
        <v>0</v>
      </c>
      <c r="O240" s="146"/>
    </row>
    <row r="241" spans="1:15" ht="18.75" customHeight="1" x14ac:dyDescent="0.15">
      <c r="A241" s="87"/>
      <c r="B241" s="137"/>
      <c r="C241" s="326"/>
      <c r="D241" s="317"/>
      <c r="E241" s="318"/>
      <c r="F241" s="239"/>
      <c r="G241" s="138"/>
      <c r="H241" s="139"/>
      <c r="I241" s="140"/>
      <c r="J241" s="141">
        <f t="shared" si="41"/>
        <v>0</v>
      </c>
      <c r="K241" s="142"/>
      <c r="L241" s="143">
        <f t="shared" si="42"/>
        <v>0</v>
      </c>
      <c r="M241" s="174" t="str">
        <f t="shared" si="40"/>
        <v/>
      </c>
      <c r="N241" s="145">
        <f>J241-L241</f>
        <v>0</v>
      </c>
      <c r="O241" s="146"/>
    </row>
    <row r="242" spans="1:15" ht="18.75" customHeight="1" x14ac:dyDescent="0.15">
      <c r="A242" s="87"/>
      <c r="B242" s="137"/>
      <c r="C242" s="326"/>
      <c r="D242" s="317"/>
      <c r="E242" s="318"/>
      <c r="F242" s="239"/>
      <c r="G242" s="138"/>
      <c r="H242" s="139"/>
      <c r="I242" s="140"/>
      <c r="J242" s="141">
        <f t="shared" si="41"/>
        <v>0</v>
      </c>
      <c r="K242" s="142"/>
      <c r="L242" s="143">
        <f t="shared" si="42"/>
        <v>0</v>
      </c>
      <c r="M242" s="174" t="str">
        <f t="shared" si="40"/>
        <v/>
      </c>
      <c r="N242" s="145">
        <f t="shared" ref="N242:N245" si="44">J242-L242</f>
        <v>0</v>
      </c>
      <c r="O242" s="146"/>
    </row>
    <row r="243" spans="1:15" ht="18.75" customHeight="1" x14ac:dyDescent="0.15">
      <c r="A243" s="87"/>
      <c r="B243" s="137"/>
      <c r="C243" s="326"/>
      <c r="D243" s="317"/>
      <c r="E243" s="318"/>
      <c r="F243" s="239"/>
      <c r="G243" s="138"/>
      <c r="H243" s="139"/>
      <c r="I243" s="140"/>
      <c r="J243" s="141">
        <f t="shared" si="41"/>
        <v>0</v>
      </c>
      <c r="K243" s="142"/>
      <c r="L243" s="143">
        <f t="shared" si="42"/>
        <v>0</v>
      </c>
      <c r="M243" s="174" t="str">
        <f t="shared" si="40"/>
        <v/>
      </c>
      <c r="N243" s="145">
        <f t="shared" si="44"/>
        <v>0</v>
      </c>
      <c r="O243" s="146"/>
    </row>
    <row r="244" spans="1:15" ht="18.75" customHeight="1" x14ac:dyDescent="0.15">
      <c r="A244" s="87"/>
      <c r="B244" s="137"/>
      <c r="C244" s="326"/>
      <c r="D244" s="317"/>
      <c r="E244" s="318"/>
      <c r="F244" s="239"/>
      <c r="G244" s="138"/>
      <c r="H244" s="139"/>
      <c r="I244" s="140"/>
      <c r="J244" s="141">
        <f t="shared" si="41"/>
        <v>0</v>
      </c>
      <c r="K244" s="142"/>
      <c r="L244" s="143">
        <f t="shared" si="42"/>
        <v>0</v>
      </c>
      <c r="M244" s="174" t="str">
        <f t="shared" si="40"/>
        <v/>
      </c>
      <c r="N244" s="145">
        <f t="shared" si="44"/>
        <v>0</v>
      </c>
      <c r="O244" s="146"/>
    </row>
    <row r="245" spans="1:15" ht="18.75" customHeight="1" thickBot="1" x14ac:dyDescent="0.2">
      <c r="A245" s="87"/>
      <c r="B245" s="320"/>
      <c r="C245" s="269"/>
      <c r="D245" s="270"/>
      <c r="E245" s="271"/>
      <c r="F245" s="272"/>
      <c r="G245" s="273"/>
      <c r="H245" s="274"/>
      <c r="I245" s="275"/>
      <c r="J245" s="304">
        <f t="shared" si="41"/>
        <v>0</v>
      </c>
      <c r="K245" s="276"/>
      <c r="L245" s="306">
        <f t="shared" si="42"/>
        <v>0</v>
      </c>
      <c r="M245" s="308" t="str">
        <f t="shared" si="40"/>
        <v/>
      </c>
      <c r="N245" s="277">
        <f t="shared" si="44"/>
        <v>0</v>
      </c>
      <c r="O245" s="103"/>
    </row>
    <row r="246" spans="1:15" ht="18.75" customHeight="1" x14ac:dyDescent="0.15">
      <c r="A246" s="87"/>
      <c r="B246" s="147"/>
      <c r="C246" s="268" t="s">
        <v>523</v>
      </c>
      <c r="D246" s="251" t="s">
        <v>554</v>
      </c>
      <c r="E246" s="252" t="s">
        <v>496</v>
      </c>
      <c r="F246" s="253"/>
      <c r="G246" s="314"/>
      <c r="H246" s="315"/>
      <c r="I246" s="152"/>
      <c r="J246" s="254">
        <f>SUMIFS(J226:J245,B226:B245,"設備")</f>
        <v>0</v>
      </c>
      <c r="K246" s="154"/>
      <c r="L246" s="255">
        <f>SUMIFS(L226:L245,B226:B245,"設備")</f>
        <v>0</v>
      </c>
      <c r="M246" s="316"/>
      <c r="N246" s="256">
        <f>J246-L246</f>
        <v>0</v>
      </c>
      <c r="O246" s="157"/>
    </row>
    <row r="247" spans="1:15" ht="18.75" customHeight="1" x14ac:dyDescent="0.15">
      <c r="A247" s="87"/>
      <c r="B247" s="137"/>
      <c r="C247" s="268" t="s">
        <v>523</v>
      </c>
      <c r="D247" s="319" t="s">
        <v>555</v>
      </c>
      <c r="E247" s="179" t="s">
        <v>496</v>
      </c>
      <c r="F247" s="238"/>
      <c r="G247" s="170"/>
      <c r="H247" s="171"/>
      <c r="I247" s="141"/>
      <c r="J247" s="172">
        <f>SUMIFS(J226:J245,B226:B245,"工事")</f>
        <v>0</v>
      </c>
      <c r="K247" s="143"/>
      <c r="L247" s="173">
        <f>SUMIFS(L226:L245,B226:B245,"工事")</f>
        <v>0</v>
      </c>
      <c r="M247" s="174"/>
      <c r="N247" s="175">
        <f>J247-L247</f>
        <v>0</v>
      </c>
      <c r="O247" s="146"/>
    </row>
    <row r="248" spans="1:15" ht="18.75" customHeight="1" thickBot="1" x14ac:dyDescent="0.2">
      <c r="A248" s="87"/>
      <c r="B248" s="320"/>
      <c r="C248" s="299"/>
      <c r="D248" s="264" t="s">
        <v>523</v>
      </c>
      <c r="E248" s="321" t="s">
        <v>509</v>
      </c>
      <c r="F248" s="262"/>
      <c r="G248" s="302"/>
      <c r="H248" s="303"/>
      <c r="I248" s="304"/>
      <c r="J248" s="305">
        <f>J246+J247</f>
        <v>0</v>
      </c>
      <c r="K248" s="306"/>
      <c r="L248" s="307">
        <f>L246+L247</f>
        <v>0</v>
      </c>
      <c r="M248" s="308"/>
      <c r="N248" s="309">
        <f>J248-L248</f>
        <v>0</v>
      </c>
      <c r="O248" s="103"/>
    </row>
    <row r="249" spans="1:15" ht="18.75" customHeight="1" x14ac:dyDescent="0.15">
      <c r="A249" s="87"/>
      <c r="B249" s="137"/>
      <c r="C249" s="2003" t="s">
        <v>524</v>
      </c>
      <c r="D249" s="2004"/>
      <c r="E249" s="2005"/>
      <c r="F249" s="239"/>
      <c r="G249" s="138"/>
      <c r="H249" s="139"/>
      <c r="I249" s="140"/>
      <c r="J249" s="152"/>
      <c r="K249" s="322"/>
      <c r="L249" s="294"/>
      <c r="M249" s="316" t="str">
        <f t="shared" ref="M249:M269" si="45">IF(I249-K249=0,"",I249-K249)</f>
        <v/>
      </c>
      <c r="N249" s="156"/>
      <c r="O249" s="146"/>
    </row>
    <row r="250" spans="1:15" ht="18.75" customHeight="1" x14ac:dyDescent="0.15">
      <c r="A250" s="87"/>
      <c r="B250" s="137"/>
      <c r="C250" s="326"/>
      <c r="D250" s="495"/>
      <c r="E250" s="493"/>
      <c r="F250" s="239"/>
      <c r="G250" s="138"/>
      <c r="H250" s="139"/>
      <c r="I250" s="140"/>
      <c r="J250" s="141">
        <f t="shared" ref="J250:J269" si="46">ROUNDDOWN(H250*I250,0)</f>
        <v>0</v>
      </c>
      <c r="K250" s="142"/>
      <c r="L250" s="143">
        <f t="shared" ref="L250:L269" si="47">ROUNDDOWN(H250*K250,0)</f>
        <v>0</v>
      </c>
      <c r="M250" s="174" t="str">
        <f t="shared" si="45"/>
        <v/>
      </c>
      <c r="N250" s="145">
        <f t="shared" ref="N250" si="48">J250-L250</f>
        <v>0</v>
      </c>
      <c r="O250" s="146"/>
    </row>
    <row r="251" spans="1:15" ht="18.75" customHeight="1" x14ac:dyDescent="0.15">
      <c r="A251" s="87"/>
      <c r="B251" s="137"/>
      <c r="C251" s="326"/>
      <c r="D251" s="317"/>
      <c r="E251" s="318"/>
      <c r="F251" s="239"/>
      <c r="G251" s="138"/>
      <c r="H251" s="139"/>
      <c r="I251" s="140"/>
      <c r="J251" s="141">
        <f t="shared" si="46"/>
        <v>0</v>
      </c>
      <c r="K251" s="142"/>
      <c r="L251" s="143">
        <f t="shared" si="47"/>
        <v>0</v>
      </c>
      <c r="M251" s="174" t="str">
        <f t="shared" si="45"/>
        <v/>
      </c>
      <c r="N251" s="145">
        <f>J251-L251</f>
        <v>0</v>
      </c>
      <c r="O251" s="146"/>
    </row>
    <row r="252" spans="1:15" ht="18.75" customHeight="1" x14ac:dyDescent="0.15">
      <c r="A252" s="87"/>
      <c r="B252" s="137"/>
      <c r="C252" s="326"/>
      <c r="D252" s="317"/>
      <c r="E252" s="318"/>
      <c r="F252" s="239"/>
      <c r="G252" s="138"/>
      <c r="H252" s="139"/>
      <c r="I252" s="140"/>
      <c r="J252" s="141">
        <f t="shared" si="46"/>
        <v>0</v>
      </c>
      <c r="K252" s="142"/>
      <c r="L252" s="143">
        <f t="shared" si="47"/>
        <v>0</v>
      </c>
      <c r="M252" s="174" t="str">
        <f t="shared" si="45"/>
        <v/>
      </c>
      <c r="N252" s="145">
        <f t="shared" ref="N252:N260" si="49">J252-L252</f>
        <v>0</v>
      </c>
      <c r="O252" s="146"/>
    </row>
    <row r="253" spans="1:15" ht="18.75" customHeight="1" x14ac:dyDescent="0.15">
      <c r="A253" s="87"/>
      <c r="B253" s="137"/>
      <c r="C253" s="326"/>
      <c r="D253" s="317"/>
      <c r="E253" s="318"/>
      <c r="F253" s="239"/>
      <c r="G253" s="138"/>
      <c r="H253" s="139"/>
      <c r="I253" s="140"/>
      <c r="J253" s="141">
        <f t="shared" si="46"/>
        <v>0</v>
      </c>
      <c r="K253" s="142"/>
      <c r="L253" s="143">
        <f t="shared" si="47"/>
        <v>0</v>
      </c>
      <c r="M253" s="174" t="str">
        <f t="shared" si="45"/>
        <v/>
      </c>
      <c r="N253" s="145">
        <f t="shared" si="49"/>
        <v>0</v>
      </c>
      <c r="O253" s="146"/>
    </row>
    <row r="254" spans="1:15" ht="18.75" customHeight="1" x14ac:dyDescent="0.15">
      <c r="A254" s="87"/>
      <c r="B254" s="137"/>
      <c r="C254" s="326"/>
      <c r="D254" s="317"/>
      <c r="E254" s="318"/>
      <c r="F254" s="239"/>
      <c r="G254" s="138"/>
      <c r="H254" s="139"/>
      <c r="I254" s="140"/>
      <c r="J254" s="141">
        <f t="shared" si="46"/>
        <v>0</v>
      </c>
      <c r="K254" s="142"/>
      <c r="L254" s="143">
        <f t="shared" si="47"/>
        <v>0</v>
      </c>
      <c r="M254" s="174" t="str">
        <f t="shared" si="45"/>
        <v/>
      </c>
      <c r="N254" s="145">
        <f t="shared" si="49"/>
        <v>0</v>
      </c>
      <c r="O254" s="146"/>
    </row>
    <row r="255" spans="1:15" ht="18.75" customHeight="1" x14ac:dyDescent="0.15">
      <c r="A255" s="87"/>
      <c r="B255" s="137"/>
      <c r="C255" s="326"/>
      <c r="D255" s="317"/>
      <c r="E255" s="318"/>
      <c r="F255" s="239"/>
      <c r="G255" s="138"/>
      <c r="H255" s="139"/>
      <c r="I255" s="140"/>
      <c r="J255" s="141">
        <f t="shared" si="46"/>
        <v>0</v>
      </c>
      <c r="K255" s="142"/>
      <c r="L255" s="143">
        <f t="shared" si="47"/>
        <v>0</v>
      </c>
      <c r="M255" s="174" t="str">
        <f t="shared" si="45"/>
        <v/>
      </c>
      <c r="N255" s="145">
        <f t="shared" si="49"/>
        <v>0</v>
      </c>
      <c r="O255" s="146"/>
    </row>
    <row r="256" spans="1:15" ht="18.75" customHeight="1" x14ac:dyDescent="0.15">
      <c r="A256" s="87"/>
      <c r="B256" s="137"/>
      <c r="C256" s="326"/>
      <c r="D256" s="317"/>
      <c r="E256" s="318"/>
      <c r="F256" s="239"/>
      <c r="G256" s="138"/>
      <c r="H256" s="139"/>
      <c r="I256" s="140"/>
      <c r="J256" s="141">
        <f t="shared" si="46"/>
        <v>0</v>
      </c>
      <c r="K256" s="142"/>
      <c r="L256" s="143">
        <f t="shared" si="47"/>
        <v>0</v>
      </c>
      <c r="M256" s="174" t="str">
        <f t="shared" si="45"/>
        <v/>
      </c>
      <c r="N256" s="145">
        <f t="shared" si="49"/>
        <v>0</v>
      </c>
      <c r="O256" s="146"/>
    </row>
    <row r="257" spans="1:15" ht="18.75" customHeight="1" x14ac:dyDescent="0.15">
      <c r="A257" s="87"/>
      <c r="B257" s="137"/>
      <c r="C257" s="326"/>
      <c r="D257" s="317"/>
      <c r="E257" s="318"/>
      <c r="F257" s="239"/>
      <c r="G257" s="138"/>
      <c r="H257" s="139"/>
      <c r="I257" s="140"/>
      <c r="J257" s="141">
        <f t="shared" si="46"/>
        <v>0</v>
      </c>
      <c r="K257" s="142"/>
      <c r="L257" s="143">
        <f t="shared" si="47"/>
        <v>0</v>
      </c>
      <c r="M257" s="174" t="str">
        <f t="shared" si="45"/>
        <v/>
      </c>
      <c r="N257" s="145">
        <f t="shared" si="49"/>
        <v>0</v>
      </c>
      <c r="O257" s="146"/>
    </row>
    <row r="258" spans="1:15" ht="18.75" customHeight="1" x14ac:dyDescent="0.15">
      <c r="A258" s="87"/>
      <c r="B258" s="137"/>
      <c r="C258" s="326"/>
      <c r="D258" s="317"/>
      <c r="E258" s="318"/>
      <c r="F258" s="239"/>
      <c r="G258" s="138"/>
      <c r="H258" s="139"/>
      <c r="I258" s="140"/>
      <c r="J258" s="141">
        <f t="shared" si="46"/>
        <v>0</v>
      </c>
      <c r="K258" s="142"/>
      <c r="L258" s="143">
        <f t="shared" si="47"/>
        <v>0</v>
      </c>
      <c r="M258" s="174" t="str">
        <f t="shared" si="45"/>
        <v/>
      </c>
      <c r="N258" s="145">
        <f t="shared" si="49"/>
        <v>0</v>
      </c>
      <c r="O258" s="146"/>
    </row>
    <row r="259" spans="1:15" ht="18.75" customHeight="1" x14ac:dyDescent="0.15">
      <c r="A259" s="87"/>
      <c r="B259" s="137"/>
      <c r="C259" s="326"/>
      <c r="D259" s="317"/>
      <c r="E259" s="318"/>
      <c r="F259" s="239"/>
      <c r="G259" s="138"/>
      <c r="H259" s="139"/>
      <c r="I259" s="140"/>
      <c r="J259" s="141">
        <f t="shared" si="46"/>
        <v>0</v>
      </c>
      <c r="K259" s="142"/>
      <c r="L259" s="143">
        <f t="shared" si="47"/>
        <v>0</v>
      </c>
      <c r="M259" s="174" t="str">
        <f t="shared" si="45"/>
        <v/>
      </c>
      <c r="N259" s="145">
        <f t="shared" si="49"/>
        <v>0</v>
      </c>
      <c r="O259" s="146"/>
    </row>
    <row r="260" spans="1:15" ht="18.75" customHeight="1" x14ac:dyDescent="0.15">
      <c r="A260" s="87"/>
      <c r="B260" s="137"/>
      <c r="C260" s="326"/>
      <c r="D260" s="317"/>
      <c r="E260" s="318"/>
      <c r="F260" s="239"/>
      <c r="G260" s="138"/>
      <c r="H260" s="139"/>
      <c r="I260" s="140"/>
      <c r="J260" s="141">
        <f t="shared" si="46"/>
        <v>0</v>
      </c>
      <c r="K260" s="142"/>
      <c r="L260" s="143">
        <f t="shared" si="47"/>
        <v>0</v>
      </c>
      <c r="M260" s="174" t="str">
        <f t="shared" si="45"/>
        <v/>
      </c>
      <c r="N260" s="145">
        <f t="shared" si="49"/>
        <v>0</v>
      </c>
      <c r="O260" s="146"/>
    </row>
    <row r="261" spans="1:15" ht="18.75" customHeight="1" x14ac:dyDescent="0.15">
      <c r="A261" s="87"/>
      <c r="B261" s="137"/>
      <c r="C261" s="326"/>
      <c r="D261" s="317"/>
      <c r="E261" s="318"/>
      <c r="F261" s="239"/>
      <c r="G261" s="138"/>
      <c r="H261" s="139"/>
      <c r="I261" s="140"/>
      <c r="J261" s="141">
        <f t="shared" si="46"/>
        <v>0</v>
      </c>
      <c r="K261" s="142"/>
      <c r="L261" s="143">
        <f t="shared" si="47"/>
        <v>0</v>
      </c>
      <c r="M261" s="174" t="str">
        <f t="shared" si="45"/>
        <v/>
      </c>
      <c r="N261" s="145">
        <f>J261-L261</f>
        <v>0</v>
      </c>
      <c r="O261" s="146"/>
    </row>
    <row r="262" spans="1:15" ht="18.75" customHeight="1" x14ac:dyDescent="0.15">
      <c r="A262" s="87"/>
      <c r="B262" s="137"/>
      <c r="C262" s="326"/>
      <c r="D262" s="317"/>
      <c r="E262" s="318"/>
      <c r="F262" s="239"/>
      <c r="G262" s="138"/>
      <c r="H262" s="139"/>
      <c r="I262" s="140"/>
      <c r="J262" s="141">
        <f t="shared" si="46"/>
        <v>0</v>
      </c>
      <c r="K262" s="142"/>
      <c r="L262" s="143">
        <f t="shared" si="47"/>
        <v>0</v>
      </c>
      <c r="M262" s="174" t="str">
        <f t="shared" si="45"/>
        <v/>
      </c>
      <c r="N262" s="145">
        <f>J262-L262</f>
        <v>0</v>
      </c>
      <c r="O262" s="146"/>
    </row>
    <row r="263" spans="1:15" ht="18.75" customHeight="1" x14ac:dyDescent="0.15">
      <c r="A263" s="87"/>
      <c r="B263" s="137"/>
      <c r="C263" s="326"/>
      <c r="D263" s="317"/>
      <c r="E263" s="318"/>
      <c r="F263" s="239"/>
      <c r="G263" s="138"/>
      <c r="H263" s="139"/>
      <c r="I263" s="140"/>
      <c r="J263" s="141">
        <f t="shared" si="46"/>
        <v>0</v>
      </c>
      <c r="K263" s="142"/>
      <c r="L263" s="143">
        <f t="shared" si="47"/>
        <v>0</v>
      </c>
      <c r="M263" s="174" t="str">
        <f t="shared" si="45"/>
        <v/>
      </c>
      <c r="N263" s="145">
        <f t="shared" ref="N263" si="50">J263-L263</f>
        <v>0</v>
      </c>
      <c r="O263" s="146"/>
    </row>
    <row r="264" spans="1:15" ht="18.75" customHeight="1" x14ac:dyDescent="0.15">
      <c r="A264" s="87"/>
      <c r="B264" s="137"/>
      <c r="C264" s="326"/>
      <c r="D264" s="317"/>
      <c r="E264" s="318"/>
      <c r="F264" s="239"/>
      <c r="G264" s="138"/>
      <c r="H264" s="139"/>
      <c r="I264" s="140"/>
      <c r="J264" s="141">
        <f t="shared" si="46"/>
        <v>0</v>
      </c>
      <c r="K264" s="142"/>
      <c r="L264" s="143">
        <f t="shared" si="47"/>
        <v>0</v>
      </c>
      <c r="M264" s="174" t="str">
        <f t="shared" si="45"/>
        <v/>
      </c>
      <c r="N264" s="145">
        <f>J264-L264</f>
        <v>0</v>
      </c>
      <c r="O264" s="146"/>
    </row>
    <row r="265" spans="1:15" ht="18.75" customHeight="1" x14ac:dyDescent="0.15">
      <c r="A265" s="87"/>
      <c r="B265" s="137"/>
      <c r="C265" s="326"/>
      <c r="D265" s="317"/>
      <c r="E265" s="318"/>
      <c r="F265" s="239"/>
      <c r="G265" s="138"/>
      <c r="H265" s="139"/>
      <c r="I265" s="140"/>
      <c r="J265" s="141">
        <f t="shared" si="46"/>
        <v>0</v>
      </c>
      <c r="K265" s="142"/>
      <c r="L265" s="143">
        <f t="shared" si="47"/>
        <v>0</v>
      </c>
      <c r="M265" s="174" t="str">
        <f t="shared" si="45"/>
        <v/>
      </c>
      <c r="N265" s="145">
        <f t="shared" ref="N265:N267" si="51">J265-L265</f>
        <v>0</v>
      </c>
      <c r="O265" s="146"/>
    </row>
    <row r="266" spans="1:15" ht="18.75" customHeight="1" x14ac:dyDescent="0.15">
      <c r="A266" s="87"/>
      <c r="B266" s="137"/>
      <c r="C266" s="326"/>
      <c r="D266" s="317"/>
      <c r="E266" s="318"/>
      <c r="F266" s="239"/>
      <c r="G266" s="138"/>
      <c r="H266" s="139"/>
      <c r="I266" s="140"/>
      <c r="J266" s="141">
        <f t="shared" si="46"/>
        <v>0</v>
      </c>
      <c r="K266" s="142"/>
      <c r="L266" s="143">
        <f t="shared" si="47"/>
        <v>0</v>
      </c>
      <c r="M266" s="174" t="str">
        <f t="shared" si="45"/>
        <v/>
      </c>
      <c r="N266" s="145">
        <f t="shared" si="51"/>
        <v>0</v>
      </c>
      <c r="O266" s="146"/>
    </row>
    <row r="267" spans="1:15" ht="18.75" customHeight="1" x14ac:dyDescent="0.15">
      <c r="A267" s="87"/>
      <c r="B267" s="137"/>
      <c r="C267" s="326"/>
      <c r="D267" s="317"/>
      <c r="E267" s="318"/>
      <c r="F267" s="239"/>
      <c r="G267" s="138"/>
      <c r="H267" s="139"/>
      <c r="I267" s="140"/>
      <c r="J267" s="141">
        <f t="shared" si="46"/>
        <v>0</v>
      </c>
      <c r="K267" s="142"/>
      <c r="L267" s="143">
        <f t="shared" si="47"/>
        <v>0</v>
      </c>
      <c r="M267" s="174" t="str">
        <f t="shared" si="45"/>
        <v/>
      </c>
      <c r="N267" s="145">
        <f t="shared" si="51"/>
        <v>0</v>
      </c>
      <c r="O267" s="146"/>
    </row>
    <row r="268" spans="1:15" ht="18.75" customHeight="1" x14ac:dyDescent="0.15">
      <c r="A268" s="87"/>
      <c r="B268" s="137"/>
      <c r="C268" s="326"/>
      <c r="D268" s="317"/>
      <c r="E268" s="318"/>
      <c r="F268" s="239"/>
      <c r="G268" s="138"/>
      <c r="H268" s="139"/>
      <c r="I268" s="140"/>
      <c r="J268" s="141">
        <f t="shared" si="46"/>
        <v>0</v>
      </c>
      <c r="K268" s="142"/>
      <c r="L268" s="143">
        <f t="shared" si="47"/>
        <v>0</v>
      </c>
      <c r="M268" s="174" t="str">
        <f t="shared" si="45"/>
        <v/>
      </c>
      <c r="N268" s="145">
        <f>J268-L268</f>
        <v>0</v>
      </c>
      <c r="O268" s="146"/>
    </row>
    <row r="269" spans="1:15" ht="18.75" customHeight="1" thickBot="1" x14ac:dyDescent="0.2">
      <c r="A269" s="87"/>
      <c r="B269" s="320"/>
      <c r="C269" s="269"/>
      <c r="D269" s="270"/>
      <c r="E269" s="271"/>
      <c r="F269" s="272"/>
      <c r="G269" s="273"/>
      <c r="H269" s="274"/>
      <c r="I269" s="275"/>
      <c r="J269" s="304">
        <f t="shared" si="46"/>
        <v>0</v>
      </c>
      <c r="K269" s="276"/>
      <c r="L269" s="306">
        <f t="shared" si="47"/>
        <v>0</v>
      </c>
      <c r="M269" s="308" t="str">
        <f t="shared" si="45"/>
        <v/>
      </c>
      <c r="N269" s="277">
        <f t="shared" ref="N269:N275" si="52">J269-L269</f>
        <v>0</v>
      </c>
      <c r="O269" s="103"/>
    </row>
    <row r="270" spans="1:15" ht="18.75" customHeight="1" x14ac:dyDescent="0.15">
      <c r="A270" s="87"/>
      <c r="B270" s="147"/>
      <c r="C270" s="268" t="s">
        <v>525</v>
      </c>
      <c r="D270" s="251" t="s">
        <v>554</v>
      </c>
      <c r="E270" s="252" t="s">
        <v>496</v>
      </c>
      <c r="F270" s="253"/>
      <c r="G270" s="314"/>
      <c r="H270" s="315"/>
      <c r="I270" s="152"/>
      <c r="J270" s="254">
        <f>SUMIFS(J250:J269,B250:B269,"設備")</f>
        <v>0</v>
      </c>
      <c r="K270" s="154"/>
      <c r="L270" s="255">
        <f>SUMIFS(L250:L269,B250:B269,"設備")</f>
        <v>0</v>
      </c>
      <c r="M270" s="316"/>
      <c r="N270" s="256">
        <f t="shared" si="52"/>
        <v>0</v>
      </c>
      <c r="O270" s="157"/>
    </row>
    <row r="271" spans="1:15" ht="18.75" customHeight="1" x14ac:dyDescent="0.15">
      <c r="A271" s="87"/>
      <c r="B271" s="137"/>
      <c r="C271" s="263" t="s">
        <v>525</v>
      </c>
      <c r="D271" s="319" t="s">
        <v>555</v>
      </c>
      <c r="E271" s="179" t="s">
        <v>496</v>
      </c>
      <c r="F271" s="238"/>
      <c r="G271" s="170"/>
      <c r="H271" s="171"/>
      <c r="I271" s="141"/>
      <c r="J271" s="172">
        <f>SUMIFS(J250:J269,B250:B269,"工事")</f>
        <v>0</v>
      </c>
      <c r="K271" s="143"/>
      <c r="L271" s="173">
        <f>SUMIFS(L250:L269,B250:B269,"工事")</f>
        <v>0</v>
      </c>
      <c r="M271" s="174"/>
      <c r="N271" s="175">
        <f t="shared" si="52"/>
        <v>0</v>
      </c>
      <c r="O271" s="146"/>
    </row>
    <row r="272" spans="1:15" ht="18.75" customHeight="1" thickBot="1" x14ac:dyDescent="0.2">
      <c r="A272" s="87"/>
      <c r="B272" s="257"/>
      <c r="C272" s="278"/>
      <c r="D272" s="279" t="s">
        <v>525</v>
      </c>
      <c r="E272" s="280" t="s">
        <v>509</v>
      </c>
      <c r="F272" s="281"/>
      <c r="G272" s="282"/>
      <c r="H272" s="283"/>
      <c r="I272" s="258"/>
      <c r="J272" s="265">
        <f>J270+J271</f>
        <v>0</v>
      </c>
      <c r="K272" s="259"/>
      <c r="L272" s="266">
        <f>L270+L271</f>
        <v>0</v>
      </c>
      <c r="M272" s="260"/>
      <c r="N272" s="267">
        <f t="shared" si="52"/>
        <v>0</v>
      </c>
      <c r="O272" s="261"/>
    </row>
    <row r="273" spans="1:15" ht="18.75" customHeight="1" thickTop="1" x14ac:dyDescent="0.15">
      <c r="A273" s="87"/>
      <c r="B273" s="147"/>
      <c r="C273" s="250" t="s">
        <v>417</v>
      </c>
      <c r="D273" s="251" t="s">
        <v>491</v>
      </c>
      <c r="E273" s="252" t="s">
        <v>493</v>
      </c>
      <c r="F273" s="253"/>
      <c r="G273" s="314"/>
      <c r="H273" s="315"/>
      <c r="I273" s="152"/>
      <c r="J273" s="254">
        <f>SUMIFS(J226:J272,D226:D272,"設備費4")</f>
        <v>0</v>
      </c>
      <c r="K273" s="154"/>
      <c r="L273" s="255">
        <f>SUMIFS(L226:L272,D226:D272,"設備費4")</f>
        <v>0</v>
      </c>
      <c r="M273" s="316"/>
      <c r="N273" s="256">
        <f t="shared" si="52"/>
        <v>0</v>
      </c>
      <c r="O273" s="157"/>
    </row>
    <row r="274" spans="1:15" ht="18.75" customHeight="1" x14ac:dyDescent="0.15">
      <c r="A274" s="87"/>
      <c r="B274" s="137"/>
      <c r="C274" s="177" t="s">
        <v>417</v>
      </c>
      <c r="D274" s="319" t="s">
        <v>497</v>
      </c>
      <c r="E274" s="179" t="s">
        <v>493</v>
      </c>
      <c r="F274" s="238"/>
      <c r="G274" s="170"/>
      <c r="H274" s="171"/>
      <c r="I274" s="141"/>
      <c r="J274" s="172">
        <f>SUMIFS(J226:J272,D226:D272,"工事費4")</f>
        <v>0</v>
      </c>
      <c r="K274" s="143"/>
      <c r="L274" s="173">
        <f>SUMIFS(L226:L272,D226:D272,"工事費4")</f>
        <v>0</v>
      </c>
      <c r="M274" s="174"/>
      <c r="N274" s="175">
        <f t="shared" si="52"/>
        <v>0</v>
      </c>
      <c r="O274" s="146"/>
    </row>
    <row r="275" spans="1:15" ht="18.75" customHeight="1" thickBot="1" x14ac:dyDescent="0.2">
      <c r="A275" s="87"/>
      <c r="B275" s="257"/>
      <c r="C275" s="278"/>
      <c r="D275" s="284" t="s">
        <v>498</v>
      </c>
      <c r="E275" s="280" t="s">
        <v>493</v>
      </c>
      <c r="F275" s="281"/>
      <c r="G275" s="282"/>
      <c r="H275" s="283"/>
      <c r="I275" s="258"/>
      <c r="J275" s="265">
        <f>J273+J274</f>
        <v>0</v>
      </c>
      <c r="K275" s="259"/>
      <c r="L275" s="266">
        <f>L273+L274</f>
        <v>0</v>
      </c>
      <c r="M275" s="260"/>
      <c r="N275" s="267">
        <f t="shared" si="52"/>
        <v>0</v>
      </c>
      <c r="O275" s="261"/>
    </row>
    <row r="276" spans="1:15" ht="18.75" customHeight="1" thickTop="1" x14ac:dyDescent="0.15">
      <c r="A276" s="87"/>
      <c r="B276" s="137"/>
      <c r="C276" s="2011" t="s">
        <v>502</v>
      </c>
      <c r="D276" s="2012"/>
      <c r="E276" s="2013"/>
      <c r="F276" s="239"/>
      <c r="G276" s="138"/>
      <c r="H276" s="139"/>
      <c r="I276" s="141"/>
      <c r="J276" s="141"/>
      <c r="K276" s="142"/>
      <c r="L276" s="143"/>
      <c r="M276" s="174"/>
      <c r="N276" s="145"/>
      <c r="O276" s="146"/>
    </row>
    <row r="277" spans="1:15" ht="18.75" customHeight="1" x14ac:dyDescent="0.15">
      <c r="A277" s="87"/>
      <c r="B277" s="137"/>
      <c r="C277" s="2014" t="s">
        <v>526</v>
      </c>
      <c r="D277" s="2015"/>
      <c r="E277" s="2016"/>
      <c r="F277" s="239"/>
      <c r="G277" s="138"/>
      <c r="H277" s="139"/>
      <c r="I277" s="140"/>
      <c r="J277" s="141"/>
      <c r="K277" s="142"/>
      <c r="L277" s="143"/>
      <c r="M277" s="174" t="str">
        <f t="shared" ref="M277:M297" si="53">IF(I277-K277=0,"",I277-K277)</f>
        <v/>
      </c>
      <c r="N277" s="145"/>
      <c r="O277" s="146"/>
    </row>
    <row r="278" spans="1:15" ht="18.75" customHeight="1" x14ac:dyDescent="0.15">
      <c r="A278" s="87"/>
      <c r="B278" s="137"/>
      <c r="C278" s="326"/>
      <c r="D278" s="495"/>
      <c r="E278" s="318"/>
      <c r="F278" s="239"/>
      <c r="G278" s="138"/>
      <c r="H278" s="139"/>
      <c r="I278" s="140"/>
      <c r="J278" s="141">
        <f t="shared" ref="J278:J297" si="54">ROUNDDOWN(H278*I278,0)</f>
        <v>0</v>
      </c>
      <c r="K278" s="142"/>
      <c r="L278" s="143">
        <f t="shared" ref="L278:L321" si="55">ROUNDDOWN(H278*K278,0)</f>
        <v>0</v>
      </c>
      <c r="M278" s="174" t="str">
        <f t="shared" si="53"/>
        <v/>
      </c>
      <c r="N278" s="145">
        <f>J278-L278</f>
        <v>0</v>
      </c>
      <c r="O278" s="146"/>
    </row>
    <row r="279" spans="1:15" ht="18.75" customHeight="1" x14ac:dyDescent="0.15">
      <c r="A279" s="87"/>
      <c r="B279" s="137"/>
      <c r="C279" s="326"/>
      <c r="D279" s="317"/>
      <c r="E279" s="318"/>
      <c r="F279" s="239"/>
      <c r="G279" s="138"/>
      <c r="H279" s="139"/>
      <c r="I279" s="140"/>
      <c r="J279" s="141">
        <f t="shared" si="54"/>
        <v>0</v>
      </c>
      <c r="K279" s="142"/>
      <c r="L279" s="143">
        <f t="shared" si="55"/>
        <v>0</v>
      </c>
      <c r="M279" s="174" t="str">
        <f t="shared" si="53"/>
        <v/>
      </c>
      <c r="N279" s="145">
        <f t="shared" ref="N279:N292" si="56">J279-L279</f>
        <v>0</v>
      </c>
      <c r="O279" s="146"/>
    </row>
    <row r="280" spans="1:15" ht="18.75" customHeight="1" x14ac:dyDescent="0.15">
      <c r="A280" s="87"/>
      <c r="B280" s="137"/>
      <c r="C280" s="326"/>
      <c r="D280" s="317"/>
      <c r="E280" s="318"/>
      <c r="F280" s="239"/>
      <c r="G280" s="138"/>
      <c r="H280" s="139"/>
      <c r="I280" s="140"/>
      <c r="J280" s="141">
        <f t="shared" si="54"/>
        <v>0</v>
      </c>
      <c r="K280" s="142"/>
      <c r="L280" s="143">
        <f t="shared" si="55"/>
        <v>0</v>
      </c>
      <c r="M280" s="174" t="str">
        <f t="shared" si="53"/>
        <v/>
      </c>
      <c r="N280" s="145">
        <f t="shared" si="56"/>
        <v>0</v>
      </c>
      <c r="O280" s="146"/>
    </row>
    <row r="281" spans="1:15" ht="18.75" customHeight="1" x14ac:dyDescent="0.15">
      <c r="A281" s="87"/>
      <c r="B281" s="137"/>
      <c r="C281" s="326"/>
      <c r="D281" s="317"/>
      <c r="E281" s="318"/>
      <c r="F281" s="239"/>
      <c r="G281" s="138"/>
      <c r="H281" s="139"/>
      <c r="I281" s="140"/>
      <c r="J281" s="141">
        <f t="shared" si="54"/>
        <v>0</v>
      </c>
      <c r="K281" s="142"/>
      <c r="L281" s="143">
        <f t="shared" si="55"/>
        <v>0</v>
      </c>
      <c r="M281" s="174" t="str">
        <f t="shared" si="53"/>
        <v/>
      </c>
      <c r="N281" s="145">
        <f t="shared" si="56"/>
        <v>0</v>
      </c>
      <c r="O281" s="146"/>
    </row>
    <row r="282" spans="1:15" ht="18.75" customHeight="1" x14ac:dyDescent="0.15">
      <c r="A282" s="87"/>
      <c r="B282" s="137"/>
      <c r="C282" s="326"/>
      <c r="D282" s="317"/>
      <c r="E282" s="318"/>
      <c r="F282" s="239"/>
      <c r="G282" s="138"/>
      <c r="H282" s="139"/>
      <c r="I282" s="140"/>
      <c r="J282" s="141">
        <f t="shared" si="54"/>
        <v>0</v>
      </c>
      <c r="K282" s="142"/>
      <c r="L282" s="143">
        <f t="shared" si="55"/>
        <v>0</v>
      </c>
      <c r="M282" s="174" t="str">
        <f t="shared" si="53"/>
        <v/>
      </c>
      <c r="N282" s="145">
        <f t="shared" si="56"/>
        <v>0</v>
      </c>
      <c r="O282" s="146"/>
    </row>
    <row r="283" spans="1:15" ht="18.75" customHeight="1" x14ac:dyDescent="0.15">
      <c r="A283" s="87"/>
      <c r="B283" s="137"/>
      <c r="C283" s="326"/>
      <c r="D283" s="317"/>
      <c r="E283" s="318"/>
      <c r="F283" s="239"/>
      <c r="G283" s="138"/>
      <c r="H283" s="139"/>
      <c r="I283" s="140"/>
      <c r="J283" s="141">
        <f t="shared" si="54"/>
        <v>0</v>
      </c>
      <c r="K283" s="142"/>
      <c r="L283" s="143">
        <f t="shared" si="55"/>
        <v>0</v>
      </c>
      <c r="M283" s="174" t="str">
        <f t="shared" si="53"/>
        <v/>
      </c>
      <c r="N283" s="145">
        <f t="shared" si="56"/>
        <v>0</v>
      </c>
      <c r="O283" s="146"/>
    </row>
    <row r="284" spans="1:15" ht="18.75" customHeight="1" x14ac:dyDescent="0.15">
      <c r="A284" s="87"/>
      <c r="B284" s="137"/>
      <c r="C284" s="326"/>
      <c r="D284" s="317"/>
      <c r="E284" s="318"/>
      <c r="F284" s="239"/>
      <c r="G284" s="138"/>
      <c r="H284" s="139"/>
      <c r="I284" s="140"/>
      <c r="J284" s="141">
        <f t="shared" si="54"/>
        <v>0</v>
      </c>
      <c r="K284" s="142"/>
      <c r="L284" s="143">
        <f t="shared" si="55"/>
        <v>0</v>
      </c>
      <c r="M284" s="174" t="str">
        <f t="shared" si="53"/>
        <v/>
      </c>
      <c r="N284" s="145">
        <f t="shared" si="56"/>
        <v>0</v>
      </c>
      <c r="O284" s="146"/>
    </row>
    <row r="285" spans="1:15" ht="18.75" customHeight="1" x14ac:dyDescent="0.15">
      <c r="A285" s="87"/>
      <c r="B285" s="137"/>
      <c r="C285" s="326"/>
      <c r="D285" s="317"/>
      <c r="E285" s="318"/>
      <c r="F285" s="239"/>
      <c r="G285" s="138"/>
      <c r="H285" s="139"/>
      <c r="I285" s="140"/>
      <c r="J285" s="141">
        <f t="shared" si="54"/>
        <v>0</v>
      </c>
      <c r="K285" s="142"/>
      <c r="L285" s="143">
        <f t="shared" si="55"/>
        <v>0</v>
      </c>
      <c r="M285" s="174" t="str">
        <f t="shared" si="53"/>
        <v/>
      </c>
      <c r="N285" s="145">
        <f t="shared" si="56"/>
        <v>0</v>
      </c>
      <c r="O285" s="146"/>
    </row>
    <row r="286" spans="1:15" ht="18.75" customHeight="1" x14ac:dyDescent="0.15">
      <c r="A286" s="87"/>
      <c r="B286" s="137"/>
      <c r="C286" s="326"/>
      <c r="D286" s="317"/>
      <c r="E286" s="318"/>
      <c r="F286" s="239"/>
      <c r="G286" s="138"/>
      <c r="H286" s="139"/>
      <c r="I286" s="140"/>
      <c r="J286" s="141">
        <f t="shared" si="54"/>
        <v>0</v>
      </c>
      <c r="K286" s="142"/>
      <c r="L286" s="143">
        <f t="shared" si="55"/>
        <v>0</v>
      </c>
      <c r="M286" s="174" t="str">
        <f t="shared" si="53"/>
        <v/>
      </c>
      <c r="N286" s="145">
        <f t="shared" si="56"/>
        <v>0</v>
      </c>
      <c r="O286" s="146"/>
    </row>
    <row r="287" spans="1:15" ht="18.75" customHeight="1" x14ac:dyDescent="0.15">
      <c r="A287" s="87"/>
      <c r="B287" s="137"/>
      <c r="C287" s="326"/>
      <c r="D287" s="317"/>
      <c r="E287" s="318"/>
      <c r="F287" s="239"/>
      <c r="G287" s="138"/>
      <c r="H287" s="139"/>
      <c r="I287" s="140"/>
      <c r="J287" s="141">
        <f t="shared" si="54"/>
        <v>0</v>
      </c>
      <c r="K287" s="142"/>
      <c r="L287" s="143">
        <f t="shared" si="55"/>
        <v>0</v>
      </c>
      <c r="M287" s="174" t="str">
        <f t="shared" si="53"/>
        <v/>
      </c>
      <c r="N287" s="145">
        <f t="shared" si="56"/>
        <v>0</v>
      </c>
      <c r="O287" s="146"/>
    </row>
    <row r="288" spans="1:15" ht="18.75" customHeight="1" x14ac:dyDescent="0.15">
      <c r="A288" s="87"/>
      <c r="B288" s="137"/>
      <c r="C288" s="326"/>
      <c r="D288" s="317"/>
      <c r="E288" s="318"/>
      <c r="F288" s="239"/>
      <c r="G288" s="138"/>
      <c r="H288" s="139"/>
      <c r="I288" s="140"/>
      <c r="J288" s="141">
        <f t="shared" si="54"/>
        <v>0</v>
      </c>
      <c r="K288" s="142"/>
      <c r="L288" s="143">
        <f t="shared" si="55"/>
        <v>0</v>
      </c>
      <c r="M288" s="174" t="str">
        <f t="shared" si="53"/>
        <v/>
      </c>
      <c r="N288" s="145">
        <f t="shared" si="56"/>
        <v>0</v>
      </c>
      <c r="O288" s="146"/>
    </row>
    <row r="289" spans="1:15" ht="18.75" customHeight="1" x14ac:dyDescent="0.15">
      <c r="A289" s="87"/>
      <c r="B289" s="137"/>
      <c r="C289" s="326"/>
      <c r="D289" s="317"/>
      <c r="E289" s="318"/>
      <c r="F289" s="239"/>
      <c r="G289" s="138"/>
      <c r="H289" s="139"/>
      <c r="I289" s="140"/>
      <c r="J289" s="141">
        <f t="shared" si="54"/>
        <v>0</v>
      </c>
      <c r="K289" s="142"/>
      <c r="L289" s="143">
        <f t="shared" si="55"/>
        <v>0</v>
      </c>
      <c r="M289" s="174" t="str">
        <f t="shared" si="53"/>
        <v/>
      </c>
      <c r="N289" s="145">
        <f t="shared" si="56"/>
        <v>0</v>
      </c>
      <c r="O289" s="146"/>
    </row>
    <row r="290" spans="1:15" ht="18.75" customHeight="1" x14ac:dyDescent="0.15">
      <c r="A290" s="87"/>
      <c r="B290" s="137"/>
      <c r="C290" s="326"/>
      <c r="D290" s="317"/>
      <c r="E290" s="318"/>
      <c r="F290" s="239"/>
      <c r="G290" s="138"/>
      <c r="H290" s="139"/>
      <c r="I290" s="140"/>
      <c r="J290" s="141">
        <f t="shared" si="54"/>
        <v>0</v>
      </c>
      <c r="K290" s="142"/>
      <c r="L290" s="143">
        <f t="shared" si="55"/>
        <v>0</v>
      </c>
      <c r="M290" s="174" t="str">
        <f t="shared" si="53"/>
        <v/>
      </c>
      <c r="N290" s="145">
        <f t="shared" si="56"/>
        <v>0</v>
      </c>
      <c r="O290" s="146"/>
    </row>
    <row r="291" spans="1:15" ht="18.75" customHeight="1" x14ac:dyDescent="0.15">
      <c r="A291" s="87"/>
      <c r="B291" s="137"/>
      <c r="C291" s="326"/>
      <c r="D291" s="317"/>
      <c r="E291" s="318"/>
      <c r="F291" s="239"/>
      <c r="G291" s="138"/>
      <c r="H291" s="139"/>
      <c r="I291" s="140"/>
      <c r="J291" s="141">
        <f t="shared" si="54"/>
        <v>0</v>
      </c>
      <c r="K291" s="142"/>
      <c r="L291" s="143">
        <f t="shared" si="55"/>
        <v>0</v>
      </c>
      <c r="M291" s="174" t="str">
        <f t="shared" si="53"/>
        <v/>
      </c>
      <c r="N291" s="145">
        <f t="shared" si="56"/>
        <v>0</v>
      </c>
      <c r="O291" s="146"/>
    </row>
    <row r="292" spans="1:15" ht="18.75" customHeight="1" x14ac:dyDescent="0.15">
      <c r="A292" s="87"/>
      <c r="B292" s="137"/>
      <c r="C292" s="326"/>
      <c r="D292" s="317"/>
      <c r="E292" s="318"/>
      <c r="F292" s="239"/>
      <c r="G292" s="138"/>
      <c r="H292" s="139"/>
      <c r="I292" s="140"/>
      <c r="J292" s="141">
        <f t="shared" si="54"/>
        <v>0</v>
      </c>
      <c r="K292" s="142"/>
      <c r="L292" s="143">
        <f t="shared" si="55"/>
        <v>0</v>
      </c>
      <c r="M292" s="174" t="str">
        <f t="shared" si="53"/>
        <v/>
      </c>
      <c r="N292" s="145">
        <f t="shared" si="56"/>
        <v>0</v>
      </c>
      <c r="O292" s="146"/>
    </row>
    <row r="293" spans="1:15" ht="18.75" customHeight="1" x14ac:dyDescent="0.15">
      <c r="A293" s="87"/>
      <c r="B293" s="137"/>
      <c r="C293" s="326"/>
      <c r="D293" s="317"/>
      <c r="E293" s="318"/>
      <c r="F293" s="239"/>
      <c r="G293" s="138"/>
      <c r="H293" s="139"/>
      <c r="I293" s="140"/>
      <c r="J293" s="141">
        <f t="shared" si="54"/>
        <v>0</v>
      </c>
      <c r="K293" s="142"/>
      <c r="L293" s="143">
        <f t="shared" si="55"/>
        <v>0</v>
      </c>
      <c r="M293" s="174" t="str">
        <f t="shared" si="53"/>
        <v/>
      </c>
      <c r="N293" s="145">
        <f>J293-L293</f>
        <v>0</v>
      </c>
      <c r="O293" s="146"/>
    </row>
    <row r="294" spans="1:15" ht="18.75" customHeight="1" x14ac:dyDescent="0.15">
      <c r="A294" s="87"/>
      <c r="B294" s="137"/>
      <c r="C294" s="326"/>
      <c r="D294" s="317"/>
      <c r="E294" s="318"/>
      <c r="F294" s="239"/>
      <c r="G294" s="138"/>
      <c r="H294" s="139"/>
      <c r="I294" s="140"/>
      <c r="J294" s="141">
        <f t="shared" si="54"/>
        <v>0</v>
      </c>
      <c r="K294" s="142"/>
      <c r="L294" s="143">
        <f t="shared" si="55"/>
        <v>0</v>
      </c>
      <c r="M294" s="174" t="str">
        <f t="shared" si="53"/>
        <v/>
      </c>
      <c r="N294" s="145">
        <f t="shared" ref="N294:N297" si="57">J294-L294</f>
        <v>0</v>
      </c>
      <c r="O294" s="146"/>
    </row>
    <row r="295" spans="1:15" ht="18.75" customHeight="1" x14ac:dyDescent="0.15">
      <c r="A295" s="87"/>
      <c r="B295" s="137"/>
      <c r="C295" s="326"/>
      <c r="D295" s="317"/>
      <c r="E295" s="318"/>
      <c r="F295" s="239"/>
      <c r="G295" s="138"/>
      <c r="H295" s="139"/>
      <c r="I295" s="140"/>
      <c r="J295" s="141">
        <f t="shared" si="54"/>
        <v>0</v>
      </c>
      <c r="K295" s="142"/>
      <c r="L295" s="143">
        <f t="shared" si="55"/>
        <v>0</v>
      </c>
      <c r="M295" s="174" t="str">
        <f t="shared" si="53"/>
        <v/>
      </c>
      <c r="N295" s="145">
        <f t="shared" si="57"/>
        <v>0</v>
      </c>
      <c r="O295" s="146"/>
    </row>
    <row r="296" spans="1:15" ht="18.75" customHeight="1" x14ac:dyDescent="0.15">
      <c r="A296" s="87"/>
      <c r="B296" s="137"/>
      <c r="C296" s="326"/>
      <c r="D296" s="317"/>
      <c r="E296" s="318"/>
      <c r="F296" s="239"/>
      <c r="G296" s="138"/>
      <c r="H296" s="139"/>
      <c r="I296" s="140"/>
      <c r="J296" s="141">
        <f t="shared" si="54"/>
        <v>0</v>
      </c>
      <c r="K296" s="142"/>
      <c r="L296" s="143">
        <f t="shared" si="55"/>
        <v>0</v>
      </c>
      <c r="M296" s="174" t="str">
        <f t="shared" si="53"/>
        <v/>
      </c>
      <c r="N296" s="145">
        <f t="shared" si="57"/>
        <v>0</v>
      </c>
      <c r="O296" s="146"/>
    </row>
    <row r="297" spans="1:15" ht="18.75" customHeight="1" thickBot="1" x14ac:dyDescent="0.2">
      <c r="A297" s="87"/>
      <c r="B297" s="320"/>
      <c r="C297" s="269"/>
      <c r="D297" s="270"/>
      <c r="E297" s="271"/>
      <c r="F297" s="272"/>
      <c r="G297" s="273"/>
      <c r="H297" s="274"/>
      <c r="I297" s="275"/>
      <c r="J297" s="304">
        <f t="shared" si="54"/>
        <v>0</v>
      </c>
      <c r="K297" s="276"/>
      <c r="L297" s="306">
        <f t="shared" si="55"/>
        <v>0</v>
      </c>
      <c r="M297" s="308" t="str">
        <f t="shared" si="53"/>
        <v/>
      </c>
      <c r="N297" s="277">
        <f t="shared" si="57"/>
        <v>0</v>
      </c>
      <c r="O297" s="103"/>
    </row>
    <row r="298" spans="1:15" ht="18.75" customHeight="1" x14ac:dyDescent="0.15">
      <c r="A298" s="87"/>
      <c r="B298" s="147"/>
      <c r="C298" s="268" t="s">
        <v>527</v>
      </c>
      <c r="D298" s="251" t="s">
        <v>556</v>
      </c>
      <c r="E298" s="252" t="s">
        <v>496</v>
      </c>
      <c r="F298" s="253"/>
      <c r="G298" s="314"/>
      <c r="H298" s="315"/>
      <c r="I298" s="152"/>
      <c r="J298" s="254">
        <f>SUMIFS(J278:J297,B278:B297,"設備")</f>
        <v>0</v>
      </c>
      <c r="K298" s="154"/>
      <c r="L298" s="255">
        <f>SUMIFS(L278:L297,B278:B297,"設備")</f>
        <v>0</v>
      </c>
      <c r="M298" s="316"/>
      <c r="N298" s="256">
        <f>J298-L298</f>
        <v>0</v>
      </c>
      <c r="O298" s="157"/>
    </row>
    <row r="299" spans="1:15" ht="18.75" customHeight="1" x14ac:dyDescent="0.15">
      <c r="A299" s="87"/>
      <c r="B299" s="137"/>
      <c r="C299" s="268" t="s">
        <v>527</v>
      </c>
      <c r="D299" s="319" t="s">
        <v>557</v>
      </c>
      <c r="E299" s="179" t="s">
        <v>496</v>
      </c>
      <c r="F299" s="238"/>
      <c r="G299" s="170"/>
      <c r="H299" s="171"/>
      <c r="I299" s="141"/>
      <c r="J299" s="172">
        <f>SUMIFS(J278:J297,B278:B297,"工事")</f>
        <v>0</v>
      </c>
      <c r="K299" s="143"/>
      <c r="L299" s="173">
        <f>SUMIFS(L278:L297,B278:B297,"工事")</f>
        <v>0</v>
      </c>
      <c r="M299" s="174"/>
      <c r="N299" s="175">
        <f>J299-L299</f>
        <v>0</v>
      </c>
      <c r="O299" s="146"/>
    </row>
    <row r="300" spans="1:15" ht="18.75" customHeight="1" thickBot="1" x14ac:dyDescent="0.2">
      <c r="A300" s="87"/>
      <c r="B300" s="320"/>
      <c r="C300" s="299"/>
      <c r="D300" s="264" t="s">
        <v>527</v>
      </c>
      <c r="E300" s="321" t="s">
        <v>509</v>
      </c>
      <c r="F300" s="262"/>
      <c r="G300" s="302"/>
      <c r="H300" s="303"/>
      <c r="I300" s="304"/>
      <c r="J300" s="305">
        <f>J298+J299</f>
        <v>0</v>
      </c>
      <c r="K300" s="306"/>
      <c r="L300" s="307">
        <f>L298+L299</f>
        <v>0</v>
      </c>
      <c r="M300" s="308"/>
      <c r="N300" s="309">
        <f>J300-L300</f>
        <v>0</v>
      </c>
      <c r="O300" s="103"/>
    </row>
    <row r="301" spans="1:15" ht="18.75" customHeight="1" x14ac:dyDescent="0.15">
      <c r="A301" s="87"/>
      <c r="B301" s="137"/>
      <c r="C301" s="2003" t="s">
        <v>528</v>
      </c>
      <c r="D301" s="2004"/>
      <c r="E301" s="2005"/>
      <c r="F301" s="239"/>
      <c r="G301" s="138"/>
      <c r="H301" s="139"/>
      <c r="I301" s="140"/>
      <c r="J301" s="152"/>
      <c r="K301" s="322"/>
      <c r="L301" s="294">
        <f t="shared" si="55"/>
        <v>0</v>
      </c>
      <c r="M301" s="316" t="str">
        <f t="shared" ref="M301:M321" si="58">IF(I301-K301=0,"",I301-K301)</f>
        <v/>
      </c>
      <c r="N301" s="156"/>
      <c r="O301" s="146"/>
    </row>
    <row r="302" spans="1:15" ht="18.75" customHeight="1" x14ac:dyDescent="0.15">
      <c r="A302" s="87"/>
      <c r="B302" s="137"/>
      <c r="C302" s="326"/>
      <c r="D302" s="495"/>
      <c r="E302" s="493"/>
      <c r="F302" s="239"/>
      <c r="G302" s="138"/>
      <c r="H302" s="139"/>
      <c r="I302" s="140"/>
      <c r="J302" s="141">
        <f t="shared" ref="J302:J321" si="59">ROUNDDOWN(H302*I302,0)</f>
        <v>0</v>
      </c>
      <c r="K302" s="142"/>
      <c r="L302" s="143">
        <f t="shared" si="55"/>
        <v>0</v>
      </c>
      <c r="M302" s="174" t="str">
        <f t="shared" si="58"/>
        <v/>
      </c>
      <c r="N302" s="145">
        <f t="shared" ref="N302" si="60">J302-L302</f>
        <v>0</v>
      </c>
      <c r="O302" s="146"/>
    </row>
    <row r="303" spans="1:15" ht="18.75" customHeight="1" x14ac:dyDescent="0.15">
      <c r="A303" s="87"/>
      <c r="B303" s="137"/>
      <c r="C303" s="326"/>
      <c r="D303" s="317"/>
      <c r="E303" s="318"/>
      <c r="F303" s="239"/>
      <c r="G303" s="138"/>
      <c r="H303" s="139"/>
      <c r="I303" s="140"/>
      <c r="J303" s="141">
        <f t="shared" si="59"/>
        <v>0</v>
      </c>
      <c r="K303" s="142"/>
      <c r="L303" s="143">
        <f t="shared" si="55"/>
        <v>0</v>
      </c>
      <c r="M303" s="174" t="str">
        <f t="shared" si="58"/>
        <v/>
      </c>
      <c r="N303" s="145">
        <f>J303-L303</f>
        <v>0</v>
      </c>
      <c r="O303" s="146"/>
    </row>
    <row r="304" spans="1:15" ht="18.75" customHeight="1" x14ac:dyDescent="0.15">
      <c r="A304" s="87"/>
      <c r="B304" s="137"/>
      <c r="C304" s="326"/>
      <c r="D304" s="317"/>
      <c r="E304" s="318"/>
      <c r="F304" s="239"/>
      <c r="G304" s="138"/>
      <c r="H304" s="139"/>
      <c r="I304" s="140"/>
      <c r="J304" s="141">
        <f t="shared" si="59"/>
        <v>0</v>
      </c>
      <c r="K304" s="142"/>
      <c r="L304" s="143">
        <f t="shared" si="55"/>
        <v>0</v>
      </c>
      <c r="M304" s="174" t="str">
        <f t="shared" si="58"/>
        <v/>
      </c>
      <c r="N304" s="145">
        <f t="shared" ref="N304:N313" si="61">J304-L304</f>
        <v>0</v>
      </c>
      <c r="O304" s="146"/>
    </row>
    <row r="305" spans="1:15" ht="18.75" customHeight="1" x14ac:dyDescent="0.15">
      <c r="A305" s="87"/>
      <c r="B305" s="137"/>
      <c r="C305" s="326"/>
      <c r="D305" s="317"/>
      <c r="E305" s="318"/>
      <c r="F305" s="239"/>
      <c r="G305" s="138"/>
      <c r="H305" s="139"/>
      <c r="I305" s="140"/>
      <c r="J305" s="141">
        <f t="shared" si="59"/>
        <v>0</v>
      </c>
      <c r="K305" s="142"/>
      <c r="L305" s="143">
        <f t="shared" si="55"/>
        <v>0</v>
      </c>
      <c r="M305" s="174" t="str">
        <f t="shared" si="58"/>
        <v/>
      </c>
      <c r="N305" s="145">
        <f t="shared" si="61"/>
        <v>0</v>
      </c>
      <c r="O305" s="146"/>
    </row>
    <row r="306" spans="1:15" ht="18.75" customHeight="1" x14ac:dyDescent="0.15">
      <c r="A306" s="87"/>
      <c r="B306" s="137"/>
      <c r="C306" s="326"/>
      <c r="D306" s="317"/>
      <c r="E306" s="318"/>
      <c r="F306" s="239"/>
      <c r="G306" s="138"/>
      <c r="H306" s="139"/>
      <c r="I306" s="140"/>
      <c r="J306" s="141">
        <f t="shared" si="59"/>
        <v>0</v>
      </c>
      <c r="K306" s="142"/>
      <c r="L306" s="143">
        <f t="shared" si="55"/>
        <v>0</v>
      </c>
      <c r="M306" s="174" t="str">
        <f t="shared" si="58"/>
        <v/>
      </c>
      <c r="N306" s="145">
        <f t="shared" si="61"/>
        <v>0</v>
      </c>
      <c r="O306" s="146"/>
    </row>
    <row r="307" spans="1:15" ht="18.75" customHeight="1" x14ac:dyDescent="0.15">
      <c r="A307" s="87"/>
      <c r="B307" s="137"/>
      <c r="C307" s="326"/>
      <c r="D307" s="317"/>
      <c r="E307" s="318"/>
      <c r="F307" s="239"/>
      <c r="G307" s="138"/>
      <c r="H307" s="139"/>
      <c r="I307" s="140"/>
      <c r="J307" s="141">
        <f t="shared" si="59"/>
        <v>0</v>
      </c>
      <c r="K307" s="142"/>
      <c r="L307" s="143">
        <f t="shared" si="55"/>
        <v>0</v>
      </c>
      <c r="M307" s="174" t="str">
        <f t="shared" si="58"/>
        <v/>
      </c>
      <c r="N307" s="145">
        <f t="shared" si="61"/>
        <v>0</v>
      </c>
      <c r="O307" s="146"/>
    </row>
    <row r="308" spans="1:15" ht="18.75" customHeight="1" x14ac:dyDescent="0.15">
      <c r="A308" s="87"/>
      <c r="B308" s="137"/>
      <c r="C308" s="326"/>
      <c r="D308" s="317"/>
      <c r="E308" s="318"/>
      <c r="F308" s="239"/>
      <c r="G308" s="138"/>
      <c r="H308" s="139"/>
      <c r="I308" s="140"/>
      <c r="J308" s="141">
        <f t="shared" si="59"/>
        <v>0</v>
      </c>
      <c r="K308" s="142"/>
      <c r="L308" s="143">
        <f t="shared" si="55"/>
        <v>0</v>
      </c>
      <c r="M308" s="174" t="str">
        <f t="shared" si="58"/>
        <v/>
      </c>
      <c r="N308" s="145">
        <f t="shared" si="61"/>
        <v>0</v>
      </c>
      <c r="O308" s="146"/>
    </row>
    <row r="309" spans="1:15" ht="18.75" customHeight="1" x14ac:dyDescent="0.15">
      <c r="A309" s="87"/>
      <c r="B309" s="137"/>
      <c r="C309" s="326"/>
      <c r="D309" s="317"/>
      <c r="E309" s="318"/>
      <c r="F309" s="239"/>
      <c r="G309" s="138"/>
      <c r="H309" s="139"/>
      <c r="I309" s="140"/>
      <c r="J309" s="141">
        <f t="shared" si="59"/>
        <v>0</v>
      </c>
      <c r="K309" s="142"/>
      <c r="L309" s="143">
        <f t="shared" si="55"/>
        <v>0</v>
      </c>
      <c r="M309" s="174" t="str">
        <f t="shared" si="58"/>
        <v/>
      </c>
      <c r="N309" s="145">
        <f t="shared" si="61"/>
        <v>0</v>
      </c>
      <c r="O309" s="146"/>
    </row>
    <row r="310" spans="1:15" ht="18.75" customHeight="1" x14ac:dyDescent="0.15">
      <c r="A310" s="87"/>
      <c r="B310" s="137"/>
      <c r="C310" s="326"/>
      <c r="D310" s="317"/>
      <c r="E310" s="318"/>
      <c r="F310" s="239"/>
      <c r="G310" s="138"/>
      <c r="H310" s="139"/>
      <c r="I310" s="140"/>
      <c r="J310" s="141">
        <f t="shared" si="59"/>
        <v>0</v>
      </c>
      <c r="K310" s="142"/>
      <c r="L310" s="143">
        <f t="shared" si="55"/>
        <v>0</v>
      </c>
      <c r="M310" s="174" t="str">
        <f t="shared" si="58"/>
        <v/>
      </c>
      <c r="N310" s="145">
        <f t="shared" si="61"/>
        <v>0</v>
      </c>
      <c r="O310" s="146"/>
    </row>
    <row r="311" spans="1:15" ht="18.75" customHeight="1" x14ac:dyDescent="0.15">
      <c r="A311" s="87"/>
      <c r="B311" s="137"/>
      <c r="C311" s="326"/>
      <c r="D311" s="317"/>
      <c r="E311" s="318"/>
      <c r="F311" s="239"/>
      <c r="G311" s="138"/>
      <c r="H311" s="139"/>
      <c r="I311" s="140"/>
      <c r="J311" s="141">
        <f t="shared" si="59"/>
        <v>0</v>
      </c>
      <c r="K311" s="142"/>
      <c r="L311" s="143">
        <f t="shared" si="55"/>
        <v>0</v>
      </c>
      <c r="M311" s="174" t="str">
        <f t="shared" si="58"/>
        <v/>
      </c>
      <c r="N311" s="145">
        <f t="shared" si="61"/>
        <v>0</v>
      </c>
      <c r="O311" s="146"/>
    </row>
    <row r="312" spans="1:15" ht="18.75" customHeight="1" x14ac:dyDescent="0.15">
      <c r="A312" s="87"/>
      <c r="B312" s="137"/>
      <c r="C312" s="326"/>
      <c r="D312" s="317"/>
      <c r="E312" s="318"/>
      <c r="F312" s="239"/>
      <c r="G312" s="138"/>
      <c r="H312" s="139"/>
      <c r="I312" s="140"/>
      <c r="J312" s="141">
        <f t="shared" si="59"/>
        <v>0</v>
      </c>
      <c r="K312" s="142"/>
      <c r="L312" s="143">
        <f t="shared" si="55"/>
        <v>0</v>
      </c>
      <c r="M312" s="174" t="str">
        <f t="shared" si="58"/>
        <v/>
      </c>
      <c r="N312" s="145">
        <f t="shared" si="61"/>
        <v>0</v>
      </c>
      <c r="O312" s="146"/>
    </row>
    <row r="313" spans="1:15" ht="18.75" customHeight="1" x14ac:dyDescent="0.15">
      <c r="A313" s="87"/>
      <c r="B313" s="137"/>
      <c r="C313" s="326"/>
      <c r="D313" s="317"/>
      <c r="E313" s="318"/>
      <c r="F313" s="239"/>
      <c r="G313" s="138"/>
      <c r="H313" s="139"/>
      <c r="I313" s="140"/>
      <c r="J313" s="141">
        <f t="shared" si="59"/>
        <v>0</v>
      </c>
      <c r="K313" s="142"/>
      <c r="L313" s="143">
        <f t="shared" si="55"/>
        <v>0</v>
      </c>
      <c r="M313" s="174" t="str">
        <f t="shared" si="58"/>
        <v/>
      </c>
      <c r="N313" s="145">
        <f t="shared" si="61"/>
        <v>0</v>
      </c>
      <c r="O313" s="146"/>
    </row>
    <row r="314" spans="1:15" ht="18.75" customHeight="1" x14ac:dyDescent="0.15">
      <c r="A314" s="87"/>
      <c r="B314" s="137"/>
      <c r="C314" s="326"/>
      <c r="D314" s="317"/>
      <c r="E314" s="318"/>
      <c r="F314" s="239"/>
      <c r="G314" s="138"/>
      <c r="H314" s="139"/>
      <c r="I314" s="140"/>
      <c r="J314" s="141">
        <f t="shared" si="59"/>
        <v>0</v>
      </c>
      <c r="K314" s="142"/>
      <c r="L314" s="143">
        <f t="shared" si="55"/>
        <v>0</v>
      </c>
      <c r="M314" s="174" t="str">
        <f t="shared" si="58"/>
        <v/>
      </c>
      <c r="N314" s="145">
        <f>J314-L314</f>
        <v>0</v>
      </c>
      <c r="O314" s="146"/>
    </row>
    <row r="315" spans="1:15" ht="18.75" customHeight="1" x14ac:dyDescent="0.15">
      <c r="A315" s="87"/>
      <c r="B315" s="137"/>
      <c r="C315" s="326"/>
      <c r="D315" s="317"/>
      <c r="E315" s="318"/>
      <c r="F315" s="239"/>
      <c r="G315" s="138"/>
      <c r="H315" s="139"/>
      <c r="I315" s="140"/>
      <c r="J315" s="141">
        <f t="shared" si="59"/>
        <v>0</v>
      </c>
      <c r="K315" s="142"/>
      <c r="L315" s="143">
        <f t="shared" si="55"/>
        <v>0</v>
      </c>
      <c r="M315" s="174" t="str">
        <f t="shared" si="58"/>
        <v/>
      </c>
      <c r="N315" s="145">
        <f t="shared" ref="N315" si="62">J315-L315</f>
        <v>0</v>
      </c>
      <c r="O315" s="146"/>
    </row>
    <row r="316" spans="1:15" ht="18.75" customHeight="1" x14ac:dyDescent="0.15">
      <c r="A316" s="87"/>
      <c r="B316" s="137"/>
      <c r="C316" s="326"/>
      <c r="D316" s="317"/>
      <c r="E316" s="318"/>
      <c r="F316" s="239"/>
      <c r="G316" s="138"/>
      <c r="H316" s="139"/>
      <c r="I316" s="140"/>
      <c r="J316" s="141">
        <f t="shared" si="59"/>
        <v>0</v>
      </c>
      <c r="K316" s="142"/>
      <c r="L316" s="143">
        <f t="shared" si="55"/>
        <v>0</v>
      </c>
      <c r="M316" s="174" t="str">
        <f t="shared" si="58"/>
        <v/>
      </c>
      <c r="N316" s="145">
        <f>J316-L316</f>
        <v>0</v>
      </c>
      <c r="O316" s="146"/>
    </row>
    <row r="317" spans="1:15" ht="18.75" customHeight="1" x14ac:dyDescent="0.15">
      <c r="A317" s="87"/>
      <c r="B317" s="137"/>
      <c r="C317" s="326"/>
      <c r="D317" s="317"/>
      <c r="E317" s="318"/>
      <c r="F317" s="239"/>
      <c r="G317" s="138"/>
      <c r="H317" s="139"/>
      <c r="I317" s="140"/>
      <c r="J317" s="141">
        <f t="shared" si="59"/>
        <v>0</v>
      </c>
      <c r="K317" s="142"/>
      <c r="L317" s="143">
        <f t="shared" si="55"/>
        <v>0</v>
      </c>
      <c r="M317" s="174" t="str">
        <f t="shared" si="58"/>
        <v/>
      </c>
      <c r="N317" s="145">
        <f t="shared" ref="N317:N319" si="63">J317-L317</f>
        <v>0</v>
      </c>
      <c r="O317" s="146"/>
    </row>
    <row r="318" spans="1:15" ht="18.75" customHeight="1" x14ac:dyDescent="0.15">
      <c r="A318" s="87"/>
      <c r="B318" s="137"/>
      <c r="C318" s="326"/>
      <c r="D318" s="317"/>
      <c r="E318" s="318"/>
      <c r="F318" s="239"/>
      <c r="G318" s="138"/>
      <c r="H318" s="139"/>
      <c r="I318" s="140"/>
      <c r="J318" s="141">
        <f t="shared" si="59"/>
        <v>0</v>
      </c>
      <c r="K318" s="142"/>
      <c r="L318" s="143">
        <f t="shared" si="55"/>
        <v>0</v>
      </c>
      <c r="M318" s="174" t="str">
        <f t="shared" si="58"/>
        <v/>
      </c>
      <c r="N318" s="145">
        <f t="shared" si="63"/>
        <v>0</v>
      </c>
      <c r="O318" s="146"/>
    </row>
    <row r="319" spans="1:15" ht="18.75" customHeight="1" x14ac:dyDescent="0.15">
      <c r="A319" s="87"/>
      <c r="B319" s="137"/>
      <c r="C319" s="326"/>
      <c r="D319" s="317"/>
      <c r="E319" s="318"/>
      <c r="F319" s="239"/>
      <c r="G319" s="138"/>
      <c r="H319" s="139"/>
      <c r="I319" s="140"/>
      <c r="J319" s="141">
        <f t="shared" si="59"/>
        <v>0</v>
      </c>
      <c r="K319" s="142"/>
      <c r="L319" s="143">
        <f t="shared" si="55"/>
        <v>0</v>
      </c>
      <c r="M319" s="174" t="str">
        <f t="shared" si="58"/>
        <v/>
      </c>
      <c r="N319" s="145">
        <f t="shared" si="63"/>
        <v>0</v>
      </c>
      <c r="O319" s="146"/>
    </row>
    <row r="320" spans="1:15" ht="18.75" customHeight="1" x14ac:dyDescent="0.15">
      <c r="A320" s="87"/>
      <c r="B320" s="137"/>
      <c r="C320" s="326"/>
      <c r="D320" s="317"/>
      <c r="E320" s="318"/>
      <c r="F320" s="239"/>
      <c r="G320" s="138"/>
      <c r="H320" s="139"/>
      <c r="I320" s="140"/>
      <c r="J320" s="141">
        <f t="shared" si="59"/>
        <v>0</v>
      </c>
      <c r="K320" s="142"/>
      <c r="L320" s="143">
        <f t="shared" si="55"/>
        <v>0</v>
      </c>
      <c r="M320" s="174" t="str">
        <f t="shared" si="58"/>
        <v/>
      </c>
      <c r="N320" s="145">
        <f>J320-L320</f>
        <v>0</v>
      </c>
      <c r="O320" s="146"/>
    </row>
    <row r="321" spans="1:15" ht="18.75" customHeight="1" thickBot="1" x14ac:dyDescent="0.2">
      <c r="A321" s="87"/>
      <c r="B321" s="320"/>
      <c r="C321" s="269"/>
      <c r="D321" s="270"/>
      <c r="E321" s="271"/>
      <c r="F321" s="272"/>
      <c r="G321" s="273"/>
      <c r="H321" s="274"/>
      <c r="I321" s="275"/>
      <c r="J321" s="304">
        <f t="shared" si="59"/>
        <v>0</v>
      </c>
      <c r="K321" s="276"/>
      <c r="L321" s="306">
        <f t="shared" si="55"/>
        <v>0</v>
      </c>
      <c r="M321" s="308" t="str">
        <f t="shared" si="58"/>
        <v/>
      </c>
      <c r="N321" s="277">
        <f t="shared" ref="N321:N327" si="64">J321-L321</f>
        <v>0</v>
      </c>
      <c r="O321" s="103"/>
    </row>
    <row r="322" spans="1:15" ht="18.75" customHeight="1" x14ac:dyDescent="0.15">
      <c r="A322" s="87"/>
      <c r="B322" s="147"/>
      <c r="C322" s="268" t="s">
        <v>529</v>
      </c>
      <c r="D322" s="251" t="s">
        <v>556</v>
      </c>
      <c r="E322" s="252" t="s">
        <v>496</v>
      </c>
      <c r="F322" s="253"/>
      <c r="G322" s="314"/>
      <c r="H322" s="315"/>
      <c r="I322" s="152"/>
      <c r="J322" s="254">
        <f>SUMIFS(J302:J321,B302:B321,"設備")</f>
        <v>0</v>
      </c>
      <c r="K322" s="154"/>
      <c r="L322" s="255">
        <f>SUMIFS(L302:L321,B302:B321,"設備")</f>
        <v>0</v>
      </c>
      <c r="M322" s="316"/>
      <c r="N322" s="256">
        <f t="shared" si="64"/>
        <v>0</v>
      </c>
      <c r="O322" s="157"/>
    </row>
    <row r="323" spans="1:15" ht="18.75" customHeight="1" x14ac:dyDescent="0.15">
      <c r="A323" s="87"/>
      <c r="B323" s="137"/>
      <c r="C323" s="268" t="s">
        <v>529</v>
      </c>
      <c r="D323" s="319" t="s">
        <v>557</v>
      </c>
      <c r="E323" s="179" t="s">
        <v>496</v>
      </c>
      <c r="F323" s="238"/>
      <c r="G323" s="170"/>
      <c r="H323" s="171"/>
      <c r="I323" s="141"/>
      <c r="J323" s="172">
        <f>SUMIFS(J302:J321,B302:B321,"工事")</f>
        <v>0</v>
      </c>
      <c r="K323" s="143"/>
      <c r="L323" s="173">
        <f>SUMIFS(L302:L321,B302:B321,"工事")</f>
        <v>0</v>
      </c>
      <c r="M323" s="174"/>
      <c r="N323" s="175">
        <f t="shared" si="64"/>
        <v>0</v>
      </c>
      <c r="O323" s="146"/>
    </row>
    <row r="324" spans="1:15" ht="18.75" customHeight="1" thickBot="1" x14ac:dyDescent="0.2">
      <c r="A324" s="87"/>
      <c r="B324" s="257"/>
      <c r="C324" s="278"/>
      <c r="D324" s="279" t="s">
        <v>529</v>
      </c>
      <c r="E324" s="280" t="s">
        <v>509</v>
      </c>
      <c r="F324" s="281"/>
      <c r="G324" s="282"/>
      <c r="H324" s="283"/>
      <c r="I324" s="258"/>
      <c r="J324" s="265">
        <f>J322+J323</f>
        <v>0</v>
      </c>
      <c r="K324" s="259"/>
      <c r="L324" s="266">
        <f>L322+L323</f>
        <v>0</v>
      </c>
      <c r="M324" s="260"/>
      <c r="N324" s="267">
        <f t="shared" si="64"/>
        <v>0</v>
      </c>
      <c r="O324" s="261"/>
    </row>
    <row r="325" spans="1:15" ht="18.75" customHeight="1" thickTop="1" x14ac:dyDescent="0.15">
      <c r="A325" s="87"/>
      <c r="B325" s="147"/>
      <c r="C325" s="250" t="s">
        <v>417</v>
      </c>
      <c r="D325" s="251" t="s">
        <v>491</v>
      </c>
      <c r="E325" s="252" t="s">
        <v>493</v>
      </c>
      <c r="F325" s="253"/>
      <c r="G325" s="314"/>
      <c r="H325" s="315"/>
      <c r="I325" s="152"/>
      <c r="J325" s="254">
        <f>SUMIFS(J278:J324,D278:D324,"設備費5")</f>
        <v>0</v>
      </c>
      <c r="K325" s="154"/>
      <c r="L325" s="255">
        <f>SUMIFS(L278:L324,D278:D324,"設備費5")</f>
        <v>0</v>
      </c>
      <c r="M325" s="316"/>
      <c r="N325" s="256">
        <f t="shared" si="64"/>
        <v>0</v>
      </c>
      <c r="O325" s="157"/>
    </row>
    <row r="326" spans="1:15" ht="18.75" customHeight="1" x14ac:dyDescent="0.15">
      <c r="A326" s="87"/>
      <c r="B326" s="137"/>
      <c r="C326" s="177" t="s">
        <v>417</v>
      </c>
      <c r="D326" s="319" t="s">
        <v>497</v>
      </c>
      <c r="E326" s="179" t="s">
        <v>493</v>
      </c>
      <c r="F326" s="238"/>
      <c r="G326" s="170"/>
      <c r="H326" s="171"/>
      <c r="I326" s="141"/>
      <c r="J326" s="172">
        <f>SUMIFS(J278:J324,D278:D324,"工事費5")</f>
        <v>0</v>
      </c>
      <c r="K326" s="143"/>
      <c r="L326" s="173">
        <f>SUMIFS(L278:L324,D278:D324,"工事費5")</f>
        <v>0</v>
      </c>
      <c r="M326" s="174"/>
      <c r="N326" s="175">
        <f t="shared" si="64"/>
        <v>0</v>
      </c>
      <c r="O326" s="146"/>
    </row>
    <row r="327" spans="1:15" ht="18.75" customHeight="1" thickBot="1" x14ac:dyDescent="0.2">
      <c r="A327" s="87"/>
      <c r="B327" s="257"/>
      <c r="C327" s="278"/>
      <c r="D327" s="284" t="s">
        <v>498</v>
      </c>
      <c r="E327" s="280" t="s">
        <v>493</v>
      </c>
      <c r="F327" s="281"/>
      <c r="G327" s="282"/>
      <c r="H327" s="283"/>
      <c r="I327" s="258"/>
      <c r="J327" s="265">
        <f>J325+J326</f>
        <v>0</v>
      </c>
      <c r="K327" s="259"/>
      <c r="L327" s="266">
        <f>L325+L326</f>
        <v>0</v>
      </c>
      <c r="M327" s="260"/>
      <c r="N327" s="267">
        <f t="shared" si="64"/>
        <v>0</v>
      </c>
      <c r="O327" s="261"/>
    </row>
    <row r="328" spans="1:15" ht="18.75" customHeight="1" thickTop="1" x14ac:dyDescent="0.15">
      <c r="A328" s="87"/>
      <c r="B328" s="137"/>
      <c r="C328" s="2011" t="s">
        <v>503</v>
      </c>
      <c r="D328" s="2012"/>
      <c r="E328" s="2013"/>
      <c r="F328" s="239"/>
      <c r="G328" s="138"/>
      <c r="H328" s="139"/>
      <c r="I328" s="141"/>
      <c r="J328" s="141"/>
      <c r="K328" s="142"/>
      <c r="L328" s="143"/>
      <c r="M328" s="174"/>
      <c r="N328" s="145"/>
      <c r="O328" s="146"/>
    </row>
    <row r="329" spans="1:15" ht="18.75" customHeight="1" x14ac:dyDescent="0.15">
      <c r="A329" s="87"/>
      <c r="B329" s="137"/>
      <c r="C329" s="2014" t="s">
        <v>530</v>
      </c>
      <c r="D329" s="2015"/>
      <c r="E329" s="2016"/>
      <c r="F329" s="239"/>
      <c r="G329" s="138"/>
      <c r="H329" s="139"/>
      <c r="I329" s="140"/>
      <c r="J329" s="141"/>
      <c r="K329" s="142"/>
      <c r="L329" s="143"/>
      <c r="M329" s="174" t="str">
        <f t="shared" ref="M329:M337" si="65">IF(I329-K329=0,"",I329-K329)</f>
        <v/>
      </c>
      <c r="N329" s="145"/>
      <c r="O329" s="146"/>
    </row>
    <row r="330" spans="1:15" ht="18.75" customHeight="1" x14ac:dyDescent="0.15">
      <c r="A330" s="87"/>
      <c r="B330" s="137"/>
      <c r="C330" s="326"/>
      <c r="D330" s="317"/>
      <c r="E330" s="318"/>
      <c r="F330" s="239"/>
      <c r="G330" s="138"/>
      <c r="H330" s="139"/>
      <c r="I330" s="140"/>
      <c r="J330" s="141">
        <f t="shared" ref="J330:J337" si="66">ROUNDDOWN(H330*I330,0)</f>
        <v>0</v>
      </c>
      <c r="K330" s="142"/>
      <c r="L330" s="143">
        <f t="shared" ref="L330:L337" si="67">ROUNDDOWN(H330*K330,0)</f>
        <v>0</v>
      </c>
      <c r="M330" s="174" t="str">
        <f t="shared" si="65"/>
        <v/>
      </c>
      <c r="N330" s="145">
        <f>J330-L330</f>
        <v>0</v>
      </c>
      <c r="O330" s="146"/>
    </row>
    <row r="331" spans="1:15" ht="18.75" customHeight="1" x14ac:dyDescent="0.15">
      <c r="A331" s="87"/>
      <c r="B331" s="137"/>
      <c r="C331" s="326"/>
      <c r="D331" s="317"/>
      <c r="E331" s="318"/>
      <c r="F331" s="239"/>
      <c r="G331" s="138"/>
      <c r="H331" s="139"/>
      <c r="I331" s="140"/>
      <c r="J331" s="141">
        <f t="shared" si="66"/>
        <v>0</v>
      </c>
      <c r="K331" s="142"/>
      <c r="L331" s="143">
        <f t="shared" si="67"/>
        <v>0</v>
      </c>
      <c r="M331" s="174" t="str">
        <f t="shared" si="65"/>
        <v/>
      </c>
      <c r="N331" s="145">
        <f t="shared" ref="N331:N333" si="68">J331-L331</f>
        <v>0</v>
      </c>
      <c r="O331" s="146"/>
    </row>
    <row r="332" spans="1:15" ht="18.75" customHeight="1" x14ac:dyDescent="0.15">
      <c r="A332" s="87"/>
      <c r="B332" s="137"/>
      <c r="C332" s="326"/>
      <c r="D332" s="317"/>
      <c r="E332" s="318"/>
      <c r="F332" s="239"/>
      <c r="G332" s="138"/>
      <c r="H332" s="139"/>
      <c r="I332" s="140"/>
      <c r="J332" s="141">
        <f t="shared" si="66"/>
        <v>0</v>
      </c>
      <c r="K332" s="142"/>
      <c r="L332" s="143">
        <f t="shared" si="67"/>
        <v>0</v>
      </c>
      <c r="M332" s="174" t="str">
        <f t="shared" si="65"/>
        <v/>
      </c>
      <c r="N332" s="145">
        <f t="shared" si="68"/>
        <v>0</v>
      </c>
      <c r="O332" s="146"/>
    </row>
    <row r="333" spans="1:15" ht="18.75" customHeight="1" x14ac:dyDescent="0.15">
      <c r="A333" s="87"/>
      <c r="B333" s="137"/>
      <c r="C333" s="326"/>
      <c r="D333" s="317"/>
      <c r="E333" s="318"/>
      <c r="F333" s="239"/>
      <c r="G333" s="138"/>
      <c r="H333" s="139"/>
      <c r="I333" s="140"/>
      <c r="J333" s="141">
        <f t="shared" si="66"/>
        <v>0</v>
      </c>
      <c r="K333" s="142"/>
      <c r="L333" s="143">
        <f t="shared" si="67"/>
        <v>0</v>
      </c>
      <c r="M333" s="174" t="str">
        <f t="shared" si="65"/>
        <v/>
      </c>
      <c r="N333" s="145">
        <f t="shared" si="68"/>
        <v>0</v>
      </c>
      <c r="O333" s="146"/>
    </row>
    <row r="334" spans="1:15" ht="18.75" customHeight="1" x14ac:dyDescent="0.15">
      <c r="A334" s="87"/>
      <c r="B334" s="137"/>
      <c r="C334" s="326"/>
      <c r="D334" s="317"/>
      <c r="E334" s="318"/>
      <c r="F334" s="239"/>
      <c r="G334" s="138"/>
      <c r="H334" s="139"/>
      <c r="I334" s="140"/>
      <c r="J334" s="141">
        <f t="shared" si="66"/>
        <v>0</v>
      </c>
      <c r="K334" s="142"/>
      <c r="L334" s="143">
        <f t="shared" si="67"/>
        <v>0</v>
      </c>
      <c r="M334" s="174" t="str">
        <f t="shared" si="65"/>
        <v/>
      </c>
      <c r="N334" s="145">
        <f>J334-L334</f>
        <v>0</v>
      </c>
      <c r="O334" s="146"/>
    </row>
    <row r="335" spans="1:15" ht="18.75" customHeight="1" x14ac:dyDescent="0.15">
      <c r="A335" s="87"/>
      <c r="B335" s="137"/>
      <c r="C335" s="326"/>
      <c r="D335" s="317"/>
      <c r="E335" s="318"/>
      <c r="F335" s="239"/>
      <c r="G335" s="138"/>
      <c r="H335" s="139"/>
      <c r="I335" s="140"/>
      <c r="J335" s="141">
        <f t="shared" si="66"/>
        <v>0</v>
      </c>
      <c r="K335" s="142"/>
      <c r="L335" s="143">
        <f t="shared" si="67"/>
        <v>0</v>
      </c>
      <c r="M335" s="174" t="str">
        <f t="shared" si="65"/>
        <v/>
      </c>
      <c r="N335" s="145">
        <f t="shared" ref="N335:N337" si="69">J335-L335</f>
        <v>0</v>
      </c>
      <c r="O335" s="146"/>
    </row>
    <row r="336" spans="1:15" ht="18.75" customHeight="1" x14ac:dyDescent="0.15">
      <c r="A336" s="87"/>
      <c r="B336" s="137"/>
      <c r="C336" s="326"/>
      <c r="D336" s="317"/>
      <c r="E336" s="318"/>
      <c r="F336" s="239"/>
      <c r="G336" s="138"/>
      <c r="H336" s="139"/>
      <c r="I336" s="140"/>
      <c r="J336" s="141">
        <f t="shared" si="66"/>
        <v>0</v>
      </c>
      <c r="K336" s="142"/>
      <c r="L336" s="143">
        <f t="shared" si="67"/>
        <v>0</v>
      </c>
      <c r="M336" s="174" t="str">
        <f t="shared" si="65"/>
        <v/>
      </c>
      <c r="N336" s="145">
        <f t="shared" si="69"/>
        <v>0</v>
      </c>
      <c r="O336" s="146"/>
    </row>
    <row r="337" spans="1:15" ht="18.75" customHeight="1" thickBot="1" x14ac:dyDescent="0.2">
      <c r="A337" s="87"/>
      <c r="B337" s="320"/>
      <c r="C337" s="269"/>
      <c r="D337" s="270"/>
      <c r="E337" s="271"/>
      <c r="F337" s="272"/>
      <c r="G337" s="273"/>
      <c r="H337" s="274"/>
      <c r="I337" s="275"/>
      <c r="J337" s="304">
        <f t="shared" si="66"/>
        <v>0</v>
      </c>
      <c r="K337" s="276"/>
      <c r="L337" s="306">
        <f t="shared" si="67"/>
        <v>0</v>
      </c>
      <c r="M337" s="308" t="str">
        <f t="shared" si="65"/>
        <v/>
      </c>
      <c r="N337" s="277">
        <f t="shared" si="69"/>
        <v>0</v>
      </c>
      <c r="O337" s="103"/>
    </row>
    <row r="338" spans="1:15" ht="18.75" customHeight="1" x14ac:dyDescent="0.15">
      <c r="A338" s="87"/>
      <c r="B338" s="147"/>
      <c r="C338" s="268" t="s">
        <v>531</v>
      </c>
      <c r="D338" s="251" t="s">
        <v>558</v>
      </c>
      <c r="E338" s="252" t="s">
        <v>496</v>
      </c>
      <c r="F338" s="253"/>
      <c r="G338" s="314"/>
      <c r="H338" s="315"/>
      <c r="I338" s="152"/>
      <c r="J338" s="254">
        <f>SUMIFS(J330:J337,B330:B337,"設備")</f>
        <v>0</v>
      </c>
      <c r="K338" s="154"/>
      <c r="L338" s="255">
        <f>SUMIFS(L330:L337,B330:B337,"設備")</f>
        <v>0</v>
      </c>
      <c r="M338" s="316"/>
      <c r="N338" s="256">
        <f>J338-L338</f>
        <v>0</v>
      </c>
      <c r="O338" s="157"/>
    </row>
    <row r="339" spans="1:15" ht="18.75" customHeight="1" x14ac:dyDescent="0.15">
      <c r="A339" s="87"/>
      <c r="B339" s="137"/>
      <c r="C339" s="268" t="s">
        <v>531</v>
      </c>
      <c r="D339" s="319" t="s">
        <v>559</v>
      </c>
      <c r="E339" s="179" t="s">
        <v>496</v>
      </c>
      <c r="F339" s="238"/>
      <c r="G339" s="170"/>
      <c r="H339" s="171"/>
      <c r="I339" s="141"/>
      <c r="J339" s="172">
        <f>SUMIFS(J330:J337,B330:B337,"工事")</f>
        <v>0</v>
      </c>
      <c r="K339" s="143"/>
      <c r="L339" s="173">
        <f>SUMIFS(L330:L337,B330:B337,"工事")</f>
        <v>0</v>
      </c>
      <c r="M339" s="174"/>
      <c r="N339" s="175">
        <f>J339-L339</f>
        <v>0</v>
      </c>
      <c r="O339" s="146"/>
    </row>
    <row r="340" spans="1:15" ht="18.75" customHeight="1" thickBot="1" x14ac:dyDescent="0.2">
      <c r="A340" s="87"/>
      <c r="B340" s="320"/>
      <c r="C340" s="299"/>
      <c r="D340" s="264" t="s">
        <v>531</v>
      </c>
      <c r="E340" s="321" t="s">
        <v>509</v>
      </c>
      <c r="F340" s="262"/>
      <c r="G340" s="302"/>
      <c r="H340" s="303"/>
      <c r="I340" s="304"/>
      <c r="J340" s="305">
        <f>J338+J339</f>
        <v>0</v>
      </c>
      <c r="K340" s="306"/>
      <c r="L340" s="307">
        <f>L338+L339</f>
        <v>0</v>
      </c>
      <c r="M340" s="308"/>
      <c r="N340" s="309">
        <f>J340-L340</f>
        <v>0</v>
      </c>
      <c r="O340" s="103"/>
    </row>
    <row r="341" spans="1:15" ht="18.75" customHeight="1" x14ac:dyDescent="0.15">
      <c r="A341" s="87"/>
      <c r="B341" s="137"/>
      <c r="C341" s="2003" t="s">
        <v>532</v>
      </c>
      <c r="D341" s="2004"/>
      <c r="E341" s="2005"/>
      <c r="F341" s="239"/>
      <c r="G341" s="138"/>
      <c r="H341" s="139"/>
      <c r="I341" s="140"/>
      <c r="J341" s="152"/>
      <c r="K341" s="322"/>
      <c r="L341" s="294"/>
      <c r="M341" s="316" t="str">
        <f t="shared" ref="M341:M349" si="70">IF(I341-K341=0,"",I341-K341)</f>
        <v/>
      </c>
      <c r="N341" s="156"/>
      <c r="O341" s="146"/>
    </row>
    <row r="342" spans="1:15" ht="18.75" customHeight="1" x14ac:dyDescent="0.15">
      <c r="A342" s="87"/>
      <c r="B342" s="137"/>
      <c r="C342" s="326"/>
      <c r="D342" s="495"/>
      <c r="E342" s="493"/>
      <c r="F342" s="239"/>
      <c r="G342" s="138"/>
      <c r="H342" s="139"/>
      <c r="I342" s="140"/>
      <c r="J342" s="141">
        <f t="shared" ref="J342:J349" si="71">ROUNDDOWN(H342*I342,0)</f>
        <v>0</v>
      </c>
      <c r="K342" s="142"/>
      <c r="L342" s="143">
        <f t="shared" ref="L342:L349" si="72">ROUNDDOWN(H342*K342,0)</f>
        <v>0</v>
      </c>
      <c r="M342" s="174" t="str">
        <f t="shared" si="70"/>
        <v/>
      </c>
      <c r="N342" s="145">
        <f t="shared" ref="N342" si="73">J342-L342</f>
        <v>0</v>
      </c>
      <c r="O342" s="146"/>
    </row>
    <row r="343" spans="1:15" ht="18.75" customHeight="1" x14ac:dyDescent="0.15">
      <c r="A343" s="87"/>
      <c r="B343" s="137"/>
      <c r="C343" s="326"/>
      <c r="D343" s="317"/>
      <c r="E343" s="318"/>
      <c r="F343" s="239"/>
      <c r="G343" s="138"/>
      <c r="H343" s="139"/>
      <c r="I343" s="140"/>
      <c r="J343" s="141">
        <f t="shared" si="71"/>
        <v>0</v>
      </c>
      <c r="K343" s="142"/>
      <c r="L343" s="143">
        <f t="shared" si="72"/>
        <v>0</v>
      </c>
      <c r="M343" s="174" t="str">
        <f t="shared" si="70"/>
        <v/>
      </c>
      <c r="N343" s="145">
        <f>J343-L343</f>
        <v>0</v>
      </c>
      <c r="O343" s="146"/>
    </row>
    <row r="344" spans="1:15" ht="18.75" customHeight="1" x14ac:dyDescent="0.15">
      <c r="A344" s="87"/>
      <c r="B344" s="137"/>
      <c r="C344" s="326"/>
      <c r="D344" s="317"/>
      <c r="E344" s="318"/>
      <c r="F344" s="239"/>
      <c r="G344" s="138"/>
      <c r="H344" s="139"/>
      <c r="I344" s="140"/>
      <c r="J344" s="141">
        <f t="shared" si="71"/>
        <v>0</v>
      </c>
      <c r="K344" s="142"/>
      <c r="L344" s="143">
        <f t="shared" si="72"/>
        <v>0</v>
      </c>
      <c r="M344" s="174" t="str">
        <f t="shared" si="70"/>
        <v/>
      </c>
      <c r="N344" s="145">
        <f t="shared" ref="N344:N345" si="74">J344-L344</f>
        <v>0</v>
      </c>
      <c r="O344" s="146"/>
    </row>
    <row r="345" spans="1:15" ht="18.75" customHeight="1" x14ac:dyDescent="0.15">
      <c r="A345" s="87"/>
      <c r="B345" s="137"/>
      <c r="C345" s="326"/>
      <c r="D345" s="317"/>
      <c r="E345" s="318"/>
      <c r="F345" s="239"/>
      <c r="G345" s="138"/>
      <c r="H345" s="139"/>
      <c r="I345" s="140"/>
      <c r="J345" s="141">
        <f t="shared" si="71"/>
        <v>0</v>
      </c>
      <c r="K345" s="142"/>
      <c r="L345" s="143">
        <f t="shared" si="72"/>
        <v>0</v>
      </c>
      <c r="M345" s="174" t="str">
        <f t="shared" si="70"/>
        <v/>
      </c>
      <c r="N345" s="145">
        <f t="shared" si="74"/>
        <v>0</v>
      </c>
      <c r="O345" s="146"/>
    </row>
    <row r="346" spans="1:15" ht="18.75" customHeight="1" x14ac:dyDescent="0.15">
      <c r="A346" s="87"/>
      <c r="B346" s="137"/>
      <c r="C346" s="326"/>
      <c r="D346" s="317"/>
      <c r="E346" s="318"/>
      <c r="F346" s="239"/>
      <c r="G346" s="138"/>
      <c r="H346" s="139"/>
      <c r="I346" s="140"/>
      <c r="J346" s="141">
        <f t="shared" si="71"/>
        <v>0</v>
      </c>
      <c r="K346" s="142"/>
      <c r="L346" s="143">
        <f t="shared" si="72"/>
        <v>0</v>
      </c>
      <c r="M346" s="174" t="str">
        <f t="shared" si="70"/>
        <v/>
      </c>
      <c r="N346" s="145">
        <f>J346-L346</f>
        <v>0</v>
      </c>
      <c r="O346" s="146"/>
    </row>
    <row r="347" spans="1:15" ht="18.75" customHeight="1" x14ac:dyDescent="0.15">
      <c r="A347" s="87"/>
      <c r="B347" s="137"/>
      <c r="C347" s="326"/>
      <c r="D347" s="317"/>
      <c r="E347" s="318"/>
      <c r="F347" s="239"/>
      <c r="G347" s="138"/>
      <c r="H347" s="139"/>
      <c r="I347" s="140"/>
      <c r="J347" s="141">
        <f t="shared" si="71"/>
        <v>0</v>
      </c>
      <c r="K347" s="142"/>
      <c r="L347" s="143">
        <f t="shared" si="72"/>
        <v>0</v>
      </c>
      <c r="M347" s="174" t="str">
        <f t="shared" si="70"/>
        <v/>
      </c>
      <c r="N347" s="145">
        <f t="shared" ref="N347" si="75">J347-L347</f>
        <v>0</v>
      </c>
      <c r="O347" s="146"/>
    </row>
    <row r="348" spans="1:15" ht="18.75" customHeight="1" x14ac:dyDescent="0.15">
      <c r="A348" s="87"/>
      <c r="B348" s="137"/>
      <c r="C348" s="326"/>
      <c r="D348" s="317"/>
      <c r="E348" s="318"/>
      <c r="F348" s="239"/>
      <c r="G348" s="138"/>
      <c r="H348" s="139"/>
      <c r="I348" s="140"/>
      <c r="J348" s="141">
        <f t="shared" si="71"/>
        <v>0</v>
      </c>
      <c r="K348" s="142"/>
      <c r="L348" s="143">
        <f t="shared" si="72"/>
        <v>0</v>
      </c>
      <c r="M348" s="174" t="str">
        <f t="shared" si="70"/>
        <v/>
      </c>
      <c r="N348" s="145">
        <f>J348-L348</f>
        <v>0</v>
      </c>
      <c r="O348" s="146"/>
    </row>
    <row r="349" spans="1:15" ht="18.75" customHeight="1" thickBot="1" x14ac:dyDescent="0.2">
      <c r="A349" s="87"/>
      <c r="B349" s="320"/>
      <c r="C349" s="269"/>
      <c r="D349" s="270"/>
      <c r="E349" s="271"/>
      <c r="F349" s="272"/>
      <c r="G349" s="273"/>
      <c r="H349" s="274"/>
      <c r="I349" s="275"/>
      <c r="J349" s="304">
        <f t="shared" si="71"/>
        <v>0</v>
      </c>
      <c r="K349" s="276"/>
      <c r="L349" s="306">
        <f t="shared" si="72"/>
        <v>0</v>
      </c>
      <c r="M349" s="308" t="str">
        <f t="shared" si="70"/>
        <v/>
      </c>
      <c r="N349" s="277">
        <f t="shared" ref="N349:N355" si="76">J349-L349</f>
        <v>0</v>
      </c>
      <c r="O349" s="103"/>
    </row>
    <row r="350" spans="1:15" ht="18.75" customHeight="1" x14ac:dyDescent="0.15">
      <c r="A350" s="87"/>
      <c r="B350" s="147"/>
      <c r="C350" s="268" t="s">
        <v>533</v>
      </c>
      <c r="D350" s="251" t="s">
        <v>558</v>
      </c>
      <c r="E350" s="252" t="s">
        <v>496</v>
      </c>
      <c r="F350" s="253"/>
      <c r="G350" s="314"/>
      <c r="H350" s="315"/>
      <c r="I350" s="152"/>
      <c r="J350" s="254">
        <f>SUMIFS(J342:J349,B342:B349,"設備")</f>
        <v>0</v>
      </c>
      <c r="K350" s="154"/>
      <c r="L350" s="255">
        <f>SUMIFS(L342:L349,B342:B349,"設備")</f>
        <v>0</v>
      </c>
      <c r="M350" s="316"/>
      <c r="N350" s="256">
        <f t="shared" si="76"/>
        <v>0</v>
      </c>
      <c r="O350" s="157"/>
    </row>
    <row r="351" spans="1:15" ht="18.75" customHeight="1" x14ac:dyDescent="0.15">
      <c r="A351" s="87"/>
      <c r="B351" s="137"/>
      <c r="C351" s="268" t="s">
        <v>533</v>
      </c>
      <c r="D351" s="319" t="s">
        <v>559</v>
      </c>
      <c r="E351" s="179" t="s">
        <v>496</v>
      </c>
      <c r="F351" s="238"/>
      <c r="G351" s="170"/>
      <c r="H351" s="171"/>
      <c r="I351" s="141"/>
      <c r="J351" s="172">
        <f>SUMIFS(J342:J349,B342:B349,"工事")</f>
        <v>0</v>
      </c>
      <c r="K351" s="143"/>
      <c r="L351" s="173">
        <f>SUMIFS(L342:L349,B342:B349,"工事")</f>
        <v>0</v>
      </c>
      <c r="M351" s="174"/>
      <c r="N351" s="175">
        <f t="shared" si="76"/>
        <v>0</v>
      </c>
      <c r="O351" s="146"/>
    </row>
    <row r="352" spans="1:15" ht="18.75" customHeight="1" thickBot="1" x14ac:dyDescent="0.2">
      <c r="A352" s="87"/>
      <c r="B352" s="257"/>
      <c r="C352" s="278"/>
      <c r="D352" s="279" t="s">
        <v>533</v>
      </c>
      <c r="E352" s="280" t="s">
        <v>509</v>
      </c>
      <c r="F352" s="281"/>
      <c r="G352" s="282"/>
      <c r="H352" s="283"/>
      <c r="I352" s="258"/>
      <c r="J352" s="265">
        <f>J350+J351</f>
        <v>0</v>
      </c>
      <c r="K352" s="259"/>
      <c r="L352" s="266">
        <f>L350+L351</f>
        <v>0</v>
      </c>
      <c r="M352" s="260"/>
      <c r="N352" s="267">
        <f t="shared" si="76"/>
        <v>0</v>
      </c>
      <c r="O352" s="261"/>
    </row>
    <row r="353" spans="1:15" ht="18.75" customHeight="1" thickTop="1" x14ac:dyDescent="0.15">
      <c r="A353" s="87"/>
      <c r="B353" s="147"/>
      <c r="C353" s="250" t="s">
        <v>417</v>
      </c>
      <c r="D353" s="251" t="s">
        <v>491</v>
      </c>
      <c r="E353" s="252" t="s">
        <v>493</v>
      </c>
      <c r="F353" s="253"/>
      <c r="G353" s="314"/>
      <c r="H353" s="315"/>
      <c r="I353" s="152"/>
      <c r="J353" s="254">
        <f>SUMIFS(J330:J352,D330:D352,"設備費6")</f>
        <v>0</v>
      </c>
      <c r="K353" s="154"/>
      <c r="L353" s="255">
        <f>SUMIFS(L330:L352,D330:D352,"設備費6")</f>
        <v>0</v>
      </c>
      <c r="M353" s="316"/>
      <c r="N353" s="256">
        <f t="shared" si="76"/>
        <v>0</v>
      </c>
      <c r="O353" s="157"/>
    </row>
    <row r="354" spans="1:15" ht="18.75" customHeight="1" x14ac:dyDescent="0.15">
      <c r="A354" s="87"/>
      <c r="B354" s="137"/>
      <c r="C354" s="177" t="s">
        <v>417</v>
      </c>
      <c r="D354" s="319" t="s">
        <v>497</v>
      </c>
      <c r="E354" s="179" t="s">
        <v>493</v>
      </c>
      <c r="F354" s="238"/>
      <c r="G354" s="170"/>
      <c r="H354" s="171"/>
      <c r="I354" s="141"/>
      <c r="J354" s="172">
        <f>SUMIFS(J330:J352,D330:D352,"工事費6")</f>
        <v>0</v>
      </c>
      <c r="K354" s="143"/>
      <c r="L354" s="173">
        <f>SUMIFS(L330:L352,D330:D352,"工事費6")</f>
        <v>0</v>
      </c>
      <c r="M354" s="174"/>
      <c r="N354" s="175">
        <f t="shared" si="76"/>
        <v>0</v>
      </c>
      <c r="O354" s="146"/>
    </row>
    <row r="355" spans="1:15" ht="18.75" customHeight="1" thickBot="1" x14ac:dyDescent="0.2">
      <c r="A355" s="87"/>
      <c r="B355" s="257"/>
      <c r="C355" s="278"/>
      <c r="D355" s="284" t="s">
        <v>498</v>
      </c>
      <c r="E355" s="280" t="s">
        <v>493</v>
      </c>
      <c r="F355" s="281"/>
      <c r="G355" s="282"/>
      <c r="H355" s="283"/>
      <c r="I355" s="258"/>
      <c r="J355" s="265">
        <f>J353+J354</f>
        <v>0</v>
      </c>
      <c r="K355" s="259"/>
      <c r="L355" s="266">
        <f>L353+L354</f>
        <v>0</v>
      </c>
      <c r="M355" s="260"/>
      <c r="N355" s="267">
        <f t="shared" si="76"/>
        <v>0</v>
      </c>
      <c r="O355" s="261"/>
    </row>
    <row r="356" spans="1:15" ht="18.75" customHeight="1" thickTop="1" x14ac:dyDescent="0.15">
      <c r="A356" s="87"/>
      <c r="B356" s="137"/>
      <c r="C356" s="2011" t="s">
        <v>504</v>
      </c>
      <c r="D356" s="2012"/>
      <c r="E356" s="2013"/>
      <c r="F356" s="239"/>
      <c r="G356" s="138"/>
      <c r="H356" s="139"/>
      <c r="I356" s="141"/>
      <c r="J356" s="141"/>
      <c r="K356" s="142"/>
      <c r="L356" s="143"/>
      <c r="M356" s="174"/>
      <c r="N356" s="145"/>
      <c r="O356" s="146"/>
    </row>
    <row r="357" spans="1:15" ht="18.75" customHeight="1" x14ac:dyDescent="0.15">
      <c r="A357" s="87"/>
      <c r="B357" s="137"/>
      <c r="C357" s="2014" t="s">
        <v>534</v>
      </c>
      <c r="D357" s="2015"/>
      <c r="E357" s="2016"/>
      <c r="F357" s="239"/>
      <c r="G357" s="138"/>
      <c r="H357" s="139"/>
      <c r="I357" s="140"/>
      <c r="J357" s="141"/>
      <c r="K357" s="142"/>
      <c r="L357" s="143"/>
      <c r="M357" s="174" t="str">
        <f t="shared" ref="M357:M365" si="77">IF(I357-K357=0,"",I357-K357)</f>
        <v/>
      </c>
      <c r="N357" s="145"/>
      <c r="O357" s="146"/>
    </row>
    <row r="358" spans="1:15" ht="18.75" customHeight="1" x14ac:dyDescent="0.15">
      <c r="A358" s="87"/>
      <c r="B358" s="137"/>
      <c r="C358" s="326"/>
      <c r="D358" s="317"/>
      <c r="E358" s="318"/>
      <c r="F358" s="239"/>
      <c r="G358" s="138"/>
      <c r="H358" s="139"/>
      <c r="I358" s="140"/>
      <c r="J358" s="141">
        <f t="shared" ref="J358:J365" si="78">ROUNDDOWN(H358*I358,0)</f>
        <v>0</v>
      </c>
      <c r="K358" s="142"/>
      <c r="L358" s="143">
        <f t="shared" ref="L358:L365" si="79">ROUNDDOWN(H358*K358,0)</f>
        <v>0</v>
      </c>
      <c r="M358" s="174" t="str">
        <f t="shared" si="77"/>
        <v/>
      </c>
      <c r="N358" s="145">
        <f>J358-L358</f>
        <v>0</v>
      </c>
      <c r="O358" s="146"/>
    </row>
    <row r="359" spans="1:15" ht="18.75" customHeight="1" x14ac:dyDescent="0.15">
      <c r="A359" s="87"/>
      <c r="B359" s="137"/>
      <c r="C359" s="326"/>
      <c r="D359" s="317"/>
      <c r="E359" s="318"/>
      <c r="F359" s="239"/>
      <c r="G359" s="138"/>
      <c r="H359" s="139"/>
      <c r="I359" s="140"/>
      <c r="J359" s="141">
        <f t="shared" si="78"/>
        <v>0</v>
      </c>
      <c r="K359" s="142"/>
      <c r="L359" s="143">
        <f t="shared" si="79"/>
        <v>0</v>
      </c>
      <c r="M359" s="174" t="str">
        <f t="shared" si="77"/>
        <v/>
      </c>
      <c r="N359" s="145">
        <f t="shared" ref="N359:N365" si="80">J359-L359</f>
        <v>0</v>
      </c>
      <c r="O359" s="146"/>
    </row>
    <row r="360" spans="1:15" ht="18.75" customHeight="1" x14ac:dyDescent="0.15">
      <c r="A360" s="87"/>
      <c r="B360" s="137"/>
      <c r="C360" s="326"/>
      <c r="D360" s="317"/>
      <c r="E360" s="318"/>
      <c r="F360" s="239"/>
      <c r="G360" s="138"/>
      <c r="H360" s="139"/>
      <c r="I360" s="140"/>
      <c r="J360" s="141">
        <f t="shared" si="78"/>
        <v>0</v>
      </c>
      <c r="K360" s="142"/>
      <c r="L360" s="143">
        <f t="shared" si="79"/>
        <v>0</v>
      </c>
      <c r="M360" s="174" t="str">
        <f t="shared" si="77"/>
        <v/>
      </c>
      <c r="N360" s="145">
        <f t="shared" si="80"/>
        <v>0</v>
      </c>
      <c r="O360" s="146"/>
    </row>
    <row r="361" spans="1:15" ht="18.75" customHeight="1" x14ac:dyDescent="0.15">
      <c r="A361" s="87"/>
      <c r="B361" s="137"/>
      <c r="C361" s="326"/>
      <c r="D361" s="317"/>
      <c r="E361" s="318"/>
      <c r="F361" s="239"/>
      <c r="G361" s="138"/>
      <c r="H361" s="139"/>
      <c r="I361" s="140"/>
      <c r="J361" s="141">
        <f t="shared" si="78"/>
        <v>0</v>
      </c>
      <c r="K361" s="142"/>
      <c r="L361" s="143">
        <f t="shared" si="79"/>
        <v>0</v>
      </c>
      <c r="M361" s="174" t="str">
        <f t="shared" si="77"/>
        <v/>
      </c>
      <c r="N361" s="145">
        <f t="shared" si="80"/>
        <v>0</v>
      </c>
      <c r="O361" s="146"/>
    </row>
    <row r="362" spans="1:15" ht="18.75" customHeight="1" x14ac:dyDescent="0.15">
      <c r="A362" s="87"/>
      <c r="B362" s="137"/>
      <c r="C362" s="326"/>
      <c r="D362" s="317"/>
      <c r="E362" s="318"/>
      <c r="F362" s="239"/>
      <c r="G362" s="138"/>
      <c r="H362" s="139"/>
      <c r="I362" s="140"/>
      <c r="J362" s="141">
        <f t="shared" si="78"/>
        <v>0</v>
      </c>
      <c r="K362" s="142"/>
      <c r="L362" s="143">
        <f t="shared" si="79"/>
        <v>0</v>
      </c>
      <c r="M362" s="174" t="str">
        <f t="shared" si="77"/>
        <v/>
      </c>
      <c r="N362" s="145">
        <f t="shared" si="80"/>
        <v>0</v>
      </c>
      <c r="O362" s="146"/>
    </row>
    <row r="363" spans="1:15" ht="18.75" customHeight="1" x14ac:dyDescent="0.15">
      <c r="A363" s="87"/>
      <c r="B363" s="137"/>
      <c r="C363" s="326"/>
      <c r="D363" s="317"/>
      <c r="E363" s="318"/>
      <c r="F363" s="239"/>
      <c r="G363" s="138"/>
      <c r="H363" s="139"/>
      <c r="I363" s="140"/>
      <c r="J363" s="141">
        <f t="shared" si="78"/>
        <v>0</v>
      </c>
      <c r="K363" s="142"/>
      <c r="L363" s="143">
        <f t="shared" si="79"/>
        <v>0</v>
      </c>
      <c r="M363" s="174" t="str">
        <f t="shared" si="77"/>
        <v/>
      </c>
      <c r="N363" s="145">
        <f t="shared" si="80"/>
        <v>0</v>
      </c>
      <c r="O363" s="146"/>
    </row>
    <row r="364" spans="1:15" ht="18.75" customHeight="1" x14ac:dyDescent="0.15">
      <c r="A364" s="87"/>
      <c r="B364" s="137"/>
      <c r="C364" s="326"/>
      <c r="D364" s="317"/>
      <c r="E364" s="318"/>
      <c r="F364" s="239"/>
      <c r="G364" s="138"/>
      <c r="H364" s="139"/>
      <c r="I364" s="140"/>
      <c r="J364" s="141">
        <f t="shared" si="78"/>
        <v>0</v>
      </c>
      <c r="K364" s="142"/>
      <c r="L364" s="143">
        <f t="shared" si="79"/>
        <v>0</v>
      </c>
      <c r="M364" s="174" t="str">
        <f t="shared" si="77"/>
        <v/>
      </c>
      <c r="N364" s="145">
        <f t="shared" si="80"/>
        <v>0</v>
      </c>
      <c r="O364" s="146"/>
    </row>
    <row r="365" spans="1:15" ht="18.75" customHeight="1" thickBot="1" x14ac:dyDescent="0.2">
      <c r="A365" s="87"/>
      <c r="B365" s="320"/>
      <c r="C365" s="269"/>
      <c r="D365" s="270"/>
      <c r="E365" s="271"/>
      <c r="F365" s="272"/>
      <c r="G365" s="273"/>
      <c r="H365" s="274"/>
      <c r="I365" s="275"/>
      <c r="J365" s="304">
        <f t="shared" si="78"/>
        <v>0</v>
      </c>
      <c r="K365" s="276"/>
      <c r="L365" s="306">
        <f t="shared" si="79"/>
        <v>0</v>
      </c>
      <c r="M365" s="308" t="str">
        <f t="shared" si="77"/>
        <v/>
      </c>
      <c r="N365" s="277">
        <f t="shared" si="80"/>
        <v>0</v>
      </c>
      <c r="O365" s="103"/>
    </row>
    <row r="366" spans="1:15" ht="18.75" customHeight="1" x14ac:dyDescent="0.15">
      <c r="A366" s="87"/>
      <c r="B366" s="147"/>
      <c r="C366" s="268" t="s">
        <v>535</v>
      </c>
      <c r="D366" s="251" t="s">
        <v>560</v>
      </c>
      <c r="E366" s="252" t="s">
        <v>496</v>
      </c>
      <c r="F366" s="253"/>
      <c r="G366" s="314"/>
      <c r="H366" s="315"/>
      <c r="I366" s="152"/>
      <c r="J366" s="254">
        <f>SUMIFS(J358:J365,B358:B365,"設備")</f>
        <v>0</v>
      </c>
      <c r="K366" s="154"/>
      <c r="L366" s="255">
        <f>SUMIFS(L358:L365,B358:B365,"設備")</f>
        <v>0</v>
      </c>
      <c r="M366" s="316"/>
      <c r="N366" s="256">
        <f>J366-L366</f>
        <v>0</v>
      </c>
      <c r="O366" s="157"/>
    </row>
    <row r="367" spans="1:15" ht="18.75" customHeight="1" x14ac:dyDescent="0.15">
      <c r="A367" s="87"/>
      <c r="B367" s="137"/>
      <c r="C367" s="268" t="s">
        <v>535</v>
      </c>
      <c r="D367" s="319" t="s">
        <v>561</v>
      </c>
      <c r="E367" s="179" t="s">
        <v>496</v>
      </c>
      <c r="F367" s="238"/>
      <c r="G367" s="170"/>
      <c r="H367" s="171"/>
      <c r="I367" s="141"/>
      <c r="J367" s="172">
        <f>SUMIFS(J358:J365,B358:B365,"工事")</f>
        <v>0</v>
      </c>
      <c r="K367" s="143"/>
      <c r="L367" s="173">
        <f>SUMIFS(L358:L365,B358:B365,"工事")</f>
        <v>0</v>
      </c>
      <c r="M367" s="174"/>
      <c r="N367" s="175">
        <f>J367-L367</f>
        <v>0</v>
      </c>
      <c r="O367" s="146"/>
    </row>
    <row r="368" spans="1:15" ht="18.75" customHeight="1" thickBot="1" x14ac:dyDescent="0.2">
      <c r="A368" s="87"/>
      <c r="B368" s="320"/>
      <c r="C368" s="299"/>
      <c r="D368" s="264" t="s">
        <v>535</v>
      </c>
      <c r="E368" s="321" t="s">
        <v>509</v>
      </c>
      <c r="F368" s="262"/>
      <c r="G368" s="302"/>
      <c r="H368" s="303"/>
      <c r="I368" s="304"/>
      <c r="J368" s="305">
        <f>J366+J367</f>
        <v>0</v>
      </c>
      <c r="K368" s="306"/>
      <c r="L368" s="307">
        <f>L366+L367</f>
        <v>0</v>
      </c>
      <c r="M368" s="308"/>
      <c r="N368" s="309">
        <f>J368-L368</f>
        <v>0</v>
      </c>
      <c r="O368" s="103"/>
    </row>
    <row r="369" spans="1:15" ht="18.75" customHeight="1" x14ac:dyDescent="0.15">
      <c r="A369" s="87"/>
      <c r="B369" s="137"/>
      <c r="C369" s="2003" t="s">
        <v>536</v>
      </c>
      <c r="D369" s="2004"/>
      <c r="E369" s="2005"/>
      <c r="F369" s="239"/>
      <c r="G369" s="138"/>
      <c r="H369" s="139"/>
      <c r="I369" s="140"/>
      <c r="J369" s="152"/>
      <c r="K369" s="322"/>
      <c r="L369" s="294"/>
      <c r="M369" s="316" t="str">
        <f t="shared" ref="M369:M377" si="81">IF(I369-K369=0,"",I369-K369)</f>
        <v/>
      </c>
      <c r="N369" s="156"/>
      <c r="O369" s="146"/>
    </row>
    <row r="370" spans="1:15" ht="18.75" customHeight="1" x14ac:dyDescent="0.15">
      <c r="A370" s="87"/>
      <c r="B370" s="137"/>
      <c r="C370" s="326"/>
      <c r="D370" s="495"/>
      <c r="E370" s="493"/>
      <c r="F370" s="239"/>
      <c r="G370" s="138"/>
      <c r="H370" s="139"/>
      <c r="I370" s="140"/>
      <c r="J370" s="141">
        <f t="shared" ref="J370:J377" si="82">ROUNDDOWN(H370*I370,0)</f>
        <v>0</v>
      </c>
      <c r="K370" s="142"/>
      <c r="L370" s="143">
        <f t="shared" ref="L370:L377" si="83">ROUNDDOWN(H370*K370,0)</f>
        <v>0</v>
      </c>
      <c r="M370" s="174" t="str">
        <f t="shared" si="81"/>
        <v/>
      </c>
      <c r="N370" s="145">
        <f t="shared" ref="N370" si="84">J370-L370</f>
        <v>0</v>
      </c>
      <c r="O370" s="146"/>
    </row>
    <row r="371" spans="1:15" ht="18.75" customHeight="1" x14ac:dyDescent="0.15">
      <c r="A371" s="87"/>
      <c r="B371" s="137"/>
      <c r="C371" s="326"/>
      <c r="D371" s="317"/>
      <c r="E371" s="318"/>
      <c r="F371" s="239"/>
      <c r="G371" s="138"/>
      <c r="H371" s="139"/>
      <c r="I371" s="140"/>
      <c r="J371" s="141">
        <f t="shared" si="82"/>
        <v>0</v>
      </c>
      <c r="K371" s="142"/>
      <c r="L371" s="143">
        <f t="shared" si="83"/>
        <v>0</v>
      </c>
      <c r="M371" s="174" t="str">
        <f t="shared" si="81"/>
        <v/>
      </c>
      <c r="N371" s="145">
        <f>J371-L371</f>
        <v>0</v>
      </c>
      <c r="O371" s="146"/>
    </row>
    <row r="372" spans="1:15" ht="18.75" customHeight="1" x14ac:dyDescent="0.15">
      <c r="A372" s="87"/>
      <c r="B372" s="137"/>
      <c r="C372" s="326"/>
      <c r="D372" s="317"/>
      <c r="E372" s="318"/>
      <c r="F372" s="239"/>
      <c r="G372" s="138"/>
      <c r="H372" s="139"/>
      <c r="I372" s="140"/>
      <c r="J372" s="141">
        <f t="shared" si="82"/>
        <v>0</v>
      </c>
      <c r="K372" s="142"/>
      <c r="L372" s="143">
        <f t="shared" si="83"/>
        <v>0</v>
      </c>
      <c r="M372" s="174" t="str">
        <f t="shared" si="81"/>
        <v/>
      </c>
      <c r="N372" s="145">
        <f t="shared" ref="N372:N375" si="85">J372-L372</f>
        <v>0</v>
      </c>
      <c r="O372" s="146"/>
    </row>
    <row r="373" spans="1:15" ht="18.75" customHeight="1" x14ac:dyDescent="0.15">
      <c r="A373" s="87"/>
      <c r="B373" s="137"/>
      <c r="C373" s="326"/>
      <c r="D373" s="317"/>
      <c r="E373" s="318"/>
      <c r="F373" s="239"/>
      <c r="G373" s="138"/>
      <c r="H373" s="139"/>
      <c r="I373" s="140"/>
      <c r="J373" s="141">
        <f t="shared" si="82"/>
        <v>0</v>
      </c>
      <c r="K373" s="142"/>
      <c r="L373" s="143">
        <f t="shared" si="83"/>
        <v>0</v>
      </c>
      <c r="M373" s="174" t="str">
        <f t="shared" si="81"/>
        <v/>
      </c>
      <c r="N373" s="145">
        <f t="shared" si="85"/>
        <v>0</v>
      </c>
      <c r="O373" s="146"/>
    </row>
    <row r="374" spans="1:15" ht="18.75" customHeight="1" x14ac:dyDescent="0.15">
      <c r="A374" s="87"/>
      <c r="B374" s="137"/>
      <c r="C374" s="326"/>
      <c r="D374" s="317"/>
      <c r="E374" s="318"/>
      <c r="F374" s="239"/>
      <c r="G374" s="138"/>
      <c r="H374" s="139"/>
      <c r="I374" s="140"/>
      <c r="J374" s="141">
        <f t="shared" si="82"/>
        <v>0</v>
      </c>
      <c r="K374" s="142"/>
      <c r="L374" s="143">
        <f t="shared" si="83"/>
        <v>0</v>
      </c>
      <c r="M374" s="174" t="str">
        <f t="shared" si="81"/>
        <v/>
      </c>
      <c r="N374" s="145">
        <f t="shared" si="85"/>
        <v>0</v>
      </c>
      <c r="O374" s="146"/>
    </row>
    <row r="375" spans="1:15" ht="18.75" customHeight="1" x14ac:dyDescent="0.15">
      <c r="A375" s="87"/>
      <c r="B375" s="137"/>
      <c r="C375" s="326"/>
      <c r="D375" s="317"/>
      <c r="E375" s="318"/>
      <c r="F375" s="239"/>
      <c r="G375" s="138"/>
      <c r="H375" s="139"/>
      <c r="I375" s="140"/>
      <c r="J375" s="141">
        <f t="shared" si="82"/>
        <v>0</v>
      </c>
      <c r="K375" s="142"/>
      <c r="L375" s="143">
        <f t="shared" si="83"/>
        <v>0</v>
      </c>
      <c r="M375" s="174" t="str">
        <f t="shared" si="81"/>
        <v/>
      </c>
      <c r="N375" s="145">
        <f t="shared" si="85"/>
        <v>0</v>
      </c>
      <c r="O375" s="146"/>
    </row>
    <row r="376" spans="1:15" ht="18.75" customHeight="1" x14ac:dyDescent="0.15">
      <c r="A376" s="87"/>
      <c r="B376" s="137"/>
      <c r="C376" s="326"/>
      <c r="D376" s="317"/>
      <c r="E376" s="318"/>
      <c r="F376" s="239"/>
      <c r="G376" s="138"/>
      <c r="H376" s="139"/>
      <c r="I376" s="140"/>
      <c r="J376" s="141">
        <f t="shared" si="82"/>
        <v>0</v>
      </c>
      <c r="K376" s="142"/>
      <c r="L376" s="143">
        <f t="shared" si="83"/>
        <v>0</v>
      </c>
      <c r="M376" s="174" t="str">
        <f t="shared" si="81"/>
        <v/>
      </c>
      <c r="N376" s="145">
        <f>J376-L376</f>
        <v>0</v>
      </c>
      <c r="O376" s="146"/>
    </row>
    <row r="377" spans="1:15" ht="18.75" customHeight="1" thickBot="1" x14ac:dyDescent="0.2">
      <c r="A377" s="87"/>
      <c r="B377" s="320"/>
      <c r="C377" s="269"/>
      <c r="D377" s="270"/>
      <c r="E377" s="271"/>
      <c r="F377" s="272"/>
      <c r="G377" s="273"/>
      <c r="H377" s="274"/>
      <c r="I377" s="275"/>
      <c r="J377" s="304">
        <f t="shared" si="82"/>
        <v>0</v>
      </c>
      <c r="K377" s="276"/>
      <c r="L377" s="306">
        <f t="shared" si="83"/>
        <v>0</v>
      </c>
      <c r="M377" s="308" t="str">
        <f t="shared" si="81"/>
        <v/>
      </c>
      <c r="N377" s="277">
        <f t="shared" ref="N377:N383" si="86">J377-L377</f>
        <v>0</v>
      </c>
      <c r="O377" s="103"/>
    </row>
    <row r="378" spans="1:15" ht="18.75" customHeight="1" x14ac:dyDescent="0.15">
      <c r="A378" s="87"/>
      <c r="B378" s="147"/>
      <c r="C378" s="268" t="s">
        <v>537</v>
      </c>
      <c r="D378" s="251" t="s">
        <v>560</v>
      </c>
      <c r="E378" s="252" t="s">
        <v>496</v>
      </c>
      <c r="F378" s="253"/>
      <c r="G378" s="314"/>
      <c r="H378" s="315"/>
      <c r="I378" s="152"/>
      <c r="J378" s="254">
        <f>SUMIFS(J370:J377,B370:B377,"設備")</f>
        <v>0</v>
      </c>
      <c r="K378" s="154"/>
      <c r="L378" s="255">
        <f>SUMIFS(L370:L377,B370:B377,"設備")</f>
        <v>0</v>
      </c>
      <c r="M378" s="316"/>
      <c r="N378" s="256">
        <f t="shared" si="86"/>
        <v>0</v>
      </c>
      <c r="O378" s="157"/>
    </row>
    <row r="379" spans="1:15" ht="18.75" customHeight="1" x14ac:dyDescent="0.15">
      <c r="A379" s="87"/>
      <c r="B379" s="137"/>
      <c r="C379" s="268" t="s">
        <v>537</v>
      </c>
      <c r="D379" s="319" t="s">
        <v>561</v>
      </c>
      <c r="E379" s="179" t="s">
        <v>496</v>
      </c>
      <c r="F379" s="238"/>
      <c r="G379" s="170"/>
      <c r="H379" s="171"/>
      <c r="I379" s="141"/>
      <c r="J379" s="172">
        <f>SUMIFS(J370:J377,B370:B377,"工事")</f>
        <v>0</v>
      </c>
      <c r="K379" s="143"/>
      <c r="L379" s="173">
        <f>SUMIFS(L370:L377,B370:B377,"工事")</f>
        <v>0</v>
      </c>
      <c r="M379" s="174"/>
      <c r="N379" s="175">
        <f t="shared" si="86"/>
        <v>0</v>
      </c>
      <c r="O379" s="146"/>
    </row>
    <row r="380" spans="1:15" ht="18.75" customHeight="1" thickBot="1" x14ac:dyDescent="0.2">
      <c r="A380" s="87"/>
      <c r="B380" s="257"/>
      <c r="C380" s="278"/>
      <c r="D380" s="279" t="s">
        <v>537</v>
      </c>
      <c r="E380" s="280" t="s">
        <v>509</v>
      </c>
      <c r="F380" s="281"/>
      <c r="G380" s="282"/>
      <c r="H380" s="283"/>
      <c r="I380" s="258"/>
      <c r="J380" s="265">
        <f>J378+J379</f>
        <v>0</v>
      </c>
      <c r="K380" s="259"/>
      <c r="L380" s="266">
        <f>L378+L379</f>
        <v>0</v>
      </c>
      <c r="M380" s="260"/>
      <c r="N380" s="267">
        <f t="shared" si="86"/>
        <v>0</v>
      </c>
      <c r="O380" s="261"/>
    </row>
    <row r="381" spans="1:15" ht="18.75" customHeight="1" thickTop="1" x14ac:dyDescent="0.15">
      <c r="A381" s="87"/>
      <c r="B381" s="147"/>
      <c r="C381" s="250" t="s">
        <v>417</v>
      </c>
      <c r="D381" s="251" t="s">
        <v>491</v>
      </c>
      <c r="E381" s="252" t="s">
        <v>493</v>
      </c>
      <c r="F381" s="253"/>
      <c r="G381" s="314"/>
      <c r="H381" s="315"/>
      <c r="I381" s="152"/>
      <c r="J381" s="254">
        <f>SUMIFS(J358:J380,D358:D380,"設備費7")</f>
        <v>0</v>
      </c>
      <c r="K381" s="154"/>
      <c r="L381" s="255">
        <f>SUMIFS(L358:L380,D358:D380,"設備費7")</f>
        <v>0</v>
      </c>
      <c r="M381" s="316"/>
      <c r="N381" s="256">
        <f t="shared" si="86"/>
        <v>0</v>
      </c>
      <c r="O381" s="157"/>
    </row>
    <row r="382" spans="1:15" ht="18.75" customHeight="1" x14ac:dyDescent="0.15">
      <c r="A382" s="87"/>
      <c r="B382" s="137"/>
      <c r="C382" s="177" t="s">
        <v>417</v>
      </c>
      <c r="D382" s="319" t="s">
        <v>497</v>
      </c>
      <c r="E382" s="179" t="s">
        <v>493</v>
      </c>
      <c r="F382" s="238"/>
      <c r="G382" s="170"/>
      <c r="H382" s="171"/>
      <c r="I382" s="141"/>
      <c r="J382" s="172">
        <f>SUMIFS(J358:J380,D358:D380,"工事費7")</f>
        <v>0</v>
      </c>
      <c r="K382" s="143"/>
      <c r="L382" s="173">
        <f>SUMIFS(L358:L380,D358:D380,"工事費7")</f>
        <v>0</v>
      </c>
      <c r="M382" s="174"/>
      <c r="N382" s="175">
        <f t="shared" si="86"/>
        <v>0</v>
      </c>
      <c r="O382" s="146"/>
    </row>
    <row r="383" spans="1:15" ht="18.75" customHeight="1" thickBot="1" x14ac:dyDescent="0.2">
      <c r="A383" s="87"/>
      <c r="B383" s="257"/>
      <c r="C383" s="278"/>
      <c r="D383" s="284" t="s">
        <v>498</v>
      </c>
      <c r="E383" s="280" t="s">
        <v>493</v>
      </c>
      <c r="F383" s="281"/>
      <c r="G383" s="282"/>
      <c r="H383" s="283"/>
      <c r="I383" s="258"/>
      <c r="J383" s="265">
        <f>J381+J382</f>
        <v>0</v>
      </c>
      <c r="K383" s="259"/>
      <c r="L383" s="266">
        <f>L381+L382</f>
        <v>0</v>
      </c>
      <c r="M383" s="260"/>
      <c r="N383" s="267">
        <f t="shared" si="86"/>
        <v>0</v>
      </c>
      <c r="O383" s="261"/>
    </row>
    <row r="384" spans="1:15" ht="18.75" customHeight="1" thickTop="1" x14ac:dyDescent="0.15">
      <c r="A384" s="87"/>
      <c r="B384" s="137"/>
      <c r="C384" s="2011" t="s">
        <v>505</v>
      </c>
      <c r="D384" s="2012"/>
      <c r="E384" s="2013"/>
      <c r="F384" s="239"/>
      <c r="G384" s="138"/>
      <c r="H384" s="139"/>
      <c r="I384" s="141"/>
      <c r="J384" s="141"/>
      <c r="K384" s="142"/>
      <c r="L384" s="143"/>
      <c r="M384" s="174"/>
      <c r="N384" s="145"/>
      <c r="O384" s="146"/>
    </row>
    <row r="385" spans="1:15" ht="18.75" customHeight="1" x14ac:dyDescent="0.15">
      <c r="A385" s="87"/>
      <c r="B385" s="137"/>
      <c r="C385" s="2014" t="s">
        <v>538</v>
      </c>
      <c r="D385" s="2015"/>
      <c r="E385" s="2016"/>
      <c r="F385" s="239"/>
      <c r="G385" s="138"/>
      <c r="H385" s="139"/>
      <c r="I385" s="140"/>
      <c r="J385" s="141"/>
      <c r="K385" s="142"/>
      <c r="L385" s="143"/>
      <c r="M385" s="174" t="str">
        <f t="shared" ref="M385:M393" si="87">IF(I385-K385=0,"",I385-K385)</f>
        <v/>
      </c>
      <c r="N385" s="145"/>
      <c r="O385" s="146"/>
    </row>
    <row r="386" spans="1:15" ht="18.75" customHeight="1" x14ac:dyDescent="0.15">
      <c r="A386" s="87"/>
      <c r="B386" s="137"/>
      <c r="C386" s="326"/>
      <c r="D386" s="317"/>
      <c r="E386" s="318"/>
      <c r="F386" s="239"/>
      <c r="G386" s="138"/>
      <c r="H386" s="139"/>
      <c r="I386" s="140"/>
      <c r="J386" s="141">
        <f t="shared" ref="J386:J393" si="88">ROUNDDOWN(H386*I386,0)</f>
        <v>0</v>
      </c>
      <c r="K386" s="142"/>
      <c r="L386" s="143">
        <f t="shared" ref="L386:L393" si="89">ROUNDDOWN(H386*K386,0)</f>
        <v>0</v>
      </c>
      <c r="M386" s="174" t="str">
        <f t="shared" si="87"/>
        <v/>
      </c>
      <c r="N386" s="145">
        <f>J386-L386</f>
        <v>0</v>
      </c>
      <c r="O386" s="146"/>
    </row>
    <row r="387" spans="1:15" ht="18.75" customHeight="1" x14ac:dyDescent="0.15">
      <c r="A387" s="87"/>
      <c r="B387" s="137"/>
      <c r="C387" s="326"/>
      <c r="D387" s="317"/>
      <c r="E387" s="318"/>
      <c r="F387" s="239"/>
      <c r="G387" s="138"/>
      <c r="H387" s="139"/>
      <c r="I387" s="140"/>
      <c r="J387" s="141">
        <f t="shared" si="88"/>
        <v>0</v>
      </c>
      <c r="K387" s="142"/>
      <c r="L387" s="143">
        <f t="shared" si="89"/>
        <v>0</v>
      </c>
      <c r="M387" s="174" t="str">
        <f t="shared" si="87"/>
        <v/>
      </c>
      <c r="N387" s="145">
        <f t="shared" ref="N387:N393" si="90">J387-L387</f>
        <v>0</v>
      </c>
      <c r="O387" s="146"/>
    </row>
    <row r="388" spans="1:15" ht="18.75" customHeight="1" x14ac:dyDescent="0.15">
      <c r="A388" s="87"/>
      <c r="B388" s="137"/>
      <c r="C388" s="326"/>
      <c r="D388" s="317"/>
      <c r="E388" s="318"/>
      <c r="F388" s="239"/>
      <c r="G388" s="138"/>
      <c r="H388" s="139"/>
      <c r="I388" s="140"/>
      <c r="J388" s="141">
        <f t="shared" si="88"/>
        <v>0</v>
      </c>
      <c r="K388" s="142"/>
      <c r="L388" s="143">
        <f t="shared" si="89"/>
        <v>0</v>
      </c>
      <c r="M388" s="174" t="str">
        <f t="shared" si="87"/>
        <v/>
      </c>
      <c r="N388" s="145">
        <f t="shared" si="90"/>
        <v>0</v>
      </c>
      <c r="O388" s="146"/>
    </row>
    <row r="389" spans="1:15" ht="18.75" customHeight="1" x14ac:dyDescent="0.15">
      <c r="A389" s="87"/>
      <c r="B389" s="137"/>
      <c r="C389" s="326"/>
      <c r="D389" s="317"/>
      <c r="E389" s="318"/>
      <c r="F389" s="239"/>
      <c r="G389" s="138"/>
      <c r="H389" s="139"/>
      <c r="I389" s="140"/>
      <c r="J389" s="141">
        <f t="shared" si="88"/>
        <v>0</v>
      </c>
      <c r="K389" s="142"/>
      <c r="L389" s="143">
        <f t="shared" si="89"/>
        <v>0</v>
      </c>
      <c r="M389" s="174" t="str">
        <f t="shared" si="87"/>
        <v/>
      </c>
      <c r="N389" s="145">
        <f t="shared" si="90"/>
        <v>0</v>
      </c>
      <c r="O389" s="146"/>
    </row>
    <row r="390" spans="1:15" ht="18.75" customHeight="1" x14ac:dyDescent="0.15">
      <c r="A390" s="87"/>
      <c r="B390" s="137"/>
      <c r="C390" s="326"/>
      <c r="D390" s="317"/>
      <c r="E390" s="318"/>
      <c r="F390" s="239"/>
      <c r="G390" s="138"/>
      <c r="H390" s="139"/>
      <c r="I390" s="140"/>
      <c r="J390" s="141">
        <f t="shared" si="88"/>
        <v>0</v>
      </c>
      <c r="K390" s="142"/>
      <c r="L390" s="143">
        <f t="shared" si="89"/>
        <v>0</v>
      </c>
      <c r="M390" s="174" t="str">
        <f t="shared" si="87"/>
        <v/>
      </c>
      <c r="N390" s="145">
        <f t="shared" si="90"/>
        <v>0</v>
      </c>
      <c r="O390" s="146"/>
    </row>
    <row r="391" spans="1:15" ht="18.75" customHeight="1" x14ac:dyDescent="0.15">
      <c r="A391" s="87"/>
      <c r="B391" s="137"/>
      <c r="C391" s="326"/>
      <c r="D391" s="317"/>
      <c r="E391" s="318"/>
      <c r="F391" s="239"/>
      <c r="G391" s="138"/>
      <c r="H391" s="139"/>
      <c r="I391" s="140"/>
      <c r="J391" s="141">
        <f t="shared" si="88"/>
        <v>0</v>
      </c>
      <c r="K391" s="142"/>
      <c r="L391" s="143">
        <f t="shared" si="89"/>
        <v>0</v>
      </c>
      <c r="M391" s="174" t="str">
        <f t="shared" si="87"/>
        <v/>
      </c>
      <c r="N391" s="145">
        <f t="shared" si="90"/>
        <v>0</v>
      </c>
      <c r="O391" s="146"/>
    </row>
    <row r="392" spans="1:15" ht="18.75" customHeight="1" x14ac:dyDescent="0.15">
      <c r="A392" s="87"/>
      <c r="B392" s="137"/>
      <c r="C392" s="326"/>
      <c r="D392" s="317"/>
      <c r="E392" s="318"/>
      <c r="F392" s="239"/>
      <c r="G392" s="138"/>
      <c r="H392" s="139"/>
      <c r="I392" s="140"/>
      <c r="J392" s="141">
        <f t="shared" si="88"/>
        <v>0</v>
      </c>
      <c r="K392" s="142"/>
      <c r="L392" s="143">
        <f t="shared" si="89"/>
        <v>0</v>
      </c>
      <c r="M392" s="174" t="str">
        <f t="shared" si="87"/>
        <v/>
      </c>
      <c r="N392" s="145">
        <f t="shared" si="90"/>
        <v>0</v>
      </c>
      <c r="O392" s="146"/>
    </row>
    <row r="393" spans="1:15" ht="18.75" customHeight="1" thickBot="1" x14ac:dyDescent="0.2">
      <c r="A393" s="87"/>
      <c r="B393" s="320"/>
      <c r="C393" s="269"/>
      <c r="D393" s="270"/>
      <c r="E393" s="271"/>
      <c r="F393" s="272"/>
      <c r="G393" s="273"/>
      <c r="H393" s="274"/>
      <c r="I393" s="275"/>
      <c r="J393" s="304">
        <f t="shared" si="88"/>
        <v>0</v>
      </c>
      <c r="K393" s="276"/>
      <c r="L393" s="306">
        <f t="shared" si="89"/>
        <v>0</v>
      </c>
      <c r="M393" s="308" t="str">
        <f t="shared" si="87"/>
        <v/>
      </c>
      <c r="N393" s="277">
        <f t="shared" si="90"/>
        <v>0</v>
      </c>
      <c r="O393" s="103"/>
    </row>
    <row r="394" spans="1:15" ht="18.75" customHeight="1" x14ac:dyDescent="0.15">
      <c r="A394" s="87"/>
      <c r="B394" s="147"/>
      <c r="C394" s="268" t="s">
        <v>539</v>
      </c>
      <c r="D394" s="251" t="s">
        <v>562</v>
      </c>
      <c r="E394" s="252" t="s">
        <v>496</v>
      </c>
      <c r="F394" s="253"/>
      <c r="G394" s="314"/>
      <c r="H394" s="315"/>
      <c r="I394" s="152"/>
      <c r="J394" s="254">
        <f>SUMIFS(J386:J393,B386:B393,"設備")</f>
        <v>0</v>
      </c>
      <c r="K394" s="154"/>
      <c r="L394" s="255">
        <f>SUMIFS(L386:L393,B386:B393,"設備")</f>
        <v>0</v>
      </c>
      <c r="M394" s="316"/>
      <c r="N394" s="256">
        <f>J394-L394</f>
        <v>0</v>
      </c>
      <c r="O394" s="157"/>
    </row>
    <row r="395" spans="1:15" ht="18.75" customHeight="1" x14ac:dyDescent="0.15">
      <c r="A395" s="87"/>
      <c r="B395" s="137"/>
      <c r="C395" s="268" t="s">
        <v>539</v>
      </c>
      <c r="D395" s="319" t="s">
        <v>563</v>
      </c>
      <c r="E395" s="179" t="s">
        <v>496</v>
      </c>
      <c r="F395" s="238"/>
      <c r="G395" s="170"/>
      <c r="H395" s="171"/>
      <c r="I395" s="141"/>
      <c r="J395" s="172">
        <f>SUMIFS(J386:J393,B386:B393,"工事")</f>
        <v>0</v>
      </c>
      <c r="K395" s="143"/>
      <c r="L395" s="173">
        <f>SUMIFS(L386:L393,B386:B393,"工事")</f>
        <v>0</v>
      </c>
      <c r="M395" s="174"/>
      <c r="N395" s="175">
        <f>J395-L395</f>
        <v>0</v>
      </c>
      <c r="O395" s="146"/>
    </row>
    <row r="396" spans="1:15" ht="18.75" customHeight="1" thickBot="1" x14ac:dyDescent="0.2">
      <c r="A396" s="87"/>
      <c r="B396" s="320"/>
      <c r="C396" s="299"/>
      <c r="D396" s="264" t="s">
        <v>539</v>
      </c>
      <c r="E396" s="321" t="s">
        <v>509</v>
      </c>
      <c r="F396" s="262"/>
      <c r="G396" s="302"/>
      <c r="H396" s="303"/>
      <c r="I396" s="304"/>
      <c r="J396" s="305">
        <f>J394+J395</f>
        <v>0</v>
      </c>
      <c r="K396" s="306"/>
      <c r="L396" s="307">
        <f>L394+L395</f>
        <v>0</v>
      </c>
      <c r="M396" s="308"/>
      <c r="N396" s="309">
        <f>J396-L396</f>
        <v>0</v>
      </c>
      <c r="O396" s="103"/>
    </row>
    <row r="397" spans="1:15" ht="18.75" customHeight="1" x14ac:dyDescent="0.15">
      <c r="A397" s="87"/>
      <c r="B397" s="137"/>
      <c r="C397" s="2003" t="s">
        <v>541</v>
      </c>
      <c r="D397" s="2004"/>
      <c r="E397" s="2005"/>
      <c r="F397" s="239"/>
      <c r="G397" s="138"/>
      <c r="H397" s="139"/>
      <c r="I397" s="140"/>
      <c r="J397" s="152"/>
      <c r="K397" s="322"/>
      <c r="L397" s="294"/>
      <c r="M397" s="316" t="str">
        <f t="shared" ref="M397:M405" si="91">IF(I397-K397=0,"",I397-K397)</f>
        <v/>
      </c>
      <c r="N397" s="156"/>
      <c r="O397" s="146"/>
    </row>
    <row r="398" spans="1:15" ht="18.75" customHeight="1" x14ac:dyDescent="0.15">
      <c r="A398" s="87"/>
      <c r="B398" s="137"/>
      <c r="C398" s="326"/>
      <c r="D398" s="495"/>
      <c r="E398" s="493"/>
      <c r="F398" s="239"/>
      <c r="G398" s="138"/>
      <c r="H398" s="139"/>
      <c r="I398" s="140"/>
      <c r="J398" s="141">
        <f t="shared" ref="J398:J405" si="92">ROUNDDOWN(H398*I398,0)</f>
        <v>0</v>
      </c>
      <c r="K398" s="142"/>
      <c r="L398" s="143">
        <f t="shared" ref="L398:L405" si="93">ROUNDDOWN(H398*K398,0)</f>
        <v>0</v>
      </c>
      <c r="M398" s="174" t="str">
        <f t="shared" si="91"/>
        <v/>
      </c>
      <c r="N398" s="145">
        <f t="shared" ref="N398" si="94">J398-L398</f>
        <v>0</v>
      </c>
      <c r="O398" s="146"/>
    </row>
    <row r="399" spans="1:15" ht="18.75" customHeight="1" x14ac:dyDescent="0.15">
      <c r="A399" s="87"/>
      <c r="B399" s="137"/>
      <c r="C399" s="326"/>
      <c r="D399" s="317"/>
      <c r="E399" s="318"/>
      <c r="F399" s="239"/>
      <c r="G399" s="138"/>
      <c r="H399" s="139"/>
      <c r="I399" s="140"/>
      <c r="J399" s="141">
        <f t="shared" si="92"/>
        <v>0</v>
      </c>
      <c r="K399" s="142"/>
      <c r="L399" s="143">
        <f t="shared" si="93"/>
        <v>0</v>
      </c>
      <c r="M399" s="174" t="str">
        <f t="shared" si="91"/>
        <v/>
      </c>
      <c r="N399" s="145">
        <f>J399-L399</f>
        <v>0</v>
      </c>
      <c r="O399" s="146"/>
    </row>
    <row r="400" spans="1:15" ht="18.75" customHeight="1" x14ac:dyDescent="0.15">
      <c r="A400" s="87"/>
      <c r="B400" s="137"/>
      <c r="C400" s="326"/>
      <c r="D400" s="317"/>
      <c r="E400" s="318"/>
      <c r="F400" s="239"/>
      <c r="G400" s="138"/>
      <c r="H400" s="139"/>
      <c r="I400" s="140"/>
      <c r="J400" s="141">
        <f t="shared" si="92"/>
        <v>0</v>
      </c>
      <c r="K400" s="142"/>
      <c r="L400" s="143">
        <f t="shared" si="93"/>
        <v>0</v>
      </c>
      <c r="M400" s="174" t="str">
        <f t="shared" si="91"/>
        <v/>
      </c>
      <c r="N400" s="145">
        <f t="shared" ref="N400:N411" si="95">J400-L400</f>
        <v>0</v>
      </c>
      <c r="O400" s="146"/>
    </row>
    <row r="401" spans="1:15" ht="18.75" customHeight="1" x14ac:dyDescent="0.15">
      <c r="A401" s="87"/>
      <c r="B401" s="137"/>
      <c r="C401" s="326"/>
      <c r="D401" s="317"/>
      <c r="E401" s="318"/>
      <c r="F401" s="239"/>
      <c r="G401" s="138"/>
      <c r="H401" s="139"/>
      <c r="I401" s="140"/>
      <c r="J401" s="141">
        <f t="shared" si="92"/>
        <v>0</v>
      </c>
      <c r="K401" s="142"/>
      <c r="L401" s="143">
        <f>ROUNDDOWN(H401*K401,0)</f>
        <v>0</v>
      </c>
      <c r="M401" s="174" t="str">
        <f t="shared" si="91"/>
        <v/>
      </c>
      <c r="N401" s="145">
        <f t="shared" si="95"/>
        <v>0</v>
      </c>
      <c r="O401" s="146"/>
    </row>
    <row r="402" spans="1:15" ht="18.75" customHeight="1" x14ac:dyDescent="0.15">
      <c r="A402" s="87"/>
      <c r="B402" s="137"/>
      <c r="C402" s="326"/>
      <c r="D402" s="317"/>
      <c r="E402" s="318"/>
      <c r="F402" s="239"/>
      <c r="G402" s="138"/>
      <c r="H402" s="139"/>
      <c r="I402" s="140"/>
      <c r="J402" s="141">
        <f t="shared" si="92"/>
        <v>0</v>
      </c>
      <c r="K402" s="142"/>
      <c r="L402" s="143">
        <f t="shared" si="93"/>
        <v>0</v>
      </c>
      <c r="M402" s="174" t="str">
        <f t="shared" si="91"/>
        <v/>
      </c>
      <c r="N402" s="145">
        <f t="shared" si="95"/>
        <v>0</v>
      </c>
      <c r="O402" s="146"/>
    </row>
    <row r="403" spans="1:15" ht="18.75" customHeight="1" x14ac:dyDescent="0.15">
      <c r="A403" s="87"/>
      <c r="B403" s="137"/>
      <c r="C403" s="326"/>
      <c r="D403" s="317"/>
      <c r="E403" s="318"/>
      <c r="F403" s="239"/>
      <c r="G403" s="138"/>
      <c r="H403" s="139"/>
      <c r="I403" s="140"/>
      <c r="J403" s="141">
        <f t="shared" si="92"/>
        <v>0</v>
      </c>
      <c r="K403" s="142"/>
      <c r="L403" s="143">
        <f t="shared" si="93"/>
        <v>0</v>
      </c>
      <c r="M403" s="174" t="str">
        <f t="shared" si="91"/>
        <v/>
      </c>
      <c r="N403" s="145">
        <f t="shared" si="95"/>
        <v>0</v>
      </c>
      <c r="O403" s="146"/>
    </row>
    <row r="404" spans="1:15" ht="18.75" customHeight="1" x14ac:dyDescent="0.15">
      <c r="A404" s="87"/>
      <c r="B404" s="137"/>
      <c r="C404" s="326"/>
      <c r="D404" s="317"/>
      <c r="E404" s="318"/>
      <c r="F404" s="239"/>
      <c r="G404" s="138"/>
      <c r="H404" s="139"/>
      <c r="I404" s="140"/>
      <c r="J404" s="141">
        <f t="shared" si="92"/>
        <v>0</v>
      </c>
      <c r="K404" s="142"/>
      <c r="L404" s="143">
        <f t="shared" si="93"/>
        <v>0</v>
      </c>
      <c r="M404" s="174" t="str">
        <f t="shared" si="91"/>
        <v/>
      </c>
      <c r="N404" s="145">
        <f t="shared" si="95"/>
        <v>0</v>
      </c>
      <c r="O404" s="146"/>
    </row>
    <row r="405" spans="1:15" ht="18.75" customHeight="1" thickBot="1" x14ac:dyDescent="0.2">
      <c r="A405" s="87"/>
      <c r="B405" s="320"/>
      <c r="C405" s="269"/>
      <c r="D405" s="270"/>
      <c r="E405" s="271"/>
      <c r="F405" s="272"/>
      <c r="G405" s="273"/>
      <c r="H405" s="274"/>
      <c r="I405" s="275"/>
      <c r="J405" s="304">
        <f t="shared" si="92"/>
        <v>0</v>
      </c>
      <c r="K405" s="276"/>
      <c r="L405" s="306">
        <f t="shared" si="93"/>
        <v>0</v>
      </c>
      <c r="M405" s="308" t="str">
        <f t="shared" si="91"/>
        <v/>
      </c>
      <c r="N405" s="277">
        <f t="shared" si="95"/>
        <v>0</v>
      </c>
      <c r="O405" s="103"/>
    </row>
    <row r="406" spans="1:15" ht="18.75" customHeight="1" x14ac:dyDescent="0.15">
      <c r="A406" s="87"/>
      <c r="B406" s="147"/>
      <c r="C406" s="268" t="s">
        <v>540</v>
      </c>
      <c r="D406" s="251" t="s">
        <v>562</v>
      </c>
      <c r="E406" s="252" t="s">
        <v>496</v>
      </c>
      <c r="F406" s="253"/>
      <c r="G406" s="314"/>
      <c r="H406" s="315"/>
      <c r="I406" s="152"/>
      <c r="J406" s="254">
        <f>SUMIFS(J398:J405,B398:B405,"設備")</f>
        <v>0</v>
      </c>
      <c r="K406" s="154"/>
      <c r="L406" s="255">
        <f>SUMIFS(L398:L405,B398:B405,"設備")</f>
        <v>0</v>
      </c>
      <c r="M406" s="316"/>
      <c r="N406" s="256">
        <f t="shared" si="95"/>
        <v>0</v>
      </c>
      <c r="O406" s="157"/>
    </row>
    <row r="407" spans="1:15" ht="18.75" customHeight="1" x14ac:dyDescent="0.15">
      <c r="A407" s="87"/>
      <c r="B407" s="137"/>
      <c r="C407" s="268" t="s">
        <v>540</v>
      </c>
      <c r="D407" s="319" t="s">
        <v>563</v>
      </c>
      <c r="E407" s="179" t="s">
        <v>496</v>
      </c>
      <c r="F407" s="238"/>
      <c r="G407" s="170"/>
      <c r="H407" s="171"/>
      <c r="I407" s="141"/>
      <c r="J407" s="172">
        <f>SUMIFS(J398:J405,B398:B405,"工事")</f>
        <v>0</v>
      </c>
      <c r="K407" s="143"/>
      <c r="L407" s="173">
        <f>SUMIFS(L398:L405,B398:B405,"工事")</f>
        <v>0</v>
      </c>
      <c r="M407" s="174"/>
      <c r="N407" s="175">
        <f t="shared" si="95"/>
        <v>0</v>
      </c>
      <c r="O407" s="146"/>
    </row>
    <row r="408" spans="1:15" ht="18.75" customHeight="1" thickBot="1" x14ac:dyDescent="0.2">
      <c r="A408" s="87"/>
      <c r="B408" s="257"/>
      <c r="C408" s="278"/>
      <c r="D408" s="279" t="s">
        <v>540</v>
      </c>
      <c r="E408" s="280" t="s">
        <v>509</v>
      </c>
      <c r="F408" s="281"/>
      <c r="G408" s="282"/>
      <c r="H408" s="283"/>
      <c r="I408" s="258"/>
      <c r="J408" s="265">
        <f>J406+J407</f>
        <v>0</v>
      </c>
      <c r="K408" s="259"/>
      <c r="L408" s="266">
        <f>L406+L407</f>
        <v>0</v>
      </c>
      <c r="M408" s="260"/>
      <c r="N408" s="267">
        <f t="shared" si="95"/>
        <v>0</v>
      </c>
      <c r="O408" s="261"/>
    </row>
    <row r="409" spans="1:15" ht="18.75" customHeight="1" thickTop="1" x14ac:dyDescent="0.15">
      <c r="A409" s="87"/>
      <c r="B409" s="147"/>
      <c r="C409" s="250" t="s">
        <v>417</v>
      </c>
      <c r="D409" s="251" t="s">
        <v>491</v>
      </c>
      <c r="E409" s="252" t="s">
        <v>493</v>
      </c>
      <c r="F409" s="253"/>
      <c r="G409" s="314"/>
      <c r="H409" s="315"/>
      <c r="I409" s="152"/>
      <c r="J409" s="254">
        <f>SUMIFS(J386:J408,D386:D408,"設備費8")</f>
        <v>0</v>
      </c>
      <c r="K409" s="154"/>
      <c r="L409" s="255">
        <f>SUMIFS(L386:L408,D386:D408,"設備費8")</f>
        <v>0</v>
      </c>
      <c r="M409" s="316"/>
      <c r="N409" s="256">
        <f t="shared" si="95"/>
        <v>0</v>
      </c>
      <c r="O409" s="157"/>
    </row>
    <row r="410" spans="1:15" ht="18.75" customHeight="1" x14ac:dyDescent="0.15">
      <c r="A410" s="87"/>
      <c r="B410" s="137"/>
      <c r="C410" s="177" t="s">
        <v>417</v>
      </c>
      <c r="D410" s="319" t="s">
        <v>497</v>
      </c>
      <c r="E410" s="179" t="s">
        <v>493</v>
      </c>
      <c r="F410" s="238"/>
      <c r="G410" s="170"/>
      <c r="H410" s="171"/>
      <c r="I410" s="141"/>
      <c r="J410" s="172">
        <f>SUMIFS(J386:J408,D386:D408,"工事費8")</f>
        <v>0</v>
      </c>
      <c r="K410" s="143"/>
      <c r="L410" s="173">
        <f>SUMIFS(L386:L408,D386:D408,"工事費8")</f>
        <v>0</v>
      </c>
      <c r="M410" s="174"/>
      <c r="N410" s="175">
        <f t="shared" si="95"/>
        <v>0</v>
      </c>
      <c r="O410" s="146"/>
    </row>
    <row r="411" spans="1:15" ht="18.75" customHeight="1" thickBot="1" x14ac:dyDescent="0.2">
      <c r="A411" s="87"/>
      <c r="B411" s="257"/>
      <c r="C411" s="278"/>
      <c r="D411" s="284" t="s">
        <v>498</v>
      </c>
      <c r="E411" s="280" t="s">
        <v>493</v>
      </c>
      <c r="F411" s="281"/>
      <c r="G411" s="282"/>
      <c r="H411" s="283"/>
      <c r="I411" s="258"/>
      <c r="J411" s="265">
        <f>J409+J410</f>
        <v>0</v>
      </c>
      <c r="K411" s="259"/>
      <c r="L411" s="266">
        <f>L409+L410</f>
        <v>0</v>
      </c>
      <c r="M411" s="260"/>
      <c r="N411" s="267">
        <f t="shared" si="95"/>
        <v>0</v>
      </c>
      <c r="O411" s="261"/>
    </row>
    <row r="412" spans="1:15" ht="18.75" customHeight="1" thickTop="1" x14ac:dyDescent="0.15"/>
  </sheetData>
  <sheetProtection formatCells="0" formatColumns="0" formatRows="0" insertColumns="0" insertRows="0" insertHyperlinks="0" deleteColumns="0" deleteRows="0" sort="0" autoFilter="0" pivotTables="0"/>
  <dataConsolidate/>
  <mergeCells count="59">
    <mergeCell ref="C384:E384"/>
    <mergeCell ref="C385:E385"/>
    <mergeCell ref="C397:E397"/>
    <mergeCell ref="C328:E328"/>
    <mergeCell ref="C329:E329"/>
    <mergeCell ref="C341:E341"/>
    <mergeCell ref="C356:E356"/>
    <mergeCell ref="C357:E357"/>
    <mergeCell ref="C369:E369"/>
    <mergeCell ref="C301:E301"/>
    <mergeCell ref="C120:E120"/>
    <mergeCell ref="C121:E121"/>
    <mergeCell ref="C145:E145"/>
    <mergeCell ref="C172:E172"/>
    <mergeCell ref="C173:E173"/>
    <mergeCell ref="C197:E197"/>
    <mergeCell ref="C224:E224"/>
    <mergeCell ref="C225:E225"/>
    <mergeCell ref="C249:E249"/>
    <mergeCell ref="C276:E276"/>
    <mergeCell ref="C277:E277"/>
    <mergeCell ref="C93:E93"/>
    <mergeCell ref="C50:E50"/>
    <mergeCell ref="C51:E51"/>
    <mergeCell ref="C52:E52"/>
    <mergeCell ref="C53:E53"/>
    <mergeCell ref="C54:E54"/>
    <mergeCell ref="C55:E55"/>
    <mergeCell ref="C56:E56"/>
    <mergeCell ref="B59:G59"/>
    <mergeCell ref="E67:G67"/>
    <mergeCell ref="C68:E68"/>
    <mergeCell ref="C69:E69"/>
    <mergeCell ref="C49:E49"/>
    <mergeCell ref="C28:E28"/>
    <mergeCell ref="C29:E29"/>
    <mergeCell ref="C30:E30"/>
    <mergeCell ref="C35:E35"/>
    <mergeCell ref="C36:E36"/>
    <mergeCell ref="C37:E37"/>
    <mergeCell ref="C38:E38"/>
    <mergeCell ref="C39:E39"/>
    <mergeCell ref="C40:E40"/>
    <mergeCell ref="C41:E41"/>
    <mergeCell ref="C42:E42"/>
    <mergeCell ref="C27:E27"/>
    <mergeCell ref="B16:B18"/>
    <mergeCell ref="F16:F18"/>
    <mergeCell ref="G16:G18"/>
    <mergeCell ref="H16:N16"/>
    <mergeCell ref="H17:H18"/>
    <mergeCell ref="I17:J17"/>
    <mergeCell ref="K17:L17"/>
    <mergeCell ref="M17:N17"/>
    <mergeCell ref="B19:G19"/>
    <mergeCell ref="C23:E23"/>
    <mergeCell ref="C24:E24"/>
    <mergeCell ref="C25:E25"/>
    <mergeCell ref="C26:E26"/>
  </mergeCells>
  <phoneticPr fontId="7"/>
  <dataValidations count="7">
    <dataValidation type="list" allowBlank="1" showInputMessage="1" sqref="G61:G64 G93:G113 G121:G141 G357:G365 G301:G321 G329:G337 G249:G269 G277:G297 G197:G217 G225:G245 G145:G165 G173:G193 G385:G393 G397:G405 G369:G377 G341:G349 G69:G89" xr:uid="{00000000-0002-0000-1000-000000000000}">
      <formula1>"式,台,個,本,ｍ,面,ヶ所"</formula1>
    </dataValidation>
    <dataValidation allowBlank="1" showInputMessage="1" sqref="G68 G20:G57 G328 G276 G224 G172 G120 G384 G356" xr:uid="{00000000-0002-0000-1000-000001000000}"/>
    <dataValidation type="list" allowBlank="1" showInputMessage="1" showErrorMessage="1" sqref="B122:B141 B93:B113 B358:B365 B330:B337 B301:B321 B278:B297 B249:B269 B226:B245 B197:B217 B174:B193 B145:B165 B386:B393 B397:B405 B369:B377 B341:B349 B70:B89" xr:uid="{00000000-0002-0000-1000-000002000000}">
      <formula1>"設備,工事"</formula1>
    </dataValidation>
    <dataValidation allowBlank="1" showInputMessage="1" showErrorMessage="1" promptTitle="▼-------------------------" prompt="１ページ目（集計）の_x000a_番号．名称と一致させてください。" sqref="C68:E68 C120:E120 C172:E172 C224:E224 C276:E276 C328:E328 C356:E356 C384:E384" xr:uid="{00000000-0002-0000-1000-000003000000}"/>
    <dataValidation type="list" allowBlank="1" showInputMessage="1" showErrorMessage="1" sqref="B61:B64" xr:uid="{F93777E0-F2A6-4650-88DD-09FEA53F0AC2}">
      <formula1>"設計"</formula1>
    </dataValidation>
    <dataValidation allowBlank="1" showErrorMessage="1" promptTitle="▼-------------------------" prompt="１ページ目（集計）の_x000a_番号．名称と一致させてください。" sqref="C398 E398 C370 E370 C342 E342 C302 E302 C250 E250 C198 E198 C146 E146 C94 E94" xr:uid="{97AC2B06-74AA-4D6C-ABCF-B47FB439F875}"/>
    <dataValidation allowBlank="1" showErrorMessage="1" sqref="E70" xr:uid="{255E05A4-856F-4F7E-AAEB-29538F86F815}"/>
  </dataValidations>
  <printOptions horizontalCentered="1"/>
  <pageMargins left="0.59055118110236227" right="0" top="0.35433070866141736" bottom="0.15748031496062992" header="0.11811023622047245" footer="0"/>
  <pageSetup paperSize="9" scale="70" fitToHeight="0" orientation="portrait" r:id="rId1"/>
  <headerFooter>
    <oddHeader>&amp;R&amp;"HGPｺﾞｼｯｸM,ﾒﾃﾞｨｳﾑ"&amp;12 2年目（&amp;"Arial Unicode MS,標準"&amp;P&amp;"HGPｺﾞｼｯｸM,ﾒﾃﾞｨｳﾑ"/&amp;"Arial Unicode MS,標準"&amp;N&amp;"HGPｺﾞｼｯｸM,ﾒﾃﾞｨｳﾑ"）</oddHeader>
  </headerFooter>
  <rowBreaks count="1" manualBreakCount="1">
    <brk id="58" min="1" max="14"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B49F38D4-0CB6-4E4F-897D-DBCBA08413FA}">
          <x14:formula1>
            <xm:f>date1!$AI$3:$AI$36</xm:f>
          </x14:formula1>
          <xm:sqref>F61:F64 F70:F89 F94:F113 F122:F141 F146:F165 F174:F193 F198:F217 F226:F245 F250:F269 F278:F297 F302:F321 F330:F337 F342:F349 F358:F365 F370:F377 F386:F393 F398:F405</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9">
    <tabColor theme="9" tint="0.59999389629810485"/>
  </sheetPr>
  <dimension ref="A1:AD412"/>
  <sheetViews>
    <sheetView showGridLines="0" view="pageBreakPreview" zoomScale="70" zoomScaleNormal="85" zoomScaleSheetLayoutView="70" workbookViewId="0">
      <pane ySplit="18" topLeftCell="A396" activePane="bottomLeft" state="frozen"/>
      <selection activeCell="I182" sqref="I182"/>
      <selection pane="bottomLeft"/>
    </sheetView>
  </sheetViews>
  <sheetFormatPr defaultColWidth="9" defaultRowHeight="18.75" customHeight="1" x14ac:dyDescent="0.15"/>
  <cols>
    <col min="1" max="1" width="2.75" style="22" customWidth="1"/>
    <col min="2" max="2" width="5" style="231" customWidth="1"/>
    <col min="3" max="3" width="27.5" style="22" customWidth="1"/>
    <col min="4" max="5" width="11.25" style="22" customWidth="1"/>
    <col min="6" max="6" width="9.25" style="230" customWidth="1"/>
    <col min="7" max="7" width="4.375" style="230" customWidth="1"/>
    <col min="8" max="8" width="7.5" style="232" customWidth="1"/>
    <col min="9" max="9" width="5" style="232" customWidth="1"/>
    <col min="10" max="10" width="12.625" style="233" customWidth="1"/>
    <col min="11" max="11" width="5" style="232" customWidth="1"/>
    <col min="12" max="12" width="12.625" style="233" customWidth="1"/>
    <col min="13" max="13" width="5" style="232" customWidth="1"/>
    <col min="14" max="14" width="12.625" style="233" customWidth="1"/>
    <col min="15" max="15" width="11.25" style="234" customWidth="1"/>
    <col min="16" max="17" width="9" style="809"/>
    <col min="18" max="20" width="13.875" style="809" customWidth="1"/>
    <col min="21" max="22" width="9" style="809"/>
    <col min="23" max="25" width="13.875" style="809" customWidth="1"/>
    <col min="26" max="26" width="9" style="809"/>
    <col min="27" max="27" width="14.25" style="809" customWidth="1"/>
    <col min="28" max="29" width="12.875" style="809" customWidth="1"/>
    <col min="30" max="30" width="9" style="809"/>
    <col min="31" max="16384" width="9" style="22"/>
  </cols>
  <sheetData>
    <row r="1" spans="1:15" s="809" customFormat="1" ht="18.75" customHeight="1" x14ac:dyDescent="0.15">
      <c r="B1" s="821" t="s">
        <v>481</v>
      </c>
      <c r="F1" s="822"/>
      <c r="G1" s="822"/>
      <c r="H1" s="823"/>
      <c r="I1" s="823"/>
      <c r="J1" s="824"/>
      <c r="K1" s="823"/>
      <c r="L1" s="824"/>
      <c r="M1" s="823"/>
      <c r="N1" s="824"/>
      <c r="O1" s="825"/>
    </row>
    <row r="2" spans="1:15" s="809" customFormat="1" ht="18.75" customHeight="1" x14ac:dyDescent="0.15">
      <c r="B2" s="826"/>
      <c r="C2" s="827" t="s">
        <v>922</v>
      </c>
      <c r="F2" s="822"/>
      <c r="G2" s="822"/>
      <c r="H2" s="823"/>
      <c r="I2" s="823"/>
      <c r="J2" s="824"/>
      <c r="K2" s="823"/>
      <c r="L2" s="824"/>
      <c r="M2" s="823"/>
      <c r="N2" s="824"/>
      <c r="O2" s="825"/>
    </row>
    <row r="3" spans="1:15" s="809" customFormat="1" ht="18.75" customHeight="1" x14ac:dyDescent="0.15">
      <c r="B3" s="826"/>
      <c r="C3" s="827" t="s">
        <v>1097</v>
      </c>
      <c r="F3" s="822"/>
      <c r="G3" s="822"/>
      <c r="H3" s="823"/>
      <c r="I3" s="823"/>
      <c r="J3" s="824"/>
      <c r="K3" s="823"/>
      <c r="L3" s="824"/>
      <c r="M3" s="823"/>
      <c r="N3" s="824"/>
      <c r="O3" s="825"/>
    </row>
    <row r="4" spans="1:15" s="809" customFormat="1" ht="18.75" customHeight="1" x14ac:dyDescent="0.15">
      <c r="B4" s="826"/>
      <c r="C4" s="827" t="s">
        <v>1098</v>
      </c>
      <c r="F4" s="822"/>
      <c r="G4" s="822"/>
      <c r="H4" s="823"/>
      <c r="I4" s="823"/>
      <c r="J4" s="824"/>
      <c r="K4" s="823"/>
      <c r="L4" s="824"/>
      <c r="M4" s="823"/>
      <c r="N4" s="824"/>
      <c r="O4" s="825"/>
    </row>
    <row r="5" spans="1:15" s="809" customFormat="1" ht="18.75" customHeight="1" x14ac:dyDescent="0.15">
      <c r="B5" s="826"/>
      <c r="C5" s="827" t="s">
        <v>482</v>
      </c>
      <c r="F5" s="822"/>
      <c r="G5" s="822"/>
      <c r="H5" s="823"/>
      <c r="I5" s="823"/>
      <c r="J5" s="824"/>
      <c r="K5" s="823"/>
      <c r="L5" s="824"/>
      <c r="M5" s="823"/>
      <c r="N5" s="824"/>
      <c r="O5" s="825"/>
    </row>
    <row r="6" spans="1:15" s="809" customFormat="1" ht="18.75" customHeight="1" x14ac:dyDescent="0.15">
      <c r="B6" s="821"/>
      <c r="C6" s="1007" t="s">
        <v>1259</v>
      </c>
      <c r="F6" s="822"/>
      <c r="G6" s="822"/>
      <c r="H6" s="823"/>
      <c r="I6" s="823"/>
      <c r="J6" s="824"/>
      <c r="K6" s="823"/>
      <c r="L6" s="824"/>
      <c r="M6" s="823"/>
      <c r="N6" s="824"/>
      <c r="O6" s="825"/>
    </row>
    <row r="7" spans="1:15" s="809" customFormat="1" ht="18.75" customHeight="1" x14ac:dyDescent="0.15">
      <c r="B7" s="821"/>
      <c r="C7" s="1007" t="s">
        <v>1186</v>
      </c>
      <c r="F7" s="822"/>
      <c r="G7" s="822"/>
      <c r="H7" s="823"/>
      <c r="I7" s="823"/>
      <c r="J7" s="824"/>
      <c r="K7" s="823"/>
      <c r="L7" s="824"/>
      <c r="M7" s="823"/>
      <c r="N7" s="824"/>
      <c r="O7" s="825"/>
    </row>
    <row r="8" spans="1:15" s="809" customFormat="1" ht="18.75" customHeight="1" x14ac:dyDescent="0.15">
      <c r="B8" s="821"/>
      <c r="C8" s="1007" t="s">
        <v>1187</v>
      </c>
      <c r="F8" s="822"/>
      <c r="G8" s="822"/>
      <c r="H8" s="823"/>
      <c r="I8" s="823"/>
      <c r="J8" s="824"/>
      <c r="K8" s="823"/>
      <c r="L8" s="824"/>
      <c r="M8" s="823"/>
      <c r="N8" s="824"/>
      <c r="O8" s="825"/>
    </row>
    <row r="9" spans="1:15" s="809" customFormat="1" ht="18.75" customHeight="1" x14ac:dyDescent="0.15">
      <c r="B9" s="821"/>
      <c r="C9" s="1007" t="s">
        <v>1188</v>
      </c>
      <c r="F9" s="822"/>
      <c r="G9" s="822"/>
      <c r="H9" s="823"/>
      <c r="I9" s="823"/>
      <c r="J9" s="824"/>
      <c r="K9" s="823"/>
      <c r="L9" s="824"/>
      <c r="M9" s="823"/>
      <c r="N9" s="824"/>
      <c r="O9" s="825"/>
    </row>
    <row r="10" spans="1:15" s="809" customFormat="1" ht="18.75" customHeight="1" x14ac:dyDescent="0.15">
      <c r="B10" s="821" t="s">
        <v>483</v>
      </c>
      <c r="C10" s="828"/>
      <c r="F10" s="822"/>
      <c r="G10" s="822"/>
      <c r="H10" s="823"/>
      <c r="I10" s="823"/>
      <c r="J10" s="824"/>
      <c r="K10" s="823"/>
      <c r="L10" s="824"/>
      <c r="M10" s="823"/>
      <c r="N10" s="824"/>
      <c r="O10" s="825"/>
    </row>
    <row r="11" spans="1:15" s="809" customFormat="1" ht="18.75" customHeight="1" x14ac:dyDescent="0.15">
      <c r="B11" s="826"/>
      <c r="C11" s="827" t="s">
        <v>484</v>
      </c>
      <c r="F11" s="822"/>
      <c r="G11" s="822"/>
      <c r="H11" s="823"/>
      <c r="I11" s="823"/>
      <c r="J11" s="824"/>
      <c r="K11" s="823"/>
      <c r="L11" s="824"/>
      <c r="M11" s="823"/>
      <c r="N11" s="824"/>
      <c r="O11" s="825"/>
    </row>
    <row r="12" spans="1:15" s="809" customFormat="1" ht="18.75" customHeight="1" x14ac:dyDescent="0.15">
      <c r="C12" s="827" t="s">
        <v>670</v>
      </c>
      <c r="F12" s="822"/>
      <c r="G12" s="822"/>
      <c r="H12" s="823"/>
      <c r="I12" s="823"/>
      <c r="J12" s="824"/>
      <c r="K12" s="823"/>
      <c r="L12" s="824"/>
      <c r="M12" s="823"/>
      <c r="N12" s="824"/>
      <c r="O12" s="825"/>
    </row>
    <row r="13" spans="1:15" s="809" customFormat="1" ht="18.75" customHeight="1" x14ac:dyDescent="0.15">
      <c r="C13" s="827" t="s">
        <v>926</v>
      </c>
      <c r="F13" s="822"/>
      <c r="G13" s="822"/>
      <c r="H13" s="823"/>
      <c r="I13" s="823"/>
      <c r="J13" s="824"/>
      <c r="K13" s="823"/>
      <c r="L13" s="824"/>
      <c r="M13" s="823"/>
      <c r="N13" s="824"/>
      <c r="O13" s="825"/>
    </row>
    <row r="14" spans="1:15" s="809" customFormat="1" ht="18.75" customHeight="1" x14ac:dyDescent="0.15">
      <c r="C14" s="827" t="s">
        <v>804</v>
      </c>
      <c r="F14" s="822"/>
      <c r="G14" s="822"/>
      <c r="H14" s="823"/>
      <c r="I14" s="823"/>
      <c r="J14" s="824"/>
      <c r="K14" s="823"/>
      <c r="L14" s="824"/>
      <c r="M14" s="823"/>
      <c r="N14" s="824"/>
      <c r="O14" s="825"/>
    </row>
    <row r="15" spans="1:15" s="809" customFormat="1" ht="22.5" customHeight="1" thickBot="1" x14ac:dyDescent="0.25">
      <c r="B15" s="829" t="s">
        <v>597</v>
      </c>
      <c r="C15" s="830" t="s">
        <v>598</v>
      </c>
      <c r="D15" s="831"/>
      <c r="E15" s="831"/>
      <c r="F15" s="832"/>
      <c r="G15" s="832"/>
      <c r="H15" s="833"/>
      <c r="I15" s="833"/>
      <c r="J15" s="834"/>
      <c r="K15" s="833"/>
      <c r="L15" s="834"/>
      <c r="M15" s="833"/>
      <c r="N15" s="834"/>
      <c r="O15" s="835"/>
    </row>
    <row r="16" spans="1:15" ht="18.75" customHeight="1" x14ac:dyDescent="0.15">
      <c r="A16" s="87"/>
      <c r="B16" s="1973" t="s">
        <v>19</v>
      </c>
      <c r="C16" s="88" t="s">
        <v>394</v>
      </c>
      <c r="D16" s="89"/>
      <c r="E16" s="90"/>
      <c r="F16" s="1992" t="s">
        <v>1255</v>
      </c>
      <c r="G16" s="1976" t="s">
        <v>17</v>
      </c>
      <c r="H16" s="1979" t="s">
        <v>486</v>
      </c>
      <c r="I16" s="1980"/>
      <c r="J16" s="1980"/>
      <c r="K16" s="1980"/>
      <c r="L16" s="1980"/>
      <c r="M16" s="1980"/>
      <c r="N16" s="1981"/>
      <c r="O16" s="91" t="s">
        <v>0</v>
      </c>
    </row>
    <row r="17" spans="1:25" ht="18.75" customHeight="1" x14ac:dyDescent="0.15">
      <c r="A17" s="87"/>
      <c r="B17" s="1974"/>
      <c r="C17" s="92" t="s">
        <v>14</v>
      </c>
      <c r="D17" s="93" t="s">
        <v>20</v>
      </c>
      <c r="E17" s="94" t="s">
        <v>487</v>
      </c>
      <c r="F17" s="1993"/>
      <c r="G17" s="1977"/>
      <c r="H17" s="1982" t="s">
        <v>15</v>
      </c>
      <c r="I17" s="1984" t="s">
        <v>21</v>
      </c>
      <c r="J17" s="1984"/>
      <c r="K17" s="1985" t="s">
        <v>22</v>
      </c>
      <c r="L17" s="1986"/>
      <c r="M17" s="1987" t="s">
        <v>23</v>
      </c>
      <c r="N17" s="1988"/>
      <c r="O17" s="95"/>
    </row>
    <row r="18" spans="1:25" ht="18.75" customHeight="1" thickBot="1" x14ac:dyDescent="0.2">
      <c r="A18" s="87"/>
      <c r="B18" s="1975"/>
      <c r="C18" s="96"/>
      <c r="D18" s="97"/>
      <c r="E18" s="98"/>
      <c r="F18" s="1994"/>
      <c r="G18" s="1978"/>
      <c r="H18" s="1983"/>
      <c r="I18" s="99" t="s">
        <v>16</v>
      </c>
      <c r="J18" s="99" t="s">
        <v>12</v>
      </c>
      <c r="K18" s="100" t="s">
        <v>16</v>
      </c>
      <c r="L18" s="100" t="s">
        <v>12</v>
      </c>
      <c r="M18" s="101" t="s">
        <v>16</v>
      </c>
      <c r="N18" s="102" t="s">
        <v>12</v>
      </c>
      <c r="O18" s="103"/>
    </row>
    <row r="19" spans="1:25" ht="24.75" customHeight="1" thickBot="1" x14ac:dyDescent="0.2">
      <c r="A19" s="87"/>
      <c r="B19" s="1989" t="s">
        <v>24</v>
      </c>
      <c r="C19" s="1990"/>
      <c r="D19" s="1990"/>
      <c r="E19" s="1990"/>
      <c r="F19" s="1990"/>
      <c r="G19" s="1991"/>
      <c r="H19" s="104"/>
      <c r="I19" s="105"/>
      <c r="J19" s="105"/>
      <c r="K19" s="106"/>
      <c r="L19" s="106"/>
      <c r="M19" s="107"/>
      <c r="N19" s="108"/>
      <c r="O19" s="109"/>
      <c r="Q19" s="1008" t="s">
        <v>1257</v>
      </c>
      <c r="R19" s="1008"/>
      <c r="S19" s="1008"/>
      <c r="T19" s="1008"/>
      <c r="U19" s="1008"/>
      <c r="V19" s="1008" t="s">
        <v>1258</v>
      </c>
      <c r="W19" s="810"/>
      <c r="X19" s="810"/>
      <c r="Y19" s="810"/>
    </row>
    <row r="20" spans="1:25" ht="42" customHeight="1" thickTop="1" x14ac:dyDescent="0.15">
      <c r="A20" s="87"/>
      <c r="B20" s="110"/>
      <c r="C20" s="111" t="s">
        <v>488</v>
      </c>
      <c r="D20" s="112"/>
      <c r="E20" s="113" t="s">
        <v>11</v>
      </c>
      <c r="F20" s="236"/>
      <c r="G20" s="114" t="s">
        <v>18</v>
      </c>
      <c r="H20" s="115"/>
      <c r="I20" s="116"/>
      <c r="J20" s="116">
        <f>J65</f>
        <v>0</v>
      </c>
      <c r="K20" s="117"/>
      <c r="L20" s="117">
        <f>L65</f>
        <v>0</v>
      </c>
      <c r="M20" s="118"/>
      <c r="N20" s="119">
        <f>N65</f>
        <v>0</v>
      </c>
      <c r="O20" s="120"/>
      <c r="Q20" s="811" t="s">
        <v>1096</v>
      </c>
      <c r="R20" s="812" t="s">
        <v>752</v>
      </c>
      <c r="S20" s="812" t="s">
        <v>753</v>
      </c>
      <c r="T20" s="812" t="s">
        <v>754</v>
      </c>
      <c r="U20" s="810"/>
      <c r="V20" s="811" t="s">
        <v>1096</v>
      </c>
      <c r="W20" s="812" t="s">
        <v>752</v>
      </c>
      <c r="X20" s="812" t="s">
        <v>753</v>
      </c>
      <c r="Y20" s="812" t="s">
        <v>754</v>
      </c>
    </row>
    <row r="21" spans="1:25" ht="18.75" customHeight="1" thickBot="1" x14ac:dyDescent="0.2">
      <c r="A21" s="87"/>
      <c r="B21" s="121"/>
      <c r="C21" s="122"/>
      <c r="D21" s="123"/>
      <c r="E21" s="124"/>
      <c r="F21" s="237"/>
      <c r="G21" s="291"/>
      <c r="H21" s="125"/>
      <c r="I21" s="126"/>
      <c r="J21" s="127"/>
      <c r="K21" s="128"/>
      <c r="L21" s="129"/>
      <c r="M21" s="130"/>
      <c r="N21" s="131"/>
      <c r="O21" s="132"/>
      <c r="Q21" s="813" t="s">
        <v>406</v>
      </c>
      <c r="R21" s="1021">
        <f>SUMIFS('４-６．概略予算書（３年目）'!J67:J6001,'４-６．概略予算書（３年目）'!B67:B6001,"設備",'４-６．概略予算書（３年目）'!F67:F6001,"①")</f>
        <v>0</v>
      </c>
      <c r="S21" s="1021">
        <f>SUMIFS('４-６．概略予算書（３年目）'!L67:L6001,'４-６．概略予算書（３年目）'!B67:B6001,"設備",'４-６．概略予算書（３年目）'!F67:F6001,"①")</f>
        <v>0</v>
      </c>
      <c r="T21" s="1021">
        <f>SUMIFS('４-６．概略予算書（３年目）'!N67:N6001,'４-６．概略予算書（３年目）'!B67:B6001,"設備",'４-６．概略予算書（３年目）'!F67:F6001,"①")</f>
        <v>0</v>
      </c>
      <c r="U21" s="814"/>
      <c r="V21" s="813" t="s">
        <v>406</v>
      </c>
      <c r="W21" s="1021">
        <f>SUMIFS('４-６．概略予算書（３年目）'!J67:J6001,'４-６．概略予算書（３年目）'!B67:B6001,"工事",'４-６．概略予算書（３年目）'!F67:F6001,"①")</f>
        <v>0</v>
      </c>
      <c r="X21" s="1021">
        <f>SUMIFS('４-６．概略予算書（３年目）'!L67:L6001,'４-６．概略予算書（３年目）'!B67:B6001,"工事",'４-６．概略予算書（３年目）'!F67:F6001,"①")</f>
        <v>0</v>
      </c>
      <c r="Y21" s="1021">
        <f>SUMIFS('４-６．概略予算書（３年目）'!N67:N6001,'４-６．概略予算書（３年目）'!B67:B6001,"工事",'４-６．概略予算書（３年目）'!F67:F6001,"①")</f>
        <v>0</v>
      </c>
    </row>
    <row r="22" spans="1:25" ht="18.75" customHeight="1" thickTop="1" x14ac:dyDescent="0.15">
      <c r="A22" s="87"/>
      <c r="B22" s="110"/>
      <c r="C22" s="111" t="s">
        <v>25</v>
      </c>
      <c r="D22" s="112"/>
      <c r="E22" s="113"/>
      <c r="F22" s="236"/>
      <c r="G22" s="114"/>
      <c r="H22" s="133"/>
      <c r="I22" s="134"/>
      <c r="J22" s="134"/>
      <c r="K22" s="135"/>
      <c r="L22" s="135"/>
      <c r="M22" s="118"/>
      <c r="N22" s="136"/>
      <c r="O22" s="120"/>
      <c r="Q22" s="813" t="s">
        <v>407</v>
      </c>
      <c r="R22" s="1021">
        <f>SUMIFS('４-６．概略予算書（３年目）'!J67:J6001,'４-６．概略予算書（３年目）'!B67:B6001,"設備",'４-６．概略予算書（３年目）'!F67:F6001,"②")</f>
        <v>0</v>
      </c>
      <c r="S22" s="1021">
        <f>SUMIFS('４-６．概略予算書（３年目）'!L67:L6001,'４-６．概略予算書（３年目）'!B67:B6001,"設備",'４-６．概略予算書（３年目）'!F67:F6001,"②")</f>
        <v>0</v>
      </c>
      <c r="T22" s="1021">
        <f>SUMIFS('４-６．概略予算書（３年目）'!N67:N6001,'４-６．概略予算書（３年目）'!B67:B6001,"設備",'４-６．概略予算書（３年目）'!F67:F6001,"②")</f>
        <v>0</v>
      </c>
      <c r="U22" s="814"/>
      <c r="V22" s="813" t="s">
        <v>407</v>
      </c>
      <c r="W22" s="1021">
        <f>SUMIFS('４-６．概略予算書（３年目）'!J67:J6001,'４-６．概略予算書（３年目）'!B67:B6001,"工事",'４-６．概略予算書（３年目）'!F67:F6001,"②")</f>
        <v>0</v>
      </c>
      <c r="X22" s="1021">
        <f>SUMIFS('４-６．概略予算書（３年目）'!L67:L6001,'４-６．概略予算書（３年目）'!B67:B6001,"工事",'４-６．概略予算書（３年目）'!F67:F6001,"②")</f>
        <v>0</v>
      </c>
      <c r="Y22" s="1021">
        <f>SUMIFS('４-６．概略予算書（３年目）'!N67:N6001,'４-６．概略予算書（３年目）'!B67:B6001,"工事",'４-６．概略予算書（３年目）'!F67:F6001,"②")</f>
        <v>0</v>
      </c>
    </row>
    <row r="23" spans="1:25" ht="18.75" customHeight="1" x14ac:dyDescent="0.15">
      <c r="A23" s="87"/>
      <c r="B23" s="137"/>
      <c r="C23" s="1970" t="s">
        <v>30</v>
      </c>
      <c r="D23" s="1971"/>
      <c r="E23" s="1972"/>
      <c r="F23" s="238"/>
      <c r="G23" s="138" t="s">
        <v>489</v>
      </c>
      <c r="H23" s="139"/>
      <c r="I23" s="140"/>
      <c r="J23" s="141">
        <f>J117</f>
        <v>0</v>
      </c>
      <c r="K23" s="142"/>
      <c r="L23" s="143">
        <f>L117</f>
        <v>0</v>
      </c>
      <c r="M23" s="144"/>
      <c r="N23" s="145">
        <f>N117</f>
        <v>0</v>
      </c>
      <c r="O23" s="146"/>
      <c r="Q23" s="813" t="s">
        <v>755</v>
      </c>
      <c r="R23" s="1021">
        <f>SUMIFS('４-６．概略予算書（３年目）'!J67:J6001,'４-６．概略予算書（３年目）'!B67:B6001,"設備",'４-６．概略予算書（３年目）'!F67:F6001,"③-1")</f>
        <v>0</v>
      </c>
      <c r="S23" s="1021">
        <f>SUMIFS('４-６．概略予算書（３年目）'!L67:L6001,'４-６．概略予算書（３年目）'!B67:B6001,"設備",'４-６．概略予算書（３年目）'!F67:F6001,"③-1")</f>
        <v>0</v>
      </c>
      <c r="T23" s="1021">
        <f>SUMIFS('４-６．概略予算書（３年目）'!N67:N6001,'４-６．概略予算書（３年目）'!B67:B6001,"設備",'４-６．概略予算書（３年目）'!F67:F6001,"③-1")</f>
        <v>0</v>
      </c>
      <c r="U23" s="814"/>
      <c r="V23" s="813" t="s">
        <v>755</v>
      </c>
      <c r="W23" s="1021">
        <f>SUMIFS('４-６．概略予算書（３年目）'!J67:J6001,'４-６．概略予算書（３年目）'!B67:B6001,"工事",'４-６．概略予算書（３年目）'!F67:F6001,"③-1")</f>
        <v>0</v>
      </c>
      <c r="X23" s="1021">
        <f>SUMIFS('４-６．概略予算書（３年目）'!L67:L6001,'４-６．概略予算書（３年目）'!B67:B6001,"工事",'４-６．概略予算書（３年目）'!F67:F6001,"③-1")</f>
        <v>0</v>
      </c>
      <c r="Y23" s="1021">
        <f>SUMIFS('４-６．概略予算書（３年目）'!N67:N6001,'４-６．概略予算書（３年目）'!B67:B6001,"工事",'４-６．概略予算書（３年目）'!F67:F6001,"③-1")</f>
        <v>0</v>
      </c>
    </row>
    <row r="24" spans="1:25" ht="18.75" customHeight="1" x14ac:dyDescent="0.15">
      <c r="A24" s="87"/>
      <c r="B24" s="137"/>
      <c r="C24" s="1970" t="s">
        <v>490</v>
      </c>
      <c r="D24" s="1971"/>
      <c r="E24" s="1972"/>
      <c r="F24" s="238"/>
      <c r="G24" s="138" t="s">
        <v>489</v>
      </c>
      <c r="H24" s="139"/>
      <c r="I24" s="140"/>
      <c r="J24" s="141">
        <f>J169</f>
        <v>0</v>
      </c>
      <c r="K24" s="142"/>
      <c r="L24" s="143">
        <f>L169</f>
        <v>0</v>
      </c>
      <c r="M24" s="144"/>
      <c r="N24" s="145">
        <f>N169</f>
        <v>0</v>
      </c>
      <c r="O24" s="146"/>
      <c r="Q24" s="813" t="s">
        <v>756</v>
      </c>
      <c r="R24" s="1021">
        <f>SUMIFS('４-６．概略予算書（３年目）'!J67:J6001,'４-６．概略予算書（３年目）'!B67:B6001,"設備",'４-６．概略予算書（３年目）'!F67:F6001,"③-2")</f>
        <v>0</v>
      </c>
      <c r="S24" s="1021">
        <f>SUMIFS('４-６．概略予算書（３年目）'!L67:L6001,'４-６．概略予算書（３年目）'!B67:B6001,"設備",'４-６．概略予算書（３年目）'!F67:F6001,"③-2")</f>
        <v>0</v>
      </c>
      <c r="T24" s="1021">
        <f>SUMIFS('４-６．概略予算書（３年目）'!N67:N6001,'４-６．概略予算書（３年目）'!B67:B6001,"設備",'４-６．概略予算書（３年目）'!F67:F6001,"③-2")</f>
        <v>0</v>
      </c>
      <c r="U24" s="814"/>
      <c r="V24" s="813" t="s">
        <v>756</v>
      </c>
      <c r="W24" s="1021">
        <f>SUMIFS('４-６．概略予算書（３年目）'!J67:J6001,'４-６．概略予算書（３年目）'!B67:B6001,"工事",'４-６．概略予算書（３年目）'!F67:F6001,"③-2")</f>
        <v>0</v>
      </c>
      <c r="X24" s="1021">
        <f>SUMIFS('４-６．概略予算書（３年目）'!L67:L6001,'４-６．概略予算書（３年目）'!B67:B6001,"工事",'４-６．概略予算書（３年目）'!F67:F6001,"③-2")</f>
        <v>0</v>
      </c>
      <c r="Y24" s="1021">
        <f>SUMIFS('４-６．概略予算書（３年目）'!N67:N6001,'４-６．概略予算書（３年目）'!B67:B6001,"工事",'４-６．概略予算書（３年目）'!F67:F6001,"③-2")</f>
        <v>0</v>
      </c>
    </row>
    <row r="25" spans="1:25" ht="18.75" customHeight="1" x14ac:dyDescent="0.15">
      <c r="A25" s="87"/>
      <c r="B25" s="137"/>
      <c r="C25" s="1970" t="s">
        <v>31</v>
      </c>
      <c r="D25" s="1971"/>
      <c r="E25" s="1972"/>
      <c r="F25" s="238"/>
      <c r="G25" s="138" t="s">
        <v>489</v>
      </c>
      <c r="H25" s="139"/>
      <c r="I25" s="140"/>
      <c r="J25" s="141">
        <f>J221</f>
        <v>0</v>
      </c>
      <c r="K25" s="142"/>
      <c r="L25" s="143">
        <f>L221</f>
        <v>0</v>
      </c>
      <c r="M25" s="144"/>
      <c r="N25" s="145">
        <f>N221</f>
        <v>0</v>
      </c>
      <c r="O25" s="146"/>
      <c r="Q25" s="813" t="s">
        <v>757</v>
      </c>
      <c r="R25" s="1021">
        <f>SUMIFS('４-６．概略予算書（３年目）'!J67:J6001,'４-６．概略予算書（３年目）'!B67:B6001,"設備",'４-６．概略予算書（３年目）'!F67:F6001,"③-3")</f>
        <v>0</v>
      </c>
      <c r="S25" s="1021">
        <f>SUMIFS('４-６．概略予算書（３年目）'!L67:L6001,'４-６．概略予算書（３年目）'!B67:B6001,"設備",'４-６．概略予算書（３年目）'!F67:F6001,"③-3")</f>
        <v>0</v>
      </c>
      <c r="T25" s="1021">
        <f>SUMIFS('４-６．概略予算書（３年目）'!N67:N6001,'４-６．概略予算書（３年目）'!B67:B6001,"設備",'４-６．概略予算書（３年目）'!F67:F6001,"③-3")</f>
        <v>0</v>
      </c>
      <c r="U25" s="814"/>
      <c r="V25" s="813" t="s">
        <v>757</v>
      </c>
      <c r="W25" s="1021">
        <f>SUMIFS('４-６．概略予算書（３年目）'!J67:J6001,'４-６．概略予算書（３年目）'!B67:B6001,"工事",'４-６．概略予算書（３年目）'!F67:F6001,"③-3")</f>
        <v>0</v>
      </c>
      <c r="X25" s="1021">
        <f>SUMIFS('４-６．概略予算書（３年目）'!L67:L6001,'４-６．概略予算書（３年目）'!B67:B6001,"工事",'４-６．概略予算書（３年目）'!F67:F6001,"③-3")</f>
        <v>0</v>
      </c>
      <c r="Y25" s="1021">
        <f>SUMIFS('４-６．概略予算書（３年目）'!N67:N6001,'４-６．概略予算書（３年目）'!B67:B6001,"工事",'４-６．概略予算書（３年目）'!F67:F6001,"③-3")</f>
        <v>0</v>
      </c>
    </row>
    <row r="26" spans="1:25" ht="18.75" customHeight="1" x14ac:dyDescent="0.15">
      <c r="A26" s="87"/>
      <c r="B26" s="137"/>
      <c r="C26" s="1970" t="s">
        <v>32</v>
      </c>
      <c r="D26" s="1971"/>
      <c r="E26" s="1972"/>
      <c r="F26" s="238"/>
      <c r="G26" s="138" t="s">
        <v>489</v>
      </c>
      <c r="H26" s="139"/>
      <c r="I26" s="140"/>
      <c r="J26" s="141">
        <f>J273</f>
        <v>0</v>
      </c>
      <c r="K26" s="142"/>
      <c r="L26" s="143">
        <f>L273</f>
        <v>0</v>
      </c>
      <c r="M26" s="144"/>
      <c r="N26" s="145">
        <f>N273</f>
        <v>0</v>
      </c>
      <c r="O26" s="146"/>
      <c r="Q26" s="813" t="s">
        <v>758</v>
      </c>
      <c r="R26" s="1021">
        <f>SUMIFS('４-６．概略予算書（３年目）'!J67:J6001,'４-６．概略予算書（３年目）'!B67:B6001,"設備",'４-６．概略予算書（３年目）'!F67:F6001,"③-4")</f>
        <v>0</v>
      </c>
      <c r="S26" s="1021">
        <f>SUMIFS('４-６．概略予算書（３年目）'!L67:L6001,'４-６．概略予算書（３年目）'!B67:B6001,"設備",'４-６．概略予算書（３年目）'!F67:F6001,"③-4")</f>
        <v>0</v>
      </c>
      <c r="T26" s="1021">
        <f>SUMIFS('４-６．概略予算書（３年目）'!N67:N6001,'４-６．概略予算書（３年目）'!B67:B6001,"設備",'４-６．概略予算書（３年目）'!F67:F6001,"③-4")</f>
        <v>0</v>
      </c>
      <c r="U26" s="814"/>
      <c r="V26" s="813" t="s">
        <v>758</v>
      </c>
      <c r="W26" s="1021">
        <f>SUMIFS('４-６．概略予算書（３年目）'!J67:J6001,'４-６．概略予算書（３年目）'!B67:B6001,"工事",'４-６．概略予算書（３年目）'!F67:F6001,"③-4")</f>
        <v>0</v>
      </c>
      <c r="X26" s="1021">
        <f>SUMIFS('４-６．概略予算書（３年目）'!L67:L6001,'４-６．概略予算書（３年目）'!B67:B6001,"工事",'４-６．概略予算書（３年目）'!F67:F6001,"③-4")</f>
        <v>0</v>
      </c>
      <c r="Y26" s="1021">
        <f>SUMIFS('４-６．概略予算書（３年目）'!N67:N6001,'４-６．概略予算書（３年目）'!B67:B6001,"工事",'４-６．概略予算書（３年目）'!F67:F6001,"③-4")</f>
        <v>0</v>
      </c>
    </row>
    <row r="27" spans="1:25" ht="18.75" customHeight="1" x14ac:dyDescent="0.15">
      <c r="A27" s="87"/>
      <c r="B27" s="137"/>
      <c r="C27" s="1970" t="s">
        <v>33</v>
      </c>
      <c r="D27" s="1971"/>
      <c r="E27" s="1972"/>
      <c r="F27" s="238"/>
      <c r="G27" s="138" t="s">
        <v>489</v>
      </c>
      <c r="H27" s="139"/>
      <c r="I27" s="140"/>
      <c r="J27" s="141">
        <f>J325</f>
        <v>0</v>
      </c>
      <c r="K27" s="142"/>
      <c r="L27" s="143">
        <f>L325</f>
        <v>0</v>
      </c>
      <c r="M27" s="144"/>
      <c r="N27" s="145">
        <f>N325</f>
        <v>0</v>
      </c>
      <c r="O27" s="146"/>
      <c r="Q27" s="813" t="s">
        <v>759</v>
      </c>
      <c r="R27" s="1021">
        <f>SUMIFS('４-６．概略予算書（３年目）'!J67:J6001,'４-６．概略予算書（３年目）'!B67:B6001,"設備",'４-６．概略予算書（３年目）'!F67:F6001,"④-1")</f>
        <v>0</v>
      </c>
      <c r="S27" s="1021">
        <f>SUMIFS('４-６．概略予算書（３年目）'!L67:L6001,'４-６．概略予算書（３年目）'!B67:B6001,"設備",'４-６．概略予算書（３年目）'!F67:F6001,"④-1")</f>
        <v>0</v>
      </c>
      <c r="T27" s="1021">
        <f>SUMIFS('４-６．概略予算書（３年目）'!N67:N6001,'４-６．概略予算書（３年目）'!B67:B6001,"設備",'４-６．概略予算書（３年目）'!F67:F6001,"④-1")</f>
        <v>0</v>
      </c>
      <c r="U27" s="814"/>
      <c r="V27" s="813" t="s">
        <v>759</v>
      </c>
      <c r="W27" s="1021">
        <f>SUMIFS('４-６．概略予算書（３年目）'!J67:J6001,'４-６．概略予算書（３年目）'!B67:B6001,"工事",'４-６．概略予算書（３年目）'!F67:F6001,"④-1")</f>
        <v>0</v>
      </c>
      <c r="X27" s="1021">
        <f>SUMIFS('４-６．概略予算書（３年目）'!L67:L6001,'４-６．概略予算書（３年目）'!B67:B6001,"工事",'４-６．概略予算書（３年目）'!F67:F6001,"④-1")</f>
        <v>0</v>
      </c>
      <c r="Y27" s="1021">
        <f>SUMIFS('４-６．概略予算書（３年目）'!N67:N6001,'４-６．概略予算書（３年目）'!B67:B6001,"工事",'４-６．概略予算書（３年目）'!F67:F6001,"④-1")</f>
        <v>0</v>
      </c>
    </row>
    <row r="28" spans="1:25" ht="18.75" customHeight="1" x14ac:dyDescent="0.15">
      <c r="A28" s="87"/>
      <c r="B28" s="137"/>
      <c r="C28" s="1970" t="s">
        <v>34</v>
      </c>
      <c r="D28" s="1971"/>
      <c r="E28" s="1972"/>
      <c r="F28" s="238"/>
      <c r="G28" s="138" t="s">
        <v>489</v>
      </c>
      <c r="H28" s="139"/>
      <c r="I28" s="140"/>
      <c r="J28" s="141">
        <f>J353</f>
        <v>0</v>
      </c>
      <c r="K28" s="142"/>
      <c r="L28" s="143">
        <f>L353</f>
        <v>0</v>
      </c>
      <c r="M28" s="144"/>
      <c r="N28" s="145">
        <f>N353</f>
        <v>0</v>
      </c>
      <c r="O28" s="146"/>
      <c r="Q28" s="813" t="s">
        <v>760</v>
      </c>
      <c r="R28" s="1021">
        <f>SUMIFS('４-６．概略予算書（３年目）'!J67:J6001,'４-６．概略予算書（３年目）'!B67:B6001,"設備",'４-６．概略予算書（３年目）'!F67:F6001,"④-2")</f>
        <v>0</v>
      </c>
      <c r="S28" s="1021">
        <f>SUMIFS('４-６．概略予算書（３年目）'!L67:L6001,'４-６．概略予算書（３年目）'!B67:B6001,"設備",'４-６．概略予算書（３年目）'!F67:F6001,"④-2")</f>
        <v>0</v>
      </c>
      <c r="T28" s="1021">
        <f>SUMIFS('４-６．概略予算書（３年目）'!N67:N6001,'４-６．概略予算書（３年目）'!B67:B6001,"設備",'４-６．概略予算書（３年目）'!F67:F6001,"④-2")</f>
        <v>0</v>
      </c>
      <c r="U28" s="814"/>
      <c r="V28" s="813" t="s">
        <v>760</v>
      </c>
      <c r="W28" s="1021">
        <f>SUMIFS('４-６．概略予算書（３年目）'!J67:J6001,'４-６．概略予算書（３年目）'!B67:B6001,"工事",'４-６．概略予算書（３年目）'!F67:F6001,"④-2")</f>
        <v>0</v>
      </c>
      <c r="X28" s="1021">
        <f>SUMIFS('４-６．概略予算書（３年目）'!L67:L6001,'４-６．概略予算書（３年目）'!B67:B6001,"工事",'４-６．概略予算書（３年目）'!F67:F6001,"④-2")</f>
        <v>0</v>
      </c>
      <c r="Y28" s="1021">
        <f>SUMIFS('４-６．概略予算書（３年目）'!N67:N6001,'４-６．概略予算書（３年目）'!B67:B6001,"工事",'４-６．概略予算書（３年目）'!F67:F6001,"④-2")</f>
        <v>0</v>
      </c>
    </row>
    <row r="29" spans="1:25" ht="18.75" customHeight="1" x14ac:dyDescent="0.15">
      <c r="A29" s="87"/>
      <c r="B29" s="137"/>
      <c r="C29" s="1970" t="s">
        <v>35</v>
      </c>
      <c r="D29" s="1971"/>
      <c r="E29" s="1972"/>
      <c r="F29" s="238"/>
      <c r="G29" s="138" t="s">
        <v>489</v>
      </c>
      <c r="H29" s="139"/>
      <c r="I29" s="140"/>
      <c r="J29" s="141">
        <f>J381</f>
        <v>0</v>
      </c>
      <c r="K29" s="142"/>
      <c r="L29" s="143">
        <f>L381</f>
        <v>0</v>
      </c>
      <c r="M29" s="144"/>
      <c r="N29" s="145">
        <f>N381</f>
        <v>0</v>
      </c>
      <c r="O29" s="146"/>
      <c r="Q29" s="813" t="s">
        <v>761</v>
      </c>
      <c r="R29" s="1021">
        <f>SUMIFS('４-６．概略予算書（３年目）'!J67:J6001,'４-６．概略予算書（３年目）'!B67:B6001,"設備",'４-６．概略予算書（３年目）'!F67:F6001,"④-3")</f>
        <v>0</v>
      </c>
      <c r="S29" s="1021">
        <f>SUMIFS('４-６．概略予算書（３年目）'!L67:L6001,'４-６．概略予算書（３年目）'!B67:B6001,"設備",'４-６．概略予算書（３年目）'!F67:F6001,"④-3")</f>
        <v>0</v>
      </c>
      <c r="T29" s="1021">
        <f>SUMIFS('４-６．概略予算書（３年目）'!N67:N6001,'４-６．概略予算書（３年目）'!B67:B6001,"設備",'４-６．概略予算書（３年目）'!F67:F6001,"④-3")</f>
        <v>0</v>
      </c>
      <c r="U29" s="814"/>
      <c r="V29" s="813" t="s">
        <v>761</v>
      </c>
      <c r="W29" s="1021">
        <f>SUMIFS('４-６．概略予算書（３年目）'!J67:J6001,'４-６．概略予算書（３年目）'!B67:B6001,"工事",'４-６．概略予算書（３年目）'!F67:F6001,"④-3")</f>
        <v>0</v>
      </c>
      <c r="X29" s="1021">
        <f>SUMIFS('４-６．概略予算書（３年目）'!L67:L6001,'４-６．概略予算書（３年目）'!B67:B6001,"工事",'４-６．概略予算書（３年目）'!F67:F6001,"④-3")</f>
        <v>0</v>
      </c>
      <c r="Y29" s="1021">
        <f>SUMIFS('４-６．概略予算書（３年目）'!N67:N6001,'４-６．概略予算書（３年目）'!B67:B6001,"工事",'４-６．概略予算書（３年目）'!F67:F6001,"④-3")</f>
        <v>0</v>
      </c>
    </row>
    <row r="30" spans="1:25" ht="18.75" customHeight="1" x14ac:dyDescent="0.15">
      <c r="A30" s="87"/>
      <c r="B30" s="137"/>
      <c r="C30" s="1970" t="s">
        <v>36</v>
      </c>
      <c r="D30" s="1971"/>
      <c r="E30" s="1972"/>
      <c r="F30" s="238"/>
      <c r="G30" s="138" t="s">
        <v>489</v>
      </c>
      <c r="H30" s="139"/>
      <c r="I30" s="140"/>
      <c r="J30" s="141">
        <f>J409</f>
        <v>0</v>
      </c>
      <c r="K30" s="142"/>
      <c r="L30" s="143">
        <f>L409</f>
        <v>0</v>
      </c>
      <c r="M30" s="144"/>
      <c r="N30" s="145">
        <f>N409</f>
        <v>0</v>
      </c>
      <c r="O30" s="146"/>
      <c r="Q30" s="813" t="s">
        <v>408</v>
      </c>
      <c r="R30" s="1022">
        <f>SUMIFS('４-６．概略予算書（３年目）'!J67:J6001,'４-６．概略予算書（３年目）'!B67:B6001,"設備",'４-６．概略予算書（３年目）'!F67:F6001,"⑤")</f>
        <v>0</v>
      </c>
      <c r="S30" s="1022">
        <f>SUMIFS('４-６．概略予算書（３年目）'!L67:L6001,'４-６．概略予算書（３年目）'!B67:B6001,"設備",'４-６．概略予算書（３年目）'!F67:F6001,"⑤")</f>
        <v>0</v>
      </c>
      <c r="T30" s="1022">
        <f>SUMIFS('４-６．概略予算書（３年目）'!N67:N6001,'４-６．概略予算書（３年目）'!B67:B6001,"設備",'４-６．概略予算書（３年目）'!F67:F6001,"⑤")</f>
        <v>0</v>
      </c>
      <c r="U30" s="814"/>
      <c r="V30" s="813" t="s">
        <v>408</v>
      </c>
      <c r="W30" s="1022">
        <f>SUMIFS('４-６．概略予算書（３年目）'!J67:J6001,'４-６．概略予算書（３年目）'!B67:B6001,"工事",'４-６．概略予算書（３年目）'!F67:F6001,"⑤")</f>
        <v>0</v>
      </c>
      <c r="X30" s="1022">
        <f>SUMIFS('４-６．概略予算書（３年目）'!L67:L6001,'４-６．概略予算書（３年目）'!B67:B6001,"工事",'４-６．概略予算書（３年目）'!F67:F6001,"⑤")</f>
        <v>0</v>
      </c>
      <c r="Y30" s="1022">
        <f>SUMIFS('４-６．概略予算書（３年目）'!N67:N6001,'４-６．概略予算書（３年目）'!B67:B6001,"工事",'４-６．概略予算書（３年目）'!F67:F6001,"⑤")</f>
        <v>0</v>
      </c>
    </row>
    <row r="31" spans="1:25" ht="18.75" customHeight="1" thickBot="1" x14ac:dyDescent="0.2">
      <c r="A31" s="87"/>
      <c r="B31" s="147"/>
      <c r="C31" s="148"/>
      <c r="D31" s="148"/>
      <c r="E31" s="235"/>
      <c r="F31" s="249"/>
      <c r="G31" s="149"/>
      <c r="H31" s="150"/>
      <c r="I31" s="151"/>
      <c r="J31" s="152"/>
      <c r="K31" s="153"/>
      <c r="L31" s="154"/>
      <c r="M31" s="155"/>
      <c r="N31" s="156"/>
      <c r="O31" s="157"/>
      <c r="Q31" s="813" t="s">
        <v>409</v>
      </c>
      <c r="R31" s="1022">
        <f>SUMIFS('４-６．概略予算書（３年目）'!J67:J6001,'４-６．概略予算書（３年目）'!B67:B6001,"設備",'４-６．概略予算書（３年目）'!F67:F6001,"⑥")</f>
        <v>0</v>
      </c>
      <c r="S31" s="1022">
        <f>SUMIFS('４-６．概略予算書（３年目）'!L67:L6001,'４-６．概略予算書（３年目）'!B67:B6001,"設備",'４-６．概略予算書（３年目）'!F67:F6001,"⑥")</f>
        <v>0</v>
      </c>
      <c r="T31" s="1022">
        <f>SUMIFS('４-６．概略予算書（３年目）'!N67:N6001,'４-６．概略予算書（３年目）'!B67:B6001,"設備",'４-６．概略予算書（３年目）'!F67:F6001,"⑥")</f>
        <v>0</v>
      </c>
      <c r="U31" s="814"/>
      <c r="V31" s="813" t="s">
        <v>409</v>
      </c>
      <c r="W31" s="1022">
        <f>SUMIFS('４-６．概略予算書（３年目）'!J67:J6001,'４-６．概略予算書（３年目）'!B67:B6001,"工事",'４-６．概略予算書（３年目）'!F67:F6001,"⑥")</f>
        <v>0</v>
      </c>
      <c r="X31" s="1022">
        <f>SUMIFS('４-６．概略予算書（３年目）'!L67:L6001,'４-６．概略予算書（３年目）'!B67:B6001,"工事",'４-６．概略予算書（３年目）'!F67:F6001,"⑥")</f>
        <v>0</v>
      </c>
      <c r="Y31" s="1022">
        <f>SUMIFS('４-６．概略予算書（３年目）'!N67:N6001,'４-６．概略予算書（３年目）'!B67:B6001,"工事",'４-６．概略予算書（３年目）'!F67:F6001,"⑥")</f>
        <v>0</v>
      </c>
    </row>
    <row r="32" spans="1:25" ht="30" customHeight="1" thickTop="1" x14ac:dyDescent="0.15">
      <c r="A32" s="87"/>
      <c r="B32" s="110"/>
      <c r="C32" s="158"/>
      <c r="D32" s="158" t="s">
        <v>491</v>
      </c>
      <c r="E32" s="113" t="s">
        <v>11</v>
      </c>
      <c r="F32" s="236"/>
      <c r="G32" s="159"/>
      <c r="H32" s="160"/>
      <c r="I32" s="116"/>
      <c r="J32" s="116">
        <f>SUM(J23:J30)</f>
        <v>0</v>
      </c>
      <c r="K32" s="117"/>
      <c r="L32" s="117">
        <f>SUM(L23:L30)</f>
        <v>0</v>
      </c>
      <c r="M32" s="161"/>
      <c r="N32" s="119">
        <f>SUM(N23:N30)</f>
        <v>0</v>
      </c>
      <c r="O32" s="120"/>
      <c r="Q32" s="813" t="s">
        <v>410</v>
      </c>
      <c r="R32" s="1022">
        <f>SUMIFS('４-６．概略予算書（３年目）'!J67:J6001,'４-６．概略予算書（３年目）'!B67:B6001,"設備",'４-６．概略予算書（３年目）'!F67:F6001,"⑦")</f>
        <v>0</v>
      </c>
      <c r="S32" s="1022">
        <f>SUMIFS('４-６．概略予算書（３年目）'!L67:L6001,'４-６．概略予算書（３年目）'!B67:B6001,"設備",'４-６．概略予算書（３年目）'!F67:F6001,"⑦")</f>
        <v>0</v>
      </c>
      <c r="T32" s="1022">
        <f>SUMIFS('４-６．概略予算書（３年目）'!N67:N6001,'４-６．概略予算書（３年目）'!B67:B6001,"設備",'４-６．概略予算書（３年目）'!F67:F6001,"⑦")</f>
        <v>0</v>
      </c>
      <c r="U32" s="814"/>
      <c r="V32" s="813" t="s">
        <v>410</v>
      </c>
      <c r="W32" s="1022">
        <f>SUMIFS('４-６．概略予算書（３年目）'!J67:J6001,'４-６．概略予算書（３年目）'!B67:B6001,"工事",'４-６．概略予算書（３年目）'!F67:F6001,"⑦")</f>
        <v>0</v>
      </c>
      <c r="X32" s="1022">
        <f>SUMIFS('４-６．概略予算書（３年目）'!L67:L6001,'４-６．概略予算書（３年目）'!B67:B6001,"工事",'４-６．概略予算書（３年目）'!F67:F6001,"⑦")</f>
        <v>0</v>
      </c>
      <c r="Y32" s="1022">
        <f>SUMIFS('４-６．概略予算書（３年目）'!N67:N6001,'４-６．概略予算書（３年目）'!B67:B6001,"工事",'４-６．概略予算書（３年目）'!F67:F6001,"⑦")</f>
        <v>0</v>
      </c>
    </row>
    <row r="33" spans="1:30" ht="18.75" customHeight="1" thickBot="1" x14ac:dyDescent="0.2">
      <c r="A33" s="87"/>
      <c r="B33" s="121"/>
      <c r="C33" s="122"/>
      <c r="D33" s="123"/>
      <c r="E33" s="124"/>
      <c r="F33" s="237"/>
      <c r="G33" s="162"/>
      <c r="H33" s="163"/>
      <c r="I33" s="127"/>
      <c r="J33" s="127"/>
      <c r="K33" s="129"/>
      <c r="L33" s="129"/>
      <c r="M33" s="164"/>
      <c r="N33" s="131"/>
      <c r="O33" s="132"/>
      <c r="Q33" s="813" t="s">
        <v>411</v>
      </c>
      <c r="R33" s="1022">
        <f>SUMIFS('４-６．概略予算書（３年目）'!J67:J6001,'４-６．概略予算書（３年目）'!B67:B6001,"設備",'４-６．概略予算書（３年目）'!F67:F6001,"⑧")</f>
        <v>0</v>
      </c>
      <c r="S33" s="1022">
        <f>SUMIFS('４-６．概略予算書（３年目）'!L67:L6001,'４-６．概略予算書（３年目）'!B67:B6001,"設備",'４-６．概略予算書（３年目）'!F67:F6001,"⑧")</f>
        <v>0</v>
      </c>
      <c r="T33" s="1022">
        <f>SUMIFS('４-６．概略予算書（３年目）'!N67:N6001,'４-６．概略予算書（３年目）'!B67:B6001,"設備",'４-６．概略予算書（３年目）'!F67:F6001,"⑧")</f>
        <v>0</v>
      </c>
      <c r="U33" s="814"/>
      <c r="V33" s="813" t="s">
        <v>411</v>
      </c>
      <c r="W33" s="1022">
        <f>SUMIFS('４-６．概略予算書（３年目）'!J67:J6001,'４-６．概略予算書（３年目）'!B67:B6001,"工事",'４-６．概略予算書（３年目）'!F67:F6001,"⑧")</f>
        <v>0</v>
      </c>
      <c r="X33" s="1022">
        <f>SUMIFS('４-６．概略予算書（３年目）'!L67:L6001,'４-６．概略予算書（３年目）'!B67:B6001,"工事",'４-６．概略予算書（３年目）'!F67:F6001,"⑧")</f>
        <v>0</v>
      </c>
      <c r="Y33" s="1022">
        <f>SUMIFS('４-６．概略予算書（３年目）'!N67:N6001,'４-６．概略予算書（３年目）'!B67:B6001,"工事",'４-６．概略予算書（３年目）'!F67:F6001,"⑧")</f>
        <v>0</v>
      </c>
    </row>
    <row r="34" spans="1:30" ht="18.75" customHeight="1" thickTop="1" x14ac:dyDescent="0.15">
      <c r="A34" s="87"/>
      <c r="B34" s="110"/>
      <c r="C34" s="111" t="s">
        <v>26</v>
      </c>
      <c r="D34" s="112"/>
      <c r="E34" s="113"/>
      <c r="F34" s="236"/>
      <c r="G34" s="114"/>
      <c r="H34" s="160"/>
      <c r="I34" s="116"/>
      <c r="J34" s="116"/>
      <c r="K34" s="117"/>
      <c r="L34" s="117"/>
      <c r="M34" s="161"/>
      <c r="N34" s="119"/>
      <c r="O34" s="120"/>
      <c r="Q34" s="813" t="s">
        <v>412</v>
      </c>
      <c r="R34" s="1022">
        <f>SUMIFS('４-６．概略予算書（３年目）'!J67:J6001,'４-６．概略予算書（３年目）'!B67:B6001,"設備",'４-６．概略予算書（３年目）'!F67:F6001,"⑨")</f>
        <v>0</v>
      </c>
      <c r="S34" s="1022">
        <f>SUMIFS('４-６．概略予算書（３年目）'!L67:L6001,'４-６．概略予算書（３年目）'!B67:B6001,"設備",'４-６．概略予算書（３年目）'!F67:F6001,"⑨")</f>
        <v>0</v>
      </c>
      <c r="T34" s="1022">
        <f>SUMIFS('４-６．概略予算書（３年目）'!N67:N6001,'４-６．概略予算書（３年目）'!B67:B6001,"設備",'４-６．概略予算書（３年目）'!F67:F6001,"⑨")</f>
        <v>0</v>
      </c>
      <c r="U34" s="814"/>
      <c r="V34" s="813" t="s">
        <v>412</v>
      </c>
      <c r="W34" s="1022">
        <f>SUMIFS('４-６．概略予算書（３年目）'!J67:J6001,'４-６．概略予算書（３年目）'!B67:B6001,"工事",'４-６．概略予算書（３年目）'!F67:F6001,"⑨")</f>
        <v>0</v>
      </c>
      <c r="X34" s="1022">
        <f>SUMIFS('４-６．概略予算書（３年目）'!L67:L6001,'４-６．概略予算書（３年目）'!B67:B6001,"工事",'４-６．概略予算書（３年目）'!F67:F6001,"⑨")</f>
        <v>0</v>
      </c>
      <c r="Y34" s="1022">
        <f>SUMIFS('４-６．概略予算書（３年目）'!N67:N6001,'４-６．概略予算書（３年目）'!B67:B6001,"工事",'４-６．概略予算書（３年目）'!F67:F6001,"⑨")</f>
        <v>0</v>
      </c>
    </row>
    <row r="35" spans="1:30" ht="18.75" customHeight="1" x14ac:dyDescent="0.15">
      <c r="A35" s="87"/>
      <c r="B35" s="137"/>
      <c r="C35" s="1970" t="s">
        <v>30</v>
      </c>
      <c r="D35" s="1971"/>
      <c r="E35" s="1972"/>
      <c r="F35" s="238"/>
      <c r="G35" s="138" t="s">
        <v>489</v>
      </c>
      <c r="H35" s="165"/>
      <c r="I35" s="140"/>
      <c r="J35" s="141">
        <f>J118</f>
        <v>0</v>
      </c>
      <c r="K35" s="142"/>
      <c r="L35" s="143">
        <f>L118</f>
        <v>0</v>
      </c>
      <c r="M35" s="144"/>
      <c r="N35" s="145">
        <f>N118</f>
        <v>0</v>
      </c>
      <c r="O35" s="146"/>
      <c r="Q35" s="813" t="s">
        <v>742</v>
      </c>
      <c r="R35" s="1022">
        <f>SUMIFS('４-６．概略予算書（３年目）'!J67:J6001,'４-６．概略予算書（３年目）'!B67:B6001,"設備",'４-６．概略予算書（３年目）'!F67:F6001,"⑩")</f>
        <v>0</v>
      </c>
      <c r="S35" s="1022">
        <f>SUMIFS('４-６．概略予算書（３年目）'!L67:L6001,'４-６．概略予算書（３年目）'!B67:B6001,"設備",'４-６．概略予算書（３年目）'!F67:F6001,"⑩")</f>
        <v>0</v>
      </c>
      <c r="T35" s="1022">
        <f>SUMIFS('４-６．概略予算書（３年目）'!N67:N6001,'４-６．概略予算書（３年目）'!B67:B6001,"設備",'４-６．概略予算書（３年目）'!F67:F6001,"⑩")</f>
        <v>0</v>
      </c>
      <c r="U35" s="810"/>
      <c r="V35" s="813" t="s">
        <v>742</v>
      </c>
      <c r="W35" s="1022">
        <f>SUMIFS('４-６．概略予算書（３年目）'!J67:J6001,'４-６．概略予算書（３年目）'!B67:B6001,"工事",'４-６．概略予算書（３年目）'!F67:F6001,"⑩")</f>
        <v>0</v>
      </c>
      <c r="X35" s="1022">
        <f>SUMIFS('４-６．概略予算書（３年目）'!L67:L6001,'４-６．概略予算書（３年目）'!B67:B6001,"工事",'４-６．概略予算書（３年目）'!F67:F6001,"⑩")</f>
        <v>0</v>
      </c>
      <c r="Y35" s="1022">
        <f>SUMIFS('４-６．概略予算書（３年目）'!N67:N6001,'４-６．概略予算書（３年目）'!B67:B6001,"工事",'４-６．概略予算書（３年目）'!F67:F6001,"⑩")</f>
        <v>0</v>
      </c>
    </row>
    <row r="36" spans="1:30" ht="18.75" customHeight="1" x14ac:dyDescent="0.15">
      <c r="A36" s="87"/>
      <c r="B36" s="137"/>
      <c r="C36" s="1970" t="s">
        <v>29</v>
      </c>
      <c r="D36" s="1971"/>
      <c r="E36" s="1972"/>
      <c r="F36" s="238"/>
      <c r="G36" s="138" t="s">
        <v>489</v>
      </c>
      <c r="H36" s="165"/>
      <c r="I36" s="140"/>
      <c r="J36" s="141">
        <f>J170</f>
        <v>0</v>
      </c>
      <c r="K36" s="142"/>
      <c r="L36" s="143">
        <f>L170</f>
        <v>0</v>
      </c>
      <c r="M36" s="144"/>
      <c r="N36" s="145">
        <f>N170</f>
        <v>0</v>
      </c>
      <c r="O36" s="146"/>
      <c r="Q36" s="813" t="s">
        <v>743</v>
      </c>
      <c r="R36" s="1022">
        <f>SUMIFS('４-６．概略予算書（３年目）'!J67:J6001,'４-６．概略予算書（３年目）'!B67:B6001,"設備",'４-６．概略予算書（３年目）'!F67:F6001,"⑪-1")</f>
        <v>0</v>
      </c>
      <c r="S36" s="1022">
        <f>SUMIFS('４-６．概略予算書（３年目）'!L67:L6001,'４-６．概略予算書（３年目）'!B67:B6001,"設備",'４-６．概略予算書（３年目）'!F67:F6001,"⑪-1")</f>
        <v>0</v>
      </c>
      <c r="T36" s="1022">
        <f>SUMIFS('４-６．概略予算書（３年目）'!N67:N6001,'４-６．概略予算書（３年目）'!B67:B6001,"設備",'４-６．概略予算書（３年目）'!F67:F6001,"⑪-1")</f>
        <v>0</v>
      </c>
      <c r="V36" s="813" t="s">
        <v>743</v>
      </c>
      <c r="W36" s="1022">
        <f>SUMIFS('４-６．概略予算書（３年目）'!J67:J6001,'４-６．概略予算書（３年目）'!B67:B6001,"工事",'４-６．概略予算書（３年目）'!F67:F6001,"⑪-1")</f>
        <v>0</v>
      </c>
      <c r="X36" s="1022">
        <f>SUMIFS('４-６．概略予算書（３年目）'!L67:L6001,'４-６．概略予算書（３年目）'!B67:B6001,"工事",'４-６．概略予算書（３年目）'!F67:F6001,"⑪-1")</f>
        <v>0</v>
      </c>
      <c r="Y36" s="1022">
        <f>SUMIFS('４-６．概略予算書（３年目）'!N67:N6001,'４-６．概略予算書（３年目）'!B67:B6001,"工事",'４-６．概略予算書（３年目）'!F67:F6001,"⑪-1")</f>
        <v>0</v>
      </c>
    </row>
    <row r="37" spans="1:30" ht="18.75" customHeight="1" x14ac:dyDescent="0.15">
      <c r="A37" s="87"/>
      <c r="B37" s="137"/>
      <c r="C37" s="1970" t="s">
        <v>31</v>
      </c>
      <c r="D37" s="1971"/>
      <c r="E37" s="1972"/>
      <c r="F37" s="238"/>
      <c r="G37" s="138" t="s">
        <v>489</v>
      </c>
      <c r="H37" s="165"/>
      <c r="I37" s="140"/>
      <c r="J37" s="141">
        <f>J222</f>
        <v>0</v>
      </c>
      <c r="K37" s="142"/>
      <c r="L37" s="143">
        <f>L222</f>
        <v>0</v>
      </c>
      <c r="M37" s="144"/>
      <c r="N37" s="145">
        <f>N222</f>
        <v>0</v>
      </c>
      <c r="O37" s="146"/>
      <c r="Q37" s="813" t="s">
        <v>744</v>
      </c>
      <c r="R37" s="1022">
        <f>SUMIFS('４-６．概略予算書（３年目）'!J67:J6001,'４-６．概略予算書（３年目）'!B67:B6001,"設備",'４-６．概略予算書（３年目）'!F67:F6001,"⑪-2")</f>
        <v>0</v>
      </c>
      <c r="S37" s="1022">
        <f>SUMIFS('４-６．概略予算書（３年目）'!L67:L6001,'４-６．概略予算書（３年目）'!B67:B6001,"設備",'４-６．概略予算書（３年目）'!F67:F6001,"⑪-2")</f>
        <v>0</v>
      </c>
      <c r="T37" s="1022">
        <f>SUMIFS('４-６．概略予算書（３年目）'!N67:N6001,'４-６．概略予算書（３年目）'!B67:B6001,"設備",'４-６．概略予算書（３年目）'!F67:F6001,"⑪-2")</f>
        <v>0</v>
      </c>
      <c r="V37" s="813" t="s">
        <v>744</v>
      </c>
      <c r="W37" s="1022">
        <f>SUMIFS('４-６．概略予算書（３年目）'!J67:J6001,'４-６．概略予算書（３年目）'!B67:B6001,"工事",'４-６．概略予算書（３年目）'!F67:F6001,"⑪-2")</f>
        <v>0</v>
      </c>
      <c r="X37" s="1022">
        <f>SUMIFS('４-６．概略予算書（３年目）'!L67:L6001,'４-６．概略予算書（３年目）'!B67:B6001,"工事",'４-６．概略予算書（３年目）'!F67:F6001,"⑪-2")</f>
        <v>0</v>
      </c>
      <c r="Y37" s="1022">
        <f>SUMIFS('４-６．概略予算書（３年目）'!N67:N6001,'４-６．概略予算書（３年目）'!B67:B6001,"工事",'４-６．概略予算書（３年目）'!F67:F6001,"⑪-2")</f>
        <v>0</v>
      </c>
    </row>
    <row r="38" spans="1:30" ht="18.75" customHeight="1" x14ac:dyDescent="0.15">
      <c r="A38" s="87"/>
      <c r="B38" s="137"/>
      <c r="C38" s="1970" t="s">
        <v>32</v>
      </c>
      <c r="D38" s="1971"/>
      <c r="E38" s="1972"/>
      <c r="F38" s="238"/>
      <c r="G38" s="138" t="s">
        <v>489</v>
      </c>
      <c r="H38" s="165"/>
      <c r="I38" s="140"/>
      <c r="J38" s="141">
        <f>J274</f>
        <v>0</v>
      </c>
      <c r="K38" s="142"/>
      <c r="L38" s="143">
        <f>L274</f>
        <v>0</v>
      </c>
      <c r="M38" s="144"/>
      <c r="N38" s="145">
        <f>N274</f>
        <v>0</v>
      </c>
      <c r="O38" s="146"/>
      <c r="Q38" s="813" t="s">
        <v>745</v>
      </c>
      <c r="R38" s="1022">
        <f>SUMIFS('４-６．概略予算書（３年目）'!J67:J6001,'４-６．概略予算書（３年目）'!B67:B6001,"設備",'４-６．概略予算書（３年目）'!F67:F6001,"⑪-3")</f>
        <v>0</v>
      </c>
      <c r="S38" s="1022">
        <f>SUMIFS('４-６．概略予算書（３年目）'!L67:L6001,'４-６．概略予算書（３年目）'!B67:B6001,"設備",'４-６．概略予算書（３年目）'!F67:F6001,"⑪-3")</f>
        <v>0</v>
      </c>
      <c r="T38" s="1022">
        <f>SUMIFS('４-６．概略予算書（３年目）'!N67:N6001,'４-６．概略予算書（３年目）'!B67:B6001,"設備",'４-６．概略予算書（３年目）'!F67:F6001,"⑪-3")</f>
        <v>0</v>
      </c>
      <c r="V38" s="813" t="s">
        <v>745</v>
      </c>
      <c r="W38" s="1022">
        <f>SUMIFS('４-６．概略予算書（３年目）'!J67:J6001,'４-６．概略予算書（３年目）'!B67:B6001,"工事",'４-６．概略予算書（３年目）'!F67:F6001,"⑪-3")</f>
        <v>0</v>
      </c>
      <c r="X38" s="1022">
        <f>SUMIFS('４-６．概略予算書（３年目）'!L67:L6001,'４-６．概略予算書（３年目）'!B67:B6001,"工事",'４-６．概略予算書（３年目）'!F67:F6001,"⑪-3")</f>
        <v>0</v>
      </c>
      <c r="Y38" s="1022">
        <f>SUMIFS('４-６．概略予算書（３年目）'!N67:N6001,'４-６．概略予算書（３年目）'!B67:B6001,"工事",'４-６．概略予算書（３年目）'!F67:F6001,"⑪-3")</f>
        <v>0</v>
      </c>
    </row>
    <row r="39" spans="1:30" ht="18.75" customHeight="1" x14ac:dyDescent="0.15">
      <c r="A39" s="87"/>
      <c r="B39" s="137"/>
      <c r="C39" s="1970" t="s">
        <v>33</v>
      </c>
      <c r="D39" s="1971"/>
      <c r="E39" s="1972"/>
      <c r="F39" s="238"/>
      <c r="G39" s="138" t="s">
        <v>489</v>
      </c>
      <c r="H39" s="165"/>
      <c r="I39" s="140"/>
      <c r="J39" s="141">
        <f>J326</f>
        <v>0</v>
      </c>
      <c r="K39" s="142"/>
      <c r="L39" s="143">
        <f>L326</f>
        <v>0</v>
      </c>
      <c r="M39" s="144"/>
      <c r="N39" s="145">
        <f>N326</f>
        <v>0</v>
      </c>
      <c r="O39" s="146"/>
      <c r="Q39" s="813" t="s">
        <v>746</v>
      </c>
      <c r="R39" s="1022">
        <f>SUMIFS('４-６．概略予算書（３年目）'!J67:J6001,'４-６．概略予算書（３年目）'!B67:B6001,"設備",'４-６．概略予算書（３年目）'!F67:F6001,"⑫-1")</f>
        <v>0</v>
      </c>
      <c r="S39" s="1022">
        <f>SUMIFS('４-６．概略予算書（３年目）'!L67:L6001,'４-６．概略予算書（３年目）'!B67:B6001,"設備",'４-６．概略予算書（３年目）'!F67:F6001,"⑫-1")</f>
        <v>0</v>
      </c>
      <c r="T39" s="1022">
        <f>SUMIFS('４-６．概略予算書（３年目）'!N67:N6001,'４-６．概略予算書（３年目）'!B67:B6001,"設備",'４-６．概略予算書（３年目）'!F67:F6001,"⑫-1")</f>
        <v>0</v>
      </c>
      <c r="V39" s="813" t="s">
        <v>746</v>
      </c>
      <c r="W39" s="1022">
        <f>SUMIFS('４-６．概略予算書（３年目）'!J67:J6001,'４-６．概略予算書（３年目）'!B67:B6001,"工事",'４-６．概略予算書（３年目）'!F67:F6001,"⑫-1")</f>
        <v>0</v>
      </c>
      <c r="X39" s="1022">
        <f>SUMIFS('４-６．概略予算書（３年目）'!L67:L6001,'４-６．概略予算書（３年目）'!B67:B6001,"工事",'４-６．概略予算書（３年目）'!F67:F6001,"⑫-1")</f>
        <v>0</v>
      </c>
      <c r="Y39" s="1022">
        <f>SUMIFS('４-６．概略予算書（３年目）'!N67:N6001,'４-６．概略予算書（３年目）'!B67:B6001,"工事",'４-６．概略予算書（３年目）'!F67:F6001,"⑫-1")</f>
        <v>0</v>
      </c>
    </row>
    <row r="40" spans="1:30" ht="18.75" customHeight="1" x14ac:dyDescent="0.15">
      <c r="A40" s="87"/>
      <c r="B40" s="137"/>
      <c r="C40" s="1970" t="s">
        <v>34</v>
      </c>
      <c r="D40" s="1971"/>
      <c r="E40" s="1972"/>
      <c r="F40" s="238"/>
      <c r="G40" s="138" t="s">
        <v>489</v>
      </c>
      <c r="H40" s="165"/>
      <c r="I40" s="140"/>
      <c r="J40" s="141">
        <f>J354</f>
        <v>0</v>
      </c>
      <c r="K40" s="142"/>
      <c r="L40" s="143">
        <f>L354</f>
        <v>0</v>
      </c>
      <c r="M40" s="144"/>
      <c r="N40" s="145">
        <f>N354</f>
        <v>0</v>
      </c>
      <c r="O40" s="146"/>
      <c r="Q40" s="813" t="s">
        <v>747</v>
      </c>
      <c r="R40" s="1022">
        <f>SUMIFS('４-６．概略予算書（３年目）'!J67:J6001,'４-６．概略予算書（３年目）'!B67:B6001,"設備",'４-６．概略予算書（３年目）'!F67:F6001,"⑫-2")</f>
        <v>0</v>
      </c>
      <c r="S40" s="1022">
        <f>SUMIFS('４-６．概略予算書（３年目）'!L67:L6001,'４-６．概略予算書（３年目）'!B67:B6001,"設備",'４-６．概略予算書（３年目）'!F67:F6001,"⑫-2")</f>
        <v>0</v>
      </c>
      <c r="T40" s="1022">
        <f>SUMIFS('４-６．概略予算書（３年目）'!N67:N6001,'４-６．概略予算書（３年目）'!B67:B6001,"設備",'４-６．概略予算書（３年目）'!F67:F6001,"⑫-2")</f>
        <v>0</v>
      </c>
      <c r="V40" s="813" t="s">
        <v>747</v>
      </c>
      <c r="W40" s="1022">
        <f>SUMIFS('４-６．概略予算書（３年目）'!J67:J6001,'４-６．概略予算書（３年目）'!B67:B6001,"工事",'４-６．概略予算書（３年目）'!F67:F6001,"⑫-2")</f>
        <v>0</v>
      </c>
      <c r="X40" s="1022">
        <f>SUMIFS('４-６．概略予算書（３年目）'!L67:L6001,'４-６．概略予算書（３年目）'!B67:B6001,"工事",'４-６．概略予算書（３年目）'!F67:F6001,"⑫-2")</f>
        <v>0</v>
      </c>
      <c r="Y40" s="1022">
        <f>SUMIFS('４-６．概略予算書（３年目）'!N67:N6001,'４-６．概略予算書（３年目）'!B67:B6001,"工事",'４-６．概略予算書（３年目）'!F67:F6001,"⑫-2")</f>
        <v>0</v>
      </c>
    </row>
    <row r="41" spans="1:30" ht="18.75" customHeight="1" x14ac:dyDescent="0.15">
      <c r="A41" s="87"/>
      <c r="B41" s="137"/>
      <c r="C41" s="1970" t="s">
        <v>35</v>
      </c>
      <c r="D41" s="1971"/>
      <c r="E41" s="1972"/>
      <c r="F41" s="238"/>
      <c r="G41" s="138" t="s">
        <v>489</v>
      </c>
      <c r="H41" s="165"/>
      <c r="I41" s="140"/>
      <c r="J41" s="141">
        <f>J382</f>
        <v>0</v>
      </c>
      <c r="K41" s="142"/>
      <c r="L41" s="143">
        <f>L382</f>
        <v>0</v>
      </c>
      <c r="M41" s="144"/>
      <c r="N41" s="145">
        <f>N382</f>
        <v>0</v>
      </c>
      <c r="O41" s="146"/>
      <c r="Q41" s="813" t="s">
        <v>748</v>
      </c>
      <c r="R41" s="1022">
        <f>SUMIFS('４-６．概略予算書（３年目）'!J67:J6001,'４-６．概略予算書（３年目）'!B67:B6001,"設備",'４-６．概略予算書（３年目）'!F67:F6001,"⑫-3")</f>
        <v>0</v>
      </c>
      <c r="S41" s="1022">
        <f>SUMIFS('４-６．概略予算書（３年目）'!L67:L6001,'４-６．概略予算書（３年目）'!B67:B6001,"設備",'４-６．概略予算書（３年目）'!F67:F6001,"⑫-3")</f>
        <v>0</v>
      </c>
      <c r="T41" s="1022">
        <f>SUMIFS('４-６．概略予算書（３年目）'!N67:N6001,'４-６．概略予算書（３年目）'!B67:B6001,"設備",'４-６．概略予算書（３年目）'!F67:F6001,"⑫-3")</f>
        <v>0</v>
      </c>
      <c r="V41" s="813" t="s">
        <v>748</v>
      </c>
      <c r="W41" s="1022">
        <f>SUMIFS('４-６．概略予算書（３年目）'!J67:J6001,'４-６．概略予算書（３年目）'!B67:B6001,"工事",'４-６．概略予算書（３年目）'!F67:F6001,"⑫-3")</f>
        <v>0</v>
      </c>
      <c r="X41" s="1022">
        <f>SUMIFS('４-６．概略予算書（３年目）'!L67:L6001,'４-６．概略予算書（３年目）'!B67:B6001,"工事",'４-６．概略予算書（３年目）'!F67:F6001,"⑫-3")</f>
        <v>0</v>
      </c>
      <c r="Y41" s="1022">
        <f>SUMIFS('４-６．概略予算書（３年目）'!N67:N6001,'４-６．概略予算書（３年目）'!B67:B6001,"工事",'４-６．概略予算書（３年目）'!F67:F6001,"⑫-3")</f>
        <v>0</v>
      </c>
    </row>
    <row r="42" spans="1:30" ht="18.75" customHeight="1" x14ac:dyDescent="0.15">
      <c r="A42" s="87"/>
      <c r="B42" s="137"/>
      <c r="C42" s="1970" t="s">
        <v>36</v>
      </c>
      <c r="D42" s="1971"/>
      <c r="E42" s="1972"/>
      <c r="F42" s="238"/>
      <c r="G42" s="138" t="s">
        <v>489</v>
      </c>
      <c r="H42" s="165"/>
      <c r="I42" s="140"/>
      <c r="J42" s="141">
        <f>J410</f>
        <v>0</v>
      </c>
      <c r="K42" s="142"/>
      <c r="L42" s="143">
        <f>L410</f>
        <v>0</v>
      </c>
      <c r="M42" s="144"/>
      <c r="N42" s="145">
        <f>N410</f>
        <v>0</v>
      </c>
      <c r="O42" s="146"/>
      <c r="Q42" s="813" t="s">
        <v>749</v>
      </c>
      <c r="R42" s="1022">
        <f>SUMIFS('４-６．概略予算書（３年目）'!J67:J6001,'４-６．概略予算書（３年目）'!B67:B6001,"設備",'４-６．概略予算書（３年目）'!F67:F6001,"⑬")</f>
        <v>0</v>
      </c>
      <c r="S42" s="1022">
        <f>SUMIFS('４-６．概略予算書（３年目）'!L67:L6001,'４-６．概略予算書（３年目）'!B67:B6001,"設備",'４-６．概略予算書（３年目）'!F67:F6001,"⑬")</f>
        <v>0</v>
      </c>
      <c r="T42" s="1022">
        <f>SUMIFS('４-６．概略予算書（３年目）'!N67:N6001,'４-６．概略予算書（３年目）'!B67:B6001,"設備",'４-６．概略予算書（３年目）'!F67:F6001,"⑬")</f>
        <v>0</v>
      </c>
      <c r="V42" s="813" t="s">
        <v>749</v>
      </c>
      <c r="W42" s="1022">
        <f>SUMIFS('４-６．概略予算書（３年目）'!J67:J6001,'４-６．概略予算書（３年目）'!B67:B6001,"工事",'４-６．概略予算書（３年目）'!F67:F6001,"⑬")</f>
        <v>0</v>
      </c>
      <c r="X42" s="1022">
        <f>SUMIFS('４-６．概略予算書（３年目）'!L67:L6001,'４-６．概略予算書（３年目）'!B67:B6001,"工事",'４-６．概略予算書（３年目）'!F67:F6001,"⑬")</f>
        <v>0</v>
      </c>
      <c r="Y42" s="1022">
        <f>SUMIFS('４-６．概略予算書（３年目）'!N67:N6001,'４-６．概略予算書（３年目）'!B67:B6001,"工事",'４-６．概略予算書（３年目）'!F67:F6001,"⑬")</f>
        <v>0</v>
      </c>
    </row>
    <row r="43" spans="1:30" ht="18.75" customHeight="1" thickBot="1" x14ac:dyDescent="0.2">
      <c r="A43" s="87"/>
      <c r="B43" s="166"/>
      <c r="C43" s="167"/>
      <c r="D43" s="168"/>
      <c r="E43" s="169"/>
      <c r="F43" s="239"/>
      <c r="G43" s="170"/>
      <c r="H43" s="171"/>
      <c r="I43" s="141"/>
      <c r="J43" s="172"/>
      <c r="K43" s="143"/>
      <c r="L43" s="173"/>
      <c r="M43" s="174"/>
      <c r="N43" s="175"/>
      <c r="O43" s="146"/>
      <c r="Q43" s="813" t="s">
        <v>750</v>
      </c>
      <c r="R43" s="1022">
        <f>SUMIFS('４-６．概略予算書（３年目）'!J67:J6001,'４-６．概略予算書（３年目）'!B67:B6001,"設備",'４-６．概略予算書（３年目）'!F67:F6001,"⑭")</f>
        <v>0</v>
      </c>
      <c r="S43" s="1022">
        <f>SUMIFS('４-６．概略予算書（３年目）'!L67:L6001,'４-６．概略予算書（３年目）'!B67:B6001,"設備",'４-６．概略予算書（３年目）'!F67:F6001,"⑭")</f>
        <v>0</v>
      </c>
      <c r="T43" s="1022">
        <f>SUMIFS('４-６．概略予算書（３年目）'!N67:N6001,'４-６．概略予算書（３年目）'!B67:B6001,"設備",'４-６．概略予算書（３年目）'!F67:F6001,"⑭")</f>
        <v>0</v>
      </c>
      <c r="V43" s="813" t="s">
        <v>750</v>
      </c>
      <c r="W43" s="1022">
        <f>SUMIFS('４-６．概略予算書（３年目）'!J67:J6001,'４-６．概略予算書（３年目）'!B67:B6001,"工事",'４-６．概略予算書（３年目）'!F67:F6001,"⑭")</f>
        <v>0</v>
      </c>
      <c r="X43" s="1022">
        <f>SUMIFS('４-６．概略予算書（３年目）'!L67:L6001,'４-６．概略予算書（３年目）'!B67:B6001,"工事",'４-６．概略予算書（３年目）'!F67:F6001,"⑭")</f>
        <v>0</v>
      </c>
      <c r="Y43" s="1022">
        <f>SUMIFS('４-６．概略予算書（３年目）'!N67:N6001,'４-６．概略予算書（３年目）'!B67:B6001,"工事",'４-６．概略予算書（３年目）'!F67:F6001,"⑭")</f>
        <v>0</v>
      </c>
      <c r="AA43" s="816"/>
      <c r="AB43" s="815"/>
      <c r="AC43" s="815"/>
      <c r="AD43" s="815"/>
    </row>
    <row r="44" spans="1:30" ht="30" customHeight="1" thickTop="1" x14ac:dyDescent="0.15">
      <c r="A44" s="87"/>
      <c r="B44" s="110"/>
      <c r="C44" s="158"/>
      <c r="D44" s="158" t="s">
        <v>60</v>
      </c>
      <c r="E44" s="113" t="s">
        <v>11</v>
      </c>
      <c r="F44" s="236"/>
      <c r="G44" s="159"/>
      <c r="H44" s="160"/>
      <c r="I44" s="116"/>
      <c r="J44" s="116">
        <f>SUM(J35:J43)</f>
        <v>0</v>
      </c>
      <c r="K44" s="117"/>
      <c r="L44" s="117">
        <f>SUM(L35:L43)</f>
        <v>0</v>
      </c>
      <c r="M44" s="161"/>
      <c r="N44" s="119">
        <f>SUM(N35:N43)</f>
        <v>0</v>
      </c>
      <c r="O44" s="176"/>
      <c r="Q44" s="813" t="s">
        <v>751</v>
      </c>
      <c r="R44" s="1022">
        <f>SUMIFS('４-６．概略予算書（３年目）'!J67:J6001,'４-６．概略予算書（３年目）'!B67:B6001,"設備",'４-６．概略予算書（３年目）'!F67:F6001,"⑮")</f>
        <v>0</v>
      </c>
      <c r="S44" s="1022">
        <f>SUMIFS('４-６．概略予算書（３年目）'!L67:L6001,'４-６．概略予算書（３年目）'!B67:B6001,"設備",'４-６．概略予算書（３年目）'!F67:F6001,"⑮")</f>
        <v>0</v>
      </c>
      <c r="T44" s="1022">
        <f>SUMIFS('４-６．概略予算書（３年目）'!N67:N6001,'４-６．概略予算書（３年目）'!B67:B6001,"設備",'４-６．概略予算書（３年目）'!F67:F6001,"⑮")</f>
        <v>0</v>
      </c>
      <c r="V44" s="813" t="s">
        <v>751</v>
      </c>
      <c r="W44" s="1022">
        <f>SUMIFS('４-６．概略予算書（３年目）'!J67:J6001,'４-６．概略予算書（３年目）'!B67:B6001,"工事",'４-６．概略予算書（３年目）'!F67:F6001,"⑮")</f>
        <v>0</v>
      </c>
      <c r="X44" s="1022">
        <f>SUMIFS('４-６．概略予算書（３年目）'!L67:L6001,'４-６．概略予算書（３年目）'!B67:B6001,"工事",'４-６．概略予算書（３年目）'!F67:F6001,"⑮")</f>
        <v>0</v>
      </c>
      <c r="Y44" s="1022">
        <f>SUMIFS('４-６．概略予算書（３年目）'!N67:N6001,'４-６．概略予算書（３年目）'!B67:B6001,"工事",'４-６．概略予算書（３年目）'!F67:F6001,"⑮")</f>
        <v>0</v>
      </c>
      <c r="AA44" s="817"/>
      <c r="AB44" s="817"/>
      <c r="AC44" s="817"/>
      <c r="AD44" s="815"/>
    </row>
    <row r="45" spans="1:30" ht="18.75" customHeight="1" thickBot="1" x14ac:dyDescent="0.2">
      <c r="A45" s="87"/>
      <c r="B45" s="166"/>
      <c r="C45" s="177"/>
      <c r="D45" s="178"/>
      <c r="E45" s="179"/>
      <c r="F45" s="240"/>
      <c r="G45" s="180"/>
      <c r="H45" s="181"/>
      <c r="I45" s="172"/>
      <c r="J45" s="172"/>
      <c r="K45" s="173"/>
      <c r="L45" s="173"/>
      <c r="M45" s="182"/>
      <c r="N45" s="175"/>
      <c r="O45" s="183"/>
      <c r="Q45" s="813" t="s">
        <v>987</v>
      </c>
      <c r="R45" s="1022">
        <f>SUMIFS('４-６．概略予算書（３年目）'!J67:J6001,'４-６．概略予算書（３年目）'!B67:B6001,"設備",'４-６．概略予算書（３年目）'!F67:F6001,"⑯")</f>
        <v>0</v>
      </c>
      <c r="S45" s="1022">
        <f>SUMIFS('４-６．概略予算書（３年目）'!L67:L6001,'４-６．概略予算書（３年目）'!B67:B6001,"設備",'４-６．概略予算書（３年目）'!F67:F6001,"⑯")</f>
        <v>0</v>
      </c>
      <c r="T45" s="1022">
        <f>SUMIFS('４-６．概略予算書（３年目）'!N67:N6001,'４-６．概略予算書（３年目）'!B67:B6001,"設備",'４-６．概略予算書（３年目）'!F67:F6001,"⑯")</f>
        <v>0</v>
      </c>
      <c r="V45" s="813" t="s">
        <v>987</v>
      </c>
      <c r="W45" s="1022">
        <f>SUMIFS('４-６．概略予算書（３年目）'!J67:J6002,'４-６．概略予算書（３年目）'!B67:B6002,"工事",'４-６．概略予算書（３年目）'!F67:F6002,"⑯")</f>
        <v>0</v>
      </c>
      <c r="X45" s="1022">
        <f>SUMIFS('４-６．概略予算書（３年目）'!L67:L6002,'４-６．概略予算書（３年目）'!B67:B6002,"工事",'４-６．概略予算書（３年目）'!F67:F6002,"⑯")</f>
        <v>0</v>
      </c>
      <c r="Y45" s="1022">
        <f>SUMIFS('４-６．概略予算書（３年目）'!N67:N6002,'４-６．概略予算書（３年目）'!B67:B6002,"工事",'４-６．概略予算書（３年目）'!F67:F6002,"⑯")</f>
        <v>0</v>
      </c>
      <c r="AA45" s="818"/>
      <c r="AB45" s="818"/>
      <c r="AC45" s="818"/>
      <c r="AD45" s="815"/>
    </row>
    <row r="46" spans="1:30" ht="30" customHeight="1" thickTop="1" thickBot="1" x14ac:dyDescent="0.2">
      <c r="A46" s="87"/>
      <c r="B46" s="184"/>
      <c r="C46" s="185"/>
      <c r="D46" s="186"/>
      <c r="E46" s="187" t="s">
        <v>27</v>
      </c>
      <c r="F46" s="241"/>
      <c r="G46" s="188"/>
      <c r="H46" s="189"/>
      <c r="I46" s="190"/>
      <c r="J46" s="190">
        <f>SUM(J20,J32,J44)</f>
        <v>0</v>
      </c>
      <c r="K46" s="191"/>
      <c r="L46" s="191">
        <f>SUM(L20,L32,L44)</f>
        <v>0</v>
      </c>
      <c r="M46" s="192"/>
      <c r="N46" s="193">
        <f>SUM(N20,N32,N44)</f>
        <v>0</v>
      </c>
      <c r="O46" s="194"/>
      <c r="Q46" s="813" t="s">
        <v>988</v>
      </c>
      <c r="R46" s="1022">
        <f>SUMIFS('４-６．概略予算書（３年目）'!J67:J6001,'４-６．概略予算書（３年目）'!B67:B6001,"設備",'４-６．概略予算書（３年目）'!F67:F6001,"⑰")</f>
        <v>0</v>
      </c>
      <c r="S46" s="1022">
        <f>SUMIFS('４-６．概略予算書（３年目）'!L67:L6001,'４-６．概略予算書（３年目）'!B67:B6001,"設備",'４-６．概略予算書（３年目）'!F67:F6001,"⑰")</f>
        <v>0</v>
      </c>
      <c r="T46" s="1022">
        <f>SUMIFS('４-６．概略予算書（３年目）'!N67:N6001,'４-６．概略予算書（３年目）'!B67:B6001,"設備",'４-６．概略予算書（３年目）'!F67:F6001,"⑰")</f>
        <v>0</v>
      </c>
      <c r="V46" s="813" t="s">
        <v>988</v>
      </c>
      <c r="W46" s="1022">
        <f>SUMIFS('４-６．概略予算書（３年目）'!J67:J6002,'４-６．概略予算書（３年目）'!B67:B6002,"工事",'４-６．概略予算書（３年目）'!F67:F6002,"⑰")</f>
        <v>0</v>
      </c>
      <c r="X46" s="1022">
        <f>SUMIFS('４-６．概略予算書（３年目）'!L67:L6002,'４-６．概略予算書（３年目）'!B67:B6002,"工事",'４-６．概略予算書（３年目）'!F67:F6002,"⑰")</f>
        <v>0</v>
      </c>
      <c r="Y46" s="1022">
        <f>SUMIFS('４-６．概略予算書（３年目）'!N67:N6002,'４-６．概略予算書（３年目）'!B67:B6002,"工事",'４-６．概略予算書（３年目）'!F67:F6002,"⑰")</f>
        <v>0</v>
      </c>
    </row>
    <row r="47" spans="1:30" ht="8.25" customHeight="1" thickBot="1" x14ac:dyDescent="0.2">
      <c r="B47" s="195"/>
      <c r="C47" s="196"/>
      <c r="D47" s="196"/>
      <c r="E47" s="196"/>
      <c r="F47" s="195"/>
      <c r="G47" s="197"/>
      <c r="H47" s="130"/>
      <c r="I47" s="130"/>
      <c r="J47" s="130"/>
      <c r="K47" s="130"/>
      <c r="L47" s="130"/>
      <c r="M47" s="130"/>
      <c r="N47" s="130"/>
      <c r="O47" s="196"/>
      <c r="Q47" s="813" t="s">
        <v>989</v>
      </c>
      <c r="R47" s="1022">
        <f>SUMIFS('４-６．概略予算書（３年目）'!J67:J6001,'４-６．概略予算書（３年目）'!B67:B6001,"設備",'４-６．概略予算書（３年目）'!F67:F6001,"⑱")</f>
        <v>0</v>
      </c>
      <c r="S47" s="1022">
        <f>SUMIFS('４-６．概略予算書（３年目）'!L67:L6001,'４-６．概略予算書（３年目）'!B67:B6001,"設備",'４-６．概略予算書（３年目）'!F67:F6001,"⑱")</f>
        <v>0</v>
      </c>
      <c r="T47" s="1022">
        <f>SUMIFS('４-６．概略予算書（３年目）'!N67:N6001,'４-６．概略予算書（３年目）'!B67:B6001,"設備",'４-６．概略予算書（３年目）'!F67:F6001,"⑱")</f>
        <v>0</v>
      </c>
      <c r="V47" s="813" t="s">
        <v>989</v>
      </c>
      <c r="W47" s="1022">
        <f>SUMIFS('４-６．概略予算書（３年目）'!J67:J6002,'４-６．概略予算書（３年目）'!B67:B6002,"工事",'４-６．概略予算書（３年目）'!F67:F6002,"⑱")</f>
        <v>0</v>
      </c>
      <c r="X47" s="1022">
        <f>SUMIFS('４-６．概略予算書（３年目）'!L67:L6002,'４-６．概略予算書（３年目）'!B67:B6002,"工事",'４-６．概略予算書（３年目）'!F67:F6002,"⑱")</f>
        <v>0</v>
      </c>
      <c r="Y47" s="1022">
        <f>SUMIFS('４-６．概略予算書（３年目）'!N67:N6002,'４-６．概略予算書（３年目）'!B67:B6002,"工事",'４-６．概略予算書（３年目）'!F67:F6002,"⑱")</f>
        <v>0</v>
      </c>
    </row>
    <row r="48" spans="1:30" ht="18.75" customHeight="1" x14ac:dyDescent="0.15">
      <c r="A48" s="87"/>
      <c r="B48" s="198"/>
      <c r="C48" s="199" t="s">
        <v>726</v>
      </c>
      <c r="D48" s="200"/>
      <c r="E48" s="201"/>
      <c r="F48" s="242"/>
      <c r="G48" s="202"/>
      <c r="H48" s="203"/>
      <c r="I48" s="204"/>
      <c r="J48" s="204"/>
      <c r="K48" s="204"/>
      <c r="L48" s="204"/>
      <c r="M48" s="204"/>
      <c r="N48" s="205"/>
      <c r="O48" s="206"/>
      <c r="Q48" s="813" t="s">
        <v>990</v>
      </c>
      <c r="R48" s="1022">
        <f>SUMIFS('４-６．概略予算書（３年目）'!J67:J6001,'４-６．概略予算書（３年目）'!B67:B6001,"設備",'４-６．概略予算書（３年目）'!F67:F6001,"⑲")</f>
        <v>0</v>
      </c>
      <c r="S48" s="1022">
        <f>SUMIFS('４-６．概略予算書（３年目）'!L67:L6001,'４-６．概略予算書（３年目）'!B67:B6001,"設備",'４-６．概略予算書（３年目）'!F67:F6001,"⑲")</f>
        <v>0</v>
      </c>
      <c r="T48" s="1022">
        <f>SUMIFS('４-６．概略予算書（３年目）'!N67:N6001,'４-６．概略予算書（３年目）'!B67:B6001,"設備",'４-６．概略予算書（３年目）'!F67:F6001,"⑲")</f>
        <v>0</v>
      </c>
      <c r="V48" s="813" t="s">
        <v>990</v>
      </c>
      <c r="W48" s="1022">
        <f>SUMIFS('４-６．概略予算書（３年目）'!J67:J6002,'４-６．概略予算書（３年目）'!B67:B6002,"工事",'４-６．概略予算書（３年目）'!F67:F6002,"⑲")</f>
        <v>0</v>
      </c>
      <c r="X48" s="1022">
        <f>SUMIFS('４-６．概略予算書（３年目）'!L67:L6002,'４-６．概略予算書（３年目）'!B67:B6002,"工事",'４-６．概略予算書（３年目）'!F67:F6002,"⑲")</f>
        <v>0</v>
      </c>
      <c r="Y48" s="1022">
        <f>SUMIFS('４-６．概略予算書（３年目）'!N67:N6002,'４-６．概略予算書（３年目）'!B67:B6002,"工事",'４-６．概略予算書（３年目）'!F67:F6002,"⑲")</f>
        <v>0</v>
      </c>
    </row>
    <row r="49" spans="1:29" ht="18.75" customHeight="1" x14ac:dyDescent="0.15">
      <c r="A49" s="87"/>
      <c r="B49" s="207"/>
      <c r="C49" s="1998" t="s">
        <v>30</v>
      </c>
      <c r="D49" s="1999"/>
      <c r="E49" s="2000"/>
      <c r="F49" s="243"/>
      <c r="G49" s="208" t="s">
        <v>18</v>
      </c>
      <c r="H49" s="209"/>
      <c r="I49" s="210"/>
      <c r="J49" s="211">
        <f t="shared" ref="J49:J56" si="0">SUM(J23,J35)</f>
        <v>0</v>
      </c>
      <c r="K49" s="210"/>
      <c r="L49" s="211">
        <f t="shared" ref="L49:L56" si="1">SUM(L23,L35)</f>
        <v>0</v>
      </c>
      <c r="M49" s="210"/>
      <c r="N49" s="212">
        <f t="shared" ref="N49:N56" si="2">SUM(N23,N35)</f>
        <v>0</v>
      </c>
      <c r="O49" s="213"/>
      <c r="Q49" s="813" t="s">
        <v>991</v>
      </c>
      <c r="R49" s="1022">
        <f>SUMIFS('４-６．概略予算書（３年目）'!J67:J6001,'４-６．概略予算書（３年目）'!B67:B6001,"設備",'４-６．概略予算書（３年目）'!F67:F6001,"⑳")</f>
        <v>0</v>
      </c>
      <c r="S49" s="1022">
        <f>SUMIFS('４-６．概略予算書（３年目）'!L67:L6001,'４-６．概略予算書（３年目）'!B67:B6001,"設備",'４-６．概略予算書（３年目）'!F67:F6001,"⑳")</f>
        <v>0</v>
      </c>
      <c r="T49" s="1022">
        <f>SUMIFS('４-６．概略予算書（３年目）'!N67:N6001,'４-６．概略予算書（３年目）'!B67:B6001,"設備",'４-６．概略予算書（３年目）'!F67:F6001,"⑳")</f>
        <v>0</v>
      </c>
      <c r="V49" s="813" t="s">
        <v>991</v>
      </c>
      <c r="W49" s="1022">
        <f>SUMIFS('４-６．概略予算書（３年目）'!J67:J6002,'４-６．概略予算書（３年目）'!B67:B6002,"工事",'４-６．概略予算書（３年目）'!F67:F6002,"⑳")</f>
        <v>0</v>
      </c>
      <c r="X49" s="1022">
        <f>SUMIFS('４-６．概略予算書（３年目）'!L67:L6002,'４-６．概略予算書（３年目）'!B67:B6002,"工事",'４-６．概略予算書（３年目）'!F67:F6002,"⑳")</f>
        <v>0</v>
      </c>
      <c r="Y49" s="1022">
        <f>SUMIFS('４-６．概略予算書（３年目）'!N67:N6002,'４-６．概略予算書（３年目）'!B67:B6002,"工事",'４-６．概略予算書（３年目）'!F67:F6002,"⑳")</f>
        <v>0</v>
      </c>
    </row>
    <row r="50" spans="1:29" ht="18.75" customHeight="1" x14ac:dyDescent="0.15">
      <c r="A50" s="87"/>
      <c r="B50" s="207"/>
      <c r="C50" s="1998" t="s">
        <v>29</v>
      </c>
      <c r="D50" s="1999"/>
      <c r="E50" s="2000"/>
      <c r="F50" s="243"/>
      <c r="G50" s="208" t="s">
        <v>18</v>
      </c>
      <c r="H50" s="209"/>
      <c r="I50" s="210"/>
      <c r="J50" s="211">
        <f t="shared" si="0"/>
        <v>0</v>
      </c>
      <c r="K50" s="210"/>
      <c r="L50" s="211">
        <f t="shared" si="1"/>
        <v>0</v>
      </c>
      <c r="M50" s="210"/>
      <c r="N50" s="212">
        <f t="shared" si="2"/>
        <v>0</v>
      </c>
      <c r="O50" s="213"/>
      <c r="Q50" s="813" t="s">
        <v>992</v>
      </c>
      <c r="R50" s="1022">
        <f>SUMIFS('４-６．概略予算書（３年目）'!J67:J6001,'４-６．概略予算書（３年目）'!B67:B6001,"設備",'４-６．概略予算書（３年目）'!F67:F6001,"㉑")</f>
        <v>0</v>
      </c>
      <c r="S50" s="1022">
        <f>SUMIFS('４-６．概略予算書（３年目）'!L67:L6001,'４-６．概略予算書（３年目）'!B67:B6001,"設備",'４-６．概略予算書（３年目）'!F67:F6001,"㉑")</f>
        <v>0</v>
      </c>
      <c r="T50" s="1022">
        <f>SUMIFS('４-６．概略予算書（３年目）'!N67:N6001,'４-６．概略予算書（３年目）'!B67:B6001,"設備",'４-６．概略予算書（３年目）'!F67:F6001,"㉑")</f>
        <v>0</v>
      </c>
      <c r="V50" s="813" t="s">
        <v>992</v>
      </c>
      <c r="W50" s="1022">
        <f>SUMIFS('４-６．概略予算書（３年目）'!J67:J6002,'４-６．概略予算書（３年目）'!B67:B6002,"工事",'４-６．概略予算書（３年目）'!F67:F6002,"㉑")</f>
        <v>0</v>
      </c>
      <c r="X50" s="1022">
        <f>SUMIFS('４-６．概略予算書（３年目）'!L67:L6002,'４-６．概略予算書（３年目）'!B67:B6002,"工事",'４-６．概略予算書（３年目）'!F67:F6002,"㉑")</f>
        <v>0</v>
      </c>
      <c r="Y50" s="1022">
        <f>SUMIFS('４-６．概略予算書（３年目）'!N67:N6002,'４-６．概略予算書（３年目）'!B67:B6002,"工事",'４-６．概略予算書（３年目）'!F67:F6002,"㉑")</f>
        <v>0</v>
      </c>
    </row>
    <row r="51" spans="1:29" ht="18.75" customHeight="1" x14ac:dyDescent="0.15">
      <c r="A51" s="87"/>
      <c r="B51" s="207"/>
      <c r="C51" s="1998" t="s">
        <v>31</v>
      </c>
      <c r="D51" s="1999"/>
      <c r="E51" s="2000"/>
      <c r="F51" s="243"/>
      <c r="G51" s="208" t="s">
        <v>18</v>
      </c>
      <c r="H51" s="209"/>
      <c r="I51" s="210"/>
      <c r="J51" s="211">
        <f t="shared" si="0"/>
        <v>0</v>
      </c>
      <c r="K51" s="210"/>
      <c r="L51" s="211">
        <f t="shared" si="1"/>
        <v>0</v>
      </c>
      <c r="M51" s="210"/>
      <c r="N51" s="212">
        <f t="shared" si="2"/>
        <v>0</v>
      </c>
      <c r="O51" s="213"/>
      <c r="Q51" s="813" t="s">
        <v>993</v>
      </c>
      <c r="R51" s="1022">
        <f>SUMIFS('４-６．概略予算書（３年目）'!J67:J6001,'４-６．概略予算書（３年目）'!B67:B6001,"設備",'４-６．概略予算書（３年目）'!F67:F6001,"㉒")</f>
        <v>0</v>
      </c>
      <c r="S51" s="1022">
        <f>SUMIFS('４-６．概略予算書（３年目）'!L67:L6001,'４-６．概略予算書（３年目）'!B67:B6001,"設備",'４-６．概略予算書（３年目）'!F67:F6001,"㉒")</f>
        <v>0</v>
      </c>
      <c r="T51" s="1022">
        <f>SUMIFS('４-６．概略予算書（３年目）'!N67:N6001,'４-６．概略予算書（３年目）'!B67:B6001,"設備",'４-６．概略予算書（３年目）'!F67:F6001,"㉒")</f>
        <v>0</v>
      </c>
      <c r="V51" s="813" t="s">
        <v>993</v>
      </c>
      <c r="W51" s="1022">
        <f>SUMIFS('４-６．概略予算書（３年目）'!J67:J6002,'４-６．概略予算書（３年目）'!B67:B6002,"工事",'４-６．概略予算書（３年目）'!F67:F6002,"㉒")</f>
        <v>0</v>
      </c>
      <c r="X51" s="1022">
        <f>SUMIFS('４-６．概略予算書（３年目）'!L67:L6002,'４-６．概略予算書（３年目）'!B67:B6002,"工事",'４-６．概略予算書（３年目）'!F67:F6002,"㉒")</f>
        <v>0</v>
      </c>
      <c r="Y51" s="1022">
        <f>SUMIFS('４-６．概略予算書（３年目）'!N67:N6002,'４-６．概略予算書（３年目）'!B67:B6002,"工事",'４-６．概略予算書（３年目）'!F67:F6002,"㉒")</f>
        <v>0</v>
      </c>
      <c r="AA51" s="1008" t="s">
        <v>1256</v>
      </c>
    </row>
    <row r="52" spans="1:29" ht="18.75" customHeight="1" thickBot="1" x14ac:dyDescent="0.2">
      <c r="A52" s="87"/>
      <c r="B52" s="207"/>
      <c r="C52" s="1998" t="s">
        <v>32</v>
      </c>
      <c r="D52" s="1999"/>
      <c r="E52" s="2000"/>
      <c r="F52" s="243"/>
      <c r="G52" s="208" t="s">
        <v>18</v>
      </c>
      <c r="H52" s="209"/>
      <c r="I52" s="210"/>
      <c r="J52" s="211">
        <f t="shared" si="0"/>
        <v>0</v>
      </c>
      <c r="K52" s="210"/>
      <c r="L52" s="211">
        <f t="shared" si="1"/>
        <v>0</v>
      </c>
      <c r="M52" s="210"/>
      <c r="N52" s="212">
        <f t="shared" si="2"/>
        <v>0</v>
      </c>
      <c r="O52" s="213"/>
      <c r="Q52" s="813" t="s">
        <v>994</v>
      </c>
      <c r="R52" s="1022">
        <f>SUMIFS('４-６．概略予算書（３年目）'!J67:J6001,'４-６．概略予算書（３年目）'!B67:B6001,"設備",'４-６．概略予算書（３年目）'!F67:F6001,"㉓")</f>
        <v>0</v>
      </c>
      <c r="S52" s="1022">
        <f>SUMIFS('４-６．概略予算書（３年目）'!L67:L6001,'４-６．概略予算書（３年目）'!B67:B6001,"設備",'４-６．概略予算書（３年目）'!F67:F6001,"㉓")</f>
        <v>0</v>
      </c>
      <c r="T52" s="1022">
        <f>SUMIFS('４-６．概略予算書（３年目）'!N67:N6001,'４-６．概略予算書（３年目）'!B67:B6001,"設備",'４-６．概略予算書（３年目）'!F67:F6001,"㉓")</f>
        <v>0</v>
      </c>
      <c r="V52" s="813" t="s">
        <v>994</v>
      </c>
      <c r="W52" s="1022">
        <f>SUMIFS('４-６．概略予算書（３年目）'!J67:J6002,'４-６．概略予算書（３年目）'!B67:B6002,"工事",'４-６．概略予算書（３年目）'!F67:F6002,"㉓")</f>
        <v>0</v>
      </c>
      <c r="X52" s="1022">
        <f>SUMIFS('４-６．概略予算書（３年目）'!L67:L6002,'４-６．概略予算書（３年目）'!B67:B6002,"工事",'４-６．概略予算書（３年目）'!F67:F6002,"㉓")</f>
        <v>0</v>
      </c>
      <c r="Y52" s="1022">
        <f>SUMIFS('４-６．概略予算書（３年目）'!N67:N6002,'４-６．概略予算書（３年目）'!B67:B6002,"工事",'４-６．概略予算書（３年目）'!F67:F6002,"㉓")</f>
        <v>0</v>
      </c>
      <c r="AA52" s="819" t="s">
        <v>110</v>
      </c>
      <c r="AB52" s="819" t="s">
        <v>111</v>
      </c>
      <c r="AC52" s="819" t="s">
        <v>547</v>
      </c>
    </row>
    <row r="53" spans="1:29" ht="18.75" customHeight="1" thickTop="1" thickBot="1" x14ac:dyDescent="0.2">
      <c r="A53" s="87"/>
      <c r="B53" s="207"/>
      <c r="C53" s="1998" t="s">
        <v>33</v>
      </c>
      <c r="D53" s="1999"/>
      <c r="E53" s="2000"/>
      <c r="F53" s="243"/>
      <c r="G53" s="208" t="s">
        <v>18</v>
      </c>
      <c r="H53" s="209"/>
      <c r="I53" s="210"/>
      <c r="J53" s="211">
        <f t="shared" si="0"/>
        <v>0</v>
      </c>
      <c r="K53" s="210"/>
      <c r="L53" s="211">
        <f t="shared" si="1"/>
        <v>0</v>
      </c>
      <c r="M53" s="210"/>
      <c r="N53" s="212">
        <f t="shared" si="2"/>
        <v>0</v>
      </c>
      <c r="O53" s="213"/>
      <c r="Q53" s="1029" t="s">
        <v>1192</v>
      </c>
      <c r="R53" s="1030">
        <f>SUMIFS('４-６．概略予算書（３年目）'!J67:J6002,'４-６．概略予算書（３年目）'!B67:B6002,"設備",'４-６．概略予算書（３年目）'!F67:F6002,"未評価全般")</f>
        <v>0</v>
      </c>
      <c r="S53" s="1030">
        <f>SUMIFS('４-６．概略予算書（３年目）'!L67:L6002,'４-６．概略予算書（３年目）'!B67:B6002,"設備",'４-６．概略予算書（３年目）'!F67:F6002,"未評価全般")</f>
        <v>0</v>
      </c>
      <c r="T53" s="1030">
        <f>SUMIFS('４-６．概略予算書（３年目）'!N67:N6002,'４-６．概略予算書（３年目）'!B67:B6002,"設備",'４-６．概略予算書（３年目）'!F67:F6002,"未評価全般")</f>
        <v>0</v>
      </c>
      <c r="V53" s="1029" t="s">
        <v>1192</v>
      </c>
      <c r="W53" s="1030">
        <f>SUMIFS('４-６．概略予算書（３年目）'!J67:J6002,'４-６．概略予算書（３年目）'!B67:B6002,"工事",'４-６．概略予算書（３年目）'!F67:F6002,"未評価全般")</f>
        <v>0</v>
      </c>
      <c r="X53" s="1030">
        <f>SUMIFS('４-６．概略予算書（３年目）'!L67:L6002,'４-６．概略予算書（３年目）'!B67:B6002,"工事",'４-６．概略予算書（３年目）'!F67:F6002,"未評価全般")</f>
        <v>0</v>
      </c>
      <c r="Y53" s="1030">
        <f>SUMIFS('４-６．概略予算書（３年目）'!N67:N6002,'４-６．概略予算書（３年目）'!B67:B6002,"工事",'４-６．概略予算書（３年目）'!F67:F6002,"未評価全般")</f>
        <v>0</v>
      </c>
      <c r="AA53" s="1019">
        <f>SUM(R54,W54)</f>
        <v>0</v>
      </c>
      <c r="AB53" s="1020">
        <f>SUM(S54,X54)</f>
        <v>0</v>
      </c>
      <c r="AC53" s="1020">
        <f>SUM(T54,Y54)</f>
        <v>0</v>
      </c>
    </row>
    <row r="54" spans="1:29" ht="18.75" customHeight="1" thickTop="1" x14ac:dyDescent="0.15">
      <c r="A54" s="87"/>
      <c r="B54" s="207"/>
      <c r="C54" s="1998" t="s">
        <v>34</v>
      </c>
      <c r="D54" s="1999"/>
      <c r="E54" s="2000"/>
      <c r="F54" s="243"/>
      <c r="G54" s="208" t="s">
        <v>18</v>
      </c>
      <c r="H54" s="209"/>
      <c r="I54" s="210"/>
      <c r="J54" s="211">
        <f t="shared" si="0"/>
        <v>0</v>
      </c>
      <c r="K54" s="210"/>
      <c r="L54" s="211">
        <f t="shared" si="1"/>
        <v>0</v>
      </c>
      <c r="M54" s="210"/>
      <c r="N54" s="212">
        <f t="shared" si="2"/>
        <v>0</v>
      </c>
      <c r="O54" s="213"/>
      <c r="Q54" s="820" t="s">
        <v>11</v>
      </c>
      <c r="R54" s="1019">
        <f>SUM(R21:R53)</f>
        <v>0</v>
      </c>
      <c r="S54" s="1019">
        <f>SUM(S22:S53)</f>
        <v>0</v>
      </c>
      <c r="T54" s="1019">
        <f>SUM(T22:T53)</f>
        <v>0</v>
      </c>
      <c r="V54" s="820" t="s">
        <v>11</v>
      </c>
      <c r="W54" s="1019">
        <f>SUM(W21:W53)</f>
        <v>0</v>
      </c>
      <c r="X54" s="1019">
        <f>SUM(X22:X53)</f>
        <v>0</v>
      </c>
      <c r="Y54" s="1019">
        <f>SUM(Y22:Y53)</f>
        <v>0</v>
      </c>
      <c r="AB54" s="22"/>
      <c r="AC54" s="22"/>
    </row>
    <row r="55" spans="1:29" ht="18.75" customHeight="1" x14ac:dyDescent="0.15">
      <c r="A55" s="87"/>
      <c r="B55" s="207"/>
      <c r="C55" s="1998" t="s">
        <v>35</v>
      </c>
      <c r="D55" s="1999"/>
      <c r="E55" s="2000"/>
      <c r="F55" s="243"/>
      <c r="G55" s="208" t="s">
        <v>18</v>
      </c>
      <c r="H55" s="209"/>
      <c r="I55" s="210"/>
      <c r="J55" s="211">
        <f t="shared" si="0"/>
        <v>0</v>
      </c>
      <c r="K55" s="210"/>
      <c r="L55" s="211">
        <f t="shared" si="1"/>
        <v>0</v>
      </c>
      <c r="M55" s="210"/>
      <c r="N55" s="212">
        <f t="shared" si="2"/>
        <v>0</v>
      </c>
      <c r="O55" s="213"/>
      <c r="Q55" s="810" t="s">
        <v>1114</v>
      </c>
      <c r="R55" s="1113"/>
      <c r="S55" s="1113"/>
      <c r="T55" s="1113"/>
      <c r="U55" s="810" t="s">
        <v>1115</v>
      </c>
      <c r="V55" s="1113"/>
      <c r="W55" s="1113"/>
    </row>
    <row r="56" spans="1:29" ht="18.75" customHeight="1" x14ac:dyDescent="0.15">
      <c r="A56" s="87"/>
      <c r="B56" s="207"/>
      <c r="C56" s="1998" t="s">
        <v>36</v>
      </c>
      <c r="D56" s="1999"/>
      <c r="E56" s="2000"/>
      <c r="F56" s="243"/>
      <c r="G56" s="208" t="s">
        <v>18</v>
      </c>
      <c r="H56" s="209"/>
      <c r="I56" s="210"/>
      <c r="J56" s="211">
        <f t="shared" si="0"/>
        <v>0</v>
      </c>
      <c r="K56" s="210"/>
      <c r="L56" s="211">
        <f t="shared" si="1"/>
        <v>0</v>
      </c>
      <c r="M56" s="210"/>
      <c r="N56" s="212">
        <f t="shared" si="2"/>
        <v>0</v>
      </c>
      <c r="O56" s="213"/>
      <c r="Q56" s="1114" t="s">
        <v>110</v>
      </c>
      <c r="R56" s="819" t="s">
        <v>111</v>
      </c>
      <c r="S56" s="819" t="s">
        <v>547</v>
      </c>
      <c r="T56" s="1113"/>
      <c r="U56" s="1114" t="s">
        <v>110</v>
      </c>
      <c r="V56" s="819" t="s">
        <v>111</v>
      </c>
      <c r="W56" s="819" t="s">
        <v>547</v>
      </c>
    </row>
    <row r="57" spans="1:29" ht="18.75" customHeight="1" thickBot="1" x14ac:dyDescent="0.2">
      <c r="A57" s="87"/>
      <c r="B57" s="214"/>
      <c r="C57" s="513"/>
      <c r="D57" s="215"/>
      <c r="E57" s="216"/>
      <c r="F57" s="244"/>
      <c r="G57" s="217"/>
      <c r="H57" s="218"/>
      <c r="I57" s="211"/>
      <c r="J57" s="219"/>
      <c r="K57" s="219"/>
      <c r="L57" s="219"/>
      <c r="M57" s="219"/>
      <c r="N57" s="220"/>
      <c r="O57" s="213"/>
      <c r="Q57" s="1021">
        <f>SUMIFS('４-６．概略予算書（３年目）'!J67:J6001,'４-６．概略予算書（３年目）'!B67:B6001,"設備",'４-６．概略予算書（３年目）'!F67:F6001,"ＢＥＭＳ")</f>
        <v>0</v>
      </c>
      <c r="R57" s="1021">
        <f>SUMIFS('４-６．概略予算書（３年目）'!L67:L6001,'４-６．概略予算書（３年目）'!B67:B6001,"設備",'４-６．概略予算書（３年目）'!F67:F6001,"ＢＥＭＳ")</f>
        <v>0</v>
      </c>
      <c r="S57" s="1021">
        <f>SUMIFS('４-６．概略予算書（３年目）'!N67:N6001,'４-６．概略予算書（３年目）'!B67:B6001,"設備",'４-６．概略予算書（３年目）'!F67:F6001,"ＢＥＭＳ")</f>
        <v>0</v>
      </c>
      <c r="T57" s="1113"/>
      <c r="U57" s="1021">
        <f>SUMIFS('４-６．概略予算書（３年目）'!J67:J6001,'４-６．概略予算書（３年目）'!B67:B6001,"工事",'４-６．概略予算書（３年目）'!F67:F6001,"ＢＥＭＳ")</f>
        <v>0</v>
      </c>
      <c r="V57" s="1021">
        <f>SUMIFS('４-６．概略予算書（３年目）'!L67:L6001,'４-６．概略予算書（３年目）'!B67:B6001,"工事",'４-６．概略予算書（３年目）'!F67:F6001,"ＢＥＭＳ")</f>
        <v>0</v>
      </c>
      <c r="W57" s="1021">
        <f>SUMIFS('４-６．概略予算書（３年目）'!N67:N6001,'４-６．概略予算書（３年目）'!B67:B6001,"工事",'４-６．概略予算書（３年目）'!F67:F6001,"ＢＥＭＳ")</f>
        <v>0</v>
      </c>
    </row>
    <row r="58" spans="1:29" ht="30" customHeight="1" thickTop="1" thickBot="1" x14ac:dyDescent="0.2">
      <c r="A58" s="87"/>
      <c r="B58" s="221"/>
      <c r="C58" s="222"/>
      <c r="D58" s="223" t="s">
        <v>28</v>
      </c>
      <c r="E58" s="224" t="s">
        <v>11</v>
      </c>
      <c r="F58" s="245"/>
      <c r="G58" s="225"/>
      <c r="H58" s="226"/>
      <c r="I58" s="227"/>
      <c r="J58" s="227">
        <f>SUM(J49:J57)</f>
        <v>0</v>
      </c>
      <c r="K58" s="227"/>
      <c r="L58" s="227">
        <f>SUM(L49:L57)</f>
        <v>0</v>
      </c>
      <c r="M58" s="227"/>
      <c r="N58" s="228">
        <f>SUM(N49:N57)</f>
        <v>0</v>
      </c>
      <c r="O58" s="229"/>
    </row>
    <row r="59" spans="1:29" ht="24.75" customHeight="1" x14ac:dyDescent="0.15">
      <c r="A59" s="87"/>
      <c r="B59" s="2006" t="s">
        <v>180</v>
      </c>
      <c r="C59" s="2007"/>
      <c r="D59" s="2007"/>
      <c r="E59" s="2007"/>
      <c r="F59" s="2007"/>
      <c r="G59" s="2008"/>
      <c r="H59" s="292"/>
      <c r="I59" s="293"/>
      <c r="J59" s="293"/>
      <c r="K59" s="294"/>
      <c r="L59" s="294"/>
      <c r="M59" s="295"/>
      <c r="N59" s="296"/>
      <c r="O59" s="297"/>
    </row>
    <row r="60" spans="1:29" ht="18.75" customHeight="1" x14ac:dyDescent="0.15">
      <c r="A60" s="87"/>
      <c r="B60" s="166"/>
      <c r="C60" s="298" t="s">
        <v>181</v>
      </c>
      <c r="D60" s="168"/>
      <c r="E60" s="169"/>
      <c r="F60" s="246"/>
      <c r="G60" s="170"/>
      <c r="H60" s="171"/>
      <c r="I60" s="141"/>
      <c r="J60" s="141"/>
      <c r="K60" s="143"/>
      <c r="L60" s="143"/>
      <c r="M60" s="174"/>
      <c r="N60" s="145"/>
      <c r="O60" s="146"/>
    </row>
    <row r="61" spans="1:29" ht="18.75" customHeight="1" x14ac:dyDescent="0.15">
      <c r="A61" s="87"/>
      <c r="B61" s="137" t="s">
        <v>361</v>
      </c>
      <c r="C61" s="323"/>
      <c r="D61" s="324"/>
      <c r="E61" s="325"/>
      <c r="F61" s="239"/>
      <c r="G61" s="138"/>
      <c r="H61" s="139"/>
      <c r="I61" s="140"/>
      <c r="J61" s="141">
        <f>ROUNDDOWN(H61*I61,0)</f>
        <v>0</v>
      </c>
      <c r="K61" s="142"/>
      <c r="L61" s="143">
        <f>ROUNDDOWN(H61*K61,0)</f>
        <v>0</v>
      </c>
      <c r="M61" s="174" t="str">
        <f>IF(I61-K61=0,"",I61-K61)</f>
        <v/>
      </c>
      <c r="N61" s="145">
        <f>J61-L61</f>
        <v>0</v>
      </c>
      <c r="O61" s="146"/>
    </row>
    <row r="62" spans="1:29" ht="18.75" customHeight="1" x14ac:dyDescent="0.15">
      <c r="A62" s="87"/>
      <c r="B62" s="137"/>
      <c r="C62" s="323"/>
      <c r="D62" s="324"/>
      <c r="E62" s="325"/>
      <c r="F62" s="239"/>
      <c r="G62" s="138"/>
      <c r="H62" s="139"/>
      <c r="I62" s="140"/>
      <c r="J62" s="141">
        <f t="shared" ref="J62:J64" si="3">ROUNDDOWN(H62*I62,0)</f>
        <v>0</v>
      </c>
      <c r="K62" s="142"/>
      <c r="L62" s="143">
        <f t="shared" ref="L62:L64" si="4">ROUNDDOWN(H62*K62,0)</f>
        <v>0</v>
      </c>
      <c r="M62" s="174" t="str">
        <f t="shared" ref="M62:M64" si="5">IF(I62-K62=0,"",I62-K62)</f>
        <v/>
      </c>
      <c r="N62" s="145">
        <f t="shared" ref="N62" si="6">J62-L62</f>
        <v>0</v>
      </c>
      <c r="O62" s="146"/>
    </row>
    <row r="63" spans="1:29" ht="18.75" customHeight="1" x14ac:dyDescent="0.15">
      <c r="A63" s="87"/>
      <c r="B63" s="137"/>
      <c r="C63" s="323"/>
      <c r="D63" s="324"/>
      <c r="E63" s="325"/>
      <c r="F63" s="239"/>
      <c r="G63" s="138"/>
      <c r="H63" s="139"/>
      <c r="I63" s="140"/>
      <c r="J63" s="141">
        <f t="shared" si="3"/>
        <v>0</v>
      </c>
      <c r="K63" s="142"/>
      <c r="L63" s="143">
        <f t="shared" si="4"/>
        <v>0</v>
      </c>
      <c r="M63" s="174" t="str">
        <f t="shared" si="5"/>
        <v/>
      </c>
      <c r="N63" s="145">
        <f>J63-L63</f>
        <v>0</v>
      </c>
      <c r="O63" s="146"/>
    </row>
    <row r="64" spans="1:29" ht="18.75" customHeight="1" x14ac:dyDescent="0.15">
      <c r="A64" s="87"/>
      <c r="B64" s="137"/>
      <c r="C64" s="323"/>
      <c r="D64" s="324"/>
      <c r="E64" s="325"/>
      <c r="F64" s="239"/>
      <c r="G64" s="138"/>
      <c r="H64" s="139"/>
      <c r="I64" s="140"/>
      <c r="J64" s="141">
        <f t="shared" si="3"/>
        <v>0</v>
      </c>
      <c r="K64" s="142"/>
      <c r="L64" s="143">
        <f t="shared" si="4"/>
        <v>0</v>
      </c>
      <c r="M64" s="174" t="str">
        <f t="shared" si="5"/>
        <v/>
      </c>
      <c r="N64" s="145">
        <f>J64-L64</f>
        <v>0</v>
      </c>
      <c r="O64" s="146"/>
    </row>
    <row r="65" spans="1:15" ht="18.75" customHeight="1" thickBot="1" x14ac:dyDescent="0.2">
      <c r="A65" s="87"/>
      <c r="B65" s="327"/>
      <c r="C65" s="299"/>
      <c r="D65" s="300" t="s">
        <v>492</v>
      </c>
      <c r="E65" s="301" t="s">
        <v>493</v>
      </c>
      <c r="F65" s="247"/>
      <c r="G65" s="302"/>
      <c r="H65" s="303"/>
      <c r="I65" s="304"/>
      <c r="J65" s="305">
        <f>SUM(J61:J64)</f>
        <v>0</v>
      </c>
      <c r="K65" s="306"/>
      <c r="L65" s="307">
        <f>SUM(L61:L64)</f>
        <v>0</v>
      </c>
      <c r="M65" s="308"/>
      <c r="N65" s="309">
        <f>SUM(N61:N64)</f>
        <v>0</v>
      </c>
      <c r="O65" s="103"/>
    </row>
    <row r="66" spans="1:15" ht="18.75" customHeight="1" x14ac:dyDescent="0.15">
      <c r="A66" s="87"/>
      <c r="B66" s="310"/>
      <c r="C66" s="311"/>
      <c r="D66" s="312"/>
      <c r="E66" s="313"/>
      <c r="F66" s="248"/>
      <c r="G66" s="314"/>
      <c r="H66" s="315"/>
      <c r="I66" s="152"/>
      <c r="J66" s="152"/>
      <c r="K66" s="154"/>
      <c r="L66" s="154"/>
      <c r="M66" s="316"/>
      <c r="N66" s="156"/>
      <c r="O66" s="157"/>
    </row>
    <row r="67" spans="1:15" ht="18.75" customHeight="1" x14ac:dyDescent="0.15">
      <c r="A67" s="87"/>
      <c r="B67" s="166"/>
      <c r="C67" s="298" t="s">
        <v>494</v>
      </c>
      <c r="D67" s="178"/>
      <c r="E67" s="2009"/>
      <c r="F67" s="2009"/>
      <c r="G67" s="2010"/>
      <c r="H67" s="171"/>
      <c r="I67" s="141"/>
      <c r="J67" s="141"/>
      <c r="K67" s="143"/>
      <c r="L67" s="143"/>
      <c r="M67" s="174"/>
      <c r="N67" s="145"/>
      <c r="O67" s="146"/>
    </row>
    <row r="68" spans="1:15" ht="18.75" customHeight="1" x14ac:dyDescent="0.15">
      <c r="A68" s="87"/>
      <c r="B68" s="137"/>
      <c r="C68" s="2011" t="s">
        <v>495</v>
      </c>
      <c r="D68" s="2012"/>
      <c r="E68" s="2013"/>
      <c r="F68" s="239"/>
      <c r="G68" s="138"/>
      <c r="H68" s="139"/>
      <c r="I68" s="141"/>
      <c r="J68" s="141"/>
      <c r="K68" s="142"/>
      <c r="L68" s="143"/>
      <c r="M68" s="174"/>
      <c r="N68" s="145"/>
      <c r="O68" s="146"/>
    </row>
    <row r="69" spans="1:15" ht="18.75" customHeight="1" x14ac:dyDescent="0.15">
      <c r="A69" s="87"/>
      <c r="B69" s="137"/>
      <c r="C69" s="2014" t="s">
        <v>511</v>
      </c>
      <c r="D69" s="2015"/>
      <c r="E69" s="2016"/>
      <c r="F69" s="239"/>
      <c r="G69" s="138"/>
      <c r="H69" s="139"/>
      <c r="I69" s="140"/>
      <c r="J69" s="141"/>
      <c r="K69" s="142"/>
      <c r="L69" s="143"/>
      <c r="M69" s="174" t="str">
        <f t="shared" ref="M69:M113" si="7">IF(I69-K69=0,"",I69-K69)</f>
        <v/>
      </c>
      <c r="N69" s="145"/>
      <c r="O69" s="146"/>
    </row>
    <row r="70" spans="1:15" ht="18.75" customHeight="1" x14ac:dyDescent="0.15">
      <c r="A70" s="87"/>
      <c r="B70" s="137" t="s">
        <v>506</v>
      </c>
      <c r="C70" s="326"/>
      <c r="D70" s="317"/>
      <c r="E70" s="318"/>
      <c r="F70" s="239"/>
      <c r="G70" s="138"/>
      <c r="H70" s="139"/>
      <c r="I70" s="140"/>
      <c r="J70" s="141">
        <f t="shared" ref="J70:J89" si="8">ROUNDDOWN(H70*I70,0)</f>
        <v>0</v>
      </c>
      <c r="K70" s="142"/>
      <c r="L70" s="143">
        <f t="shared" ref="L70:L89" si="9">ROUNDDOWN(H70*K70,0)</f>
        <v>0</v>
      </c>
      <c r="M70" s="174" t="str">
        <f t="shared" si="7"/>
        <v/>
      </c>
      <c r="N70" s="145">
        <f>J70-L70</f>
        <v>0</v>
      </c>
      <c r="O70" s="146"/>
    </row>
    <row r="71" spans="1:15" ht="18.75" customHeight="1" x14ac:dyDescent="0.15">
      <c r="A71" s="87"/>
      <c r="B71" s="137"/>
      <c r="C71" s="326"/>
      <c r="D71" s="317"/>
      <c r="E71" s="318"/>
      <c r="F71" s="239"/>
      <c r="G71" s="138"/>
      <c r="H71" s="139"/>
      <c r="I71" s="140"/>
      <c r="J71" s="141">
        <f t="shared" si="8"/>
        <v>0</v>
      </c>
      <c r="K71" s="142"/>
      <c r="L71" s="143">
        <f t="shared" si="9"/>
        <v>0</v>
      </c>
      <c r="M71" s="174" t="str">
        <f t="shared" si="7"/>
        <v/>
      </c>
      <c r="N71" s="145">
        <f t="shared" ref="N71:N119" si="10">J71-L71</f>
        <v>0</v>
      </c>
      <c r="O71" s="146"/>
    </row>
    <row r="72" spans="1:15" ht="18.75" customHeight="1" x14ac:dyDescent="0.15">
      <c r="A72" s="87"/>
      <c r="B72" s="137"/>
      <c r="C72" s="326"/>
      <c r="D72" s="317"/>
      <c r="E72" s="318"/>
      <c r="F72" s="239"/>
      <c r="G72" s="138"/>
      <c r="H72" s="139"/>
      <c r="I72" s="140"/>
      <c r="J72" s="141">
        <f t="shared" si="8"/>
        <v>0</v>
      </c>
      <c r="K72" s="142"/>
      <c r="L72" s="143">
        <f t="shared" si="9"/>
        <v>0</v>
      </c>
      <c r="M72" s="174" t="str">
        <f t="shared" si="7"/>
        <v/>
      </c>
      <c r="N72" s="145">
        <f t="shared" si="10"/>
        <v>0</v>
      </c>
      <c r="O72" s="146"/>
    </row>
    <row r="73" spans="1:15" ht="18.75" customHeight="1" x14ac:dyDescent="0.15">
      <c r="A73" s="87"/>
      <c r="B73" s="137"/>
      <c r="C73" s="326"/>
      <c r="D73" s="317"/>
      <c r="E73" s="318"/>
      <c r="F73" s="239"/>
      <c r="G73" s="138"/>
      <c r="H73" s="139"/>
      <c r="I73" s="140"/>
      <c r="J73" s="141">
        <f t="shared" si="8"/>
        <v>0</v>
      </c>
      <c r="K73" s="142"/>
      <c r="L73" s="143">
        <f t="shared" si="9"/>
        <v>0</v>
      </c>
      <c r="M73" s="174" t="str">
        <f t="shared" si="7"/>
        <v/>
      </c>
      <c r="N73" s="145">
        <f t="shared" si="10"/>
        <v>0</v>
      </c>
      <c r="O73" s="146"/>
    </row>
    <row r="74" spans="1:15" ht="18.75" customHeight="1" x14ac:dyDescent="0.15">
      <c r="A74" s="87"/>
      <c r="B74" s="137"/>
      <c r="C74" s="326"/>
      <c r="D74" s="317"/>
      <c r="E74" s="318"/>
      <c r="F74" s="239"/>
      <c r="G74" s="138"/>
      <c r="H74" s="139"/>
      <c r="I74" s="140"/>
      <c r="J74" s="141">
        <f t="shared" si="8"/>
        <v>0</v>
      </c>
      <c r="K74" s="142"/>
      <c r="L74" s="143">
        <f t="shared" si="9"/>
        <v>0</v>
      </c>
      <c r="M74" s="174" t="str">
        <f t="shared" si="7"/>
        <v/>
      </c>
      <c r="N74" s="145">
        <f t="shared" si="10"/>
        <v>0</v>
      </c>
      <c r="O74" s="146"/>
    </row>
    <row r="75" spans="1:15" ht="18.75" customHeight="1" x14ac:dyDescent="0.15">
      <c r="A75" s="87"/>
      <c r="B75" s="137"/>
      <c r="C75" s="326"/>
      <c r="D75" s="317"/>
      <c r="E75" s="318"/>
      <c r="F75" s="239"/>
      <c r="G75" s="138"/>
      <c r="H75" s="139"/>
      <c r="I75" s="140"/>
      <c r="J75" s="141">
        <f t="shared" si="8"/>
        <v>0</v>
      </c>
      <c r="K75" s="142"/>
      <c r="L75" s="143">
        <f t="shared" si="9"/>
        <v>0</v>
      </c>
      <c r="M75" s="174" t="str">
        <f t="shared" si="7"/>
        <v/>
      </c>
      <c r="N75" s="145">
        <f t="shared" si="10"/>
        <v>0</v>
      </c>
      <c r="O75" s="146"/>
    </row>
    <row r="76" spans="1:15" ht="18.75" customHeight="1" x14ac:dyDescent="0.15">
      <c r="A76" s="87"/>
      <c r="B76" s="137"/>
      <c r="C76" s="326"/>
      <c r="D76" s="317"/>
      <c r="E76" s="318"/>
      <c r="F76" s="239"/>
      <c r="G76" s="138"/>
      <c r="H76" s="139"/>
      <c r="I76" s="140"/>
      <c r="J76" s="141">
        <f t="shared" si="8"/>
        <v>0</v>
      </c>
      <c r="K76" s="142"/>
      <c r="L76" s="143">
        <f t="shared" si="9"/>
        <v>0</v>
      </c>
      <c r="M76" s="174" t="str">
        <f t="shared" si="7"/>
        <v/>
      </c>
      <c r="N76" s="145">
        <f t="shared" si="10"/>
        <v>0</v>
      </c>
      <c r="O76" s="146"/>
    </row>
    <row r="77" spans="1:15" ht="18.75" customHeight="1" x14ac:dyDescent="0.15">
      <c r="A77" s="87"/>
      <c r="B77" s="137"/>
      <c r="C77" s="326"/>
      <c r="D77" s="317"/>
      <c r="E77" s="318"/>
      <c r="F77" s="239"/>
      <c r="G77" s="138"/>
      <c r="H77" s="139"/>
      <c r="I77" s="140"/>
      <c r="J77" s="141">
        <f t="shared" si="8"/>
        <v>0</v>
      </c>
      <c r="K77" s="142"/>
      <c r="L77" s="143">
        <f t="shared" si="9"/>
        <v>0</v>
      </c>
      <c r="M77" s="174" t="str">
        <f t="shared" si="7"/>
        <v/>
      </c>
      <c r="N77" s="145">
        <f t="shared" si="10"/>
        <v>0</v>
      </c>
      <c r="O77" s="146"/>
    </row>
    <row r="78" spans="1:15" ht="18.75" customHeight="1" x14ac:dyDescent="0.15">
      <c r="A78" s="87"/>
      <c r="B78" s="137"/>
      <c r="C78" s="326"/>
      <c r="D78" s="317"/>
      <c r="E78" s="318"/>
      <c r="F78" s="239"/>
      <c r="G78" s="138"/>
      <c r="H78" s="139"/>
      <c r="I78" s="140"/>
      <c r="J78" s="141">
        <f t="shared" si="8"/>
        <v>0</v>
      </c>
      <c r="K78" s="142"/>
      <c r="L78" s="143">
        <f t="shared" si="9"/>
        <v>0</v>
      </c>
      <c r="M78" s="174" t="str">
        <f t="shared" si="7"/>
        <v/>
      </c>
      <c r="N78" s="145">
        <f t="shared" si="10"/>
        <v>0</v>
      </c>
      <c r="O78" s="146"/>
    </row>
    <row r="79" spans="1:15" ht="18.75" customHeight="1" x14ac:dyDescent="0.15">
      <c r="A79" s="87"/>
      <c r="B79" s="137"/>
      <c r="C79" s="326"/>
      <c r="D79" s="317"/>
      <c r="E79" s="318"/>
      <c r="F79" s="239"/>
      <c r="G79" s="138"/>
      <c r="H79" s="139"/>
      <c r="I79" s="140"/>
      <c r="J79" s="141">
        <f t="shared" si="8"/>
        <v>0</v>
      </c>
      <c r="K79" s="142"/>
      <c r="L79" s="143">
        <f t="shared" si="9"/>
        <v>0</v>
      </c>
      <c r="M79" s="174" t="str">
        <f t="shared" si="7"/>
        <v/>
      </c>
      <c r="N79" s="145">
        <f t="shared" si="10"/>
        <v>0</v>
      </c>
      <c r="O79" s="146"/>
    </row>
    <row r="80" spans="1:15" ht="18.75" customHeight="1" x14ac:dyDescent="0.15">
      <c r="A80" s="87"/>
      <c r="B80" s="137"/>
      <c r="C80" s="326"/>
      <c r="D80" s="317"/>
      <c r="E80" s="318"/>
      <c r="F80" s="239"/>
      <c r="G80" s="138"/>
      <c r="H80" s="139"/>
      <c r="I80" s="140"/>
      <c r="J80" s="141">
        <f t="shared" si="8"/>
        <v>0</v>
      </c>
      <c r="K80" s="142"/>
      <c r="L80" s="143">
        <f t="shared" si="9"/>
        <v>0</v>
      </c>
      <c r="M80" s="174" t="str">
        <f t="shared" si="7"/>
        <v/>
      </c>
      <c r="N80" s="145">
        <f>J80-L80</f>
        <v>0</v>
      </c>
      <c r="O80" s="146"/>
    </row>
    <row r="81" spans="1:15" ht="18.75" customHeight="1" x14ac:dyDescent="0.15">
      <c r="A81" s="87"/>
      <c r="B81" s="137"/>
      <c r="C81" s="326"/>
      <c r="D81" s="317"/>
      <c r="E81" s="318"/>
      <c r="F81" s="239"/>
      <c r="G81" s="138"/>
      <c r="H81" s="139"/>
      <c r="I81" s="140"/>
      <c r="J81" s="141">
        <f t="shared" si="8"/>
        <v>0</v>
      </c>
      <c r="K81" s="142"/>
      <c r="L81" s="143">
        <f t="shared" si="9"/>
        <v>0</v>
      </c>
      <c r="M81" s="174" t="str">
        <f t="shared" si="7"/>
        <v/>
      </c>
      <c r="N81" s="145">
        <f t="shared" ref="N81" si="11">J81-L81</f>
        <v>0</v>
      </c>
      <c r="O81" s="146"/>
    </row>
    <row r="82" spans="1:15" ht="18.75" customHeight="1" x14ac:dyDescent="0.15">
      <c r="A82" s="87"/>
      <c r="B82" s="137"/>
      <c r="C82" s="326"/>
      <c r="D82" s="317"/>
      <c r="E82" s="318"/>
      <c r="F82" s="239"/>
      <c r="G82" s="138"/>
      <c r="H82" s="139"/>
      <c r="I82" s="140"/>
      <c r="J82" s="141">
        <f t="shared" si="8"/>
        <v>0</v>
      </c>
      <c r="K82" s="142"/>
      <c r="L82" s="143">
        <f t="shared" si="9"/>
        <v>0</v>
      </c>
      <c r="M82" s="174" t="str">
        <f t="shared" si="7"/>
        <v/>
      </c>
      <c r="N82" s="145">
        <f t="shared" si="10"/>
        <v>0</v>
      </c>
      <c r="O82" s="146"/>
    </row>
    <row r="83" spans="1:15" ht="18.75" customHeight="1" x14ac:dyDescent="0.15">
      <c r="A83" s="87"/>
      <c r="B83" s="137"/>
      <c r="C83" s="326"/>
      <c r="D83" s="317"/>
      <c r="E83" s="318"/>
      <c r="F83" s="239"/>
      <c r="G83" s="138"/>
      <c r="H83" s="139"/>
      <c r="I83" s="140"/>
      <c r="J83" s="141">
        <f t="shared" si="8"/>
        <v>0</v>
      </c>
      <c r="K83" s="142"/>
      <c r="L83" s="143">
        <f t="shared" si="9"/>
        <v>0</v>
      </c>
      <c r="M83" s="174" t="str">
        <f t="shared" si="7"/>
        <v/>
      </c>
      <c r="N83" s="145">
        <f t="shared" si="10"/>
        <v>0</v>
      </c>
      <c r="O83" s="146"/>
    </row>
    <row r="84" spans="1:15" ht="18.75" customHeight="1" x14ac:dyDescent="0.15">
      <c r="A84" s="87"/>
      <c r="B84" s="137"/>
      <c r="C84" s="326"/>
      <c r="D84" s="317"/>
      <c r="E84" s="318"/>
      <c r="F84" s="239"/>
      <c r="G84" s="138"/>
      <c r="H84" s="139"/>
      <c r="I84" s="140"/>
      <c r="J84" s="141">
        <f t="shared" si="8"/>
        <v>0</v>
      </c>
      <c r="K84" s="142"/>
      <c r="L84" s="143">
        <f t="shared" si="9"/>
        <v>0</v>
      </c>
      <c r="M84" s="174" t="str">
        <f t="shared" si="7"/>
        <v/>
      </c>
      <c r="N84" s="145">
        <f t="shared" si="10"/>
        <v>0</v>
      </c>
      <c r="O84" s="146"/>
    </row>
    <row r="85" spans="1:15" ht="18.75" customHeight="1" x14ac:dyDescent="0.15">
      <c r="A85" s="87"/>
      <c r="B85" s="137"/>
      <c r="C85" s="326"/>
      <c r="D85" s="317"/>
      <c r="E85" s="318"/>
      <c r="F85" s="239"/>
      <c r="G85" s="138"/>
      <c r="H85" s="139"/>
      <c r="I85" s="140"/>
      <c r="J85" s="141">
        <f t="shared" si="8"/>
        <v>0</v>
      </c>
      <c r="K85" s="142"/>
      <c r="L85" s="143">
        <f t="shared" si="9"/>
        <v>0</v>
      </c>
      <c r="M85" s="174" t="str">
        <f t="shared" si="7"/>
        <v/>
      </c>
      <c r="N85" s="145">
        <f>J85-L85</f>
        <v>0</v>
      </c>
      <c r="O85" s="146"/>
    </row>
    <row r="86" spans="1:15" ht="18.75" customHeight="1" x14ac:dyDescent="0.15">
      <c r="A86" s="87"/>
      <c r="B86" s="137"/>
      <c r="C86" s="326"/>
      <c r="D86" s="317"/>
      <c r="E86" s="318"/>
      <c r="F86" s="239"/>
      <c r="G86" s="138"/>
      <c r="H86" s="139"/>
      <c r="I86" s="140"/>
      <c r="J86" s="141">
        <f t="shared" si="8"/>
        <v>0</v>
      </c>
      <c r="K86" s="142"/>
      <c r="L86" s="143">
        <f t="shared" si="9"/>
        <v>0</v>
      </c>
      <c r="M86" s="174" t="str">
        <f t="shared" si="7"/>
        <v/>
      </c>
      <c r="N86" s="145">
        <f t="shared" si="10"/>
        <v>0</v>
      </c>
      <c r="O86" s="146"/>
    </row>
    <row r="87" spans="1:15" ht="18.75" customHeight="1" x14ac:dyDescent="0.15">
      <c r="A87" s="87"/>
      <c r="B87" s="137"/>
      <c r="C87" s="326"/>
      <c r="D87" s="317"/>
      <c r="E87" s="318"/>
      <c r="F87" s="239"/>
      <c r="G87" s="138"/>
      <c r="H87" s="139"/>
      <c r="I87" s="140"/>
      <c r="J87" s="141">
        <f t="shared" si="8"/>
        <v>0</v>
      </c>
      <c r="K87" s="142"/>
      <c r="L87" s="143">
        <f t="shared" si="9"/>
        <v>0</v>
      </c>
      <c r="M87" s="174" t="str">
        <f t="shared" si="7"/>
        <v/>
      </c>
      <c r="N87" s="145">
        <f t="shared" si="10"/>
        <v>0</v>
      </c>
      <c r="O87" s="146"/>
    </row>
    <row r="88" spans="1:15" ht="18.75" customHeight="1" x14ac:dyDescent="0.15">
      <c r="A88" s="87"/>
      <c r="B88" s="137"/>
      <c r="C88" s="326"/>
      <c r="D88" s="317"/>
      <c r="E88" s="318"/>
      <c r="F88" s="239"/>
      <c r="G88" s="138"/>
      <c r="H88" s="139"/>
      <c r="I88" s="140"/>
      <c r="J88" s="141">
        <f t="shared" si="8"/>
        <v>0</v>
      </c>
      <c r="K88" s="142"/>
      <c r="L88" s="143">
        <f t="shared" si="9"/>
        <v>0</v>
      </c>
      <c r="M88" s="174" t="str">
        <f t="shared" si="7"/>
        <v/>
      </c>
      <c r="N88" s="145">
        <f t="shared" si="10"/>
        <v>0</v>
      </c>
      <c r="O88" s="146"/>
    </row>
    <row r="89" spans="1:15" ht="18.75" customHeight="1" thickBot="1" x14ac:dyDescent="0.2">
      <c r="A89" s="87"/>
      <c r="B89" s="320"/>
      <c r="C89" s="269"/>
      <c r="D89" s="270"/>
      <c r="E89" s="271"/>
      <c r="F89" s="272"/>
      <c r="G89" s="273"/>
      <c r="H89" s="274"/>
      <c r="I89" s="275"/>
      <c r="J89" s="304">
        <f t="shared" si="8"/>
        <v>0</v>
      </c>
      <c r="K89" s="276"/>
      <c r="L89" s="306">
        <f t="shared" si="9"/>
        <v>0</v>
      </c>
      <c r="M89" s="308" t="str">
        <f t="shared" si="7"/>
        <v/>
      </c>
      <c r="N89" s="277">
        <f t="shared" si="10"/>
        <v>0</v>
      </c>
      <c r="O89" s="103"/>
    </row>
    <row r="90" spans="1:15" ht="18.75" customHeight="1" x14ac:dyDescent="0.15">
      <c r="A90" s="87"/>
      <c r="B90" s="147"/>
      <c r="C90" s="268" t="s">
        <v>513</v>
      </c>
      <c r="D90" s="251" t="s">
        <v>548</v>
      </c>
      <c r="E90" s="252" t="s">
        <v>496</v>
      </c>
      <c r="F90" s="253"/>
      <c r="G90" s="314"/>
      <c r="H90" s="315"/>
      <c r="I90" s="152"/>
      <c r="J90" s="254">
        <f>SUMIFS(J70:J89,B70:B89,"設備")</f>
        <v>0</v>
      </c>
      <c r="K90" s="154"/>
      <c r="L90" s="255">
        <f>SUMIFS(L70:L89,B70:B89,"設備")</f>
        <v>0</v>
      </c>
      <c r="M90" s="316"/>
      <c r="N90" s="256">
        <f>J90-L90</f>
        <v>0</v>
      </c>
      <c r="O90" s="157"/>
    </row>
    <row r="91" spans="1:15" ht="18.75" customHeight="1" x14ac:dyDescent="0.15">
      <c r="A91" s="87"/>
      <c r="B91" s="137"/>
      <c r="C91" s="263" t="s">
        <v>513</v>
      </c>
      <c r="D91" s="319" t="s">
        <v>549</v>
      </c>
      <c r="E91" s="179" t="s">
        <v>496</v>
      </c>
      <c r="F91" s="238"/>
      <c r="G91" s="170"/>
      <c r="H91" s="171"/>
      <c r="I91" s="141"/>
      <c r="J91" s="172">
        <f>SUMIFS(J70:J89,B70:B89,"工事")</f>
        <v>0</v>
      </c>
      <c r="K91" s="143"/>
      <c r="L91" s="173">
        <f>SUMIFS(L70:L89,B70:B89,"工事")</f>
        <v>0</v>
      </c>
      <c r="M91" s="174"/>
      <c r="N91" s="175">
        <f>J91-L91</f>
        <v>0</v>
      </c>
      <c r="O91" s="146"/>
    </row>
    <row r="92" spans="1:15" ht="18.75" customHeight="1" thickBot="1" x14ac:dyDescent="0.2">
      <c r="A92" s="87"/>
      <c r="B92" s="320"/>
      <c r="C92" s="299"/>
      <c r="D92" s="264" t="s">
        <v>513</v>
      </c>
      <c r="E92" s="321" t="s">
        <v>509</v>
      </c>
      <c r="F92" s="262"/>
      <c r="G92" s="302"/>
      <c r="H92" s="303"/>
      <c r="I92" s="304"/>
      <c r="J92" s="305">
        <f>J90+J91</f>
        <v>0</v>
      </c>
      <c r="K92" s="306"/>
      <c r="L92" s="307">
        <f>L90+L91</f>
        <v>0</v>
      </c>
      <c r="M92" s="308"/>
      <c r="N92" s="309">
        <f>J92-L92</f>
        <v>0</v>
      </c>
      <c r="O92" s="103"/>
    </row>
    <row r="93" spans="1:15" ht="18.75" customHeight="1" x14ac:dyDescent="0.15">
      <c r="A93" s="87"/>
      <c r="B93" s="137"/>
      <c r="C93" s="2003" t="s">
        <v>512</v>
      </c>
      <c r="D93" s="2004"/>
      <c r="E93" s="2005"/>
      <c r="F93" s="239"/>
      <c r="G93" s="138"/>
      <c r="H93" s="139"/>
      <c r="I93" s="140"/>
      <c r="J93" s="152"/>
      <c r="K93" s="322"/>
      <c r="L93" s="294"/>
      <c r="M93" s="316" t="str">
        <f t="shared" si="7"/>
        <v/>
      </c>
      <c r="N93" s="156"/>
      <c r="O93" s="146"/>
    </row>
    <row r="94" spans="1:15" ht="18.75" customHeight="1" x14ac:dyDescent="0.15">
      <c r="A94" s="87"/>
      <c r="B94" s="137"/>
      <c r="C94" s="326"/>
      <c r="D94" s="495"/>
      <c r="E94" s="493"/>
      <c r="F94" s="239"/>
      <c r="G94" s="138"/>
      <c r="H94" s="139"/>
      <c r="I94" s="140"/>
      <c r="J94" s="141">
        <f t="shared" ref="J94:J113" si="12">ROUNDDOWN(H94*I94,0)</f>
        <v>0</v>
      </c>
      <c r="K94" s="142"/>
      <c r="L94" s="143">
        <f t="shared" ref="L94:L113" si="13">ROUNDDOWN(H94*K94,0)</f>
        <v>0</v>
      </c>
      <c r="M94" s="174" t="str">
        <f t="shared" si="7"/>
        <v/>
      </c>
      <c r="N94" s="145">
        <f t="shared" ref="N94" si="14">J94-L94</f>
        <v>0</v>
      </c>
      <c r="O94" s="146"/>
    </row>
    <row r="95" spans="1:15" ht="18.75" customHeight="1" x14ac:dyDescent="0.15">
      <c r="A95" s="87"/>
      <c r="B95" s="137"/>
      <c r="C95" s="326"/>
      <c r="D95" s="317"/>
      <c r="E95" s="318"/>
      <c r="F95" s="239"/>
      <c r="G95" s="138"/>
      <c r="H95" s="139"/>
      <c r="I95" s="140"/>
      <c r="J95" s="141">
        <f t="shared" si="12"/>
        <v>0</v>
      </c>
      <c r="K95" s="142"/>
      <c r="L95" s="143">
        <f t="shared" si="13"/>
        <v>0</v>
      </c>
      <c r="M95" s="174" t="str">
        <f t="shared" si="7"/>
        <v/>
      </c>
      <c r="N95" s="145">
        <f>J95-L95</f>
        <v>0</v>
      </c>
      <c r="O95" s="146"/>
    </row>
    <row r="96" spans="1:15" ht="18.75" customHeight="1" x14ac:dyDescent="0.15">
      <c r="A96" s="87"/>
      <c r="B96" s="137"/>
      <c r="C96" s="326"/>
      <c r="D96" s="317"/>
      <c r="E96" s="318"/>
      <c r="F96" s="239"/>
      <c r="G96" s="138"/>
      <c r="H96" s="139"/>
      <c r="I96" s="140"/>
      <c r="J96" s="141">
        <f t="shared" si="12"/>
        <v>0</v>
      </c>
      <c r="K96" s="142"/>
      <c r="L96" s="143">
        <f t="shared" si="13"/>
        <v>0</v>
      </c>
      <c r="M96" s="174" t="str">
        <f t="shared" si="7"/>
        <v/>
      </c>
      <c r="N96" s="145">
        <f t="shared" si="10"/>
        <v>0</v>
      </c>
      <c r="O96" s="146"/>
    </row>
    <row r="97" spans="1:15" ht="18.75" customHeight="1" x14ac:dyDescent="0.15">
      <c r="A97" s="87"/>
      <c r="B97" s="137"/>
      <c r="C97" s="326"/>
      <c r="D97" s="317"/>
      <c r="E97" s="318"/>
      <c r="F97" s="239"/>
      <c r="G97" s="138"/>
      <c r="H97" s="139"/>
      <c r="I97" s="140"/>
      <c r="J97" s="141">
        <f t="shared" si="12"/>
        <v>0</v>
      </c>
      <c r="K97" s="142"/>
      <c r="L97" s="143">
        <f t="shared" si="13"/>
        <v>0</v>
      </c>
      <c r="M97" s="174" t="str">
        <f t="shared" si="7"/>
        <v/>
      </c>
      <c r="N97" s="145">
        <f t="shared" si="10"/>
        <v>0</v>
      </c>
      <c r="O97" s="146"/>
    </row>
    <row r="98" spans="1:15" ht="18.75" customHeight="1" x14ac:dyDescent="0.15">
      <c r="A98" s="87"/>
      <c r="B98" s="137"/>
      <c r="C98" s="326"/>
      <c r="D98" s="317"/>
      <c r="E98" s="318"/>
      <c r="F98" s="239"/>
      <c r="G98" s="138"/>
      <c r="H98" s="139"/>
      <c r="I98" s="140"/>
      <c r="J98" s="141">
        <f t="shared" si="12"/>
        <v>0</v>
      </c>
      <c r="K98" s="142"/>
      <c r="L98" s="143">
        <f t="shared" si="13"/>
        <v>0</v>
      </c>
      <c r="M98" s="174" t="str">
        <f t="shared" si="7"/>
        <v/>
      </c>
      <c r="N98" s="145">
        <f t="shared" si="10"/>
        <v>0</v>
      </c>
      <c r="O98" s="146"/>
    </row>
    <row r="99" spans="1:15" ht="18.75" customHeight="1" x14ac:dyDescent="0.15">
      <c r="A99" s="87"/>
      <c r="B99" s="137"/>
      <c r="C99" s="326"/>
      <c r="D99" s="317"/>
      <c r="E99" s="318"/>
      <c r="F99" s="239"/>
      <c r="G99" s="138"/>
      <c r="H99" s="139"/>
      <c r="I99" s="140"/>
      <c r="J99" s="141">
        <f t="shared" si="12"/>
        <v>0</v>
      </c>
      <c r="K99" s="142"/>
      <c r="L99" s="143">
        <f t="shared" si="13"/>
        <v>0</v>
      </c>
      <c r="M99" s="174" t="str">
        <f t="shared" si="7"/>
        <v/>
      </c>
      <c r="N99" s="145">
        <f t="shared" si="10"/>
        <v>0</v>
      </c>
      <c r="O99" s="146"/>
    </row>
    <row r="100" spans="1:15" ht="18.75" customHeight="1" x14ac:dyDescent="0.15">
      <c r="A100" s="87"/>
      <c r="B100" s="137"/>
      <c r="C100" s="326"/>
      <c r="D100" s="317"/>
      <c r="E100" s="318"/>
      <c r="F100" s="239"/>
      <c r="G100" s="138"/>
      <c r="H100" s="139"/>
      <c r="I100" s="140"/>
      <c r="J100" s="141">
        <f t="shared" si="12"/>
        <v>0</v>
      </c>
      <c r="K100" s="142"/>
      <c r="L100" s="143">
        <f t="shared" si="13"/>
        <v>0</v>
      </c>
      <c r="M100" s="174" t="str">
        <f t="shared" si="7"/>
        <v/>
      </c>
      <c r="N100" s="145">
        <f t="shared" si="10"/>
        <v>0</v>
      </c>
      <c r="O100" s="146"/>
    </row>
    <row r="101" spans="1:15" ht="18.75" customHeight="1" x14ac:dyDescent="0.15">
      <c r="A101" s="87"/>
      <c r="B101" s="137"/>
      <c r="C101" s="326"/>
      <c r="D101" s="317"/>
      <c r="E101" s="318"/>
      <c r="F101" s="239"/>
      <c r="G101" s="138"/>
      <c r="H101" s="139"/>
      <c r="I101" s="140"/>
      <c r="J101" s="141">
        <f t="shared" si="12"/>
        <v>0</v>
      </c>
      <c r="K101" s="142"/>
      <c r="L101" s="143">
        <f t="shared" si="13"/>
        <v>0</v>
      </c>
      <c r="M101" s="174" t="str">
        <f t="shared" si="7"/>
        <v/>
      </c>
      <c r="N101" s="145">
        <f t="shared" si="10"/>
        <v>0</v>
      </c>
      <c r="O101" s="146"/>
    </row>
    <row r="102" spans="1:15" ht="18.75" customHeight="1" x14ac:dyDescent="0.15">
      <c r="A102" s="87"/>
      <c r="B102" s="137"/>
      <c r="C102" s="326"/>
      <c r="D102" s="317"/>
      <c r="E102" s="318"/>
      <c r="F102" s="239"/>
      <c r="G102" s="138"/>
      <c r="H102" s="139"/>
      <c r="I102" s="140"/>
      <c r="J102" s="141">
        <f t="shared" si="12"/>
        <v>0</v>
      </c>
      <c r="K102" s="142"/>
      <c r="L102" s="143">
        <f t="shared" si="13"/>
        <v>0</v>
      </c>
      <c r="M102" s="174" t="str">
        <f t="shared" si="7"/>
        <v/>
      </c>
      <c r="N102" s="145">
        <f t="shared" si="10"/>
        <v>0</v>
      </c>
      <c r="O102" s="146"/>
    </row>
    <row r="103" spans="1:15" ht="18.75" customHeight="1" x14ac:dyDescent="0.15">
      <c r="A103" s="87"/>
      <c r="B103" s="137"/>
      <c r="C103" s="326"/>
      <c r="D103" s="317"/>
      <c r="E103" s="318"/>
      <c r="F103" s="239"/>
      <c r="G103" s="138"/>
      <c r="H103" s="139"/>
      <c r="I103" s="140"/>
      <c r="J103" s="141">
        <f t="shared" si="12"/>
        <v>0</v>
      </c>
      <c r="K103" s="142"/>
      <c r="L103" s="143">
        <f t="shared" si="13"/>
        <v>0</v>
      </c>
      <c r="M103" s="174" t="str">
        <f t="shared" si="7"/>
        <v/>
      </c>
      <c r="N103" s="145">
        <f t="shared" si="10"/>
        <v>0</v>
      </c>
      <c r="O103" s="146"/>
    </row>
    <row r="104" spans="1:15" ht="18.75" customHeight="1" x14ac:dyDescent="0.15">
      <c r="A104" s="87"/>
      <c r="B104" s="137"/>
      <c r="C104" s="326"/>
      <c r="D104" s="317"/>
      <c r="E104" s="318"/>
      <c r="F104" s="239"/>
      <c r="G104" s="138"/>
      <c r="H104" s="139"/>
      <c r="I104" s="140"/>
      <c r="J104" s="141">
        <f t="shared" si="12"/>
        <v>0</v>
      </c>
      <c r="K104" s="142"/>
      <c r="L104" s="143">
        <f t="shared" si="13"/>
        <v>0</v>
      </c>
      <c r="M104" s="174" t="str">
        <f t="shared" si="7"/>
        <v/>
      </c>
      <c r="N104" s="145">
        <f t="shared" si="10"/>
        <v>0</v>
      </c>
      <c r="O104" s="146"/>
    </row>
    <row r="105" spans="1:15" ht="18.75" customHeight="1" x14ac:dyDescent="0.15">
      <c r="A105" s="87"/>
      <c r="B105" s="137"/>
      <c r="C105" s="326"/>
      <c r="D105" s="317"/>
      <c r="E105" s="318"/>
      <c r="F105" s="239"/>
      <c r="G105" s="138"/>
      <c r="H105" s="139"/>
      <c r="I105" s="140"/>
      <c r="J105" s="141">
        <f t="shared" si="12"/>
        <v>0</v>
      </c>
      <c r="K105" s="142"/>
      <c r="L105" s="143">
        <f t="shared" si="13"/>
        <v>0</v>
      </c>
      <c r="M105" s="174" t="str">
        <f t="shared" si="7"/>
        <v/>
      </c>
      <c r="N105" s="145">
        <f t="shared" si="10"/>
        <v>0</v>
      </c>
      <c r="O105" s="146"/>
    </row>
    <row r="106" spans="1:15" ht="18.75" customHeight="1" x14ac:dyDescent="0.15">
      <c r="A106" s="87"/>
      <c r="B106" s="137"/>
      <c r="C106" s="326"/>
      <c r="D106" s="317"/>
      <c r="E106" s="318"/>
      <c r="F106" s="239"/>
      <c r="G106" s="138"/>
      <c r="H106" s="139"/>
      <c r="I106" s="140"/>
      <c r="J106" s="141">
        <f t="shared" si="12"/>
        <v>0</v>
      </c>
      <c r="K106" s="142"/>
      <c r="L106" s="143">
        <f t="shared" si="13"/>
        <v>0</v>
      </c>
      <c r="M106" s="174" t="str">
        <f t="shared" si="7"/>
        <v/>
      </c>
      <c r="N106" s="145">
        <f>J106-L106</f>
        <v>0</v>
      </c>
      <c r="O106" s="146"/>
    </row>
    <row r="107" spans="1:15" ht="18.75" customHeight="1" x14ac:dyDescent="0.15">
      <c r="A107" s="87"/>
      <c r="B107" s="137"/>
      <c r="C107" s="326"/>
      <c r="D107" s="317"/>
      <c r="E107" s="318"/>
      <c r="F107" s="239"/>
      <c r="G107" s="138"/>
      <c r="H107" s="139"/>
      <c r="I107" s="140"/>
      <c r="J107" s="141">
        <f t="shared" si="12"/>
        <v>0</v>
      </c>
      <c r="K107" s="142"/>
      <c r="L107" s="143">
        <f t="shared" si="13"/>
        <v>0</v>
      </c>
      <c r="M107" s="174" t="str">
        <f t="shared" si="7"/>
        <v/>
      </c>
      <c r="N107" s="145">
        <f t="shared" ref="N107" si="15">J107-L107</f>
        <v>0</v>
      </c>
      <c r="O107" s="146"/>
    </row>
    <row r="108" spans="1:15" ht="18.75" customHeight="1" x14ac:dyDescent="0.15">
      <c r="A108" s="87"/>
      <c r="B108" s="137"/>
      <c r="C108" s="326"/>
      <c r="D108" s="317"/>
      <c r="E108" s="318"/>
      <c r="F108" s="239"/>
      <c r="G108" s="138"/>
      <c r="H108" s="139"/>
      <c r="I108" s="140"/>
      <c r="J108" s="141">
        <f t="shared" si="12"/>
        <v>0</v>
      </c>
      <c r="K108" s="142"/>
      <c r="L108" s="143">
        <f t="shared" si="13"/>
        <v>0</v>
      </c>
      <c r="M108" s="174" t="str">
        <f t="shared" si="7"/>
        <v/>
      </c>
      <c r="N108" s="145">
        <f>J108-L108</f>
        <v>0</v>
      </c>
      <c r="O108" s="146"/>
    </row>
    <row r="109" spans="1:15" ht="18.75" customHeight="1" x14ac:dyDescent="0.15">
      <c r="A109" s="87"/>
      <c r="B109" s="137"/>
      <c r="C109" s="326"/>
      <c r="D109" s="317"/>
      <c r="E109" s="318"/>
      <c r="F109" s="239"/>
      <c r="G109" s="138"/>
      <c r="H109" s="139"/>
      <c r="I109" s="140"/>
      <c r="J109" s="141">
        <f t="shared" si="12"/>
        <v>0</v>
      </c>
      <c r="K109" s="142"/>
      <c r="L109" s="143">
        <f t="shared" si="13"/>
        <v>0</v>
      </c>
      <c r="M109" s="174" t="str">
        <f t="shared" si="7"/>
        <v/>
      </c>
      <c r="N109" s="145">
        <f t="shared" si="10"/>
        <v>0</v>
      </c>
      <c r="O109" s="146"/>
    </row>
    <row r="110" spans="1:15" ht="18.75" customHeight="1" x14ac:dyDescent="0.15">
      <c r="A110" s="87"/>
      <c r="B110" s="137"/>
      <c r="C110" s="326"/>
      <c r="D110" s="317"/>
      <c r="E110" s="318"/>
      <c r="F110" s="239"/>
      <c r="G110" s="138"/>
      <c r="H110" s="139"/>
      <c r="I110" s="140"/>
      <c r="J110" s="141">
        <f t="shared" si="12"/>
        <v>0</v>
      </c>
      <c r="K110" s="142"/>
      <c r="L110" s="143">
        <f t="shared" si="13"/>
        <v>0</v>
      </c>
      <c r="M110" s="174" t="str">
        <f t="shared" si="7"/>
        <v/>
      </c>
      <c r="N110" s="145">
        <f t="shared" si="10"/>
        <v>0</v>
      </c>
      <c r="O110" s="146"/>
    </row>
    <row r="111" spans="1:15" ht="18.75" customHeight="1" x14ac:dyDescent="0.15">
      <c r="A111" s="87"/>
      <c r="B111" s="137"/>
      <c r="C111" s="326"/>
      <c r="D111" s="317"/>
      <c r="E111" s="318"/>
      <c r="F111" s="239"/>
      <c r="G111" s="138"/>
      <c r="H111" s="139"/>
      <c r="I111" s="140"/>
      <c r="J111" s="141">
        <f t="shared" si="12"/>
        <v>0</v>
      </c>
      <c r="K111" s="142"/>
      <c r="L111" s="143">
        <f t="shared" si="13"/>
        <v>0</v>
      </c>
      <c r="M111" s="174" t="str">
        <f t="shared" si="7"/>
        <v/>
      </c>
      <c r="N111" s="145">
        <f t="shared" si="10"/>
        <v>0</v>
      </c>
      <c r="O111" s="146"/>
    </row>
    <row r="112" spans="1:15" ht="18.75" customHeight="1" x14ac:dyDescent="0.15">
      <c r="A112" s="87"/>
      <c r="B112" s="137"/>
      <c r="C112" s="326"/>
      <c r="D112" s="317"/>
      <c r="E112" s="318"/>
      <c r="F112" s="239"/>
      <c r="G112" s="138"/>
      <c r="H112" s="139"/>
      <c r="I112" s="140"/>
      <c r="J112" s="141">
        <f t="shared" si="12"/>
        <v>0</v>
      </c>
      <c r="K112" s="142"/>
      <c r="L112" s="143">
        <f t="shared" si="13"/>
        <v>0</v>
      </c>
      <c r="M112" s="174" t="str">
        <f t="shared" si="7"/>
        <v/>
      </c>
      <c r="N112" s="145">
        <f>J112-L112</f>
        <v>0</v>
      </c>
      <c r="O112" s="146"/>
    </row>
    <row r="113" spans="1:15" ht="18.75" customHeight="1" thickBot="1" x14ac:dyDescent="0.2">
      <c r="A113" s="87"/>
      <c r="B113" s="320"/>
      <c r="C113" s="269"/>
      <c r="D113" s="270"/>
      <c r="E113" s="271"/>
      <c r="F113" s="272"/>
      <c r="G113" s="273"/>
      <c r="H113" s="274"/>
      <c r="I113" s="275"/>
      <c r="J113" s="304">
        <f t="shared" si="12"/>
        <v>0</v>
      </c>
      <c r="K113" s="276"/>
      <c r="L113" s="306">
        <f t="shared" si="13"/>
        <v>0</v>
      </c>
      <c r="M113" s="308" t="str">
        <f t="shared" si="7"/>
        <v/>
      </c>
      <c r="N113" s="277">
        <f t="shared" si="10"/>
        <v>0</v>
      </c>
      <c r="O113" s="103"/>
    </row>
    <row r="114" spans="1:15" ht="18.75" customHeight="1" x14ac:dyDescent="0.15">
      <c r="A114" s="87"/>
      <c r="B114" s="147"/>
      <c r="C114" s="268" t="s">
        <v>510</v>
      </c>
      <c r="D114" s="251" t="s">
        <v>548</v>
      </c>
      <c r="E114" s="252" t="s">
        <v>496</v>
      </c>
      <c r="F114" s="253"/>
      <c r="G114" s="314"/>
      <c r="H114" s="315"/>
      <c r="I114" s="152"/>
      <c r="J114" s="254">
        <f>SUMIFS(J94:J113,B94:B113,"設備")</f>
        <v>0</v>
      </c>
      <c r="K114" s="154"/>
      <c r="L114" s="255">
        <f>SUMIFS(L94:L113,B94:B113,"設備")</f>
        <v>0</v>
      </c>
      <c r="M114" s="316"/>
      <c r="N114" s="256">
        <f t="shared" si="10"/>
        <v>0</v>
      </c>
      <c r="O114" s="157"/>
    </row>
    <row r="115" spans="1:15" ht="18.75" customHeight="1" x14ac:dyDescent="0.15">
      <c r="A115" s="87"/>
      <c r="B115" s="137"/>
      <c r="C115" s="263" t="s">
        <v>510</v>
      </c>
      <c r="D115" s="319" t="s">
        <v>549</v>
      </c>
      <c r="E115" s="179" t="s">
        <v>496</v>
      </c>
      <c r="F115" s="238"/>
      <c r="G115" s="170"/>
      <c r="H115" s="171"/>
      <c r="I115" s="141"/>
      <c r="J115" s="172">
        <f>SUMIFS(J94:J113,B94:B113,"工事")</f>
        <v>0</v>
      </c>
      <c r="K115" s="143"/>
      <c r="L115" s="173">
        <f>SUMIFS(L94:L113,B94:B113,"工事")</f>
        <v>0</v>
      </c>
      <c r="M115" s="174"/>
      <c r="N115" s="175">
        <f t="shared" si="10"/>
        <v>0</v>
      </c>
      <c r="O115" s="146"/>
    </row>
    <row r="116" spans="1:15" ht="18.75" customHeight="1" thickBot="1" x14ac:dyDescent="0.2">
      <c r="A116" s="87"/>
      <c r="B116" s="257"/>
      <c r="C116" s="278"/>
      <c r="D116" s="279" t="s">
        <v>510</v>
      </c>
      <c r="E116" s="280" t="s">
        <v>509</v>
      </c>
      <c r="F116" s="281"/>
      <c r="G116" s="282"/>
      <c r="H116" s="283"/>
      <c r="I116" s="258"/>
      <c r="J116" s="265">
        <f>J114+J115</f>
        <v>0</v>
      </c>
      <c r="K116" s="259"/>
      <c r="L116" s="266">
        <f>L114+L115</f>
        <v>0</v>
      </c>
      <c r="M116" s="260"/>
      <c r="N116" s="267">
        <f t="shared" si="10"/>
        <v>0</v>
      </c>
      <c r="O116" s="261"/>
    </row>
    <row r="117" spans="1:15" ht="18.75" customHeight="1" thickTop="1" x14ac:dyDescent="0.15">
      <c r="A117" s="87"/>
      <c r="B117" s="147"/>
      <c r="C117" s="250" t="s">
        <v>417</v>
      </c>
      <c r="D117" s="251" t="s">
        <v>491</v>
      </c>
      <c r="E117" s="252" t="s">
        <v>493</v>
      </c>
      <c r="F117" s="253"/>
      <c r="G117" s="314"/>
      <c r="H117" s="315"/>
      <c r="I117" s="152"/>
      <c r="J117" s="254">
        <f>SUMIFS(J70:J116,D70:D116,"設備費1")</f>
        <v>0</v>
      </c>
      <c r="K117" s="154"/>
      <c r="L117" s="255">
        <f>SUMIFS(L70:L116,D70:D116,"設備費1")</f>
        <v>0</v>
      </c>
      <c r="M117" s="316"/>
      <c r="N117" s="256">
        <f t="shared" si="10"/>
        <v>0</v>
      </c>
      <c r="O117" s="157"/>
    </row>
    <row r="118" spans="1:15" ht="18.75" customHeight="1" x14ac:dyDescent="0.15">
      <c r="A118" s="87"/>
      <c r="B118" s="137"/>
      <c r="C118" s="177" t="s">
        <v>417</v>
      </c>
      <c r="D118" s="319" t="s">
        <v>497</v>
      </c>
      <c r="E118" s="179" t="s">
        <v>493</v>
      </c>
      <c r="F118" s="238"/>
      <c r="G118" s="170"/>
      <c r="H118" s="171"/>
      <c r="I118" s="141"/>
      <c r="J118" s="172">
        <f>SUMIFS(J70:J116,D70:D116,"工事費1")</f>
        <v>0</v>
      </c>
      <c r="K118" s="143"/>
      <c r="L118" s="173">
        <f>SUMIFS(L70:L116,D70:D116,"工事費1")</f>
        <v>0</v>
      </c>
      <c r="M118" s="174"/>
      <c r="N118" s="175">
        <f t="shared" si="10"/>
        <v>0</v>
      </c>
      <c r="O118" s="146"/>
    </row>
    <row r="119" spans="1:15" ht="18.75" customHeight="1" thickBot="1" x14ac:dyDescent="0.2">
      <c r="A119" s="87"/>
      <c r="B119" s="257"/>
      <c r="C119" s="278"/>
      <c r="D119" s="284" t="s">
        <v>498</v>
      </c>
      <c r="E119" s="280" t="s">
        <v>493</v>
      </c>
      <c r="F119" s="281"/>
      <c r="G119" s="282"/>
      <c r="H119" s="283"/>
      <c r="I119" s="258"/>
      <c r="J119" s="265">
        <f>J117+J118</f>
        <v>0</v>
      </c>
      <c r="K119" s="259"/>
      <c r="L119" s="266">
        <f>L117+L118</f>
        <v>0</v>
      </c>
      <c r="M119" s="260"/>
      <c r="N119" s="267">
        <f t="shared" si="10"/>
        <v>0</v>
      </c>
      <c r="O119" s="261"/>
    </row>
    <row r="120" spans="1:15" ht="18.75" customHeight="1" thickTop="1" x14ac:dyDescent="0.15">
      <c r="A120" s="87"/>
      <c r="B120" s="137"/>
      <c r="C120" s="2011" t="s">
        <v>499</v>
      </c>
      <c r="D120" s="2012"/>
      <c r="E120" s="2013"/>
      <c r="F120" s="239"/>
      <c r="G120" s="138"/>
      <c r="H120" s="139"/>
      <c r="I120" s="141"/>
      <c r="J120" s="141"/>
      <c r="K120" s="142"/>
      <c r="L120" s="143"/>
      <c r="M120" s="174"/>
      <c r="N120" s="145"/>
      <c r="O120" s="146"/>
    </row>
    <row r="121" spans="1:15" ht="18.75" customHeight="1" x14ac:dyDescent="0.15">
      <c r="A121" s="87"/>
      <c r="B121" s="137"/>
      <c r="C121" s="2014" t="s">
        <v>517</v>
      </c>
      <c r="D121" s="2015"/>
      <c r="E121" s="2016"/>
      <c r="F121" s="239"/>
      <c r="G121" s="138"/>
      <c r="H121" s="139"/>
      <c r="I121" s="140"/>
      <c r="J121" s="141"/>
      <c r="K121" s="142"/>
      <c r="L121" s="143"/>
      <c r="M121" s="174" t="str">
        <f t="shared" ref="M121:M141" si="16">IF(I121-K121=0,"",I121-K121)</f>
        <v/>
      </c>
      <c r="N121" s="145"/>
      <c r="O121" s="146"/>
    </row>
    <row r="122" spans="1:15" ht="18.75" customHeight="1" x14ac:dyDescent="0.15">
      <c r="A122" s="87"/>
      <c r="B122" s="137"/>
      <c r="C122" s="326"/>
      <c r="D122" s="317"/>
      <c r="E122" s="318"/>
      <c r="F122" s="239"/>
      <c r="G122" s="138"/>
      <c r="H122" s="139"/>
      <c r="I122" s="140"/>
      <c r="J122" s="141">
        <f t="shared" ref="J122:J141" si="17">ROUNDDOWN(H122*I122,0)</f>
        <v>0</v>
      </c>
      <c r="K122" s="142"/>
      <c r="L122" s="143">
        <f t="shared" ref="L122:L141" si="18">ROUNDDOWN(H122*K122,0)</f>
        <v>0</v>
      </c>
      <c r="M122" s="174" t="str">
        <f t="shared" si="16"/>
        <v/>
      </c>
      <c r="N122" s="145">
        <f>J122-L122</f>
        <v>0</v>
      </c>
      <c r="O122" s="146"/>
    </row>
    <row r="123" spans="1:15" ht="18.75" customHeight="1" x14ac:dyDescent="0.15">
      <c r="A123" s="87"/>
      <c r="B123" s="137"/>
      <c r="C123" s="326"/>
      <c r="D123" s="317"/>
      <c r="E123" s="318"/>
      <c r="F123" s="239"/>
      <c r="G123" s="138"/>
      <c r="H123" s="139"/>
      <c r="I123" s="140"/>
      <c r="J123" s="141">
        <f t="shared" si="17"/>
        <v>0</v>
      </c>
      <c r="K123" s="142"/>
      <c r="L123" s="143">
        <f t="shared" si="18"/>
        <v>0</v>
      </c>
      <c r="M123" s="174" t="str">
        <f t="shared" si="16"/>
        <v/>
      </c>
      <c r="N123" s="145">
        <f t="shared" ref="N123:N136" si="19">J123-L123</f>
        <v>0</v>
      </c>
      <c r="O123" s="146"/>
    </row>
    <row r="124" spans="1:15" ht="18.75" customHeight="1" x14ac:dyDescent="0.15">
      <c r="A124" s="87"/>
      <c r="B124" s="137"/>
      <c r="C124" s="326"/>
      <c r="D124" s="317"/>
      <c r="E124" s="318"/>
      <c r="F124" s="239"/>
      <c r="G124" s="138"/>
      <c r="H124" s="139"/>
      <c r="I124" s="140"/>
      <c r="J124" s="141">
        <f t="shared" si="17"/>
        <v>0</v>
      </c>
      <c r="K124" s="142"/>
      <c r="L124" s="143">
        <f t="shared" si="18"/>
        <v>0</v>
      </c>
      <c r="M124" s="174" t="str">
        <f t="shared" si="16"/>
        <v/>
      </c>
      <c r="N124" s="145">
        <f t="shared" si="19"/>
        <v>0</v>
      </c>
      <c r="O124" s="146"/>
    </row>
    <row r="125" spans="1:15" ht="18.75" customHeight="1" x14ac:dyDescent="0.15">
      <c r="A125" s="87"/>
      <c r="B125" s="137"/>
      <c r="C125" s="326"/>
      <c r="D125" s="317"/>
      <c r="E125" s="318"/>
      <c r="F125" s="239"/>
      <c r="G125" s="138"/>
      <c r="H125" s="139"/>
      <c r="I125" s="140"/>
      <c r="J125" s="141">
        <f t="shared" si="17"/>
        <v>0</v>
      </c>
      <c r="K125" s="142"/>
      <c r="L125" s="143">
        <f t="shared" si="18"/>
        <v>0</v>
      </c>
      <c r="M125" s="174" t="str">
        <f t="shared" si="16"/>
        <v/>
      </c>
      <c r="N125" s="145">
        <f t="shared" si="19"/>
        <v>0</v>
      </c>
      <c r="O125" s="146"/>
    </row>
    <row r="126" spans="1:15" ht="18.75" customHeight="1" x14ac:dyDescent="0.15">
      <c r="A126" s="87"/>
      <c r="B126" s="137"/>
      <c r="C126" s="326"/>
      <c r="D126" s="317"/>
      <c r="E126" s="318"/>
      <c r="F126" s="239"/>
      <c r="G126" s="138"/>
      <c r="H126" s="139"/>
      <c r="I126" s="140"/>
      <c r="J126" s="141">
        <f t="shared" si="17"/>
        <v>0</v>
      </c>
      <c r="K126" s="142"/>
      <c r="L126" s="143">
        <f t="shared" si="18"/>
        <v>0</v>
      </c>
      <c r="M126" s="174" t="str">
        <f t="shared" si="16"/>
        <v/>
      </c>
      <c r="N126" s="145">
        <f t="shared" si="19"/>
        <v>0</v>
      </c>
      <c r="O126" s="146"/>
    </row>
    <row r="127" spans="1:15" ht="18.75" customHeight="1" x14ac:dyDescent="0.15">
      <c r="A127" s="87"/>
      <c r="B127" s="137"/>
      <c r="C127" s="326"/>
      <c r="D127" s="317"/>
      <c r="E127" s="318"/>
      <c r="F127" s="239"/>
      <c r="G127" s="138"/>
      <c r="H127" s="139"/>
      <c r="I127" s="140"/>
      <c r="J127" s="141">
        <f t="shared" si="17"/>
        <v>0</v>
      </c>
      <c r="K127" s="142"/>
      <c r="L127" s="143">
        <f t="shared" si="18"/>
        <v>0</v>
      </c>
      <c r="M127" s="174" t="str">
        <f t="shared" si="16"/>
        <v/>
      </c>
      <c r="N127" s="145">
        <f t="shared" si="19"/>
        <v>0</v>
      </c>
      <c r="O127" s="146"/>
    </row>
    <row r="128" spans="1:15" ht="18.75" customHeight="1" x14ac:dyDescent="0.15">
      <c r="A128" s="87"/>
      <c r="B128" s="137"/>
      <c r="C128" s="326"/>
      <c r="D128" s="317"/>
      <c r="E128" s="318"/>
      <c r="F128" s="239"/>
      <c r="G128" s="138"/>
      <c r="H128" s="139"/>
      <c r="I128" s="140"/>
      <c r="J128" s="141">
        <f t="shared" si="17"/>
        <v>0</v>
      </c>
      <c r="K128" s="142"/>
      <c r="L128" s="143">
        <f t="shared" si="18"/>
        <v>0</v>
      </c>
      <c r="M128" s="174" t="str">
        <f t="shared" si="16"/>
        <v/>
      </c>
      <c r="N128" s="145">
        <f t="shared" si="19"/>
        <v>0</v>
      </c>
      <c r="O128" s="146"/>
    </row>
    <row r="129" spans="1:15" ht="18.75" customHeight="1" x14ac:dyDescent="0.15">
      <c r="A129" s="87"/>
      <c r="B129" s="137"/>
      <c r="C129" s="326"/>
      <c r="D129" s="317"/>
      <c r="E129" s="318"/>
      <c r="F129" s="239"/>
      <c r="G129" s="138"/>
      <c r="H129" s="139"/>
      <c r="I129" s="140"/>
      <c r="J129" s="141">
        <f t="shared" si="17"/>
        <v>0</v>
      </c>
      <c r="K129" s="142"/>
      <c r="L129" s="143">
        <f t="shared" si="18"/>
        <v>0</v>
      </c>
      <c r="M129" s="174" t="str">
        <f t="shared" si="16"/>
        <v/>
      </c>
      <c r="N129" s="145">
        <f t="shared" si="19"/>
        <v>0</v>
      </c>
      <c r="O129" s="146"/>
    </row>
    <row r="130" spans="1:15" ht="18.75" customHeight="1" x14ac:dyDescent="0.15">
      <c r="A130" s="87"/>
      <c r="B130" s="137"/>
      <c r="C130" s="326"/>
      <c r="D130" s="317"/>
      <c r="E130" s="318"/>
      <c r="F130" s="239"/>
      <c r="G130" s="138"/>
      <c r="H130" s="139"/>
      <c r="I130" s="140"/>
      <c r="J130" s="141">
        <f t="shared" si="17"/>
        <v>0</v>
      </c>
      <c r="K130" s="142"/>
      <c r="L130" s="143">
        <f t="shared" si="18"/>
        <v>0</v>
      </c>
      <c r="M130" s="174" t="str">
        <f t="shared" si="16"/>
        <v/>
      </c>
      <c r="N130" s="145">
        <f t="shared" si="19"/>
        <v>0</v>
      </c>
      <c r="O130" s="146"/>
    </row>
    <row r="131" spans="1:15" ht="18.75" customHeight="1" x14ac:dyDescent="0.15">
      <c r="A131" s="87"/>
      <c r="B131" s="137"/>
      <c r="C131" s="326"/>
      <c r="D131" s="317"/>
      <c r="E131" s="318"/>
      <c r="F131" s="239"/>
      <c r="G131" s="138"/>
      <c r="H131" s="139"/>
      <c r="I131" s="140"/>
      <c r="J131" s="141">
        <f t="shared" si="17"/>
        <v>0</v>
      </c>
      <c r="K131" s="142"/>
      <c r="L131" s="143">
        <f t="shared" si="18"/>
        <v>0</v>
      </c>
      <c r="M131" s="174" t="str">
        <f t="shared" si="16"/>
        <v/>
      </c>
      <c r="N131" s="145">
        <f t="shared" si="19"/>
        <v>0</v>
      </c>
      <c r="O131" s="146"/>
    </row>
    <row r="132" spans="1:15" ht="18.75" customHeight="1" x14ac:dyDescent="0.15">
      <c r="A132" s="87"/>
      <c r="B132" s="137"/>
      <c r="C132" s="326"/>
      <c r="D132" s="317"/>
      <c r="E132" s="318"/>
      <c r="F132" s="239"/>
      <c r="G132" s="138"/>
      <c r="H132" s="139"/>
      <c r="I132" s="140"/>
      <c r="J132" s="141">
        <f t="shared" si="17"/>
        <v>0</v>
      </c>
      <c r="K132" s="142"/>
      <c r="L132" s="143">
        <f t="shared" si="18"/>
        <v>0</v>
      </c>
      <c r="M132" s="174" t="str">
        <f t="shared" si="16"/>
        <v/>
      </c>
      <c r="N132" s="145">
        <f>J132-L132</f>
        <v>0</v>
      </c>
      <c r="O132" s="146"/>
    </row>
    <row r="133" spans="1:15" ht="18.75" customHeight="1" x14ac:dyDescent="0.15">
      <c r="A133" s="87"/>
      <c r="B133" s="137"/>
      <c r="C133" s="326"/>
      <c r="D133" s="317"/>
      <c r="E133" s="318"/>
      <c r="F133" s="239"/>
      <c r="G133" s="138"/>
      <c r="H133" s="139"/>
      <c r="I133" s="140"/>
      <c r="J133" s="141">
        <f t="shared" si="17"/>
        <v>0</v>
      </c>
      <c r="K133" s="142"/>
      <c r="L133" s="143">
        <f t="shared" si="18"/>
        <v>0</v>
      </c>
      <c r="M133" s="174" t="str">
        <f t="shared" si="16"/>
        <v/>
      </c>
      <c r="N133" s="145">
        <f t="shared" si="19"/>
        <v>0</v>
      </c>
      <c r="O133" s="146"/>
    </row>
    <row r="134" spans="1:15" ht="18.75" customHeight="1" x14ac:dyDescent="0.15">
      <c r="A134" s="87"/>
      <c r="B134" s="137"/>
      <c r="C134" s="326"/>
      <c r="D134" s="317"/>
      <c r="E134" s="318"/>
      <c r="F134" s="239"/>
      <c r="G134" s="138"/>
      <c r="H134" s="139"/>
      <c r="I134" s="140"/>
      <c r="J134" s="141">
        <f t="shared" si="17"/>
        <v>0</v>
      </c>
      <c r="K134" s="142"/>
      <c r="L134" s="143">
        <f t="shared" si="18"/>
        <v>0</v>
      </c>
      <c r="M134" s="174" t="str">
        <f t="shared" si="16"/>
        <v/>
      </c>
      <c r="N134" s="145">
        <f t="shared" si="19"/>
        <v>0</v>
      </c>
      <c r="O134" s="146"/>
    </row>
    <row r="135" spans="1:15" ht="18.75" customHeight="1" x14ac:dyDescent="0.15">
      <c r="A135" s="87"/>
      <c r="B135" s="137"/>
      <c r="C135" s="326"/>
      <c r="D135" s="317"/>
      <c r="E135" s="318"/>
      <c r="F135" s="239"/>
      <c r="G135" s="138"/>
      <c r="H135" s="139"/>
      <c r="I135" s="140"/>
      <c r="J135" s="141">
        <f t="shared" si="17"/>
        <v>0</v>
      </c>
      <c r="K135" s="142"/>
      <c r="L135" s="143">
        <f t="shared" si="18"/>
        <v>0</v>
      </c>
      <c r="M135" s="174" t="str">
        <f t="shared" si="16"/>
        <v/>
      </c>
      <c r="N135" s="145">
        <f t="shared" si="19"/>
        <v>0</v>
      </c>
      <c r="O135" s="146"/>
    </row>
    <row r="136" spans="1:15" ht="18.75" customHeight="1" x14ac:dyDescent="0.15">
      <c r="A136" s="87"/>
      <c r="B136" s="137"/>
      <c r="C136" s="326"/>
      <c r="D136" s="317"/>
      <c r="E136" s="318"/>
      <c r="F136" s="239"/>
      <c r="G136" s="138"/>
      <c r="H136" s="139"/>
      <c r="I136" s="140"/>
      <c r="J136" s="141">
        <f t="shared" si="17"/>
        <v>0</v>
      </c>
      <c r="K136" s="142"/>
      <c r="L136" s="143">
        <f t="shared" si="18"/>
        <v>0</v>
      </c>
      <c r="M136" s="174" t="str">
        <f t="shared" si="16"/>
        <v/>
      </c>
      <c r="N136" s="145">
        <f t="shared" si="19"/>
        <v>0</v>
      </c>
      <c r="O136" s="146"/>
    </row>
    <row r="137" spans="1:15" ht="18.75" customHeight="1" x14ac:dyDescent="0.15">
      <c r="A137" s="87"/>
      <c r="B137" s="137"/>
      <c r="C137" s="326"/>
      <c r="D137" s="317"/>
      <c r="E137" s="318"/>
      <c r="F137" s="239"/>
      <c r="G137" s="138"/>
      <c r="H137" s="139"/>
      <c r="I137" s="140"/>
      <c r="J137" s="141">
        <f t="shared" si="17"/>
        <v>0</v>
      </c>
      <c r="K137" s="142"/>
      <c r="L137" s="143">
        <f t="shared" si="18"/>
        <v>0</v>
      </c>
      <c r="M137" s="174" t="str">
        <f t="shared" si="16"/>
        <v/>
      </c>
      <c r="N137" s="145">
        <f>J137-L137</f>
        <v>0</v>
      </c>
      <c r="O137" s="146"/>
    </row>
    <row r="138" spans="1:15" ht="18.75" customHeight="1" x14ac:dyDescent="0.15">
      <c r="A138" s="87"/>
      <c r="B138" s="137"/>
      <c r="C138" s="326"/>
      <c r="D138" s="317"/>
      <c r="E138" s="318"/>
      <c r="F138" s="239"/>
      <c r="G138" s="138"/>
      <c r="H138" s="139"/>
      <c r="I138" s="140"/>
      <c r="J138" s="141">
        <f t="shared" si="17"/>
        <v>0</v>
      </c>
      <c r="K138" s="142"/>
      <c r="L138" s="143">
        <f t="shared" si="18"/>
        <v>0</v>
      </c>
      <c r="M138" s="174" t="str">
        <f t="shared" si="16"/>
        <v/>
      </c>
      <c r="N138" s="145">
        <f t="shared" ref="N138:N141" si="20">J138-L138</f>
        <v>0</v>
      </c>
      <c r="O138" s="146"/>
    </row>
    <row r="139" spans="1:15" ht="18.75" customHeight="1" x14ac:dyDescent="0.15">
      <c r="A139" s="87"/>
      <c r="B139" s="137"/>
      <c r="C139" s="326"/>
      <c r="D139" s="317"/>
      <c r="E139" s="318"/>
      <c r="F139" s="239"/>
      <c r="G139" s="138"/>
      <c r="H139" s="139"/>
      <c r="I139" s="140"/>
      <c r="J139" s="141">
        <f t="shared" si="17"/>
        <v>0</v>
      </c>
      <c r="K139" s="142"/>
      <c r="L139" s="143">
        <f t="shared" si="18"/>
        <v>0</v>
      </c>
      <c r="M139" s="174" t="str">
        <f t="shared" si="16"/>
        <v/>
      </c>
      <c r="N139" s="145">
        <f t="shared" si="20"/>
        <v>0</v>
      </c>
      <c r="O139" s="146"/>
    </row>
    <row r="140" spans="1:15" ht="18.75" customHeight="1" x14ac:dyDescent="0.15">
      <c r="A140" s="87"/>
      <c r="B140" s="137"/>
      <c r="C140" s="326"/>
      <c r="D140" s="317"/>
      <c r="E140" s="318"/>
      <c r="F140" s="239"/>
      <c r="G140" s="138"/>
      <c r="H140" s="139"/>
      <c r="I140" s="140"/>
      <c r="J140" s="141">
        <f t="shared" si="17"/>
        <v>0</v>
      </c>
      <c r="K140" s="142"/>
      <c r="L140" s="143">
        <f t="shared" si="18"/>
        <v>0</v>
      </c>
      <c r="M140" s="174" t="str">
        <f t="shared" si="16"/>
        <v/>
      </c>
      <c r="N140" s="145">
        <f t="shared" si="20"/>
        <v>0</v>
      </c>
      <c r="O140" s="146"/>
    </row>
    <row r="141" spans="1:15" ht="18.75" customHeight="1" thickBot="1" x14ac:dyDescent="0.2">
      <c r="A141" s="87"/>
      <c r="B141" s="320"/>
      <c r="C141" s="269"/>
      <c r="D141" s="270"/>
      <c r="E141" s="271"/>
      <c r="F141" s="272"/>
      <c r="G141" s="273"/>
      <c r="H141" s="274"/>
      <c r="I141" s="275"/>
      <c r="J141" s="304">
        <f t="shared" si="17"/>
        <v>0</v>
      </c>
      <c r="K141" s="276"/>
      <c r="L141" s="306">
        <f t="shared" si="18"/>
        <v>0</v>
      </c>
      <c r="M141" s="308" t="str">
        <f t="shared" si="16"/>
        <v/>
      </c>
      <c r="N141" s="277">
        <f t="shared" si="20"/>
        <v>0</v>
      </c>
      <c r="O141" s="103"/>
    </row>
    <row r="142" spans="1:15" ht="18.75" customHeight="1" x14ac:dyDescent="0.15">
      <c r="A142" s="87"/>
      <c r="B142" s="147"/>
      <c r="C142" s="268" t="s">
        <v>515</v>
      </c>
      <c r="D142" s="251" t="s">
        <v>550</v>
      </c>
      <c r="E142" s="252" t="s">
        <v>496</v>
      </c>
      <c r="F142" s="253"/>
      <c r="G142" s="314"/>
      <c r="H142" s="315"/>
      <c r="I142" s="152"/>
      <c r="J142" s="254">
        <f>SUMIFS(J122:J141,B122:B141,"設備")</f>
        <v>0</v>
      </c>
      <c r="K142" s="154"/>
      <c r="L142" s="255">
        <f>SUMIFS(L122:L141,B122:B141,"設備")</f>
        <v>0</v>
      </c>
      <c r="M142" s="316"/>
      <c r="N142" s="256">
        <f>J142-L142</f>
        <v>0</v>
      </c>
      <c r="O142" s="157"/>
    </row>
    <row r="143" spans="1:15" ht="18.75" customHeight="1" x14ac:dyDescent="0.15">
      <c r="A143" s="87"/>
      <c r="B143" s="137"/>
      <c r="C143" s="268" t="s">
        <v>515</v>
      </c>
      <c r="D143" s="319" t="s">
        <v>551</v>
      </c>
      <c r="E143" s="179" t="s">
        <v>496</v>
      </c>
      <c r="F143" s="238"/>
      <c r="G143" s="170"/>
      <c r="H143" s="171"/>
      <c r="I143" s="141"/>
      <c r="J143" s="172">
        <f>SUMIFS(J122:J141,B122:B141,"工事")</f>
        <v>0</v>
      </c>
      <c r="K143" s="143"/>
      <c r="L143" s="173">
        <f>SUMIFS(L122:L141,B122:B141,"工事")</f>
        <v>0</v>
      </c>
      <c r="M143" s="174"/>
      <c r="N143" s="175">
        <f>J143-L143</f>
        <v>0</v>
      </c>
      <c r="O143" s="146"/>
    </row>
    <row r="144" spans="1:15" ht="18.75" customHeight="1" thickBot="1" x14ac:dyDescent="0.2">
      <c r="A144" s="87"/>
      <c r="B144" s="320"/>
      <c r="C144" s="299"/>
      <c r="D144" s="264" t="s">
        <v>515</v>
      </c>
      <c r="E144" s="321" t="s">
        <v>509</v>
      </c>
      <c r="F144" s="262"/>
      <c r="G144" s="302"/>
      <c r="H144" s="303"/>
      <c r="I144" s="304"/>
      <c r="J144" s="305">
        <f>J142+J143</f>
        <v>0</v>
      </c>
      <c r="K144" s="306"/>
      <c r="L144" s="307">
        <f>L142+L143</f>
        <v>0</v>
      </c>
      <c r="M144" s="308"/>
      <c r="N144" s="309">
        <f>J144-L144</f>
        <v>0</v>
      </c>
      <c r="O144" s="103"/>
    </row>
    <row r="145" spans="1:15" ht="18.75" customHeight="1" x14ac:dyDescent="0.15">
      <c r="A145" s="87"/>
      <c r="B145" s="137"/>
      <c r="C145" s="2003" t="s">
        <v>514</v>
      </c>
      <c r="D145" s="2004"/>
      <c r="E145" s="2005"/>
      <c r="F145" s="239"/>
      <c r="G145" s="138"/>
      <c r="H145" s="139"/>
      <c r="I145" s="140"/>
      <c r="J145" s="152"/>
      <c r="K145" s="322"/>
      <c r="L145" s="294"/>
      <c r="M145" s="316" t="str">
        <f t="shared" ref="M145:M165" si="21">IF(I145-K145=0,"",I145-K145)</f>
        <v/>
      </c>
      <c r="N145" s="156"/>
      <c r="O145" s="146"/>
    </row>
    <row r="146" spans="1:15" ht="18.75" customHeight="1" x14ac:dyDescent="0.15">
      <c r="A146" s="87"/>
      <c r="B146" s="137"/>
      <c r="C146" s="326"/>
      <c r="D146" s="495"/>
      <c r="E146" s="493"/>
      <c r="F146" s="239"/>
      <c r="G146" s="138"/>
      <c r="H146" s="139"/>
      <c r="I146" s="140"/>
      <c r="J146" s="141">
        <f t="shared" ref="J146:J165" si="22">ROUNDDOWN(H146*I146,0)</f>
        <v>0</v>
      </c>
      <c r="K146" s="142"/>
      <c r="L146" s="143">
        <f t="shared" ref="L146:L165" si="23">ROUNDDOWN(H146*K146,0)</f>
        <v>0</v>
      </c>
      <c r="M146" s="174" t="str">
        <f t="shared" si="21"/>
        <v/>
      </c>
      <c r="N146" s="145">
        <f t="shared" ref="N146" si="24">J146-L146</f>
        <v>0</v>
      </c>
      <c r="O146" s="146"/>
    </row>
    <row r="147" spans="1:15" ht="18.75" customHeight="1" x14ac:dyDescent="0.15">
      <c r="A147" s="87"/>
      <c r="B147" s="137"/>
      <c r="C147" s="326"/>
      <c r="D147" s="317"/>
      <c r="E147" s="318"/>
      <c r="F147" s="239"/>
      <c r="G147" s="138"/>
      <c r="H147" s="139"/>
      <c r="I147" s="140"/>
      <c r="J147" s="141">
        <f t="shared" si="22"/>
        <v>0</v>
      </c>
      <c r="K147" s="142"/>
      <c r="L147" s="143">
        <f t="shared" si="23"/>
        <v>0</v>
      </c>
      <c r="M147" s="174" t="str">
        <f t="shared" si="21"/>
        <v/>
      </c>
      <c r="N147" s="145">
        <f>J147-L147</f>
        <v>0</v>
      </c>
      <c r="O147" s="146"/>
    </row>
    <row r="148" spans="1:15" ht="18.75" customHeight="1" x14ac:dyDescent="0.15">
      <c r="A148" s="87"/>
      <c r="B148" s="137"/>
      <c r="C148" s="326"/>
      <c r="D148" s="317"/>
      <c r="E148" s="318"/>
      <c r="F148" s="239"/>
      <c r="G148" s="138"/>
      <c r="H148" s="139"/>
      <c r="I148" s="140"/>
      <c r="J148" s="141">
        <f t="shared" si="22"/>
        <v>0</v>
      </c>
      <c r="K148" s="142"/>
      <c r="L148" s="143">
        <f t="shared" si="23"/>
        <v>0</v>
      </c>
      <c r="M148" s="174" t="str">
        <f t="shared" si="21"/>
        <v/>
      </c>
      <c r="N148" s="145">
        <f t="shared" ref="N148:N157" si="25">J148-L148</f>
        <v>0</v>
      </c>
      <c r="O148" s="146"/>
    </row>
    <row r="149" spans="1:15" ht="18.75" customHeight="1" x14ac:dyDescent="0.15">
      <c r="A149" s="87"/>
      <c r="B149" s="137"/>
      <c r="C149" s="326"/>
      <c r="D149" s="317"/>
      <c r="E149" s="318"/>
      <c r="F149" s="239"/>
      <c r="G149" s="138"/>
      <c r="H149" s="139"/>
      <c r="I149" s="140"/>
      <c r="J149" s="141">
        <f t="shared" si="22"/>
        <v>0</v>
      </c>
      <c r="K149" s="142"/>
      <c r="L149" s="143">
        <f t="shared" si="23"/>
        <v>0</v>
      </c>
      <c r="M149" s="174" t="str">
        <f t="shared" si="21"/>
        <v/>
      </c>
      <c r="N149" s="145">
        <f t="shared" si="25"/>
        <v>0</v>
      </c>
      <c r="O149" s="146"/>
    </row>
    <row r="150" spans="1:15" ht="18.75" customHeight="1" x14ac:dyDescent="0.15">
      <c r="A150" s="87"/>
      <c r="B150" s="137"/>
      <c r="C150" s="326"/>
      <c r="D150" s="317"/>
      <c r="E150" s="318"/>
      <c r="F150" s="239"/>
      <c r="G150" s="138"/>
      <c r="H150" s="139"/>
      <c r="I150" s="140"/>
      <c r="J150" s="141">
        <f t="shared" si="22"/>
        <v>0</v>
      </c>
      <c r="K150" s="142"/>
      <c r="L150" s="143">
        <f t="shared" si="23"/>
        <v>0</v>
      </c>
      <c r="M150" s="174" t="str">
        <f t="shared" si="21"/>
        <v/>
      </c>
      <c r="N150" s="145">
        <f t="shared" si="25"/>
        <v>0</v>
      </c>
      <c r="O150" s="146"/>
    </row>
    <row r="151" spans="1:15" ht="18.75" customHeight="1" x14ac:dyDescent="0.15">
      <c r="A151" s="87"/>
      <c r="B151" s="137"/>
      <c r="C151" s="326"/>
      <c r="D151" s="317"/>
      <c r="E151" s="318"/>
      <c r="F151" s="239"/>
      <c r="G151" s="138"/>
      <c r="H151" s="139"/>
      <c r="I151" s="140"/>
      <c r="J151" s="141">
        <f t="shared" si="22"/>
        <v>0</v>
      </c>
      <c r="K151" s="142"/>
      <c r="L151" s="143">
        <f t="shared" si="23"/>
        <v>0</v>
      </c>
      <c r="M151" s="174" t="str">
        <f t="shared" si="21"/>
        <v/>
      </c>
      <c r="N151" s="145">
        <f t="shared" si="25"/>
        <v>0</v>
      </c>
      <c r="O151" s="146"/>
    </row>
    <row r="152" spans="1:15" ht="18.75" customHeight="1" x14ac:dyDescent="0.15">
      <c r="A152" s="87"/>
      <c r="B152" s="137"/>
      <c r="C152" s="326"/>
      <c r="D152" s="317"/>
      <c r="E152" s="318"/>
      <c r="F152" s="239"/>
      <c r="G152" s="138"/>
      <c r="H152" s="139"/>
      <c r="I152" s="140"/>
      <c r="J152" s="141">
        <f t="shared" si="22"/>
        <v>0</v>
      </c>
      <c r="K152" s="142"/>
      <c r="L152" s="143">
        <f t="shared" si="23"/>
        <v>0</v>
      </c>
      <c r="M152" s="174" t="str">
        <f t="shared" si="21"/>
        <v/>
      </c>
      <c r="N152" s="145">
        <f t="shared" si="25"/>
        <v>0</v>
      </c>
      <c r="O152" s="146"/>
    </row>
    <row r="153" spans="1:15" ht="18.75" customHeight="1" x14ac:dyDescent="0.15">
      <c r="A153" s="87"/>
      <c r="B153" s="137"/>
      <c r="C153" s="326"/>
      <c r="D153" s="317"/>
      <c r="E153" s="318"/>
      <c r="F153" s="239"/>
      <c r="G153" s="138"/>
      <c r="H153" s="139"/>
      <c r="I153" s="140"/>
      <c r="J153" s="141">
        <f t="shared" si="22"/>
        <v>0</v>
      </c>
      <c r="K153" s="142"/>
      <c r="L153" s="143">
        <f t="shared" si="23"/>
        <v>0</v>
      </c>
      <c r="M153" s="174" t="str">
        <f t="shared" si="21"/>
        <v/>
      </c>
      <c r="N153" s="145">
        <f t="shared" si="25"/>
        <v>0</v>
      </c>
      <c r="O153" s="146"/>
    </row>
    <row r="154" spans="1:15" ht="18.75" customHeight="1" x14ac:dyDescent="0.15">
      <c r="A154" s="87"/>
      <c r="B154" s="137"/>
      <c r="C154" s="326"/>
      <c r="D154" s="317"/>
      <c r="E154" s="318"/>
      <c r="F154" s="239"/>
      <c r="G154" s="138"/>
      <c r="H154" s="139"/>
      <c r="I154" s="140"/>
      <c r="J154" s="141">
        <f t="shared" si="22"/>
        <v>0</v>
      </c>
      <c r="K154" s="142"/>
      <c r="L154" s="143">
        <f t="shared" si="23"/>
        <v>0</v>
      </c>
      <c r="M154" s="174" t="str">
        <f t="shared" si="21"/>
        <v/>
      </c>
      <c r="N154" s="145">
        <f t="shared" si="25"/>
        <v>0</v>
      </c>
      <c r="O154" s="146"/>
    </row>
    <row r="155" spans="1:15" ht="18.75" customHeight="1" x14ac:dyDescent="0.15">
      <c r="A155" s="87"/>
      <c r="B155" s="137"/>
      <c r="C155" s="326"/>
      <c r="D155" s="317"/>
      <c r="E155" s="318"/>
      <c r="F155" s="239"/>
      <c r="G155" s="138"/>
      <c r="H155" s="139"/>
      <c r="I155" s="140"/>
      <c r="J155" s="141">
        <f t="shared" si="22"/>
        <v>0</v>
      </c>
      <c r="K155" s="142"/>
      <c r="L155" s="143">
        <f t="shared" si="23"/>
        <v>0</v>
      </c>
      <c r="M155" s="174" t="str">
        <f t="shared" si="21"/>
        <v/>
      </c>
      <c r="N155" s="145">
        <f t="shared" si="25"/>
        <v>0</v>
      </c>
      <c r="O155" s="146"/>
    </row>
    <row r="156" spans="1:15" ht="18.75" customHeight="1" x14ac:dyDescent="0.15">
      <c r="A156" s="87"/>
      <c r="B156" s="137"/>
      <c r="C156" s="326"/>
      <c r="D156" s="317"/>
      <c r="E156" s="318"/>
      <c r="F156" s="239"/>
      <c r="G156" s="138"/>
      <c r="H156" s="139"/>
      <c r="I156" s="140"/>
      <c r="J156" s="141">
        <f t="shared" si="22"/>
        <v>0</v>
      </c>
      <c r="K156" s="142"/>
      <c r="L156" s="143">
        <f t="shared" si="23"/>
        <v>0</v>
      </c>
      <c r="M156" s="174" t="str">
        <f t="shared" si="21"/>
        <v/>
      </c>
      <c r="N156" s="145">
        <f t="shared" si="25"/>
        <v>0</v>
      </c>
      <c r="O156" s="146"/>
    </row>
    <row r="157" spans="1:15" ht="18.75" customHeight="1" x14ac:dyDescent="0.15">
      <c r="A157" s="87"/>
      <c r="B157" s="137"/>
      <c r="C157" s="326"/>
      <c r="D157" s="317"/>
      <c r="E157" s="318"/>
      <c r="F157" s="239"/>
      <c r="G157" s="138"/>
      <c r="H157" s="139"/>
      <c r="I157" s="140"/>
      <c r="J157" s="141">
        <f t="shared" si="22"/>
        <v>0</v>
      </c>
      <c r="K157" s="142"/>
      <c r="L157" s="143">
        <f t="shared" si="23"/>
        <v>0</v>
      </c>
      <c r="M157" s="174" t="str">
        <f t="shared" si="21"/>
        <v/>
      </c>
      <c r="N157" s="145">
        <f t="shared" si="25"/>
        <v>0</v>
      </c>
      <c r="O157" s="146"/>
    </row>
    <row r="158" spans="1:15" ht="18.75" customHeight="1" x14ac:dyDescent="0.15">
      <c r="A158" s="87"/>
      <c r="B158" s="137"/>
      <c r="C158" s="326"/>
      <c r="D158" s="317"/>
      <c r="E158" s="318"/>
      <c r="F158" s="239"/>
      <c r="G158" s="138"/>
      <c r="H158" s="139"/>
      <c r="I158" s="140"/>
      <c r="J158" s="141">
        <f t="shared" si="22"/>
        <v>0</v>
      </c>
      <c r="K158" s="142"/>
      <c r="L158" s="143">
        <f t="shared" si="23"/>
        <v>0</v>
      </c>
      <c r="M158" s="174" t="str">
        <f t="shared" si="21"/>
        <v/>
      </c>
      <c r="N158" s="145">
        <f>J158-L158</f>
        <v>0</v>
      </c>
      <c r="O158" s="146"/>
    </row>
    <row r="159" spans="1:15" ht="18.75" customHeight="1" x14ac:dyDescent="0.15">
      <c r="A159" s="87"/>
      <c r="B159" s="137"/>
      <c r="C159" s="326"/>
      <c r="D159" s="317"/>
      <c r="E159" s="318"/>
      <c r="F159" s="239"/>
      <c r="G159" s="138"/>
      <c r="H159" s="139"/>
      <c r="I159" s="140"/>
      <c r="J159" s="141">
        <f t="shared" si="22"/>
        <v>0</v>
      </c>
      <c r="K159" s="142"/>
      <c r="L159" s="143">
        <f t="shared" si="23"/>
        <v>0</v>
      </c>
      <c r="M159" s="174" t="str">
        <f t="shared" si="21"/>
        <v/>
      </c>
      <c r="N159" s="145">
        <f t="shared" ref="N159" si="26">J159-L159</f>
        <v>0</v>
      </c>
      <c r="O159" s="146"/>
    </row>
    <row r="160" spans="1:15" ht="18.75" customHeight="1" x14ac:dyDescent="0.15">
      <c r="A160" s="87"/>
      <c r="B160" s="137"/>
      <c r="C160" s="326"/>
      <c r="D160" s="317"/>
      <c r="E160" s="318"/>
      <c r="F160" s="239"/>
      <c r="G160" s="138"/>
      <c r="H160" s="139"/>
      <c r="I160" s="140"/>
      <c r="J160" s="141">
        <f t="shared" si="22"/>
        <v>0</v>
      </c>
      <c r="K160" s="142"/>
      <c r="L160" s="143">
        <f t="shared" si="23"/>
        <v>0</v>
      </c>
      <c r="M160" s="174" t="str">
        <f t="shared" si="21"/>
        <v/>
      </c>
      <c r="N160" s="145">
        <f>J160-L160</f>
        <v>0</v>
      </c>
      <c r="O160" s="146"/>
    </row>
    <row r="161" spans="1:15" ht="18.75" customHeight="1" x14ac:dyDescent="0.15">
      <c r="A161" s="87"/>
      <c r="B161" s="137"/>
      <c r="C161" s="326"/>
      <c r="D161" s="317"/>
      <c r="E161" s="318"/>
      <c r="F161" s="239"/>
      <c r="G161" s="138"/>
      <c r="H161" s="139"/>
      <c r="I161" s="140"/>
      <c r="J161" s="141">
        <f t="shared" si="22"/>
        <v>0</v>
      </c>
      <c r="K161" s="142"/>
      <c r="L161" s="143">
        <f t="shared" si="23"/>
        <v>0</v>
      </c>
      <c r="M161" s="174" t="str">
        <f t="shared" si="21"/>
        <v/>
      </c>
      <c r="N161" s="145">
        <f t="shared" ref="N161:N163" si="27">J161-L161</f>
        <v>0</v>
      </c>
      <c r="O161" s="146"/>
    </row>
    <row r="162" spans="1:15" ht="18.75" customHeight="1" x14ac:dyDescent="0.15">
      <c r="A162" s="87"/>
      <c r="B162" s="137"/>
      <c r="C162" s="326"/>
      <c r="D162" s="317"/>
      <c r="E162" s="318"/>
      <c r="F162" s="239"/>
      <c r="G162" s="138"/>
      <c r="H162" s="139"/>
      <c r="I162" s="140"/>
      <c r="J162" s="141">
        <f t="shared" si="22"/>
        <v>0</v>
      </c>
      <c r="K162" s="142"/>
      <c r="L162" s="143">
        <f t="shared" si="23"/>
        <v>0</v>
      </c>
      <c r="M162" s="174" t="str">
        <f t="shared" si="21"/>
        <v/>
      </c>
      <c r="N162" s="145">
        <f t="shared" si="27"/>
        <v>0</v>
      </c>
      <c r="O162" s="146"/>
    </row>
    <row r="163" spans="1:15" ht="18.75" customHeight="1" x14ac:dyDescent="0.15">
      <c r="A163" s="87"/>
      <c r="B163" s="137"/>
      <c r="C163" s="326"/>
      <c r="D163" s="317"/>
      <c r="E163" s="318"/>
      <c r="F163" s="239"/>
      <c r="G163" s="138"/>
      <c r="H163" s="139"/>
      <c r="I163" s="140"/>
      <c r="J163" s="141">
        <f t="shared" si="22"/>
        <v>0</v>
      </c>
      <c r="K163" s="142"/>
      <c r="L163" s="143">
        <f t="shared" si="23"/>
        <v>0</v>
      </c>
      <c r="M163" s="174" t="str">
        <f t="shared" si="21"/>
        <v/>
      </c>
      <c r="N163" s="145">
        <f t="shared" si="27"/>
        <v>0</v>
      </c>
      <c r="O163" s="146"/>
    </row>
    <row r="164" spans="1:15" ht="18.75" customHeight="1" x14ac:dyDescent="0.15">
      <c r="A164" s="87"/>
      <c r="B164" s="137"/>
      <c r="C164" s="326"/>
      <c r="D164" s="317"/>
      <c r="E164" s="318"/>
      <c r="F164" s="239"/>
      <c r="G164" s="138"/>
      <c r="H164" s="139"/>
      <c r="I164" s="140"/>
      <c r="J164" s="141">
        <f t="shared" si="22"/>
        <v>0</v>
      </c>
      <c r="K164" s="142"/>
      <c r="L164" s="143">
        <f t="shared" si="23"/>
        <v>0</v>
      </c>
      <c r="M164" s="174" t="str">
        <f t="shared" si="21"/>
        <v/>
      </c>
      <c r="N164" s="145">
        <f>J164-L164</f>
        <v>0</v>
      </c>
      <c r="O164" s="146"/>
    </row>
    <row r="165" spans="1:15" ht="18.75" customHeight="1" thickBot="1" x14ac:dyDescent="0.2">
      <c r="A165" s="87"/>
      <c r="B165" s="320"/>
      <c r="C165" s="269"/>
      <c r="D165" s="270"/>
      <c r="E165" s="271"/>
      <c r="F165" s="272"/>
      <c r="G165" s="273"/>
      <c r="H165" s="274"/>
      <c r="I165" s="275"/>
      <c r="J165" s="304">
        <f t="shared" si="22"/>
        <v>0</v>
      </c>
      <c r="K165" s="276"/>
      <c r="L165" s="306">
        <f t="shared" si="23"/>
        <v>0</v>
      </c>
      <c r="M165" s="308" t="str">
        <f t="shared" si="21"/>
        <v/>
      </c>
      <c r="N165" s="277">
        <f t="shared" ref="N165:N171" si="28">J165-L165</f>
        <v>0</v>
      </c>
      <c r="O165" s="103"/>
    </row>
    <row r="166" spans="1:15" ht="18.75" customHeight="1" x14ac:dyDescent="0.15">
      <c r="A166" s="87"/>
      <c r="B166" s="147"/>
      <c r="C166" s="268" t="s">
        <v>516</v>
      </c>
      <c r="D166" s="251" t="s">
        <v>550</v>
      </c>
      <c r="E166" s="252" t="s">
        <v>496</v>
      </c>
      <c r="F166" s="253"/>
      <c r="G166" s="314"/>
      <c r="H166" s="315"/>
      <c r="I166" s="152"/>
      <c r="J166" s="254">
        <f>SUMIFS(J146:J165,B146:B165,"設備")</f>
        <v>0</v>
      </c>
      <c r="K166" s="154"/>
      <c r="L166" s="255">
        <f>SUMIFS(L146:L165,B146:B165,"設備")</f>
        <v>0</v>
      </c>
      <c r="M166" s="316"/>
      <c r="N166" s="256">
        <f t="shared" si="28"/>
        <v>0</v>
      </c>
      <c r="O166" s="157"/>
    </row>
    <row r="167" spans="1:15" ht="18.75" customHeight="1" x14ac:dyDescent="0.15">
      <c r="A167" s="87"/>
      <c r="B167" s="137"/>
      <c r="C167" s="263" t="s">
        <v>516</v>
      </c>
      <c r="D167" s="319" t="s">
        <v>551</v>
      </c>
      <c r="E167" s="179" t="s">
        <v>496</v>
      </c>
      <c r="F167" s="238"/>
      <c r="G167" s="170"/>
      <c r="H167" s="171"/>
      <c r="I167" s="141"/>
      <c r="J167" s="172">
        <f>SUMIFS(J146:J165,B146:B165,"工事")</f>
        <v>0</v>
      </c>
      <c r="K167" s="143"/>
      <c r="L167" s="173">
        <f>SUMIFS(L146:L165,B146:B165,"工事")</f>
        <v>0</v>
      </c>
      <c r="M167" s="174"/>
      <c r="N167" s="175">
        <f t="shared" si="28"/>
        <v>0</v>
      </c>
      <c r="O167" s="146"/>
    </row>
    <row r="168" spans="1:15" ht="18.75" customHeight="1" thickBot="1" x14ac:dyDescent="0.2">
      <c r="A168" s="87"/>
      <c r="B168" s="257"/>
      <c r="C168" s="278"/>
      <c r="D168" s="279" t="s">
        <v>516</v>
      </c>
      <c r="E168" s="280" t="s">
        <v>509</v>
      </c>
      <c r="F168" s="281"/>
      <c r="G168" s="282"/>
      <c r="H168" s="283"/>
      <c r="I168" s="258"/>
      <c r="J168" s="265">
        <f>J166+J167</f>
        <v>0</v>
      </c>
      <c r="K168" s="259"/>
      <c r="L168" s="266">
        <f>L166+L167</f>
        <v>0</v>
      </c>
      <c r="M168" s="260"/>
      <c r="N168" s="267">
        <f t="shared" si="28"/>
        <v>0</v>
      </c>
      <c r="O168" s="261"/>
    </row>
    <row r="169" spans="1:15" ht="18.75" customHeight="1" thickTop="1" x14ac:dyDescent="0.15">
      <c r="A169" s="87"/>
      <c r="B169" s="147"/>
      <c r="C169" s="250" t="s">
        <v>417</v>
      </c>
      <c r="D169" s="251" t="s">
        <v>491</v>
      </c>
      <c r="E169" s="252" t="s">
        <v>493</v>
      </c>
      <c r="F169" s="253"/>
      <c r="G169" s="314"/>
      <c r="H169" s="315"/>
      <c r="I169" s="152"/>
      <c r="J169" s="254">
        <f>SUMIFS(J122:J168,D122:D168,"設備費2")</f>
        <v>0</v>
      </c>
      <c r="K169" s="154"/>
      <c r="L169" s="255">
        <f>SUMIFS(L122:L168,D122:D168,"設備費2")</f>
        <v>0</v>
      </c>
      <c r="M169" s="316"/>
      <c r="N169" s="256">
        <f t="shared" si="28"/>
        <v>0</v>
      </c>
      <c r="O169" s="157"/>
    </row>
    <row r="170" spans="1:15" ht="18.75" customHeight="1" x14ac:dyDescent="0.15">
      <c r="A170" s="87"/>
      <c r="B170" s="137"/>
      <c r="C170" s="177" t="s">
        <v>417</v>
      </c>
      <c r="D170" s="319" t="s">
        <v>497</v>
      </c>
      <c r="E170" s="179" t="s">
        <v>493</v>
      </c>
      <c r="F170" s="238"/>
      <c r="G170" s="170"/>
      <c r="H170" s="171"/>
      <c r="I170" s="141"/>
      <c r="J170" s="172">
        <f>SUMIFS(J122:J168,D122:D168,"工事費2")</f>
        <v>0</v>
      </c>
      <c r="K170" s="143"/>
      <c r="L170" s="173">
        <f>SUMIFS(L122:L168,D122:D168,"工事費2")</f>
        <v>0</v>
      </c>
      <c r="M170" s="174"/>
      <c r="N170" s="175">
        <f t="shared" si="28"/>
        <v>0</v>
      </c>
      <c r="O170" s="146"/>
    </row>
    <row r="171" spans="1:15" ht="18.75" customHeight="1" thickBot="1" x14ac:dyDescent="0.2">
      <c r="A171" s="87"/>
      <c r="B171" s="257"/>
      <c r="C171" s="278"/>
      <c r="D171" s="284" t="s">
        <v>498</v>
      </c>
      <c r="E171" s="280" t="s">
        <v>493</v>
      </c>
      <c r="F171" s="281"/>
      <c r="G171" s="282"/>
      <c r="H171" s="283"/>
      <c r="I171" s="258"/>
      <c r="J171" s="265">
        <f>J169+J170</f>
        <v>0</v>
      </c>
      <c r="K171" s="259"/>
      <c r="L171" s="266">
        <f>L169+L170</f>
        <v>0</v>
      </c>
      <c r="M171" s="260"/>
      <c r="N171" s="267">
        <f t="shared" si="28"/>
        <v>0</v>
      </c>
      <c r="O171" s="261"/>
    </row>
    <row r="172" spans="1:15" ht="18.75" customHeight="1" thickTop="1" x14ac:dyDescent="0.15">
      <c r="A172" s="87"/>
      <c r="B172" s="137"/>
      <c r="C172" s="2011" t="s">
        <v>500</v>
      </c>
      <c r="D172" s="2012"/>
      <c r="E172" s="2013"/>
      <c r="F172" s="239"/>
      <c r="G172" s="138"/>
      <c r="H172" s="139"/>
      <c r="I172" s="141"/>
      <c r="J172" s="141"/>
      <c r="K172" s="142"/>
      <c r="L172" s="143"/>
      <c r="M172" s="174"/>
      <c r="N172" s="145"/>
      <c r="O172" s="146"/>
    </row>
    <row r="173" spans="1:15" ht="18.75" customHeight="1" x14ac:dyDescent="0.15">
      <c r="A173" s="87"/>
      <c r="B173" s="137"/>
      <c r="C173" s="2014" t="s">
        <v>518</v>
      </c>
      <c r="D173" s="2015"/>
      <c r="E173" s="2016"/>
      <c r="F173" s="239"/>
      <c r="G173" s="138"/>
      <c r="H173" s="139"/>
      <c r="I173" s="140"/>
      <c r="J173" s="141"/>
      <c r="K173" s="142"/>
      <c r="L173" s="143"/>
      <c r="M173" s="174" t="str">
        <f t="shared" ref="M173:M193" si="29">IF(I173-K173=0,"",I173-K173)</f>
        <v/>
      </c>
      <c r="N173" s="145"/>
      <c r="O173" s="146"/>
    </row>
    <row r="174" spans="1:15" ht="18.75" customHeight="1" x14ac:dyDescent="0.15">
      <c r="A174" s="87"/>
      <c r="B174" s="137"/>
      <c r="C174" s="326"/>
      <c r="D174" s="317"/>
      <c r="E174" s="318"/>
      <c r="F174" s="239"/>
      <c r="G174" s="138"/>
      <c r="H174" s="139"/>
      <c r="I174" s="140"/>
      <c r="J174" s="141">
        <f t="shared" ref="J174:J193" si="30">ROUNDDOWN(H174*I174,0)</f>
        <v>0</v>
      </c>
      <c r="K174" s="142"/>
      <c r="L174" s="143">
        <f t="shared" ref="L174:L193" si="31">ROUNDDOWN(H174*K174,0)</f>
        <v>0</v>
      </c>
      <c r="M174" s="174" t="str">
        <f t="shared" si="29"/>
        <v/>
      </c>
      <c r="N174" s="145">
        <f>J174-L174</f>
        <v>0</v>
      </c>
      <c r="O174" s="146"/>
    </row>
    <row r="175" spans="1:15" ht="18.75" customHeight="1" x14ac:dyDescent="0.15">
      <c r="A175" s="87"/>
      <c r="B175" s="137"/>
      <c r="C175" s="326"/>
      <c r="D175" s="317"/>
      <c r="E175" s="318"/>
      <c r="F175" s="239"/>
      <c r="G175" s="138"/>
      <c r="H175" s="139"/>
      <c r="I175" s="140"/>
      <c r="J175" s="141">
        <f t="shared" si="30"/>
        <v>0</v>
      </c>
      <c r="K175" s="142"/>
      <c r="L175" s="143">
        <f t="shared" si="31"/>
        <v>0</v>
      </c>
      <c r="M175" s="174" t="str">
        <f t="shared" si="29"/>
        <v/>
      </c>
      <c r="N175" s="145">
        <f t="shared" ref="N175:N188" si="32">J175-L175</f>
        <v>0</v>
      </c>
      <c r="O175" s="146"/>
    </row>
    <row r="176" spans="1:15" ht="18.75" customHeight="1" x14ac:dyDescent="0.15">
      <c r="A176" s="87"/>
      <c r="B176" s="137"/>
      <c r="C176" s="326"/>
      <c r="D176" s="317"/>
      <c r="E176" s="318"/>
      <c r="F176" s="239"/>
      <c r="G176" s="138"/>
      <c r="H176" s="139"/>
      <c r="I176" s="140"/>
      <c r="J176" s="141">
        <f t="shared" si="30"/>
        <v>0</v>
      </c>
      <c r="K176" s="142"/>
      <c r="L176" s="143">
        <f t="shared" si="31"/>
        <v>0</v>
      </c>
      <c r="M176" s="174" t="str">
        <f t="shared" si="29"/>
        <v/>
      </c>
      <c r="N176" s="145">
        <f t="shared" si="32"/>
        <v>0</v>
      </c>
      <c r="O176" s="146"/>
    </row>
    <row r="177" spans="1:15" ht="18.75" customHeight="1" x14ac:dyDescent="0.15">
      <c r="A177" s="87"/>
      <c r="B177" s="137"/>
      <c r="C177" s="326"/>
      <c r="D177" s="317"/>
      <c r="E177" s="318"/>
      <c r="F177" s="239"/>
      <c r="G177" s="138"/>
      <c r="H177" s="139"/>
      <c r="I177" s="140"/>
      <c r="J177" s="141">
        <f t="shared" si="30"/>
        <v>0</v>
      </c>
      <c r="K177" s="142"/>
      <c r="L177" s="143">
        <f t="shared" si="31"/>
        <v>0</v>
      </c>
      <c r="M177" s="174" t="str">
        <f t="shared" si="29"/>
        <v/>
      </c>
      <c r="N177" s="145">
        <f t="shared" si="32"/>
        <v>0</v>
      </c>
      <c r="O177" s="146"/>
    </row>
    <row r="178" spans="1:15" ht="18.75" customHeight="1" x14ac:dyDescent="0.15">
      <c r="A178" s="87"/>
      <c r="B178" s="137"/>
      <c r="C178" s="326"/>
      <c r="D178" s="317"/>
      <c r="E178" s="318"/>
      <c r="F178" s="239"/>
      <c r="G178" s="138"/>
      <c r="H178" s="139"/>
      <c r="I178" s="140"/>
      <c r="J178" s="141">
        <f t="shared" si="30"/>
        <v>0</v>
      </c>
      <c r="K178" s="142"/>
      <c r="L178" s="143">
        <f t="shared" si="31"/>
        <v>0</v>
      </c>
      <c r="M178" s="174" t="str">
        <f t="shared" si="29"/>
        <v/>
      </c>
      <c r="N178" s="145">
        <f t="shared" si="32"/>
        <v>0</v>
      </c>
      <c r="O178" s="146"/>
    </row>
    <row r="179" spans="1:15" ht="18.75" customHeight="1" x14ac:dyDescent="0.15">
      <c r="A179" s="87"/>
      <c r="B179" s="137"/>
      <c r="C179" s="326"/>
      <c r="D179" s="317"/>
      <c r="E179" s="318"/>
      <c r="F179" s="239"/>
      <c r="G179" s="138"/>
      <c r="H179" s="139"/>
      <c r="I179" s="140"/>
      <c r="J179" s="141">
        <f t="shared" si="30"/>
        <v>0</v>
      </c>
      <c r="K179" s="142"/>
      <c r="L179" s="143">
        <f t="shared" si="31"/>
        <v>0</v>
      </c>
      <c r="M179" s="174" t="str">
        <f t="shared" si="29"/>
        <v/>
      </c>
      <c r="N179" s="145">
        <f t="shared" si="32"/>
        <v>0</v>
      </c>
      <c r="O179" s="146"/>
    </row>
    <row r="180" spans="1:15" ht="18.75" customHeight="1" x14ac:dyDescent="0.15">
      <c r="A180" s="87"/>
      <c r="B180" s="137"/>
      <c r="C180" s="326"/>
      <c r="D180" s="317"/>
      <c r="E180" s="318"/>
      <c r="F180" s="239"/>
      <c r="G180" s="138"/>
      <c r="H180" s="139"/>
      <c r="I180" s="140"/>
      <c r="J180" s="141">
        <f t="shared" si="30"/>
        <v>0</v>
      </c>
      <c r="K180" s="142"/>
      <c r="L180" s="143">
        <f t="shared" si="31"/>
        <v>0</v>
      </c>
      <c r="M180" s="174" t="str">
        <f t="shared" si="29"/>
        <v/>
      </c>
      <c r="N180" s="145">
        <f t="shared" si="32"/>
        <v>0</v>
      </c>
      <c r="O180" s="146"/>
    </row>
    <row r="181" spans="1:15" ht="18.75" customHeight="1" x14ac:dyDescent="0.15">
      <c r="A181" s="87"/>
      <c r="B181" s="137"/>
      <c r="C181" s="326"/>
      <c r="D181" s="317"/>
      <c r="E181" s="318"/>
      <c r="F181" s="239"/>
      <c r="G181" s="138"/>
      <c r="H181" s="139"/>
      <c r="I181" s="140"/>
      <c r="J181" s="141">
        <f t="shared" si="30"/>
        <v>0</v>
      </c>
      <c r="K181" s="142"/>
      <c r="L181" s="143">
        <f t="shared" si="31"/>
        <v>0</v>
      </c>
      <c r="M181" s="174" t="str">
        <f t="shared" si="29"/>
        <v/>
      </c>
      <c r="N181" s="145">
        <f t="shared" si="32"/>
        <v>0</v>
      </c>
      <c r="O181" s="146"/>
    </row>
    <row r="182" spans="1:15" ht="18.75" customHeight="1" x14ac:dyDescent="0.15">
      <c r="A182" s="87"/>
      <c r="B182" s="137"/>
      <c r="C182" s="326"/>
      <c r="D182" s="317"/>
      <c r="E182" s="318"/>
      <c r="F182" s="239"/>
      <c r="G182" s="138"/>
      <c r="H182" s="139"/>
      <c r="I182" s="140"/>
      <c r="J182" s="141">
        <f t="shared" si="30"/>
        <v>0</v>
      </c>
      <c r="K182" s="142"/>
      <c r="L182" s="143">
        <f t="shared" si="31"/>
        <v>0</v>
      </c>
      <c r="M182" s="174" t="str">
        <f t="shared" si="29"/>
        <v/>
      </c>
      <c r="N182" s="145">
        <f t="shared" si="32"/>
        <v>0</v>
      </c>
      <c r="O182" s="146"/>
    </row>
    <row r="183" spans="1:15" ht="18.75" customHeight="1" x14ac:dyDescent="0.15">
      <c r="A183" s="87"/>
      <c r="B183" s="137"/>
      <c r="C183" s="326"/>
      <c r="D183" s="317"/>
      <c r="E183" s="318"/>
      <c r="F183" s="239"/>
      <c r="G183" s="138"/>
      <c r="H183" s="139"/>
      <c r="I183" s="140"/>
      <c r="J183" s="141">
        <f t="shared" si="30"/>
        <v>0</v>
      </c>
      <c r="K183" s="142"/>
      <c r="L183" s="143">
        <f t="shared" si="31"/>
        <v>0</v>
      </c>
      <c r="M183" s="174" t="str">
        <f t="shared" si="29"/>
        <v/>
      </c>
      <c r="N183" s="145">
        <f t="shared" si="32"/>
        <v>0</v>
      </c>
      <c r="O183" s="146"/>
    </row>
    <row r="184" spans="1:15" ht="18.75" customHeight="1" x14ac:dyDescent="0.15">
      <c r="A184" s="87"/>
      <c r="B184" s="137"/>
      <c r="C184" s="326"/>
      <c r="D184" s="317"/>
      <c r="E184" s="318"/>
      <c r="F184" s="239"/>
      <c r="G184" s="138"/>
      <c r="H184" s="139"/>
      <c r="I184" s="140"/>
      <c r="J184" s="141">
        <f t="shared" si="30"/>
        <v>0</v>
      </c>
      <c r="K184" s="142"/>
      <c r="L184" s="143">
        <f t="shared" si="31"/>
        <v>0</v>
      </c>
      <c r="M184" s="174" t="str">
        <f t="shared" si="29"/>
        <v/>
      </c>
      <c r="N184" s="145">
        <f t="shared" si="32"/>
        <v>0</v>
      </c>
      <c r="O184" s="146"/>
    </row>
    <row r="185" spans="1:15" ht="18.75" customHeight="1" x14ac:dyDescent="0.15">
      <c r="A185" s="87"/>
      <c r="B185" s="137"/>
      <c r="C185" s="326"/>
      <c r="D185" s="317"/>
      <c r="E185" s="318"/>
      <c r="F185" s="239"/>
      <c r="G185" s="138"/>
      <c r="H185" s="139"/>
      <c r="I185" s="140"/>
      <c r="J185" s="141">
        <f t="shared" si="30"/>
        <v>0</v>
      </c>
      <c r="K185" s="142"/>
      <c r="L185" s="143">
        <f t="shared" si="31"/>
        <v>0</v>
      </c>
      <c r="M185" s="174" t="str">
        <f t="shared" si="29"/>
        <v/>
      </c>
      <c r="N185" s="145">
        <f t="shared" si="32"/>
        <v>0</v>
      </c>
      <c r="O185" s="146"/>
    </row>
    <row r="186" spans="1:15" ht="18.75" customHeight="1" x14ac:dyDescent="0.15">
      <c r="A186" s="87"/>
      <c r="B186" s="137"/>
      <c r="C186" s="326"/>
      <c r="D186" s="317"/>
      <c r="E186" s="318"/>
      <c r="F186" s="239"/>
      <c r="G186" s="138"/>
      <c r="H186" s="139"/>
      <c r="I186" s="140"/>
      <c r="J186" s="141">
        <f t="shared" si="30"/>
        <v>0</v>
      </c>
      <c r="K186" s="142"/>
      <c r="L186" s="143">
        <f t="shared" si="31"/>
        <v>0</v>
      </c>
      <c r="M186" s="174" t="str">
        <f t="shared" si="29"/>
        <v/>
      </c>
      <c r="N186" s="145">
        <f t="shared" si="32"/>
        <v>0</v>
      </c>
      <c r="O186" s="146"/>
    </row>
    <row r="187" spans="1:15" ht="18.75" customHeight="1" x14ac:dyDescent="0.15">
      <c r="A187" s="87"/>
      <c r="B187" s="137"/>
      <c r="C187" s="326"/>
      <c r="D187" s="317"/>
      <c r="E187" s="318"/>
      <c r="F187" s="239"/>
      <c r="G187" s="138"/>
      <c r="H187" s="139"/>
      <c r="I187" s="140"/>
      <c r="J187" s="141">
        <f t="shared" si="30"/>
        <v>0</v>
      </c>
      <c r="K187" s="142"/>
      <c r="L187" s="143">
        <f t="shared" si="31"/>
        <v>0</v>
      </c>
      <c r="M187" s="174" t="str">
        <f t="shared" si="29"/>
        <v/>
      </c>
      <c r="N187" s="145">
        <f t="shared" si="32"/>
        <v>0</v>
      </c>
      <c r="O187" s="146"/>
    </row>
    <row r="188" spans="1:15" ht="18.75" customHeight="1" x14ac:dyDescent="0.15">
      <c r="A188" s="87"/>
      <c r="B188" s="137"/>
      <c r="C188" s="326"/>
      <c r="D188" s="317"/>
      <c r="E188" s="318"/>
      <c r="F188" s="239"/>
      <c r="G188" s="138"/>
      <c r="H188" s="139"/>
      <c r="I188" s="140"/>
      <c r="J188" s="141">
        <f t="shared" si="30"/>
        <v>0</v>
      </c>
      <c r="K188" s="142"/>
      <c r="L188" s="143">
        <f t="shared" si="31"/>
        <v>0</v>
      </c>
      <c r="M188" s="174" t="str">
        <f t="shared" si="29"/>
        <v/>
      </c>
      <c r="N188" s="145">
        <f t="shared" si="32"/>
        <v>0</v>
      </c>
      <c r="O188" s="146"/>
    </row>
    <row r="189" spans="1:15" ht="18.75" customHeight="1" x14ac:dyDescent="0.15">
      <c r="A189" s="87"/>
      <c r="B189" s="137"/>
      <c r="C189" s="326"/>
      <c r="D189" s="317"/>
      <c r="E189" s="318"/>
      <c r="F189" s="239"/>
      <c r="G189" s="138"/>
      <c r="H189" s="139"/>
      <c r="I189" s="140"/>
      <c r="J189" s="141">
        <f t="shared" si="30"/>
        <v>0</v>
      </c>
      <c r="K189" s="142"/>
      <c r="L189" s="143">
        <f t="shared" si="31"/>
        <v>0</v>
      </c>
      <c r="M189" s="174" t="str">
        <f t="shared" si="29"/>
        <v/>
      </c>
      <c r="N189" s="145">
        <f>J189-L189</f>
        <v>0</v>
      </c>
      <c r="O189" s="146"/>
    </row>
    <row r="190" spans="1:15" ht="18.75" customHeight="1" x14ac:dyDescent="0.15">
      <c r="A190" s="87"/>
      <c r="B190" s="137"/>
      <c r="C190" s="326"/>
      <c r="D190" s="317"/>
      <c r="E190" s="318"/>
      <c r="F190" s="239"/>
      <c r="G190" s="138"/>
      <c r="H190" s="139"/>
      <c r="I190" s="140"/>
      <c r="J190" s="141">
        <f t="shared" si="30"/>
        <v>0</v>
      </c>
      <c r="K190" s="142"/>
      <c r="L190" s="143">
        <f t="shared" si="31"/>
        <v>0</v>
      </c>
      <c r="M190" s="174" t="str">
        <f t="shared" si="29"/>
        <v/>
      </c>
      <c r="N190" s="145">
        <f t="shared" ref="N190:N193" si="33">J190-L190</f>
        <v>0</v>
      </c>
      <c r="O190" s="146"/>
    </row>
    <row r="191" spans="1:15" ht="18.75" customHeight="1" x14ac:dyDescent="0.15">
      <c r="A191" s="87"/>
      <c r="B191" s="137"/>
      <c r="C191" s="326"/>
      <c r="D191" s="317"/>
      <c r="E191" s="318"/>
      <c r="F191" s="239"/>
      <c r="G191" s="138"/>
      <c r="H191" s="139"/>
      <c r="I191" s="140"/>
      <c r="J191" s="141">
        <f t="shared" si="30"/>
        <v>0</v>
      </c>
      <c r="K191" s="142"/>
      <c r="L191" s="143">
        <f t="shared" si="31"/>
        <v>0</v>
      </c>
      <c r="M191" s="174" t="str">
        <f t="shared" si="29"/>
        <v/>
      </c>
      <c r="N191" s="145">
        <f t="shared" si="33"/>
        <v>0</v>
      </c>
      <c r="O191" s="146"/>
    </row>
    <row r="192" spans="1:15" ht="18.75" customHeight="1" x14ac:dyDescent="0.15">
      <c r="A192" s="87"/>
      <c r="B192" s="137"/>
      <c r="C192" s="326"/>
      <c r="D192" s="317"/>
      <c r="E192" s="318"/>
      <c r="F192" s="239"/>
      <c r="G192" s="138"/>
      <c r="H192" s="139"/>
      <c r="I192" s="140"/>
      <c r="J192" s="141">
        <f t="shared" si="30"/>
        <v>0</v>
      </c>
      <c r="K192" s="142"/>
      <c r="L192" s="143">
        <f t="shared" si="31"/>
        <v>0</v>
      </c>
      <c r="M192" s="174" t="str">
        <f t="shared" si="29"/>
        <v/>
      </c>
      <c r="N192" s="145">
        <f t="shared" si="33"/>
        <v>0</v>
      </c>
      <c r="O192" s="146"/>
    </row>
    <row r="193" spans="1:15" ht="18.75" customHeight="1" thickBot="1" x14ac:dyDescent="0.2">
      <c r="A193" s="87"/>
      <c r="B193" s="320"/>
      <c r="C193" s="269"/>
      <c r="D193" s="270"/>
      <c r="E193" s="271"/>
      <c r="F193" s="272"/>
      <c r="G193" s="273"/>
      <c r="H193" s="274"/>
      <c r="I193" s="275"/>
      <c r="J193" s="304">
        <f t="shared" si="30"/>
        <v>0</v>
      </c>
      <c r="K193" s="276"/>
      <c r="L193" s="306">
        <f t="shared" si="31"/>
        <v>0</v>
      </c>
      <c r="M193" s="308" t="str">
        <f t="shared" si="29"/>
        <v/>
      </c>
      <c r="N193" s="277">
        <f t="shared" si="33"/>
        <v>0</v>
      </c>
      <c r="O193" s="103"/>
    </row>
    <row r="194" spans="1:15" ht="18.75" customHeight="1" x14ac:dyDescent="0.15">
      <c r="A194" s="87"/>
      <c r="B194" s="147"/>
      <c r="C194" s="268" t="s">
        <v>519</v>
      </c>
      <c r="D194" s="251" t="s">
        <v>552</v>
      </c>
      <c r="E194" s="252" t="s">
        <v>496</v>
      </c>
      <c r="F194" s="253"/>
      <c r="G194" s="314"/>
      <c r="H194" s="315"/>
      <c r="I194" s="152"/>
      <c r="J194" s="254">
        <f>SUMIFS(J174:J193,B174:B193,"設備")</f>
        <v>0</v>
      </c>
      <c r="K194" s="154"/>
      <c r="L194" s="255">
        <f>SUMIFS(L174:L193,B174:B193,"設備")</f>
        <v>0</v>
      </c>
      <c r="M194" s="316"/>
      <c r="N194" s="256">
        <f>J194-L194</f>
        <v>0</v>
      </c>
      <c r="O194" s="157"/>
    </row>
    <row r="195" spans="1:15" ht="18.75" customHeight="1" x14ac:dyDescent="0.15">
      <c r="A195" s="87"/>
      <c r="B195" s="137"/>
      <c r="C195" s="268" t="s">
        <v>519</v>
      </c>
      <c r="D195" s="319" t="s">
        <v>553</v>
      </c>
      <c r="E195" s="179" t="s">
        <v>496</v>
      </c>
      <c r="F195" s="238"/>
      <c r="G195" s="170"/>
      <c r="H195" s="171"/>
      <c r="I195" s="141"/>
      <c r="J195" s="172">
        <f>SUMIFS(J174:J193,B174:B193,"工事")</f>
        <v>0</v>
      </c>
      <c r="K195" s="143"/>
      <c r="L195" s="173">
        <f>SUMIFS(L174:L193,B174:B193,"工事")</f>
        <v>0</v>
      </c>
      <c r="M195" s="174"/>
      <c r="N195" s="175">
        <f>J195-L195</f>
        <v>0</v>
      </c>
      <c r="O195" s="146"/>
    </row>
    <row r="196" spans="1:15" ht="18.75" customHeight="1" thickBot="1" x14ac:dyDescent="0.2">
      <c r="A196" s="87"/>
      <c r="B196" s="320"/>
      <c r="C196" s="299"/>
      <c r="D196" s="264" t="s">
        <v>519</v>
      </c>
      <c r="E196" s="321" t="s">
        <v>509</v>
      </c>
      <c r="F196" s="262"/>
      <c r="G196" s="302"/>
      <c r="H196" s="303"/>
      <c r="I196" s="304"/>
      <c r="J196" s="305">
        <f>J194+J195</f>
        <v>0</v>
      </c>
      <c r="K196" s="306"/>
      <c r="L196" s="307">
        <f>L194+L195</f>
        <v>0</v>
      </c>
      <c r="M196" s="308"/>
      <c r="N196" s="309">
        <f>J196-L196</f>
        <v>0</v>
      </c>
      <c r="O196" s="103"/>
    </row>
    <row r="197" spans="1:15" ht="18.75" customHeight="1" x14ac:dyDescent="0.15">
      <c r="A197" s="87"/>
      <c r="B197" s="137"/>
      <c r="C197" s="2003" t="s">
        <v>520</v>
      </c>
      <c r="D197" s="2004"/>
      <c r="E197" s="2005"/>
      <c r="F197" s="239"/>
      <c r="G197" s="138"/>
      <c r="H197" s="139"/>
      <c r="I197" s="140"/>
      <c r="J197" s="152"/>
      <c r="K197" s="322"/>
      <c r="L197" s="294"/>
      <c r="M197" s="316" t="str">
        <f t="shared" ref="M197:M217" si="34">IF(I197-K197=0,"",I197-K197)</f>
        <v/>
      </c>
      <c r="N197" s="156"/>
      <c r="O197" s="146"/>
    </row>
    <row r="198" spans="1:15" ht="18.75" customHeight="1" x14ac:dyDescent="0.15">
      <c r="A198" s="87"/>
      <c r="B198" s="137"/>
      <c r="C198" s="326"/>
      <c r="D198" s="495"/>
      <c r="E198" s="493"/>
      <c r="F198" s="239"/>
      <c r="G198" s="138"/>
      <c r="H198" s="139"/>
      <c r="I198" s="140"/>
      <c r="J198" s="141">
        <f t="shared" ref="J198:J217" si="35">ROUNDDOWN(H198*I198,0)</f>
        <v>0</v>
      </c>
      <c r="K198" s="142"/>
      <c r="L198" s="143">
        <f t="shared" ref="L198:L217" si="36">ROUNDDOWN(H198*K198,0)</f>
        <v>0</v>
      </c>
      <c r="M198" s="174" t="str">
        <f t="shared" si="34"/>
        <v/>
      </c>
      <c r="N198" s="145">
        <f t="shared" ref="N198" si="37">J198-L198</f>
        <v>0</v>
      </c>
      <c r="O198" s="146"/>
    </row>
    <row r="199" spans="1:15" ht="18.75" customHeight="1" x14ac:dyDescent="0.15">
      <c r="A199" s="87"/>
      <c r="B199" s="137"/>
      <c r="C199" s="326"/>
      <c r="D199" s="317"/>
      <c r="E199" s="318"/>
      <c r="F199" s="239"/>
      <c r="G199" s="138"/>
      <c r="H199" s="139"/>
      <c r="I199" s="140"/>
      <c r="J199" s="141">
        <f t="shared" si="35"/>
        <v>0</v>
      </c>
      <c r="K199" s="142"/>
      <c r="L199" s="143">
        <f t="shared" si="36"/>
        <v>0</v>
      </c>
      <c r="M199" s="174" t="str">
        <f t="shared" si="34"/>
        <v/>
      </c>
      <c r="N199" s="145">
        <f>J199-L199</f>
        <v>0</v>
      </c>
      <c r="O199" s="146"/>
    </row>
    <row r="200" spans="1:15" ht="18.75" customHeight="1" x14ac:dyDescent="0.15">
      <c r="A200" s="87"/>
      <c r="B200" s="137"/>
      <c r="C200" s="326"/>
      <c r="D200" s="317"/>
      <c r="E200" s="318"/>
      <c r="F200" s="239"/>
      <c r="G200" s="138"/>
      <c r="H200" s="139"/>
      <c r="I200" s="140"/>
      <c r="J200" s="141">
        <f t="shared" si="35"/>
        <v>0</v>
      </c>
      <c r="K200" s="142"/>
      <c r="L200" s="143">
        <f t="shared" si="36"/>
        <v>0</v>
      </c>
      <c r="M200" s="174" t="str">
        <f t="shared" si="34"/>
        <v/>
      </c>
      <c r="N200" s="145">
        <f t="shared" ref="N200:N209" si="38">J200-L200</f>
        <v>0</v>
      </c>
      <c r="O200" s="146"/>
    </row>
    <row r="201" spans="1:15" ht="18.75" customHeight="1" x14ac:dyDescent="0.15">
      <c r="A201" s="87"/>
      <c r="B201" s="137"/>
      <c r="C201" s="326"/>
      <c r="D201" s="317"/>
      <c r="E201" s="318"/>
      <c r="F201" s="239"/>
      <c r="G201" s="138"/>
      <c r="H201" s="139"/>
      <c r="I201" s="140"/>
      <c r="J201" s="141">
        <f t="shared" si="35"/>
        <v>0</v>
      </c>
      <c r="K201" s="142"/>
      <c r="L201" s="143">
        <f t="shared" si="36"/>
        <v>0</v>
      </c>
      <c r="M201" s="174" t="str">
        <f t="shared" si="34"/>
        <v/>
      </c>
      <c r="N201" s="145">
        <f t="shared" si="38"/>
        <v>0</v>
      </c>
      <c r="O201" s="146"/>
    </row>
    <row r="202" spans="1:15" ht="18.75" customHeight="1" x14ac:dyDescent="0.15">
      <c r="A202" s="87"/>
      <c r="B202" s="137"/>
      <c r="C202" s="326"/>
      <c r="D202" s="317"/>
      <c r="E202" s="318"/>
      <c r="F202" s="239"/>
      <c r="G202" s="138"/>
      <c r="H202" s="139"/>
      <c r="I202" s="140"/>
      <c r="J202" s="141">
        <f t="shared" si="35"/>
        <v>0</v>
      </c>
      <c r="K202" s="142"/>
      <c r="L202" s="143">
        <f t="shared" si="36"/>
        <v>0</v>
      </c>
      <c r="M202" s="174" t="str">
        <f t="shared" si="34"/>
        <v/>
      </c>
      <c r="N202" s="145">
        <f t="shared" si="38"/>
        <v>0</v>
      </c>
      <c r="O202" s="146"/>
    </row>
    <row r="203" spans="1:15" ht="18.75" customHeight="1" x14ac:dyDescent="0.15">
      <c r="A203" s="87"/>
      <c r="B203" s="137"/>
      <c r="C203" s="326"/>
      <c r="D203" s="317"/>
      <c r="E203" s="318"/>
      <c r="F203" s="239"/>
      <c r="G203" s="138"/>
      <c r="H203" s="139"/>
      <c r="I203" s="140"/>
      <c r="J203" s="141">
        <f t="shared" si="35"/>
        <v>0</v>
      </c>
      <c r="K203" s="142"/>
      <c r="L203" s="143">
        <f t="shared" si="36"/>
        <v>0</v>
      </c>
      <c r="M203" s="174" t="str">
        <f t="shared" si="34"/>
        <v/>
      </c>
      <c r="N203" s="145">
        <f t="shared" si="38"/>
        <v>0</v>
      </c>
      <c r="O203" s="146"/>
    </row>
    <row r="204" spans="1:15" ht="18.75" customHeight="1" x14ac:dyDescent="0.15">
      <c r="A204" s="87"/>
      <c r="B204" s="137"/>
      <c r="C204" s="326"/>
      <c r="D204" s="317"/>
      <c r="E204" s="318"/>
      <c r="F204" s="239"/>
      <c r="G204" s="138"/>
      <c r="H204" s="139"/>
      <c r="I204" s="140"/>
      <c r="J204" s="141">
        <f t="shared" si="35"/>
        <v>0</v>
      </c>
      <c r="K204" s="142"/>
      <c r="L204" s="143">
        <f t="shared" si="36"/>
        <v>0</v>
      </c>
      <c r="M204" s="174" t="str">
        <f t="shared" si="34"/>
        <v/>
      </c>
      <c r="N204" s="145">
        <f t="shared" si="38"/>
        <v>0</v>
      </c>
      <c r="O204" s="146"/>
    </row>
    <row r="205" spans="1:15" ht="18.75" customHeight="1" x14ac:dyDescent="0.15">
      <c r="A205" s="87"/>
      <c r="B205" s="137"/>
      <c r="C205" s="326"/>
      <c r="D205" s="317"/>
      <c r="E205" s="318"/>
      <c r="F205" s="239"/>
      <c r="G205" s="138"/>
      <c r="H205" s="139"/>
      <c r="I205" s="140"/>
      <c r="J205" s="141">
        <f t="shared" si="35"/>
        <v>0</v>
      </c>
      <c r="K205" s="142"/>
      <c r="L205" s="143">
        <f t="shared" si="36"/>
        <v>0</v>
      </c>
      <c r="M205" s="174" t="str">
        <f t="shared" si="34"/>
        <v/>
      </c>
      <c r="N205" s="145">
        <f t="shared" si="38"/>
        <v>0</v>
      </c>
      <c r="O205" s="146"/>
    </row>
    <row r="206" spans="1:15" ht="18.75" customHeight="1" x14ac:dyDescent="0.15">
      <c r="A206" s="87"/>
      <c r="B206" s="137"/>
      <c r="C206" s="326"/>
      <c r="D206" s="317"/>
      <c r="E206" s="318"/>
      <c r="F206" s="239"/>
      <c r="G206" s="138"/>
      <c r="H206" s="139"/>
      <c r="I206" s="140"/>
      <c r="J206" s="141">
        <f t="shared" si="35"/>
        <v>0</v>
      </c>
      <c r="K206" s="142"/>
      <c r="L206" s="143">
        <f t="shared" si="36"/>
        <v>0</v>
      </c>
      <c r="M206" s="174" t="str">
        <f t="shared" si="34"/>
        <v/>
      </c>
      <c r="N206" s="145">
        <f t="shared" si="38"/>
        <v>0</v>
      </c>
      <c r="O206" s="146"/>
    </row>
    <row r="207" spans="1:15" ht="18.75" customHeight="1" x14ac:dyDescent="0.15">
      <c r="A207" s="87"/>
      <c r="B207" s="137"/>
      <c r="C207" s="326"/>
      <c r="D207" s="317"/>
      <c r="E207" s="318"/>
      <c r="F207" s="239"/>
      <c r="G207" s="138"/>
      <c r="H207" s="139"/>
      <c r="I207" s="140"/>
      <c r="J207" s="141">
        <f t="shared" si="35"/>
        <v>0</v>
      </c>
      <c r="K207" s="142"/>
      <c r="L207" s="143">
        <f t="shared" si="36"/>
        <v>0</v>
      </c>
      <c r="M207" s="174" t="str">
        <f t="shared" si="34"/>
        <v/>
      </c>
      <c r="N207" s="145">
        <f t="shared" si="38"/>
        <v>0</v>
      </c>
      <c r="O207" s="146"/>
    </row>
    <row r="208" spans="1:15" ht="18.75" customHeight="1" x14ac:dyDescent="0.15">
      <c r="A208" s="87"/>
      <c r="B208" s="137"/>
      <c r="C208" s="326"/>
      <c r="D208" s="317"/>
      <c r="E208" s="318"/>
      <c r="F208" s="239"/>
      <c r="G208" s="138"/>
      <c r="H208" s="139"/>
      <c r="I208" s="140"/>
      <c r="J208" s="141">
        <f t="shared" si="35"/>
        <v>0</v>
      </c>
      <c r="K208" s="142"/>
      <c r="L208" s="143">
        <f t="shared" si="36"/>
        <v>0</v>
      </c>
      <c r="M208" s="174" t="str">
        <f t="shared" si="34"/>
        <v/>
      </c>
      <c r="N208" s="145">
        <f t="shared" si="38"/>
        <v>0</v>
      </c>
      <c r="O208" s="146"/>
    </row>
    <row r="209" spans="1:15" ht="18.75" customHeight="1" x14ac:dyDescent="0.15">
      <c r="A209" s="87"/>
      <c r="B209" s="137"/>
      <c r="C209" s="326"/>
      <c r="D209" s="317"/>
      <c r="E209" s="318"/>
      <c r="F209" s="239"/>
      <c r="G209" s="138"/>
      <c r="H209" s="139"/>
      <c r="I209" s="140"/>
      <c r="J209" s="141">
        <f t="shared" si="35"/>
        <v>0</v>
      </c>
      <c r="K209" s="142"/>
      <c r="L209" s="143">
        <f t="shared" si="36"/>
        <v>0</v>
      </c>
      <c r="M209" s="174" t="str">
        <f t="shared" si="34"/>
        <v/>
      </c>
      <c r="N209" s="145">
        <f t="shared" si="38"/>
        <v>0</v>
      </c>
      <c r="O209" s="146"/>
    </row>
    <row r="210" spans="1:15" ht="18.75" customHeight="1" x14ac:dyDescent="0.15">
      <c r="A210" s="87"/>
      <c r="B210" s="137"/>
      <c r="C210" s="326"/>
      <c r="D210" s="317"/>
      <c r="E210" s="318"/>
      <c r="F210" s="239"/>
      <c r="G210" s="138"/>
      <c r="H210" s="139"/>
      <c r="I210" s="140"/>
      <c r="J210" s="141">
        <f t="shared" si="35"/>
        <v>0</v>
      </c>
      <c r="K210" s="142"/>
      <c r="L210" s="143">
        <f t="shared" si="36"/>
        <v>0</v>
      </c>
      <c r="M210" s="174" t="str">
        <f t="shared" si="34"/>
        <v/>
      </c>
      <c r="N210" s="145">
        <f>J210-L210</f>
        <v>0</v>
      </c>
      <c r="O210" s="146"/>
    </row>
    <row r="211" spans="1:15" ht="18.75" customHeight="1" x14ac:dyDescent="0.15">
      <c r="A211" s="87"/>
      <c r="B211" s="137"/>
      <c r="C211" s="326"/>
      <c r="D211" s="317"/>
      <c r="E211" s="318"/>
      <c r="F211" s="239"/>
      <c r="G211" s="138"/>
      <c r="H211" s="139"/>
      <c r="I211" s="140"/>
      <c r="J211" s="141">
        <f t="shared" si="35"/>
        <v>0</v>
      </c>
      <c r="K211" s="142"/>
      <c r="L211" s="143">
        <f t="shared" si="36"/>
        <v>0</v>
      </c>
      <c r="M211" s="174" t="str">
        <f t="shared" si="34"/>
        <v/>
      </c>
      <c r="N211" s="145">
        <f t="shared" ref="N211" si="39">J211-L211</f>
        <v>0</v>
      </c>
      <c r="O211" s="146"/>
    </row>
    <row r="212" spans="1:15" ht="18.75" customHeight="1" x14ac:dyDescent="0.15">
      <c r="A212" s="87"/>
      <c r="B212" s="137"/>
      <c r="C212" s="326"/>
      <c r="D212" s="317"/>
      <c r="E212" s="318"/>
      <c r="F212" s="239"/>
      <c r="G212" s="138"/>
      <c r="H212" s="139"/>
      <c r="I212" s="140"/>
      <c r="J212" s="141">
        <f t="shared" si="35"/>
        <v>0</v>
      </c>
      <c r="K212" s="142"/>
      <c r="L212" s="143">
        <f t="shared" si="36"/>
        <v>0</v>
      </c>
      <c r="M212" s="174" t="str">
        <f t="shared" si="34"/>
        <v/>
      </c>
      <c r="N212" s="145">
        <f>J212-L212</f>
        <v>0</v>
      </c>
      <c r="O212" s="146"/>
    </row>
    <row r="213" spans="1:15" ht="18.75" customHeight="1" x14ac:dyDescent="0.15">
      <c r="A213" s="87"/>
      <c r="B213" s="137"/>
      <c r="C213" s="326"/>
      <c r="D213" s="317"/>
      <c r="E213" s="318"/>
      <c r="F213" s="239"/>
      <c r="G213" s="138"/>
      <c r="H213" s="139"/>
      <c r="I213" s="140"/>
      <c r="J213" s="141">
        <f t="shared" si="35"/>
        <v>0</v>
      </c>
      <c r="K213" s="142"/>
      <c r="L213" s="143">
        <f t="shared" si="36"/>
        <v>0</v>
      </c>
      <c r="M213" s="174" t="str">
        <f t="shared" si="34"/>
        <v/>
      </c>
      <c r="N213" s="145">
        <f t="shared" ref="N213:N215" si="40">J213-L213</f>
        <v>0</v>
      </c>
      <c r="O213" s="146"/>
    </row>
    <row r="214" spans="1:15" ht="18.75" customHeight="1" x14ac:dyDescent="0.15">
      <c r="A214" s="87"/>
      <c r="B214" s="137"/>
      <c r="C214" s="326"/>
      <c r="D214" s="317"/>
      <c r="E214" s="318"/>
      <c r="F214" s="239"/>
      <c r="G214" s="138"/>
      <c r="H214" s="139"/>
      <c r="I214" s="140"/>
      <c r="J214" s="141">
        <f t="shared" si="35"/>
        <v>0</v>
      </c>
      <c r="K214" s="142"/>
      <c r="L214" s="143">
        <f t="shared" si="36"/>
        <v>0</v>
      </c>
      <c r="M214" s="174" t="str">
        <f t="shared" si="34"/>
        <v/>
      </c>
      <c r="N214" s="145">
        <f t="shared" si="40"/>
        <v>0</v>
      </c>
      <c r="O214" s="146"/>
    </row>
    <row r="215" spans="1:15" ht="18.75" customHeight="1" x14ac:dyDescent="0.15">
      <c r="A215" s="87"/>
      <c r="B215" s="137"/>
      <c r="C215" s="326"/>
      <c r="D215" s="317"/>
      <c r="E215" s="318"/>
      <c r="F215" s="239"/>
      <c r="G215" s="138"/>
      <c r="H215" s="139"/>
      <c r="I215" s="140"/>
      <c r="J215" s="141">
        <f t="shared" si="35"/>
        <v>0</v>
      </c>
      <c r="K215" s="142"/>
      <c r="L215" s="143">
        <f t="shared" si="36"/>
        <v>0</v>
      </c>
      <c r="M215" s="174" t="str">
        <f t="shared" si="34"/>
        <v/>
      </c>
      <c r="N215" s="145">
        <f t="shared" si="40"/>
        <v>0</v>
      </c>
      <c r="O215" s="146"/>
    </row>
    <row r="216" spans="1:15" ht="18.75" customHeight="1" x14ac:dyDescent="0.15">
      <c r="A216" s="87"/>
      <c r="B216" s="137"/>
      <c r="C216" s="326"/>
      <c r="D216" s="317"/>
      <c r="E216" s="318"/>
      <c r="F216" s="239"/>
      <c r="G216" s="138"/>
      <c r="H216" s="139"/>
      <c r="I216" s="140"/>
      <c r="J216" s="141">
        <f t="shared" si="35"/>
        <v>0</v>
      </c>
      <c r="K216" s="142"/>
      <c r="L216" s="143">
        <f t="shared" si="36"/>
        <v>0</v>
      </c>
      <c r="M216" s="174" t="str">
        <f t="shared" si="34"/>
        <v/>
      </c>
      <c r="N216" s="145">
        <f>J216-L216</f>
        <v>0</v>
      </c>
      <c r="O216" s="146"/>
    </row>
    <row r="217" spans="1:15" ht="18.75" customHeight="1" thickBot="1" x14ac:dyDescent="0.2">
      <c r="A217" s="87"/>
      <c r="B217" s="320"/>
      <c r="C217" s="269"/>
      <c r="D217" s="270"/>
      <c r="E217" s="271"/>
      <c r="F217" s="272"/>
      <c r="G217" s="273"/>
      <c r="H217" s="274"/>
      <c r="I217" s="275"/>
      <c r="J217" s="304">
        <f t="shared" si="35"/>
        <v>0</v>
      </c>
      <c r="K217" s="276"/>
      <c r="L217" s="306">
        <f t="shared" si="36"/>
        <v>0</v>
      </c>
      <c r="M217" s="308" t="str">
        <f t="shared" si="34"/>
        <v/>
      </c>
      <c r="N217" s="277">
        <f t="shared" ref="N217:N223" si="41">J217-L217</f>
        <v>0</v>
      </c>
      <c r="O217" s="103"/>
    </row>
    <row r="218" spans="1:15" ht="18.75" customHeight="1" x14ac:dyDescent="0.15">
      <c r="A218" s="87"/>
      <c r="B218" s="147"/>
      <c r="C218" s="268" t="s">
        <v>521</v>
      </c>
      <c r="D218" s="251" t="s">
        <v>552</v>
      </c>
      <c r="E218" s="252" t="s">
        <v>496</v>
      </c>
      <c r="F218" s="253"/>
      <c r="G218" s="314"/>
      <c r="H218" s="315"/>
      <c r="I218" s="152"/>
      <c r="J218" s="254">
        <f>SUMIFS(J198:J217,B198:B217,"設備")</f>
        <v>0</v>
      </c>
      <c r="K218" s="154"/>
      <c r="L218" s="255">
        <f>SUMIFS(L198:L217,B198:B217,"設備")</f>
        <v>0</v>
      </c>
      <c r="M218" s="316"/>
      <c r="N218" s="256">
        <f t="shared" si="41"/>
        <v>0</v>
      </c>
      <c r="O218" s="157"/>
    </row>
    <row r="219" spans="1:15" ht="18.75" customHeight="1" x14ac:dyDescent="0.15">
      <c r="A219" s="87"/>
      <c r="B219" s="137"/>
      <c r="C219" s="263" t="s">
        <v>521</v>
      </c>
      <c r="D219" s="319" t="s">
        <v>553</v>
      </c>
      <c r="E219" s="179" t="s">
        <v>496</v>
      </c>
      <c r="F219" s="238"/>
      <c r="G219" s="170"/>
      <c r="H219" s="171"/>
      <c r="I219" s="141"/>
      <c r="J219" s="172">
        <f>SUMIFS(J198:J217,B198:B217,"工事")</f>
        <v>0</v>
      </c>
      <c r="K219" s="143"/>
      <c r="L219" s="173">
        <f>SUMIFS(L198:L217,B198:B217,"工事")</f>
        <v>0</v>
      </c>
      <c r="M219" s="174"/>
      <c r="N219" s="175">
        <f t="shared" si="41"/>
        <v>0</v>
      </c>
      <c r="O219" s="146"/>
    </row>
    <row r="220" spans="1:15" ht="18.75" customHeight="1" thickBot="1" x14ac:dyDescent="0.2">
      <c r="A220" s="87"/>
      <c r="B220" s="257"/>
      <c r="C220" s="278"/>
      <c r="D220" s="279" t="s">
        <v>521</v>
      </c>
      <c r="E220" s="280" t="s">
        <v>509</v>
      </c>
      <c r="F220" s="281"/>
      <c r="G220" s="282"/>
      <c r="H220" s="283"/>
      <c r="I220" s="258"/>
      <c r="J220" s="265">
        <f>J218+J219</f>
        <v>0</v>
      </c>
      <c r="K220" s="259"/>
      <c r="L220" s="266">
        <f>L218+L219</f>
        <v>0</v>
      </c>
      <c r="M220" s="260"/>
      <c r="N220" s="267">
        <f t="shared" si="41"/>
        <v>0</v>
      </c>
      <c r="O220" s="261"/>
    </row>
    <row r="221" spans="1:15" ht="18.75" customHeight="1" thickTop="1" x14ac:dyDescent="0.15">
      <c r="A221" s="87"/>
      <c r="B221" s="147"/>
      <c r="C221" s="250" t="s">
        <v>417</v>
      </c>
      <c r="D221" s="251" t="s">
        <v>491</v>
      </c>
      <c r="E221" s="252" t="s">
        <v>493</v>
      </c>
      <c r="F221" s="253"/>
      <c r="G221" s="314"/>
      <c r="H221" s="315"/>
      <c r="I221" s="152"/>
      <c r="J221" s="254">
        <f>SUMIFS(J174:J220,D174:D220,"設備費3")</f>
        <v>0</v>
      </c>
      <c r="K221" s="154"/>
      <c r="L221" s="255">
        <f>SUMIFS(L174:L220,D174:D220,"設備費3")</f>
        <v>0</v>
      </c>
      <c r="M221" s="316"/>
      <c r="N221" s="256">
        <f t="shared" si="41"/>
        <v>0</v>
      </c>
      <c r="O221" s="157"/>
    </row>
    <row r="222" spans="1:15" ht="18.75" customHeight="1" x14ac:dyDescent="0.15">
      <c r="A222" s="87"/>
      <c r="B222" s="137"/>
      <c r="C222" s="177" t="s">
        <v>417</v>
      </c>
      <c r="D222" s="319" t="s">
        <v>497</v>
      </c>
      <c r="E222" s="179" t="s">
        <v>493</v>
      </c>
      <c r="F222" s="238"/>
      <c r="G222" s="170"/>
      <c r="H222" s="171"/>
      <c r="I222" s="141"/>
      <c r="J222" s="172">
        <f>SUMIFS(J174:J220,D174:D220,"工事費3")</f>
        <v>0</v>
      </c>
      <c r="K222" s="143"/>
      <c r="L222" s="173">
        <f>SUMIFS(L174:L220,D174:D220,"工事費3")</f>
        <v>0</v>
      </c>
      <c r="M222" s="174"/>
      <c r="N222" s="175">
        <f t="shared" si="41"/>
        <v>0</v>
      </c>
      <c r="O222" s="146"/>
    </row>
    <row r="223" spans="1:15" ht="18.75" customHeight="1" thickBot="1" x14ac:dyDescent="0.2">
      <c r="A223" s="87"/>
      <c r="B223" s="257"/>
      <c r="C223" s="278"/>
      <c r="D223" s="284" t="s">
        <v>498</v>
      </c>
      <c r="E223" s="280" t="s">
        <v>493</v>
      </c>
      <c r="F223" s="281"/>
      <c r="G223" s="282"/>
      <c r="H223" s="283"/>
      <c r="I223" s="258"/>
      <c r="J223" s="265">
        <f>J221+J222</f>
        <v>0</v>
      </c>
      <c r="K223" s="259"/>
      <c r="L223" s="266">
        <f>L221+L222</f>
        <v>0</v>
      </c>
      <c r="M223" s="260"/>
      <c r="N223" s="267">
        <f t="shared" si="41"/>
        <v>0</v>
      </c>
      <c r="O223" s="261"/>
    </row>
    <row r="224" spans="1:15" ht="18.75" customHeight="1" thickTop="1" x14ac:dyDescent="0.15">
      <c r="A224" s="87"/>
      <c r="B224" s="137"/>
      <c r="C224" s="2011" t="s">
        <v>501</v>
      </c>
      <c r="D224" s="2012"/>
      <c r="E224" s="2013"/>
      <c r="F224" s="239"/>
      <c r="G224" s="138"/>
      <c r="H224" s="139"/>
      <c r="I224" s="141"/>
      <c r="J224" s="141"/>
      <c r="K224" s="142"/>
      <c r="L224" s="143"/>
      <c r="M224" s="174"/>
      <c r="N224" s="145"/>
      <c r="O224" s="146"/>
    </row>
    <row r="225" spans="1:15" ht="18.75" customHeight="1" x14ac:dyDescent="0.15">
      <c r="A225" s="87"/>
      <c r="B225" s="137"/>
      <c r="C225" s="2014" t="s">
        <v>522</v>
      </c>
      <c r="D225" s="2015"/>
      <c r="E225" s="2016"/>
      <c r="F225" s="239"/>
      <c r="G225" s="138"/>
      <c r="H225" s="139"/>
      <c r="I225" s="140"/>
      <c r="J225" s="141"/>
      <c r="K225" s="142"/>
      <c r="L225" s="143"/>
      <c r="M225" s="174" t="str">
        <f t="shared" ref="M225:M245" si="42">IF(I225-K225=0,"",I225-K225)</f>
        <v/>
      </c>
      <c r="N225" s="145"/>
      <c r="O225" s="146"/>
    </row>
    <row r="226" spans="1:15" ht="18.75" customHeight="1" x14ac:dyDescent="0.15">
      <c r="A226" s="87"/>
      <c r="B226" s="137"/>
      <c r="C226" s="326"/>
      <c r="D226" s="317"/>
      <c r="E226" s="318"/>
      <c r="F226" s="239"/>
      <c r="G226" s="138"/>
      <c r="H226" s="139"/>
      <c r="I226" s="140"/>
      <c r="J226" s="141">
        <f t="shared" ref="J226:J245" si="43">ROUNDDOWN(H226*I226,0)</f>
        <v>0</v>
      </c>
      <c r="K226" s="142"/>
      <c r="L226" s="143">
        <f t="shared" ref="L226:L245" si="44">ROUNDDOWN(H226*K226,0)</f>
        <v>0</v>
      </c>
      <c r="M226" s="174" t="str">
        <f t="shared" si="42"/>
        <v/>
      </c>
      <c r="N226" s="145">
        <f>J226-L226</f>
        <v>0</v>
      </c>
      <c r="O226" s="146"/>
    </row>
    <row r="227" spans="1:15" ht="18.75" customHeight="1" x14ac:dyDescent="0.15">
      <c r="A227" s="87"/>
      <c r="B227" s="137"/>
      <c r="C227" s="326"/>
      <c r="D227" s="317"/>
      <c r="E227" s="318"/>
      <c r="F227" s="239"/>
      <c r="G227" s="138"/>
      <c r="H227" s="139"/>
      <c r="I227" s="140"/>
      <c r="J227" s="141">
        <f t="shared" si="43"/>
        <v>0</v>
      </c>
      <c r="K227" s="142"/>
      <c r="L227" s="143">
        <f t="shared" si="44"/>
        <v>0</v>
      </c>
      <c r="M227" s="174" t="str">
        <f t="shared" si="42"/>
        <v/>
      </c>
      <c r="N227" s="145">
        <f t="shared" ref="N227:N240" si="45">J227-L227</f>
        <v>0</v>
      </c>
      <c r="O227" s="146"/>
    </row>
    <row r="228" spans="1:15" ht="18.75" customHeight="1" x14ac:dyDescent="0.15">
      <c r="A228" s="87"/>
      <c r="B228" s="137"/>
      <c r="C228" s="326"/>
      <c r="D228" s="317"/>
      <c r="E228" s="318"/>
      <c r="F228" s="239"/>
      <c r="G228" s="138"/>
      <c r="H228" s="139"/>
      <c r="I228" s="140"/>
      <c r="J228" s="141">
        <f t="shared" si="43"/>
        <v>0</v>
      </c>
      <c r="K228" s="142"/>
      <c r="L228" s="143">
        <f t="shared" si="44"/>
        <v>0</v>
      </c>
      <c r="M228" s="174" t="str">
        <f t="shared" si="42"/>
        <v/>
      </c>
      <c r="N228" s="145">
        <f t="shared" si="45"/>
        <v>0</v>
      </c>
      <c r="O228" s="146"/>
    </row>
    <row r="229" spans="1:15" ht="18.75" customHeight="1" x14ac:dyDescent="0.15">
      <c r="A229" s="87"/>
      <c r="B229" s="137"/>
      <c r="C229" s="326"/>
      <c r="D229" s="317"/>
      <c r="E229" s="318"/>
      <c r="F229" s="239"/>
      <c r="G229" s="138"/>
      <c r="H229" s="139"/>
      <c r="I229" s="140"/>
      <c r="J229" s="141">
        <f t="shared" si="43"/>
        <v>0</v>
      </c>
      <c r="K229" s="142"/>
      <c r="L229" s="143">
        <f t="shared" si="44"/>
        <v>0</v>
      </c>
      <c r="M229" s="174" t="str">
        <f t="shared" si="42"/>
        <v/>
      </c>
      <c r="N229" s="145">
        <f t="shared" si="45"/>
        <v>0</v>
      </c>
      <c r="O229" s="146"/>
    </row>
    <row r="230" spans="1:15" ht="18.75" customHeight="1" x14ac:dyDescent="0.15">
      <c r="A230" s="87"/>
      <c r="B230" s="137"/>
      <c r="C230" s="326"/>
      <c r="D230" s="317"/>
      <c r="E230" s="318"/>
      <c r="F230" s="239"/>
      <c r="G230" s="138"/>
      <c r="H230" s="139"/>
      <c r="I230" s="140"/>
      <c r="J230" s="141">
        <f t="shared" si="43"/>
        <v>0</v>
      </c>
      <c r="K230" s="142"/>
      <c r="L230" s="143">
        <f t="shared" si="44"/>
        <v>0</v>
      </c>
      <c r="M230" s="174" t="str">
        <f t="shared" si="42"/>
        <v/>
      </c>
      <c r="N230" s="145">
        <f t="shared" si="45"/>
        <v>0</v>
      </c>
      <c r="O230" s="146"/>
    </row>
    <row r="231" spans="1:15" ht="18.75" customHeight="1" x14ac:dyDescent="0.15">
      <c r="A231" s="87"/>
      <c r="B231" s="137"/>
      <c r="C231" s="326"/>
      <c r="D231" s="317"/>
      <c r="E231" s="318"/>
      <c r="F231" s="239"/>
      <c r="G231" s="138"/>
      <c r="H231" s="139"/>
      <c r="I231" s="140"/>
      <c r="J231" s="141">
        <f t="shared" si="43"/>
        <v>0</v>
      </c>
      <c r="K231" s="142"/>
      <c r="L231" s="143">
        <f t="shared" si="44"/>
        <v>0</v>
      </c>
      <c r="M231" s="174" t="str">
        <f t="shared" si="42"/>
        <v/>
      </c>
      <c r="N231" s="145">
        <f t="shared" si="45"/>
        <v>0</v>
      </c>
      <c r="O231" s="146"/>
    </row>
    <row r="232" spans="1:15" ht="18.75" customHeight="1" x14ac:dyDescent="0.15">
      <c r="A232" s="87"/>
      <c r="B232" s="137"/>
      <c r="C232" s="326"/>
      <c r="D232" s="317"/>
      <c r="E232" s="318"/>
      <c r="F232" s="239"/>
      <c r="G232" s="138"/>
      <c r="H232" s="139"/>
      <c r="I232" s="140"/>
      <c r="J232" s="141">
        <f t="shared" si="43"/>
        <v>0</v>
      </c>
      <c r="K232" s="142"/>
      <c r="L232" s="143">
        <f t="shared" si="44"/>
        <v>0</v>
      </c>
      <c r="M232" s="174" t="str">
        <f t="shared" si="42"/>
        <v/>
      </c>
      <c r="N232" s="145">
        <f t="shared" si="45"/>
        <v>0</v>
      </c>
      <c r="O232" s="146"/>
    </row>
    <row r="233" spans="1:15" ht="18.75" customHeight="1" x14ac:dyDescent="0.15">
      <c r="A233" s="87"/>
      <c r="B233" s="137"/>
      <c r="C233" s="326"/>
      <c r="D233" s="317"/>
      <c r="E233" s="318"/>
      <c r="F233" s="239"/>
      <c r="G233" s="138"/>
      <c r="H233" s="139"/>
      <c r="I233" s="140"/>
      <c r="J233" s="141">
        <f t="shared" si="43"/>
        <v>0</v>
      </c>
      <c r="K233" s="142"/>
      <c r="L233" s="143">
        <f t="shared" si="44"/>
        <v>0</v>
      </c>
      <c r="M233" s="174" t="str">
        <f t="shared" si="42"/>
        <v/>
      </c>
      <c r="N233" s="145">
        <f t="shared" si="45"/>
        <v>0</v>
      </c>
      <c r="O233" s="146"/>
    </row>
    <row r="234" spans="1:15" ht="18.75" customHeight="1" x14ac:dyDescent="0.15">
      <c r="A234" s="87"/>
      <c r="B234" s="137"/>
      <c r="C234" s="326"/>
      <c r="D234" s="317"/>
      <c r="E234" s="318"/>
      <c r="F234" s="239"/>
      <c r="G234" s="138"/>
      <c r="H234" s="139"/>
      <c r="I234" s="140"/>
      <c r="J234" s="141">
        <f t="shared" si="43"/>
        <v>0</v>
      </c>
      <c r="K234" s="142"/>
      <c r="L234" s="143">
        <f t="shared" si="44"/>
        <v>0</v>
      </c>
      <c r="M234" s="174" t="str">
        <f t="shared" si="42"/>
        <v/>
      </c>
      <c r="N234" s="145">
        <f t="shared" si="45"/>
        <v>0</v>
      </c>
      <c r="O234" s="146"/>
    </row>
    <row r="235" spans="1:15" ht="18.75" customHeight="1" x14ac:dyDescent="0.15">
      <c r="A235" s="87"/>
      <c r="B235" s="137"/>
      <c r="C235" s="326"/>
      <c r="D235" s="317"/>
      <c r="E235" s="318"/>
      <c r="F235" s="239"/>
      <c r="G235" s="138"/>
      <c r="H235" s="139"/>
      <c r="I235" s="140"/>
      <c r="J235" s="141">
        <f t="shared" si="43"/>
        <v>0</v>
      </c>
      <c r="K235" s="142"/>
      <c r="L235" s="143">
        <f t="shared" si="44"/>
        <v>0</v>
      </c>
      <c r="M235" s="174" t="str">
        <f t="shared" si="42"/>
        <v/>
      </c>
      <c r="N235" s="145">
        <f t="shared" si="45"/>
        <v>0</v>
      </c>
      <c r="O235" s="146"/>
    </row>
    <row r="236" spans="1:15" ht="18.75" customHeight="1" x14ac:dyDescent="0.15">
      <c r="A236" s="87"/>
      <c r="B236" s="137"/>
      <c r="C236" s="326"/>
      <c r="D236" s="317"/>
      <c r="E236" s="318"/>
      <c r="F236" s="239"/>
      <c r="G236" s="138"/>
      <c r="H236" s="139"/>
      <c r="I236" s="140"/>
      <c r="J236" s="141">
        <f t="shared" si="43"/>
        <v>0</v>
      </c>
      <c r="K236" s="142"/>
      <c r="L236" s="143">
        <f t="shared" si="44"/>
        <v>0</v>
      </c>
      <c r="M236" s="174" t="str">
        <f t="shared" si="42"/>
        <v/>
      </c>
      <c r="N236" s="145">
        <f t="shared" si="45"/>
        <v>0</v>
      </c>
      <c r="O236" s="146"/>
    </row>
    <row r="237" spans="1:15" ht="18.75" customHeight="1" x14ac:dyDescent="0.15">
      <c r="A237" s="87"/>
      <c r="B237" s="137"/>
      <c r="C237" s="326"/>
      <c r="D237" s="317"/>
      <c r="E237" s="318"/>
      <c r="F237" s="239"/>
      <c r="G237" s="138"/>
      <c r="H237" s="139"/>
      <c r="I237" s="140"/>
      <c r="J237" s="141">
        <f t="shared" si="43"/>
        <v>0</v>
      </c>
      <c r="K237" s="142"/>
      <c r="L237" s="143">
        <f t="shared" si="44"/>
        <v>0</v>
      </c>
      <c r="M237" s="174" t="str">
        <f t="shared" si="42"/>
        <v/>
      </c>
      <c r="N237" s="145">
        <f t="shared" si="45"/>
        <v>0</v>
      </c>
      <c r="O237" s="146"/>
    </row>
    <row r="238" spans="1:15" ht="18.75" customHeight="1" x14ac:dyDescent="0.15">
      <c r="A238" s="87"/>
      <c r="B238" s="137"/>
      <c r="C238" s="326"/>
      <c r="D238" s="317"/>
      <c r="E238" s="318"/>
      <c r="F238" s="239"/>
      <c r="G238" s="138"/>
      <c r="H238" s="139"/>
      <c r="I238" s="140"/>
      <c r="J238" s="141">
        <f t="shared" si="43"/>
        <v>0</v>
      </c>
      <c r="K238" s="142"/>
      <c r="L238" s="143">
        <f t="shared" si="44"/>
        <v>0</v>
      </c>
      <c r="M238" s="174" t="str">
        <f t="shared" si="42"/>
        <v/>
      </c>
      <c r="N238" s="145">
        <f t="shared" si="45"/>
        <v>0</v>
      </c>
      <c r="O238" s="146"/>
    </row>
    <row r="239" spans="1:15" ht="18.75" customHeight="1" x14ac:dyDescent="0.15">
      <c r="A239" s="87"/>
      <c r="B239" s="137"/>
      <c r="C239" s="326"/>
      <c r="D239" s="317"/>
      <c r="E239" s="318"/>
      <c r="F239" s="239"/>
      <c r="G239" s="138"/>
      <c r="H239" s="139"/>
      <c r="I239" s="140"/>
      <c r="J239" s="141">
        <f t="shared" si="43"/>
        <v>0</v>
      </c>
      <c r="K239" s="142"/>
      <c r="L239" s="143">
        <f t="shared" si="44"/>
        <v>0</v>
      </c>
      <c r="M239" s="174" t="str">
        <f t="shared" si="42"/>
        <v/>
      </c>
      <c r="N239" s="145">
        <f t="shared" si="45"/>
        <v>0</v>
      </c>
      <c r="O239" s="146"/>
    </row>
    <row r="240" spans="1:15" ht="18.75" customHeight="1" x14ac:dyDescent="0.15">
      <c r="A240" s="87"/>
      <c r="B240" s="137"/>
      <c r="C240" s="326"/>
      <c r="D240" s="317"/>
      <c r="E240" s="318"/>
      <c r="F240" s="239"/>
      <c r="G240" s="138"/>
      <c r="H240" s="139"/>
      <c r="I240" s="140"/>
      <c r="J240" s="141">
        <f t="shared" si="43"/>
        <v>0</v>
      </c>
      <c r="K240" s="142"/>
      <c r="L240" s="143">
        <f t="shared" si="44"/>
        <v>0</v>
      </c>
      <c r="M240" s="174" t="str">
        <f t="shared" si="42"/>
        <v/>
      </c>
      <c r="N240" s="145">
        <f t="shared" si="45"/>
        <v>0</v>
      </c>
      <c r="O240" s="146"/>
    </row>
    <row r="241" spans="1:15" ht="18.75" customHeight="1" x14ac:dyDescent="0.15">
      <c r="A241" s="87"/>
      <c r="B241" s="137"/>
      <c r="C241" s="326"/>
      <c r="D241" s="317"/>
      <c r="E241" s="318"/>
      <c r="F241" s="239"/>
      <c r="G241" s="138"/>
      <c r="H241" s="139"/>
      <c r="I241" s="140"/>
      <c r="J241" s="141">
        <f t="shared" si="43"/>
        <v>0</v>
      </c>
      <c r="K241" s="142"/>
      <c r="L241" s="143">
        <f t="shared" si="44"/>
        <v>0</v>
      </c>
      <c r="M241" s="174" t="str">
        <f t="shared" si="42"/>
        <v/>
      </c>
      <c r="N241" s="145">
        <f>J241-L241</f>
        <v>0</v>
      </c>
      <c r="O241" s="146"/>
    </row>
    <row r="242" spans="1:15" ht="18.75" customHeight="1" x14ac:dyDescent="0.15">
      <c r="A242" s="87"/>
      <c r="B242" s="137"/>
      <c r="C242" s="326"/>
      <c r="D242" s="317"/>
      <c r="E242" s="318"/>
      <c r="F242" s="239"/>
      <c r="G242" s="138"/>
      <c r="H242" s="139"/>
      <c r="I242" s="140"/>
      <c r="J242" s="141">
        <f t="shared" si="43"/>
        <v>0</v>
      </c>
      <c r="K242" s="142"/>
      <c r="L242" s="143">
        <f t="shared" si="44"/>
        <v>0</v>
      </c>
      <c r="M242" s="174" t="str">
        <f t="shared" si="42"/>
        <v/>
      </c>
      <c r="N242" s="145">
        <f t="shared" ref="N242:N245" si="46">J242-L242</f>
        <v>0</v>
      </c>
      <c r="O242" s="146"/>
    </row>
    <row r="243" spans="1:15" ht="18.75" customHeight="1" x14ac:dyDescent="0.15">
      <c r="A243" s="87"/>
      <c r="B243" s="137"/>
      <c r="C243" s="326"/>
      <c r="D243" s="317"/>
      <c r="E243" s="318"/>
      <c r="F243" s="239"/>
      <c r="G243" s="138"/>
      <c r="H243" s="139"/>
      <c r="I243" s="140"/>
      <c r="J243" s="141">
        <f t="shared" si="43"/>
        <v>0</v>
      </c>
      <c r="K243" s="142"/>
      <c r="L243" s="143">
        <f t="shared" si="44"/>
        <v>0</v>
      </c>
      <c r="M243" s="174" t="str">
        <f t="shared" si="42"/>
        <v/>
      </c>
      <c r="N243" s="145">
        <f t="shared" si="46"/>
        <v>0</v>
      </c>
      <c r="O243" s="146"/>
    </row>
    <row r="244" spans="1:15" ht="18.75" customHeight="1" x14ac:dyDescent="0.15">
      <c r="A244" s="87"/>
      <c r="B244" s="137"/>
      <c r="C244" s="326"/>
      <c r="D244" s="317"/>
      <c r="E244" s="318"/>
      <c r="F244" s="239"/>
      <c r="G244" s="138"/>
      <c r="H244" s="139"/>
      <c r="I244" s="140"/>
      <c r="J244" s="141">
        <f t="shared" si="43"/>
        <v>0</v>
      </c>
      <c r="K244" s="142"/>
      <c r="L244" s="143">
        <f t="shared" si="44"/>
        <v>0</v>
      </c>
      <c r="M244" s="174" t="str">
        <f t="shared" si="42"/>
        <v/>
      </c>
      <c r="N244" s="145">
        <f t="shared" si="46"/>
        <v>0</v>
      </c>
      <c r="O244" s="146"/>
    </row>
    <row r="245" spans="1:15" ht="18.75" customHeight="1" thickBot="1" x14ac:dyDescent="0.2">
      <c r="A245" s="87"/>
      <c r="B245" s="320"/>
      <c r="C245" s="269"/>
      <c r="D245" s="270"/>
      <c r="E245" s="271"/>
      <c r="F245" s="272"/>
      <c r="G245" s="273"/>
      <c r="H245" s="274"/>
      <c r="I245" s="275"/>
      <c r="J245" s="304">
        <f t="shared" si="43"/>
        <v>0</v>
      </c>
      <c r="K245" s="276"/>
      <c r="L245" s="306">
        <f t="shared" si="44"/>
        <v>0</v>
      </c>
      <c r="M245" s="308" t="str">
        <f t="shared" si="42"/>
        <v/>
      </c>
      <c r="N245" s="277">
        <f t="shared" si="46"/>
        <v>0</v>
      </c>
      <c r="O245" s="103"/>
    </row>
    <row r="246" spans="1:15" ht="18.75" customHeight="1" x14ac:dyDescent="0.15">
      <c r="A246" s="87"/>
      <c r="B246" s="147"/>
      <c r="C246" s="268" t="s">
        <v>523</v>
      </c>
      <c r="D246" s="251" t="s">
        <v>554</v>
      </c>
      <c r="E246" s="252" t="s">
        <v>496</v>
      </c>
      <c r="F246" s="253"/>
      <c r="G246" s="314"/>
      <c r="H246" s="315"/>
      <c r="I246" s="152"/>
      <c r="J246" s="254">
        <f>SUMIFS(J226:J245,B226:B245,"設備")</f>
        <v>0</v>
      </c>
      <c r="K246" s="154"/>
      <c r="L246" s="255">
        <f>SUMIFS(L226:L245,B226:B245,"設備")</f>
        <v>0</v>
      </c>
      <c r="M246" s="316"/>
      <c r="N246" s="256">
        <f>J246-L246</f>
        <v>0</v>
      </c>
      <c r="O246" s="157"/>
    </row>
    <row r="247" spans="1:15" ht="18.75" customHeight="1" x14ac:dyDescent="0.15">
      <c r="A247" s="87"/>
      <c r="B247" s="137"/>
      <c r="C247" s="268" t="s">
        <v>523</v>
      </c>
      <c r="D247" s="319" t="s">
        <v>555</v>
      </c>
      <c r="E247" s="179" t="s">
        <v>496</v>
      </c>
      <c r="F247" s="238"/>
      <c r="G247" s="170"/>
      <c r="H247" s="171"/>
      <c r="I247" s="141"/>
      <c r="J247" s="172">
        <f>SUMIFS(J226:J245,B226:B245,"工事")</f>
        <v>0</v>
      </c>
      <c r="K247" s="143"/>
      <c r="L247" s="173">
        <f>SUMIFS(L226:L245,B226:B245,"工事")</f>
        <v>0</v>
      </c>
      <c r="M247" s="174"/>
      <c r="N247" s="175">
        <f>J247-L247</f>
        <v>0</v>
      </c>
      <c r="O247" s="146"/>
    </row>
    <row r="248" spans="1:15" ht="18.75" customHeight="1" thickBot="1" x14ac:dyDescent="0.2">
      <c r="A248" s="87"/>
      <c r="B248" s="320"/>
      <c r="C248" s="299"/>
      <c r="D248" s="264" t="s">
        <v>523</v>
      </c>
      <c r="E248" s="321" t="s">
        <v>509</v>
      </c>
      <c r="F248" s="262"/>
      <c r="G248" s="302"/>
      <c r="H248" s="303"/>
      <c r="I248" s="304"/>
      <c r="J248" s="305">
        <f>J246+J247</f>
        <v>0</v>
      </c>
      <c r="K248" s="306"/>
      <c r="L248" s="307">
        <f>L246+L247</f>
        <v>0</v>
      </c>
      <c r="M248" s="308"/>
      <c r="N248" s="309">
        <f>J248-L248</f>
        <v>0</v>
      </c>
      <c r="O248" s="103"/>
    </row>
    <row r="249" spans="1:15" ht="18.75" customHeight="1" x14ac:dyDescent="0.15">
      <c r="A249" s="87"/>
      <c r="B249" s="137"/>
      <c r="C249" s="2003" t="s">
        <v>524</v>
      </c>
      <c r="D249" s="2004"/>
      <c r="E249" s="2005"/>
      <c r="F249" s="239"/>
      <c r="G249" s="138"/>
      <c r="H249" s="139"/>
      <c r="I249" s="140"/>
      <c r="J249" s="152"/>
      <c r="K249" s="322"/>
      <c r="L249" s="294"/>
      <c r="M249" s="316" t="str">
        <f t="shared" ref="M249:M269" si="47">IF(I249-K249=0,"",I249-K249)</f>
        <v/>
      </c>
      <c r="N249" s="156"/>
      <c r="O249" s="146"/>
    </row>
    <row r="250" spans="1:15" ht="18.75" customHeight="1" x14ac:dyDescent="0.15">
      <c r="A250" s="87"/>
      <c r="B250" s="137"/>
      <c r="C250" s="326"/>
      <c r="D250" s="495"/>
      <c r="E250" s="493"/>
      <c r="F250" s="239"/>
      <c r="G250" s="138"/>
      <c r="H250" s="139"/>
      <c r="I250" s="140"/>
      <c r="J250" s="141">
        <f t="shared" ref="J250:J269" si="48">ROUNDDOWN(H250*I250,0)</f>
        <v>0</v>
      </c>
      <c r="K250" s="142"/>
      <c r="L250" s="143">
        <f t="shared" ref="L250:L269" si="49">ROUNDDOWN(H250*K250,0)</f>
        <v>0</v>
      </c>
      <c r="M250" s="174" t="str">
        <f t="shared" si="47"/>
        <v/>
      </c>
      <c r="N250" s="145">
        <f t="shared" ref="N250" si="50">J250-L250</f>
        <v>0</v>
      </c>
      <c r="O250" s="146"/>
    </row>
    <row r="251" spans="1:15" ht="18.75" customHeight="1" x14ac:dyDescent="0.15">
      <c r="A251" s="87"/>
      <c r="B251" s="137"/>
      <c r="C251" s="326"/>
      <c r="D251" s="317"/>
      <c r="E251" s="318"/>
      <c r="F251" s="239"/>
      <c r="G251" s="138"/>
      <c r="H251" s="139"/>
      <c r="I251" s="140"/>
      <c r="J251" s="141">
        <f t="shared" si="48"/>
        <v>0</v>
      </c>
      <c r="K251" s="142"/>
      <c r="L251" s="143">
        <f t="shared" si="49"/>
        <v>0</v>
      </c>
      <c r="M251" s="174" t="str">
        <f t="shared" si="47"/>
        <v/>
      </c>
      <c r="N251" s="145">
        <f>J251-L251</f>
        <v>0</v>
      </c>
      <c r="O251" s="146"/>
    </row>
    <row r="252" spans="1:15" ht="18.75" customHeight="1" x14ac:dyDescent="0.15">
      <c r="A252" s="87"/>
      <c r="B252" s="137"/>
      <c r="C252" s="326"/>
      <c r="D252" s="317"/>
      <c r="E252" s="318"/>
      <c r="F252" s="239"/>
      <c r="G252" s="138"/>
      <c r="H252" s="139"/>
      <c r="I252" s="140"/>
      <c r="J252" s="141">
        <f t="shared" si="48"/>
        <v>0</v>
      </c>
      <c r="K252" s="142"/>
      <c r="L252" s="143">
        <f t="shared" si="49"/>
        <v>0</v>
      </c>
      <c r="M252" s="174" t="str">
        <f t="shared" si="47"/>
        <v/>
      </c>
      <c r="N252" s="145">
        <f t="shared" ref="N252:N260" si="51">J252-L252</f>
        <v>0</v>
      </c>
      <c r="O252" s="146"/>
    </row>
    <row r="253" spans="1:15" ht="18.75" customHeight="1" x14ac:dyDescent="0.15">
      <c r="A253" s="87"/>
      <c r="B253" s="137"/>
      <c r="C253" s="326"/>
      <c r="D253" s="317"/>
      <c r="E253" s="318"/>
      <c r="F253" s="239"/>
      <c r="G253" s="138"/>
      <c r="H253" s="139"/>
      <c r="I253" s="140"/>
      <c r="J253" s="141">
        <f t="shared" si="48"/>
        <v>0</v>
      </c>
      <c r="K253" s="142"/>
      <c r="L253" s="143">
        <f t="shared" si="49"/>
        <v>0</v>
      </c>
      <c r="M253" s="174" t="str">
        <f t="shared" si="47"/>
        <v/>
      </c>
      <c r="N253" s="145">
        <f t="shared" si="51"/>
        <v>0</v>
      </c>
      <c r="O253" s="146"/>
    </row>
    <row r="254" spans="1:15" ht="18.75" customHeight="1" x14ac:dyDescent="0.15">
      <c r="A254" s="87"/>
      <c r="B254" s="137"/>
      <c r="C254" s="326"/>
      <c r="D254" s="317"/>
      <c r="E254" s="318"/>
      <c r="F254" s="239"/>
      <c r="G254" s="138"/>
      <c r="H254" s="139"/>
      <c r="I254" s="140"/>
      <c r="J254" s="141">
        <f t="shared" si="48"/>
        <v>0</v>
      </c>
      <c r="K254" s="142"/>
      <c r="L254" s="143">
        <f t="shared" si="49"/>
        <v>0</v>
      </c>
      <c r="M254" s="174" t="str">
        <f t="shared" si="47"/>
        <v/>
      </c>
      <c r="N254" s="145">
        <f t="shared" si="51"/>
        <v>0</v>
      </c>
      <c r="O254" s="146"/>
    </row>
    <row r="255" spans="1:15" ht="18.75" customHeight="1" x14ac:dyDescent="0.15">
      <c r="A255" s="87"/>
      <c r="B255" s="137"/>
      <c r="C255" s="326"/>
      <c r="D255" s="317"/>
      <c r="E255" s="318"/>
      <c r="F255" s="239"/>
      <c r="G255" s="138"/>
      <c r="H255" s="139"/>
      <c r="I255" s="140"/>
      <c r="J255" s="141">
        <f t="shared" si="48"/>
        <v>0</v>
      </c>
      <c r="K255" s="142"/>
      <c r="L255" s="143">
        <f t="shared" si="49"/>
        <v>0</v>
      </c>
      <c r="M255" s="174" t="str">
        <f t="shared" si="47"/>
        <v/>
      </c>
      <c r="N255" s="145">
        <f t="shared" si="51"/>
        <v>0</v>
      </c>
      <c r="O255" s="146"/>
    </row>
    <row r="256" spans="1:15" ht="18.75" customHeight="1" x14ac:dyDescent="0.15">
      <c r="A256" s="87"/>
      <c r="B256" s="137"/>
      <c r="C256" s="326"/>
      <c r="D256" s="317"/>
      <c r="E256" s="318"/>
      <c r="F256" s="239"/>
      <c r="G256" s="138"/>
      <c r="H256" s="139"/>
      <c r="I256" s="140"/>
      <c r="J256" s="141">
        <f t="shared" si="48"/>
        <v>0</v>
      </c>
      <c r="K256" s="142"/>
      <c r="L256" s="143">
        <f t="shared" si="49"/>
        <v>0</v>
      </c>
      <c r="M256" s="174" t="str">
        <f t="shared" si="47"/>
        <v/>
      </c>
      <c r="N256" s="145">
        <f t="shared" si="51"/>
        <v>0</v>
      </c>
      <c r="O256" s="146"/>
    </row>
    <row r="257" spans="1:15" ht="18.75" customHeight="1" x14ac:dyDescent="0.15">
      <c r="A257" s="87"/>
      <c r="B257" s="137"/>
      <c r="C257" s="326"/>
      <c r="D257" s="317"/>
      <c r="E257" s="318"/>
      <c r="F257" s="239"/>
      <c r="G257" s="138"/>
      <c r="H257" s="139"/>
      <c r="I257" s="140"/>
      <c r="J257" s="141">
        <f t="shared" si="48"/>
        <v>0</v>
      </c>
      <c r="K257" s="142"/>
      <c r="L257" s="143">
        <f t="shared" si="49"/>
        <v>0</v>
      </c>
      <c r="M257" s="174" t="str">
        <f t="shared" si="47"/>
        <v/>
      </c>
      <c r="N257" s="145">
        <f t="shared" si="51"/>
        <v>0</v>
      </c>
      <c r="O257" s="146"/>
    </row>
    <row r="258" spans="1:15" ht="18.75" customHeight="1" x14ac:dyDescent="0.15">
      <c r="A258" s="87"/>
      <c r="B258" s="137"/>
      <c r="C258" s="326"/>
      <c r="D258" s="317"/>
      <c r="E258" s="318"/>
      <c r="F258" s="239"/>
      <c r="G258" s="138"/>
      <c r="H258" s="139"/>
      <c r="I258" s="140"/>
      <c r="J258" s="141">
        <f t="shared" si="48"/>
        <v>0</v>
      </c>
      <c r="K258" s="142"/>
      <c r="L258" s="143">
        <f t="shared" si="49"/>
        <v>0</v>
      </c>
      <c r="M258" s="174" t="str">
        <f t="shared" si="47"/>
        <v/>
      </c>
      <c r="N258" s="145">
        <f t="shared" si="51"/>
        <v>0</v>
      </c>
      <c r="O258" s="146"/>
    </row>
    <row r="259" spans="1:15" ht="18.75" customHeight="1" x14ac:dyDescent="0.15">
      <c r="A259" s="87"/>
      <c r="B259" s="137"/>
      <c r="C259" s="326"/>
      <c r="D259" s="317"/>
      <c r="E259" s="318"/>
      <c r="F259" s="239"/>
      <c r="G259" s="138"/>
      <c r="H259" s="139"/>
      <c r="I259" s="140"/>
      <c r="J259" s="141">
        <f t="shared" si="48"/>
        <v>0</v>
      </c>
      <c r="K259" s="142"/>
      <c r="L259" s="143">
        <f t="shared" si="49"/>
        <v>0</v>
      </c>
      <c r="M259" s="174" t="str">
        <f t="shared" si="47"/>
        <v/>
      </c>
      <c r="N259" s="145">
        <f t="shared" si="51"/>
        <v>0</v>
      </c>
      <c r="O259" s="146"/>
    </row>
    <row r="260" spans="1:15" ht="18.75" customHeight="1" x14ac:dyDescent="0.15">
      <c r="A260" s="87"/>
      <c r="B260" s="137"/>
      <c r="C260" s="326"/>
      <c r="D260" s="317"/>
      <c r="E260" s="318"/>
      <c r="F260" s="239"/>
      <c r="G260" s="138"/>
      <c r="H260" s="139"/>
      <c r="I260" s="140"/>
      <c r="J260" s="141">
        <f t="shared" si="48"/>
        <v>0</v>
      </c>
      <c r="K260" s="142"/>
      <c r="L260" s="143">
        <f t="shared" si="49"/>
        <v>0</v>
      </c>
      <c r="M260" s="174" t="str">
        <f t="shared" si="47"/>
        <v/>
      </c>
      <c r="N260" s="145">
        <f t="shared" si="51"/>
        <v>0</v>
      </c>
      <c r="O260" s="146"/>
    </row>
    <row r="261" spans="1:15" ht="18.75" customHeight="1" x14ac:dyDescent="0.15">
      <c r="A261" s="87"/>
      <c r="B261" s="137"/>
      <c r="C261" s="326"/>
      <c r="D261" s="317"/>
      <c r="E261" s="318"/>
      <c r="F261" s="239"/>
      <c r="G261" s="138"/>
      <c r="H261" s="139"/>
      <c r="I261" s="140"/>
      <c r="J261" s="141">
        <f t="shared" si="48"/>
        <v>0</v>
      </c>
      <c r="K261" s="142"/>
      <c r="L261" s="143">
        <f t="shared" si="49"/>
        <v>0</v>
      </c>
      <c r="M261" s="174" t="str">
        <f t="shared" si="47"/>
        <v/>
      </c>
      <c r="N261" s="145">
        <f>J261-L261</f>
        <v>0</v>
      </c>
      <c r="O261" s="146"/>
    </row>
    <row r="262" spans="1:15" ht="18.75" customHeight="1" x14ac:dyDescent="0.15">
      <c r="A262" s="87"/>
      <c r="B262" s="137"/>
      <c r="C262" s="326"/>
      <c r="D262" s="317"/>
      <c r="E262" s="318"/>
      <c r="F262" s="239"/>
      <c r="G262" s="138"/>
      <c r="H262" s="139"/>
      <c r="I262" s="140"/>
      <c r="J262" s="141">
        <f t="shared" si="48"/>
        <v>0</v>
      </c>
      <c r="K262" s="142"/>
      <c r="L262" s="143">
        <f t="shared" si="49"/>
        <v>0</v>
      </c>
      <c r="M262" s="174" t="str">
        <f t="shared" si="47"/>
        <v/>
      </c>
      <c r="N262" s="145">
        <f>J262-L262</f>
        <v>0</v>
      </c>
      <c r="O262" s="146"/>
    </row>
    <row r="263" spans="1:15" ht="18.75" customHeight="1" x14ac:dyDescent="0.15">
      <c r="A263" s="87"/>
      <c r="B263" s="137"/>
      <c r="C263" s="326"/>
      <c r="D263" s="317"/>
      <c r="E263" s="318"/>
      <c r="F263" s="239"/>
      <c r="G263" s="138"/>
      <c r="H263" s="139"/>
      <c r="I263" s="140"/>
      <c r="J263" s="141">
        <f t="shared" si="48"/>
        <v>0</v>
      </c>
      <c r="K263" s="142"/>
      <c r="L263" s="143">
        <f t="shared" si="49"/>
        <v>0</v>
      </c>
      <c r="M263" s="174" t="str">
        <f t="shared" si="47"/>
        <v/>
      </c>
      <c r="N263" s="145">
        <f t="shared" ref="N263" si="52">J263-L263</f>
        <v>0</v>
      </c>
      <c r="O263" s="146"/>
    </row>
    <row r="264" spans="1:15" ht="18.75" customHeight="1" x14ac:dyDescent="0.15">
      <c r="A264" s="87"/>
      <c r="B264" s="137"/>
      <c r="C264" s="326"/>
      <c r="D264" s="317"/>
      <c r="E264" s="318"/>
      <c r="F264" s="239"/>
      <c r="G264" s="138"/>
      <c r="H264" s="139"/>
      <c r="I264" s="140"/>
      <c r="J264" s="141">
        <f t="shared" si="48"/>
        <v>0</v>
      </c>
      <c r="K264" s="142"/>
      <c r="L264" s="143">
        <f t="shared" si="49"/>
        <v>0</v>
      </c>
      <c r="M264" s="174" t="str">
        <f t="shared" si="47"/>
        <v/>
      </c>
      <c r="N264" s="145">
        <f>J264-L264</f>
        <v>0</v>
      </c>
      <c r="O264" s="146"/>
    </row>
    <row r="265" spans="1:15" ht="18.75" customHeight="1" x14ac:dyDescent="0.15">
      <c r="A265" s="87"/>
      <c r="B265" s="137"/>
      <c r="C265" s="326"/>
      <c r="D265" s="317"/>
      <c r="E265" s="318"/>
      <c r="F265" s="239"/>
      <c r="G265" s="138"/>
      <c r="H265" s="139"/>
      <c r="I265" s="140"/>
      <c r="J265" s="141">
        <f t="shared" si="48"/>
        <v>0</v>
      </c>
      <c r="K265" s="142"/>
      <c r="L265" s="143">
        <f t="shared" si="49"/>
        <v>0</v>
      </c>
      <c r="M265" s="174" t="str">
        <f t="shared" si="47"/>
        <v/>
      </c>
      <c r="N265" s="145">
        <f t="shared" ref="N265:N267" si="53">J265-L265</f>
        <v>0</v>
      </c>
      <c r="O265" s="146"/>
    </row>
    <row r="266" spans="1:15" ht="18.75" customHeight="1" x14ac:dyDescent="0.15">
      <c r="A266" s="87"/>
      <c r="B266" s="137"/>
      <c r="C266" s="326"/>
      <c r="D266" s="317"/>
      <c r="E266" s="318"/>
      <c r="F266" s="239"/>
      <c r="G266" s="138"/>
      <c r="H266" s="139"/>
      <c r="I266" s="140"/>
      <c r="J266" s="141">
        <f t="shared" si="48"/>
        <v>0</v>
      </c>
      <c r="K266" s="142"/>
      <c r="L266" s="143">
        <f t="shared" si="49"/>
        <v>0</v>
      </c>
      <c r="M266" s="174" t="str">
        <f t="shared" si="47"/>
        <v/>
      </c>
      <c r="N266" s="145">
        <f t="shared" si="53"/>
        <v>0</v>
      </c>
      <c r="O266" s="146"/>
    </row>
    <row r="267" spans="1:15" ht="18.75" customHeight="1" x14ac:dyDescent="0.15">
      <c r="A267" s="87"/>
      <c r="B267" s="137"/>
      <c r="C267" s="326"/>
      <c r="D267" s="317"/>
      <c r="E267" s="318"/>
      <c r="F267" s="239"/>
      <c r="G267" s="138"/>
      <c r="H267" s="139"/>
      <c r="I267" s="140"/>
      <c r="J267" s="141">
        <f t="shared" si="48"/>
        <v>0</v>
      </c>
      <c r="K267" s="142"/>
      <c r="L267" s="143">
        <f t="shared" si="49"/>
        <v>0</v>
      </c>
      <c r="M267" s="174" t="str">
        <f t="shared" si="47"/>
        <v/>
      </c>
      <c r="N267" s="145">
        <f t="shared" si="53"/>
        <v>0</v>
      </c>
      <c r="O267" s="146"/>
    </row>
    <row r="268" spans="1:15" ht="18.75" customHeight="1" x14ac:dyDescent="0.15">
      <c r="A268" s="87"/>
      <c r="B268" s="137"/>
      <c r="C268" s="326"/>
      <c r="D268" s="317"/>
      <c r="E268" s="318"/>
      <c r="F268" s="239"/>
      <c r="G268" s="138"/>
      <c r="H268" s="139"/>
      <c r="I268" s="140"/>
      <c r="J268" s="141">
        <f t="shared" si="48"/>
        <v>0</v>
      </c>
      <c r="K268" s="142"/>
      <c r="L268" s="143">
        <f t="shared" si="49"/>
        <v>0</v>
      </c>
      <c r="M268" s="174" t="str">
        <f t="shared" si="47"/>
        <v/>
      </c>
      <c r="N268" s="145">
        <f>J268-L268</f>
        <v>0</v>
      </c>
      <c r="O268" s="146"/>
    </row>
    <row r="269" spans="1:15" ht="18.75" customHeight="1" thickBot="1" x14ac:dyDescent="0.2">
      <c r="A269" s="87"/>
      <c r="B269" s="320"/>
      <c r="C269" s="269"/>
      <c r="D269" s="270"/>
      <c r="E269" s="271"/>
      <c r="F269" s="272"/>
      <c r="G269" s="273"/>
      <c r="H269" s="274"/>
      <c r="I269" s="275"/>
      <c r="J269" s="304">
        <f t="shared" si="48"/>
        <v>0</v>
      </c>
      <c r="K269" s="276"/>
      <c r="L269" s="306">
        <f t="shared" si="49"/>
        <v>0</v>
      </c>
      <c r="M269" s="308" t="str">
        <f t="shared" si="47"/>
        <v/>
      </c>
      <c r="N269" s="277">
        <f t="shared" ref="N269:N275" si="54">J269-L269</f>
        <v>0</v>
      </c>
      <c r="O269" s="103"/>
    </row>
    <row r="270" spans="1:15" ht="18.75" customHeight="1" x14ac:dyDescent="0.15">
      <c r="A270" s="87"/>
      <c r="B270" s="147"/>
      <c r="C270" s="268" t="s">
        <v>525</v>
      </c>
      <c r="D270" s="251" t="s">
        <v>554</v>
      </c>
      <c r="E270" s="252" t="s">
        <v>496</v>
      </c>
      <c r="F270" s="253"/>
      <c r="G270" s="314"/>
      <c r="H270" s="315"/>
      <c r="I270" s="152"/>
      <c r="J270" s="254">
        <f>SUMIFS(J250:J269,B250:B269,"設備")</f>
        <v>0</v>
      </c>
      <c r="K270" s="154"/>
      <c r="L270" s="255">
        <f>SUMIFS(L250:L269,B250:B269,"設備")</f>
        <v>0</v>
      </c>
      <c r="M270" s="316"/>
      <c r="N270" s="256">
        <f t="shared" si="54"/>
        <v>0</v>
      </c>
      <c r="O270" s="157"/>
    </row>
    <row r="271" spans="1:15" ht="18.75" customHeight="1" x14ac:dyDescent="0.15">
      <c r="A271" s="87"/>
      <c r="B271" s="137"/>
      <c r="C271" s="263" t="s">
        <v>525</v>
      </c>
      <c r="D271" s="319" t="s">
        <v>555</v>
      </c>
      <c r="E271" s="179" t="s">
        <v>496</v>
      </c>
      <c r="F271" s="238"/>
      <c r="G271" s="170"/>
      <c r="H271" s="171"/>
      <c r="I271" s="141"/>
      <c r="J271" s="172">
        <f>SUMIFS(J250:J269,B250:B269,"工事")</f>
        <v>0</v>
      </c>
      <c r="K271" s="143"/>
      <c r="L271" s="173">
        <f>SUMIFS(L250:L269,B250:B269,"工事")</f>
        <v>0</v>
      </c>
      <c r="M271" s="174"/>
      <c r="N271" s="175">
        <f t="shared" si="54"/>
        <v>0</v>
      </c>
      <c r="O271" s="146"/>
    </row>
    <row r="272" spans="1:15" ht="18.75" customHeight="1" thickBot="1" x14ac:dyDescent="0.2">
      <c r="A272" s="87"/>
      <c r="B272" s="257"/>
      <c r="C272" s="278"/>
      <c r="D272" s="279" t="s">
        <v>525</v>
      </c>
      <c r="E272" s="280" t="s">
        <v>509</v>
      </c>
      <c r="F272" s="281"/>
      <c r="G272" s="282"/>
      <c r="H272" s="283"/>
      <c r="I272" s="258"/>
      <c r="J272" s="265">
        <f>J270+J271</f>
        <v>0</v>
      </c>
      <c r="K272" s="259"/>
      <c r="L272" s="266">
        <f>L270+L271</f>
        <v>0</v>
      </c>
      <c r="M272" s="260"/>
      <c r="N272" s="267">
        <f t="shared" si="54"/>
        <v>0</v>
      </c>
      <c r="O272" s="261"/>
    </row>
    <row r="273" spans="1:15" ht="18.75" customHeight="1" thickTop="1" x14ac:dyDescent="0.15">
      <c r="A273" s="87"/>
      <c r="B273" s="147"/>
      <c r="C273" s="250" t="s">
        <v>417</v>
      </c>
      <c r="D273" s="251" t="s">
        <v>491</v>
      </c>
      <c r="E273" s="252" t="s">
        <v>493</v>
      </c>
      <c r="F273" s="253"/>
      <c r="G273" s="314"/>
      <c r="H273" s="315"/>
      <c r="I273" s="152"/>
      <c r="J273" s="254">
        <f>SUMIFS(J226:J272,D226:D272,"設備費4")</f>
        <v>0</v>
      </c>
      <c r="K273" s="154"/>
      <c r="L273" s="255">
        <f>SUMIFS(L226:L272,D226:D272,"設備費4")</f>
        <v>0</v>
      </c>
      <c r="M273" s="316"/>
      <c r="N273" s="256">
        <f t="shared" si="54"/>
        <v>0</v>
      </c>
      <c r="O273" s="157"/>
    </row>
    <row r="274" spans="1:15" ht="18.75" customHeight="1" x14ac:dyDescent="0.15">
      <c r="A274" s="87"/>
      <c r="B274" s="137"/>
      <c r="C274" s="177" t="s">
        <v>417</v>
      </c>
      <c r="D274" s="319" t="s">
        <v>497</v>
      </c>
      <c r="E274" s="179" t="s">
        <v>493</v>
      </c>
      <c r="F274" s="238"/>
      <c r="G274" s="170"/>
      <c r="H274" s="171"/>
      <c r="I274" s="141"/>
      <c r="J274" s="172">
        <f>SUMIFS(J226:J272,D226:D272,"工事費4")</f>
        <v>0</v>
      </c>
      <c r="K274" s="143"/>
      <c r="L274" s="173">
        <f>SUMIFS(L226:L272,D226:D272,"工事費4")</f>
        <v>0</v>
      </c>
      <c r="M274" s="174"/>
      <c r="N274" s="175">
        <f t="shared" si="54"/>
        <v>0</v>
      </c>
      <c r="O274" s="146"/>
    </row>
    <row r="275" spans="1:15" ht="18.75" customHeight="1" thickBot="1" x14ac:dyDescent="0.2">
      <c r="A275" s="87"/>
      <c r="B275" s="257"/>
      <c r="C275" s="278"/>
      <c r="D275" s="284" t="s">
        <v>498</v>
      </c>
      <c r="E275" s="280" t="s">
        <v>493</v>
      </c>
      <c r="F275" s="281"/>
      <c r="G275" s="282"/>
      <c r="H275" s="283"/>
      <c r="I275" s="258"/>
      <c r="J275" s="265">
        <f>J273+J274</f>
        <v>0</v>
      </c>
      <c r="K275" s="259"/>
      <c r="L275" s="266">
        <f>L273+L274</f>
        <v>0</v>
      </c>
      <c r="M275" s="260"/>
      <c r="N275" s="267">
        <f t="shared" si="54"/>
        <v>0</v>
      </c>
      <c r="O275" s="261"/>
    </row>
    <row r="276" spans="1:15" ht="18.75" customHeight="1" thickTop="1" x14ac:dyDescent="0.15">
      <c r="A276" s="87"/>
      <c r="B276" s="137"/>
      <c r="C276" s="2011" t="s">
        <v>502</v>
      </c>
      <c r="D276" s="2012"/>
      <c r="E276" s="2013"/>
      <c r="F276" s="239"/>
      <c r="G276" s="138"/>
      <c r="H276" s="139"/>
      <c r="I276" s="141"/>
      <c r="J276" s="141"/>
      <c r="K276" s="142"/>
      <c r="L276" s="143"/>
      <c r="M276" s="174"/>
      <c r="N276" s="145"/>
      <c r="O276" s="146"/>
    </row>
    <row r="277" spans="1:15" ht="18.75" customHeight="1" x14ac:dyDescent="0.15">
      <c r="A277" s="87"/>
      <c r="B277" s="137"/>
      <c r="C277" s="2014" t="s">
        <v>526</v>
      </c>
      <c r="D277" s="2015"/>
      <c r="E277" s="2016"/>
      <c r="F277" s="239"/>
      <c r="G277" s="138"/>
      <c r="H277" s="139"/>
      <c r="I277" s="140"/>
      <c r="J277" s="141"/>
      <c r="K277" s="142"/>
      <c r="L277" s="143"/>
      <c r="M277" s="174" t="str">
        <f t="shared" ref="M277:M297" si="55">IF(I277-K277=0,"",I277-K277)</f>
        <v/>
      </c>
      <c r="N277" s="145"/>
      <c r="O277" s="146"/>
    </row>
    <row r="278" spans="1:15" ht="18.75" customHeight="1" x14ac:dyDescent="0.15">
      <c r="A278" s="87"/>
      <c r="B278" s="137"/>
      <c r="C278" s="326"/>
      <c r="D278" s="317"/>
      <c r="E278" s="318"/>
      <c r="F278" s="239"/>
      <c r="G278" s="138"/>
      <c r="H278" s="139"/>
      <c r="I278" s="140"/>
      <c r="J278" s="141">
        <f t="shared" ref="J278:J297" si="56">ROUNDDOWN(H278*I278,0)</f>
        <v>0</v>
      </c>
      <c r="K278" s="142"/>
      <c r="L278" s="143">
        <f t="shared" ref="L278:L297" si="57">ROUNDDOWN(H278*K278,0)</f>
        <v>0</v>
      </c>
      <c r="M278" s="174" t="str">
        <f t="shared" si="55"/>
        <v/>
      </c>
      <c r="N278" s="145">
        <f>J278-L278</f>
        <v>0</v>
      </c>
      <c r="O278" s="146"/>
    </row>
    <row r="279" spans="1:15" ht="18.75" customHeight="1" x14ac:dyDescent="0.15">
      <c r="A279" s="87"/>
      <c r="B279" s="137"/>
      <c r="C279" s="326"/>
      <c r="D279" s="317"/>
      <c r="E279" s="318"/>
      <c r="F279" s="239"/>
      <c r="G279" s="138"/>
      <c r="H279" s="139"/>
      <c r="I279" s="140"/>
      <c r="J279" s="141">
        <f t="shared" si="56"/>
        <v>0</v>
      </c>
      <c r="K279" s="142"/>
      <c r="L279" s="143">
        <f t="shared" si="57"/>
        <v>0</v>
      </c>
      <c r="M279" s="174" t="str">
        <f t="shared" si="55"/>
        <v/>
      </c>
      <c r="N279" s="145">
        <f t="shared" ref="N279:N292" si="58">J279-L279</f>
        <v>0</v>
      </c>
      <c r="O279" s="146"/>
    </row>
    <row r="280" spans="1:15" ht="18.75" customHeight="1" x14ac:dyDescent="0.15">
      <c r="A280" s="87"/>
      <c r="B280" s="137"/>
      <c r="C280" s="326"/>
      <c r="D280" s="317"/>
      <c r="E280" s="318"/>
      <c r="F280" s="239"/>
      <c r="G280" s="138"/>
      <c r="H280" s="139"/>
      <c r="I280" s="140"/>
      <c r="J280" s="141">
        <f t="shared" si="56"/>
        <v>0</v>
      </c>
      <c r="K280" s="142"/>
      <c r="L280" s="143">
        <f t="shared" si="57"/>
        <v>0</v>
      </c>
      <c r="M280" s="174" t="str">
        <f t="shared" si="55"/>
        <v/>
      </c>
      <c r="N280" s="145">
        <f t="shared" si="58"/>
        <v>0</v>
      </c>
      <c r="O280" s="146"/>
    </row>
    <row r="281" spans="1:15" ht="18.75" customHeight="1" x14ac:dyDescent="0.15">
      <c r="A281" s="87"/>
      <c r="B281" s="137"/>
      <c r="C281" s="326"/>
      <c r="D281" s="317"/>
      <c r="E281" s="318"/>
      <c r="F281" s="239"/>
      <c r="G281" s="138"/>
      <c r="H281" s="139"/>
      <c r="I281" s="140"/>
      <c r="J281" s="141">
        <f t="shared" si="56"/>
        <v>0</v>
      </c>
      <c r="K281" s="142"/>
      <c r="L281" s="143">
        <f t="shared" si="57"/>
        <v>0</v>
      </c>
      <c r="M281" s="174" t="str">
        <f t="shared" si="55"/>
        <v/>
      </c>
      <c r="N281" s="145">
        <f t="shared" si="58"/>
        <v>0</v>
      </c>
      <c r="O281" s="146"/>
    </row>
    <row r="282" spans="1:15" ht="18.75" customHeight="1" x14ac:dyDescent="0.15">
      <c r="A282" s="87"/>
      <c r="B282" s="137"/>
      <c r="C282" s="326"/>
      <c r="D282" s="317"/>
      <c r="E282" s="318"/>
      <c r="F282" s="239"/>
      <c r="G282" s="138"/>
      <c r="H282" s="139"/>
      <c r="I282" s="140"/>
      <c r="J282" s="141">
        <f t="shared" si="56"/>
        <v>0</v>
      </c>
      <c r="K282" s="142"/>
      <c r="L282" s="143">
        <f t="shared" si="57"/>
        <v>0</v>
      </c>
      <c r="M282" s="174" t="str">
        <f t="shared" si="55"/>
        <v/>
      </c>
      <c r="N282" s="145">
        <f t="shared" si="58"/>
        <v>0</v>
      </c>
      <c r="O282" s="146"/>
    </row>
    <row r="283" spans="1:15" ht="18.75" customHeight="1" x14ac:dyDescent="0.15">
      <c r="A283" s="87"/>
      <c r="B283" s="137"/>
      <c r="C283" s="326"/>
      <c r="D283" s="317"/>
      <c r="E283" s="318"/>
      <c r="F283" s="239"/>
      <c r="G283" s="138"/>
      <c r="H283" s="139"/>
      <c r="I283" s="140"/>
      <c r="J283" s="141">
        <f t="shared" si="56"/>
        <v>0</v>
      </c>
      <c r="K283" s="142"/>
      <c r="L283" s="143">
        <f t="shared" si="57"/>
        <v>0</v>
      </c>
      <c r="M283" s="174" t="str">
        <f t="shared" si="55"/>
        <v/>
      </c>
      <c r="N283" s="145">
        <f t="shared" si="58"/>
        <v>0</v>
      </c>
      <c r="O283" s="146"/>
    </row>
    <row r="284" spans="1:15" ht="18.75" customHeight="1" x14ac:dyDescent="0.15">
      <c r="A284" s="87"/>
      <c r="B284" s="137"/>
      <c r="C284" s="326"/>
      <c r="D284" s="317"/>
      <c r="E284" s="318"/>
      <c r="F284" s="239"/>
      <c r="G284" s="138"/>
      <c r="H284" s="139"/>
      <c r="I284" s="140"/>
      <c r="J284" s="141">
        <f t="shared" si="56"/>
        <v>0</v>
      </c>
      <c r="K284" s="142"/>
      <c r="L284" s="143">
        <f t="shared" si="57"/>
        <v>0</v>
      </c>
      <c r="M284" s="174" t="str">
        <f t="shared" si="55"/>
        <v/>
      </c>
      <c r="N284" s="145">
        <f t="shared" si="58"/>
        <v>0</v>
      </c>
      <c r="O284" s="146"/>
    </row>
    <row r="285" spans="1:15" ht="18.75" customHeight="1" x14ac:dyDescent="0.15">
      <c r="A285" s="87"/>
      <c r="B285" s="137"/>
      <c r="C285" s="326"/>
      <c r="D285" s="317"/>
      <c r="E285" s="318"/>
      <c r="F285" s="239"/>
      <c r="G285" s="138"/>
      <c r="H285" s="139"/>
      <c r="I285" s="140"/>
      <c r="J285" s="141">
        <f t="shared" si="56"/>
        <v>0</v>
      </c>
      <c r="K285" s="142"/>
      <c r="L285" s="143">
        <f t="shared" si="57"/>
        <v>0</v>
      </c>
      <c r="M285" s="174" t="str">
        <f t="shared" si="55"/>
        <v/>
      </c>
      <c r="N285" s="145">
        <f t="shared" si="58"/>
        <v>0</v>
      </c>
      <c r="O285" s="146"/>
    </row>
    <row r="286" spans="1:15" ht="18.75" customHeight="1" x14ac:dyDescent="0.15">
      <c r="A286" s="87"/>
      <c r="B286" s="137"/>
      <c r="C286" s="326"/>
      <c r="D286" s="317"/>
      <c r="E286" s="318"/>
      <c r="F286" s="239"/>
      <c r="G286" s="138"/>
      <c r="H286" s="139"/>
      <c r="I286" s="140"/>
      <c r="J286" s="141">
        <f t="shared" si="56"/>
        <v>0</v>
      </c>
      <c r="K286" s="142"/>
      <c r="L286" s="143">
        <f t="shared" si="57"/>
        <v>0</v>
      </c>
      <c r="M286" s="174" t="str">
        <f t="shared" si="55"/>
        <v/>
      </c>
      <c r="N286" s="145">
        <f t="shared" si="58"/>
        <v>0</v>
      </c>
      <c r="O286" s="146"/>
    </row>
    <row r="287" spans="1:15" ht="18.75" customHeight="1" x14ac:dyDescent="0.15">
      <c r="A287" s="87"/>
      <c r="B287" s="137"/>
      <c r="C287" s="326"/>
      <c r="D287" s="317"/>
      <c r="E287" s="318"/>
      <c r="F287" s="239"/>
      <c r="G287" s="138"/>
      <c r="H287" s="139"/>
      <c r="I287" s="140"/>
      <c r="J287" s="141">
        <f t="shared" si="56"/>
        <v>0</v>
      </c>
      <c r="K287" s="142"/>
      <c r="L287" s="143">
        <f t="shared" si="57"/>
        <v>0</v>
      </c>
      <c r="M287" s="174" t="str">
        <f t="shared" si="55"/>
        <v/>
      </c>
      <c r="N287" s="145">
        <f t="shared" si="58"/>
        <v>0</v>
      </c>
      <c r="O287" s="146"/>
    </row>
    <row r="288" spans="1:15" ht="18.75" customHeight="1" x14ac:dyDescent="0.15">
      <c r="A288" s="87"/>
      <c r="B288" s="137"/>
      <c r="C288" s="326"/>
      <c r="D288" s="317"/>
      <c r="E288" s="318"/>
      <c r="F288" s="239"/>
      <c r="G288" s="138"/>
      <c r="H288" s="139"/>
      <c r="I288" s="140"/>
      <c r="J288" s="141">
        <f t="shared" si="56"/>
        <v>0</v>
      </c>
      <c r="K288" s="142"/>
      <c r="L288" s="143">
        <f t="shared" si="57"/>
        <v>0</v>
      </c>
      <c r="M288" s="174" t="str">
        <f t="shared" si="55"/>
        <v/>
      </c>
      <c r="N288" s="145">
        <f t="shared" si="58"/>
        <v>0</v>
      </c>
      <c r="O288" s="146"/>
    </row>
    <row r="289" spans="1:15" ht="18.75" customHeight="1" x14ac:dyDescent="0.15">
      <c r="A289" s="87"/>
      <c r="B289" s="137"/>
      <c r="C289" s="326"/>
      <c r="D289" s="317"/>
      <c r="E289" s="318"/>
      <c r="F289" s="239"/>
      <c r="G289" s="138"/>
      <c r="H289" s="139"/>
      <c r="I289" s="140"/>
      <c r="J289" s="141">
        <f t="shared" si="56"/>
        <v>0</v>
      </c>
      <c r="K289" s="142"/>
      <c r="L289" s="143">
        <f t="shared" si="57"/>
        <v>0</v>
      </c>
      <c r="M289" s="174" t="str">
        <f t="shared" si="55"/>
        <v/>
      </c>
      <c r="N289" s="145">
        <f t="shared" si="58"/>
        <v>0</v>
      </c>
      <c r="O289" s="146"/>
    </row>
    <row r="290" spans="1:15" ht="18.75" customHeight="1" x14ac:dyDescent="0.15">
      <c r="A290" s="87"/>
      <c r="B290" s="137"/>
      <c r="C290" s="326"/>
      <c r="D290" s="317"/>
      <c r="E290" s="318"/>
      <c r="F290" s="239"/>
      <c r="G290" s="138"/>
      <c r="H290" s="139"/>
      <c r="I290" s="140"/>
      <c r="J290" s="141">
        <f t="shared" si="56"/>
        <v>0</v>
      </c>
      <c r="K290" s="142"/>
      <c r="L290" s="143">
        <f t="shared" si="57"/>
        <v>0</v>
      </c>
      <c r="M290" s="174" t="str">
        <f t="shared" si="55"/>
        <v/>
      </c>
      <c r="N290" s="145">
        <f t="shared" si="58"/>
        <v>0</v>
      </c>
      <c r="O290" s="146"/>
    </row>
    <row r="291" spans="1:15" ht="18.75" customHeight="1" x14ac:dyDescent="0.15">
      <c r="A291" s="87"/>
      <c r="B291" s="137"/>
      <c r="C291" s="326"/>
      <c r="D291" s="317"/>
      <c r="E291" s="318"/>
      <c r="F291" s="239"/>
      <c r="G291" s="138"/>
      <c r="H291" s="139"/>
      <c r="I291" s="140"/>
      <c r="J291" s="141">
        <f t="shared" si="56"/>
        <v>0</v>
      </c>
      <c r="K291" s="142"/>
      <c r="L291" s="143">
        <f t="shared" si="57"/>
        <v>0</v>
      </c>
      <c r="M291" s="174" t="str">
        <f t="shared" si="55"/>
        <v/>
      </c>
      <c r="N291" s="145">
        <f t="shared" si="58"/>
        <v>0</v>
      </c>
      <c r="O291" s="146"/>
    </row>
    <row r="292" spans="1:15" ht="18.75" customHeight="1" x14ac:dyDescent="0.15">
      <c r="A292" s="87"/>
      <c r="B292" s="137"/>
      <c r="C292" s="326"/>
      <c r="D292" s="317"/>
      <c r="E292" s="318"/>
      <c r="F292" s="239"/>
      <c r="G292" s="138"/>
      <c r="H292" s="139"/>
      <c r="I292" s="140"/>
      <c r="J292" s="141">
        <f t="shared" si="56"/>
        <v>0</v>
      </c>
      <c r="K292" s="142"/>
      <c r="L292" s="143">
        <f t="shared" si="57"/>
        <v>0</v>
      </c>
      <c r="M292" s="174" t="str">
        <f t="shared" si="55"/>
        <v/>
      </c>
      <c r="N292" s="145">
        <f t="shared" si="58"/>
        <v>0</v>
      </c>
      <c r="O292" s="146"/>
    </row>
    <row r="293" spans="1:15" ht="18.75" customHeight="1" x14ac:dyDescent="0.15">
      <c r="A293" s="87"/>
      <c r="B293" s="137"/>
      <c r="C293" s="326"/>
      <c r="D293" s="317"/>
      <c r="E293" s="318"/>
      <c r="F293" s="239"/>
      <c r="G293" s="138"/>
      <c r="H293" s="139"/>
      <c r="I293" s="140"/>
      <c r="J293" s="141">
        <f t="shared" si="56"/>
        <v>0</v>
      </c>
      <c r="K293" s="142"/>
      <c r="L293" s="143">
        <f t="shared" si="57"/>
        <v>0</v>
      </c>
      <c r="M293" s="174" t="str">
        <f t="shared" si="55"/>
        <v/>
      </c>
      <c r="N293" s="145">
        <f>J293-L293</f>
        <v>0</v>
      </c>
      <c r="O293" s="146"/>
    </row>
    <row r="294" spans="1:15" ht="18.75" customHeight="1" x14ac:dyDescent="0.15">
      <c r="A294" s="87"/>
      <c r="B294" s="137"/>
      <c r="C294" s="326"/>
      <c r="D294" s="317"/>
      <c r="E294" s="318"/>
      <c r="F294" s="239"/>
      <c r="G294" s="138"/>
      <c r="H294" s="139"/>
      <c r="I294" s="140"/>
      <c r="J294" s="141">
        <f t="shared" si="56"/>
        <v>0</v>
      </c>
      <c r="K294" s="142"/>
      <c r="L294" s="143">
        <f t="shared" si="57"/>
        <v>0</v>
      </c>
      <c r="M294" s="174" t="str">
        <f t="shared" si="55"/>
        <v/>
      </c>
      <c r="N294" s="145">
        <f t="shared" ref="N294:N297" si="59">J294-L294</f>
        <v>0</v>
      </c>
      <c r="O294" s="146"/>
    </row>
    <row r="295" spans="1:15" ht="18.75" customHeight="1" x14ac:dyDescent="0.15">
      <c r="A295" s="87"/>
      <c r="B295" s="137"/>
      <c r="C295" s="326"/>
      <c r="D295" s="317"/>
      <c r="E295" s="318"/>
      <c r="F295" s="239"/>
      <c r="G295" s="138"/>
      <c r="H295" s="139"/>
      <c r="I295" s="140"/>
      <c r="J295" s="141">
        <f t="shared" si="56"/>
        <v>0</v>
      </c>
      <c r="K295" s="142"/>
      <c r="L295" s="143">
        <f t="shared" si="57"/>
        <v>0</v>
      </c>
      <c r="M295" s="174" t="str">
        <f t="shared" si="55"/>
        <v/>
      </c>
      <c r="N295" s="145">
        <f t="shared" si="59"/>
        <v>0</v>
      </c>
      <c r="O295" s="146"/>
    </row>
    <row r="296" spans="1:15" ht="18.75" customHeight="1" x14ac:dyDescent="0.15">
      <c r="A296" s="87"/>
      <c r="B296" s="137"/>
      <c r="C296" s="326"/>
      <c r="D296" s="317"/>
      <c r="E296" s="318"/>
      <c r="F296" s="239"/>
      <c r="G296" s="138"/>
      <c r="H296" s="139"/>
      <c r="I296" s="140"/>
      <c r="J296" s="141">
        <f t="shared" si="56"/>
        <v>0</v>
      </c>
      <c r="K296" s="142"/>
      <c r="L296" s="143">
        <f t="shared" si="57"/>
        <v>0</v>
      </c>
      <c r="M296" s="174" t="str">
        <f t="shared" si="55"/>
        <v/>
      </c>
      <c r="N296" s="145">
        <f t="shared" si="59"/>
        <v>0</v>
      </c>
      <c r="O296" s="146"/>
    </row>
    <row r="297" spans="1:15" ht="18.75" customHeight="1" thickBot="1" x14ac:dyDescent="0.2">
      <c r="A297" s="87"/>
      <c r="B297" s="320"/>
      <c r="C297" s="269"/>
      <c r="D297" s="270"/>
      <c r="E297" s="271"/>
      <c r="F297" s="272"/>
      <c r="G297" s="273"/>
      <c r="H297" s="274"/>
      <c r="I297" s="275"/>
      <c r="J297" s="304">
        <f t="shared" si="56"/>
        <v>0</v>
      </c>
      <c r="K297" s="276"/>
      <c r="L297" s="306">
        <f t="shared" si="57"/>
        <v>0</v>
      </c>
      <c r="M297" s="308" t="str">
        <f t="shared" si="55"/>
        <v/>
      </c>
      <c r="N297" s="277">
        <f t="shared" si="59"/>
        <v>0</v>
      </c>
      <c r="O297" s="103"/>
    </row>
    <row r="298" spans="1:15" ht="18.75" customHeight="1" x14ac:dyDescent="0.15">
      <c r="A298" s="87"/>
      <c r="B298" s="147"/>
      <c r="C298" s="268" t="s">
        <v>527</v>
      </c>
      <c r="D298" s="251" t="s">
        <v>556</v>
      </c>
      <c r="E298" s="252" t="s">
        <v>496</v>
      </c>
      <c r="F298" s="253"/>
      <c r="G298" s="314"/>
      <c r="H298" s="315"/>
      <c r="I298" s="152"/>
      <c r="J298" s="254">
        <f>SUMIFS(J278:J297,B278:B297,"設備")</f>
        <v>0</v>
      </c>
      <c r="K298" s="154"/>
      <c r="L298" s="255">
        <f>SUMIFS(L278:L297,B278:B297,"設備")</f>
        <v>0</v>
      </c>
      <c r="M298" s="316"/>
      <c r="N298" s="256">
        <f>J298-L298</f>
        <v>0</v>
      </c>
      <c r="O298" s="157"/>
    </row>
    <row r="299" spans="1:15" ht="18.75" customHeight="1" x14ac:dyDescent="0.15">
      <c r="A299" s="87"/>
      <c r="B299" s="137"/>
      <c r="C299" s="268" t="s">
        <v>527</v>
      </c>
      <c r="D299" s="319" t="s">
        <v>557</v>
      </c>
      <c r="E299" s="179" t="s">
        <v>496</v>
      </c>
      <c r="F299" s="238"/>
      <c r="G299" s="170"/>
      <c r="H299" s="171"/>
      <c r="I299" s="141"/>
      <c r="J299" s="172">
        <f>SUMIFS(J278:J297,B278:B297,"工事")</f>
        <v>0</v>
      </c>
      <c r="K299" s="143"/>
      <c r="L299" s="173">
        <f>SUMIFS(L278:L297,B278:B297,"工事")</f>
        <v>0</v>
      </c>
      <c r="M299" s="174"/>
      <c r="N299" s="175">
        <f>J299-L299</f>
        <v>0</v>
      </c>
      <c r="O299" s="146"/>
    </row>
    <row r="300" spans="1:15" ht="18.75" customHeight="1" thickBot="1" x14ac:dyDescent="0.2">
      <c r="A300" s="87"/>
      <c r="B300" s="320"/>
      <c r="C300" s="299"/>
      <c r="D300" s="264" t="s">
        <v>527</v>
      </c>
      <c r="E300" s="321" t="s">
        <v>509</v>
      </c>
      <c r="F300" s="262"/>
      <c r="G300" s="302"/>
      <c r="H300" s="303"/>
      <c r="I300" s="304"/>
      <c r="J300" s="305">
        <f>J298+J299</f>
        <v>0</v>
      </c>
      <c r="K300" s="306"/>
      <c r="L300" s="307">
        <f>L298+L299</f>
        <v>0</v>
      </c>
      <c r="M300" s="308"/>
      <c r="N300" s="309">
        <f>J300-L300</f>
        <v>0</v>
      </c>
      <c r="O300" s="103"/>
    </row>
    <row r="301" spans="1:15" ht="18.75" customHeight="1" x14ac:dyDescent="0.15">
      <c r="A301" s="87"/>
      <c r="B301" s="137"/>
      <c r="C301" s="2003" t="s">
        <v>528</v>
      </c>
      <c r="D301" s="2004"/>
      <c r="E301" s="2005"/>
      <c r="F301" s="239"/>
      <c r="G301" s="138"/>
      <c r="H301" s="139"/>
      <c r="I301" s="140"/>
      <c r="J301" s="152"/>
      <c r="K301" s="322"/>
      <c r="L301" s="294"/>
      <c r="M301" s="316" t="str">
        <f t="shared" ref="M301:M321" si="60">IF(I301-K301=0,"",I301-K301)</f>
        <v/>
      </c>
      <c r="N301" s="156"/>
      <c r="O301" s="146"/>
    </row>
    <row r="302" spans="1:15" ht="18.75" customHeight="1" x14ac:dyDescent="0.15">
      <c r="A302" s="87"/>
      <c r="B302" s="137"/>
      <c r="C302" s="326"/>
      <c r="D302" s="495"/>
      <c r="E302" s="493"/>
      <c r="F302" s="239"/>
      <c r="G302" s="138"/>
      <c r="H302" s="139"/>
      <c r="I302" s="140"/>
      <c r="J302" s="141">
        <f t="shared" ref="J302:J321" si="61">ROUNDDOWN(H302*I302,0)</f>
        <v>0</v>
      </c>
      <c r="K302" s="142"/>
      <c r="L302" s="143">
        <f t="shared" ref="L302:L321" si="62">ROUNDDOWN(H302*K302,0)</f>
        <v>0</v>
      </c>
      <c r="M302" s="174" t="str">
        <f t="shared" si="60"/>
        <v/>
      </c>
      <c r="N302" s="145">
        <f t="shared" ref="N302" si="63">J302-L302</f>
        <v>0</v>
      </c>
      <c r="O302" s="146"/>
    </row>
    <row r="303" spans="1:15" ht="18.75" customHeight="1" x14ac:dyDescent="0.15">
      <c r="A303" s="87"/>
      <c r="B303" s="137"/>
      <c r="C303" s="326"/>
      <c r="D303" s="317"/>
      <c r="E303" s="318"/>
      <c r="F303" s="239"/>
      <c r="G303" s="138"/>
      <c r="H303" s="139"/>
      <c r="I303" s="140"/>
      <c r="J303" s="141">
        <f t="shared" si="61"/>
        <v>0</v>
      </c>
      <c r="K303" s="142"/>
      <c r="L303" s="143">
        <f t="shared" si="62"/>
        <v>0</v>
      </c>
      <c r="M303" s="174" t="str">
        <f t="shared" si="60"/>
        <v/>
      </c>
      <c r="N303" s="145">
        <f>J303-L303</f>
        <v>0</v>
      </c>
      <c r="O303" s="146"/>
    </row>
    <row r="304" spans="1:15" ht="18.75" customHeight="1" x14ac:dyDescent="0.15">
      <c r="A304" s="87"/>
      <c r="B304" s="137"/>
      <c r="C304" s="326"/>
      <c r="D304" s="317"/>
      <c r="E304" s="318"/>
      <c r="F304" s="239"/>
      <c r="G304" s="138"/>
      <c r="H304" s="139"/>
      <c r="I304" s="140"/>
      <c r="J304" s="141">
        <f t="shared" si="61"/>
        <v>0</v>
      </c>
      <c r="K304" s="142"/>
      <c r="L304" s="143">
        <f t="shared" si="62"/>
        <v>0</v>
      </c>
      <c r="M304" s="174" t="str">
        <f t="shared" si="60"/>
        <v/>
      </c>
      <c r="N304" s="145">
        <f t="shared" ref="N304:N313" si="64">J304-L304</f>
        <v>0</v>
      </c>
      <c r="O304" s="146"/>
    </row>
    <row r="305" spans="1:15" ht="18.75" customHeight="1" x14ac:dyDescent="0.15">
      <c r="A305" s="87"/>
      <c r="B305" s="137"/>
      <c r="C305" s="326"/>
      <c r="D305" s="317"/>
      <c r="E305" s="318"/>
      <c r="F305" s="239"/>
      <c r="G305" s="138"/>
      <c r="H305" s="139"/>
      <c r="I305" s="140"/>
      <c r="J305" s="141">
        <f t="shared" si="61"/>
        <v>0</v>
      </c>
      <c r="K305" s="142"/>
      <c r="L305" s="143">
        <f t="shared" si="62"/>
        <v>0</v>
      </c>
      <c r="M305" s="174" t="str">
        <f t="shared" si="60"/>
        <v/>
      </c>
      <c r="N305" s="145">
        <f t="shared" si="64"/>
        <v>0</v>
      </c>
      <c r="O305" s="146"/>
    </row>
    <row r="306" spans="1:15" ht="18.75" customHeight="1" x14ac:dyDescent="0.15">
      <c r="A306" s="87"/>
      <c r="B306" s="137"/>
      <c r="C306" s="326"/>
      <c r="D306" s="317"/>
      <c r="E306" s="318"/>
      <c r="F306" s="239"/>
      <c r="G306" s="138"/>
      <c r="H306" s="139"/>
      <c r="I306" s="140"/>
      <c r="J306" s="141">
        <f t="shared" si="61"/>
        <v>0</v>
      </c>
      <c r="K306" s="142"/>
      <c r="L306" s="143">
        <f t="shared" si="62"/>
        <v>0</v>
      </c>
      <c r="M306" s="174" t="str">
        <f t="shared" si="60"/>
        <v/>
      </c>
      <c r="N306" s="145">
        <f t="shared" si="64"/>
        <v>0</v>
      </c>
      <c r="O306" s="146"/>
    </row>
    <row r="307" spans="1:15" ht="18.75" customHeight="1" x14ac:dyDescent="0.15">
      <c r="A307" s="87"/>
      <c r="B307" s="137"/>
      <c r="C307" s="326"/>
      <c r="D307" s="317"/>
      <c r="E307" s="318"/>
      <c r="F307" s="239"/>
      <c r="G307" s="138"/>
      <c r="H307" s="139"/>
      <c r="I307" s="140"/>
      <c r="J307" s="141">
        <f t="shared" si="61"/>
        <v>0</v>
      </c>
      <c r="K307" s="142"/>
      <c r="L307" s="143">
        <f t="shared" si="62"/>
        <v>0</v>
      </c>
      <c r="M307" s="174" t="str">
        <f t="shared" si="60"/>
        <v/>
      </c>
      <c r="N307" s="145">
        <f t="shared" si="64"/>
        <v>0</v>
      </c>
      <c r="O307" s="146"/>
    </row>
    <row r="308" spans="1:15" ht="18.75" customHeight="1" x14ac:dyDescent="0.15">
      <c r="A308" s="87"/>
      <c r="B308" s="137"/>
      <c r="C308" s="326"/>
      <c r="D308" s="317"/>
      <c r="E308" s="318"/>
      <c r="F308" s="239"/>
      <c r="G308" s="138"/>
      <c r="H308" s="139"/>
      <c r="I308" s="140"/>
      <c r="J308" s="141">
        <f t="shared" si="61"/>
        <v>0</v>
      </c>
      <c r="K308" s="142"/>
      <c r="L308" s="143">
        <f t="shared" si="62"/>
        <v>0</v>
      </c>
      <c r="M308" s="174" t="str">
        <f t="shared" si="60"/>
        <v/>
      </c>
      <c r="N308" s="145">
        <f t="shared" si="64"/>
        <v>0</v>
      </c>
      <c r="O308" s="146"/>
    </row>
    <row r="309" spans="1:15" ht="18.75" customHeight="1" x14ac:dyDescent="0.15">
      <c r="A309" s="87"/>
      <c r="B309" s="137"/>
      <c r="C309" s="326"/>
      <c r="D309" s="317"/>
      <c r="E309" s="318"/>
      <c r="F309" s="239"/>
      <c r="G309" s="138"/>
      <c r="H309" s="139"/>
      <c r="I309" s="140"/>
      <c r="J309" s="141">
        <f t="shared" si="61"/>
        <v>0</v>
      </c>
      <c r="K309" s="142"/>
      <c r="L309" s="143">
        <f t="shared" si="62"/>
        <v>0</v>
      </c>
      <c r="M309" s="174" t="str">
        <f t="shared" si="60"/>
        <v/>
      </c>
      <c r="N309" s="145">
        <f t="shared" si="64"/>
        <v>0</v>
      </c>
      <c r="O309" s="146"/>
    </row>
    <row r="310" spans="1:15" ht="18.75" customHeight="1" x14ac:dyDescent="0.15">
      <c r="A310" s="87"/>
      <c r="B310" s="137"/>
      <c r="C310" s="326"/>
      <c r="D310" s="317"/>
      <c r="E310" s="318"/>
      <c r="F310" s="239"/>
      <c r="G310" s="138"/>
      <c r="H310" s="139"/>
      <c r="I310" s="140"/>
      <c r="J310" s="141">
        <f t="shared" si="61"/>
        <v>0</v>
      </c>
      <c r="K310" s="142"/>
      <c r="L310" s="143">
        <f t="shared" si="62"/>
        <v>0</v>
      </c>
      <c r="M310" s="174" t="str">
        <f t="shared" si="60"/>
        <v/>
      </c>
      <c r="N310" s="145">
        <f t="shared" si="64"/>
        <v>0</v>
      </c>
      <c r="O310" s="146"/>
    </row>
    <row r="311" spans="1:15" ht="18.75" customHeight="1" x14ac:dyDescent="0.15">
      <c r="A311" s="87"/>
      <c r="B311" s="137"/>
      <c r="C311" s="326"/>
      <c r="D311" s="317"/>
      <c r="E311" s="318"/>
      <c r="F311" s="239"/>
      <c r="G311" s="138"/>
      <c r="H311" s="139"/>
      <c r="I311" s="140"/>
      <c r="J311" s="141">
        <f t="shared" si="61"/>
        <v>0</v>
      </c>
      <c r="K311" s="142"/>
      <c r="L311" s="143">
        <f t="shared" si="62"/>
        <v>0</v>
      </c>
      <c r="M311" s="174" t="str">
        <f t="shared" si="60"/>
        <v/>
      </c>
      <c r="N311" s="145">
        <f t="shared" si="64"/>
        <v>0</v>
      </c>
      <c r="O311" s="146"/>
    </row>
    <row r="312" spans="1:15" ht="18.75" customHeight="1" x14ac:dyDescent="0.15">
      <c r="A312" s="87"/>
      <c r="B312" s="137"/>
      <c r="C312" s="326"/>
      <c r="D312" s="317"/>
      <c r="E312" s="318"/>
      <c r="F312" s="239"/>
      <c r="G312" s="138"/>
      <c r="H312" s="139"/>
      <c r="I312" s="140"/>
      <c r="J312" s="141">
        <f t="shared" si="61"/>
        <v>0</v>
      </c>
      <c r="K312" s="142"/>
      <c r="L312" s="143">
        <f t="shared" si="62"/>
        <v>0</v>
      </c>
      <c r="M312" s="174" t="str">
        <f t="shared" si="60"/>
        <v/>
      </c>
      <c r="N312" s="145">
        <f t="shared" si="64"/>
        <v>0</v>
      </c>
      <c r="O312" s="146"/>
    </row>
    <row r="313" spans="1:15" ht="18.75" customHeight="1" x14ac:dyDescent="0.15">
      <c r="A313" s="87"/>
      <c r="B313" s="137"/>
      <c r="C313" s="326"/>
      <c r="D313" s="317"/>
      <c r="E313" s="318"/>
      <c r="F313" s="239"/>
      <c r="G313" s="138"/>
      <c r="H313" s="139"/>
      <c r="I313" s="140"/>
      <c r="J313" s="141">
        <f t="shared" si="61"/>
        <v>0</v>
      </c>
      <c r="K313" s="142"/>
      <c r="L313" s="143">
        <f t="shared" si="62"/>
        <v>0</v>
      </c>
      <c r="M313" s="174" t="str">
        <f t="shared" si="60"/>
        <v/>
      </c>
      <c r="N313" s="145">
        <f t="shared" si="64"/>
        <v>0</v>
      </c>
      <c r="O313" s="146"/>
    </row>
    <row r="314" spans="1:15" ht="18.75" customHeight="1" x14ac:dyDescent="0.15">
      <c r="A314" s="87"/>
      <c r="B314" s="137"/>
      <c r="C314" s="326"/>
      <c r="D314" s="317"/>
      <c r="E314" s="318"/>
      <c r="F314" s="239"/>
      <c r="G314" s="138"/>
      <c r="H314" s="139"/>
      <c r="I314" s="140"/>
      <c r="J314" s="141">
        <f t="shared" si="61"/>
        <v>0</v>
      </c>
      <c r="K314" s="142"/>
      <c r="L314" s="143">
        <f t="shared" si="62"/>
        <v>0</v>
      </c>
      <c r="M314" s="174" t="str">
        <f t="shared" si="60"/>
        <v/>
      </c>
      <c r="N314" s="145">
        <f>J314-L314</f>
        <v>0</v>
      </c>
      <c r="O314" s="146"/>
    </row>
    <row r="315" spans="1:15" ht="18.75" customHeight="1" x14ac:dyDescent="0.15">
      <c r="A315" s="87"/>
      <c r="B315" s="137"/>
      <c r="C315" s="326"/>
      <c r="D315" s="317"/>
      <c r="E315" s="318"/>
      <c r="F315" s="239"/>
      <c r="G315" s="138"/>
      <c r="H315" s="139"/>
      <c r="I315" s="140"/>
      <c r="J315" s="141">
        <f t="shared" si="61"/>
        <v>0</v>
      </c>
      <c r="K315" s="142"/>
      <c r="L315" s="143">
        <f t="shared" si="62"/>
        <v>0</v>
      </c>
      <c r="M315" s="174" t="str">
        <f t="shared" si="60"/>
        <v/>
      </c>
      <c r="N315" s="145">
        <f t="shared" ref="N315" si="65">J315-L315</f>
        <v>0</v>
      </c>
      <c r="O315" s="146"/>
    </row>
    <row r="316" spans="1:15" ht="18.75" customHeight="1" x14ac:dyDescent="0.15">
      <c r="A316" s="87"/>
      <c r="B316" s="137"/>
      <c r="C316" s="326"/>
      <c r="D316" s="317"/>
      <c r="E316" s="318"/>
      <c r="F316" s="239"/>
      <c r="G316" s="138"/>
      <c r="H316" s="139"/>
      <c r="I316" s="140"/>
      <c r="J316" s="141">
        <f t="shared" si="61"/>
        <v>0</v>
      </c>
      <c r="K316" s="142"/>
      <c r="L316" s="143">
        <f t="shared" si="62"/>
        <v>0</v>
      </c>
      <c r="M316" s="174" t="str">
        <f t="shared" si="60"/>
        <v/>
      </c>
      <c r="N316" s="145">
        <f>J316-L316</f>
        <v>0</v>
      </c>
      <c r="O316" s="146"/>
    </row>
    <row r="317" spans="1:15" ht="18.75" customHeight="1" x14ac:dyDescent="0.15">
      <c r="A317" s="87"/>
      <c r="B317" s="137"/>
      <c r="C317" s="326"/>
      <c r="D317" s="317"/>
      <c r="E317" s="318"/>
      <c r="F317" s="239"/>
      <c r="G317" s="138"/>
      <c r="H317" s="139"/>
      <c r="I317" s="140"/>
      <c r="J317" s="141">
        <f t="shared" si="61"/>
        <v>0</v>
      </c>
      <c r="K317" s="142"/>
      <c r="L317" s="143">
        <f t="shared" si="62"/>
        <v>0</v>
      </c>
      <c r="M317" s="174" t="str">
        <f t="shared" si="60"/>
        <v/>
      </c>
      <c r="N317" s="145">
        <f t="shared" ref="N317:N319" si="66">J317-L317</f>
        <v>0</v>
      </c>
      <c r="O317" s="146"/>
    </row>
    <row r="318" spans="1:15" ht="18.75" customHeight="1" x14ac:dyDescent="0.15">
      <c r="A318" s="87"/>
      <c r="B318" s="137"/>
      <c r="C318" s="326"/>
      <c r="D318" s="317"/>
      <c r="E318" s="318"/>
      <c r="F318" s="239"/>
      <c r="G318" s="138"/>
      <c r="H318" s="139"/>
      <c r="I318" s="140"/>
      <c r="J318" s="141">
        <f t="shared" si="61"/>
        <v>0</v>
      </c>
      <c r="K318" s="142"/>
      <c r="L318" s="143">
        <f t="shared" si="62"/>
        <v>0</v>
      </c>
      <c r="M318" s="174" t="str">
        <f t="shared" si="60"/>
        <v/>
      </c>
      <c r="N318" s="145">
        <f t="shared" si="66"/>
        <v>0</v>
      </c>
      <c r="O318" s="146"/>
    </row>
    <row r="319" spans="1:15" ht="18.75" customHeight="1" x14ac:dyDescent="0.15">
      <c r="A319" s="87"/>
      <c r="B319" s="137"/>
      <c r="C319" s="326"/>
      <c r="D319" s="317"/>
      <c r="E319" s="318"/>
      <c r="F319" s="239"/>
      <c r="G319" s="138"/>
      <c r="H319" s="139"/>
      <c r="I319" s="140"/>
      <c r="J319" s="141">
        <f t="shared" si="61"/>
        <v>0</v>
      </c>
      <c r="K319" s="142"/>
      <c r="L319" s="143">
        <f t="shared" si="62"/>
        <v>0</v>
      </c>
      <c r="M319" s="174" t="str">
        <f t="shared" si="60"/>
        <v/>
      </c>
      <c r="N319" s="145">
        <f t="shared" si="66"/>
        <v>0</v>
      </c>
      <c r="O319" s="146"/>
    </row>
    <row r="320" spans="1:15" ht="18.75" customHeight="1" x14ac:dyDescent="0.15">
      <c r="A320" s="87"/>
      <c r="B320" s="137"/>
      <c r="C320" s="326"/>
      <c r="D320" s="317"/>
      <c r="E320" s="318"/>
      <c r="F320" s="239"/>
      <c r="G320" s="138"/>
      <c r="H320" s="139"/>
      <c r="I320" s="140"/>
      <c r="J320" s="141">
        <f t="shared" si="61"/>
        <v>0</v>
      </c>
      <c r="K320" s="142"/>
      <c r="L320" s="143">
        <f t="shared" si="62"/>
        <v>0</v>
      </c>
      <c r="M320" s="174" t="str">
        <f t="shared" si="60"/>
        <v/>
      </c>
      <c r="N320" s="145">
        <f>J320-L320</f>
        <v>0</v>
      </c>
      <c r="O320" s="146"/>
    </row>
    <row r="321" spans="1:15" ht="18.75" customHeight="1" thickBot="1" x14ac:dyDescent="0.2">
      <c r="A321" s="87"/>
      <c r="B321" s="320"/>
      <c r="C321" s="269"/>
      <c r="D321" s="270"/>
      <c r="E321" s="271"/>
      <c r="F321" s="272"/>
      <c r="G321" s="273"/>
      <c r="H321" s="274"/>
      <c r="I321" s="275"/>
      <c r="J321" s="304">
        <f t="shared" si="61"/>
        <v>0</v>
      </c>
      <c r="K321" s="276"/>
      <c r="L321" s="306">
        <f t="shared" si="62"/>
        <v>0</v>
      </c>
      <c r="M321" s="308" t="str">
        <f t="shared" si="60"/>
        <v/>
      </c>
      <c r="N321" s="277">
        <f t="shared" ref="N321:N327" si="67">J321-L321</f>
        <v>0</v>
      </c>
      <c r="O321" s="103"/>
    </row>
    <row r="322" spans="1:15" ht="18.75" customHeight="1" x14ac:dyDescent="0.15">
      <c r="A322" s="87"/>
      <c r="B322" s="147"/>
      <c r="C322" s="268" t="s">
        <v>529</v>
      </c>
      <c r="D322" s="251" t="s">
        <v>556</v>
      </c>
      <c r="E322" s="252" t="s">
        <v>496</v>
      </c>
      <c r="F322" s="253"/>
      <c r="G322" s="314"/>
      <c r="H322" s="315"/>
      <c r="I322" s="152"/>
      <c r="J322" s="254">
        <f>SUMIFS(J302:J321,B302:B321,"設備")</f>
        <v>0</v>
      </c>
      <c r="K322" s="154"/>
      <c r="L322" s="255">
        <f>SUMIFS(L302:L321,B302:B321,"設備")</f>
        <v>0</v>
      </c>
      <c r="M322" s="316"/>
      <c r="N322" s="256">
        <f t="shared" si="67"/>
        <v>0</v>
      </c>
      <c r="O322" s="157"/>
    </row>
    <row r="323" spans="1:15" ht="18.75" customHeight="1" x14ac:dyDescent="0.15">
      <c r="A323" s="87"/>
      <c r="B323" s="137"/>
      <c r="C323" s="268" t="s">
        <v>529</v>
      </c>
      <c r="D323" s="319" t="s">
        <v>557</v>
      </c>
      <c r="E323" s="179" t="s">
        <v>496</v>
      </c>
      <c r="F323" s="238"/>
      <c r="G323" s="170"/>
      <c r="H323" s="171"/>
      <c r="I323" s="141"/>
      <c r="J323" s="172">
        <f>SUMIFS(J302:J321,B302:B321,"工事")</f>
        <v>0</v>
      </c>
      <c r="K323" s="143"/>
      <c r="L323" s="173">
        <f>SUMIFS(L302:L321,B302:B321,"工事")</f>
        <v>0</v>
      </c>
      <c r="M323" s="174"/>
      <c r="N323" s="175">
        <f t="shared" si="67"/>
        <v>0</v>
      </c>
      <c r="O323" s="146"/>
    </row>
    <row r="324" spans="1:15" ht="18.75" customHeight="1" thickBot="1" x14ac:dyDescent="0.2">
      <c r="A324" s="87"/>
      <c r="B324" s="257"/>
      <c r="C324" s="278"/>
      <c r="D324" s="279" t="s">
        <v>529</v>
      </c>
      <c r="E324" s="280" t="s">
        <v>509</v>
      </c>
      <c r="F324" s="281"/>
      <c r="G324" s="282"/>
      <c r="H324" s="283"/>
      <c r="I324" s="258"/>
      <c r="J324" s="265">
        <f>J322+J323</f>
        <v>0</v>
      </c>
      <c r="K324" s="259"/>
      <c r="L324" s="266">
        <f>L322+L323</f>
        <v>0</v>
      </c>
      <c r="M324" s="260"/>
      <c r="N324" s="267">
        <f t="shared" si="67"/>
        <v>0</v>
      </c>
      <c r="O324" s="261"/>
    </row>
    <row r="325" spans="1:15" ht="18.75" customHeight="1" thickTop="1" x14ac:dyDescent="0.15">
      <c r="A325" s="87"/>
      <c r="B325" s="147"/>
      <c r="C325" s="250" t="s">
        <v>417</v>
      </c>
      <c r="D325" s="251" t="s">
        <v>491</v>
      </c>
      <c r="E325" s="252" t="s">
        <v>493</v>
      </c>
      <c r="F325" s="253"/>
      <c r="G325" s="314"/>
      <c r="H325" s="315"/>
      <c r="I325" s="152"/>
      <c r="J325" s="254">
        <f>SUMIFS(J278:J324,D278:D324,"設備費5")</f>
        <v>0</v>
      </c>
      <c r="K325" s="154"/>
      <c r="L325" s="255">
        <f>SUMIFS(L278:L324,D278:D324,"設備費5")</f>
        <v>0</v>
      </c>
      <c r="M325" s="316"/>
      <c r="N325" s="256">
        <f t="shared" si="67"/>
        <v>0</v>
      </c>
      <c r="O325" s="157"/>
    </row>
    <row r="326" spans="1:15" ht="18.75" customHeight="1" x14ac:dyDescent="0.15">
      <c r="A326" s="87"/>
      <c r="B326" s="137"/>
      <c r="C326" s="177" t="s">
        <v>417</v>
      </c>
      <c r="D326" s="319" t="s">
        <v>497</v>
      </c>
      <c r="E326" s="179" t="s">
        <v>493</v>
      </c>
      <c r="F326" s="238"/>
      <c r="G326" s="170"/>
      <c r="H326" s="171"/>
      <c r="I326" s="141"/>
      <c r="J326" s="172">
        <f>SUMIFS(J278:J324,D278:D324,"工事費5")</f>
        <v>0</v>
      </c>
      <c r="K326" s="143"/>
      <c r="L326" s="173">
        <f>SUMIFS(L278:L324,D278:D324,"工事費5")</f>
        <v>0</v>
      </c>
      <c r="M326" s="174"/>
      <c r="N326" s="175">
        <f t="shared" si="67"/>
        <v>0</v>
      </c>
      <c r="O326" s="146"/>
    </row>
    <row r="327" spans="1:15" ht="18.75" customHeight="1" thickBot="1" x14ac:dyDescent="0.2">
      <c r="A327" s="87"/>
      <c r="B327" s="257"/>
      <c r="C327" s="278"/>
      <c r="D327" s="284" t="s">
        <v>498</v>
      </c>
      <c r="E327" s="280" t="s">
        <v>493</v>
      </c>
      <c r="F327" s="281"/>
      <c r="G327" s="282"/>
      <c r="H327" s="283"/>
      <c r="I327" s="258"/>
      <c r="J327" s="265">
        <f>J325+J326</f>
        <v>0</v>
      </c>
      <c r="K327" s="259"/>
      <c r="L327" s="266">
        <f>L325+L326</f>
        <v>0</v>
      </c>
      <c r="M327" s="260"/>
      <c r="N327" s="267">
        <f t="shared" si="67"/>
        <v>0</v>
      </c>
      <c r="O327" s="261"/>
    </row>
    <row r="328" spans="1:15" ht="18.75" customHeight="1" thickTop="1" x14ac:dyDescent="0.15">
      <c r="A328" s="87"/>
      <c r="B328" s="137"/>
      <c r="C328" s="2011" t="s">
        <v>503</v>
      </c>
      <c r="D328" s="2012"/>
      <c r="E328" s="2013"/>
      <c r="F328" s="239"/>
      <c r="G328" s="138"/>
      <c r="H328" s="139"/>
      <c r="I328" s="141"/>
      <c r="J328" s="141"/>
      <c r="K328" s="142"/>
      <c r="L328" s="143"/>
      <c r="M328" s="174"/>
      <c r="N328" s="145"/>
      <c r="O328" s="146"/>
    </row>
    <row r="329" spans="1:15" ht="18.75" customHeight="1" x14ac:dyDescent="0.15">
      <c r="A329" s="87"/>
      <c r="B329" s="137"/>
      <c r="C329" s="2014" t="s">
        <v>530</v>
      </c>
      <c r="D329" s="2015"/>
      <c r="E329" s="2016"/>
      <c r="F329" s="239"/>
      <c r="G329" s="138"/>
      <c r="H329" s="139"/>
      <c r="I329" s="140"/>
      <c r="J329" s="141"/>
      <c r="K329" s="142"/>
      <c r="L329" s="143"/>
      <c r="M329" s="174" t="str">
        <f t="shared" ref="M329:M337" si="68">IF(I329-K329=0,"",I329-K329)</f>
        <v/>
      </c>
      <c r="N329" s="145"/>
      <c r="O329" s="146"/>
    </row>
    <row r="330" spans="1:15" ht="18.75" customHeight="1" x14ac:dyDescent="0.15">
      <c r="A330" s="87"/>
      <c r="B330" s="137"/>
      <c r="C330" s="326"/>
      <c r="D330" s="317"/>
      <c r="E330" s="318"/>
      <c r="F330" s="239"/>
      <c r="G330" s="138"/>
      <c r="H330" s="139"/>
      <c r="I330" s="140"/>
      <c r="J330" s="141">
        <f t="shared" ref="J330:J337" si="69">ROUNDDOWN(H330*I330,0)</f>
        <v>0</v>
      </c>
      <c r="K330" s="142"/>
      <c r="L330" s="143">
        <f t="shared" ref="L330:L337" si="70">ROUNDDOWN(H330*K330,0)</f>
        <v>0</v>
      </c>
      <c r="M330" s="174" t="str">
        <f t="shared" si="68"/>
        <v/>
      </c>
      <c r="N330" s="145">
        <f>J330-L330</f>
        <v>0</v>
      </c>
      <c r="O330" s="146"/>
    </row>
    <row r="331" spans="1:15" ht="18.75" customHeight="1" x14ac:dyDescent="0.15">
      <c r="A331" s="87"/>
      <c r="B331" s="137"/>
      <c r="C331" s="326"/>
      <c r="D331" s="317"/>
      <c r="E331" s="318"/>
      <c r="F331" s="239"/>
      <c r="G331" s="138"/>
      <c r="H331" s="139"/>
      <c r="I331" s="140"/>
      <c r="J331" s="141">
        <f t="shared" si="69"/>
        <v>0</v>
      </c>
      <c r="K331" s="142"/>
      <c r="L331" s="143">
        <f t="shared" si="70"/>
        <v>0</v>
      </c>
      <c r="M331" s="174" t="str">
        <f t="shared" si="68"/>
        <v/>
      </c>
      <c r="N331" s="145">
        <f t="shared" ref="N331:N333" si="71">J331-L331</f>
        <v>0</v>
      </c>
      <c r="O331" s="146"/>
    </row>
    <row r="332" spans="1:15" ht="18.75" customHeight="1" x14ac:dyDescent="0.15">
      <c r="A332" s="87"/>
      <c r="B332" s="137"/>
      <c r="C332" s="326"/>
      <c r="D332" s="317"/>
      <c r="E332" s="318"/>
      <c r="F332" s="239"/>
      <c r="G332" s="138"/>
      <c r="H332" s="139"/>
      <c r="I332" s="140"/>
      <c r="J332" s="141">
        <f t="shared" si="69"/>
        <v>0</v>
      </c>
      <c r="K332" s="142"/>
      <c r="L332" s="143">
        <f t="shared" si="70"/>
        <v>0</v>
      </c>
      <c r="M332" s="174" t="str">
        <f t="shared" si="68"/>
        <v/>
      </c>
      <c r="N332" s="145">
        <f t="shared" si="71"/>
        <v>0</v>
      </c>
      <c r="O332" s="146"/>
    </row>
    <row r="333" spans="1:15" ht="18.75" customHeight="1" x14ac:dyDescent="0.15">
      <c r="A333" s="87"/>
      <c r="B333" s="137"/>
      <c r="C333" s="326"/>
      <c r="D333" s="317"/>
      <c r="E333" s="318"/>
      <c r="F333" s="239"/>
      <c r="G333" s="138"/>
      <c r="H333" s="139"/>
      <c r="I333" s="140"/>
      <c r="J333" s="141">
        <f t="shared" si="69"/>
        <v>0</v>
      </c>
      <c r="K333" s="142"/>
      <c r="L333" s="143">
        <f t="shared" si="70"/>
        <v>0</v>
      </c>
      <c r="M333" s="174" t="str">
        <f t="shared" si="68"/>
        <v/>
      </c>
      <c r="N333" s="145">
        <f t="shared" si="71"/>
        <v>0</v>
      </c>
      <c r="O333" s="146"/>
    </row>
    <row r="334" spans="1:15" ht="18.75" customHeight="1" x14ac:dyDescent="0.15">
      <c r="A334" s="87"/>
      <c r="B334" s="137"/>
      <c r="C334" s="326"/>
      <c r="D334" s="317"/>
      <c r="E334" s="318"/>
      <c r="F334" s="239"/>
      <c r="G334" s="138"/>
      <c r="H334" s="139"/>
      <c r="I334" s="140"/>
      <c r="J334" s="141">
        <f t="shared" si="69"/>
        <v>0</v>
      </c>
      <c r="K334" s="142"/>
      <c r="L334" s="143">
        <f t="shared" si="70"/>
        <v>0</v>
      </c>
      <c r="M334" s="174" t="str">
        <f t="shared" si="68"/>
        <v/>
      </c>
      <c r="N334" s="145">
        <f>J334-L334</f>
        <v>0</v>
      </c>
      <c r="O334" s="146"/>
    </row>
    <row r="335" spans="1:15" ht="18.75" customHeight="1" x14ac:dyDescent="0.15">
      <c r="A335" s="87"/>
      <c r="B335" s="137"/>
      <c r="C335" s="326"/>
      <c r="D335" s="317"/>
      <c r="E335" s="318"/>
      <c r="F335" s="239"/>
      <c r="G335" s="138"/>
      <c r="H335" s="139"/>
      <c r="I335" s="140"/>
      <c r="J335" s="141">
        <f t="shared" si="69"/>
        <v>0</v>
      </c>
      <c r="K335" s="142"/>
      <c r="L335" s="143">
        <f t="shared" si="70"/>
        <v>0</v>
      </c>
      <c r="M335" s="174" t="str">
        <f t="shared" si="68"/>
        <v/>
      </c>
      <c r="N335" s="145">
        <f t="shared" ref="N335:N337" si="72">J335-L335</f>
        <v>0</v>
      </c>
      <c r="O335" s="146"/>
    </row>
    <row r="336" spans="1:15" ht="18.75" customHeight="1" x14ac:dyDescent="0.15">
      <c r="A336" s="87"/>
      <c r="B336" s="137"/>
      <c r="C336" s="326"/>
      <c r="D336" s="317"/>
      <c r="E336" s="318"/>
      <c r="F336" s="239"/>
      <c r="G336" s="138"/>
      <c r="H336" s="139"/>
      <c r="I336" s="140"/>
      <c r="J336" s="141">
        <f t="shared" si="69"/>
        <v>0</v>
      </c>
      <c r="K336" s="142"/>
      <c r="L336" s="143">
        <f t="shared" si="70"/>
        <v>0</v>
      </c>
      <c r="M336" s="174" t="str">
        <f t="shared" si="68"/>
        <v/>
      </c>
      <c r="N336" s="145">
        <f t="shared" si="72"/>
        <v>0</v>
      </c>
      <c r="O336" s="146"/>
    </row>
    <row r="337" spans="1:15" ht="18.75" customHeight="1" thickBot="1" x14ac:dyDescent="0.2">
      <c r="A337" s="87"/>
      <c r="B337" s="320"/>
      <c r="C337" s="269"/>
      <c r="D337" s="270"/>
      <c r="E337" s="271"/>
      <c r="F337" s="272"/>
      <c r="G337" s="273"/>
      <c r="H337" s="274"/>
      <c r="I337" s="275"/>
      <c r="J337" s="304">
        <f t="shared" si="69"/>
        <v>0</v>
      </c>
      <c r="K337" s="276"/>
      <c r="L337" s="306">
        <f t="shared" si="70"/>
        <v>0</v>
      </c>
      <c r="M337" s="308" t="str">
        <f t="shared" si="68"/>
        <v/>
      </c>
      <c r="N337" s="277">
        <f t="shared" si="72"/>
        <v>0</v>
      </c>
      <c r="O337" s="103"/>
    </row>
    <row r="338" spans="1:15" ht="18.75" customHeight="1" x14ac:dyDescent="0.15">
      <c r="A338" s="87"/>
      <c r="B338" s="147"/>
      <c r="C338" s="268" t="s">
        <v>531</v>
      </c>
      <c r="D338" s="251" t="s">
        <v>558</v>
      </c>
      <c r="E338" s="252" t="s">
        <v>496</v>
      </c>
      <c r="F338" s="253"/>
      <c r="G338" s="314"/>
      <c r="H338" s="315"/>
      <c r="I338" s="152"/>
      <c r="J338" s="254">
        <f>SUMIFS(J330:J337,B330:B337,"設備")</f>
        <v>0</v>
      </c>
      <c r="K338" s="154"/>
      <c r="L338" s="255">
        <f>SUMIFS(L330:L337,B330:B337,"設備")</f>
        <v>0</v>
      </c>
      <c r="M338" s="316"/>
      <c r="N338" s="256">
        <f>J338-L338</f>
        <v>0</v>
      </c>
      <c r="O338" s="157"/>
    </row>
    <row r="339" spans="1:15" ht="18.75" customHeight="1" x14ac:dyDescent="0.15">
      <c r="A339" s="87"/>
      <c r="B339" s="137"/>
      <c r="C339" s="268" t="s">
        <v>531</v>
      </c>
      <c r="D339" s="319" t="s">
        <v>559</v>
      </c>
      <c r="E339" s="179" t="s">
        <v>496</v>
      </c>
      <c r="F339" s="238"/>
      <c r="G339" s="170"/>
      <c r="H339" s="171"/>
      <c r="I339" s="141"/>
      <c r="J339" s="172">
        <f>SUMIFS(J330:J337,B330:B337,"工事")</f>
        <v>0</v>
      </c>
      <c r="K339" s="143"/>
      <c r="L339" s="173">
        <f>SUMIFS(L330:L337,B330:B337,"工事")</f>
        <v>0</v>
      </c>
      <c r="M339" s="174"/>
      <c r="N339" s="175">
        <f>J339-L339</f>
        <v>0</v>
      </c>
      <c r="O339" s="146"/>
    </row>
    <row r="340" spans="1:15" ht="18.75" customHeight="1" thickBot="1" x14ac:dyDescent="0.2">
      <c r="A340" s="87"/>
      <c r="B340" s="320"/>
      <c r="C340" s="299"/>
      <c r="D340" s="264" t="s">
        <v>531</v>
      </c>
      <c r="E340" s="321" t="s">
        <v>509</v>
      </c>
      <c r="F340" s="262"/>
      <c r="G340" s="302"/>
      <c r="H340" s="303"/>
      <c r="I340" s="304"/>
      <c r="J340" s="305">
        <f>J338+J339</f>
        <v>0</v>
      </c>
      <c r="K340" s="306"/>
      <c r="L340" s="307">
        <f>L338+L339</f>
        <v>0</v>
      </c>
      <c r="M340" s="308"/>
      <c r="N340" s="309">
        <f>J340-L340</f>
        <v>0</v>
      </c>
      <c r="O340" s="103"/>
    </row>
    <row r="341" spans="1:15" ht="18.75" customHeight="1" x14ac:dyDescent="0.15">
      <c r="A341" s="87"/>
      <c r="B341" s="137"/>
      <c r="C341" s="2003" t="s">
        <v>532</v>
      </c>
      <c r="D341" s="2004"/>
      <c r="E341" s="2005"/>
      <c r="F341" s="239"/>
      <c r="G341" s="138"/>
      <c r="H341" s="139"/>
      <c r="I341" s="140"/>
      <c r="J341" s="152"/>
      <c r="K341" s="322"/>
      <c r="L341" s="294"/>
      <c r="M341" s="316" t="str">
        <f t="shared" ref="M341:M349" si="73">IF(I341-K341=0,"",I341-K341)</f>
        <v/>
      </c>
      <c r="N341" s="156"/>
      <c r="O341" s="146"/>
    </row>
    <row r="342" spans="1:15" ht="18.75" customHeight="1" x14ac:dyDescent="0.15">
      <c r="A342" s="87"/>
      <c r="B342" s="137"/>
      <c r="C342" s="326"/>
      <c r="D342" s="317"/>
      <c r="E342" s="318"/>
      <c r="F342" s="239"/>
      <c r="G342" s="138"/>
      <c r="H342" s="139"/>
      <c r="I342" s="140"/>
      <c r="J342" s="141">
        <f t="shared" ref="J342:J349" si="74">ROUNDDOWN(H342*I342,0)</f>
        <v>0</v>
      </c>
      <c r="K342" s="142"/>
      <c r="L342" s="143">
        <f t="shared" ref="L342:L349" si="75">ROUNDDOWN(H342*K342,0)</f>
        <v>0</v>
      </c>
      <c r="M342" s="174" t="str">
        <f t="shared" si="73"/>
        <v/>
      </c>
      <c r="N342" s="145">
        <f t="shared" ref="N342" si="76">J342-L342</f>
        <v>0</v>
      </c>
      <c r="O342" s="146"/>
    </row>
    <row r="343" spans="1:15" ht="18.75" customHeight="1" x14ac:dyDescent="0.15">
      <c r="A343" s="87"/>
      <c r="B343" s="137"/>
      <c r="C343" s="326"/>
      <c r="D343" s="317"/>
      <c r="E343" s="318"/>
      <c r="F343" s="239"/>
      <c r="G343" s="138"/>
      <c r="H343" s="139"/>
      <c r="I343" s="140"/>
      <c r="J343" s="141">
        <f t="shared" si="74"/>
        <v>0</v>
      </c>
      <c r="K343" s="142"/>
      <c r="L343" s="143">
        <f t="shared" si="75"/>
        <v>0</v>
      </c>
      <c r="M343" s="174" t="str">
        <f t="shared" si="73"/>
        <v/>
      </c>
      <c r="N343" s="145">
        <f>J343-L343</f>
        <v>0</v>
      </c>
      <c r="O343" s="146"/>
    </row>
    <row r="344" spans="1:15" ht="18.75" customHeight="1" x14ac:dyDescent="0.15">
      <c r="A344" s="87"/>
      <c r="B344" s="137"/>
      <c r="C344" s="326"/>
      <c r="D344" s="317"/>
      <c r="E344" s="318"/>
      <c r="F344" s="239"/>
      <c r="G344" s="138"/>
      <c r="H344" s="139"/>
      <c r="I344" s="140"/>
      <c r="J344" s="141">
        <f t="shared" si="74"/>
        <v>0</v>
      </c>
      <c r="K344" s="142"/>
      <c r="L344" s="143">
        <f t="shared" si="75"/>
        <v>0</v>
      </c>
      <c r="M344" s="174" t="str">
        <f t="shared" si="73"/>
        <v/>
      </c>
      <c r="N344" s="145">
        <f t="shared" ref="N344:N345" si="77">J344-L344</f>
        <v>0</v>
      </c>
      <c r="O344" s="146"/>
    </row>
    <row r="345" spans="1:15" ht="18.75" customHeight="1" x14ac:dyDescent="0.15">
      <c r="A345" s="87"/>
      <c r="B345" s="137"/>
      <c r="C345" s="326"/>
      <c r="D345" s="317"/>
      <c r="E345" s="318"/>
      <c r="F345" s="239"/>
      <c r="G345" s="138"/>
      <c r="H345" s="139"/>
      <c r="I345" s="140"/>
      <c r="J345" s="141">
        <f t="shared" si="74"/>
        <v>0</v>
      </c>
      <c r="K345" s="142"/>
      <c r="L345" s="143">
        <f t="shared" si="75"/>
        <v>0</v>
      </c>
      <c r="M345" s="174" t="str">
        <f t="shared" si="73"/>
        <v/>
      </c>
      <c r="N345" s="145">
        <f t="shared" si="77"/>
        <v>0</v>
      </c>
      <c r="O345" s="146"/>
    </row>
    <row r="346" spans="1:15" ht="18.75" customHeight="1" x14ac:dyDescent="0.15">
      <c r="A346" s="87"/>
      <c r="B346" s="137"/>
      <c r="C346" s="326"/>
      <c r="D346" s="317"/>
      <c r="E346" s="318"/>
      <c r="F346" s="239"/>
      <c r="G346" s="138"/>
      <c r="H346" s="139"/>
      <c r="I346" s="140"/>
      <c r="J346" s="141">
        <f t="shared" si="74"/>
        <v>0</v>
      </c>
      <c r="K346" s="142"/>
      <c r="L346" s="143">
        <f t="shared" si="75"/>
        <v>0</v>
      </c>
      <c r="M346" s="174" t="str">
        <f t="shared" si="73"/>
        <v/>
      </c>
      <c r="N346" s="145">
        <f>J346-L346</f>
        <v>0</v>
      </c>
      <c r="O346" s="146"/>
    </row>
    <row r="347" spans="1:15" ht="18.75" customHeight="1" x14ac:dyDescent="0.15">
      <c r="A347" s="87"/>
      <c r="B347" s="137"/>
      <c r="C347" s="326"/>
      <c r="D347" s="317"/>
      <c r="E347" s="318"/>
      <c r="F347" s="239"/>
      <c r="G347" s="138"/>
      <c r="H347" s="139"/>
      <c r="I347" s="140"/>
      <c r="J347" s="141">
        <f t="shared" si="74"/>
        <v>0</v>
      </c>
      <c r="K347" s="142"/>
      <c r="L347" s="143">
        <f t="shared" si="75"/>
        <v>0</v>
      </c>
      <c r="M347" s="174" t="str">
        <f t="shared" si="73"/>
        <v/>
      </c>
      <c r="N347" s="145">
        <f t="shared" ref="N347" si="78">J347-L347</f>
        <v>0</v>
      </c>
      <c r="O347" s="146"/>
    </row>
    <row r="348" spans="1:15" ht="18.75" customHeight="1" x14ac:dyDescent="0.15">
      <c r="A348" s="87"/>
      <c r="B348" s="137"/>
      <c r="C348" s="326"/>
      <c r="D348" s="317"/>
      <c r="E348" s="318"/>
      <c r="F348" s="239"/>
      <c r="G348" s="138"/>
      <c r="H348" s="139"/>
      <c r="I348" s="140"/>
      <c r="J348" s="141">
        <f t="shared" si="74"/>
        <v>0</v>
      </c>
      <c r="K348" s="142"/>
      <c r="L348" s="143">
        <f t="shared" si="75"/>
        <v>0</v>
      </c>
      <c r="M348" s="174" t="str">
        <f t="shared" si="73"/>
        <v/>
      </c>
      <c r="N348" s="145">
        <f>J348-L348</f>
        <v>0</v>
      </c>
      <c r="O348" s="146"/>
    </row>
    <row r="349" spans="1:15" ht="18.75" customHeight="1" thickBot="1" x14ac:dyDescent="0.2">
      <c r="A349" s="87"/>
      <c r="B349" s="320"/>
      <c r="C349" s="269"/>
      <c r="D349" s="270"/>
      <c r="E349" s="271"/>
      <c r="F349" s="272"/>
      <c r="G349" s="273"/>
      <c r="H349" s="274"/>
      <c r="I349" s="275"/>
      <c r="J349" s="304">
        <f t="shared" si="74"/>
        <v>0</v>
      </c>
      <c r="K349" s="276"/>
      <c r="L349" s="306">
        <f t="shared" si="75"/>
        <v>0</v>
      </c>
      <c r="M349" s="308" t="str">
        <f t="shared" si="73"/>
        <v/>
      </c>
      <c r="N349" s="277">
        <f t="shared" ref="N349:N355" si="79">J349-L349</f>
        <v>0</v>
      </c>
      <c r="O349" s="103"/>
    </row>
    <row r="350" spans="1:15" ht="18.75" customHeight="1" x14ac:dyDescent="0.15">
      <c r="A350" s="87"/>
      <c r="B350" s="147"/>
      <c r="C350" s="268" t="s">
        <v>533</v>
      </c>
      <c r="D350" s="251" t="s">
        <v>558</v>
      </c>
      <c r="E350" s="252" t="s">
        <v>496</v>
      </c>
      <c r="F350" s="253"/>
      <c r="G350" s="314"/>
      <c r="H350" s="315"/>
      <c r="I350" s="152"/>
      <c r="J350" s="254">
        <f>SUMIFS(J342:J349,B342:B349,"設備")</f>
        <v>0</v>
      </c>
      <c r="K350" s="154"/>
      <c r="L350" s="255">
        <f>SUMIFS(L342:L349,B342:B349,"設備")</f>
        <v>0</v>
      </c>
      <c r="M350" s="316"/>
      <c r="N350" s="256">
        <f t="shared" si="79"/>
        <v>0</v>
      </c>
      <c r="O350" s="157"/>
    </row>
    <row r="351" spans="1:15" ht="18.75" customHeight="1" x14ac:dyDescent="0.15">
      <c r="A351" s="87"/>
      <c r="B351" s="137"/>
      <c r="C351" s="268" t="s">
        <v>533</v>
      </c>
      <c r="D351" s="319" t="s">
        <v>559</v>
      </c>
      <c r="E351" s="179" t="s">
        <v>496</v>
      </c>
      <c r="F351" s="238"/>
      <c r="G351" s="170"/>
      <c r="H351" s="171"/>
      <c r="I351" s="141"/>
      <c r="J351" s="172">
        <f>SUMIFS(J342:J349,B342:B349,"工事")</f>
        <v>0</v>
      </c>
      <c r="K351" s="143"/>
      <c r="L351" s="173">
        <f>SUMIFS(L342:L349,B342:B349,"工事")</f>
        <v>0</v>
      </c>
      <c r="M351" s="174"/>
      <c r="N351" s="175">
        <f t="shared" si="79"/>
        <v>0</v>
      </c>
      <c r="O351" s="146"/>
    </row>
    <row r="352" spans="1:15" ht="18.75" customHeight="1" thickBot="1" x14ac:dyDescent="0.2">
      <c r="A352" s="87"/>
      <c r="B352" s="257"/>
      <c r="C352" s="278"/>
      <c r="D352" s="279" t="s">
        <v>533</v>
      </c>
      <c r="E352" s="280" t="s">
        <v>509</v>
      </c>
      <c r="F352" s="281"/>
      <c r="G352" s="282"/>
      <c r="H352" s="283"/>
      <c r="I352" s="258"/>
      <c r="J352" s="265">
        <f>J350+J351</f>
        <v>0</v>
      </c>
      <c r="K352" s="259"/>
      <c r="L352" s="266">
        <f>L350+L351</f>
        <v>0</v>
      </c>
      <c r="M352" s="260"/>
      <c r="N352" s="267">
        <f t="shared" si="79"/>
        <v>0</v>
      </c>
      <c r="O352" s="261"/>
    </row>
    <row r="353" spans="1:15" ht="18.75" customHeight="1" thickTop="1" x14ac:dyDescent="0.15">
      <c r="A353" s="87"/>
      <c r="B353" s="147"/>
      <c r="C353" s="250" t="s">
        <v>417</v>
      </c>
      <c r="D353" s="251" t="s">
        <v>491</v>
      </c>
      <c r="E353" s="252" t="s">
        <v>493</v>
      </c>
      <c r="F353" s="253"/>
      <c r="G353" s="314"/>
      <c r="H353" s="315"/>
      <c r="I353" s="152"/>
      <c r="J353" s="254">
        <f>SUMIFS(J330:J352,D330:D352,"設備費6")</f>
        <v>0</v>
      </c>
      <c r="K353" s="154"/>
      <c r="L353" s="255">
        <f>SUMIFS(L330:L352,D330:D352,"設備費6")</f>
        <v>0</v>
      </c>
      <c r="M353" s="316"/>
      <c r="N353" s="256">
        <f t="shared" si="79"/>
        <v>0</v>
      </c>
      <c r="O353" s="157"/>
    </row>
    <row r="354" spans="1:15" ht="18.75" customHeight="1" x14ac:dyDescent="0.15">
      <c r="A354" s="87"/>
      <c r="B354" s="137"/>
      <c r="C354" s="177" t="s">
        <v>417</v>
      </c>
      <c r="D354" s="319" t="s">
        <v>497</v>
      </c>
      <c r="E354" s="179" t="s">
        <v>493</v>
      </c>
      <c r="F354" s="238"/>
      <c r="G354" s="170"/>
      <c r="H354" s="171"/>
      <c r="I354" s="141"/>
      <c r="J354" s="172">
        <f>SUMIFS(J330:J352,D330:D352,"工事費6")</f>
        <v>0</v>
      </c>
      <c r="K354" s="143"/>
      <c r="L354" s="173">
        <f>SUMIFS(L330:L352,D330:D352,"工事費6")</f>
        <v>0</v>
      </c>
      <c r="M354" s="174"/>
      <c r="N354" s="175">
        <f t="shared" si="79"/>
        <v>0</v>
      </c>
      <c r="O354" s="146"/>
    </row>
    <row r="355" spans="1:15" ht="18.75" customHeight="1" thickBot="1" x14ac:dyDescent="0.2">
      <c r="A355" s="87"/>
      <c r="B355" s="257"/>
      <c r="C355" s="278"/>
      <c r="D355" s="284" t="s">
        <v>498</v>
      </c>
      <c r="E355" s="280" t="s">
        <v>493</v>
      </c>
      <c r="F355" s="281"/>
      <c r="G355" s="282"/>
      <c r="H355" s="283"/>
      <c r="I355" s="258"/>
      <c r="J355" s="265">
        <f>J353+J354</f>
        <v>0</v>
      </c>
      <c r="K355" s="259"/>
      <c r="L355" s="266">
        <f>L353+L354</f>
        <v>0</v>
      </c>
      <c r="M355" s="260"/>
      <c r="N355" s="267">
        <f t="shared" si="79"/>
        <v>0</v>
      </c>
      <c r="O355" s="261"/>
    </row>
    <row r="356" spans="1:15" ht="18.75" customHeight="1" thickTop="1" x14ac:dyDescent="0.15">
      <c r="A356" s="87"/>
      <c r="B356" s="137"/>
      <c r="C356" s="2011" t="s">
        <v>504</v>
      </c>
      <c r="D356" s="2012"/>
      <c r="E356" s="2013"/>
      <c r="F356" s="239"/>
      <c r="G356" s="138"/>
      <c r="H356" s="139"/>
      <c r="I356" s="141"/>
      <c r="J356" s="141"/>
      <c r="K356" s="142"/>
      <c r="L356" s="143"/>
      <c r="M356" s="174"/>
      <c r="N356" s="145"/>
      <c r="O356" s="146"/>
    </row>
    <row r="357" spans="1:15" ht="18.75" customHeight="1" x14ac:dyDescent="0.15">
      <c r="A357" s="87"/>
      <c r="B357" s="137"/>
      <c r="C357" s="2014" t="s">
        <v>534</v>
      </c>
      <c r="D357" s="2015"/>
      <c r="E357" s="2016"/>
      <c r="F357" s="239"/>
      <c r="G357" s="138"/>
      <c r="H357" s="139"/>
      <c r="I357" s="140"/>
      <c r="J357" s="141"/>
      <c r="K357" s="142"/>
      <c r="L357" s="143"/>
      <c r="M357" s="174" t="str">
        <f t="shared" ref="M357:M365" si="80">IF(I357-K357=0,"",I357-K357)</f>
        <v/>
      </c>
      <c r="N357" s="145"/>
      <c r="O357" s="146"/>
    </row>
    <row r="358" spans="1:15" ht="18.75" customHeight="1" x14ac:dyDescent="0.15">
      <c r="A358" s="87"/>
      <c r="B358" s="137"/>
      <c r="C358" s="326"/>
      <c r="D358" s="317"/>
      <c r="E358" s="318"/>
      <c r="F358" s="239"/>
      <c r="G358" s="138"/>
      <c r="H358" s="139"/>
      <c r="I358" s="140"/>
      <c r="J358" s="141">
        <f t="shared" ref="J358:J365" si="81">ROUNDDOWN(H358*I358,0)</f>
        <v>0</v>
      </c>
      <c r="K358" s="142"/>
      <c r="L358" s="143">
        <f t="shared" ref="L358:L365" si="82">ROUNDDOWN(H358*K358,0)</f>
        <v>0</v>
      </c>
      <c r="M358" s="174" t="str">
        <f t="shared" si="80"/>
        <v/>
      </c>
      <c r="N358" s="145">
        <f>J358-L358</f>
        <v>0</v>
      </c>
      <c r="O358" s="146"/>
    </row>
    <row r="359" spans="1:15" ht="18.75" customHeight="1" x14ac:dyDescent="0.15">
      <c r="A359" s="87"/>
      <c r="B359" s="137"/>
      <c r="C359" s="326"/>
      <c r="D359" s="317"/>
      <c r="E359" s="318"/>
      <c r="F359" s="239"/>
      <c r="G359" s="138"/>
      <c r="H359" s="139"/>
      <c r="I359" s="140"/>
      <c r="J359" s="141">
        <f t="shared" si="81"/>
        <v>0</v>
      </c>
      <c r="K359" s="142"/>
      <c r="L359" s="143">
        <f t="shared" si="82"/>
        <v>0</v>
      </c>
      <c r="M359" s="174" t="str">
        <f t="shared" si="80"/>
        <v/>
      </c>
      <c r="N359" s="145">
        <f t="shared" ref="N359:N365" si="83">J359-L359</f>
        <v>0</v>
      </c>
      <c r="O359" s="146"/>
    </row>
    <row r="360" spans="1:15" ht="18.75" customHeight="1" x14ac:dyDescent="0.15">
      <c r="A360" s="87"/>
      <c r="B360" s="137"/>
      <c r="C360" s="326"/>
      <c r="D360" s="317"/>
      <c r="E360" s="318"/>
      <c r="F360" s="239"/>
      <c r="G360" s="138"/>
      <c r="H360" s="139"/>
      <c r="I360" s="140"/>
      <c r="J360" s="141">
        <f t="shared" si="81"/>
        <v>0</v>
      </c>
      <c r="K360" s="142"/>
      <c r="L360" s="143">
        <f t="shared" si="82"/>
        <v>0</v>
      </c>
      <c r="M360" s="174" t="str">
        <f t="shared" si="80"/>
        <v/>
      </c>
      <c r="N360" s="145">
        <f t="shared" si="83"/>
        <v>0</v>
      </c>
      <c r="O360" s="146"/>
    </row>
    <row r="361" spans="1:15" ht="18.75" customHeight="1" x14ac:dyDescent="0.15">
      <c r="A361" s="87"/>
      <c r="B361" s="137"/>
      <c r="C361" s="326"/>
      <c r="D361" s="317"/>
      <c r="E361" s="318"/>
      <c r="F361" s="239"/>
      <c r="G361" s="138"/>
      <c r="H361" s="139"/>
      <c r="I361" s="140"/>
      <c r="J361" s="141">
        <f t="shared" si="81"/>
        <v>0</v>
      </c>
      <c r="K361" s="142"/>
      <c r="L361" s="143">
        <f t="shared" si="82"/>
        <v>0</v>
      </c>
      <c r="M361" s="174" t="str">
        <f t="shared" si="80"/>
        <v/>
      </c>
      <c r="N361" s="145">
        <f t="shared" si="83"/>
        <v>0</v>
      </c>
      <c r="O361" s="146"/>
    </row>
    <row r="362" spans="1:15" ht="18.75" customHeight="1" x14ac:dyDescent="0.15">
      <c r="A362" s="87"/>
      <c r="B362" s="137"/>
      <c r="C362" s="326"/>
      <c r="D362" s="317"/>
      <c r="E362" s="318"/>
      <c r="F362" s="239"/>
      <c r="G362" s="138"/>
      <c r="H362" s="139"/>
      <c r="I362" s="140"/>
      <c r="J362" s="141">
        <f t="shared" si="81"/>
        <v>0</v>
      </c>
      <c r="K362" s="142"/>
      <c r="L362" s="143">
        <f t="shared" si="82"/>
        <v>0</v>
      </c>
      <c r="M362" s="174" t="str">
        <f t="shared" si="80"/>
        <v/>
      </c>
      <c r="N362" s="145">
        <f t="shared" si="83"/>
        <v>0</v>
      </c>
      <c r="O362" s="146"/>
    </row>
    <row r="363" spans="1:15" ht="18.75" customHeight="1" x14ac:dyDescent="0.15">
      <c r="A363" s="87"/>
      <c r="B363" s="137"/>
      <c r="C363" s="326"/>
      <c r="D363" s="317"/>
      <c r="E363" s="318"/>
      <c r="F363" s="239"/>
      <c r="G363" s="138"/>
      <c r="H363" s="139"/>
      <c r="I363" s="140"/>
      <c r="J363" s="141">
        <f t="shared" si="81"/>
        <v>0</v>
      </c>
      <c r="K363" s="142"/>
      <c r="L363" s="143">
        <f t="shared" si="82"/>
        <v>0</v>
      </c>
      <c r="M363" s="174" t="str">
        <f t="shared" si="80"/>
        <v/>
      </c>
      <c r="N363" s="145">
        <f t="shared" si="83"/>
        <v>0</v>
      </c>
      <c r="O363" s="146"/>
    </row>
    <row r="364" spans="1:15" ht="18.75" customHeight="1" x14ac:dyDescent="0.15">
      <c r="A364" s="87"/>
      <c r="B364" s="137"/>
      <c r="C364" s="326"/>
      <c r="D364" s="317"/>
      <c r="E364" s="318"/>
      <c r="F364" s="239"/>
      <c r="G364" s="138"/>
      <c r="H364" s="139"/>
      <c r="I364" s="140"/>
      <c r="J364" s="141">
        <f t="shared" si="81"/>
        <v>0</v>
      </c>
      <c r="K364" s="142"/>
      <c r="L364" s="143">
        <f t="shared" si="82"/>
        <v>0</v>
      </c>
      <c r="M364" s="174" t="str">
        <f t="shared" si="80"/>
        <v/>
      </c>
      <c r="N364" s="145">
        <f t="shared" si="83"/>
        <v>0</v>
      </c>
      <c r="O364" s="146"/>
    </row>
    <row r="365" spans="1:15" ht="18.75" customHeight="1" thickBot="1" x14ac:dyDescent="0.2">
      <c r="A365" s="87"/>
      <c r="B365" s="320"/>
      <c r="C365" s="269"/>
      <c r="D365" s="270"/>
      <c r="E365" s="271"/>
      <c r="F365" s="272"/>
      <c r="G365" s="273"/>
      <c r="H365" s="274"/>
      <c r="I365" s="275"/>
      <c r="J365" s="304">
        <f t="shared" si="81"/>
        <v>0</v>
      </c>
      <c r="K365" s="276"/>
      <c r="L365" s="306">
        <f t="shared" si="82"/>
        <v>0</v>
      </c>
      <c r="M365" s="308" t="str">
        <f t="shared" si="80"/>
        <v/>
      </c>
      <c r="N365" s="277">
        <f t="shared" si="83"/>
        <v>0</v>
      </c>
      <c r="O365" s="103"/>
    </row>
    <row r="366" spans="1:15" ht="18.75" customHeight="1" x14ac:dyDescent="0.15">
      <c r="A366" s="87"/>
      <c r="B366" s="147"/>
      <c r="C366" s="268" t="s">
        <v>535</v>
      </c>
      <c r="D366" s="251" t="s">
        <v>560</v>
      </c>
      <c r="E366" s="252" t="s">
        <v>496</v>
      </c>
      <c r="F366" s="253"/>
      <c r="G366" s="314"/>
      <c r="H366" s="315"/>
      <c r="I366" s="152"/>
      <c r="J366" s="254">
        <f>SUMIFS(J358:J365,B358:B365,"設備")</f>
        <v>0</v>
      </c>
      <c r="K366" s="154"/>
      <c r="L366" s="255">
        <f>SUMIFS(L358:L365,B358:B365,"設備")</f>
        <v>0</v>
      </c>
      <c r="M366" s="316"/>
      <c r="N366" s="256">
        <f>J366-L366</f>
        <v>0</v>
      </c>
      <c r="O366" s="157"/>
    </row>
    <row r="367" spans="1:15" ht="18.75" customHeight="1" x14ac:dyDescent="0.15">
      <c r="A367" s="87"/>
      <c r="B367" s="137"/>
      <c r="C367" s="268" t="s">
        <v>535</v>
      </c>
      <c r="D367" s="319" t="s">
        <v>561</v>
      </c>
      <c r="E367" s="179" t="s">
        <v>496</v>
      </c>
      <c r="F367" s="238"/>
      <c r="G367" s="170"/>
      <c r="H367" s="171"/>
      <c r="I367" s="141"/>
      <c r="J367" s="172">
        <f>SUMIFS(J358:J365,B358:B365,"工事")</f>
        <v>0</v>
      </c>
      <c r="K367" s="143"/>
      <c r="L367" s="173">
        <f>SUMIFS(L358:L365,B358:B365,"工事")</f>
        <v>0</v>
      </c>
      <c r="M367" s="174"/>
      <c r="N367" s="175">
        <f>J367-L367</f>
        <v>0</v>
      </c>
      <c r="O367" s="146"/>
    </row>
    <row r="368" spans="1:15" ht="18.75" customHeight="1" thickBot="1" x14ac:dyDescent="0.2">
      <c r="A368" s="87"/>
      <c r="B368" s="320"/>
      <c r="C368" s="299"/>
      <c r="D368" s="264" t="s">
        <v>535</v>
      </c>
      <c r="E368" s="321" t="s">
        <v>509</v>
      </c>
      <c r="F368" s="262"/>
      <c r="G368" s="302"/>
      <c r="H368" s="303"/>
      <c r="I368" s="304"/>
      <c r="J368" s="305">
        <f>J366+J367</f>
        <v>0</v>
      </c>
      <c r="K368" s="306"/>
      <c r="L368" s="307">
        <f>L366+L367</f>
        <v>0</v>
      </c>
      <c r="M368" s="308"/>
      <c r="N368" s="309">
        <f>J368-L368</f>
        <v>0</v>
      </c>
      <c r="O368" s="103"/>
    </row>
    <row r="369" spans="1:15" ht="18.75" customHeight="1" x14ac:dyDescent="0.15">
      <c r="A369" s="87"/>
      <c r="B369" s="137"/>
      <c r="C369" s="2003" t="s">
        <v>536</v>
      </c>
      <c r="D369" s="2004"/>
      <c r="E369" s="2005"/>
      <c r="F369" s="239"/>
      <c r="G369" s="138"/>
      <c r="H369" s="139"/>
      <c r="I369" s="140"/>
      <c r="J369" s="152"/>
      <c r="K369" s="322"/>
      <c r="L369" s="294"/>
      <c r="M369" s="316" t="str">
        <f t="shared" ref="M369:M377" si="84">IF(I369-K369=0,"",I369-K369)</f>
        <v/>
      </c>
      <c r="N369" s="156"/>
      <c r="O369" s="146"/>
    </row>
    <row r="370" spans="1:15" ht="18.75" customHeight="1" x14ac:dyDescent="0.15">
      <c r="A370" s="87"/>
      <c r="B370" s="137"/>
      <c r="C370" s="326"/>
      <c r="D370" s="495"/>
      <c r="E370" s="493"/>
      <c r="F370" s="239"/>
      <c r="G370" s="138"/>
      <c r="H370" s="139"/>
      <c r="I370" s="140"/>
      <c r="J370" s="141">
        <f t="shared" ref="J370:J377" si="85">ROUNDDOWN(H370*I370,0)</f>
        <v>0</v>
      </c>
      <c r="K370" s="142"/>
      <c r="L370" s="143">
        <f t="shared" ref="L370:L377" si="86">ROUNDDOWN(H370*K370,0)</f>
        <v>0</v>
      </c>
      <c r="M370" s="174" t="str">
        <f t="shared" si="84"/>
        <v/>
      </c>
      <c r="N370" s="145">
        <f t="shared" ref="N370" si="87">J370-L370</f>
        <v>0</v>
      </c>
      <c r="O370" s="146"/>
    </row>
    <row r="371" spans="1:15" ht="18.75" customHeight="1" x14ac:dyDescent="0.15">
      <c r="A371" s="87"/>
      <c r="B371" s="137"/>
      <c r="C371" s="326"/>
      <c r="D371" s="317"/>
      <c r="E371" s="318"/>
      <c r="F371" s="239"/>
      <c r="G371" s="138"/>
      <c r="H371" s="139"/>
      <c r="I371" s="140"/>
      <c r="J371" s="141">
        <f t="shared" si="85"/>
        <v>0</v>
      </c>
      <c r="K371" s="142"/>
      <c r="L371" s="143">
        <f t="shared" si="86"/>
        <v>0</v>
      </c>
      <c r="M371" s="174" t="str">
        <f t="shared" si="84"/>
        <v/>
      </c>
      <c r="N371" s="145">
        <f>J371-L371</f>
        <v>0</v>
      </c>
      <c r="O371" s="146"/>
    </row>
    <row r="372" spans="1:15" ht="18.75" customHeight="1" x14ac:dyDescent="0.15">
      <c r="A372" s="87"/>
      <c r="B372" s="137"/>
      <c r="C372" s="326"/>
      <c r="D372" s="317"/>
      <c r="E372" s="318"/>
      <c r="F372" s="239"/>
      <c r="G372" s="138"/>
      <c r="H372" s="139"/>
      <c r="I372" s="140"/>
      <c r="J372" s="141">
        <f t="shared" si="85"/>
        <v>0</v>
      </c>
      <c r="K372" s="142"/>
      <c r="L372" s="143">
        <f t="shared" si="86"/>
        <v>0</v>
      </c>
      <c r="M372" s="174" t="str">
        <f t="shared" si="84"/>
        <v/>
      </c>
      <c r="N372" s="145">
        <f t="shared" ref="N372:N375" si="88">J372-L372</f>
        <v>0</v>
      </c>
      <c r="O372" s="146"/>
    </row>
    <row r="373" spans="1:15" ht="18.75" customHeight="1" x14ac:dyDescent="0.15">
      <c r="A373" s="87"/>
      <c r="B373" s="137"/>
      <c r="C373" s="326"/>
      <c r="D373" s="317"/>
      <c r="E373" s="318"/>
      <c r="F373" s="239"/>
      <c r="G373" s="138"/>
      <c r="H373" s="139"/>
      <c r="I373" s="140"/>
      <c r="J373" s="141">
        <f t="shared" si="85"/>
        <v>0</v>
      </c>
      <c r="K373" s="142"/>
      <c r="L373" s="143">
        <f t="shared" si="86"/>
        <v>0</v>
      </c>
      <c r="M373" s="174" t="str">
        <f t="shared" si="84"/>
        <v/>
      </c>
      <c r="N373" s="145">
        <f t="shared" si="88"/>
        <v>0</v>
      </c>
      <c r="O373" s="146"/>
    </row>
    <row r="374" spans="1:15" ht="18.75" customHeight="1" x14ac:dyDescent="0.15">
      <c r="A374" s="87"/>
      <c r="B374" s="137"/>
      <c r="C374" s="326"/>
      <c r="D374" s="317"/>
      <c r="E374" s="318"/>
      <c r="F374" s="239"/>
      <c r="G374" s="138"/>
      <c r="H374" s="139"/>
      <c r="I374" s="140"/>
      <c r="J374" s="141">
        <f t="shared" si="85"/>
        <v>0</v>
      </c>
      <c r="K374" s="142"/>
      <c r="L374" s="143">
        <f t="shared" si="86"/>
        <v>0</v>
      </c>
      <c r="M374" s="174" t="str">
        <f t="shared" si="84"/>
        <v/>
      </c>
      <c r="N374" s="145">
        <f t="shared" si="88"/>
        <v>0</v>
      </c>
      <c r="O374" s="146"/>
    </row>
    <row r="375" spans="1:15" ht="18.75" customHeight="1" x14ac:dyDescent="0.15">
      <c r="A375" s="87"/>
      <c r="B375" s="137"/>
      <c r="C375" s="326"/>
      <c r="D375" s="317"/>
      <c r="E375" s="318"/>
      <c r="F375" s="239"/>
      <c r="G375" s="138"/>
      <c r="H375" s="139"/>
      <c r="I375" s="140"/>
      <c r="J375" s="141">
        <f t="shared" si="85"/>
        <v>0</v>
      </c>
      <c r="K375" s="142"/>
      <c r="L375" s="143">
        <f t="shared" si="86"/>
        <v>0</v>
      </c>
      <c r="M375" s="174" t="str">
        <f t="shared" si="84"/>
        <v/>
      </c>
      <c r="N375" s="145">
        <f t="shared" si="88"/>
        <v>0</v>
      </c>
      <c r="O375" s="146"/>
    </row>
    <row r="376" spans="1:15" ht="18.75" customHeight="1" x14ac:dyDescent="0.15">
      <c r="A376" s="87"/>
      <c r="B376" s="137"/>
      <c r="C376" s="326"/>
      <c r="D376" s="317"/>
      <c r="E376" s="318"/>
      <c r="F376" s="239"/>
      <c r="G376" s="138"/>
      <c r="H376" s="139"/>
      <c r="I376" s="140"/>
      <c r="J376" s="141">
        <f t="shared" si="85"/>
        <v>0</v>
      </c>
      <c r="K376" s="142"/>
      <c r="L376" s="143">
        <f t="shared" si="86"/>
        <v>0</v>
      </c>
      <c r="M376" s="174" t="str">
        <f t="shared" si="84"/>
        <v/>
      </c>
      <c r="N376" s="145">
        <f>J376-L376</f>
        <v>0</v>
      </c>
      <c r="O376" s="146"/>
    </row>
    <row r="377" spans="1:15" ht="18.75" customHeight="1" thickBot="1" x14ac:dyDescent="0.2">
      <c r="A377" s="87"/>
      <c r="B377" s="320"/>
      <c r="C377" s="269"/>
      <c r="D377" s="270"/>
      <c r="E377" s="271"/>
      <c r="F377" s="272"/>
      <c r="G377" s="273"/>
      <c r="H377" s="274"/>
      <c r="I377" s="275"/>
      <c r="J377" s="304">
        <f t="shared" si="85"/>
        <v>0</v>
      </c>
      <c r="K377" s="276"/>
      <c r="L377" s="306">
        <f t="shared" si="86"/>
        <v>0</v>
      </c>
      <c r="M377" s="308" t="str">
        <f t="shared" si="84"/>
        <v/>
      </c>
      <c r="N377" s="277">
        <f t="shared" ref="N377:N383" si="89">J377-L377</f>
        <v>0</v>
      </c>
      <c r="O377" s="103"/>
    </row>
    <row r="378" spans="1:15" ht="18.75" customHeight="1" x14ac:dyDescent="0.15">
      <c r="A378" s="87"/>
      <c r="B378" s="147"/>
      <c r="C378" s="268" t="s">
        <v>537</v>
      </c>
      <c r="D378" s="251" t="s">
        <v>560</v>
      </c>
      <c r="E378" s="252" t="s">
        <v>496</v>
      </c>
      <c r="F378" s="253"/>
      <c r="G378" s="314"/>
      <c r="H378" s="315"/>
      <c r="I378" s="152"/>
      <c r="J378" s="254">
        <f>SUMIFS(J370:J377,B370:B377,"設備")</f>
        <v>0</v>
      </c>
      <c r="K378" s="154"/>
      <c r="L378" s="255">
        <f>SUMIFS(L370:L377,B370:B377,"設備")</f>
        <v>0</v>
      </c>
      <c r="M378" s="316"/>
      <c r="N378" s="256">
        <f t="shared" si="89"/>
        <v>0</v>
      </c>
      <c r="O378" s="157"/>
    </row>
    <row r="379" spans="1:15" ht="18.75" customHeight="1" x14ac:dyDescent="0.15">
      <c r="A379" s="87"/>
      <c r="B379" s="137"/>
      <c r="C379" s="268" t="s">
        <v>537</v>
      </c>
      <c r="D379" s="319" t="s">
        <v>561</v>
      </c>
      <c r="E379" s="179" t="s">
        <v>496</v>
      </c>
      <c r="F379" s="238"/>
      <c r="G379" s="170"/>
      <c r="H379" s="171"/>
      <c r="I379" s="141"/>
      <c r="J379" s="172">
        <f>SUMIFS(J370:J377,B370:B377,"工事")</f>
        <v>0</v>
      </c>
      <c r="K379" s="143"/>
      <c r="L379" s="173">
        <f>SUMIFS(L370:L377,B370:B377,"工事")</f>
        <v>0</v>
      </c>
      <c r="M379" s="174"/>
      <c r="N379" s="175">
        <f t="shared" si="89"/>
        <v>0</v>
      </c>
      <c r="O379" s="146"/>
    </row>
    <row r="380" spans="1:15" ht="18.75" customHeight="1" thickBot="1" x14ac:dyDescent="0.2">
      <c r="A380" s="87"/>
      <c r="B380" s="257"/>
      <c r="C380" s="278"/>
      <c r="D380" s="279" t="s">
        <v>537</v>
      </c>
      <c r="E380" s="280" t="s">
        <v>509</v>
      </c>
      <c r="F380" s="281"/>
      <c r="G380" s="282"/>
      <c r="H380" s="283"/>
      <c r="I380" s="258"/>
      <c r="J380" s="265">
        <f>J378+J379</f>
        <v>0</v>
      </c>
      <c r="K380" s="259"/>
      <c r="L380" s="266">
        <f>L378+L379</f>
        <v>0</v>
      </c>
      <c r="M380" s="260"/>
      <c r="N380" s="267">
        <f t="shared" si="89"/>
        <v>0</v>
      </c>
      <c r="O380" s="261"/>
    </row>
    <row r="381" spans="1:15" ht="18.75" customHeight="1" thickTop="1" x14ac:dyDescent="0.15">
      <c r="A381" s="87"/>
      <c r="B381" s="147"/>
      <c r="C381" s="250" t="s">
        <v>417</v>
      </c>
      <c r="D381" s="251" t="s">
        <v>491</v>
      </c>
      <c r="E381" s="252" t="s">
        <v>493</v>
      </c>
      <c r="F381" s="253"/>
      <c r="G381" s="314"/>
      <c r="H381" s="315"/>
      <c r="I381" s="152"/>
      <c r="J381" s="254">
        <f>SUMIFS(J358:J380,D358:D380,"設備費7")</f>
        <v>0</v>
      </c>
      <c r="K381" s="154"/>
      <c r="L381" s="255">
        <f>SUMIFS(L358:L380,D358:D380,"設備費7")</f>
        <v>0</v>
      </c>
      <c r="M381" s="316"/>
      <c r="N381" s="256">
        <f t="shared" si="89"/>
        <v>0</v>
      </c>
      <c r="O381" s="157"/>
    </row>
    <row r="382" spans="1:15" ht="18.75" customHeight="1" x14ac:dyDescent="0.15">
      <c r="A382" s="87"/>
      <c r="B382" s="137"/>
      <c r="C382" s="177" t="s">
        <v>417</v>
      </c>
      <c r="D382" s="319" t="s">
        <v>497</v>
      </c>
      <c r="E382" s="179" t="s">
        <v>493</v>
      </c>
      <c r="F382" s="238"/>
      <c r="G382" s="170"/>
      <c r="H382" s="171"/>
      <c r="I382" s="141"/>
      <c r="J382" s="172">
        <f>SUMIFS(J358:J380,D358:D380,"工事費7")</f>
        <v>0</v>
      </c>
      <c r="K382" s="143"/>
      <c r="L382" s="173">
        <f>SUMIFS(L358:L380,D358:D380,"工事費7")</f>
        <v>0</v>
      </c>
      <c r="M382" s="174"/>
      <c r="N382" s="175">
        <f t="shared" si="89"/>
        <v>0</v>
      </c>
      <c r="O382" s="146"/>
    </row>
    <row r="383" spans="1:15" ht="18.75" customHeight="1" thickBot="1" x14ac:dyDescent="0.2">
      <c r="A383" s="87"/>
      <c r="B383" s="257"/>
      <c r="C383" s="278"/>
      <c r="D383" s="284" t="s">
        <v>498</v>
      </c>
      <c r="E383" s="280" t="s">
        <v>493</v>
      </c>
      <c r="F383" s="281"/>
      <c r="G383" s="282"/>
      <c r="H383" s="283"/>
      <c r="I383" s="258"/>
      <c r="J383" s="265">
        <f>J381+J382</f>
        <v>0</v>
      </c>
      <c r="K383" s="259"/>
      <c r="L383" s="266">
        <f>L381+L382</f>
        <v>0</v>
      </c>
      <c r="M383" s="260"/>
      <c r="N383" s="267">
        <f t="shared" si="89"/>
        <v>0</v>
      </c>
      <c r="O383" s="261"/>
    </row>
    <row r="384" spans="1:15" ht="18.75" customHeight="1" thickTop="1" x14ac:dyDescent="0.15">
      <c r="A384" s="87"/>
      <c r="B384" s="137"/>
      <c r="C384" s="2011" t="s">
        <v>505</v>
      </c>
      <c r="D384" s="2012"/>
      <c r="E384" s="2013"/>
      <c r="F384" s="239"/>
      <c r="G384" s="138"/>
      <c r="H384" s="139"/>
      <c r="I384" s="141"/>
      <c r="J384" s="141"/>
      <c r="K384" s="142"/>
      <c r="L384" s="143"/>
      <c r="M384" s="174"/>
      <c r="N384" s="145"/>
      <c r="O384" s="146"/>
    </row>
    <row r="385" spans="1:15" ht="18.75" customHeight="1" x14ac:dyDescent="0.15">
      <c r="A385" s="87"/>
      <c r="B385" s="137"/>
      <c r="C385" s="2014" t="s">
        <v>538</v>
      </c>
      <c r="D385" s="2015"/>
      <c r="E385" s="2016"/>
      <c r="F385" s="239"/>
      <c r="G385" s="138"/>
      <c r="H385" s="139"/>
      <c r="I385" s="140"/>
      <c r="J385" s="141"/>
      <c r="K385" s="142"/>
      <c r="L385" s="143"/>
      <c r="M385" s="174" t="str">
        <f t="shared" ref="M385:M393" si="90">IF(I385-K385=0,"",I385-K385)</f>
        <v/>
      </c>
      <c r="N385" s="145"/>
      <c r="O385" s="146"/>
    </row>
    <row r="386" spans="1:15" ht="18.75" customHeight="1" x14ac:dyDescent="0.15">
      <c r="A386" s="87"/>
      <c r="B386" s="137"/>
      <c r="C386" s="326"/>
      <c r="D386" s="317"/>
      <c r="E386" s="318"/>
      <c r="F386" s="239"/>
      <c r="G386" s="138"/>
      <c r="H386" s="139"/>
      <c r="I386" s="140"/>
      <c r="J386" s="141">
        <f t="shared" ref="J386:J393" si="91">ROUNDDOWN(H386*I386,0)</f>
        <v>0</v>
      </c>
      <c r="K386" s="142"/>
      <c r="L386" s="143">
        <f t="shared" ref="L386:L393" si="92">ROUNDDOWN(H386*K386,0)</f>
        <v>0</v>
      </c>
      <c r="M386" s="174" t="str">
        <f t="shared" si="90"/>
        <v/>
      </c>
      <c r="N386" s="145">
        <f>J386-L386</f>
        <v>0</v>
      </c>
      <c r="O386" s="146"/>
    </row>
    <row r="387" spans="1:15" ht="18.75" customHeight="1" x14ac:dyDescent="0.15">
      <c r="A387" s="87"/>
      <c r="B387" s="137"/>
      <c r="C387" s="326"/>
      <c r="D387" s="317"/>
      <c r="E387" s="318"/>
      <c r="F387" s="239"/>
      <c r="G387" s="138"/>
      <c r="H387" s="139"/>
      <c r="I387" s="140"/>
      <c r="J387" s="141">
        <f t="shared" si="91"/>
        <v>0</v>
      </c>
      <c r="K387" s="142"/>
      <c r="L387" s="143">
        <f t="shared" si="92"/>
        <v>0</v>
      </c>
      <c r="M387" s="174" t="str">
        <f t="shared" si="90"/>
        <v/>
      </c>
      <c r="N387" s="145">
        <f t="shared" ref="N387:N393" si="93">J387-L387</f>
        <v>0</v>
      </c>
      <c r="O387" s="146"/>
    </row>
    <row r="388" spans="1:15" ht="18.75" customHeight="1" x14ac:dyDescent="0.15">
      <c r="A388" s="87"/>
      <c r="B388" s="137"/>
      <c r="C388" s="326"/>
      <c r="D388" s="317"/>
      <c r="E388" s="318"/>
      <c r="F388" s="239"/>
      <c r="G388" s="138"/>
      <c r="H388" s="139"/>
      <c r="I388" s="140"/>
      <c r="J388" s="141">
        <f t="shared" si="91"/>
        <v>0</v>
      </c>
      <c r="K388" s="142"/>
      <c r="L388" s="143">
        <f t="shared" si="92"/>
        <v>0</v>
      </c>
      <c r="M388" s="174" t="str">
        <f t="shared" si="90"/>
        <v/>
      </c>
      <c r="N388" s="145">
        <f t="shared" si="93"/>
        <v>0</v>
      </c>
      <c r="O388" s="146"/>
    </row>
    <row r="389" spans="1:15" ht="18.75" customHeight="1" x14ac:dyDescent="0.15">
      <c r="A389" s="87"/>
      <c r="B389" s="137"/>
      <c r="C389" s="326"/>
      <c r="D389" s="317"/>
      <c r="E389" s="318"/>
      <c r="F389" s="239"/>
      <c r="G389" s="138"/>
      <c r="H389" s="139"/>
      <c r="I389" s="140"/>
      <c r="J389" s="141">
        <f t="shared" si="91"/>
        <v>0</v>
      </c>
      <c r="K389" s="142"/>
      <c r="L389" s="143">
        <f t="shared" si="92"/>
        <v>0</v>
      </c>
      <c r="M389" s="174" t="str">
        <f t="shared" si="90"/>
        <v/>
      </c>
      <c r="N389" s="145">
        <f t="shared" si="93"/>
        <v>0</v>
      </c>
      <c r="O389" s="146"/>
    </row>
    <row r="390" spans="1:15" ht="18.75" customHeight="1" x14ac:dyDescent="0.15">
      <c r="A390" s="87"/>
      <c r="B390" s="137"/>
      <c r="C390" s="326"/>
      <c r="D390" s="317"/>
      <c r="E390" s="318"/>
      <c r="F390" s="239"/>
      <c r="G390" s="138"/>
      <c r="H390" s="139"/>
      <c r="I390" s="140"/>
      <c r="J390" s="141">
        <f t="shared" si="91"/>
        <v>0</v>
      </c>
      <c r="K390" s="142"/>
      <c r="L390" s="143">
        <f t="shared" si="92"/>
        <v>0</v>
      </c>
      <c r="M390" s="174" t="str">
        <f t="shared" si="90"/>
        <v/>
      </c>
      <c r="N390" s="145">
        <f t="shared" si="93"/>
        <v>0</v>
      </c>
      <c r="O390" s="146"/>
    </row>
    <row r="391" spans="1:15" ht="18.75" customHeight="1" x14ac:dyDescent="0.15">
      <c r="A391" s="87"/>
      <c r="B391" s="137"/>
      <c r="C391" s="326"/>
      <c r="D391" s="317"/>
      <c r="E391" s="318"/>
      <c r="F391" s="239"/>
      <c r="G391" s="138"/>
      <c r="H391" s="139"/>
      <c r="I391" s="140"/>
      <c r="J391" s="141">
        <f t="shared" si="91"/>
        <v>0</v>
      </c>
      <c r="K391" s="142"/>
      <c r="L391" s="143">
        <f t="shared" si="92"/>
        <v>0</v>
      </c>
      <c r="M391" s="174" t="str">
        <f t="shared" si="90"/>
        <v/>
      </c>
      <c r="N391" s="145">
        <f t="shared" si="93"/>
        <v>0</v>
      </c>
      <c r="O391" s="146"/>
    </row>
    <row r="392" spans="1:15" ht="18.75" customHeight="1" x14ac:dyDescent="0.15">
      <c r="A392" s="87"/>
      <c r="B392" s="137"/>
      <c r="C392" s="326"/>
      <c r="D392" s="317"/>
      <c r="E392" s="318"/>
      <c r="F392" s="239"/>
      <c r="G392" s="138"/>
      <c r="H392" s="139"/>
      <c r="I392" s="140"/>
      <c r="J392" s="141">
        <f t="shared" si="91"/>
        <v>0</v>
      </c>
      <c r="K392" s="142"/>
      <c r="L392" s="143">
        <f t="shared" si="92"/>
        <v>0</v>
      </c>
      <c r="M392" s="174" t="str">
        <f t="shared" si="90"/>
        <v/>
      </c>
      <c r="N392" s="145">
        <f t="shared" si="93"/>
        <v>0</v>
      </c>
      <c r="O392" s="146"/>
    </row>
    <row r="393" spans="1:15" ht="18.75" customHeight="1" thickBot="1" x14ac:dyDescent="0.2">
      <c r="A393" s="87"/>
      <c r="B393" s="320"/>
      <c r="C393" s="269"/>
      <c r="D393" s="270"/>
      <c r="E393" s="271"/>
      <c r="F393" s="272"/>
      <c r="G393" s="273"/>
      <c r="H393" s="274"/>
      <c r="I393" s="275"/>
      <c r="J393" s="304">
        <f t="shared" si="91"/>
        <v>0</v>
      </c>
      <c r="K393" s="276"/>
      <c r="L393" s="306">
        <f t="shared" si="92"/>
        <v>0</v>
      </c>
      <c r="M393" s="308" t="str">
        <f t="shared" si="90"/>
        <v/>
      </c>
      <c r="N393" s="277">
        <f t="shared" si="93"/>
        <v>0</v>
      </c>
      <c r="O393" s="103"/>
    </row>
    <row r="394" spans="1:15" ht="18.75" customHeight="1" x14ac:dyDescent="0.15">
      <c r="A394" s="87"/>
      <c r="B394" s="147"/>
      <c r="C394" s="268" t="s">
        <v>539</v>
      </c>
      <c r="D394" s="251" t="s">
        <v>562</v>
      </c>
      <c r="E394" s="252" t="s">
        <v>496</v>
      </c>
      <c r="F394" s="253"/>
      <c r="G394" s="314"/>
      <c r="H394" s="315"/>
      <c r="I394" s="152"/>
      <c r="J394" s="254">
        <f>SUMIFS(J386:J393,B386:B393,"設備")</f>
        <v>0</v>
      </c>
      <c r="K394" s="154"/>
      <c r="L394" s="255">
        <f>SUMIFS(L386:L393,B386:B393,"設備")</f>
        <v>0</v>
      </c>
      <c r="M394" s="316"/>
      <c r="N394" s="256">
        <f>J394-L394</f>
        <v>0</v>
      </c>
      <c r="O394" s="157"/>
    </row>
    <row r="395" spans="1:15" ht="18.75" customHeight="1" x14ac:dyDescent="0.15">
      <c r="A395" s="87"/>
      <c r="B395" s="137"/>
      <c r="C395" s="268" t="s">
        <v>539</v>
      </c>
      <c r="D395" s="319" t="s">
        <v>563</v>
      </c>
      <c r="E395" s="179" t="s">
        <v>496</v>
      </c>
      <c r="F395" s="238"/>
      <c r="G395" s="170"/>
      <c r="H395" s="171"/>
      <c r="I395" s="141"/>
      <c r="J395" s="172">
        <f>SUMIFS(J386:J393,B386:B393,"工事")</f>
        <v>0</v>
      </c>
      <c r="K395" s="143"/>
      <c r="L395" s="173">
        <f>SUMIFS(L386:L393,B386:B393,"工事")</f>
        <v>0</v>
      </c>
      <c r="M395" s="174"/>
      <c r="N395" s="175">
        <f>J395-L395</f>
        <v>0</v>
      </c>
      <c r="O395" s="146"/>
    </row>
    <row r="396" spans="1:15" ht="18.75" customHeight="1" thickBot="1" x14ac:dyDescent="0.2">
      <c r="A396" s="87"/>
      <c r="B396" s="320"/>
      <c r="C396" s="299"/>
      <c r="D396" s="264" t="s">
        <v>539</v>
      </c>
      <c r="E396" s="321" t="s">
        <v>509</v>
      </c>
      <c r="F396" s="262"/>
      <c r="G396" s="302"/>
      <c r="H396" s="303"/>
      <c r="I396" s="304"/>
      <c r="J396" s="305">
        <f>J394+J395</f>
        <v>0</v>
      </c>
      <c r="K396" s="306"/>
      <c r="L396" s="307">
        <f>L394+L395</f>
        <v>0</v>
      </c>
      <c r="M396" s="308"/>
      <c r="N396" s="309">
        <f>J396-L396</f>
        <v>0</v>
      </c>
      <c r="O396" s="103"/>
    </row>
    <row r="397" spans="1:15" ht="18.75" customHeight="1" x14ac:dyDescent="0.15">
      <c r="A397" s="87"/>
      <c r="B397" s="137"/>
      <c r="C397" s="2003" t="s">
        <v>541</v>
      </c>
      <c r="D397" s="2004"/>
      <c r="E397" s="2005"/>
      <c r="F397" s="239"/>
      <c r="G397" s="138"/>
      <c r="H397" s="139"/>
      <c r="I397" s="140"/>
      <c r="J397" s="152"/>
      <c r="K397" s="322"/>
      <c r="L397" s="294"/>
      <c r="M397" s="316" t="str">
        <f t="shared" ref="M397:M405" si="94">IF(I397-K397=0,"",I397-K397)</f>
        <v/>
      </c>
      <c r="N397" s="156"/>
      <c r="O397" s="146"/>
    </row>
    <row r="398" spans="1:15" ht="18.75" customHeight="1" x14ac:dyDescent="0.15">
      <c r="A398" s="87"/>
      <c r="B398" s="137"/>
      <c r="C398" s="326"/>
      <c r="D398" s="495"/>
      <c r="E398" s="493"/>
      <c r="F398" s="239"/>
      <c r="G398" s="138"/>
      <c r="H398" s="139"/>
      <c r="I398" s="140"/>
      <c r="J398" s="141">
        <f>ROUNDDOWN(H398*I398,0)</f>
        <v>0</v>
      </c>
      <c r="K398" s="142"/>
      <c r="L398" s="143">
        <f t="shared" ref="L398:L405" si="95">ROUNDDOWN(H398*K398,0)</f>
        <v>0</v>
      </c>
      <c r="M398" s="174" t="str">
        <f t="shared" si="94"/>
        <v/>
      </c>
      <c r="N398" s="145">
        <f t="shared" ref="N398" si="96">J398-L398</f>
        <v>0</v>
      </c>
      <c r="O398" s="146"/>
    </row>
    <row r="399" spans="1:15" ht="18.75" customHeight="1" x14ac:dyDescent="0.15">
      <c r="A399" s="87"/>
      <c r="B399" s="137"/>
      <c r="C399" s="326"/>
      <c r="D399" s="317"/>
      <c r="E399" s="318"/>
      <c r="F399" s="239"/>
      <c r="G399" s="138"/>
      <c r="H399" s="139"/>
      <c r="I399" s="140"/>
      <c r="J399" s="141">
        <f t="shared" ref="J399:J405" si="97">ROUNDDOWN(H399*I399,0)</f>
        <v>0</v>
      </c>
      <c r="K399" s="142"/>
      <c r="L399" s="143">
        <f t="shared" si="95"/>
        <v>0</v>
      </c>
      <c r="M399" s="174" t="str">
        <f t="shared" si="94"/>
        <v/>
      </c>
      <c r="N399" s="145">
        <f>J399-L399</f>
        <v>0</v>
      </c>
      <c r="O399" s="146"/>
    </row>
    <row r="400" spans="1:15" ht="18.75" customHeight="1" x14ac:dyDescent="0.15">
      <c r="A400" s="87"/>
      <c r="B400" s="137"/>
      <c r="C400" s="326"/>
      <c r="D400" s="317"/>
      <c r="E400" s="318"/>
      <c r="F400" s="239"/>
      <c r="G400" s="138"/>
      <c r="H400" s="139"/>
      <c r="I400" s="140"/>
      <c r="J400" s="141">
        <f t="shared" si="97"/>
        <v>0</v>
      </c>
      <c r="K400" s="142"/>
      <c r="L400" s="143">
        <f t="shared" si="95"/>
        <v>0</v>
      </c>
      <c r="M400" s="174" t="str">
        <f t="shared" si="94"/>
        <v/>
      </c>
      <c r="N400" s="145">
        <f t="shared" ref="N400:N411" si="98">J400-L400</f>
        <v>0</v>
      </c>
      <c r="O400" s="146"/>
    </row>
    <row r="401" spans="1:15" ht="18.75" customHeight="1" x14ac:dyDescent="0.15">
      <c r="A401" s="87"/>
      <c r="B401" s="137"/>
      <c r="C401" s="326"/>
      <c r="D401" s="317"/>
      <c r="E401" s="318"/>
      <c r="F401" s="239"/>
      <c r="G401" s="138"/>
      <c r="H401" s="139"/>
      <c r="I401" s="140"/>
      <c r="J401" s="141">
        <f t="shared" si="97"/>
        <v>0</v>
      </c>
      <c r="K401" s="142"/>
      <c r="L401" s="143">
        <f t="shared" si="95"/>
        <v>0</v>
      </c>
      <c r="M401" s="174" t="str">
        <f t="shared" si="94"/>
        <v/>
      </c>
      <c r="N401" s="145">
        <f t="shared" si="98"/>
        <v>0</v>
      </c>
      <c r="O401" s="146"/>
    </row>
    <row r="402" spans="1:15" ht="18.75" customHeight="1" x14ac:dyDescent="0.15">
      <c r="A402" s="87"/>
      <c r="B402" s="137"/>
      <c r="C402" s="326"/>
      <c r="D402" s="317"/>
      <c r="E402" s="318"/>
      <c r="F402" s="239"/>
      <c r="G402" s="138"/>
      <c r="H402" s="139"/>
      <c r="I402" s="140"/>
      <c r="J402" s="141">
        <f t="shared" si="97"/>
        <v>0</v>
      </c>
      <c r="K402" s="142"/>
      <c r="L402" s="143">
        <f>ROUNDDOWN(H402*K402,0)</f>
        <v>0</v>
      </c>
      <c r="M402" s="174" t="str">
        <f t="shared" si="94"/>
        <v/>
      </c>
      <c r="N402" s="145">
        <f t="shared" si="98"/>
        <v>0</v>
      </c>
      <c r="O402" s="146"/>
    </row>
    <row r="403" spans="1:15" ht="18.75" customHeight="1" x14ac:dyDescent="0.15">
      <c r="A403" s="87"/>
      <c r="B403" s="137"/>
      <c r="C403" s="326"/>
      <c r="D403" s="317"/>
      <c r="E403" s="318"/>
      <c r="F403" s="239"/>
      <c r="G403" s="138"/>
      <c r="H403" s="139"/>
      <c r="I403" s="140"/>
      <c r="J403" s="141">
        <f t="shared" si="97"/>
        <v>0</v>
      </c>
      <c r="K403" s="142"/>
      <c r="L403" s="143">
        <f t="shared" si="95"/>
        <v>0</v>
      </c>
      <c r="M403" s="174" t="str">
        <f t="shared" si="94"/>
        <v/>
      </c>
      <c r="N403" s="145">
        <f t="shared" si="98"/>
        <v>0</v>
      </c>
      <c r="O403" s="146"/>
    </row>
    <row r="404" spans="1:15" ht="18.75" customHeight="1" x14ac:dyDescent="0.15">
      <c r="A404" s="87"/>
      <c r="B404" s="137"/>
      <c r="C404" s="326"/>
      <c r="D404" s="317"/>
      <c r="E404" s="318"/>
      <c r="F404" s="239"/>
      <c r="G404" s="138"/>
      <c r="H404" s="139"/>
      <c r="I404" s="140"/>
      <c r="J404" s="141">
        <f t="shared" si="97"/>
        <v>0</v>
      </c>
      <c r="K404" s="142"/>
      <c r="L404" s="143">
        <f t="shared" si="95"/>
        <v>0</v>
      </c>
      <c r="M404" s="174" t="str">
        <f t="shared" si="94"/>
        <v/>
      </c>
      <c r="N404" s="145">
        <f t="shared" si="98"/>
        <v>0</v>
      </c>
      <c r="O404" s="146"/>
    </row>
    <row r="405" spans="1:15" ht="18.75" customHeight="1" thickBot="1" x14ac:dyDescent="0.2">
      <c r="A405" s="87"/>
      <c r="B405" s="320"/>
      <c r="C405" s="269"/>
      <c r="D405" s="270"/>
      <c r="E405" s="271"/>
      <c r="F405" s="272"/>
      <c r="G405" s="273"/>
      <c r="H405" s="274"/>
      <c r="I405" s="275"/>
      <c r="J405" s="304">
        <f t="shared" si="97"/>
        <v>0</v>
      </c>
      <c r="K405" s="276"/>
      <c r="L405" s="306">
        <f t="shared" si="95"/>
        <v>0</v>
      </c>
      <c r="M405" s="308" t="str">
        <f t="shared" si="94"/>
        <v/>
      </c>
      <c r="N405" s="277">
        <f t="shared" si="98"/>
        <v>0</v>
      </c>
      <c r="O405" s="103"/>
    </row>
    <row r="406" spans="1:15" ht="18.75" customHeight="1" x14ac:dyDescent="0.15">
      <c r="A406" s="87"/>
      <c r="B406" s="147"/>
      <c r="C406" s="268" t="s">
        <v>540</v>
      </c>
      <c r="D406" s="251" t="s">
        <v>562</v>
      </c>
      <c r="E406" s="252" t="s">
        <v>496</v>
      </c>
      <c r="F406" s="253"/>
      <c r="G406" s="314"/>
      <c r="H406" s="315"/>
      <c r="I406" s="152"/>
      <c r="J406" s="254">
        <f>SUMIFS(J398:J405,B398:B405,"設備")</f>
        <v>0</v>
      </c>
      <c r="K406" s="154"/>
      <c r="L406" s="255">
        <f>SUMIFS(L398:L405,B398:B405,"設備")</f>
        <v>0</v>
      </c>
      <c r="M406" s="316"/>
      <c r="N406" s="256">
        <f t="shared" si="98"/>
        <v>0</v>
      </c>
      <c r="O406" s="157"/>
    </row>
    <row r="407" spans="1:15" ht="18.75" customHeight="1" x14ac:dyDescent="0.15">
      <c r="A407" s="87"/>
      <c r="B407" s="137"/>
      <c r="C407" s="268" t="s">
        <v>540</v>
      </c>
      <c r="D407" s="319" t="s">
        <v>563</v>
      </c>
      <c r="E407" s="179" t="s">
        <v>496</v>
      </c>
      <c r="F407" s="238"/>
      <c r="G407" s="170"/>
      <c r="H407" s="171"/>
      <c r="I407" s="141"/>
      <c r="J407" s="172">
        <f>SUMIFS(J398:J405,B398:B405,"工事")</f>
        <v>0</v>
      </c>
      <c r="K407" s="143"/>
      <c r="L407" s="173">
        <f>SUMIFS(L398:L405,B398:B405,"工事")</f>
        <v>0</v>
      </c>
      <c r="M407" s="174"/>
      <c r="N407" s="175">
        <f t="shared" si="98"/>
        <v>0</v>
      </c>
      <c r="O407" s="146"/>
    </row>
    <row r="408" spans="1:15" ht="18.75" customHeight="1" thickBot="1" x14ac:dyDescent="0.2">
      <c r="A408" s="87"/>
      <c r="B408" s="257"/>
      <c r="C408" s="278"/>
      <c r="D408" s="279" t="s">
        <v>540</v>
      </c>
      <c r="E408" s="280" t="s">
        <v>509</v>
      </c>
      <c r="F408" s="281"/>
      <c r="G408" s="282"/>
      <c r="H408" s="283"/>
      <c r="I408" s="258"/>
      <c r="J408" s="265">
        <f>J406+J407</f>
        <v>0</v>
      </c>
      <c r="K408" s="259"/>
      <c r="L408" s="266">
        <f>L406+L407</f>
        <v>0</v>
      </c>
      <c r="M408" s="260"/>
      <c r="N408" s="267">
        <f t="shared" si="98"/>
        <v>0</v>
      </c>
      <c r="O408" s="261"/>
    </row>
    <row r="409" spans="1:15" ht="18.75" customHeight="1" thickTop="1" x14ac:dyDescent="0.15">
      <c r="A409" s="87"/>
      <c r="B409" s="147"/>
      <c r="C409" s="250" t="s">
        <v>417</v>
      </c>
      <c r="D409" s="251" t="s">
        <v>491</v>
      </c>
      <c r="E409" s="252" t="s">
        <v>493</v>
      </c>
      <c r="F409" s="253"/>
      <c r="G409" s="314"/>
      <c r="H409" s="315"/>
      <c r="I409" s="152"/>
      <c r="J409" s="254">
        <f>SUMIFS(J386:J408,D386:D408,"設備費8")</f>
        <v>0</v>
      </c>
      <c r="K409" s="154"/>
      <c r="L409" s="255">
        <f>SUMIFS(L386:L408,D386:D408,"設備費8")</f>
        <v>0</v>
      </c>
      <c r="M409" s="316"/>
      <c r="N409" s="256">
        <f t="shared" si="98"/>
        <v>0</v>
      </c>
      <c r="O409" s="157"/>
    </row>
    <row r="410" spans="1:15" ht="18.75" customHeight="1" x14ac:dyDescent="0.15">
      <c r="A410" s="87"/>
      <c r="B410" s="137"/>
      <c r="C410" s="177" t="s">
        <v>417</v>
      </c>
      <c r="D410" s="319" t="s">
        <v>497</v>
      </c>
      <c r="E410" s="179" t="s">
        <v>493</v>
      </c>
      <c r="F410" s="238"/>
      <c r="G410" s="170"/>
      <c r="H410" s="171"/>
      <c r="I410" s="141"/>
      <c r="J410" s="172">
        <f>SUMIFS(J386:J408,D386:D408,"工事費8")</f>
        <v>0</v>
      </c>
      <c r="K410" s="143"/>
      <c r="L410" s="173">
        <f>SUMIFS(L386:L408,D386:D408,"工事費8")</f>
        <v>0</v>
      </c>
      <c r="M410" s="174"/>
      <c r="N410" s="175">
        <f t="shared" si="98"/>
        <v>0</v>
      </c>
      <c r="O410" s="146"/>
    </row>
    <row r="411" spans="1:15" ht="18.75" customHeight="1" thickBot="1" x14ac:dyDescent="0.2">
      <c r="A411" s="87"/>
      <c r="B411" s="257"/>
      <c r="C411" s="278"/>
      <c r="D411" s="284" t="s">
        <v>498</v>
      </c>
      <c r="E411" s="280" t="s">
        <v>493</v>
      </c>
      <c r="F411" s="281"/>
      <c r="G411" s="282"/>
      <c r="H411" s="283"/>
      <c r="I411" s="258"/>
      <c r="J411" s="265">
        <f>J409+J410</f>
        <v>0</v>
      </c>
      <c r="K411" s="259"/>
      <c r="L411" s="266">
        <f>L409+L410</f>
        <v>0</v>
      </c>
      <c r="M411" s="260"/>
      <c r="N411" s="267">
        <f t="shared" si="98"/>
        <v>0</v>
      </c>
      <c r="O411" s="261"/>
    </row>
    <row r="412" spans="1:15" ht="18.75" customHeight="1" thickTop="1" x14ac:dyDescent="0.15"/>
  </sheetData>
  <dataConsolidate/>
  <mergeCells count="59">
    <mergeCell ref="C384:E384"/>
    <mergeCell ref="C385:E385"/>
    <mergeCell ref="C397:E397"/>
    <mergeCell ref="C328:E328"/>
    <mergeCell ref="C329:E329"/>
    <mergeCell ref="C341:E341"/>
    <mergeCell ref="C356:E356"/>
    <mergeCell ref="C357:E357"/>
    <mergeCell ref="C369:E369"/>
    <mergeCell ref="C301:E301"/>
    <mergeCell ref="C120:E120"/>
    <mergeCell ref="C121:E121"/>
    <mergeCell ref="C145:E145"/>
    <mergeCell ref="C172:E172"/>
    <mergeCell ref="C173:E173"/>
    <mergeCell ref="C197:E197"/>
    <mergeCell ref="C224:E224"/>
    <mergeCell ref="C225:E225"/>
    <mergeCell ref="C249:E249"/>
    <mergeCell ref="C276:E276"/>
    <mergeCell ref="C277:E277"/>
    <mergeCell ref="C93:E93"/>
    <mergeCell ref="C50:E50"/>
    <mergeCell ref="C51:E51"/>
    <mergeCell ref="C52:E52"/>
    <mergeCell ref="C53:E53"/>
    <mergeCell ref="C54:E54"/>
    <mergeCell ref="C55:E55"/>
    <mergeCell ref="C56:E56"/>
    <mergeCell ref="B59:G59"/>
    <mergeCell ref="E67:G67"/>
    <mergeCell ref="C68:E68"/>
    <mergeCell ref="C69:E69"/>
    <mergeCell ref="C49:E49"/>
    <mergeCell ref="C28:E28"/>
    <mergeCell ref="C29:E29"/>
    <mergeCell ref="C30:E30"/>
    <mergeCell ref="C35:E35"/>
    <mergeCell ref="C36:E36"/>
    <mergeCell ref="C37:E37"/>
    <mergeCell ref="C38:E38"/>
    <mergeCell ref="C39:E39"/>
    <mergeCell ref="C40:E40"/>
    <mergeCell ref="C41:E41"/>
    <mergeCell ref="C42:E42"/>
    <mergeCell ref="C27:E27"/>
    <mergeCell ref="B16:B18"/>
    <mergeCell ref="F16:F18"/>
    <mergeCell ref="G16:G18"/>
    <mergeCell ref="H16:N16"/>
    <mergeCell ref="H17:H18"/>
    <mergeCell ref="I17:J17"/>
    <mergeCell ref="K17:L17"/>
    <mergeCell ref="M17:N17"/>
    <mergeCell ref="B19:G19"/>
    <mergeCell ref="C23:E23"/>
    <mergeCell ref="C24:E24"/>
    <mergeCell ref="C25:E25"/>
    <mergeCell ref="C26:E26"/>
  </mergeCells>
  <phoneticPr fontId="7"/>
  <dataValidations count="6">
    <dataValidation allowBlank="1" showInputMessage="1" showErrorMessage="1" promptTitle="▼-------------------------" prompt="１ページ目（集計）の_x000a_番号．名称と一致させてください。" sqref="C68:E68 C120:E120 C172:E172 C224:E224 C276:E276 C328:E328 C356:E356 C384:E384" xr:uid="{00000000-0002-0000-1100-000000000000}"/>
    <dataValidation type="list" allowBlank="1" showInputMessage="1" showErrorMessage="1" sqref="B122:B141 B93:B113 B358:B365 B330:B337 B301:B321 B278:B297 B249:B269 B226:B245 B197:B217 B174:B193 B145:B165 B386:B393 B397:B405 B369:B377 B341:B349 B70:B89" xr:uid="{00000000-0002-0000-1100-000001000000}">
      <formula1>"設備,工事"</formula1>
    </dataValidation>
    <dataValidation allowBlank="1" showInputMessage="1" sqref="G68 G20:G57 G328 G276 G224 G172 G120 G384 G356" xr:uid="{00000000-0002-0000-1100-000002000000}"/>
    <dataValidation type="list" allowBlank="1" showInputMessage="1" sqref="G61:G64 G93:G113 G121:G141 G357:G365 G301:G321 G329:G337 G249:G269 G277:G297 G197:G217 G225:G245 G145:G165 G173:G193 G385:G393 G397:G405 G369:G377 G341:G349 G69:G89" xr:uid="{00000000-0002-0000-1100-000003000000}">
      <formula1>"式,台,個,本,ｍ,面,ヶ所"</formula1>
    </dataValidation>
    <dataValidation type="list" allowBlank="1" showInputMessage="1" showErrorMessage="1" sqref="B61:B64" xr:uid="{76961413-8485-4310-BA58-103FB964D1D3}">
      <formula1>"設計"</formula1>
    </dataValidation>
    <dataValidation allowBlank="1" showErrorMessage="1" promptTitle="▼-------------------------" prompt="１ページ目（集計）の_x000a_番号．名称と一致させてください。" sqref="C94 E94 C146 E146 C198 E198 C250 E250 C302 E302 C342 E342 C370 E370 C398 E398 C70 E70" xr:uid="{BE286955-B1AF-44B0-B2C3-F01D2CD02C86}"/>
  </dataValidations>
  <printOptions horizontalCentered="1"/>
  <pageMargins left="0.59055118110236227" right="0" top="0.35433070866141736" bottom="0.15748031496062992" header="0.11811023622047245" footer="0"/>
  <pageSetup paperSize="9" scale="70" fitToHeight="0" orientation="portrait" r:id="rId1"/>
  <headerFooter>
    <oddHeader>&amp;R&amp;"HGPｺﾞｼｯｸM,ﾒﾃﾞｨｳﾑ"&amp;12 3年目（&amp;"Arial Unicode MS,標準"&amp;P&amp;"HGPｺﾞｼｯｸM,ﾒﾃﾞｨｳﾑ"/&amp;"Arial Unicode MS,標準"&amp;N&amp;"HGPｺﾞｼｯｸM,ﾒﾃﾞｨｳﾑ"）</oddHeader>
  </headerFooter>
  <rowBreaks count="1" manualBreakCount="1">
    <brk id="58" min="1" max="14"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7514E8A5-7DB0-49B2-B39A-7858E106B0E6}">
          <x14:formula1>
            <xm:f>date1!$AI$3:$AI$36</xm:f>
          </x14:formula1>
          <xm:sqref>F61:F64 F70:F89 F94:F113 F122:F141 F146:F165 F174:F193 F198:F217 F226:F245 F250:F269 F278:F297 F302:F321 F330:F337 F342:F349 F358:F365 F370:F377 F386:F393 F398:F405</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00BFB2"/>
    <pageSetUpPr fitToPage="1"/>
  </sheetPr>
  <dimension ref="A1:AV375"/>
  <sheetViews>
    <sheetView showGridLines="0" tabSelected="1" view="pageBreakPreview" zoomScale="80" zoomScaleNormal="85" zoomScaleSheetLayoutView="80" workbookViewId="0">
      <pane ySplit="5" topLeftCell="A205" activePane="bottomLeft" state="frozenSplit"/>
      <selection activeCell="G38" sqref="G38"/>
      <selection pane="bottomLeft"/>
    </sheetView>
  </sheetViews>
  <sheetFormatPr defaultColWidth="9.375" defaultRowHeight="15" customHeight="1" x14ac:dyDescent="0.15"/>
  <cols>
    <col min="1" max="1" width="1.875" style="423" customWidth="1"/>
    <col min="2" max="2" width="1.25" style="423" customWidth="1"/>
    <col min="3" max="3" width="0.625" style="423" customWidth="1"/>
    <col min="4" max="4" width="1.25" style="423" customWidth="1"/>
    <col min="5" max="5" width="11.875" style="424" customWidth="1"/>
    <col min="6" max="6" width="0.375" style="424" customWidth="1"/>
    <col min="7" max="7" width="0.5" style="424" customWidth="1"/>
    <col min="8" max="8" width="17.125" style="425" customWidth="1"/>
    <col min="9" max="9" width="21" style="425" customWidth="1"/>
    <col min="10" max="10" width="1.875" style="423" customWidth="1"/>
    <col min="11" max="11" width="33.75" style="426" customWidth="1"/>
    <col min="12" max="14" width="0.625" style="423" customWidth="1"/>
    <col min="15" max="15" width="57.25" style="427" customWidth="1"/>
    <col min="16" max="16" width="0.625" style="423" customWidth="1"/>
    <col min="17" max="17" width="4" style="423" customWidth="1"/>
    <col min="18" max="18" width="1.375" style="423" customWidth="1"/>
    <col min="19" max="19" width="1.25" style="722" customWidth="1"/>
    <col min="20" max="20" width="3.125" style="723" customWidth="1"/>
    <col min="21" max="48" width="9.375" style="722"/>
    <col min="49" max="16384" width="9.375" style="423"/>
  </cols>
  <sheetData>
    <row r="1" spans="1:27" ht="7.5" customHeight="1" x14ac:dyDescent="0.15">
      <c r="A1" s="868"/>
    </row>
    <row r="2" spans="1:27" ht="15" customHeight="1" x14ac:dyDescent="0.15">
      <c r="B2" s="1202" t="s">
        <v>1123</v>
      </c>
      <c r="C2" s="1202"/>
      <c r="D2" s="1202"/>
      <c r="E2" s="1202"/>
      <c r="F2" s="1202"/>
      <c r="G2" s="1202"/>
      <c r="H2" s="1202"/>
      <c r="I2" s="1202"/>
      <c r="J2" s="1202"/>
      <c r="K2" s="1202"/>
      <c r="L2" s="1202"/>
      <c r="M2" s="1202"/>
      <c r="N2" s="1202"/>
      <c r="O2" s="1203"/>
      <c r="P2" s="1203"/>
      <c r="Q2" s="1203"/>
      <c r="T2" s="1124"/>
      <c r="U2" s="1124"/>
      <c r="V2" s="1124"/>
      <c r="W2" s="1124"/>
      <c r="X2" s="1124"/>
      <c r="Y2" s="1124"/>
      <c r="Z2" s="1124"/>
      <c r="AA2" s="1124"/>
    </row>
    <row r="3" spans="1:27" ht="7.5" customHeight="1" thickBot="1" x14ac:dyDescent="0.2">
      <c r="B3" s="428"/>
      <c r="C3" s="429"/>
      <c r="D3" s="429"/>
      <c r="E3" s="430"/>
      <c r="F3" s="431"/>
      <c r="G3" s="431"/>
      <c r="H3" s="432"/>
      <c r="I3" s="432"/>
      <c r="J3" s="429"/>
      <c r="K3" s="433"/>
      <c r="L3" s="429"/>
      <c r="M3" s="429"/>
      <c r="N3" s="429"/>
      <c r="O3" s="434"/>
      <c r="P3" s="429"/>
      <c r="Q3" s="435"/>
      <c r="T3" s="624"/>
      <c r="U3" s="622"/>
      <c r="V3" s="622"/>
      <c r="W3" s="622"/>
      <c r="X3" s="622"/>
      <c r="Y3" s="622"/>
      <c r="Z3" s="622"/>
      <c r="AA3" s="622"/>
    </row>
    <row r="4" spans="1:27" ht="26.25" customHeight="1" thickBot="1" x14ac:dyDescent="0.2">
      <c r="B4" s="436"/>
      <c r="C4" s="1204"/>
      <c r="D4" s="1204"/>
      <c r="E4" s="1204" t="str">
        <f>IF($K$8="","",$K$8)</f>
        <v/>
      </c>
      <c r="F4" s="1204"/>
      <c r="G4" s="1204"/>
      <c r="H4" s="1204"/>
      <c r="I4" s="1204"/>
      <c r="J4" s="1204"/>
      <c r="K4" s="1204"/>
      <c r="L4" s="1204"/>
      <c r="M4" s="1204"/>
      <c r="N4" s="1204"/>
      <c r="O4" s="1207" t="s">
        <v>1124</v>
      </c>
      <c r="P4" s="1208"/>
      <c r="Q4" s="437"/>
      <c r="T4" s="1082" t="s">
        <v>1194</v>
      </c>
    </row>
    <row r="5" spans="1:27" ht="5.25" customHeight="1" x14ac:dyDescent="0.15">
      <c r="B5" s="436"/>
      <c r="Q5" s="437"/>
    </row>
    <row r="6" spans="1:27" ht="18.75" customHeight="1" x14ac:dyDescent="0.15">
      <c r="B6" s="436"/>
      <c r="C6" s="438"/>
      <c r="D6" s="1148" t="s">
        <v>342</v>
      </c>
      <c r="E6" s="1148"/>
      <c r="F6" s="1148"/>
      <c r="G6" s="1148"/>
      <c r="H6" s="1148"/>
      <c r="I6" s="1148"/>
      <c r="J6" s="1148"/>
      <c r="K6" s="1148"/>
      <c r="L6" s="1148"/>
      <c r="M6" s="439"/>
      <c r="N6" s="440"/>
      <c r="O6" s="1147" t="s">
        <v>264</v>
      </c>
      <c r="P6" s="1147"/>
      <c r="Q6" s="437"/>
      <c r="T6" s="1210" t="s">
        <v>1045</v>
      </c>
      <c r="U6" s="1210"/>
      <c r="V6" s="1210"/>
      <c r="W6" s="1210"/>
      <c r="X6" s="1210"/>
      <c r="Y6" s="1210"/>
      <c r="Z6" s="1210"/>
    </row>
    <row r="7" spans="1:27" ht="5.25" customHeight="1" x14ac:dyDescent="0.15">
      <c r="B7" s="436"/>
      <c r="D7" s="439"/>
      <c r="E7" s="439"/>
      <c r="F7" s="439"/>
      <c r="G7" s="439"/>
      <c r="H7" s="441"/>
      <c r="I7" s="441"/>
      <c r="J7" s="439"/>
      <c r="K7" s="442"/>
      <c r="L7" s="439"/>
      <c r="M7" s="439"/>
      <c r="N7" s="439"/>
      <c r="P7" s="443"/>
      <c r="Q7" s="437"/>
      <c r="T7" s="1210"/>
      <c r="U7" s="1210"/>
      <c r="V7" s="1210"/>
      <c r="W7" s="1210"/>
      <c r="X7" s="1210"/>
      <c r="Y7" s="1210"/>
      <c r="Z7" s="1210"/>
    </row>
    <row r="8" spans="1:27" ht="33.75" customHeight="1" x14ac:dyDescent="0.15">
      <c r="B8" s="436"/>
      <c r="C8" s="424"/>
      <c r="D8" s="1149" t="s">
        <v>249</v>
      </c>
      <c r="E8" s="1149"/>
      <c r="F8" s="751"/>
      <c r="G8" s="1165"/>
      <c r="H8" s="1196" t="s">
        <v>274</v>
      </c>
      <c r="I8" s="1196"/>
      <c r="K8" s="669"/>
      <c r="O8" s="753" t="s">
        <v>763</v>
      </c>
      <c r="Q8" s="437"/>
      <c r="T8" s="1210"/>
      <c r="U8" s="1210"/>
      <c r="V8" s="1210"/>
      <c r="W8" s="1210"/>
      <c r="X8" s="1210"/>
      <c r="Y8" s="1210"/>
      <c r="Z8" s="1210"/>
    </row>
    <row r="9" spans="1:27" ht="21" customHeight="1" x14ac:dyDescent="0.15">
      <c r="B9" s="436"/>
      <c r="C9" s="424"/>
      <c r="D9" s="1149"/>
      <c r="E9" s="1149"/>
      <c r="F9" s="751"/>
      <c r="G9" s="1165"/>
      <c r="H9" s="1144" t="s">
        <v>301</v>
      </c>
      <c r="I9" s="1144"/>
      <c r="K9" s="640"/>
      <c r="O9" s="753" t="s">
        <v>262</v>
      </c>
      <c r="Q9" s="437"/>
      <c r="T9" s="1210"/>
      <c r="U9" s="1210"/>
      <c r="V9" s="1210"/>
      <c r="W9" s="1210"/>
      <c r="X9" s="1210"/>
      <c r="Y9" s="1210"/>
      <c r="Z9" s="1210"/>
    </row>
    <row r="10" spans="1:27" ht="21" customHeight="1" x14ac:dyDescent="0.15">
      <c r="B10" s="436"/>
      <c r="C10" s="424"/>
      <c r="D10" s="1149"/>
      <c r="E10" s="1149"/>
      <c r="F10" s="751"/>
      <c r="G10" s="1165"/>
      <c r="H10" s="1144" t="s">
        <v>176</v>
      </c>
      <c r="I10" s="1144"/>
      <c r="K10" s="638"/>
      <c r="O10" s="754" t="s">
        <v>784</v>
      </c>
      <c r="Q10" s="437"/>
      <c r="T10" s="724"/>
      <c r="U10" s="725"/>
      <c r="V10" s="725"/>
      <c r="W10" s="725"/>
      <c r="X10" s="725"/>
      <c r="Y10" s="725"/>
    </row>
    <row r="11" spans="1:27" ht="21" customHeight="1" x14ac:dyDescent="0.15">
      <c r="B11" s="436"/>
      <c r="C11" s="424"/>
      <c r="D11" s="1149"/>
      <c r="E11" s="1149"/>
      <c r="F11" s="751"/>
      <c r="G11" s="752"/>
      <c r="H11" s="1209" t="s">
        <v>997</v>
      </c>
      <c r="I11" s="1209"/>
      <c r="K11" s="638"/>
      <c r="O11" s="836" t="str">
        <f>IF(K9="単年度",TEXT(date1!C3,"yyyy年m月d日")&amp;"以前の日付を入力",IF(K9="２年度事業",TEXT(date1!C4,"yyyy年m月d日")&amp;"以前の日付を入力",IF(K9="３年度事業",TEXT(date1!C5,"yyyy年m月d日")&amp;"以前の日付を入力","")))</f>
        <v/>
      </c>
      <c r="Q11" s="437"/>
      <c r="T11" s="726"/>
      <c r="U11" s="725"/>
      <c r="V11" s="725"/>
      <c r="W11" s="725"/>
      <c r="X11" s="725"/>
      <c r="Y11" s="725"/>
    </row>
    <row r="12" spans="1:27" ht="18.75" customHeight="1" x14ac:dyDescent="0.15">
      <c r="B12" s="436"/>
      <c r="O12" s="631"/>
      <c r="Q12" s="437"/>
    </row>
    <row r="13" spans="1:27" ht="18.75" customHeight="1" x14ac:dyDescent="0.15">
      <c r="B13" s="436"/>
      <c r="C13" s="438"/>
      <c r="D13" s="1148" t="s">
        <v>343</v>
      </c>
      <c r="E13" s="1148"/>
      <c r="F13" s="1148"/>
      <c r="G13" s="1148"/>
      <c r="H13" s="1148"/>
      <c r="I13" s="1148"/>
      <c r="J13" s="1148"/>
      <c r="K13" s="1148"/>
      <c r="L13" s="1148"/>
      <c r="M13" s="439"/>
      <c r="N13" s="440"/>
      <c r="O13" s="1147" t="s">
        <v>275</v>
      </c>
      <c r="P13" s="1147"/>
      <c r="Q13" s="437"/>
      <c r="T13" s="727"/>
    </row>
    <row r="14" spans="1:27" ht="5.25" customHeight="1" x14ac:dyDescent="0.15">
      <c r="B14" s="436"/>
      <c r="D14" s="439"/>
      <c r="E14" s="439"/>
      <c r="F14" s="439"/>
      <c r="G14" s="439"/>
      <c r="H14" s="441"/>
      <c r="I14" s="441"/>
      <c r="J14" s="439"/>
      <c r="K14" s="442"/>
      <c r="L14" s="439"/>
      <c r="M14" s="439"/>
      <c r="N14" s="439"/>
      <c r="P14" s="443"/>
      <c r="Q14" s="437"/>
      <c r="T14" s="727"/>
    </row>
    <row r="15" spans="1:27" ht="21" customHeight="1" x14ac:dyDescent="0.15">
      <c r="B15" s="436"/>
      <c r="C15" s="424"/>
      <c r="D15" s="1149" t="s">
        <v>178</v>
      </c>
      <c r="E15" s="1149"/>
      <c r="F15" s="1137"/>
      <c r="G15" s="755"/>
      <c r="H15" s="1140" t="s">
        <v>304</v>
      </c>
      <c r="I15" s="1205"/>
      <c r="K15" s="65"/>
      <c r="O15" s="753" t="s">
        <v>263</v>
      </c>
      <c r="Q15" s="437"/>
      <c r="T15" s="727"/>
    </row>
    <row r="16" spans="1:27" ht="21" customHeight="1" x14ac:dyDescent="0.15">
      <c r="B16" s="436"/>
      <c r="C16" s="424"/>
      <c r="D16" s="1149"/>
      <c r="E16" s="1149"/>
      <c r="F16" s="1137"/>
      <c r="G16" s="755"/>
      <c r="H16" s="1144" t="s">
        <v>303</v>
      </c>
      <c r="I16" s="1189"/>
      <c r="K16" s="65"/>
      <c r="O16" s="753"/>
      <c r="Q16" s="437"/>
      <c r="S16" s="728"/>
      <c r="T16" s="729" t="s">
        <v>305</v>
      </c>
    </row>
    <row r="17" spans="2:48" ht="21" customHeight="1" x14ac:dyDescent="0.15">
      <c r="B17" s="436"/>
      <c r="C17" s="424"/>
      <c r="D17" s="1149"/>
      <c r="E17" s="1149"/>
      <c r="F17" s="1137"/>
      <c r="G17" s="755"/>
      <c r="H17" s="1189" t="s">
        <v>254</v>
      </c>
      <c r="I17" s="1211"/>
      <c r="K17" s="641"/>
      <c r="O17" s="754" t="s">
        <v>255</v>
      </c>
      <c r="Q17" s="437"/>
      <c r="S17" s="728"/>
      <c r="T17" s="729"/>
    </row>
    <row r="18" spans="2:48" ht="21" customHeight="1" x14ac:dyDescent="0.15">
      <c r="B18" s="436"/>
      <c r="C18" s="424"/>
      <c r="D18" s="1149"/>
      <c r="E18" s="1149"/>
      <c r="F18" s="1137"/>
      <c r="G18" s="755"/>
      <c r="H18" s="1138" t="s">
        <v>306</v>
      </c>
      <c r="I18" s="756" t="s">
        <v>268</v>
      </c>
      <c r="K18" s="641"/>
      <c r="O18" s="754" t="s">
        <v>672</v>
      </c>
      <c r="Q18" s="437"/>
      <c r="S18" s="728"/>
      <c r="T18" s="729" t="s">
        <v>305</v>
      </c>
    </row>
    <row r="19" spans="2:48" ht="21" customHeight="1" x14ac:dyDescent="0.15">
      <c r="B19" s="436"/>
      <c r="D19" s="1149"/>
      <c r="E19" s="1149"/>
      <c r="F19" s="1137"/>
      <c r="G19" s="755"/>
      <c r="H19" s="1139"/>
      <c r="I19" s="757" t="s">
        <v>307</v>
      </c>
      <c r="K19" s="641"/>
      <c r="O19" s="754" t="s">
        <v>263</v>
      </c>
      <c r="Q19" s="437"/>
      <c r="S19" s="728"/>
      <c r="T19" s="729"/>
    </row>
    <row r="20" spans="2:48" ht="21" customHeight="1" x14ac:dyDescent="0.15">
      <c r="B20" s="436"/>
      <c r="D20" s="1149"/>
      <c r="E20" s="1149"/>
      <c r="F20" s="1137"/>
      <c r="G20" s="755"/>
      <c r="H20" s="1139"/>
      <c r="I20" s="757" t="s">
        <v>308</v>
      </c>
      <c r="K20" s="641"/>
      <c r="O20" s="754" t="s">
        <v>312</v>
      </c>
      <c r="Q20" s="437"/>
      <c r="S20" s="728"/>
      <c r="T20" s="729"/>
    </row>
    <row r="21" spans="2:48" ht="21" customHeight="1" x14ac:dyDescent="0.15">
      <c r="B21" s="436"/>
      <c r="D21" s="1149"/>
      <c r="E21" s="1149"/>
      <c r="F21" s="1137"/>
      <c r="G21" s="755"/>
      <c r="H21" s="1139"/>
      <c r="I21" s="757" t="s">
        <v>309</v>
      </c>
      <c r="K21" s="641"/>
      <c r="O21" s="754" t="s">
        <v>313</v>
      </c>
      <c r="Q21" s="437"/>
      <c r="S21" s="728"/>
      <c r="T21" s="729" t="s">
        <v>305</v>
      </c>
    </row>
    <row r="22" spans="2:48" ht="21" customHeight="1" x14ac:dyDescent="0.15">
      <c r="B22" s="436"/>
      <c r="D22" s="1149"/>
      <c r="E22" s="1149"/>
      <c r="F22" s="1137"/>
      <c r="G22" s="755"/>
      <c r="H22" s="1140"/>
      <c r="I22" s="757" t="s">
        <v>310</v>
      </c>
      <c r="K22" s="641"/>
      <c r="O22" s="754" t="s">
        <v>313</v>
      </c>
      <c r="Q22" s="437"/>
      <c r="S22" s="728"/>
      <c r="T22" s="729" t="s">
        <v>302</v>
      </c>
    </row>
    <row r="23" spans="2:48" ht="21" customHeight="1" x14ac:dyDescent="0.15">
      <c r="B23" s="436"/>
      <c r="D23" s="1149"/>
      <c r="E23" s="1149"/>
      <c r="F23" s="1137"/>
      <c r="G23" s="755"/>
      <c r="H23" s="1189" t="s">
        <v>256</v>
      </c>
      <c r="I23" s="757" t="s">
        <v>257</v>
      </c>
      <c r="K23" s="641"/>
      <c r="O23" s="754" t="s">
        <v>261</v>
      </c>
      <c r="Q23" s="437"/>
      <c r="S23" s="728"/>
      <c r="T23" s="729"/>
    </row>
    <row r="24" spans="2:48" ht="21" customHeight="1" x14ac:dyDescent="0.15">
      <c r="B24" s="436"/>
      <c r="D24" s="1149"/>
      <c r="E24" s="1149"/>
      <c r="F24" s="1137"/>
      <c r="G24" s="755"/>
      <c r="H24" s="1189"/>
      <c r="I24" s="757" t="s">
        <v>258</v>
      </c>
      <c r="K24" s="65"/>
      <c r="O24" s="754" t="s">
        <v>262</v>
      </c>
      <c r="Q24" s="437"/>
      <c r="S24" s="728"/>
      <c r="T24" s="729"/>
    </row>
    <row r="25" spans="2:48" ht="21" customHeight="1" x14ac:dyDescent="0.15">
      <c r="B25" s="436"/>
      <c r="D25" s="1149"/>
      <c r="E25" s="1149"/>
      <c r="F25" s="1137"/>
      <c r="G25" s="755"/>
      <c r="H25" s="1189"/>
      <c r="I25" s="757" t="s">
        <v>259</v>
      </c>
      <c r="K25" s="65"/>
      <c r="O25" s="754" t="s">
        <v>935</v>
      </c>
      <c r="Q25" s="437"/>
      <c r="S25" s="728"/>
      <c r="T25" s="729" t="s">
        <v>302</v>
      </c>
    </row>
    <row r="26" spans="2:48" ht="21" customHeight="1" x14ac:dyDescent="0.15">
      <c r="B26" s="436"/>
      <c r="D26" s="1149"/>
      <c r="E26" s="1149"/>
      <c r="F26" s="1137"/>
      <c r="G26" s="755"/>
      <c r="H26" s="1189"/>
      <c r="I26" s="757" t="s">
        <v>895</v>
      </c>
      <c r="K26" s="641"/>
      <c r="O26" s="754" t="s">
        <v>936</v>
      </c>
      <c r="Q26" s="437"/>
      <c r="S26" s="728"/>
      <c r="T26" s="729" t="s">
        <v>302</v>
      </c>
    </row>
    <row r="27" spans="2:48" s="445" customFormat="1" ht="21" customHeight="1" x14ac:dyDescent="0.15">
      <c r="B27" s="444"/>
      <c r="D27" s="1149"/>
      <c r="E27" s="1149"/>
      <c r="F27" s="1137"/>
      <c r="G27" s="755"/>
      <c r="H27" s="1189"/>
      <c r="I27" s="757" t="s">
        <v>260</v>
      </c>
      <c r="K27" s="670"/>
      <c r="O27" s="754" t="s">
        <v>283</v>
      </c>
      <c r="Q27" s="446"/>
      <c r="S27" s="728"/>
      <c r="T27" s="729" t="s">
        <v>305</v>
      </c>
      <c r="U27" s="730"/>
      <c r="V27" s="730"/>
      <c r="W27" s="730"/>
      <c r="X27" s="730"/>
      <c r="Y27" s="730"/>
      <c r="Z27" s="730"/>
      <c r="AA27" s="730"/>
      <c r="AB27" s="730"/>
      <c r="AC27" s="730"/>
      <c r="AD27" s="730"/>
      <c r="AE27" s="730"/>
      <c r="AF27" s="730"/>
      <c r="AG27" s="730"/>
      <c r="AH27" s="730"/>
      <c r="AI27" s="730"/>
      <c r="AJ27" s="730"/>
      <c r="AK27" s="730"/>
      <c r="AL27" s="730"/>
      <c r="AM27" s="730"/>
      <c r="AN27" s="730"/>
      <c r="AO27" s="730"/>
      <c r="AP27" s="730"/>
      <c r="AQ27" s="730"/>
      <c r="AR27" s="730"/>
      <c r="AS27" s="730"/>
      <c r="AT27" s="730"/>
      <c r="AU27" s="730"/>
      <c r="AV27" s="730"/>
    </row>
    <row r="28" spans="2:48" s="445" customFormat="1" ht="21" customHeight="1" x14ac:dyDescent="0.15">
      <c r="B28" s="444">
        <v>0</v>
      </c>
      <c r="D28" s="1149"/>
      <c r="E28" s="1149"/>
      <c r="F28" s="1137"/>
      <c r="G28" s="755"/>
      <c r="H28" s="1189" t="s">
        <v>267</v>
      </c>
      <c r="I28" s="757" t="s">
        <v>265</v>
      </c>
      <c r="K28" s="47"/>
      <c r="O28" s="754" t="s">
        <v>896</v>
      </c>
      <c r="Q28" s="446"/>
      <c r="S28" s="730"/>
      <c r="T28" s="731" t="s">
        <v>661</v>
      </c>
      <c r="U28" s="730"/>
      <c r="V28" s="730"/>
      <c r="W28" s="730"/>
      <c r="X28" s="730"/>
      <c r="Y28" s="730"/>
      <c r="Z28" s="730"/>
      <c r="AA28" s="730"/>
      <c r="AB28" s="730"/>
      <c r="AC28" s="730"/>
      <c r="AD28" s="730"/>
      <c r="AE28" s="730"/>
      <c r="AF28" s="730"/>
      <c r="AG28" s="730"/>
      <c r="AH28" s="730"/>
      <c r="AI28" s="730"/>
      <c r="AJ28" s="730"/>
      <c r="AK28" s="730"/>
      <c r="AL28" s="730"/>
      <c r="AM28" s="730"/>
      <c r="AN28" s="730"/>
      <c r="AO28" s="730"/>
      <c r="AP28" s="730"/>
      <c r="AQ28" s="730"/>
      <c r="AR28" s="730"/>
      <c r="AS28" s="730"/>
      <c r="AT28" s="730"/>
      <c r="AU28" s="730"/>
      <c r="AV28" s="730"/>
    </row>
    <row r="29" spans="2:48" s="445" customFormat="1" ht="21" customHeight="1" x14ac:dyDescent="0.15">
      <c r="B29" s="444"/>
      <c r="D29" s="1149"/>
      <c r="E29" s="1149"/>
      <c r="F29" s="1137"/>
      <c r="G29" s="755"/>
      <c r="H29" s="1189"/>
      <c r="I29" s="757" t="s">
        <v>266</v>
      </c>
      <c r="K29" s="670"/>
      <c r="O29" s="754" t="s">
        <v>284</v>
      </c>
      <c r="Q29" s="446"/>
      <c r="S29" s="730"/>
      <c r="T29" s="729"/>
      <c r="U29" s="730"/>
      <c r="V29" s="730"/>
      <c r="W29" s="730"/>
      <c r="X29" s="730"/>
      <c r="Y29" s="730"/>
      <c r="Z29" s="730"/>
      <c r="AA29" s="730"/>
      <c r="AB29" s="730"/>
      <c r="AC29" s="730"/>
      <c r="AD29" s="730"/>
      <c r="AE29" s="730"/>
      <c r="AF29" s="730"/>
      <c r="AG29" s="730"/>
      <c r="AH29" s="730"/>
      <c r="AI29" s="730"/>
      <c r="AJ29" s="730"/>
      <c r="AK29" s="730"/>
      <c r="AL29" s="730"/>
      <c r="AM29" s="730"/>
      <c r="AN29" s="730"/>
      <c r="AO29" s="730"/>
      <c r="AP29" s="730"/>
      <c r="AQ29" s="730"/>
      <c r="AR29" s="730"/>
      <c r="AS29" s="730"/>
      <c r="AT29" s="730"/>
      <c r="AU29" s="730"/>
      <c r="AV29" s="730"/>
    </row>
    <row r="30" spans="2:48" s="445" customFormat="1" ht="21" customHeight="1" x14ac:dyDescent="0.15">
      <c r="B30" s="444"/>
      <c r="D30" s="1149"/>
      <c r="E30" s="1149"/>
      <c r="F30" s="1137"/>
      <c r="G30" s="755"/>
      <c r="H30" s="1189"/>
      <c r="I30" s="757" t="s">
        <v>268</v>
      </c>
      <c r="K30" s="670"/>
      <c r="O30" s="754" t="s">
        <v>673</v>
      </c>
      <c r="Q30" s="446"/>
      <c r="S30" s="730"/>
      <c r="T30" s="729"/>
      <c r="U30" s="730"/>
      <c r="V30" s="730"/>
      <c r="W30" s="730"/>
      <c r="X30" s="730"/>
      <c r="Y30" s="730"/>
      <c r="Z30" s="730"/>
      <c r="AA30" s="730"/>
      <c r="AB30" s="730"/>
      <c r="AC30" s="730"/>
      <c r="AD30" s="730"/>
      <c r="AE30" s="730"/>
      <c r="AF30" s="730"/>
      <c r="AG30" s="730"/>
      <c r="AH30" s="730"/>
      <c r="AI30" s="730"/>
      <c r="AJ30" s="730"/>
      <c r="AK30" s="730"/>
      <c r="AL30" s="730"/>
      <c r="AM30" s="730"/>
      <c r="AN30" s="730"/>
      <c r="AO30" s="730"/>
      <c r="AP30" s="730"/>
      <c r="AQ30" s="730"/>
      <c r="AR30" s="730"/>
      <c r="AS30" s="730"/>
      <c r="AT30" s="730"/>
      <c r="AU30" s="730"/>
      <c r="AV30" s="730"/>
    </row>
    <row r="31" spans="2:48" s="445" customFormat="1" ht="21" customHeight="1" x14ac:dyDescent="0.15">
      <c r="B31" s="444"/>
      <c r="D31" s="1149"/>
      <c r="E31" s="1149"/>
      <c r="F31" s="1137"/>
      <c r="G31" s="755"/>
      <c r="H31" s="1189"/>
      <c r="I31" s="757" t="s">
        <v>307</v>
      </c>
      <c r="K31" s="670"/>
      <c r="O31" s="754" t="s">
        <v>263</v>
      </c>
      <c r="Q31" s="446"/>
      <c r="S31" s="730"/>
      <c r="T31" s="729"/>
      <c r="U31" s="730"/>
      <c r="V31" s="730"/>
      <c r="W31" s="730"/>
      <c r="X31" s="730"/>
      <c r="Y31" s="730"/>
      <c r="Z31" s="730"/>
      <c r="AA31" s="730"/>
      <c r="AB31" s="730"/>
      <c r="AC31" s="730"/>
      <c r="AD31" s="730"/>
      <c r="AE31" s="730"/>
      <c r="AF31" s="730"/>
      <c r="AG31" s="730"/>
      <c r="AH31" s="730"/>
      <c r="AI31" s="730"/>
      <c r="AJ31" s="730"/>
      <c r="AK31" s="730"/>
      <c r="AL31" s="730"/>
      <c r="AM31" s="730"/>
      <c r="AN31" s="730"/>
      <c r="AO31" s="730"/>
      <c r="AP31" s="730"/>
      <c r="AQ31" s="730"/>
      <c r="AR31" s="730"/>
      <c r="AS31" s="730"/>
      <c r="AT31" s="730"/>
      <c r="AU31" s="730"/>
      <c r="AV31" s="730"/>
    </row>
    <row r="32" spans="2:48" s="445" customFormat="1" ht="21" customHeight="1" x14ac:dyDescent="0.15">
      <c r="B32" s="444"/>
      <c r="D32" s="1149"/>
      <c r="E32" s="1149"/>
      <c r="F32" s="1137"/>
      <c r="G32" s="755"/>
      <c r="H32" s="1189"/>
      <c r="I32" s="757" t="s">
        <v>308</v>
      </c>
      <c r="K32" s="670"/>
      <c r="O32" s="754" t="s">
        <v>312</v>
      </c>
      <c r="Q32" s="446"/>
      <c r="S32" s="730"/>
      <c r="T32" s="729"/>
      <c r="U32" s="730"/>
      <c r="V32" s="730"/>
      <c r="W32" s="730"/>
      <c r="X32" s="730"/>
      <c r="Y32" s="730"/>
      <c r="Z32" s="730"/>
      <c r="AA32" s="730"/>
      <c r="AB32" s="730"/>
      <c r="AC32" s="730"/>
      <c r="AD32" s="730"/>
      <c r="AE32" s="730"/>
      <c r="AF32" s="730"/>
      <c r="AG32" s="730"/>
      <c r="AH32" s="730"/>
      <c r="AI32" s="730"/>
      <c r="AJ32" s="730"/>
      <c r="AK32" s="730"/>
      <c r="AL32" s="730"/>
      <c r="AM32" s="730"/>
      <c r="AN32" s="730"/>
      <c r="AO32" s="730"/>
      <c r="AP32" s="730"/>
      <c r="AQ32" s="730"/>
      <c r="AR32" s="730"/>
      <c r="AS32" s="730"/>
      <c r="AT32" s="730"/>
      <c r="AU32" s="730"/>
      <c r="AV32" s="730"/>
    </row>
    <row r="33" spans="2:48" s="445" customFormat="1" ht="21" customHeight="1" x14ac:dyDescent="0.15">
      <c r="B33" s="444"/>
      <c r="D33" s="1149"/>
      <c r="E33" s="1149"/>
      <c r="F33" s="1137"/>
      <c r="G33" s="755"/>
      <c r="H33" s="1189"/>
      <c r="I33" s="757" t="s">
        <v>309</v>
      </c>
      <c r="K33" s="670"/>
      <c r="O33" s="754" t="s">
        <v>313</v>
      </c>
      <c r="Q33" s="446"/>
      <c r="S33" s="730"/>
      <c r="T33" s="729"/>
      <c r="U33" s="730"/>
      <c r="V33" s="730"/>
      <c r="W33" s="730"/>
      <c r="X33" s="730"/>
      <c r="Y33" s="730"/>
      <c r="Z33" s="730"/>
      <c r="AA33" s="730"/>
      <c r="AB33" s="730"/>
      <c r="AC33" s="730"/>
      <c r="AD33" s="730"/>
      <c r="AE33" s="730"/>
      <c r="AF33" s="730"/>
      <c r="AG33" s="730"/>
      <c r="AH33" s="730"/>
      <c r="AI33" s="730"/>
      <c r="AJ33" s="730"/>
      <c r="AK33" s="730"/>
      <c r="AL33" s="730"/>
      <c r="AM33" s="730"/>
      <c r="AN33" s="730"/>
      <c r="AO33" s="730"/>
      <c r="AP33" s="730"/>
      <c r="AQ33" s="730"/>
      <c r="AR33" s="730"/>
      <c r="AS33" s="730"/>
      <c r="AT33" s="730"/>
      <c r="AU33" s="730"/>
      <c r="AV33" s="730"/>
    </row>
    <row r="34" spans="2:48" s="445" customFormat="1" ht="21" customHeight="1" x14ac:dyDescent="0.15">
      <c r="B34" s="444"/>
      <c r="D34" s="1149"/>
      <c r="E34" s="1149"/>
      <c r="F34" s="1137"/>
      <c r="G34" s="755"/>
      <c r="H34" s="1189"/>
      <c r="I34" s="757" t="s">
        <v>310</v>
      </c>
      <c r="K34" s="670"/>
      <c r="O34" s="754" t="s">
        <v>313</v>
      </c>
      <c r="Q34" s="446"/>
      <c r="S34" s="730"/>
      <c r="T34" s="729"/>
      <c r="U34" s="730"/>
      <c r="V34" s="730"/>
      <c r="W34" s="730"/>
      <c r="X34" s="730"/>
      <c r="Y34" s="730"/>
      <c r="Z34" s="730"/>
      <c r="AA34" s="730"/>
      <c r="AB34" s="730"/>
      <c r="AC34" s="730"/>
      <c r="AD34" s="730"/>
      <c r="AE34" s="730"/>
      <c r="AF34" s="730"/>
      <c r="AG34" s="730"/>
      <c r="AH34" s="730"/>
      <c r="AI34" s="730"/>
      <c r="AJ34" s="730"/>
      <c r="AK34" s="730"/>
      <c r="AL34" s="730"/>
      <c r="AM34" s="730"/>
      <c r="AN34" s="730"/>
      <c r="AO34" s="730"/>
      <c r="AP34" s="730"/>
      <c r="AQ34" s="730"/>
      <c r="AR34" s="730"/>
      <c r="AS34" s="730"/>
      <c r="AT34" s="730"/>
      <c r="AU34" s="730"/>
      <c r="AV34" s="730"/>
    </row>
    <row r="35" spans="2:48" s="445" customFormat="1" ht="21" customHeight="1" x14ac:dyDescent="0.15">
      <c r="B35" s="444"/>
      <c r="D35" s="1149"/>
      <c r="E35" s="1149"/>
      <c r="F35" s="1137"/>
      <c r="G35" s="755"/>
      <c r="H35" s="1180" t="s">
        <v>269</v>
      </c>
      <c r="I35" s="757" t="s">
        <v>257</v>
      </c>
      <c r="K35" s="641"/>
      <c r="O35" s="754" t="str">
        <f>O23</f>
        <v>7桁半角数字を「-（ハイフン）」なしで入力</v>
      </c>
      <c r="Q35" s="446"/>
      <c r="S35" s="730"/>
      <c r="T35" s="729"/>
      <c r="U35" s="730"/>
      <c r="V35" s="730"/>
      <c r="W35" s="730"/>
      <c r="X35" s="730"/>
      <c r="Y35" s="730"/>
      <c r="Z35" s="730"/>
      <c r="AA35" s="730"/>
      <c r="AB35" s="730"/>
      <c r="AC35" s="730"/>
      <c r="AD35" s="730"/>
      <c r="AE35" s="730"/>
      <c r="AF35" s="730"/>
      <c r="AG35" s="730"/>
      <c r="AH35" s="730"/>
      <c r="AI35" s="730"/>
      <c r="AJ35" s="730"/>
      <c r="AK35" s="730"/>
      <c r="AL35" s="730"/>
      <c r="AM35" s="730"/>
      <c r="AN35" s="730"/>
      <c r="AO35" s="730"/>
      <c r="AP35" s="730"/>
      <c r="AQ35" s="730"/>
      <c r="AR35" s="730"/>
      <c r="AS35" s="730"/>
      <c r="AT35" s="730"/>
      <c r="AU35" s="730"/>
      <c r="AV35" s="730"/>
    </row>
    <row r="36" spans="2:48" s="445" customFormat="1" ht="21" customHeight="1" x14ac:dyDescent="0.15">
      <c r="B36" s="444"/>
      <c r="D36" s="1149"/>
      <c r="E36" s="1149"/>
      <c r="F36" s="1137"/>
      <c r="G36" s="755"/>
      <c r="H36" s="1139"/>
      <c r="I36" s="757" t="s">
        <v>258</v>
      </c>
      <c r="K36" s="65"/>
      <c r="O36" s="754" t="s">
        <v>262</v>
      </c>
      <c r="Q36" s="446"/>
      <c r="S36" s="730"/>
      <c r="T36" s="729"/>
      <c r="U36" s="730"/>
      <c r="V36" s="730"/>
      <c r="W36" s="730"/>
      <c r="X36" s="730"/>
      <c r="Y36" s="730"/>
      <c r="Z36" s="730"/>
      <c r="AA36" s="730"/>
      <c r="AB36" s="730"/>
      <c r="AC36" s="730"/>
      <c r="AD36" s="730"/>
      <c r="AE36" s="730"/>
      <c r="AF36" s="730"/>
      <c r="AG36" s="730"/>
      <c r="AH36" s="730"/>
      <c r="AI36" s="730"/>
      <c r="AJ36" s="730"/>
      <c r="AK36" s="730"/>
      <c r="AL36" s="730"/>
      <c r="AM36" s="730"/>
      <c r="AN36" s="730"/>
      <c r="AO36" s="730"/>
      <c r="AP36" s="730"/>
      <c r="AQ36" s="730"/>
      <c r="AR36" s="730"/>
      <c r="AS36" s="730"/>
      <c r="AT36" s="730"/>
      <c r="AU36" s="730"/>
      <c r="AV36" s="730"/>
    </row>
    <row r="37" spans="2:48" s="445" customFormat="1" ht="21" customHeight="1" x14ac:dyDescent="0.15">
      <c r="B37" s="444"/>
      <c r="D37" s="1149"/>
      <c r="E37" s="1149"/>
      <c r="F37" s="1137"/>
      <c r="G37" s="755"/>
      <c r="H37" s="1139"/>
      <c r="I37" s="757" t="s">
        <v>259</v>
      </c>
      <c r="K37" s="65"/>
      <c r="O37" s="754" t="s">
        <v>935</v>
      </c>
      <c r="Q37" s="446"/>
      <c r="S37" s="730"/>
      <c r="T37" s="729"/>
      <c r="U37" s="730"/>
      <c r="V37" s="730"/>
      <c r="W37" s="730"/>
      <c r="X37" s="730"/>
      <c r="Y37" s="730"/>
      <c r="Z37" s="730"/>
      <c r="AA37" s="730"/>
      <c r="AB37" s="730"/>
      <c r="AC37" s="730"/>
      <c r="AD37" s="730"/>
      <c r="AE37" s="730"/>
      <c r="AF37" s="730"/>
      <c r="AG37" s="730"/>
      <c r="AH37" s="730"/>
      <c r="AI37" s="730"/>
      <c r="AJ37" s="730"/>
      <c r="AK37" s="730"/>
      <c r="AL37" s="730"/>
      <c r="AM37" s="730"/>
      <c r="AN37" s="730"/>
      <c r="AO37" s="730"/>
      <c r="AP37" s="730"/>
      <c r="AQ37" s="730"/>
      <c r="AR37" s="730"/>
      <c r="AS37" s="730"/>
      <c r="AT37" s="730"/>
      <c r="AU37" s="730"/>
      <c r="AV37" s="730"/>
    </row>
    <row r="38" spans="2:48" s="445" customFormat="1" ht="21" customHeight="1" x14ac:dyDescent="0.15">
      <c r="B38" s="444"/>
      <c r="D38" s="1149"/>
      <c r="E38" s="1149"/>
      <c r="F38" s="1137"/>
      <c r="G38" s="755"/>
      <c r="H38" s="1139"/>
      <c r="I38" s="757" t="s">
        <v>895</v>
      </c>
      <c r="K38" s="641"/>
      <c r="O38" s="754" t="s">
        <v>936</v>
      </c>
      <c r="Q38" s="446"/>
      <c r="S38" s="730"/>
      <c r="T38" s="729"/>
      <c r="U38" s="730"/>
      <c r="V38" s="730"/>
      <c r="W38" s="730"/>
      <c r="X38" s="730"/>
      <c r="Y38" s="730"/>
      <c r="Z38" s="730"/>
      <c r="AA38" s="730"/>
      <c r="AB38" s="730"/>
      <c r="AC38" s="730"/>
      <c r="AD38" s="730"/>
      <c r="AE38" s="730"/>
      <c r="AF38" s="730"/>
      <c r="AG38" s="730"/>
      <c r="AH38" s="730"/>
      <c r="AI38" s="730"/>
      <c r="AJ38" s="730"/>
      <c r="AK38" s="730"/>
      <c r="AL38" s="730"/>
      <c r="AM38" s="730"/>
      <c r="AN38" s="730"/>
      <c r="AO38" s="730"/>
      <c r="AP38" s="730"/>
      <c r="AQ38" s="730"/>
      <c r="AR38" s="730"/>
      <c r="AS38" s="730"/>
      <c r="AT38" s="730"/>
      <c r="AU38" s="730"/>
      <c r="AV38" s="730"/>
    </row>
    <row r="39" spans="2:48" s="445" customFormat="1" ht="21" customHeight="1" x14ac:dyDescent="0.15">
      <c r="B39" s="444"/>
      <c r="D39" s="1149"/>
      <c r="E39" s="1149"/>
      <c r="F39" s="1137"/>
      <c r="G39" s="755"/>
      <c r="H39" s="1140"/>
      <c r="I39" s="757" t="s">
        <v>260</v>
      </c>
      <c r="K39" s="670"/>
      <c r="O39" s="754" t="s">
        <v>283</v>
      </c>
      <c r="Q39" s="446"/>
      <c r="S39" s="730"/>
      <c r="T39" s="729"/>
      <c r="U39" s="730"/>
      <c r="V39" s="730"/>
      <c r="W39" s="730"/>
      <c r="X39" s="730"/>
      <c r="Y39" s="730"/>
      <c r="Z39" s="730"/>
      <c r="AA39" s="730"/>
      <c r="AB39" s="730"/>
      <c r="AC39" s="730"/>
      <c r="AD39" s="730"/>
      <c r="AE39" s="730"/>
      <c r="AF39" s="730"/>
      <c r="AG39" s="730"/>
      <c r="AH39" s="730"/>
      <c r="AI39" s="730"/>
      <c r="AJ39" s="730"/>
      <c r="AK39" s="730"/>
      <c r="AL39" s="730"/>
      <c r="AM39" s="730"/>
      <c r="AN39" s="730"/>
      <c r="AO39" s="730"/>
      <c r="AP39" s="730"/>
      <c r="AQ39" s="730"/>
      <c r="AR39" s="730"/>
      <c r="AS39" s="730"/>
      <c r="AT39" s="730"/>
      <c r="AU39" s="730"/>
      <c r="AV39" s="730"/>
    </row>
    <row r="40" spans="2:48" s="445" customFormat="1" ht="21" customHeight="1" x14ac:dyDescent="0.15">
      <c r="B40" s="444"/>
      <c r="D40" s="1149"/>
      <c r="E40" s="1149"/>
      <c r="F40" s="1137"/>
      <c r="G40" s="755"/>
      <c r="H40" s="1180" t="s">
        <v>273</v>
      </c>
      <c r="I40" s="757" t="s">
        <v>270</v>
      </c>
      <c r="K40" s="671"/>
      <c r="O40" s="754" t="s">
        <v>897</v>
      </c>
      <c r="Q40" s="446"/>
      <c r="S40" s="730"/>
      <c r="T40" s="732"/>
      <c r="U40" s="730"/>
      <c r="V40" s="730"/>
      <c r="W40" s="730"/>
      <c r="X40" s="730"/>
      <c r="Y40" s="730"/>
      <c r="Z40" s="730"/>
      <c r="AA40" s="730"/>
      <c r="AB40" s="730"/>
      <c r="AC40" s="730"/>
      <c r="AD40" s="730"/>
      <c r="AE40" s="730"/>
      <c r="AF40" s="730"/>
      <c r="AG40" s="730"/>
      <c r="AH40" s="730"/>
      <c r="AI40" s="730"/>
      <c r="AJ40" s="730"/>
      <c r="AK40" s="730"/>
      <c r="AL40" s="730"/>
      <c r="AM40" s="730"/>
      <c r="AN40" s="730"/>
      <c r="AO40" s="730"/>
      <c r="AP40" s="730"/>
      <c r="AQ40" s="730"/>
      <c r="AR40" s="730"/>
      <c r="AS40" s="730"/>
      <c r="AT40" s="730"/>
      <c r="AU40" s="730"/>
      <c r="AV40" s="730"/>
    </row>
    <row r="41" spans="2:48" s="445" customFormat="1" ht="21" customHeight="1" x14ac:dyDescent="0.15">
      <c r="B41" s="444"/>
      <c r="D41" s="1149"/>
      <c r="E41" s="1149"/>
      <c r="F41" s="1137"/>
      <c r="G41" s="755"/>
      <c r="H41" s="1139"/>
      <c r="I41" s="757" t="s">
        <v>271</v>
      </c>
      <c r="K41" s="671"/>
      <c r="O41" s="754" t="s">
        <v>399</v>
      </c>
      <c r="Q41" s="446"/>
      <c r="S41" s="730"/>
      <c r="T41" s="732"/>
      <c r="U41" s="730"/>
      <c r="V41" s="730"/>
      <c r="W41" s="730"/>
      <c r="X41" s="730"/>
      <c r="Y41" s="730"/>
      <c r="Z41" s="730"/>
      <c r="AA41" s="730"/>
      <c r="AB41" s="730"/>
      <c r="AC41" s="730"/>
      <c r="AD41" s="730"/>
      <c r="AE41" s="730"/>
      <c r="AF41" s="730"/>
      <c r="AG41" s="730"/>
      <c r="AH41" s="730"/>
      <c r="AI41" s="730"/>
      <c r="AJ41" s="730"/>
      <c r="AK41" s="730"/>
      <c r="AL41" s="730"/>
      <c r="AM41" s="730"/>
      <c r="AN41" s="730"/>
      <c r="AO41" s="730"/>
      <c r="AP41" s="730"/>
      <c r="AQ41" s="730"/>
      <c r="AR41" s="730"/>
      <c r="AS41" s="730"/>
      <c r="AT41" s="730"/>
      <c r="AU41" s="730"/>
      <c r="AV41" s="730"/>
    </row>
    <row r="42" spans="2:48" s="445" customFormat="1" ht="21" customHeight="1" x14ac:dyDescent="0.15">
      <c r="B42" s="444"/>
      <c r="D42" s="1149"/>
      <c r="E42" s="1149"/>
      <c r="F42" s="1137"/>
      <c r="G42" s="755"/>
      <c r="H42" s="1140"/>
      <c r="I42" s="757" t="s">
        <v>272</v>
      </c>
      <c r="K42" s="670"/>
      <c r="O42" s="762" t="s">
        <v>280</v>
      </c>
      <c r="Q42" s="446"/>
      <c r="S42" s="730"/>
      <c r="T42" s="733"/>
      <c r="U42" s="730"/>
      <c r="V42" s="730"/>
      <c r="W42" s="730"/>
      <c r="X42" s="730"/>
      <c r="Y42" s="730"/>
      <c r="Z42" s="730"/>
      <c r="AA42" s="730"/>
      <c r="AB42" s="730"/>
      <c r="AC42" s="730"/>
      <c r="AD42" s="730"/>
      <c r="AE42" s="730"/>
      <c r="AF42" s="730"/>
      <c r="AG42" s="730"/>
      <c r="AH42" s="730"/>
      <c r="AI42" s="730"/>
      <c r="AJ42" s="730"/>
      <c r="AK42" s="730"/>
      <c r="AL42" s="730"/>
      <c r="AM42" s="730"/>
      <c r="AN42" s="730"/>
      <c r="AO42" s="730"/>
      <c r="AP42" s="730"/>
      <c r="AQ42" s="730"/>
      <c r="AR42" s="730"/>
      <c r="AS42" s="730"/>
      <c r="AT42" s="730"/>
      <c r="AU42" s="730"/>
      <c r="AV42" s="730"/>
    </row>
    <row r="43" spans="2:48" s="445" customFormat="1" ht="21" customHeight="1" x14ac:dyDescent="0.15">
      <c r="B43" s="444"/>
      <c r="D43" s="1149"/>
      <c r="E43" s="1149"/>
      <c r="F43" s="758"/>
      <c r="G43" s="759"/>
      <c r="H43" s="1145" t="s">
        <v>1195</v>
      </c>
      <c r="I43" s="1034" t="s">
        <v>820</v>
      </c>
      <c r="J43" s="535"/>
      <c r="K43" s="65"/>
      <c r="L43" s="535"/>
      <c r="M43" s="535"/>
      <c r="N43" s="535"/>
      <c r="O43" s="1035" t="s">
        <v>262</v>
      </c>
      <c r="Q43" s="446"/>
      <c r="S43" s="730"/>
      <c r="T43" s="729"/>
      <c r="U43" s="730"/>
      <c r="V43" s="730"/>
      <c r="W43" s="730"/>
      <c r="X43" s="730"/>
      <c r="Y43" s="730"/>
      <c r="Z43" s="730"/>
      <c r="AA43" s="730"/>
      <c r="AB43" s="730"/>
      <c r="AC43" s="730"/>
      <c r="AD43" s="730"/>
      <c r="AE43" s="730"/>
      <c r="AF43" s="730"/>
      <c r="AG43" s="730"/>
      <c r="AH43" s="730"/>
      <c r="AI43" s="730"/>
      <c r="AJ43" s="730"/>
      <c r="AK43" s="730"/>
      <c r="AL43" s="730"/>
      <c r="AM43" s="730"/>
      <c r="AN43" s="730"/>
      <c r="AO43" s="730"/>
      <c r="AP43" s="730"/>
      <c r="AQ43" s="730"/>
      <c r="AR43" s="730"/>
      <c r="AS43" s="730"/>
      <c r="AT43" s="730"/>
      <c r="AU43" s="730"/>
      <c r="AV43" s="730"/>
    </row>
    <row r="44" spans="2:48" s="445" customFormat="1" ht="71.25" customHeight="1" x14ac:dyDescent="0.15">
      <c r="B44" s="444"/>
      <c r="D44" s="1149"/>
      <c r="E44" s="1149"/>
      <c r="F44" s="758"/>
      <c r="G44" s="759"/>
      <c r="H44" s="1157"/>
      <c r="I44" s="1033" t="s">
        <v>880</v>
      </c>
      <c r="J44" s="535"/>
      <c r="K44" s="625"/>
      <c r="L44" s="535"/>
      <c r="M44" s="535"/>
      <c r="N44" s="535"/>
      <c r="O44" s="1035" t="str">
        <f>IF(K43="なし","入力不要","認定日又は認定予定時期を入力　（例｜●●●●年●月認定予定)")</f>
        <v>認定日又は認定予定時期を入力　（例｜●●●●年●月認定予定)</v>
      </c>
      <c r="Q44" s="446"/>
      <c r="S44" s="730"/>
      <c r="T44" s="729"/>
      <c r="U44" s="730"/>
      <c r="V44" s="730"/>
      <c r="W44" s="730"/>
      <c r="X44" s="730"/>
      <c r="Y44" s="730"/>
      <c r="Z44" s="730"/>
      <c r="AA44" s="730"/>
      <c r="AB44" s="730"/>
      <c r="AC44" s="730"/>
      <c r="AD44" s="730"/>
      <c r="AE44" s="730"/>
      <c r="AF44" s="730"/>
      <c r="AG44" s="730"/>
      <c r="AH44" s="730"/>
      <c r="AI44" s="730"/>
      <c r="AJ44" s="730"/>
      <c r="AK44" s="730"/>
      <c r="AL44" s="730"/>
      <c r="AM44" s="730"/>
      <c r="AN44" s="730"/>
      <c r="AO44" s="730"/>
      <c r="AP44" s="730"/>
      <c r="AQ44" s="730"/>
      <c r="AR44" s="730"/>
      <c r="AS44" s="730"/>
      <c r="AT44" s="730"/>
      <c r="AU44" s="730"/>
      <c r="AV44" s="730"/>
    </row>
    <row r="45" spans="2:48" s="445" customFormat="1" ht="21" customHeight="1" x14ac:dyDescent="0.15">
      <c r="B45" s="444"/>
      <c r="D45" s="1149"/>
      <c r="E45" s="1149"/>
      <c r="F45" s="758"/>
      <c r="G45" s="759"/>
      <c r="H45" s="1145" t="s">
        <v>1196</v>
      </c>
      <c r="I45" s="1031" t="s">
        <v>844</v>
      </c>
      <c r="J45" s="535"/>
      <c r="K45" s="65"/>
      <c r="L45" s="535"/>
      <c r="M45" s="535"/>
      <c r="N45" s="535"/>
      <c r="O45" s="1035" t="s">
        <v>262</v>
      </c>
      <c r="Q45" s="446"/>
      <c r="S45" s="730"/>
      <c r="T45" s="729"/>
      <c r="U45" s="730"/>
      <c r="V45" s="730"/>
      <c r="W45" s="730"/>
      <c r="X45" s="730"/>
      <c r="Y45" s="730"/>
      <c r="Z45" s="730"/>
      <c r="AA45" s="730"/>
      <c r="AB45" s="730"/>
      <c r="AC45" s="730"/>
      <c r="AD45" s="730"/>
      <c r="AE45" s="730"/>
      <c r="AF45" s="730"/>
      <c r="AG45" s="730"/>
      <c r="AH45" s="730"/>
      <c r="AI45" s="730"/>
      <c r="AJ45" s="730"/>
      <c r="AK45" s="730"/>
      <c r="AL45" s="730"/>
      <c r="AM45" s="730"/>
      <c r="AN45" s="730"/>
      <c r="AO45" s="730"/>
      <c r="AP45" s="730"/>
      <c r="AQ45" s="730"/>
      <c r="AR45" s="730"/>
      <c r="AS45" s="730"/>
      <c r="AT45" s="730"/>
      <c r="AU45" s="730"/>
      <c r="AV45" s="730"/>
    </row>
    <row r="46" spans="2:48" s="445" customFormat="1" ht="81.75" customHeight="1" thickBot="1" x14ac:dyDescent="0.2">
      <c r="B46" s="444"/>
      <c r="D46" s="1150"/>
      <c r="E46" s="1150"/>
      <c r="F46" s="758"/>
      <c r="G46" s="759"/>
      <c r="H46" s="1146"/>
      <c r="I46" s="761" t="s">
        <v>845</v>
      </c>
      <c r="J46" s="535"/>
      <c r="K46" s="625"/>
      <c r="L46" s="535"/>
      <c r="M46" s="535"/>
      <c r="N46" s="535"/>
      <c r="O46" s="1035" t="str">
        <f>IF(K45="なし","入力不要","宣言日付又は予定時期を入力　（例｜●●●●年●月登録予定)")</f>
        <v>宣言日付又は予定時期を入力　（例｜●●●●年●月登録予定)</v>
      </c>
      <c r="Q46" s="446"/>
      <c r="S46" s="730"/>
      <c r="T46" s="729"/>
      <c r="U46" s="730"/>
      <c r="V46" s="730"/>
      <c r="W46" s="730"/>
      <c r="X46" s="730"/>
      <c r="Y46" s="730"/>
      <c r="Z46" s="730"/>
      <c r="AA46" s="730"/>
      <c r="AB46" s="730"/>
      <c r="AC46" s="730"/>
      <c r="AD46" s="730"/>
      <c r="AE46" s="730"/>
      <c r="AF46" s="730"/>
      <c r="AG46" s="730"/>
      <c r="AH46" s="730"/>
      <c r="AI46" s="730"/>
      <c r="AJ46" s="730"/>
      <c r="AK46" s="730"/>
      <c r="AL46" s="730"/>
      <c r="AM46" s="730"/>
      <c r="AN46" s="730"/>
      <c r="AO46" s="730"/>
      <c r="AP46" s="730"/>
      <c r="AQ46" s="730"/>
      <c r="AR46" s="730"/>
      <c r="AS46" s="730"/>
      <c r="AT46" s="730"/>
      <c r="AU46" s="730"/>
      <c r="AV46" s="730"/>
    </row>
    <row r="47" spans="2:48" s="445" customFormat="1" ht="7.5" customHeight="1" thickTop="1" x14ac:dyDescent="0.15">
      <c r="B47" s="444"/>
      <c r="C47" s="1154"/>
      <c r="D47" s="1154"/>
      <c r="E47" s="1154"/>
      <c r="F47" s="1154"/>
      <c r="G47" s="1154"/>
      <c r="H47" s="1154"/>
      <c r="I47" s="1154"/>
      <c r="J47" s="1154"/>
      <c r="K47" s="1154"/>
      <c r="L47" s="1154"/>
      <c r="M47" s="1154"/>
      <c r="N47" s="1154"/>
      <c r="O47" s="1154"/>
      <c r="P47" s="1154"/>
      <c r="Q47" s="446"/>
      <c r="S47" s="730"/>
      <c r="T47" s="729"/>
      <c r="U47" s="730"/>
      <c r="V47" s="730"/>
      <c r="W47" s="730"/>
      <c r="X47" s="730"/>
      <c r="Y47" s="730"/>
      <c r="Z47" s="730"/>
      <c r="AA47" s="730"/>
      <c r="AB47" s="730"/>
      <c r="AC47" s="730"/>
      <c r="AD47" s="730"/>
      <c r="AE47" s="730"/>
      <c r="AF47" s="730"/>
      <c r="AG47" s="730"/>
      <c r="AH47" s="730"/>
      <c r="AI47" s="730"/>
      <c r="AJ47" s="730"/>
      <c r="AK47" s="730"/>
      <c r="AL47" s="730"/>
      <c r="AM47" s="730"/>
      <c r="AN47" s="730"/>
      <c r="AO47" s="730"/>
      <c r="AP47" s="730"/>
      <c r="AQ47" s="730"/>
      <c r="AR47" s="730"/>
      <c r="AS47" s="730"/>
      <c r="AT47" s="730"/>
      <c r="AU47" s="730"/>
      <c r="AV47" s="730"/>
    </row>
    <row r="48" spans="2:48" s="445" customFormat="1" ht="7.5" customHeight="1" x14ac:dyDescent="0.15">
      <c r="B48" s="444"/>
      <c r="E48" s="447"/>
      <c r="F48" s="447"/>
      <c r="G48" s="447"/>
      <c r="H48" s="448"/>
      <c r="I48" s="449"/>
      <c r="K48" s="450"/>
      <c r="O48" s="427"/>
      <c r="Q48" s="446"/>
      <c r="S48" s="730"/>
      <c r="T48" s="729"/>
      <c r="U48" s="730"/>
      <c r="V48" s="730"/>
      <c r="W48" s="730"/>
      <c r="X48" s="730"/>
      <c r="Y48" s="730"/>
      <c r="Z48" s="730"/>
      <c r="AA48" s="730"/>
      <c r="AB48" s="730"/>
      <c r="AC48" s="730"/>
      <c r="AD48" s="730"/>
      <c r="AE48" s="730"/>
      <c r="AF48" s="730"/>
      <c r="AG48" s="730"/>
      <c r="AH48" s="730"/>
      <c r="AI48" s="730"/>
      <c r="AJ48" s="730"/>
      <c r="AK48" s="730"/>
      <c r="AL48" s="730"/>
      <c r="AM48" s="730"/>
      <c r="AN48" s="730"/>
      <c r="AO48" s="730"/>
      <c r="AP48" s="730"/>
      <c r="AQ48" s="730"/>
      <c r="AR48" s="730"/>
      <c r="AS48" s="730"/>
      <c r="AT48" s="730"/>
      <c r="AU48" s="730"/>
      <c r="AV48" s="730"/>
    </row>
    <row r="49" spans="2:48" s="452" customFormat="1" ht="22.5" customHeight="1" x14ac:dyDescent="0.15">
      <c r="B49" s="451" t="b">
        <v>0</v>
      </c>
      <c r="D49" s="1206" t="s">
        <v>883</v>
      </c>
      <c r="E49" s="1206"/>
      <c r="F49" s="1206"/>
      <c r="G49" s="1206"/>
      <c r="H49" s="1206"/>
      <c r="I49" s="1206"/>
      <c r="J49" s="1206"/>
      <c r="K49" s="1206"/>
      <c r="L49" s="1206"/>
      <c r="M49" s="1206"/>
      <c r="N49" s="1206"/>
      <c r="O49" s="1206"/>
      <c r="Q49" s="453"/>
      <c r="S49" s="728"/>
      <c r="T49" s="729"/>
      <c r="U49" s="728"/>
      <c r="V49" s="728"/>
      <c r="W49" s="728"/>
      <c r="X49" s="728"/>
      <c r="Y49" s="728"/>
      <c r="Z49" s="728"/>
      <c r="AA49" s="728"/>
      <c r="AB49" s="728"/>
      <c r="AC49" s="728"/>
      <c r="AD49" s="728"/>
      <c r="AE49" s="728"/>
      <c r="AF49" s="728"/>
      <c r="AG49" s="728"/>
      <c r="AH49" s="728"/>
      <c r="AI49" s="728"/>
      <c r="AJ49" s="728"/>
      <c r="AK49" s="728"/>
      <c r="AL49" s="728"/>
      <c r="AM49" s="728"/>
      <c r="AN49" s="728"/>
      <c r="AO49" s="728"/>
      <c r="AP49" s="728"/>
      <c r="AQ49" s="728"/>
      <c r="AR49" s="728"/>
      <c r="AS49" s="728"/>
      <c r="AT49" s="728"/>
      <c r="AU49" s="728"/>
      <c r="AV49" s="728"/>
    </row>
    <row r="50" spans="2:48" ht="21" customHeight="1" x14ac:dyDescent="0.15">
      <c r="B50" s="436"/>
      <c r="C50" s="424"/>
      <c r="D50" s="1149" t="s">
        <v>317</v>
      </c>
      <c r="E50" s="1149"/>
      <c r="F50" s="1137"/>
      <c r="G50" s="1165"/>
      <c r="H50" s="1129" t="s">
        <v>304</v>
      </c>
      <c r="I50" s="1134"/>
      <c r="J50" s="632"/>
      <c r="K50" s="597"/>
      <c r="L50" s="632"/>
      <c r="M50" s="632"/>
      <c r="N50" s="632"/>
      <c r="O50" s="753" t="s">
        <v>263</v>
      </c>
      <c r="Q50" s="437"/>
      <c r="T50" s="729"/>
    </row>
    <row r="51" spans="2:48" ht="21" customHeight="1" x14ac:dyDescent="0.15">
      <c r="B51" s="436"/>
      <c r="C51" s="424"/>
      <c r="D51" s="1149"/>
      <c r="E51" s="1149"/>
      <c r="F51" s="1137"/>
      <c r="G51" s="1165"/>
      <c r="H51" s="1130" t="s">
        <v>303</v>
      </c>
      <c r="I51" s="1131"/>
      <c r="J51" s="632"/>
      <c r="K51" s="597"/>
      <c r="L51" s="632"/>
      <c r="M51" s="632"/>
      <c r="N51" s="632"/>
      <c r="O51" s="753"/>
      <c r="Q51" s="437"/>
      <c r="T51" s="729" t="s">
        <v>305</v>
      </c>
    </row>
    <row r="52" spans="2:48" ht="21" customHeight="1" x14ac:dyDescent="0.15">
      <c r="B52" s="436"/>
      <c r="C52" s="424"/>
      <c r="D52" s="1149"/>
      <c r="E52" s="1149"/>
      <c r="F52" s="1137"/>
      <c r="G52" s="1165"/>
      <c r="H52" s="1131" t="s">
        <v>254</v>
      </c>
      <c r="I52" s="1156"/>
      <c r="J52" s="632"/>
      <c r="K52" s="633"/>
      <c r="L52" s="632"/>
      <c r="M52" s="632"/>
      <c r="N52" s="632"/>
      <c r="O52" s="754" t="s">
        <v>255</v>
      </c>
      <c r="Q52" s="437"/>
      <c r="T52" s="729"/>
    </row>
    <row r="53" spans="2:48" ht="21" customHeight="1" x14ac:dyDescent="0.15">
      <c r="B53" s="436"/>
      <c r="C53" s="424"/>
      <c r="D53" s="1149"/>
      <c r="E53" s="1149"/>
      <c r="F53" s="1137"/>
      <c r="G53" s="1165"/>
      <c r="H53" s="1127" t="s">
        <v>306</v>
      </c>
      <c r="I53" s="757" t="s">
        <v>13</v>
      </c>
      <c r="J53" s="632"/>
      <c r="K53" s="633"/>
      <c r="L53" s="632"/>
      <c r="M53" s="632"/>
      <c r="N53" s="632"/>
      <c r="O53" s="754" t="s">
        <v>674</v>
      </c>
      <c r="Q53" s="437"/>
      <c r="S53" s="728"/>
      <c r="T53" s="729" t="s">
        <v>305</v>
      </c>
    </row>
    <row r="54" spans="2:48" ht="21" customHeight="1" x14ac:dyDescent="0.15">
      <c r="B54" s="436"/>
      <c r="D54" s="1149"/>
      <c r="E54" s="1149"/>
      <c r="F54" s="1137"/>
      <c r="G54" s="1165"/>
      <c r="H54" s="1128"/>
      <c r="I54" s="757" t="s">
        <v>307</v>
      </c>
      <c r="J54" s="632"/>
      <c r="K54" s="633"/>
      <c r="L54" s="632"/>
      <c r="M54" s="632"/>
      <c r="N54" s="632"/>
      <c r="O54" s="754" t="s">
        <v>263</v>
      </c>
      <c r="Q54" s="437"/>
      <c r="S54" s="728"/>
      <c r="T54" s="729"/>
    </row>
    <row r="55" spans="2:48" ht="21" customHeight="1" x14ac:dyDescent="0.15">
      <c r="B55" s="436"/>
      <c r="D55" s="1149"/>
      <c r="E55" s="1149"/>
      <c r="F55" s="1137"/>
      <c r="G55" s="1165"/>
      <c r="H55" s="1128"/>
      <c r="I55" s="757" t="s">
        <v>308</v>
      </c>
      <c r="J55" s="632"/>
      <c r="K55" s="633"/>
      <c r="L55" s="632"/>
      <c r="M55" s="632"/>
      <c r="N55" s="632"/>
      <c r="O55" s="754" t="s">
        <v>312</v>
      </c>
      <c r="Q55" s="437"/>
      <c r="S55" s="728"/>
      <c r="T55" s="729"/>
    </row>
    <row r="56" spans="2:48" ht="21" customHeight="1" x14ac:dyDescent="0.15">
      <c r="B56" s="436"/>
      <c r="D56" s="1149"/>
      <c r="E56" s="1149"/>
      <c r="F56" s="1137"/>
      <c r="G56" s="1165"/>
      <c r="H56" s="1128"/>
      <c r="I56" s="757" t="s">
        <v>131</v>
      </c>
      <c r="J56" s="632"/>
      <c r="K56" s="633"/>
      <c r="L56" s="632"/>
      <c r="M56" s="632"/>
      <c r="N56" s="632"/>
      <c r="O56" s="754" t="s">
        <v>313</v>
      </c>
      <c r="Q56" s="437"/>
      <c r="S56" s="728"/>
      <c r="T56" s="729" t="s">
        <v>305</v>
      </c>
    </row>
    <row r="57" spans="2:48" ht="21" customHeight="1" x14ac:dyDescent="0.15">
      <c r="B57" s="436"/>
      <c r="D57" s="1149"/>
      <c r="E57" s="1149"/>
      <c r="F57" s="1137"/>
      <c r="G57" s="1165"/>
      <c r="H57" s="1129"/>
      <c r="I57" s="757" t="s">
        <v>132</v>
      </c>
      <c r="J57" s="632"/>
      <c r="K57" s="633"/>
      <c r="L57" s="632"/>
      <c r="M57" s="632"/>
      <c r="N57" s="632"/>
      <c r="O57" s="754" t="s">
        <v>313</v>
      </c>
      <c r="Q57" s="437"/>
      <c r="S57" s="728"/>
      <c r="T57" s="729" t="s">
        <v>302</v>
      </c>
    </row>
    <row r="58" spans="2:48" ht="21" customHeight="1" x14ac:dyDescent="0.15">
      <c r="B58" s="436"/>
      <c r="D58" s="1149"/>
      <c r="E58" s="1149"/>
      <c r="F58" s="1137"/>
      <c r="G58" s="1165"/>
      <c r="H58" s="1131" t="s">
        <v>256</v>
      </c>
      <c r="I58" s="757" t="s">
        <v>257</v>
      </c>
      <c r="J58" s="632"/>
      <c r="K58" s="633"/>
      <c r="L58" s="632"/>
      <c r="M58" s="632"/>
      <c r="N58" s="632"/>
      <c r="O58" s="754" t="s">
        <v>261</v>
      </c>
      <c r="Q58" s="437"/>
      <c r="T58" s="729"/>
    </row>
    <row r="59" spans="2:48" ht="21" customHeight="1" x14ac:dyDescent="0.15">
      <c r="B59" s="436"/>
      <c r="D59" s="1149"/>
      <c r="E59" s="1149"/>
      <c r="F59" s="1137"/>
      <c r="G59" s="1165"/>
      <c r="H59" s="1131"/>
      <c r="I59" s="757" t="s">
        <v>258</v>
      </c>
      <c r="J59" s="632"/>
      <c r="K59" s="597"/>
      <c r="L59" s="632"/>
      <c r="M59" s="632"/>
      <c r="N59" s="632"/>
      <c r="O59" s="754" t="s">
        <v>262</v>
      </c>
      <c r="Q59" s="437"/>
      <c r="T59" s="729"/>
    </row>
    <row r="60" spans="2:48" ht="21" customHeight="1" x14ac:dyDescent="0.15">
      <c r="B60" s="436"/>
      <c r="D60" s="1149"/>
      <c r="E60" s="1149"/>
      <c r="F60" s="1137"/>
      <c r="G60" s="1165"/>
      <c r="H60" s="1131"/>
      <c r="I60" s="757" t="s">
        <v>259</v>
      </c>
      <c r="J60" s="632"/>
      <c r="K60" s="597"/>
      <c r="L60" s="632"/>
      <c r="M60" s="632"/>
      <c r="N60" s="632"/>
      <c r="O60" s="754" t="s">
        <v>935</v>
      </c>
      <c r="Q60" s="437"/>
      <c r="T60" s="729" t="s">
        <v>302</v>
      </c>
    </row>
    <row r="61" spans="2:48" ht="21" customHeight="1" x14ac:dyDescent="0.15">
      <c r="B61" s="436"/>
      <c r="D61" s="1149"/>
      <c r="E61" s="1149"/>
      <c r="F61" s="1137"/>
      <c r="G61" s="1165"/>
      <c r="H61" s="1131"/>
      <c r="I61" s="757" t="s">
        <v>895</v>
      </c>
      <c r="J61" s="632"/>
      <c r="K61" s="633"/>
      <c r="L61" s="632"/>
      <c r="M61" s="632"/>
      <c r="N61" s="632"/>
      <c r="O61" s="754" t="s">
        <v>936</v>
      </c>
      <c r="Q61" s="437"/>
      <c r="T61" s="729" t="s">
        <v>302</v>
      </c>
    </row>
    <row r="62" spans="2:48" s="445" customFormat="1" ht="21" customHeight="1" x14ac:dyDescent="0.15">
      <c r="B62" s="444"/>
      <c r="D62" s="1149"/>
      <c r="E62" s="1149"/>
      <c r="F62" s="1137"/>
      <c r="G62" s="1165"/>
      <c r="H62" s="1131"/>
      <c r="I62" s="757" t="s">
        <v>260</v>
      </c>
      <c r="J62" s="535"/>
      <c r="K62" s="634"/>
      <c r="L62" s="535"/>
      <c r="M62" s="535"/>
      <c r="N62" s="535"/>
      <c r="O62" s="754" t="s">
        <v>283</v>
      </c>
      <c r="Q62" s="446"/>
      <c r="S62" s="730"/>
      <c r="T62" s="729" t="s">
        <v>302</v>
      </c>
      <c r="U62" s="730"/>
      <c r="V62" s="730"/>
      <c r="W62" s="730"/>
      <c r="X62" s="730"/>
      <c r="Y62" s="730"/>
      <c r="Z62" s="730"/>
      <c r="AA62" s="730"/>
      <c r="AB62" s="730"/>
      <c r="AC62" s="730"/>
      <c r="AD62" s="730"/>
      <c r="AE62" s="730"/>
      <c r="AF62" s="730"/>
      <c r="AG62" s="730"/>
      <c r="AH62" s="730"/>
      <c r="AI62" s="730"/>
      <c r="AJ62" s="730"/>
      <c r="AK62" s="730"/>
      <c r="AL62" s="730"/>
      <c r="AM62" s="730"/>
      <c r="AN62" s="730"/>
      <c r="AO62" s="730"/>
      <c r="AP62" s="730"/>
      <c r="AQ62" s="730"/>
      <c r="AR62" s="730"/>
      <c r="AS62" s="730"/>
      <c r="AT62" s="730"/>
      <c r="AU62" s="730"/>
      <c r="AV62" s="730"/>
    </row>
    <row r="63" spans="2:48" s="445" customFormat="1" ht="21" customHeight="1" x14ac:dyDescent="0.15">
      <c r="B63" s="444"/>
      <c r="D63" s="1149"/>
      <c r="E63" s="1149"/>
      <c r="F63" s="1137"/>
      <c r="G63" s="1165"/>
      <c r="H63" s="1131" t="s">
        <v>267</v>
      </c>
      <c r="I63" s="757" t="s">
        <v>265</v>
      </c>
      <c r="J63" s="535"/>
      <c r="K63" s="635"/>
      <c r="L63" s="535"/>
      <c r="M63" s="535"/>
      <c r="N63" s="535"/>
      <c r="O63" s="754" t="s">
        <v>896</v>
      </c>
      <c r="Q63" s="446"/>
      <c r="S63" s="730"/>
      <c r="T63" s="731" t="s">
        <v>661</v>
      </c>
      <c r="U63" s="730"/>
      <c r="V63" s="730"/>
      <c r="W63" s="730"/>
      <c r="X63" s="730"/>
      <c r="Y63" s="730"/>
      <c r="Z63" s="730"/>
      <c r="AA63" s="730"/>
      <c r="AB63" s="730"/>
      <c r="AC63" s="730"/>
      <c r="AD63" s="730"/>
      <c r="AE63" s="730"/>
      <c r="AF63" s="730"/>
      <c r="AG63" s="730"/>
      <c r="AH63" s="730"/>
      <c r="AI63" s="730"/>
      <c r="AJ63" s="730"/>
      <c r="AK63" s="730"/>
      <c r="AL63" s="730"/>
      <c r="AM63" s="730"/>
      <c r="AN63" s="730"/>
      <c r="AO63" s="730"/>
      <c r="AP63" s="730"/>
      <c r="AQ63" s="730"/>
      <c r="AR63" s="730"/>
      <c r="AS63" s="730"/>
      <c r="AT63" s="730"/>
      <c r="AU63" s="730"/>
      <c r="AV63" s="730"/>
    </row>
    <row r="64" spans="2:48" s="445" customFormat="1" ht="21" customHeight="1" x14ac:dyDescent="0.15">
      <c r="B64" s="444"/>
      <c r="D64" s="1149"/>
      <c r="E64" s="1149"/>
      <c r="F64" s="1137"/>
      <c r="G64" s="1165"/>
      <c r="H64" s="1131"/>
      <c r="I64" s="757" t="s">
        <v>266</v>
      </c>
      <c r="J64" s="535"/>
      <c r="K64" s="634"/>
      <c r="L64" s="535"/>
      <c r="M64" s="535"/>
      <c r="N64" s="535"/>
      <c r="O64" s="754" t="s">
        <v>284</v>
      </c>
      <c r="Q64" s="446"/>
      <c r="S64" s="730"/>
      <c r="T64" s="729"/>
      <c r="U64" s="730"/>
      <c r="V64" s="730"/>
      <c r="W64" s="730"/>
      <c r="X64" s="730"/>
      <c r="Y64" s="730"/>
      <c r="Z64" s="730"/>
      <c r="AA64" s="730"/>
      <c r="AB64" s="730"/>
      <c r="AC64" s="730"/>
      <c r="AD64" s="730"/>
      <c r="AE64" s="730"/>
      <c r="AF64" s="730"/>
      <c r="AG64" s="730"/>
      <c r="AH64" s="730"/>
      <c r="AI64" s="730"/>
      <c r="AJ64" s="730"/>
      <c r="AK64" s="730"/>
      <c r="AL64" s="730"/>
      <c r="AM64" s="730"/>
      <c r="AN64" s="730"/>
      <c r="AO64" s="730"/>
      <c r="AP64" s="730"/>
      <c r="AQ64" s="730"/>
      <c r="AR64" s="730"/>
      <c r="AS64" s="730"/>
      <c r="AT64" s="730"/>
      <c r="AU64" s="730"/>
      <c r="AV64" s="730"/>
    </row>
    <row r="65" spans="2:48" s="445" customFormat="1" ht="21" customHeight="1" x14ac:dyDescent="0.15">
      <c r="B65" s="444"/>
      <c r="D65" s="1149"/>
      <c r="E65" s="1149"/>
      <c r="F65" s="1137"/>
      <c r="G65" s="1165"/>
      <c r="H65" s="1131"/>
      <c r="I65" s="757" t="s">
        <v>268</v>
      </c>
      <c r="J65" s="535"/>
      <c r="K65" s="634"/>
      <c r="L65" s="535"/>
      <c r="M65" s="535"/>
      <c r="N65" s="535"/>
      <c r="O65" s="754" t="s">
        <v>673</v>
      </c>
      <c r="Q65" s="446"/>
      <c r="S65" s="730"/>
      <c r="T65" s="729"/>
      <c r="U65" s="730"/>
      <c r="V65" s="730"/>
      <c r="W65" s="730"/>
      <c r="X65" s="730"/>
      <c r="Y65" s="730"/>
      <c r="Z65" s="730"/>
      <c r="AA65" s="730"/>
      <c r="AB65" s="730"/>
      <c r="AC65" s="730"/>
      <c r="AD65" s="730"/>
      <c r="AE65" s="730"/>
      <c r="AF65" s="730"/>
      <c r="AG65" s="730"/>
      <c r="AH65" s="730"/>
      <c r="AI65" s="730"/>
      <c r="AJ65" s="730"/>
      <c r="AK65" s="730"/>
      <c r="AL65" s="730"/>
      <c r="AM65" s="730"/>
      <c r="AN65" s="730"/>
      <c r="AO65" s="730"/>
      <c r="AP65" s="730"/>
      <c r="AQ65" s="730"/>
      <c r="AR65" s="730"/>
      <c r="AS65" s="730"/>
      <c r="AT65" s="730"/>
      <c r="AU65" s="730"/>
      <c r="AV65" s="730"/>
    </row>
    <row r="66" spans="2:48" s="445" customFormat="1" ht="21" customHeight="1" x14ac:dyDescent="0.15">
      <c r="B66" s="444"/>
      <c r="D66" s="1149"/>
      <c r="E66" s="1149"/>
      <c r="F66" s="1137"/>
      <c r="G66" s="1165"/>
      <c r="H66" s="1131"/>
      <c r="I66" s="757" t="s">
        <v>307</v>
      </c>
      <c r="J66" s="535"/>
      <c r="K66" s="634"/>
      <c r="L66" s="535"/>
      <c r="M66" s="535"/>
      <c r="N66" s="535"/>
      <c r="O66" s="754" t="s">
        <v>263</v>
      </c>
      <c r="Q66" s="446"/>
      <c r="S66" s="730"/>
      <c r="T66" s="729"/>
      <c r="U66" s="730"/>
      <c r="V66" s="730"/>
      <c r="W66" s="730"/>
      <c r="X66" s="730"/>
      <c r="Y66" s="730"/>
      <c r="Z66" s="730"/>
      <c r="AA66" s="730"/>
      <c r="AB66" s="730"/>
      <c r="AC66" s="730"/>
      <c r="AD66" s="730"/>
      <c r="AE66" s="730"/>
      <c r="AF66" s="730"/>
      <c r="AG66" s="730"/>
      <c r="AH66" s="730"/>
      <c r="AI66" s="730"/>
      <c r="AJ66" s="730"/>
      <c r="AK66" s="730"/>
      <c r="AL66" s="730"/>
      <c r="AM66" s="730"/>
      <c r="AN66" s="730"/>
      <c r="AO66" s="730"/>
      <c r="AP66" s="730"/>
      <c r="AQ66" s="730"/>
      <c r="AR66" s="730"/>
      <c r="AS66" s="730"/>
      <c r="AT66" s="730"/>
      <c r="AU66" s="730"/>
      <c r="AV66" s="730"/>
    </row>
    <row r="67" spans="2:48" s="445" customFormat="1" ht="21" customHeight="1" x14ac:dyDescent="0.15">
      <c r="B67" s="444"/>
      <c r="D67" s="1149"/>
      <c r="E67" s="1149"/>
      <c r="F67" s="1137"/>
      <c r="G67" s="1165"/>
      <c r="H67" s="1131"/>
      <c r="I67" s="757" t="s">
        <v>308</v>
      </c>
      <c r="J67" s="535"/>
      <c r="K67" s="634"/>
      <c r="L67" s="535"/>
      <c r="M67" s="535"/>
      <c r="N67" s="535"/>
      <c r="O67" s="754" t="s">
        <v>312</v>
      </c>
      <c r="Q67" s="446"/>
      <c r="S67" s="730"/>
      <c r="T67" s="729"/>
      <c r="U67" s="730"/>
      <c r="V67" s="730"/>
      <c r="W67" s="730"/>
      <c r="X67" s="730"/>
      <c r="Y67" s="730"/>
      <c r="Z67" s="730"/>
      <c r="AA67" s="730"/>
      <c r="AB67" s="730"/>
      <c r="AC67" s="730"/>
      <c r="AD67" s="730"/>
      <c r="AE67" s="730"/>
      <c r="AF67" s="730"/>
      <c r="AG67" s="730"/>
      <c r="AH67" s="730"/>
      <c r="AI67" s="730"/>
      <c r="AJ67" s="730"/>
      <c r="AK67" s="730"/>
      <c r="AL67" s="730"/>
      <c r="AM67" s="730"/>
      <c r="AN67" s="730"/>
      <c r="AO67" s="730"/>
      <c r="AP67" s="730"/>
      <c r="AQ67" s="730"/>
      <c r="AR67" s="730"/>
      <c r="AS67" s="730"/>
      <c r="AT67" s="730"/>
      <c r="AU67" s="730"/>
      <c r="AV67" s="730"/>
    </row>
    <row r="68" spans="2:48" s="445" customFormat="1" ht="21" customHeight="1" x14ac:dyDescent="0.15">
      <c r="B68" s="444"/>
      <c r="D68" s="1149"/>
      <c r="E68" s="1149"/>
      <c r="F68" s="1137"/>
      <c r="G68" s="1165"/>
      <c r="H68" s="1131"/>
      <c r="I68" s="757" t="s">
        <v>131</v>
      </c>
      <c r="J68" s="535"/>
      <c r="K68" s="634"/>
      <c r="L68" s="535"/>
      <c r="M68" s="535"/>
      <c r="N68" s="535"/>
      <c r="O68" s="754" t="s">
        <v>313</v>
      </c>
      <c r="Q68" s="446"/>
      <c r="S68" s="730"/>
      <c r="T68" s="729"/>
      <c r="U68" s="730"/>
      <c r="V68" s="730"/>
      <c r="W68" s="730"/>
      <c r="X68" s="730"/>
      <c r="Y68" s="730"/>
      <c r="Z68" s="730"/>
      <c r="AA68" s="730"/>
      <c r="AB68" s="730"/>
      <c r="AC68" s="730"/>
      <c r="AD68" s="730"/>
      <c r="AE68" s="730"/>
      <c r="AF68" s="730"/>
      <c r="AG68" s="730"/>
      <c r="AH68" s="730"/>
      <c r="AI68" s="730"/>
      <c r="AJ68" s="730"/>
      <c r="AK68" s="730"/>
      <c r="AL68" s="730"/>
      <c r="AM68" s="730"/>
      <c r="AN68" s="730"/>
      <c r="AO68" s="730"/>
      <c r="AP68" s="730"/>
      <c r="AQ68" s="730"/>
      <c r="AR68" s="730"/>
      <c r="AS68" s="730"/>
      <c r="AT68" s="730"/>
      <c r="AU68" s="730"/>
      <c r="AV68" s="730"/>
    </row>
    <row r="69" spans="2:48" s="445" customFormat="1" ht="21" customHeight="1" x14ac:dyDescent="0.15">
      <c r="B69" s="444"/>
      <c r="D69" s="1149"/>
      <c r="E69" s="1149"/>
      <c r="F69" s="1137"/>
      <c r="G69" s="1165"/>
      <c r="H69" s="1131"/>
      <c r="I69" s="757" t="s">
        <v>132</v>
      </c>
      <c r="J69" s="535"/>
      <c r="K69" s="634"/>
      <c r="L69" s="535"/>
      <c r="M69" s="535"/>
      <c r="N69" s="535"/>
      <c r="O69" s="754" t="s">
        <v>313</v>
      </c>
      <c r="Q69" s="446"/>
      <c r="S69" s="730"/>
      <c r="T69" s="729"/>
      <c r="U69" s="730"/>
      <c r="V69" s="730"/>
      <c r="W69" s="730"/>
      <c r="X69" s="730"/>
      <c r="Y69" s="730"/>
      <c r="Z69" s="730"/>
      <c r="AA69" s="730"/>
      <c r="AB69" s="730"/>
      <c r="AC69" s="730"/>
      <c r="AD69" s="730"/>
      <c r="AE69" s="730"/>
      <c r="AF69" s="730"/>
      <c r="AG69" s="730"/>
      <c r="AH69" s="730"/>
      <c r="AI69" s="730"/>
      <c r="AJ69" s="730"/>
      <c r="AK69" s="730"/>
      <c r="AL69" s="730"/>
      <c r="AM69" s="730"/>
      <c r="AN69" s="730"/>
      <c r="AO69" s="730"/>
      <c r="AP69" s="730"/>
      <c r="AQ69" s="730"/>
      <c r="AR69" s="730"/>
      <c r="AS69" s="730"/>
      <c r="AT69" s="730"/>
      <c r="AU69" s="730"/>
      <c r="AV69" s="730"/>
    </row>
    <row r="70" spans="2:48" s="445" customFormat="1" ht="21" customHeight="1" x14ac:dyDescent="0.15">
      <c r="B70" s="444"/>
      <c r="D70" s="1149"/>
      <c r="E70" s="1149"/>
      <c r="F70" s="1137"/>
      <c r="G70" s="1165"/>
      <c r="H70" s="1145" t="s">
        <v>269</v>
      </c>
      <c r="I70" s="757" t="s">
        <v>257</v>
      </c>
      <c r="J70" s="535"/>
      <c r="K70" s="633"/>
      <c r="L70" s="535"/>
      <c r="M70" s="535"/>
      <c r="N70" s="535"/>
      <c r="O70" s="754" t="str">
        <f>O58</f>
        <v>7桁半角数字を「-（ハイフン）」なしで入力</v>
      </c>
      <c r="Q70" s="446"/>
      <c r="S70" s="730"/>
      <c r="T70" s="729"/>
      <c r="U70" s="730"/>
      <c r="V70" s="730"/>
      <c r="W70" s="730"/>
      <c r="X70" s="730"/>
      <c r="Y70" s="730"/>
      <c r="Z70" s="730"/>
      <c r="AA70" s="730"/>
      <c r="AB70" s="730"/>
      <c r="AC70" s="730"/>
      <c r="AD70" s="730"/>
      <c r="AE70" s="730"/>
      <c r="AF70" s="730"/>
      <c r="AG70" s="730"/>
      <c r="AH70" s="730"/>
      <c r="AI70" s="730"/>
      <c r="AJ70" s="730"/>
      <c r="AK70" s="730"/>
      <c r="AL70" s="730"/>
      <c r="AM70" s="730"/>
      <c r="AN70" s="730"/>
      <c r="AO70" s="730"/>
      <c r="AP70" s="730"/>
      <c r="AQ70" s="730"/>
      <c r="AR70" s="730"/>
      <c r="AS70" s="730"/>
      <c r="AT70" s="730"/>
      <c r="AU70" s="730"/>
      <c r="AV70" s="730"/>
    </row>
    <row r="71" spans="2:48" s="445" customFormat="1" ht="21" customHeight="1" x14ac:dyDescent="0.15">
      <c r="B71" s="444"/>
      <c r="D71" s="1149"/>
      <c r="E71" s="1149"/>
      <c r="F71" s="1137"/>
      <c r="G71" s="1165"/>
      <c r="H71" s="1128"/>
      <c r="I71" s="757" t="s">
        <v>258</v>
      </c>
      <c r="J71" s="535"/>
      <c r="K71" s="597"/>
      <c r="L71" s="535"/>
      <c r="M71" s="535"/>
      <c r="N71" s="535"/>
      <c r="O71" s="754" t="s">
        <v>262</v>
      </c>
      <c r="Q71" s="446"/>
      <c r="S71" s="730"/>
      <c r="T71" s="729"/>
      <c r="U71" s="730"/>
      <c r="V71" s="730"/>
      <c r="W71" s="730"/>
      <c r="X71" s="730"/>
      <c r="Y71" s="730"/>
      <c r="Z71" s="730"/>
      <c r="AA71" s="730"/>
      <c r="AB71" s="730"/>
      <c r="AC71" s="730"/>
      <c r="AD71" s="730"/>
      <c r="AE71" s="730"/>
      <c r="AF71" s="730"/>
      <c r="AG71" s="730"/>
      <c r="AH71" s="730"/>
      <c r="AI71" s="730"/>
      <c r="AJ71" s="730"/>
      <c r="AK71" s="730"/>
      <c r="AL71" s="730"/>
      <c r="AM71" s="730"/>
      <c r="AN71" s="730"/>
      <c r="AO71" s="730"/>
      <c r="AP71" s="730"/>
      <c r="AQ71" s="730"/>
      <c r="AR71" s="730"/>
      <c r="AS71" s="730"/>
      <c r="AT71" s="730"/>
      <c r="AU71" s="730"/>
      <c r="AV71" s="730"/>
    </row>
    <row r="72" spans="2:48" s="445" customFormat="1" ht="21" customHeight="1" x14ac:dyDescent="0.15">
      <c r="B72" s="444"/>
      <c r="D72" s="1149"/>
      <c r="E72" s="1149"/>
      <c r="F72" s="1137"/>
      <c r="G72" s="1165"/>
      <c r="H72" s="1128"/>
      <c r="I72" s="757" t="s">
        <v>259</v>
      </c>
      <c r="J72" s="535"/>
      <c r="K72" s="597"/>
      <c r="L72" s="535"/>
      <c r="M72" s="535"/>
      <c r="N72" s="535"/>
      <c r="O72" s="754" t="s">
        <v>935</v>
      </c>
      <c r="Q72" s="446"/>
      <c r="S72" s="730"/>
      <c r="T72" s="729"/>
      <c r="U72" s="730"/>
      <c r="V72" s="730"/>
      <c r="W72" s="730"/>
      <c r="X72" s="730"/>
      <c r="Y72" s="730"/>
      <c r="Z72" s="730"/>
      <c r="AA72" s="730"/>
      <c r="AB72" s="730"/>
      <c r="AC72" s="730"/>
      <c r="AD72" s="730"/>
      <c r="AE72" s="730"/>
      <c r="AF72" s="730"/>
      <c r="AG72" s="730"/>
      <c r="AH72" s="730"/>
      <c r="AI72" s="730"/>
      <c r="AJ72" s="730"/>
      <c r="AK72" s="730"/>
      <c r="AL72" s="730"/>
      <c r="AM72" s="730"/>
      <c r="AN72" s="730"/>
      <c r="AO72" s="730"/>
      <c r="AP72" s="730"/>
      <c r="AQ72" s="730"/>
      <c r="AR72" s="730"/>
      <c r="AS72" s="730"/>
      <c r="AT72" s="730"/>
      <c r="AU72" s="730"/>
      <c r="AV72" s="730"/>
    </row>
    <row r="73" spans="2:48" s="445" customFormat="1" ht="21" customHeight="1" x14ac:dyDescent="0.15">
      <c r="B73" s="444"/>
      <c r="D73" s="1149"/>
      <c r="E73" s="1149"/>
      <c r="F73" s="1137"/>
      <c r="G73" s="1165"/>
      <c r="H73" s="1128"/>
      <c r="I73" s="757" t="s">
        <v>895</v>
      </c>
      <c r="J73" s="535"/>
      <c r="K73" s="633"/>
      <c r="L73" s="535"/>
      <c r="M73" s="535"/>
      <c r="N73" s="535"/>
      <c r="O73" s="754" t="s">
        <v>936</v>
      </c>
      <c r="Q73" s="446"/>
      <c r="S73" s="730"/>
      <c r="T73" s="729"/>
      <c r="U73" s="730"/>
      <c r="V73" s="730"/>
      <c r="W73" s="730"/>
      <c r="X73" s="730"/>
      <c r="Y73" s="730"/>
      <c r="Z73" s="730"/>
      <c r="AA73" s="730"/>
      <c r="AB73" s="730"/>
      <c r="AC73" s="730"/>
      <c r="AD73" s="730"/>
      <c r="AE73" s="730"/>
      <c r="AF73" s="730"/>
      <c r="AG73" s="730"/>
      <c r="AH73" s="730"/>
      <c r="AI73" s="730"/>
      <c r="AJ73" s="730"/>
      <c r="AK73" s="730"/>
      <c r="AL73" s="730"/>
      <c r="AM73" s="730"/>
      <c r="AN73" s="730"/>
      <c r="AO73" s="730"/>
      <c r="AP73" s="730"/>
      <c r="AQ73" s="730"/>
      <c r="AR73" s="730"/>
      <c r="AS73" s="730"/>
      <c r="AT73" s="730"/>
      <c r="AU73" s="730"/>
      <c r="AV73" s="730"/>
    </row>
    <row r="74" spans="2:48" s="445" customFormat="1" ht="21" customHeight="1" x14ac:dyDescent="0.15">
      <c r="B74" s="444"/>
      <c r="D74" s="1149"/>
      <c r="E74" s="1149"/>
      <c r="F74" s="1137"/>
      <c r="G74" s="1165"/>
      <c r="H74" s="1129"/>
      <c r="I74" s="757" t="s">
        <v>260</v>
      </c>
      <c r="J74" s="535"/>
      <c r="K74" s="634"/>
      <c r="L74" s="535"/>
      <c r="M74" s="535"/>
      <c r="N74" s="535"/>
      <c r="O74" s="754" t="s">
        <v>283</v>
      </c>
      <c r="Q74" s="446"/>
      <c r="S74" s="730"/>
      <c r="T74" s="729"/>
      <c r="U74" s="730"/>
      <c r="V74" s="730"/>
      <c r="W74" s="730"/>
      <c r="X74" s="730"/>
      <c r="Y74" s="730"/>
      <c r="Z74" s="730"/>
      <c r="AA74" s="730"/>
      <c r="AB74" s="730"/>
      <c r="AC74" s="730"/>
      <c r="AD74" s="730"/>
      <c r="AE74" s="730"/>
      <c r="AF74" s="730"/>
      <c r="AG74" s="730"/>
      <c r="AH74" s="730"/>
      <c r="AI74" s="730"/>
      <c r="AJ74" s="730"/>
      <c r="AK74" s="730"/>
      <c r="AL74" s="730"/>
      <c r="AM74" s="730"/>
      <c r="AN74" s="730"/>
      <c r="AO74" s="730"/>
      <c r="AP74" s="730"/>
      <c r="AQ74" s="730"/>
      <c r="AR74" s="730"/>
      <c r="AS74" s="730"/>
      <c r="AT74" s="730"/>
      <c r="AU74" s="730"/>
      <c r="AV74" s="730"/>
    </row>
    <row r="75" spans="2:48" s="445" customFormat="1" ht="21" customHeight="1" x14ac:dyDescent="0.15">
      <c r="B75" s="444"/>
      <c r="D75" s="1149"/>
      <c r="E75" s="1149"/>
      <c r="F75" s="1137"/>
      <c r="G75" s="1165"/>
      <c r="H75" s="1145" t="s">
        <v>273</v>
      </c>
      <c r="I75" s="757" t="s">
        <v>270</v>
      </c>
      <c r="J75" s="535"/>
      <c r="K75" s="636"/>
      <c r="L75" s="535"/>
      <c r="M75" s="535"/>
      <c r="N75" s="535"/>
      <c r="O75" s="754" t="s">
        <v>897</v>
      </c>
      <c r="Q75" s="446"/>
      <c r="S75" s="730"/>
      <c r="T75" s="729"/>
      <c r="U75" s="730"/>
      <c r="V75" s="730"/>
      <c r="W75" s="730"/>
      <c r="X75" s="730"/>
      <c r="Y75" s="730"/>
      <c r="Z75" s="730"/>
      <c r="AA75" s="730"/>
      <c r="AB75" s="730"/>
      <c r="AC75" s="730"/>
      <c r="AD75" s="730"/>
      <c r="AE75" s="730"/>
      <c r="AF75" s="730"/>
      <c r="AG75" s="730"/>
      <c r="AH75" s="730"/>
      <c r="AI75" s="730"/>
      <c r="AJ75" s="730"/>
      <c r="AK75" s="730"/>
      <c r="AL75" s="730"/>
      <c r="AM75" s="730"/>
      <c r="AN75" s="730"/>
      <c r="AO75" s="730"/>
      <c r="AP75" s="730"/>
      <c r="AQ75" s="730"/>
      <c r="AR75" s="730"/>
      <c r="AS75" s="730"/>
      <c r="AT75" s="730"/>
      <c r="AU75" s="730"/>
      <c r="AV75" s="730"/>
    </row>
    <row r="76" spans="2:48" s="445" customFormat="1" ht="21" customHeight="1" x14ac:dyDescent="0.15">
      <c r="B76" s="444"/>
      <c r="D76" s="1149"/>
      <c r="E76" s="1149"/>
      <c r="F76" s="1137"/>
      <c r="G76" s="1165"/>
      <c r="H76" s="1128"/>
      <c r="I76" s="757" t="s">
        <v>271</v>
      </c>
      <c r="J76" s="535"/>
      <c r="K76" s="636"/>
      <c r="L76" s="535"/>
      <c r="M76" s="535"/>
      <c r="N76" s="535"/>
      <c r="O76" s="754" t="s">
        <v>399</v>
      </c>
      <c r="Q76" s="446"/>
      <c r="S76" s="730"/>
      <c r="T76" s="729"/>
      <c r="U76" s="730"/>
      <c r="V76" s="730"/>
      <c r="W76" s="730"/>
      <c r="X76" s="730"/>
      <c r="Y76" s="730"/>
      <c r="Z76" s="730"/>
      <c r="AA76" s="730"/>
      <c r="AB76" s="730"/>
      <c r="AC76" s="730"/>
      <c r="AD76" s="730"/>
      <c r="AE76" s="730"/>
      <c r="AF76" s="730"/>
      <c r="AG76" s="730"/>
      <c r="AH76" s="730"/>
      <c r="AI76" s="730"/>
      <c r="AJ76" s="730"/>
      <c r="AK76" s="730"/>
      <c r="AL76" s="730"/>
      <c r="AM76" s="730"/>
      <c r="AN76" s="730"/>
      <c r="AO76" s="730"/>
      <c r="AP76" s="730"/>
      <c r="AQ76" s="730"/>
      <c r="AR76" s="730"/>
      <c r="AS76" s="730"/>
      <c r="AT76" s="730"/>
      <c r="AU76" s="730"/>
      <c r="AV76" s="730"/>
    </row>
    <row r="77" spans="2:48" s="445" customFormat="1" ht="21" customHeight="1" x14ac:dyDescent="0.15">
      <c r="B77" s="444"/>
      <c r="D77" s="1149"/>
      <c r="E77" s="1149"/>
      <c r="F77" s="1137"/>
      <c r="G77" s="1165"/>
      <c r="H77" s="1129"/>
      <c r="I77" s="757" t="s">
        <v>272</v>
      </c>
      <c r="J77" s="535"/>
      <c r="K77" s="634"/>
      <c r="L77" s="535"/>
      <c r="M77" s="535"/>
      <c r="N77" s="535"/>
      <c r="O77" s="762" t="s">
        <v>280</v>
      </c>
      <c r="Q77" s="446"/>
      <c r="S77" s="730"/>
      <c r="T77" s="729"/>
      <c r="U77" s="730"/>
      <c r="V77" s="730"/>
      <c r="W77" s="730"/>
      <c r="X77" s="730"/>
      <c r="Y77" s="730"/>
      <c r="Z77" s="730"/>
      <c r="AA77" s="730"/>
      <c r="AB77" s="730"/>
      <c r="AC77" s="730"/>
      <c r="AD77" s="730"/>
      <c r="AE77" s="730"/>
      <c r="AF77" s="730"/>
      <c r="AG77" s="730"/>
      <c r="AH77" s="730"/>
      <c r="AI77" s="730"/>
      <c r="AJ77" s="730"/>
      <c r="AK77" s="730"/>
      <c r="AL77" s="730"/>
      <c r="AM77" s="730"/>
      <c r="AN77" s="730"/>
      <c r="AO77" s="730"/>
      <c r="AP77" s="730"/>
      <c r="AQ77" s="730"/>
      <c r="AR77" s="730"/>
      <c r="AS77" s="730"/>
      <c r="AT77" s="730"/>
      <c r="AU77" s="730"/>
      <c r="AV77" s="730"/>
    </row>
    <row r="78" spans="2:48" s="445" customFormat="1" ht="21" customHeight="1" x14ac:dyDescent="0.15">
      <c r="B78" s="444"/>
      <c r="D78" s="1149"/>
      <c r="E78" s="1149"/>
      <c r="F78" s="758"/>
      <c r="G78" s="759"/>
      <c r="H78" s="1145" t="s">
        <v>1195</v>
      </c>
      <c r="I78" s="1031" t="s">
        <v>821</v>
      </c>
      <c r="J78" s="535"/>
      <c r="K78" s="597"/>
      <c r="L78" s="535"/>
      <c r="M78" s="535"/>
      <c r="N78" s="535"/>
      <c r="O78" s="1035" t="s">
        <v>262</v>
      </c>
      <c r="Q78" s="446"/>
      <c r="S78" s="730"/>
      <c r="T78" s="729"/>
      <c r="U78" s="730"/>
      <c r="V78" s="730"/>
      <c r="W78" s="730"/>
      <c r="X78" s="730"/>
      <c r="Y78" s="730"/>
      <c r="Z78" s="730"/>
      <c r="AA78" s="730"/>
      <c r="AB78" s="730"/>
      <c r="AC78" s="730"/>
      <c r="AD78" s="730"/>
      <c r="AE78" s="730"/>
      <c r="AF78" s="730"/>
      <c r="AG78" s="730"/>
      <c r="AH78" s="730"/>
      <c r="AI78" s="730"/>
      <c r="AJ78" s="730"/>
      <c r="AK78" s="730"/>
      <c r="AL78" s="730"/>
      <c r="AM78" s="730"/>
      <c r="AN78" s="730"/>
      <c r="AO78" s="730"/>
      <c r="AP78" s="730"/>
      <c r="AQ78" s="730"/>
      <c r="AR78" s="730"/>
      <c r="AS78" s="730"/>
      <c r="AT78" s="730"/>
      <c r="AU78" s="730"/>
      <c r="AV78" s="730"/>
    </row>
    <row r="79" spans="2:48" s="445" customFormat="1" ht="71.25" customHeight="1" x14ac:dyDescent="0.15">
      <c r="B79" s="444"/>
      <c r="D79" s="1149"/>
      <c r="E79" s="1149"/>
      <c r="F79" s="758"/>
      <c r="G79" s="759"/>
      <c r="H79" s="1157"/>
      <c r="I79" s="763" t="s">
        <v>880</v>
      </c>
      <c r="J79" s="535"/>
      <c r="K79" s="598"/>
      <c r="L79" s="535"/>
      <c r="M79" s="535"/>
      <c r="N79" s="535"/>
      <c r="O79" s="1035" t="str">
        <f>IF(K78="なし","入力不要","認定日又は認定予定時期を入力　（例｜●●●●年●月認定予定)")</f>
        <v>認定日又は認定予定時期を入力　（例｜●●●●年●月認定予定)</v>
      </c>
      <c r="Q79" s="446"/>
      <c r="S79" s="730"/>
      <c r="T79" s="729"/>
      <c r="U79" s="730"/>
      <c r="V79" s="730"/>
      <c r="W79" s="730"/>
      <c r="X79" s="730"/>
      <c r="Y79" s="730"/>
      <c r="Z79" s="730"/>
      <c r="AA79" s="730"/>
      <c r="AB79" s="730"/>
      <c r="AC79" s="730"/>
      <c r="AD79" s="730"/>
      <c r="AE79" s="730"/>
      <c r="AF79" s="730"/>
      <c r="AG79" s="730"/>
      <c r="AH79" s="730"/>
      <c r="AI79" s="730"/>
      <c r="AJ79" s="730"/>
      <c r="AK79" s="730"/>
      <c r="AL79" s="730"/>
      <c r="AM79" s="730"/>
      <c r="AN79" s="730"/>
      <c r="AO79" s="730"/>
      <c r="AP79" s="730"/>
      <c r="AQ79" s="730"/>
      <c r="AR79" s="730"/>
      <c r="AS79" s="730"/>
      <c r="AT79" s="730"/>
      <c r="AU79" s="730"/>
      <c r="AV79" s="730"/>
    </row>
    <row r="80" spans="2:48" s="445" customFormat="1" ht="21" customHeight="1" x14ac:dyDescent="0.15">
      <c r="B80" s="444"/>
      <c r="D80" s="1149"/>
      <c r="E80" s="1149"/>
      <c r="F80" s="758"/>
      <c r="G80" s="759"/>
      <c r="H80" s="1145" t="s">
        <v>1196</v>
      </c>
      <c r="I80" s="1034" t="s">
        <v>844</v>
      </c>
      <c r="J80" s="535"/>
      <c r="K80" s="597"/>
      <c r="L80" s="535"/>
      <c r="M80" s="535"/>
      <c r="N80" s="535"/>
      <c r="O80" s="1035" t="s">
        <v>262</v>
      </c>
      <c r="Q80" s="446"/>
      <c r="S80" s="730"/>
      <c r="T80" s="729"/>
      <c r="U80" s="730"/>
      <c r="V80" s="730"/>
      <c r="W80" s="730"/>
      <c r="X80" s="730"/>
      <c r="Y80" s="730"/>
      <c r="Z80" s="730"/>
      <c r="AA80" s="730"/>
      <c r="AB80" s="730"/>
      <c r="AC80" s="730"/>
      <c r="AD80" s="730"/>
      <c r="AE80" s="730"/>
      <c r="AF80" s="730"/>
      <c r="AG80" s="730"/>
      <c r="AH80" s="730"/>
      <c r="AI80" s="730"/>
      <c r="AJ80" s="730"/>
      <c r="AK80" s="730"/>
      <c r="AL80" s="730"/>
      <c r="AM80" s="730"/>
      <c r="AN80" s="730"/>
      <c r="AO80" s="730"/>
      <c r="AP80" s="730"/>
      <c r="AQ80" s="730"/>
      <c r="AR80" s="730"/>
      <c r="AS80" s="730"/>
      <c r="AT80" s="730"/>
      <c r="AU80" s="730"/>
      <c r="AV80" s="730"/>
    </row>
    <row r="81" spans="2:48" s="445" customFormat="1" ht="81.75" customHeight="1" thickBot="1" x14ac:dyDescent="0.2">
      <c r="B81" s="444"/>
      <c r="D81" s="1149"/>
      <c r="E81" s="1149"/>
      <c r="F81" s="758"/>
      <c r="G81" s="759"/>
      <c r="H81" s="1146"/>
      <c r="I81" s="761" t="s">
        <v>845</v>
      </c>
      <c r="J81" s="535"/>
      <c r="K81" s="598"/>
      <c r="L81" s="535"/>
      <c r="M81" s="535"/>
      <c r="N81" s="535"/>
      <c r="O81" s="1035" t="str">
        <f>IF(K80="なし","入力不要","宣言日付又は予定時期を入力　（例｜●●●●年●月登録予定)")</f>
        <v>宣言日付又は予定時期を入力　（例｜●●●●年●月登録予定)</v>
      </c>
      <c r="Q81" s="446"/>
      <c r="S81" s="730"/>
      <c r="T81" s="729"/>
      <c r="U81" s="730"/>
      <c r="V81" s="730"/>
      <c r="W81" s="730"/>
      <c r="X81" s="730"/>
      <c r="Y81" s="730"/>
      <c r="Z81" s="730"/>
      <c r="AA81" s="730"/>
      <c r="AB81" s="730"/>
      <c r="AC81" s="730"/>
      <c r="AD81" s="730"/>
      <c r="AE81" s="730"/>
      <c r="AF81" s="730"/>
      <c r="AG81" s="730"/>
      <c r="AH81" s="730"/>
      <c r="AI81" s="730"/>
      <c r="AJ81" s="730"/>
      <c r="AK81" s="730"/>
      <c r="AL81" s="730"/>
      <c r="AM81" s="730"/>
      <c r="AN81" s="730"/>
      <c r="AO81" s="730"/>
      <c r="AP81" s="730"/>
      <c r="AQ81" s="730"/>
      <c r="AR81" s="730"/>
      <c r="AS81" s="730"/>
      <c r="AT81" s="730"/>
      <c r="AU81" s="730"/>
      <c r="AV81" s="730"/>
    </row>
    <row r="82" spans="2:48" s="445" customFormat="1" ht="7.5" customHeight="1" thickTop="1" x14ac:dyDescent="0.15">
      <c r="B82" s="444"/>
      <c r="C82" s="1154"/>
      <c r="D82" s="1154"/>
      <c r="E82" s="1154"/>
      <c r="F82" s="1154"/>
      <c r="G82" s="1154"/>
      <c r="H82" s="1154"/>
      <c r="I82" s="1154"/>
      <c r="J82" s="1154"/>
      <c r="K82" s="1154"/>
      <c r="L82" s="1154"/>
      <c r="M82" s="1154"/>
      <c r="N82" s="1154"/>
      <c r="O82" s="1154"/>
      <c r="P82" s="1154"/>
      <c r="Q82" s="446"/>
      <c r="S82" s="730"/>
      <c r="T82" s="729"/>
      <c r="U82" s="730"/>
      <c r="V82" s="730"/>
      <c r="W82" s="730"/>
      <c r="X82" s="730"/>
      <c r="Y82" s="730"/>
      <c r="Z82" s="730"/>
      <c r="AA82" s="730"/>
      <c r="AB82" s="730"/>
      <c r="AC82" s="730"/>
      <c r="AD82" s="730"/>
      <c r="AE82" s="730"/>
      <c r="AF82" s="730"/>
      <c r="AG82" s="730"/>
      <c r="AH82" s="730"/>
      <c r="AI82" s="730"/>
      <c r="AJ82" s="730"/>
      <c r="AK82" s="730"/>
      <c r="AL82" s="730"/>
      <c r="AM82" s="730"/>
      <c r="AN82" s="730"/>
      <c r="AO82" s="730"/>
      <c r="AP82" s="730"/>
      <c r="AQ82" s="730"/>
      <c r="AR82" s="730"/>
      <c r="AS82" s="730"/>
      <c r="AT82" s="730"/>
      <c r="AU82" s="730"/>
      <c r="AV82" s="730"/>
    </row>
    <row r="83" spans="2:48" s="445" customFormat="1" ht="7.5" customHeight="1" x14ac:dyDescent="0.15">
      <c r="B83" s="444"/>
      <c r="E83" s="447"/>
      <c r="F83" s="447"/>
      <c r="G83" s="447"/>
      <c r="H83" s="448"/>
      <c r="I83" s="449"/>
      <c r="K83" s="450"/>
      <c r="O83" s="427"/>
      <c r="Q83" s="446"/>
      <c r="S83" s="730"/>
      <c r="T83" s="729"/>
      <c r="U83" s="730"/>
      <c r="V83" s="730"/>
      <c r="W83" s="730"/>
      <c r="X83" s="730"/>
      <c r="Y83" s="730"/>
      <c r="Z83" s="730"/>
      <c r="AA83" s="730"/>
      <c r="AB83" s="730"/>
      <c r="AC83" s="730"/>
      <c r="AD83" s="730"/>
      <c r="AE83" s="730"/>
      <c r="AF83" s="730"/>
      <c r="AG83" s="730"/>
      <c r="AH83" s="730"/>
      <c r="AI83" s="730"/>
      <c r="AJ83" s="730"/>
      <c r="AK83" s="730"/>
      <c r="AL83" s="730"/>
      <c r="AM83" s="730"/>
      <c r="AN83" s="730"/>
      <c r="AO83" s="730"/>
      <c r="AP83" s="730"/>
      <c r="AQ83" s="730"/>
      <c r="AR83" s="730"/>
      <c r="AS83" s="730"/>
      <c r="AT83" s="730"/>
      <c r="AU83" s="730"/>
      <c r="AV83" s="730"/>
    </row>
    <row r="84" spans="2:48" s="445" customFormat="1" ht="22.5" customHeight="1" x14ac:dyDescent="0.15">
      <c r="B84" s="444" t="b">
        <v>0</v>
      </c>
      <c r="D84" s="1206" t="s">
        <v>884</v>
      </c>
      <c r="E84" s="1206"/>
      <c r="F84" s="1206"/>
      <c r="G84" s="1206"/>
      <c r="H84" s="1206"/>
      <c r="I84" s="1206"/>
      <c r="J84" s="1206"/>
      <c r="K84" s="1206"/>
      <c r="L84" s="1206"/>
      <c r="M84" s="1206"/>
      <c r="N84" s="1206"/>
      <c r="O84" s="1206"/>
      <c r="Q84" s="446"/>
      <c r="S84" s="730"/>
      <c r="T84" s="729"/>
      <c r="U84" s="730"/>
      <c r="V84" s="730"/>
      <c r="W84" s="730"/>
      <c r="X84" s="730"/>
      <c r="Y84" s="730"/>
      <c r="Z84" s="730"/>
      <c r="AA84" s="730"/>
      <c r="AB84" s="730"/>
      <c r="AC84" s="730"/>
      <c r="AD84" s="730"/>
      <c r="AE84" s="730"/>
      <c r="AF84" s="730"/>
      <c r="AG84" s="730"/>
      <c r="AH84" s="730"/>
      <c r="AI84" s="730"/>
      <c r="AJ84" s="730"/>
      <c r="AK84" s="730"/>
      <c r="AL84" s="730"/>
      <c r="AM84" s="730"/>
      <c r="AN84" s="730"/>
      <c r="AO84" s="730"/>
      <c r="AP84" s="730"/>
      <c r="AQ84" s="730"/>
      <c r="AR84" s="730"/>
      <c r="AS84" s="730"/>
      <c r="AT84" s="730"/>
      <c r="AU84" s="730"/>
      <c r="AV84" s="730"/>
    </row>
    <row r="85" spans="2:48" ht="21" customHeight="1" x14ac:dyDescent="0.15">
      <c r="B85" s="436"/>
      <c r="C85" s="424"/>
      <c r="D85" s="1149" t="s">
        <v>318</v>
      </c>
      <c r="E85" s="1149"/>
      <c r="F85" s="1137"/>
      <c r="G85" s="1165"/>
      <c r="H85" s="1129" t="s">
        <v>304</v>
      </c>
      <c r="I85" s="1134"/>
      <c r="J85" s="632"/>
      <c r="K85" s="597"/>
      <c r="L85" s="632"/>
      <c r="M85" s="632"/>
      <c r="N85" s="632"/>
      <c r="O85" s="753" t="s">
        <v>263</v>
      </c>
      <c r="Q85" s="437"/>
      <c r="T85" s="729"/>
    </row>
    <row r="86" spans="2:48" ht="21" customHeight="1" x14ac:dyDescent="0.15">
      <c r="B86" s="436"/>
      <c r="C86" s="424"/>
      <c r="D86" s="1149"/>
      <c r="E86" s="1149"/>
      <c r="F86" s="1137"/>
      <c r="G86" s="1165"/>
      <c r="H86" s="1130" t="s">
        <v>303</v>
      </c>
      <c r="I86" s="1131"/>
      <c r="J86" s="632"/>
      <c r="K86" s="597"/>
      <c r="L86" s="632"/>
      <c r="M86" s="632"/>
      <c r="N86" s="632"/>
      <c r="O86" s="753"/>
      <c r="Q86" s="437"/>
      <c r="T86" s="729" t="s">
        <v>305</v>
      </c>
    </row>
    <row r="87" spans="2:48" ht="21" customHeight="1" x14ac:dyDescent="0.15">
      <c r="B87" s="436"/>
      <c r="C87" s="424"/>
      <c r="D87" s="1149"/>
      <c r="E87" s="1149"/>
      <c r="F87" s="1137"/>
      <c r="G87" s="1165"/>
      <c r="H87" s="1131" t="s">
        <v>254</v>
      </c>
      <c r="I87" s="1156"/>
      <c r="J87" s="632"/>
      <c r="K87" s="633"/>
      <c r="L87" s="632"/>
      <c r="M87" s="632"/>
      <c r="N87" s="632"/>
      <c r="O87" s="754" t="s">
        <v>255</v>
      </c>
      <c r="Q87" s="437"/>
      <c r="T87" s="729"/>
    </row>
    <row r="88" spans="2:48" ht="21" customHeight="1" x14ac:dyDescent="0.15">
      <c r="B88" s="436"/>
      <c r="C88" s="424"/>
      <c r="D88" s="1149"/>
      <c r="E88" s="1149"/>
      <c r="F88" s="1137"/>
      <c r="G88" s="1165"/>
      <c r="H88" s="1127" t="s">
        <v>306</v>
      </c>
      <c r="I88" s="757" t="s">
        <v>13</v>
      </c>
      <c r="J88" s="632"/>
      <c r="K88" s="633"/>
      <c r="L88" s="632"/>
      <c r="M88" s="632"/>
      <c r="N88" s="632"/>
      <c r="O88" s="754" t="s">
        <v>674</v>
      </c>
      <c r="Q88" s="437"/>
      <c r="S88" s="728"/>
      <c r="T88" s="729" t="s">
        <v>305</v>
      </c>
    </row>
    <row r="89" spans="2:48" ht="21" customHeight="1" x14ac:dyDescent="0.15">
      <c r="B89" s="436"/>
      <c r="D89" s="1149"/>
      <c r="E89" s="1149"/>
      <c r="F89" s="1137"/>
      <c r="G89" s="1165"/>
      <c r="H89" s="1128"/>
      <c r="I89" s="757" t="s">
        <v>307</v>
      </c>
      <c r="J89" s="632"/>
      <c r="K89" s="633"/>
      <c r="L89" s="632"/>
      <c r="M89" s="632"/>
      <c r="N89" s="632"/>
      <c r="O89" s="754" t="s">
        <v>263</v>
      </c>
      <c r="Q89" s="437"/>
      <c r="S89" s="728"/>
      <c r="T89" s="729"/>
    </row>
    <row r="90" spans="2:48" ht="21" customHeight="1" x14ac:dyDescent="0.15">
      <c r="B90" s="436"/>
      <c r="D90" s="1149"/>
      <c r="E90" s="1149"/>
      <c r="F90" s="1137"/>
      <c r="G90" s="1165"/>
      <c r="H90" s="1128"/>
      <c r="I90" s="757" t="s">
        <v>308</v>
      </c>
      <c r="J90" s="632"/>
      <c r="K90" s="633"/>
      <c r="L90" s="632"/>
      <c r="M90" s="632"/>
      <c r="N90" s="632"/>
      <c r="O90" s="754" t="s">
        <v>312</v>
      </c>
      <c r="Q90" s="437"/>
      <c r="S90" s="728"/>
      <c r="T90" s="729"/>
    </row>
    <row r="91" spans="2:48" ht="21" customHeight="1" x14ac:dyDescent="0.15">
      <c r="B91" s="436"/>
      <c r="D91" s="1149"/>
      <c r="E91" s="1149"/>
      <c r="F91" s="1137"/>
      <c r="G91" s="1165"/>
      <c r="H91" s="1128"/>
      <c r="I91" s="757" t="s">
        <v>131</v>
      </c>
      <c r="J91" s="632"/>
      <c r="K91" s="633"/>
      <c r="L91" s="632"/>
      <c r="M91" s="632"/>
      <c r="N91" s="632"/>
      <c r="O91" s="754" t="s">
        <v>313</v>
      </c>
      <c r="Q91" s="437"/>
      <c r="S91" s="728"/>
      <c r="T91" s="729" t="s">
        <v>305</v>
      </c>
    </row>
    <row r="92" spans="2:48" ht="21" customHeight="1" x14ac:dyDescent="0.15">
      <c r="B92" s="436"/>
      <c r="D92" s="1149"/>
      <c r="E92" s="1149"/>
      <c r="F92" s="1137"/>
      <c r="G92" s="1165"/>
      <c r="H92" s="1129"/>
      <c r="I92" s="757" t="s">
        <v>132</v>
      </c>
      <c r="J92" s="632"/>
      <c r="K92" s="633"/>
      <c r="L92" s="632"/>
      <c r="M92" s="632"/>
      <c r="N92" s="632"/>
      <c r="O92" s="754" t="s">
        <v>313</v>
      </c>
      <c r="Q92" s="437"/>
      <c r="S92" s="728"/>
      <c r="T92" s="729" t="s">
        <v>302</v>
      </c>
    </row>
    <row r="93" spans="2:48" ht="21" customHeight="1" x14ac:dyDescent="0.15">
      <c r="B93" s="436"/>
      <c r="D93" s="1149"/>
      <c r="E93" s="1149"/>
      <c r="F93" s="1137"/>
      <c r="G93" s="1165"/>
      <c r="H93" s="1131" t="s">
        <v>256</v>
      </c>
      <c r="I93" s="757" t="s">
        <v>257</v>
      </c>
      <c r="J93" s="632"/>
      <c r="K93" s="633"/>
      <c r="L93" s="632"/>
      <c r="M93" s="632"/>
      <c r="N93" s="632"/>
      <c r="O93" s="754" t="s">
        <v>261</v>
      </c>
      <c r="Q93" s="437"/>
      <c r="T93" s="729"/>
    </row>
    <row r="94" spans="2:48" ht="21" customHeight="1" x14ac:dyDescent="0.15">
      <c r="B94" s="436"/>
      <c r="D94" s="1149"/>
      <c r="E94" s="1149"/>
      <c r="F94" s="1137"/>
      <c r="G94" s="1165"/>
      <c r="H94" s="1131"/>
      <c r="I94" s="757" t="s">
        <v>258</v>
      </c>
      <c r="J94" s="632"/>
      <c r="K94" s="597"/>
      <c r="L94" s="632"/>
      <c r="M94" s="632"/>
      <c r="N94" s="632"/>
      <c r="O94" s="754" t="s">
        <v>262</v>
      </c>
      <c r="Q94" s="437"/>
      <c r="T94" s="729"/>
    </row>
    <row r="95" spans="2:48" ht="21" customHeight="1" x14ac:dyDescent="0.15">
      <c r="B95" s="436"/>
      <c r="D95" s="1149"/>
      <c r="E95" s="1149"/>
      <c r="F95" s="1137"/>
      <c r="G95" s="1165"/>
      <c r="H95" s="1131"/>
      <c r="I95" s="757" t="s">
        <v>259</v>
      </c>
      <c r="J95" s="632"/>
      <c r="K95" s="597"/>
      <c r="L95" s="632"/>
      <c r="M95" s="632"/>
      <c r="N95" s="632"/>
      <c r="O95" s="754" t="s">
        <v>935</v>
      </c>
      <c r="Q95" s="437"/>
      <c r="T95" s="729" t="s">
        <v>302</v>
      </c>
    </row>
    <row r="96" spans="2:48" ht="21" customHeight="1" x14ac:dyDescent="0.15">
      <c r="B96" s="436"/>
      <c r="D96" s="1149"/>
      <c r="E96" s="1149"/>
      <c r="F96" s="1137"/>
      <c r="G96" s="1165"/>
      <c r="H96" s="1131"/>
      <c r="I96" s="757" t="s">
        <v>895</v>
      </c>
      <c r="J96" s="632"/>
      <c r="K96" s="633"/>
      <c r="L96" s="632"/>
      <c r="M96" s="632"/>
      <c r="N96" s="632"/>
      <c r="O96" s="754" t="s">
        <v>936</v>
      </c>
      <c r="Q96" s="437"/>
      <c r="T96" s="729" t="s">
        <v>302</v>
      </c>
    </row>
    <row r="97" spans="2:48" s="445" customFormat="1" ht="21" customHeight="1" x14ac:dyDescent="0.15">
      <c r="B97" s="444"/>
      <c r="D97" s="1149"/>
      <c r="E97" s="1149"/>
      <c r="F97" s="1137"/>
      <c r="G97" s="1165"/>
      <c r="H97" s="1131"/>
      <c r="I97" s="757" t="s">
        <v>260</v>
      </c>
      <c r="J97" s="535"/>
      <c r="K97" s="634"/>
      <c r="L97" s="535"/>
      <c r="M97" s="535"/>
      <c r="N97" s="535"/>
      <c r="O97" s="754" t="s">
        <v>283</v>
      </c>
      <c r="Q97" s="446"/>
      <c r="S97" s="730"/>
      <c r="T97" s="729" t="s">
        <v>302</v>
      </c>
      <c r="U97" s="730"/>
      <c r="V97" s="730"/>
      <c r="W97" s="730"/>
      <c r="X97" s="730"/>
      <c r="Y97" s="730"/>
      <c r="Z97" s="730"/>
      <c r="AA97" s="730"/>
      <c r="AB97" s="730"/>
      <c r="AC97" s="730"/>
      <c r="AD97" s="730"/>
      <c r="AE97" s="730"/>
      <c r="AF97" s="730"/>
      <c r="AG97" s="730"/>
      <c r="AH97" s="730"/>
      <c r="AI97" s="730"/>
      <c r="AJ97" s="730"/>
      <c r="AK97" s="730"/>
      <c r="AL97" s="730"/>
      <c r="AM97" s="730"/>
      <c r="AN97" s="730"/>
      <c r="AO97" s="730"/>
      <c r="AP97" s="730"/>
      <c r="AQ97" s="730"/>
      <c r="AR97" s="730"/>
      <c r="AS97" s="730"/>
      <c r="AT97" s="730"/>
      <c r="AU97" s="730"/>
      <c r="AV97" s="730"/>
    </row>
    <row r="98" spans="2:48" s="445" customFormat="1" ht="21" customHeight="1" x14ac:dyDescent="0.15">
      <c r="B98" s="444"/>
      <c r="D98" s="1149"/>
      <c r="E98" s="1149"/>
      <c r="F98" s="1137"/>
      <c r="G98" s="1165"/>
      <c r="H98" s="1131" t="s">
        <v>267</v>
      </c>
      <c r="I98" s="757" t="s">
        <v>265</v>
      </c>
      <c r="J98" s="535"/>
      <c r="K98" s="635"/>
      <c r="L98" s="535"/>
      <c r="M98" s="535"/>
      <c r="N98" s="535"/>
      <c r="O98" s="754" t="s">
        <v>896</v>
      </c>
      <c r="Q98" s="446"/>
      <c r="S98" s="730"/>
      <c r="T98" s="731" t="s">
        <v>661</v>
      </c>
      <c r="U98" s="730"/>
      <c r="V98" s="730"/>
      <c r="W98" s="730"/>
      <c r="X98" s="730"/>
      <c r="Y98" s="730"/>
      <c r="Z98" s="730"/>
      <c r="AA98" s="730"/>
      <c r="AB98" s="730"/>
      <c r="AC98" s="730"/>
      <c r="AD98" s="730"/>
      <c r="AE98" s="730"/>
      <c r="AF98" s="730"/>
      <c r="AG98" s="730"/>
      <c r="AH98" s="730"/>
      <c r="AI98" s="730"/>
      <c r="AJ98" s="730"/>
      <c r="AK98" s="730"/>
      <c r="AL98" s="730"/>
      <c r="AM98" s="730"/>
      <c r="AN98" s="730"/>
      <c r="AO98" s="730"/>
      <c r="AP98" s="730"/>
      <c r="AQ98" s="730"/>
      <c r="AR98" s="730"/>
      <c r="AS98" s="730"/>
      <c r="AT98" s="730"/>
      <c r="AU98" s="730"/>
      <c r="AV98" s="730"/>
    </row>
    <row r="99" spans="2:48" s="445" customFormat="1" ht="21" customHeight="1" x14ac:dyDescent="0.15">
      <c r="B99" s="444"/>
      <c r="D99" s="1149"/>
      <c r="E99" s="1149"/>
      <c r="F99" s="1137"/>
      <c r="G99" s="1165"/>
      <c r="H99" s="1131"/>
      <c r="I99" s="757" t="s">
        <v>266</v>
      </c>
      <c r="J99" s="535"/>
      <c r="K99" s="634"/>
      <c r="L99" s="535"/>
      <c r="M99" s="535"/>
      <c r="N99" s="535"/>
      <c r="O99" s="754" t="s">
        <v>284</v>
      </c>
      <c r="Q99" s="446"/>
      <c r="S99" s="730"/>
      <c r="T99" s="729"/>
      <c r="U99" s="730"/>
      <c r="V99" s="730"/>
      <c r="W99" s="730"/>
      <c r="X99" s="730"/>
      <c r="Y99" s="730"/>
      <c r="Z99" s="730"/>
      <c r="AA99" s="730"/>
      <c r="AB99" s="730"/>
      <c r="AC99" s="730"/>
      <c r="AD99" s="730"/>
      <c r="AE99" s="730"/>
      <c r="AF99" s="730"/>
      <c r="AG99" s="730"/>
      <c r="AH99" s="730"/>
      <c r="AI99" s="730"/>
      <c r="AJ99" s="730"/>
      <c r="AK99" s="730"/>
      <c r="AL99" s="730"/>
      <c r="AM99" s="730"/>
      <c r="AN99" s="730"/>
      <c r="AO99" s="730"/>
      <c r="AP99" s="730"/>
      <c r="AQ99" s="730"/>
      <c r="AR99" s="730"/>
      <c r="AS99" s="730"/>
      <c r="AT99" s="730"/>
      <c r="AU99" s="730"/>
      <c r="AV99" s="730"/>
    </row>
    <row r="100" spans="2:48" s="445" customFormat="1" ht="21" customHeight="1" x14ac:dyDescent="0.15">
      <c r="B100" s="444"/>
      <c r="D100" s="1149"/>
      <c r="E100" s="1149"/>
      <c r="F100" s="1137"/>
      <c r="G100" s="1165"/>
      <c r="H100" s="1131"/>
      <c r="I100" s="757" t="s">
        <v>268</v>
      </c>
      <c r="J100" s="535"/>
      <c r="K100" s="634"/>
      <c r="L100" s="535"/>
      <c r="M100" s="535"/>
      <c r="N100" s="535"/>
      <c r="O100" s="754" t="s">
        <v>673</v>
      </c>
      <c r="Q100" s="446"/>
      <c r="S100" s="730"/>
      <c r="T100" s="729"/>
      <c r="U100" s="730"/>
      <c r="V100" s="730"/>
      <c r="W100" s="730"/>
      <c r="X100" s="730"/>
      <c r="Y100" s="730"/>
      <c r="Z100" s="730"/>
      <c r="AA100" s="730"/>
      <c r="AB100" s="730"/>
      <c r="AC100" s="730"/>
      <c r="AD100" s="730"/>
      <c r="AE100" s="730"/>
      <c r="AF100" s="730"/>
      <c r="AG100" s="730"/>
      <c r="AH100" s="730"/>
      <c r="AI100" s="730"/>
      <c r="AJ100" s="730"/>
      <c r="AK100" s="730"/>
      <c r="AL100" s="730"/>
      <c r="AM100" s="730"/>
      <c r="AN100" s="730"/>
      <c r="AO100" s="730"/>
      <c r="AP100" s="730"/>
      <c r="AQ100" s="730"/>
      <c r="AR100" s="730"/>
      <c r="AS100" s="730"/>
      <c r="AT100" s="730"/>
      <c r="AU100" s="730"/>
      <c r="AV100" s="730"/>
    </row>
    <row r="101" spans="2:48" s="445" customFormat="1" ht="21" customHeight="1" x14ac:dyDescent="0.15">
      <c r="B101" s="444"/>
      <c r="D101" s="1149"/>
      <c r="E101" s="1149"/>
      <c r="F101" s="1137"/>
      <c r="G101" s="1165"/>
      <c r="H101" s="1131"/>
      <c r="I101" s="757" t="s">
        <v>307</v>
      </c>
      <c r="J101" s="535"/>
      <c r="K101" s="634"/>
      <c r="L101" s="535"/>
      <c r="M101" s="535"/>
      <c r="N101" s="535"/>
      <c r="O101" s="754" t="s">
        <v>263</v>
      </c>
      <c r="Q101" s="446"/>
      <c r="S101" s="730"/>
      <c r="T101" s="729"/>
      <c r="U101" s="730"/>
      <c r="V101" s="730"/>
      <c r="W101" s="730"/>
      <c r="X101" s="730"/>
      <c r="Y101" s="730"/>
      <c r="Z101" s="730"/>
      <c r="AA101" s="730"/>
      <c r="AB101" s="730"/>
      <c r="AC101" s="730"/>
      <c r="AD101" s="730"/>
      <c r="AE101" s="730"/>
      <c r="AF101" s="730"/>
      <c r="AG101" s="730"/>
      <c r="AH101" s="730"/>
      <c r="AI101" s="730"/>
      <c r="AJ101" s="730"/>
      <c r="AK101" s="730"/>
      <c r="AL101" s="730"/>
      <c r="AM101" s="730"/>
      <c r="AN101" s="730"/>
      <c r="AO101" s="730"/>
      <c r="AP101" s="730"/>
      <c r="AQ101" s="730"/>
      <c r="AR101" s="730"/>
      <c r="AS101" s="730"/>
      <c r="AT101" s="730"/>
      <c r="AU101" s="730"/>
      <c r="AV101" s="730"/>
    </row>
    <row r="102" spans="2:48" s="445" customFormat="1" ht="21" customHeight="1" x14ac:dyDescent="0.15">
      <c r="B102" s="444"/>
      <c r="D102" s="1149"/>
      <c r="E102" s="1149"/>
      <c r="F102" s="1137"/>
      <c r="G102" s="1165"/>
      <c r="H102" s="1131"/>
      <c r="I102" s="757" t="s">
        <v>308</v>
      </c>
      <c r="J102" s="535"/>
      <c r="K102" s="634"/>
      <c r="L102" s="535"/>
      <c r="M102" s="535"/>
      <c r="N102" s="535"/>
      <c r="O102" s="754" t="s">
        <v>312</v>
      </c>
      <c r="Q102" s="446"/>
      <c r="S102" s="730"/>
      <c r="T102" s="729"/>
      <c r="U102" s="730"/>
      <c r="V102" s="730"/>
      <c r="W102" s="730"/>
      <c r="X102" s="730"/>
      <c r="Y102" s="730"/>
      <c r="Z102" s="730"/>
      <c r="AA102" s="730"/>
      <c r="AB102" s="730"/>
      <c r="AC102" s="730"/>
      <c r="AD102" s="730"/>
      <c r="AE102" s="730"/>
      <c r="AF102" s="730"/>
      <c r="AG102" s="730"/>
      <c r="AH102" s="730"/>
      <c r="AI102" s="730"/>
      <c r="AJ102" s="730"/>
      <c r="AK102" s="730"/>
      <c r="AL102" s="730"/>
      <c r="AM102" s="730"/>
      <c r="AN102" s="730"/>
      <c r="AO102" s="730"/>
      <c r="AP102" s="730"/>
      <c r="AQ102" s="730"/>
      <c r="AR102" s="730"/>
      <c r="AS102" s="730"/>
      <c r="AT102" s="730"/>
      <c r="AU102" s="730"/>
      <c r="AV102" s="730"/>
    </row>
    <row r="103" spans="2:48" s="445" customFormat="1" ht="21" customHeight="1" x14ac:dyDescent="0.15">
      <c r="B103" s="444"/>
      <c r="D103" s="1149"/>
      <c r="E103" s="1149"/>
      <c r="F103" s="1137"/>
      <c r="G103" s="1165"/>
      <c r="H103" s="1131"/>
      <c r="I103" s="757" t="s">
        <v>131</v>
      </c>
      <c r="J103" s="535"/>
      <c r="K103" s="634"/>
      <c r="L103" s="535"/>
      <c r="M103" s="535"/>
      <c r="N103" s="535"/>
      <c r="O103" s="754" t="s">
        <v>313</v>
      </c>
      <c r="Q103" s="446"/>
      <c r="S103" s="730"/>
      <c r="T103" s="729"/>
      <c r="U103" s="730"/>
      <c r="V103" s="730"/>
      <c r="W103" s="730"/>
      <c r="X103" s="730"/>
      <c r="Y103" s="730"/>
      <c r="Z103" s="730"/>
      <c r="AA103" s="730"/>
      <c r="AB103" s="730"/>
      <c r="AC103" s="730"/>
      <c r="AD103" s="730"/>
      <c r="AE103" s="730"/>
      <c r="AF103" s="730"/>
      <c r="AG103" s="730"/>
      <c r="AH103" s="730"/>
      <c r="AI103" s="730"/>
      <c r="AJ103" s="730"/>
      <c r="AK103" s="730"/>
      <c r="AL103" s="730"/>
      <c r="AM103" s="730"/>
      <c r="AN103" s="730"/>
      <c r="AO103" s="730"/>
      <c r="AP103" s="730"/>
      <c r="AQ103" s="730"/>
      <c r="AR103" s="730"/>
      <c r="AS103" s="730"/>
      <c r="AT103" s="730"/>
      <c r="AU103" s="730"/>
      <c r="AV103" s="730"/>
    </row>
    <row r="104" spans="2:48" s="445" customFormat="1" ht="21" customHeight="1" x14ac:dyDescent="0.15">
      <c r="B104" s="444"/>
      <c r="D104" s="1149"/>
      <c r="E104" s="1149"/>
      <c r="F104" s="1137"/>
      <c r="G104" s="1165"/>
      <c r="H104" s="1131"/>
      <c r="I104" s="757" t="s">
        <v>132</v>
      </c>
      <c r="J104" s="535"/>
      <c r="K104" s="634"/>
      <c r="L104" s="535"/>
      <c r="M104" s="535"/>
      <c r="N104" s="535"/>
      <c r="O104" s="754" t="s">
        <v>313</v>
      </c>
      <c r="Q104" s="446"/>
      <c r="S104" s="730"/>
      <c r="T104" s="729"/>
      <c r="U104" s="730"/>
      <c r="V104" s="730"/>
      <c r="W104" s="730"/>
      <c r="X104" s="730"/>
      <c r="Y104" s="730"/>
      <c r="Z104" s="730"/>
      <c r="AA104" s="730"/>
      <c r="AB104" s="730"/>
      <c r="AC104" s="730"/>
      <c r="AD104" s="730"/>
      <c r="AE104" s="730"/>
      <c r="AF104" s="730"/>
      <c r="AG104" s="730"/>
      <c r="AH104" s="730"/>
      <c r="AI104" s="730"/>
      <c r="AJ104" s="730"/>
      <c r="AK104" s="730"/>
      <c r="AL104" s="730"/>
      <c r="AM104" s="730"/>
      <c r="AN104" s="730"/>
      <c r="AO104" s="730"/>
      <c r="AP104" s="730"/>
      <c r="AQ104" s="730"/>
      <c r="AR104" s="730"/>
      <c r="AS104" s="730"/>
      <c r="AT104" s="730"/>
      <c r="AU104" s="730"/>
      <c r="AV104" s="730"/>
    </row>
    <row r="105" spans="2:48" s="445" customFormat="1" ht="21" customHeight="1" x14ac:dyDescent="0.15">
      <c r="B105" s="444"/>
      <c r="D105" s="1149"/>
      <c r="E105" s="1149"/>
      <c r="F105" s="1137"/>
      <c r="G105" s="1165"/>
      <c r="H105" s="1145" t="s">
        <v>269</v>
      </c>
      <c r="I105" s="757" t="s">
        <v>257</v>
      </c>
      <c r="J105" s="535"/>
      <c r="K105" s="633"/>
      <c r="L105" s="535"/>
      <c r="M105" s="535"/>
      <c r="N105" s="535"/>
      <c r="O105" s="754" t="str">
        <f>O93</f>
        <v>7桁半角数字を「-（ハイフン）」なしで入力</v>
      </c>
      <c r="Q105" s="446"/>
      <c r="S105" s="730"/>
      <c r="T105" s="729"/>
      <c r="U105" s="730"/>
      <c r="V105" s="730"/>
      <c r="W105" s="730"/>
      <c r="X105" s="730"/>
      <c r="Y105" s="730"/>
      <c r="Z105" s="730"/>
      <c r="AA105" s="730"/>
      <c r="AB105" s="730"/>
      <c r="AC105" s="730"/>
      <c r="AD105" s="730"/>
      <c r="AE105" s="730"/>
      <c r="AF105" s="730"/>
      <c r="AG105" s="730"/>
      <c r="AH105" s="730"/>
      <c r="AI105" s="730"/>
      <c r="AJ105" s="730"/>
      <c r="AK105" s="730"/>
      <c r="AL105" s="730"/>
      <c r="AM105" s="730"/>
      <c r="AN105" s="730"/>
      <c r="AO105" s="730"/>
      <c r="AP105" s="730"/>
      <c r="AQ105" s="730"/>
      <c r="AR105" s="730"/>
      <c r="AS105" s="730"/>
      <c r="AT105" s="730"/>
      <c r="AU105" s="730"/>
      <c r="AV105" s="730"/>
    </row>
    <row r="106" spans="2:48" s="445" customFormat="1" ht="21" customHeight="1" x14ac:dyDescent="0.15">
      <c r="B106" s="444"/>
      <c r="D106" s="1149"/>
      <c r="E106" s="1149"/>
      <c r="F106" s="1137"/>
      <c r="G106" s="1165"/>
      <c r="H106" s="1128"/>
      <c r="I106" s="757" t="s">
        <v>258</v>
      </c>
      <c r="J106" s="535"/>
      <c r="K106" s="597"/>
      <c r="L106" s="535"/>
      <c r="M106" s="535"/>
      <c r="N106" s="535"/>
      <c r="O106" s="754" t="s">
        <v>262</v>
      </c>
      <c r="Q106" s="446"/>
      <c r="S106" s="730"/>
      <c r="T106" s="729"/>
      <c r="U106" s="730"/>
      <c r="V106" s="730"/>
      <c r="W106" s="730"/>
      <c r="X106" s="730"/>
      <c r="Y106" s="730"/>
      <c r="Z106" s="730"/>
      <c r="AA106" s="730"/>
      <c r="AB106" s="730"/>
      <c r="AC106" s="730"/>
      <c r="AD106" s="730"/>
      <c r="AE106" s="730"/>
      <c r="AF106" s="730"/>
      <c r="AG106" s="730"/>
      <c r="AH106" s="730"/>
      <c r="AI106" s="730"/>
      <c r="AJ106" s="730"/>
      <c r="AK106" s="730"/>
      <c r="AL106" s="730"/>
      <c r="AM106" s="730"/>
      <c r="AN106" s="730"/>
      <c r="AO106" s="730"/>
      <c r="AP106" s="730"/>
      <c r="AQ106" s="730"/>
      <c r="AR106" s="730"/>
      <c r="AS106" s="730"/>
      <c r="AT106" s="730"/>
      <c r="AU106" s="730"/>
      <c r="AV106" s="730"/>
    </row>
    <row r="107" spans="2:48" s="445" customFormat="1" ht="21" customHeight="1" x14ac:dyDescent="0.15">
      <c r="B107" s="444"/>
      <c r="D107" s="1149"/>
      <c r="E107" s="1149"/>
      <c r="F107" s="1137"/>
      <c r="G107" s="1165"/>
      <c r="H107" s="1128"/>
      <c r="I107" s="757" t="s">
        <v>259</v>
      </c>
      <c r="J107" s="535"/>
      <c r="K107" s="597"/>
      <c r="L107" s="535"/>
      <c r="M107" s="535"/>
      <c r="N107" s="535"/>
      <c r="O107" s="754" t="s">
        <v>935</v>
      </c>
      <c r="Q107" s="446"/>
      <c r="S107" s="730"/>
      <c r="T107" s="729"/>
      <c r="U107" s="730"/>
      <c r="V107" s="730"/>
      <c r="W107" s="730"/>
      <c r="X107" s="730"/>
      <c r="Y107" s="730"/>
      <c r="Z107" s="730"/>
      <c r="AA107" s="730"/>
      <c r="AB107" s="730"/>
      <c r="AC107" s="730"/>
      <c r="AD107" s="730"/>
      <c r="AE107" s="730"/>
      <c r="AF107" s="730"/>
      <c r="AG107" s="730"/>
      <c r="AH107" s="730"/>
      <c r="AI107" s="730"/>
      <c r="AJ107" s="730"/>
      <c r="AK107" s="730"/>
      <c r="AL107" s="730"/>
      <c r="AM107" s="730"/>
      <c r="AN107" s="730"/>
      <c r="AO107" s="730"/>
      <c r="AP107" s="730"/>
      <c r="AQ107" s="730"/>
      <c r="AR107" s="730"/>
      <c r="AS107" s="730"/>
      <c r="AT107" s="730"/>
      <c r="AU107" s="730"/>
      <c r="AV107" s="730"/>
    </row>
    <row r="108" spans="2:48" s="445" customFormat="1" ht="21" customHeight="1" x14ac:dyDescent="0.15">
      <c r="B108" s="444"/>
      <c r="D108" s="1149"/>
      <c r="E108" s="1149"/>
      <c r="F108" s="1137"/>
      <c r="G108" s="1165"/>
      <c r="H108" s="1128"/>
      <c r="I108" s="757" t="s">
        <v>895</v>
      </c>
      <c r="J108" s="535"/>
      <c r="K108" s="633"/>
      <c r="L108" s="535"/>
      <c r="M108" s="535"/>
      <c r="N108" s="535"/>
      <c r="O108" s="754" t="s">
        <v>936</v>
      </c>
      <c r="Q108" s="446"/>
      <c r="S108" s="730"/>
      <c r="T108" s="729"/>
      <c r="U108" s="730"/>
      <c r="V108" s="730"/>
      <c r="W108" s="730"/>
      <c r="X108" s="730"/>
      <c r="Y108" s="730"/>
      <c r="Z108" s="730"/>
      <c r="AA108" s="730"/>
      <c r="AB108" s="730"/>
      <c r="AC108" s="730"/>
      <c r="AD108" s="730"/>
      <c r="AE108" s="730"/>
      <c r="AF108" s="730"/>
      <c r="AG108" s="730"/>
      <c r="AH108" s="730"/>
      <c r="AI108" s="730"/>
      <c r="AJ108" s="730"/>
      <c r="AK108" s="730"/>
      <c r="AL108" s="730"/>
      <c r="AM108" s="730"/>
      <c r="AN108" s="730"/>
      <c r="AO108" s="730"/>
      <c r="AP108" s="730"/>
      <c r="AQ108" s="730"/>
      <c r="AR108" s="730"/>
      <c r="AS108" s="730"/>
      <c r="AT108" s="730"/>
      <c r="AU108" s="730"/>
      <c r="AV108" s="730"/>
    </row>
    <row r="109" spans="2:48" s="445" customFormat="1" ht="21" customHeight="1" x14ac:dyDescent="0.15">
      <c r="B109" s="444"/>
      <c r="D109" s="1149"/>
      <c r="E109" s="1149"/>
      <c r="F109" s="1137"/>
      <c r="G109" s="1165"/>
      <c r="H109" s="1129"/>
      <c r="I109" s="757" t="s">
        <v>260</v>
      </c>
      <c r="J109" s="535"/>
      <c r="K109" s="634"/>
      <c r="L109" s="535"/>
      <c r="M109" s="535"/>
      <c r="N109" s="535"/>
      <c r="O109" s="754" t="s">
        <v>283</v>
      </c>
      <c r="Q109" s="446"/>
      <c r="S109" s="730"/>
      <c r="T109" s="729"/>
      <c r="U109" s="730"/>
      <c r="V109" s="730"/>
      <c r="W109" s="730"/>
      <c r="X109" s="730"/>
      <c r="Y109" s="730"/>
      <c r="Z109" s="730"/>
      <c r="AA109" s="730"/>
      <c r="AB109" s="730"/>
      <c r="AC109" s="730"/>
      <c r="AD109" s="730"/>
      <c r="AE109" s="730"/>
      <c r="AF109" s="730"/>
      <c r="AG109" s="730"/>
      <c r="AH109" s="730"/>
      <c r="AI109" s="730"/>
      <c r="AJ109" s="730"/>
      <c r="AK109" s="730"/>
      <c r="AL109" s="730"/>
      <c r="AM109" s="730"/>
      <c r="AN109" s="730"/>
      <c r="AO109" s="730"/>
      <c r="AP109" s="730"/>
      <c r="AQ109" s="730"/>
      <c r="AR109" s="730"/>
      <c r="AS109" s="730"/>
      <c r="AT109" s="730"/>
      <c r="AU109" s="730"/>
      <c r="AV109" s="730"/>
    </row>
    <row r="110" spans="2:48" s="445" customFormat="1" ht="21" customHeight="1" x14ac:dyDescent="0.15">
      <c r="B110" s="444"/>
      <c r="D110" s="1149"/>
      <c r="E110" s="1149"/>
      <c r="F110" s="1137"/>
      <c r="G110" s="1165"/>
      <c r="H110" s="1145" t="s">
        <v>273</v>
      </c>
      <c r="I110" s="757" t="s">
        <v>270</v>
      </c>
      <c r="J110" s="535"/>
      <c r="K110" s="634"/>
      <c r="L110" s="535"/>
      <c r="M110" s="535"/>
      <c r="N110" s="535"/>
      <c r="O110" s="754" t="s">
        <v>897</v>
      </c>
      <c r="Q110" s="446"/>
      <c r="S110" s="730"/>
      <c r="T110" s="729"/>
      <c r="U110" s="730"/>
      <c r="V110" s="730"/>
      <c r="W110" s="730"/>
      <c r="X110" s="730"/>
      <c r="Y110" s="730"/>
      <c r="Z110" s="730"/>
      <c r="AA110" s="730"/>
      <c r="AB110" s="730"/>
      <c r="AC110" s="730"/>
      <c r="AD110" s="730"/>
      <c r="AE110" s="730"/>
      <c r="AF110" s="730"/>
      <c r="AG110" s="730"/>
      <c r="AH110" s="730"/>
      <c r="AI110" s="730"/>
      <c r="AJ110" s="730"/>
      <c r="AK110" s="730"/>
      <c r="AL110" s="730"/>
      <c r="AM110" s="730"/>
      <c r="AN110" s="730"/>
      <c r="AO110" s="730"/>
      <c r="AP110" s="730"/>
      <c r="AQ110" s="730"/>
      <c r="AR110" s="730"/>
      <c r="AS110" s="730"/>
      <c r="AT110" s="730"/>
      <c r="AU110" s="730"/>
      <c r="AV110" s="730"/>
    </row>
    <row r="111" spans="2:48" s="445" customFormat="1" ht="21" customHeight="1" x14ac:dyDescent="0.15">
      <c r="B111" s="444"/>
      <c r="D111" s="1149"/>
      <c r="E111" s="1149"/>
      <c r="F111" s="1137"/>
      <c r="G111" s="1165"/>
      <c r="H111" s="1128"/>
      <c r="I111" s="757" t="s">
        <v>271</v>
      </c>
      <c r="J111" s="535"/>
      <c r="K111" s="634"/>
      <c r="L111" s="535"/>
      <c r="M111" s="535"/>
      <c r="N111" s="535"/>
      <c r="O111" s="754" t="s">
        <v>399</v>
      </c>
      <c r="Q111" s="446"/>
      <c r="S111" s="730"/>
      <c r="T111" s="729"/>
      <c r="U111" s="730"/>
      <c r="V111" s="730"/>
      <c r="W111" s="730"/>
      <c r="X111" s="730"/>
      <c r="Y111" s="730"/>
      <c r="Z111" s="730"/>
      <c r="AA111" s="730"/>
      <c r="AB111" s="730"/>
      <c r="AC111" s="730"/>
      <c r="AD111" s="730"/>
      <c r="AE111" s="730"/>
      <c r="AF111" s="730"/>
      <c r="AG111" s="730"/>
      <c r="AH111" s="730"/>
      <c r="AI111" s="730"/>
      <c r="AJ111" s="730"/>
      <c r="AK111" s="730"/>
      <c r="AL111" s="730"/>
      <c r="AM111" s="730"/>
      <c r="AN111" s="730"/>
      <c r="AO111" s="730"/>
      <c r="AP111" s="730"/>
      <c r="AQ111" s="730"/>
      <c r="AR111" s="730"/>
      <c r="AS111" s="730"/>
      <c r="AT111" s="730"/>
      <c r="AU111" s="730"/>
      <c r="AV111" s="730"/>
    </row>
    <row r="112" spans="2:48" s="445" customFormat="1" ht="21" customHeight="1" x14ac:dyDescent="0.15">
      <c r="B112" s="444"/>
      <c r="D112" s="1149"/>
      <c r="E112" s="1149"/>
      <c r="F112" s="1137"/>
      <c r="G112" s="1165"/>
      <c r="H112" s="1128"/>
      <c r="I112" s="757" t="s">
        <v>272</v>
      </c>
      <c r="J112" s="535"/>
      <c r="K112" s="634"/>
      <c r="L112" s="535"/>
      <c r="M112" s="535"/>
      <c r="N112" s="535"/>
      <c r="O112" s="762" t="s">
        <v>280</v>
      </c>
      <c r="Q112" s="446"/>
      <c r="S112" s="730"/>
      <c r="T112" s="729"/>
      <c r="U112" s="730"/>
      <c r="V112" s="730"/>
      <c r="W112" s="730"/>
      <c r="X112" s="730"/>
      <c r="Y112" s="730"/>
      <c r="Z112" s="730"/>
      <c r="AA112" s="730"/>
      <c r="AB112" s="730"/>
      <c r="AC112" s="730"/>
      <c r="AD112" s="730"/>
      <c r="AE112" s="730"/>
      <c r="AF112" s="730"/>
      <c r="AG112" s="730"/>
      <c r="AH112" s="730"/>
      <c r="AI112" s="730"/>
      <c r="AJ112" s="730"/>
      <c r="AK112" s="730"/>
      <c r="AL112" s="730"/>
      <c r="AM112" s="730"/>
      <c r="AN112" s="730"/>
      <c r="AO112" s="730"/>
      <c r="AP112" s="730"/>
      <c r="AQ112" s="730"/>
      <c r="AR112" s="730"/>
      <c r="AS112" s="730"/>
      <c r="AT112" s="730"/>
      <c r="AU112" s="730"/>
      <c r="AV112" s="730"/>
    </row>
    <row r="113" spans="2:48" s="445" customFormat="1" ht="21" customHeight="1" x14ac:dyDescent="0.15">
      <c r="B113" s="444"/>
      <c r="D113" s="1149"/>
      <c r="E113" s="1149"/>
      <c r="F113" s="758"/>
      <c r="G113" s="759"/>
      <c r="H113" s="1145" t="s">
        <v>1195</v>
      </c>
      <c r="I113" s="1031" t="s">
        <v>821</v>
      </c>
      <c r="J113" s="535"/>
      <c r="K113" s="597"/>
      <c r="L113" s="535"/>
      <c r="M113" s="535"/>
      <c r="N113" s="535"/>
      <c r="O113" s="1035" t="s">
        <v>262</v>
      </c>
      <c r="Q113" s="446"/>
      <c r="S113" s="730"/>
      <c r="T113" s="729"/>
      <c r="U113" s="730"/>
      <c r="V113" s="730"/>
      <c r="W113" s="730"/>
      <c r="X113" s="730"/>
      <c r="Y113" s="730"/>
      <c r="Z113" s="730"/>
      <c r="AA113" s="730"/>
      <c r="AB113" s="730"/>
      <c r="AC113" s="730"/>
      <c r="AD113" s="730"/>
      <c r="AE113" s="730"/>
      <c r="AF113" s="730"/>
      <c r="AG113" s="730"/>
      <c r="AH113" s="730"/>
      <c r="AI113" s="730"/>
      <c r="AJ113" s="730"/>
      <c r="AK113" s="730"/>
      <c r="AL113" s="730"/>
      <c r="AM113" s="730"/>
      <c r="AN113" s="730"/>
      <c r="AO113" s="730"/>
      <c r="AP113" s="730"/>
      <c r="AQ113" s="730"/>
      <c r="AR113" s="730"/>
      <c r="AS113" s="730"/>
      <c r="AT113" s="730"/>
      <c r="AU113" s="730"/>
      <c r="AV113" s="730"/>
    </row>
    <row r="114" spans="2:48" s="445" customFormat="1" ht="71.25" customHeight="1" x14ac:dyDescent="0.15">
      <c r="B114" s="444"/>
      <c r="D114" s="1149"/>
      <c r="E114" s="1149"/>
      <c r="F114" s="758"/>
      <c r="G114" s="759"/>
      <c r="H114" s="1157"/>
      <c r="I114" s="763" t="s">
        <v>880</v>
      </c>
      <c r="J114" s="535"/>
      <c r="K114" s="598"/>
      <c r="L114" s="535"/>
      <c r="M114" s="535"/>
      <c r="N114" s="535"/>
      <c r="O114" s="1035" t="str">
        <f>IF(K113="なし","入力不要","認定日又は認定予定時期を入力　（例｜●●●●年●月認定予定)")</f>
        <v>認定日又は認定予定時期を入力　（例｜●●●●年●月認定予定)</v>
      </c>
      <c r="Q114" s="446"/>
      <c r="S114" s="730"/>
      <c r="T114" s="729"/>
      <c r="U114" s="730"/>
      <c r="V114" s="730"/>
      <c r="W114" s="730"/>
      <c r="X114" s="730"/>
      <c r="Y114" s="730"/>
      <c r="Z114" s="730"/>
      <c r="AA114" s="730"/>
      <c r="AB114" s="730"/>
      <c r="AC114" s="730"/>
      <c r="AD114" s="730"/>
      <c r="AE114" s="730"/>
      <c r="AF114" s="730"/>
      <c r="AG114" s="730"/>
      <c r="AH114" s="730"/>
      <c r="AI114" s="730"/>
      <c r="AJ114" s="730"/>
      <c r="AK114" s="730"/>
      <c r="AL114" s="730"/>
      <c r="AM114" s="730"/>
      <c r="AN114" s="730"/>
      <c r="AO114" s="730"/>
      <c r="AP114" s="730"/>
      <c r="AQ114" s="730"/>
      <c r="AR114" s="730"/>
      <c r="AS114" s="730"/>
      <c r="AT114" s="730"/>
      <c r="AU114" s="730"/>
      <c r="AV114" s="730"/>
    </row>
    <row r="115" spans="2:48" s="445" customFormat="1" ht="21" customHeight="1" x14ac:dyDescent="0.15">
      <c r="B115" s="444"/>
      <c r="D115" s="1149"/>
      <c r="E115" s="1149"/>
      <c r="F115" s="758"/>
      <c r="G115" s="759"/>
      <c r="H115" s="1145" t="s">
        <v>1196</v>
      </c>
      <c r="I115" s="1034" t="s">
        <v>844</v>
      </c>
      <c r="J115" s="535"/>
      <c r="K115" s="597"/>
      <c r="L115" s="535"/>
      <c r="M115" s="535"/>
      <c r="N115" s="535"/>
      <c r="O115" s="1035" t="s">
        <v>262</v>
      </c>
      <c r="Q115" s="446"/>
      <c r="S115" s="730"/>
      <c r="T115" s="729"/>
      <c r="U115" s="730"/>
      <c r="V115" s="730"/>
      <c r="W115" s="730"/>
      <c r="X115" s="730"/>
      <c r="Y115" s="730"/>
      <c r="Z115" s="730"/>
      <c r="AA115" s="730"/>
      <c r="AB115" s="730"/>
      <c r="AC115" s="730"/>
      <c r="AD115" s="730"/>
      <c r="AE115" s="730"/>
      <c r="AF115" s="730"/>
      <c r="AG115" s="730"/>
      <c r="AH115" s="730"/>
      <c r="AI115" s="730"/>
      <c r="AJ115" s="730"/>
      <c r="AK115" s="730"/>
      <c r="AL115" s="730"/>
      <c r="AM115" s="730"/>
      <c r="AN115" s="730"/>
      <c r="AO115" s="730"/>
      <c r="AP115" s="730"/>
      <c r="AQ115" s="730"/>
      <c r="AR115" s="730"/>
      <c r="AS115" s="730"/>
      <c r="AT115" s="730"/>
      <c r="AU115" s="730"/>
      <c r="AV115" s="730"/>
    </row>
    <row r="116" spans="2:48" s="445" customFormat="1" ht="81.75" customHeight="1" thickBot="1" x14ac:dyDescent="0.2">
      <c r="B116" s="444"/>
      <c r="D116" s="1149"/>
      <c r="E116" s="1149"/>
      <c r="F116" s="758"/>
      <c r="G116" s="759"/>
      <c r="H116" s="1146"/>
      <c r="I116" s="761" t="s">
        <v>845</v>
      </c>
      <c r="J116" s="535"/>
      <c r="K116" s="598"/>
      <c r="L116" s="535"/>
      <c r="M116" s="535"/>
      <c r="N116" s="535"/>
      <c r="O116" s="1035" t="str">
        <f>IF(K115="なし","入力不要","宣言日付又は予定時期を入力　（例｜●●●●年●月登録予定)")</f>
        <v>宣言日付又は予定時期を入力　（例｜●●●●年●月登録予定)</v>
      </c>
      <c r="Q116" s="446"/>
      <c r="S116" s="730"/>
      <c r="T116" s="729"/>
      <c r="U116" s="730"/>
      <c r="V116" s="730"/>
      <c r="W116" s="730"/>
      <c r="X116" s="730"/>
      <c r="Y116" s="730"/>
      <c r="Z116" s="730"/>
      <c r="AA116" s="730"/>
      <c r="AB116" s="730"/>
      <c r="AC116" s="730"/>
      <c r="AD116" s="730"/>
      <c r="AE116" s="730"/>
      <c r="AF116" s="730"/>
      <c r="AG116" s="730"/>
      <c r="AH116" s="730"/>
      <c r="AI116" s="730"/>
      <c r="AJ116" s="730"/>
      <c r="AK116" s="730"/>
      <c r="AL116" s="730"/>
      <c r="AM116" s="730"/>
      <c r="AN116" s="730"/>
      <c r="AO116" s="730"/>
      <c r="AP116" s="730"/>
      <c r="AQ116" s="730"/>
      <c r="AR116" s="730"/>
      <c r="AS116" s="730"/>
      <c r="AT116" s="730"/>
      <c r="AU116" s="730"/>
      <c r="AV116" s="730"/>
    </row>
    <row r="117" spans="2:48" s="445" customFormat="1" ht="7.5" customHeight="1" thickTop="1" x14ac:dyDescent="0.15">
      <c r="B117" s="444"/>
      <c r="C117" s="1154"/>
      <c r="D117" s="1154"/>
      <c r="E117" s="1154"/>
      <c r="F117" s="1154"/>
      <c r="G117" s="1154"/>
      <c r="H117" s="1154"/>
      <c r="I117" s="1154"/>
      <c r="J117" s="1154"/>
      <c r="K117" s="1154"/>
      <c r="L117" s="1154"/>
      <c r="M117" s="1154"/>
      <c r="N117" s="1154"/>
      <c r="O117" s="1154"/>
      <c r="P117" s="1154"/>
      <c r="Q117" s="446"/>
      <c r="S117" s="730"/>
      <c r="T117" s="729"/>
      <c r="U117" s="730"/>
      <c r="V117" s="730"/>
      <c r="W117" s="730"/>
      <c r="X117" s="730"/>
      <c r="Y117" s="730"/>
      <c r="Z117" s="730"/>
      <c r="AA117" s="730"/>
      <c r="AB117" s="730"/>
      <c r="AC117" s="730"/>
      <c r="AD117" s="730"/>
      <c r="AE117" s="730"/>
      <c r="AF117" s="730"/>
      <c r="AG117" s="730"/>
      <c r="AH117" s="730"/>
      <c r="AI117" s="730"/>
      <c r="AJ117" s="730"/>
      <c r="AK117" s="730"/>
      <c r="AL117" s="730"/>
      <c r="AM117" s="730"/>
      <c r="AN117" s="730"/>
      <c r="AO117" s="730"/>
      <c r="AP117" s="730"/>
      <c r="AQ117" s="730"/>
      <c r="AR117" s="730"/>
      <c r="AS117" s="730"/>
      <c r="AT117" s="730"/>
      <c r="AU117" s="730"/>
      <c r="AV117" s="730"/>
    </row>
    <row r="118" spans="2:48" s="445" customFormat="1" ht="7.5" customHeight="1" x14ac:dyDescent="0.15">
      <c r="B118" s="444"/>
      <c r="D118" s="454"/>
      <c r="E118" s="455"/>
      <c r="F118" s="455"/>
      <c r="G118" s="455"/>
      <c r="H118" s="455"/>
      <c r="I118" s="455"/>
      <c r="J118" s="455"/>
      <c r="K118" s="455"/>
      <c r="L118" s="455"/>
      <c r="M118" s="455"/>
      <c r="N118" s="455"/>
      <c r="O118" s="455"/>
      <c r="Q118" s="446"/>
      <c r="S118" s="730"/>
      <c r="T118" s="729"/>
      <c r="U118" s="730"/>
      <c r="V118" s="730"/>
      <c r="W118" s="730"/>
      <c r="X118" s="730"/>
      <c r="Y118" s="730"/>
      <c r="Z118" s="730"/>
      <c r="AA118" s="730"/>
      <c r="AB118" s="730"/>
      <c r="AC118" s="730"/>
      <c r="AD118" s="730"/>
      <c r="AE118" s="730"/>
      <c r="AF118" s="730"/>
      <c r="AG118" s="730"/>
      <c r="AH118" s="730"/>
      <c r="AI118" s="730"/>
      <c r="AJ118" s="730"/>
      <c r="AK118" s="730"/>
      <c r="AL118" s="730"/>
      <c r="AM118" s="730"/>
      <c r="AN118" s="730"/>
      <c r="AO118" s="730"/>
      <c r="AP118" s="730"/>
      <c r="AQ118" s="730"/>
      <c r="AR118" s="730"/>
      <c r="AS118" s="730"/>
      <c r="AT118" s="730"/>
      <c r="AU118" s="730"/>
      <c r="AV118" s="730"/>
    </row>
    <row r="119" spans="2:48" s="445" customFormat="1" ht="23.25" customHeight="1" x14ac:dyDescent="0.15">
      <c r="B119" s="444" t="b">
        <v>0</v>
      </c>
      <c r="D119" s="1164" t="s">
        <v>885</v>
      </c>
      <c r="E119" s="1164"/>
      <c r="F119" s="1164"/>
      <c r="G119" s="1164"/>
      <c r="H119" s="1164"/>
      <c r="I119" s="1164"/>
      <c r="J119" s="1164"/>
      <c r="K119" s="1164"/>
      <c r="L119" s="1164"/>
      <c r="M119" s="1164"/>
      <c r="N119" s="1164"/>
      <c r="O119" s="1164"/>
      <c r="Q119" s="446"/>
      <c r="S119" s="730"/>
      <c r="T119" s="729"/>
      <c r="U119" s="730"/>
      <c r="V119" s="730"/>
      <c r="W119" s="730"/>
      <c r="X119" s="730"/>
      <c r="Y119" s="730"/>
      <c r="Z119" s="730"/>
      <c r="AA119" s="730"/>
      <c r="AB119" s="730"/>
      <c r="AC119" s="730"/>
      <c r="AD119" s="730"/>
      <c r="AE119" s="730"/>
      <c r="AF119" s="730"/>
      <c r="AG119" s="730"/>
      <c r="AH119" s="730"/>
      <c r="AI119" s="730"/>
      <c r="AJ119" s="730"/>
      <c r="AK119" s="730"/>
      <c r="AL119" s="730"/>
      <c r="AM119" s="730"/>
      <c r="AN119" s="730"/>
      <c r="AO119" s="730"/>
      <c r="AP119" s="730"/>
      <c r="AQ119" s="730"/>
      <c r="AR119" s="730"/>
      <c r="AS119" s="730"/>
      <c r="AT119" s="730"/>
      <c r="AU119" s="730"/>
      <c r="AV119" s="730"/>
    </row>
    <row r="120" spans="2:48" ht="21" customHeight="1" x14ac:dyDescent="0.15">
      <c r="B120" s="436"/>
      <c r="C120" s="424"/>
      <c r="D120" s="1149" t="s">
        <v>678</v>
      </c>
      <c r="E120" s="1149"/>
      <c r="F120" s="1137"/>
      <c r="G120" s="1165"/>
      <c r="H120" s="1129" t="s">
        <v>304</v>
      </c>
      <c r="I120" s="1134"/>
      <c r="J120" s="632"/>
      <c r="K120" s="597"/>
      <c r="L120" s="632"/>
      <c r="M120" s="632"/>
      <c r="N120" s="632"/>
      <c r="O120" s="753" t="s">
        <v>263</v>
      </c>
      <c r="Q120" s="437"/>
      <c r="T120" s="727"/>
    </row>
    <row r="121" spans="2:48" ht="21" customHeight="1" x14ac:dyDescent="0.15">
      <c r="B121" s="436"/>
      <c r="C121" s="424"/>
      <c r="D121" s="1149"/>
      <c r="E121" s="1149"/>
      <c r="F121" s="1137"/>
      <c r="G121" s="1165"/>
      <c r="H121" s="1130" t="s">
        <v>303</v>
      </c>
      <c r="I121" s="1131"/>
      <c r="J121" s="632"/>
      <c r="K121" s="597"/>
      <c r="L121" s="632"/>
      <c r="M121" s="632"/>
      <c r="N121" s="632"/>
      <c r="O121" s="753"/>
      <c r="Q121" s="437"/>
      <c r="S121" s="728"/>
      <c r="T121" s="729" t="s">
        <v>302</v>
      </c>
    </row>
    <row r="122" spans="2:48" ht="21" customHeight="1" x14ac:dyDescent="0.15">
      <c r="B122" s="436"/>
      <c r="C122" s="424"/>
      <c r="D122" s="1149"/>
      <c r="E122" s="1149"/>
      <c r="F122" s="1137"/>
      <c r="G122" s="1165"/>
      <c r="H122" s="1131" t="s">
        <v>254</v>
      </c>
      <c r="I122" s="1156"/>
      <c r="J122" s="632"/>
      <c r="K122" s="633"/>
      <c r="L122" s="632"/>
      <c r="M122" s="632"/>
      <c r="N122" s="632"/>
      <c r="O122" s="754" t="s">
        <v>255</v>
      </c>
      <c r="Q122" s="437"/>
      <c r="S122" s="728"/>
      <c r="T122" s="729"/>
    </row>
    <row r="123" spans="2:48" ht="21" customHeight="1" x14ac:dyDescent="0.15">
      <c r="B123" s="436"/>
      <c r="C123" s="424"/>
      <c r="D123" s="1149"/>
      <c r="E123" s="1149"/>
      <c r="F123" s="1137"/>
      <c r="G123" s="1165"/>
      <c r="H123" s="1127" t="s">
        <v>306</v>
      </c>
      <c r="I123" s="757" t="s">
        <v>13</v>
      </c>
      <c r="J123" s="632"/>
      <c r="K123" s="633"/>
      <c r="L123" s="632"/>
      <c r="M123" s="632"/>
      <c r="N123" s="632"/>
      <c r="O123" s="754" t="s">
        <v>672</v>
      </c>
      <c r="Q123" s="437"/>
      <c r="S123" s="728"/>
      <c r="T123" s="729" t="s">
        <v>302</v>
      </c>
    </row>
    <row r="124" spans="2:48" ht="21" customHeight="1" x14ac:dyDescent="0.15">
      <c r="B124" s="436"/>
      <c r="D124" s="1149"/>
      <c r="E124" s="1149"/>
      <c r="F124" s="1137"/>
      <c r="G124" s="1165"/>
      <c r="H124" s="1128"/>
      <c r="I124" s="757" t="s">
        <v>307</v>
      </c>
      <c r="J124" s="632"/>
      <c r="K124" s="633"/>
      <c r="L124" s="632"/>
      <c r="M124" s="632"/>
      <c r="N124" s="632"/>
      <c r="O124" s="754" t="s">
        <v>263</v>
      </c>
      <c r="Q124" s="437"/>
      <c r="S124" s="728"/>
      <c r="T124" s="729"/>
    </row>
    <row r="125" spans="2:48" ht="21" customHeight="1" x14ac:dyDescent="0.15">
      <c r="B125" s="436"/>
      <c r="D125" s="1149"/>
      <c r="E125" s="1149"/>
      <c r="F125" s="1137"/>
      <c r="G125" s="1165"/>
      <c r="H125" s="1128"/>
      <c r="I125" s="757" t="s">
        <v>308</v>
      </c>
      <c r="J125" s="632"/>
      <c r="K125" s="633"/>
      <c r="L125" s="632"/>
      <c r="M125" s="632"/>
      <c r="N125" s="632"/>
      <c r="O125" s="754" t="s">
        <v>312</v>
      </c>
      <c r="Q125" s="437"/>
      <c r="S125" s="728"/>
      <c r="T125" s="729"/>
    </row>
    <row r="126" spans="2:48" ht="21" customHeight="1" x14ac:dyDescent="0.15">
      <c r="B126" s="436"/>
      <c r="D126" s="1149"/>
      <c r="E126" s="1149"/>
      <c r="F126" s="1137"/>
      <c r="G126" s="1165"/>
      <c r="H126" s="1128"/>
      <c r="I126" s="757" t="s">
        <v>131</v>
      </c>
      <c r="J126" s="632"/>
      <c r="K126" s="633"/>
      <c r="L126" s="632"/>
      <c r="M126" s="632"/>
      <c r="N126" s="632"/>
      <c r="O126" s="754" t="s">
        <v>281</v>
      </c>
      <c r="Q126" s="437"/>
      <c r="S126" s="728"/>
      <c r="T126" s="729" t="s">
        <v>302</v>
      </c>
    </row>
    <row r="127" spans="2:48" ht="21" customHeight="1" x14ac:dyDescent="0.15">
      <c r="B127" s="436"/>
      <c r="D127" s="1149"/>
      <c r="E127" s="1149"/>
      <c r="F127" s="1137"/>
      <c r="G127" s="1165"/>
      <c r="H127" s="1129"/>
      <c r="I127" s="757" t="s">
        <v>132</v>
      </c>
      <c r="J127" s="632"/>
      <c r="K127" s="633"/>
      <c r="L127" s="632"/>
      <c r="M127" s="632"/>
      <c r="N127" s="632"/>
      <c r="O127" s="754" t="s">
        <v>281</v>
      </c>
      <c r="Q127" s="437"/>
      <c r="S127" s="728"/>
      <c r="T127" s="729" t="s">
        <v>302</v>
      </c>
    </row>
    <row r="128" spans="2:48" ht="21" customHeight="1" x14ac:dyDescent="0.15">
      <c r="B128" s="436"/>
      <c r="D128" s="1149"/>
      <c r="E128" s="1149"/>
      <c r="F128" s="1137"/>
      <c r="G128" s="1165"/>
      <c r="H128" s="1131" t="s">
        <v>256</v>
      </c>
      <c r="I128" s="757" t="s">
        <v>257</v>
      </c>
      <c r="J128" s="632"/>
      <c r="K128" s="633"/>
      <c r="L128" s="632"/>
      <c r="M128" s="632"/>
      <c r="N128" s="632"/>
      <c r="O128" s="754" t="s">
        <v>261</v>
      </c>
      <c r="Q128" s="437"/>
      <c r="S128" s="728"/>
      <c r="T128" s="729"/>
    </row>
    <row r="129" spans="2:48" ht="21" customHeight="1" x14ac:dyDescent="0.15">
      <c r="B129" s="436"/>
      <c r="D129" s="1149"/>
      <c r="E129" s="1149"/>
      <c r="F129" s="1137"/>
      <c r="G129" s="1165"/>
      <c r="H129" s="1131"/>
      <c r="I129" s="757" t="s">
        <v>133</v>
      </c>
      <c r="J129" s="632"/>
      <c r="K129" s="597"/>
      <c r="L129" s="632"/>
      <c r="M129" s="632"/>
      <c r="N129" s="632"/>
      <c r="O129" s="754" t="s">
        <v>262</v>
      </c>
      <c r="Q129" s="437"/>
      <c r="S129" s="728"/>
      <c r="T129" s="729"/>
    </row>
    <row r="130" spans="2:48" ht="21" customHeight="1" x14ac:dyDescent="0.15">
      <c r="B130" s="436"/>
      <c r="D130" s="1149"/>
      <c r="E130" s="1149"/>
      <c r="F130" s="1137"/>
      <c r="G130" s="1165"/>
      <c r="H130" s="1131"/>
      <c r="I130" s="757" t="s">
        <v>134</v>
      </c>
      <c r="J130" s="632"/>
      <c r="K130" s="597"/>
      <c r="L130" s="632"/>
      <c r="M130" s="632"/>
      <c r="N130" s="632"/>
      <c r="O130" s="754" t="s">
        <v>935</v>
      </c>
      <c r="Q130" s="437"/>
      <c r="S130" s="728"/>
      <c r="T130" s="729" t="s">
        <v>302</v>
      </c>
    </row>
    <row r="131" spans="2:48" ht="21" customHeight="1" x14ac:dyDescent="0.15">
      <c r="B131" s="436"/>
      <c r="D131" s="1149"/>
      <c r="E131" s="1149"/>
      <c r="F131" s="1137"/>
      <c r="G131" s="1165"/>
      <c r="H131" s="1131"/>
      <c r="I131" s="757" t="s">
        <v>895</v>
      </c>
      <c r="J131" s="632"/>
      <c r="K131" s="633"/>
      <c r="L131" s="632"/>
      <c r="M131" s="632"/>
      <c r="N131" s="632"/>
      <c r="O131" s="754" t="s">
        <v>936</v>
      </c>
      <c r="Q131" s="437"/>
      <c r="S131" s="728"/>
      <c r="T131" s="729" t="s">
        <v>302</v>
      </c>
    </row>
    <row r="132" spans="2:48" s="445" customFormat="1" ht="21" customHeight="1" x14ac:dyDescent="0.15">
      <c r="B132" s="444"/>
      <c r="D132" s="1149"/>
      <c r="E132" s="1149"/>
      <c r="F132" s="1137"/>
      <c r="G132" s="1165"/>
      <c r="H132" s="1131"/>
      <c r="I132" s="757" t="s">
        <v>260</v>
      </c>
      <c r="J132" s="535"/>
      <c r="K132" s="634"/>
      <c r="L132" s="535"/>
      <c r="M132" s="535"/>
      <c r="N132" s="535"/>
      <c r="O132" s="754" t="s">
        <v>283</v>
      </c>
      <c r="Q132" s="446"/>
      <c r="S132" s="728"/>
      <c r="T132" s="729" t="s">
        <v>302</v>
      </c>
      <c r="U132" s="730"/>
      <c r="V132" s="730"/>
      <c r="W132" s="730"/>
      <c r="X132" s="730"/>
      <c r="Y132" s="730"/>
      <c r="Z132" s="730"/>
      <c r="AA132" s="730"/>
      <c r="AB132" s="730"/>
      <c r="AC132" s="730"/>
      <c r="AD132" s="730"/>
      <c r="AE132" s="730"/>
      <c r="AF132" s="730"/>
      <c r="AG132" s="730"/>
      <c r="AH132" s="730"/>
      <c r="AI132" s="730"/>
      <c r="AJ132" s="730"/>
      <c r="AK132" s="730"/>
      <c r="AL132" s="730"/>
      <c r="AM132" s="730"/>
      <c r="AN132" s="730"/>
      <c r="AO132" s="730"/>
      <c r="AP132" s="730"/>
      <c r="AQ132" s="730"/>
      <c r="AR132" s="730"/>
      <c r="AS132" s="730"/>
      <c r="AT132" s="730"/>
      <c r="AU132" s="730"/>
      <c r="AV132" s="730"/>
    </row>
    <row r="133" spans="2:48" s="445" customFormat="1" ht="21" customHeight="1" x14ac:dyDescent="0.15">
      <c r="B133" s="444">
        <v>0</v>
      </c>
      <c r="D133" s="1149"/>
      <c r="E133" s="1149"/>
      <c r="F133" s="1137"/>
      <c r="G133" s="1165"/>
      <c r="H133" s="1131" t="s">
        <v>267</v>
      </c>
      <c r="I133" s="757" t="s">
        <v>151</v>
      </c>
      <c r="J133" s="535"/>
      <c r="K133" s="635"/>
      <c r="L133" s="535"/>
      <c r="M133" s="535"/>
      <c r="N133" s="535"/>
      <c r="O133" s="754" t="s">
        <v>896</v>
      </c>
      <c r="Q133" s="446"/>
      <c r="S133" s="730"/>
      <c r="T133" s="731" t="s">
        <v>661</v>
      </c>
      <c r="U133" s="730"/>
      <c r="V133" s="730"/>
      <c r="W133" s="730"/>
      <c r="X133" s="730"/>
      <c r="Y133" s="730"/>
      <c r="Z133" s="730"/>
      <c r="AA133" s="730"/>
      <c r="AB133" s="730"/>
      <c r="AC133" s="730"/>
      <c r="AD133" s="730"/>
      <c r="AE133" s="730"/>
      <c r="AF133" s="730"/>
      <c r="AG133" s="730"/>
      <c r="AH133" s="730"/>
      <c r="AI133" s="730"/>
      <c r="AJ133" s="730"/>
      <c r="AK133" s="730"/>
      <c r="AL133" s="730"/>
      <c r="AM133" s="730"/>
      <c r="AN133" s="730"/>
      <c r="AO133" s="730"/>
      <c r="AP133" s="730"/>
      <c r="AQ133" s="730"/>
      <c r="AR133" s="730"/>
      <c r="AS133" s="730"/>
      <c r="AT133" s="730"/>
      <c r="AU133" s="730"/>
      <c r="AV133" s="730"/>
    </row>
    <row r="134" spans="2:48" s="445" customFormat="1" ht="21" customHeight="1" x14ac:dyDescent="0.15">
      <c r="B134" s="444"/>
      <c r="D134" s="1149"/>
      <c r="E134" s="1149"/>
      <c r="F134" s="1137"/>
      <c r="G134" s="1165"/>
      <c r="H134" s="1131"/>
      <c r="I134" s="757" t="s">
        <v>127</v>
      </c>
      <c r="J134" s="535"/>
      <c r="K134" s="634"/>
      <c r="L134" s="535"/>
      <c r="M134" s="535"/>
      <c r="N134" s="535"/>
      <c r="O134" s="754" t="s">
        <v>284</v>
      </c>
      <c r="Q134" s="446"/>
      <c r="S134" s="730"/>
      <c r="T134" s="729"/>
      <c r="U134" s="730"/>
      <c r="V134" s="730"/>
      <c r="W134" s="730"/>
      <c r="X134" s="730"/>
      <c r="Y134" s="730"/>
      <c r="Z134" s="730"/>
      <c r="AA134" s="730"/>
      <c r="AB134" s="730"/>
      <c r="AC134" s="730"/>
      <c r="AD134" s="730"/>
      <c r="AE134" s="730"/>
      <c r="AF134" s="730"/>
      <c r="AG134" s="730"/>
      <c r="AH134" s="730"/>
      <c r="AI134" s="730"/>
      <c r="AJ134" s="730"/>
      <c r="AK134" s="730"/>
      <c r="AL134" s="730"/>
      <c r="AM134" s="730"/>
      <c r="AN134" s="730"/>
      <c r="AO134" s="730"/>
      <c r="AP134" s="730"/>
      <c r="AQ134" s="730"/>
      <c r="AR134" s="730"/>
      <c r="AS134" s="730"/>
      <c r="AT134" s="730"/>
      <c r="AU134" s="730"/>
      <c r="AV134" s="730"/>
    </row>
    <row r="135" spans="2:48" s="445" customFormat="1" ht="21" customHeight="1" x14ac:dyDescent="0.15">
      <c r="B135" s="444"/>
      <c r="D135" s="1149"/>
      <c r="E135" s="1149"/>
      <c r="F135" s="1137"/>
      <c r="G135" s="1165"/>
      <c r="H135" s="1131"/>
      <c r="I135" s="757" t="s">
        <v>13</v>
      </c>
      <c r="J135" s="535"/>
      <c r="K135" s="634"/>
      <c r="L135" s="535"/>
      <c r="M135" s="535"/>
      <c r="N135" s="535"/>
      <c r="O135" s="754" t="s">
        <v>673</v>
      </c>
      <c r="Q135" s="446"/>
      <c r="S135" s="730"/>
      <c r="T135" s="729"/>
      <c r="U135" s="730"/>
      <c r="V135" s="730"/>
      <c r="W135" s="730"/>
      <c r="X135" s="730"/>
      <c r="Y135" s="730"/>
      <c r="Z135" s="730"/>
      <c r="AA135" s="730"/>
      <c r="AB135" s="730"/>
      <c r="AC135" s="730"/>
      <c r="AD135" s="730"/>
      <c r="AE135" s="730"/>
      <c r="AF135" s="730"/>
      <c r="AG135" s="730"/>
      <c r="AH135" s="730"/>
      <c r="AI135" s="730"/>
      <c r="AJ135" s="730"/>
      <c r="AK135" s="730"/>
      <c r="AL135" s="730"/>
      <c r="AM135" s="730"/>
      <c r="AN135" s="730"/>
      <c r="AO135" s="730"/>
      <c r="AP135" s="730"/>
      <c r="AQ135" s="730"/>
      <c r="AR135" s="730"/>
      <c r="AS135" s="730"/>
      <c r="AT135" s="730"/>
      <c r="AU135" s="730"/>
      <c r="AV135" s="730"/>
    </row>
    <row r="136" spans="2:48" s="445" customFormat="1" ht="21" customHeight="1" x14ac:dyDescent="0.15">
      <c r="B136" s="444"/>
      <c r="D136" s="1149"/>
      <c r="E136" s="1149"/>
      <c r="F136" s="1137"/>
      <c r="G136" s="1165"/>
      <c r="H136" s="1131"/>
      <c r="I136" s="757" t="s">
        <v>307</v>
      </c>
      <c r="J136" s="535"/>
      <c r="K136" s="634"/>
      <c r="L136" s="535"/>
      <c r="M136" s="535"/>
      <c r="N136" s="535"/>
      <c r="O136" s="754" t="s">
        <v>263</v>
      </c>
      <c r="Q136" s="446"/>
      <c r="S136" s="730"/>
      <c r="T136" s="729"/>
      <c r="U136" s="730"/>
      <c r="V136" s="730"/>
      <c r="W136" s="730"/>
      <c r="X136" s="730"/>
      <c r="Y136" s="730"/>
      <c r="Z136" s="730"/>
      <c r="AA136" s="730"/>
      <c r="AB136" s="730"/>
      <c r="AC136" s="730"/>
      <c r="AD136" s="730"/>
      <c r="AE136" s="730"/>
      <c r="AF136" s="730"/>
      <c r="AG136" s="730"/>
      <c r="AH136" s="730"/>
      <c r="AI136" s="730"/>
      <c r="AJ136" s="730"/>
      <c r="AK136" s="730"/>
      <c r="AL136" s="730"/>
      <c r="AM136" s="730"/>
      <c r="AN136" s="730"/>
      <c r="AO136" s="730"/>
      <c r="AP136" s="730"/>
      <c r="AQ136" s="730"/>
      <c r="AR136" s="730"/>
      <c r="AS136" s="730"/>
      <c r="AT136" s="730"/>
      <c r="AU136" s="730"/>
      <c r="AV136" s="730"/>
    </row>
    <row r="137" spans="2:48" s="445" customFormat="1" ht="21" customHeight="1" x14ac:dyDescent="0.15">
      <c r="B137" s="444"/>
      <c r="D137" s="1149"/>
      <c r="E137" s="1149"/>
      <c r="F137" s="1137"/>
      <c r="G137" s="1165"/>
      <c r="H137" s="1131"/>
      <c r="I137" s="757" t="s">
        <v>308</v>
      </c>
      <c r="J137" s="535"/>
      <c r="K137" s="634"/>
      <c r="L137" s="535"/>
      <c r="M137" s="535"/>
      <c r="N137" s="535"/>
      <c r="O137" s="754" t="s">
        <v>312</v>
      </c>
      <c r="Q137" s="446"/>
      <c r="S137" s="730"/>
      <c r="T137" s="729"/>
      <c r="U137" s="730"/>
      <c r="V137" s="730"/>
      <c r="W137" s="730"/>
      <c r="X137" s="730"/>
      <c r="Y137" s="730"/>
      <c r="Z137" s="730"/>
      <c r="AA137" s="730"/>
      <c r="AB137" s="730"/>
      <c r="AC137" s="730"/>
      <c r="AD137" s="730"/>
      <c r="AE137" s="730"/>
      <c r="AF137" s="730"/>
      <c r="AG137" s="730"/>
      <c r="AH137" s="730"/>
      <c r="AI137" s="730"/>
      <c r="AJ137" s="730"/>
      <c r="AK137" s="730"/>
      <c r="AL137" s="730"/>
      <c r="AM137" s="730"/>
      <c r="AN137" s="730"/>
      <c r="AO137" s="730"/>
      <c r="AP137" s="730"/>
      <c r="AQ137" s="730"/>
      <c r="AR137" s="730"/>
      <c r="AS137" s="730"/>
      <c r="AT137" s="730"/>
      <c r="AU137" s="730"/>
      <c r="AV137" s="730"/>
    </row>
    <row r="138" spans="2:48" s="445" customFormat="1" ht="21" customHeight="1" x14ac:dyDescent="0.15">
      <c r="B138" s="444"/>
      <c r="D138" s="1149"/>
      <c r="E138" s="1149"/>
      <c r="F138" s="1137"/>
      <c r="G138" s="1165"/>
      <c r="H138" s="1131"/>
      <c r="I138" s="757" t="s">
        <v>131</v>
      </c>
      <c r="J138" s="535"/>
      <c r="K138" s="634"/>
      <c r="L138" s="535"/>
      <c r="M138" s="535"/>
      <c r="N138" s="535"/>
      <c r="O138" s="754" t="s">
        <v>281</v>
      </c>
      <c r="Q138" s="446"/>
      <c r="S138" s="730"/>
      <c r="T138" s="729"/>
      <c r="U138" s="730"/>
      <c r="V138" s="730"/>
      <c r="W138" s="730"/>
      <c r="X138" s="730"/>
      <c r="Y138" s="730"/>
      <c r="Z138" s="730"/>
      <c r="AA138" s="730"/>
      <c r="AB138" s="730"/>
      <c r="AC138" s="730"/>
      <c r="AD138" s="730"/>
      <c r="AE138" s="730"/>
      <c r="AF138" s="730"/>
      <c r="AG138" s="730"/>
      <c r="AH138" s="730"/>
      <c r="AI138" s="730"/>
      <c r="AJ138" s="730"/>
      <c r="AK138" s="730"/>
      <c r="AL138" s="730"/>
      <c r="AM138" s="730"/>
      <c r="AN138" s="730"/>
      <c r="AO138" s="730"/>
      <c r="AP138" s="730"/>
      <c r="AQ138" s="730"/>
      <c r="AR138" s="730"/>
      <c r="AS138" s="730"/>
      <c r="AT138" s="730"/>
      <c r="AU138" s="730"/>
      <c r="AV138" s="730"/>
    </row>
    <row r="139" spans="2:48" s="445" customFormat="1" ht="21" customHeight="1" x14ac:dyDescent="0.15">
      <c r="B139" s="444"/>
      <c r="D139" s="1149"/>
      <c r="E139" s="1149"/>
      <c r="F139" s="1137"/>
      <c r="G139" s="1165"/>
      <c r="H139" s="1131"/>
      <c r="I139" s="757" t="s">
        <v>132</v>
      </c>
      <c r="J139" s="535"/>
      <c r="K139" s="634"/>
      <c r="L139" s="535"/>
      <c r="M139" s="535"/>
      <c r="N139" s="535"/>
      <c r="O139" s="754" t="s">
        <v>281</v>
      </c>
      <c r="Q139" s="446"/>
      <c r="S139" s="730"/>
      <c r="T139" s="729"/>
      <c r="U139" s="730"/>
      <c r="V139" s="730"/>
      <c r="W139" s="730"/>
      <c r="X139" s="730"/>
      <c r="Y139" s="730"/>
      <c r="Z139" s="730"/>
      <c r="AA139" s="730"/>
      <c r="AB139" s="730"/>
      <c r="AC139" s="730"/>
      <c r="AD139" s="730"/>
      <c r="AE139" s="730"/>
      <c r="AF139" s="730"/>
      <c r="AG139" s="730"/>
      <c r="AH139" s="730"/>
      <c r="AI139" s="730"/>
      <c r="AJ139" s="730"/>
      <c r="AK139" s="730"/>
      <c r="AL139" s="730"/>
      <c r="AM139" s="730"/>
      <c r="AN139" s="730"/>
      <c r="AO139" s="730"/>
      <c r="AP139" s="730"/>
      <c r="AQ139" s="730"/>
      <c r="AR139" s="730"/>
      <c r="AS139" s="730"/>
      <c r="AT139" s="730"/>
      <c r="AU139" s="730"/>
      <c r="AV139" s="730"/>
    </row>
    <row r="140" spans="2:48" s="445" customFormat="1" ht="21" customHeight="1" x14ac:dyDescent="0.15">
      <c r="B140" s="444"/>
      <c r="D140" s="1149"/>
      <c r="E140" s="1149"/>
      <c r="F140" s="1137"/>
      <c r="G140" s="1165"/>
      <c r="H140" s="1145" t="s">
        <v>269</v>
      </c>
      <c r="I140" s="757" t="s">
        <v>257</v>
      </c>
      <c r="J140" s="535"/>
      <c r="K140" s="633"/>
      <c r="L140" s="535"/>
      <c r="M140" s="535"/>
      <c r="N140" s="535"/>
      <c r="O140" s="754" t="str">
        <f>O128</f>
        <v>7桁半角数字を「-（ハイフン）」なしで入力</v>
      </c>
      <c r="Q140" s="446"/>
      <c r="S140" s="730"/>
      <c r="T140" s="729"/>
      <c r="U140" s="730"/>
      <c r="V140" s="730"/>
      <c r="W140" s="730"/>
      <c r="X140" s="730"/>
      <c r="Y140" s="730"/>
      <c r="Z140" s="730"/>
      <c r="AA140" s="730"/>
      <c r="AB140" s="730"/>
      <c r="AC140" s="730"/>
      <c r="AD140" s="730"/>
      <c r="AE140" s="730"/>
      <c r="AF140" s="730"/>
      <c r="AG140" s="730"/>
      <c r="AH140" s="730"/>
      <c r="AI140" s="730"/>
      <c r="AJ140" s="730"/>
      <c r="AK140" s="730"/>
      <c r="AL140" s="730"/>
      <c r="AM140" s="730"/>
      <c r="AN140" s="730"/>
      <c r="AO140" s="730"/>
      <c r="AP140" s="730"/>
      <c r="AQ140" s="730"/>
      <c r="AR140" s="730"/>
      <c r="AS140" s="730"/>
      <c r="AT140" s="730"/>
      <c r="AU140" s="730"/>
      <c r="AV140" s="730"/>
    </row>
    <row r="141" spans="2:48" s="445" customFormat="1" ht="21" customHeight="1" x14ac:dyDescent="0.15">
      <c r="B141" s="444"/>
      <c r="D141" s="1149"/>
      <c r="E141" s="1149"/>
      <c r="F141" s="1137"/>
      <c r="G141" s="1165"/>
      <c r="H141" s="1128"/>
      <c r="I141" s="757" t="s">
        <v>133</v>
      </c>
      <c r="J141" s="535"/>
      <c r="K141" s="597"/>
      <c r="L141" s="535"/>
      <c r="M141" s="535"/>
      <c r="N141" s="535"/>
      <c r="O141" s="754" t="s">
        <v>262</v>
      </c>
      <c r="Q141" s="446"/>
      <c r="S141" s="730"/>
      <c r="T141" s="729"/>
      <c r="U141" s="730"/>
      <c r="V141" s="730"/>
      <c r="W141" s="730"/>
      <c r="X141" s="730"/>
      <c r="Y141" s="730"/>
      <c r="Z141" s="730"/>
      <c r="AA141" s="730"/>
      <c r="AB141" s="730"/>
      <c r="AC141" s="730"/>
      <c r="AD141" s="730"/>
      <c r="AE141" s="730"/>
      <c r="AF141" s="730"/>
      <c r="AG141" s="730"/>
      <c r="AH141" s="730"/>
      <c r="AI141" s="730"/>
      <c r="AJ141" s="730"/>
      <c r="AK141" s="730"/>
      <c r="AL141" s="730"/>
      <c r="AM141" s="730"/>
      <c r="AN141" s="730"/>
      <c r="AO141" s="730"/>
      <c r="AP141" s="730"/>
      <c r="AQ141" s="730"/>
      <c r="AR141" s="730"/>
      <c r="AS141" s="730"/>
      <c r="AT141" s="730"/>
      <c r="AU141" s="730"/>
      <c r="AV141" s="730"/>
    </row>
    <row r="142" spans="2:48" s="445" customFormat="1" ht="21" customHeight="1" x14ac:dyDescent="0.15">
      <c r="B142" s="444"/>
      <c r="D142" s="1149"/>
      <c r="E142" s="1149"/>
      <c r="F142" s="1137"/>
      <c r="G142" s="1165"/>
      <c r="H142" s="1128"/>
      <c r="I142" s="757" t="s">
        <v>134</v>
      </c>
      <c r="J142" s="535"/>
      <c r="K142" s="597"/>
      <c r="L142" s="535"/>
      <c r="M142" s="535"/>
      <c r="N142" s="535"/>
      <c r="O142" s="754" t="s">
        <v>935</v>
      </c>
      <c r="Q142" s="446"/>
      <c r="S142" s="730"/>
      <c r="T142" s="729"/>
      <c r="U142" s="730"/>
      <c r="V142" s="730"/>
      <c r="W142" s="730"/>
      <c r="X142" s="730"/>
      <c r="Y142" s="730"/>
      <c r="Z142" s="730"/>
      <c r="AA142" s="730"/>
      <c r="AB142" s="730"/>
      <c r="AC142" s="730"/>
      <c r="AD142" s="730"/>
      <c r="AE142" s="730"/>
      <c r="AF142" s="730"/>
      <c r="AG142" s="730"/>
      <c r="AH142" s="730"/>
      <c r="AI142" s="730"/>
      <c r="AJ142" s="730"/>
      <c r="AK142" s="730"/>
      <c r="AL142" s="730"/>
      <c r="AM142" s="730"/>
      <c r="AN142" s="730"/>
      <c r="AO142" s="730"/>
      <c r="AP142" s="730"/>
      <c r="AQ142" s="730"/>
      <c r="AR142" s="730"/>
      <c r="AS142" s="730"/>
      <c r="AT142" s="730"/>
      <c r="AU142" s="730"/>
      <c r="AV142" s="730"/>
    </row>
    <row r="143" spans="2:48" s="445" customFormat="1" ht="21" customHeight="1" x14ac:dyDescent="0.15">
      <c r="B143" s="444"/>
      <c r="D143" s="1149"/>
      <c r="E143" s="1149"/>
      <c r="F143" s="1137"/>
      <c r="G143" s="1165"/>
      <c r="H143" s="1128"/>
      <c r="I143" s="757" t="s">
        <v>895</v>
      </c>
      <c r="J143" s="535"/>
      <c r="K143" s="633"/>
      <c r="L143" s="535"/>
      <c r="M143" s="535"/>
      <c r="N143" s="535"/>
      <c r="O143" s="754" t="s">
        <v>936</v>
      </c>
      <c r="Q143" s="446"/>
      <c r="S143" s="730"/>
      <c r="T143" s="729"/>
      <c r="U143" s="730"/>
      <c r="V143" s="730"/>
      <c r="W143" s="730"/>
      <c r="X143" s="730"/>
      <c r="Y143" s="730"/>
      <c r="Z143" s="730"/>
      <c r="AA143" s="730"/>
      <c r="AB143" s="730"/>
      <c r="AC143" s="730"/>
      <c r="AD143" s="730"/>
      <c r="AE143" s="730"/>
      <c r="AF143" s="730"/>
      <c r="AG143" s="730"/>
      <c r="AH143" s="730"/>
      <c r="AI143" s="730"/>
      <c r="AJ143" s="730"/>
      <c r="AK143" s="730"/>
      <c r="AL143" s="730"/>
      <c r="AM143" s="730"/>
      <c r="AN143" s="730"/>
      <c r="AO143" s="730"/>
      <c r="AP143" s="730"/>
      <c r="AQ143" s="730"/>
      <c r="AR143" s="730"/>
      <c r="AS143" s="730"/>
      <c r="AT143" s="730"/>
      <c r="AU143" s="730"/>
      <c r="AV143" s="730"/>
    </row>
    <row r="144" spans="2:48" s="445" customFormat="1" ht="21" customHeight="1" x14ac:dyDescent="0.15">
      <c r="B144" s="444"/>
      <c r="D144" s="1149"/>
      <c r="E144" s="1149"/>
      <c r="F144" s="1137"/>
      <c r="G144" s="1165"/>
      <c r="H144" s="1129"/>
      <c r="I144" s="757" t="s">
        <v>260</v>
      </c>
      <c r="J144" s="535"/>
      <c r="K144" s="634"/>
      <c r="L144" s="535"/>
      <c r="M144" s="535"/>
      <c r="N144" s="535"/>
      <c r="O144" s="754" t="s">
        <v>283</v>
      </c>
      <c r="Q144" s="446"/>
      <c r="S144" s="730"/>
      <c r="T144" s="729"/>
      <c r="U144" s="730"/>
      <c r="V144" s="730"/>
      <c r="W144" s="730"/>
      <c r="X144" s="730"/>
      <c r="Y144" s="730"/>
      <c r="Z144" s="730"/>
      <c r="AA144" s="730"/>
      <c r="AB144" s="730"/>
      <c r="AC144" s="730"/>
      <c r="AD144" s="730"/>
      <c r="AE144" s="730"/>
      <c r="AF144" s="730"/>
      <c r="AG144" s="730"/>
      <c r="AH144" s="730"/>
      <c r="AI144" s="730"/>
      <c r="AJ144" s="730"/>
      <c r="AK144" s="730"/>
      <c r="AL144" s="730"/>
      <c r="AM144" s="730"/>
      <c r="AN144" s="730"/>
      <c r="AO144" s="730"/>
      <c r="AP144" s="730"/>
      <c r="AQ144" s="730"/>
      <c r="AR144" s="730"/>
      <c r="AS144" s="730"/>
      <c r="AT144" s="730"/>
      <c r="AU144" s="730"/>
      <c r="AV144" s="730"/>
    </row>
    <row r="145" spans="2:48" s="445" customFormat="1" ht="21" customHeight="1" x14ac:dyDescent="0.15">
      <c r="B145" s="444"/>
      <c r="D145" s="1149"/>
      <c r="E145" s="1149"/>
      <c r="F145" s="1137"/>
      <c r="G145" s="1165"/>
      <c r="H145" s="1145" t="s">
        <v>273</v>
      </c>
      <c r="I145" s="757" t="s">
        <v>129</v>
      </c>
      <c r="J145" s="535"/>
      <c r="K145" s="636"/>
      <c r="L145" s="535"/>
      <c r="M145" s="535"/>
      <c r="N145" s="535"/>
      <c r="O145" s="754" t="s">
        <v>897</v>
      </c>
      <c r="Q145" s="446"/>
      <c r="S145" s="730"/>
      <c r="T145" s="732"/>
      <c r="U145" s="730"/>
      <c r="V145" s="730"/>
      <c r="W145" s="730"/>
      <c r="X145" s="730"/>
      <c r="Y145" s="730"/>
      <c r="Z145" s="730"/>
      <c r="AA145" s="730"/>
      <c r="AB145" s="730"/>
      <c r="AC145" s="730"/>
      <c r="AD145" s="730"/>
      <c r="AE145" s="730"/>
      <c r="AF145" s="730"/>
      <c r="AG145" s="730"/>
      <c r="AH145" s="730"/>
      <c r="AI145" s="730"/>
      <c r="AJ145" s="730"/>
      <c r="AK145" s="730"/>
      <c r="AL145" s="730"/>
      <c r="AM145" s="730"/>
      <c r="AN145" s="730"/>
      <c r="AO145" s="730"/>
      <c r="AP145" s="730"/>
      <c r="AQ145" s="730"/>
      <c r="AR145" s="730"/>
      <c r="AS145" s="730"/>
      <c r="AT145" s="730"/>
      <c r="AU145" s="730"/>
      <c r="AV145" s="730"/>
    </row>
    <row r="146" spans="2:48" s="445" customFormat="1" ht="21" customHeight="1" x14ac:dyDescent="0.15">
      <c r="B146" s="444"/>
      <c r="D146" s="1149"/>
      <c r="E146" s="1149"/>
      <c r="F146" s="1137"/>
      <c r="G146" s="1165"/>
      <c r="H146" s="1128"/>
      <c r="I146" s="757" t="s">
        <v>58</v>
      </c>
      <c r="J146" s="535"/>
      <c r="K146" s="636"/>
      <c r="L146" s="535"/>
      <c r="M146" s="535"/>
      <c r="N146" s="535"/>
      <c r="O146" s="754" t="s">
        <v>399</v>
      </c>
      <c r="Q146" s="446"/>
      <c r="S146" s="730"/>
      <c r="T146" s="732"/>
      <c r="U146" s="730"/>
      <c r="V146" s="730"/>
      <c r="W146" s="730"/>
      <c r="X146" s="730"/>
      <c r="Y146" s="730"/>
      <c r="Z146" s="730"/>
      <c r="AA146" s="730"/>
      <c r="AB146" s="730"/>
      <c r="AC146" s="730"/>
      <c r="AD146" s="730"/>
      <c r="AE146" s="730"/>
      <c r="AF146" s="730"/>
      <c r="AG146" s="730"/>
      <c r="AH146" s="730"/>
      <c r="AI146" s="730"/>
      <c r="AJ146" s="730"/>
      <c r="AK146" s="730"/>
      <c r="AL146" s="730"/>
      <c r="AM146" s="730"/>
      <c r="AN146" s="730"/>
      <c r="AO146" s="730"/>
      <c r="AP146" s="730"/>
      <c r="AQ146" s="730"/>
      <c r="AR146" s="730"/>
      <c r="AS146" s="730"/>
      <c r="AT146" s="730"/>
      <c r="AU146" s="730"/>
      <c r="AV146" s="730"/>
    </row>
    <row r="147" spans="2:48" s="445" customFormat="1" ht="21" customHeight="1" x14ac:dyDescent="0.15">
      <c r="B147" s="444"/>
      <c r="D147" s="1149"/>
      <c r="E147" s="1149"/>
      <c r="F147" s="1137"/>
      <c r="G147" s="1165"/>
      <c r="H147" s="1129"/>
      <c r="I147" s="757" t="s">
        <v>272</v>
      </c>
      <c r="J147" s="535"/>
      <c r="K147" s="634"/>
      <c r="L147" s="535"/>
      <c r="M147" s="535"/>
      <c r="N147" s="535"/>
      <c r="O147" s="762" t="s">
        <v>280</v>
      </c>
      <c r="Q147" s="446"/>
      <c r="S147" s="730"/>
      <c r="T147" s="733"/>
      <c r="U147" s="730"/>
      <c r="V147" s="730"/>
      <c r="W147" s="730"/>
      <c r="X147" s="730"/>
      <c r="Y147" s="730"/>
      <c r="Z147" s="730"/>
      <c r="AA147" s="730"/>
      <c r="AB147" s="730"/>
      <c r="AC147" s="730"/>
      <c r="AD147" s="730"/>
      <c r="AE147" s="730"/>
      <c r="AF147" s="730"/>
      <c r="AG147" s="730"/>
      <c r="AH147" s="730"/>
      <c r="AI147" s="730"/>
      <c r="AJ147" s="730"/>
      <c r="AK147" s="730"/>
      <c r="AL147" s="730"/>
      <c r="AM147" s="730"/>
      <c r="AN147" s="730"/>
      <c r="AO147" s="730"/>
      <c r="AP147" s="730"/>
      <c r="AQ147" s="730"/>
      <c r="AR147" s="730"/>
      <c r="AS147" s="730"/>
      <c r="AT147" s="730"/>
      <c r="AU147" s="730"/>
      <c r="AV147" s="730"/>
    </row>
    <row r="148" spans="2:48" s="445" customFormat="1" ht="21" customHeight="1" x14ac:dyDescent="0.15">
      <c r="B148" s="444"/>
      <c r="D148" s="1149"/>
      <c r="E148" s="1149"/>
      <c r="F148" s="758"/>
      <c r="G148" s="759"/>
      <c r="H148" s="1145" t="s">
        <v>1195</v>
      </c>
      <c r="I148" s="1031" t="s">
        <v>821</v>
      </c>
      <c r="J148" s="535"/>
      <c r="K148" s="597"/>
      <c r="L148" s="535"/>
      <c r="M148" s="535"/>
      <c r="N148" s="535"/>
      <c r="O148" s="1035" t="s">
        <v>262</v>
      </c>
      <c r="Q148" s="446"/>
      <c r="S148" s="730"/>
      <c r="T148" s="729"/>
      <c r="U148" s="730"/>
      <c r="V148" s="730"/>
      <c r="W148" s="730"/>
      <c r="X148" s="730"/>
      <c r="Y148" s="730"/>
      <c r="Z148" s="730"/>
      <c r="AA148" s="730"/>
      <c r="AB148" s="730"/>
      <c r="AC148" s="730"/>
      <c r="AD148" s="730"/>
      <c r="AE148" s="730"/>
      <c r="AF148" s="730"/>
      <c r="AG148" s="730"/>
      <c r="AH148" s="730"/>
      <c r="AI148" s="730"/>
      <c r="AJ148" s="730"/>
      <c r="AK148" s="730"/>
      <c r="AL148" s="730"/>
      <c r="AM148" s="730"/>
      <c r="AN148" s="730"/>
      <c r="AO148" s="730"/>
      <c r="AP148" s="730"/>
      <c r="AQ148" s="730"/>
      <c r="AR148" s="730"/>
      <c r="AS148" s="730"/>
      <c r="AT148" s="730"/>
      <c r="AU148" s="730"/>
      <c r="AV148" s="730"/>
    </row>
    <row r="149" spans="2:48" s="445" customFormat="1" ht="71.25" customHeight="1" x14ac:dyDescent="0.15">
      <c r="B149" s="444"/>
      <c r="D149" s="1149"/>
      <c r="E149" s="1149"/>
      <c r="F149" s="758"/>
      <c r="G149" s="759"/>
      <c r="H149" s="1157"/>
      <c r="I149" s="763" t="s">
        <v>880</v>
      </c>
      <c r="J149" s="535"/>
      <c r="K149" s="598"/>
      <c r="L149" s="535"/>
      <c r="M149" s="535"/>
      <c r="N149" s="535"/>
      <c r="O149" s="1035" t="str">
        <f>IF(K148="なし","入力不要","認定日又は認定予定時期を入力　（例｜●●●●年●月認定予定)")</f>
        <v>認定日又は認定予定時期を入力　（例｜●●●●年●月認定予定)</v>
      </c>
      <c r="Q149" s="446"/>
      <c r="S149" s="730"/>
      <c r="T149" s="729"/>
      <c r="U149" s="730"/>
      <c r="V149" s="730"/>
      <c r="W149" s="730"/>
      <c r="X149" s="730"/>
      <c r="Y149" s="730"/>
      <c r="Z149" s="730"/>
      <c r="AA149" s="730"/>
      <c r="AB149" s="730"/>
      <c r="AC149" s="730"/>
      <c r="AD149" s="730"/>
      <c r="AE149" s="730"/>
      <c r="AF149" s="730"/>
      <c r="AG149" s="730"/>
      <c r="AH149" s="730"/>
      <c r="AI149" s="730"/>
      <c r="AJ149" s="730"/>
      <c r="AK149" s="730"/>
      <c r="AL149" s="730"/>
      <c r="AM149" s="730"/>
      <c r="AN149" s="730"/>
      <c r="AO149" s="730"/>
      <c r="AP149" s="730"/>
      <c r="AQ149" s="730"/>
      <c r="AR149" s="730"/>
      <c r="AS149" s="730"/>
      <c r="AT149" s="730"/>
      <c r="AU149" s="730"/>
      <c r="AV149" s="730"/>
    </row>
    <row r="150" spans="2:48" s="445" customFormat="1" ht="21" customHeight="1" x14ac:dyDescent="0.15">
      <c r="B150" s="444"/>
      <c r="D150" s="1149"/>
      <c r="E150" s="1149"/>
      <c r="F150" s="758"/>
      <c r="G150" s="759"/>
      <c r="H150" s="1145" t="s">
        <v>1196</v>
      </c>
      <c r="I150" s="1034" t="s">
        <v>844</v>
      </c>
      <c r="J150" s="535"/>
      <c r="K150" s="597"/>
      <c r="L150" s="535"/>
      <c r="M150" s="535"/>
      <c r="N150" s="535"/>
      <c r="O150" s="1035" t="s">
        <v>262</v>
      </c>
      <c r="Q150" s="446"/>
      <c r="S150" s="730"/>
      <c r="T150" s="729"/>
      <c r="U150" s="730"/>
      <c r="V150" s="730"/>
      <c r="W150" s="730"/>
      <c r="X150" s="730"/>
      <c r="Y150" s="730"/>
      <c r="Z150" s="730"/>
      <c r="AA150" s="730"/>
      <c r="AB150" s="730"/>
      <c r="AC150" s="730"/>
      <c r="AD150" s="730"/>
      <c r="AE150" s="730"/>
      <c r="AF150" s="730"/>
      <c r="AG150" s="730"/>
      <c r="AH150" s="730"/>
      <c r="AI150" s="730"/>
      <c r="AJ150" s="730"/>
      <c r="AK150" s="730"/>
      <c r="AL150" s="730"/>
      <c r="AM150" s="730"/>
      <c r="AN150" s="730"/>
      <c r="AO150" s="730"/>
      <c r="AP150" s="730"/>
      <c r="AQ150" s="730"/>
      <c r="AR150" s="730"/>
      <c r="AS150" s="730"/>
      <c r="AT150" s="730"/>
      <c r="AU150" s="730"/>
      <c r="AV150" s="730"/>
    </row>
    <row r="151" spans="2:48" s="445" customFormat="1" ht="81.75" customHeight="1" thickBot="1" x14ac:dyDescent="0.2">
      <c r="B151" s="444"/>
      <c r="D151" s="1149"/>
      <c r="E151" s="1149"/>
      <c r="F151" s="758"/>
      <c r="G151" s="759"/>
      <c r="H151" s="1146"/>
      <c r="I151" s="761" t="s">
        <v>845</v>
      </c>
      <c r="J151" s="535"/>
      <c r="K151" s="598"/>
      <c r="L151" s="535"/>
      <c r="M151" s="535"/>
      <c r="N151" s="535"/>
      <c r="O151" s="1035" t="str">
        <f>IF(K150="なし","入力不要","宣言日付又は予定時期を入力　（例｜●●●●年●月登録予定)")</f>
        <v>宣言日付又は予定時期を入力　（例｜●●●●年●月登録予定)</v>
      </c>
      <c r="Q151" s="446"/>
      <c r="S151" s="730"/>
      <c r="T151" s="729"/>
      <c r="U151" s="730"/>
      <c r="V151" s="730"/>
      <c r="W151" s="730"/>
      <c r="X151" s="730"/>
      <c r="Y151" s="730"/>
      <c r="Z151" s="730"/>
      <c r="AA151" s="730"/>
      <c r="AB151" s="730"/>
      <c r="AC151" s="730"/>
      <c r="AD151" s="730"/>
      <c r="AE151" s="730"/>
      <c r="AF151" s="730"/>
      <c r="AG151" s="730"/>
      <c r="AH151" s="730"/>
      <c r="AI151" s="730"/>
      <c r="AJ151" s="730"/>
      <c r="AK151" s="730"/>
      <c r="AL151" s="730"/>
      <c r="AM151" s="730"/>
      <c r="AN151" s="730"/>
      <c r="AO151" s="730"/>
      <c r="AP151" s="730"/>
      <c r="AQ151" s="730"/>
      <c r="AR151" s="730"/>
      <c r="AS151" s="730"/>
      <c r="AT151" s="730"/>
      <c r="AU151" s="730"/>
      <c r="AV151" s="730"/>
    </row>
    <row r="152" spans="2:48" s="445" customFormat="1" ht="7.5" customHeight="1" thickTop="1" x14ac:dyDescent="0.15">
      <c r="B152" s="444"/>
      <c r="C152" s="1154"/>
      <c r="D152" s="1154"/>
      <c r="E152" s="1154"/>
      <c r="F152" s="1154"/>
      <c r="G152" s="1154"/>
      <c r="H152" s="1154"/>
      <c r="I152" s="1154"/>
      <c r="J152" s="1154"/>
      <c r="K152" s="1154"/>
      <c r="L152" s="1154"/>
      <c r="M152" s="1154"/>
      <c r="N152" s="1154"/>
      <c r="O152" s="1154"/>
      <c r="P152" s="1154"/>
      <c r="Q152" s="446"/>
      <c r="S152" s="730"/>
      <c r="T152" s="729"/>
      <c r="U152" s="730"/>
      <c r="V152" s="730"/>
      <c r="W152" s="730"/>
      <c r="X152" s="730"/>
      <c r="Y152" s="730"/>
      <c r="Z152" s="730"/>
      <c r="AA152" s="730"/>
      <c r="AB152" s="730"/>
      <c r="AC152" s="730"/>
      <c r="AD152" s="730"/>
      <c r="AE152" s="730"/>
      <c r="AF152" s="730"/>
      <c r="AG152" s="730"/>
      <c r="AH152" s="730"/>
      <c r="AI152" s="730"/>
      <c r="AJ152" s="730"/>
      <c r="AK152" s="730"/>
      <c r="AL152" s="730"/>
      <c r="AM152" s="730"/>
      <c r="AN152" s="730"/>
      <c r="AO152" s="730"/>
      <c r="AP152" s="730"/>
      <c r="AQ152" s="730"/>
      <c r="AR152" s="730"/>
      <c r="AS152" s="730"/>
      <c r="AT152" s="730"/>
      <c r="AU152" s="730"/>
      <c r="AV152" s="730"/>
    </row>
    <row r="153" spans="2:48" s="445" customFormat="1" ht="7.5" customHeight="1" x14ac:dyDescent="0.15">
      <c r="B153" s="444"/>
      <c r="E153" s="447"/>
      <c r="F153" s="447"/>
      <c r="G153" s="447"/>
      <c r="H153" s="448"/>
      <c r="I153" s="449"/>
      <c r="K153" s="450"/>
      <c r="O153" s="427"/>
      <c r="Q153" s="446"/>
      <c r="S153" s="730"/>
      <c r="T153" s="729"/>
      <c r="U153" s="730"/>
      <c r="V153" s="730"/>
      <c r="W153" s="730"/>
      <c r="X153" s="730"/>
      <c r="Y153" s="730"/>
      <c r="Z153" s="730"/>
      <c r="AA153" s="730"/>
      <c r="AB153" s="730"/>
      <c r="AC153" s="730"/>
      <c r="AD153" s="730"/>
      <c r="AE153" s="730"/>
      <c r="AF153" s="730"/>
      <c r="AG153" s="730"/>
      <c r="AH153" s="730"/>
      <c r="AI153" s="730"/>
      <c r="AJ153" s="730"/>
      <c r="AK153" s="730"/>
      <c r="AL153" s="730"/>
      <c r="AM153" s="730"/>
      <c r="AN153" s="730"/>
      <c r="AO153" s="730"/>
      <c r="AP153" s="730"/>
      <c r="AQ153" s="730"/>
      <c r="AR153" s="730"/>
      <c r="AS153" s="730"/>
      <c r="AT153" s="730"/>
      <c r="AU153" s="730"/>
      <c r="AV153" s="730"/>
    </row>
    <row r="154" spans="2:48" s="445" customFormat="1" ht="23.25" customHeight="1" x14ac:dyDescent="0.15">
      <c r="B154" s="444" t="b">
        <v>0</v>
      </c>
      <c r="D154" s="1164" t="s">
        <v>886</v>
      </c>
      <c r="E154" s="1164"/>
      <c r="F154" s="1164"/>
      <c r="G154" s="1164"/>
      <c r="H154" s="1164"/>
      <c r="I154" s="1164"/>
      <c r="J154" s="1164"/>
      <c r="K154" s="1164"/>
      <c r="L154" s="1164"/>
      <c r="M154" s="1164"/>
      <c r="N154" s="1164"/>
      <c r="O154" s="1164"/>
      <c r="Q154" s="446"/>
      <c r="S154" s="730"/>
      <c r="T154" s="729"/>
      <c r="U154" s="730"/>
      <c r="V154" s="730"/>
      <c r="W154" s="730"/>
      <c r="X154" s="730"/>
      <c r="Y154" s="730"/>
      <c r="Z154" s="730"/>
      <c r="AA154" s="730"/>
      <c r="AB154" s="730"/>
      <c r="AC154" s="730"/>
      <c r="AD154" s="730"/>
      <c r="AE154" s="730"/>
      <c r="AF154" s="730"/>
      <c r="AG154" s="730"/>
      <c r="AH154" s="730"/>
      <c r="AI154" s="730"/>
      <c r="AJ154" s="730"/>
      <c r="AK154" s="730"/>
      <c r="AL154" s="730"/>
      <c r="AM154" s="730"/>
      <c r="AN154" s="730"/>
      <c r="AO154" s="730"/>
      <c r="AP154" s="730"/>
      <c r="AQ154" s="730"/>
      <c r="AR154" s="730"/>
      <c r="AS154" s="730"/>
      <c r="AT154" s="730"/>
      <c r="AU154" s="730"/>
      <c r="AV154" s="730"/>
    </row>
    <row r="155" spans="2:48" ht="21" customHeight="1" x14ac:dyDescent="0.15">
      <c r="B155" s="436"/>
      <c r="C155" s="424"/>
      <c r="D155" s="1149" t="s">
        <v>677</v>
      </c>
      <c r="E155" s="1149"/>
      <c r="F155" s="1137"/>
      <c r="G155" s="1165"/>
      <c r="H155" s="1129" t="s">
        <v>304</v>
      </c>
      <c r="I155" s="1134"/>
      <c r="J155" s="632"/>
      <c r="K155" s="597"/>
      <c r="L155" s="632"/>
      <c r="M155" s="632"/>
      <c r="N155" s="632"/>
      <c r="O155" s="753" t="s">
        <v>263</v>
      </c>
      <c r="Q155" s="437"/>
      <c r="T155" s="727"/>
    </row>
    <row r="156" spans="2:48" ht="21" customHeight="1" x14ac:dyDescent="0.15">
      <c r="B156" s="436"/>
      <c r="C156" s="424"/>
      <c r="D156" s="1149"/>
      <c r="E156" s="1149"/>
      <c r="F156" s="1137"/>
      <c r="G156" s="1165"/>
      <c r="H156" s="1130" t="s">
        <v>303</v>
      </c>
      <c r="I156" s="1131"/>
      <c r="J156" s="632"/>
      <c r="K156" s="597"/>
      <c r="L156" s="632"/>
      <c r="M156" s="632"/>
      <c r="N156" s="632"/>
      <c r="O156" s="753"/>
      <c r="Q156" s="437"/>
      <c r="S156" s="728"/>
      <c r="T156" s="729" t="s">
        <v>302</v>
      </c>
    </row>
    <row r="157" spans="2:48" ht="21" customHeight="1" x14ac:dyDescent="0.15">
      <c r="B157" s="436"/>
      <c r="C157" s="424"/>
      <c r="D157" s="1149"/>
      <c r="E157" s="1149"/>
      <c r="F157" s="1137"/>
      <c r="G157" s="1165"/>
      <c r="H157" s="1131" t="s">
        <v>254</v>
      </c>
      <c r="I157" s="1156"/>
      <c r="J157" s="632"/>
      <c r="K157" s="633"/>
      <c r="L157" s="632"/>
      <c r="M157" s="632"/>
      <c r="N157" s="632"/>
      <c r="O157" s="754" t="s">
        <v>255</v>
      </c>
      <c r="Q157" s="437"/>
      <c r="S157" s="728"/>
      <c r="T157" s="729"/>
    </row>
    <row r="158" spans="2:48" ht="21" customHeight="1" x14ac:dyDescent="0.15">
      <c r="B158" s="436"/>
      <c r="C158" s="424"/>
      <c r="D158" s="1149"/>
      <c r="E158" s="1149"/>
      <c r="F158" s="1137"/>
      <c r="G158" s="1165"/>
      <c r="H158" s="1127" t="s">
        <v>306</v>
      </c>
      <c r="I158" s="757" t="s">
        <v>13</v>
      </c>
      <c r="J158" s="632"/>
      <c r="K158" s="633"/>
      <c r="L158" s="632"/>
      <c r="M158" s="632"/>
      <c r="N158" s="632"/>
      <c r="O158" s="754" t="s">
        <v>672</v>
      </c>
      <c r="Q158" s="437"/>
      <c r="S158" s="728"/>
      <c r="T158" s="729" t="s">
        <v>302</v>
      </c>
    </row>
    <row r="159" spans="2:48" ht="21" customHeight="1" x14ac:dyDescent="0.15">
      <c r="B159" s="436"/>
      <c r="D159" s="1149"/>
      <c r="E159" s="1149"/>
      <c r="F159" s="1137"/>
      <c r="G159" s="1165"/>
      <c r="H159" s="1128"/>
      <c r="I159" s="757" t="s">
        <v>307</v>
      </c>
      <c r="J159" s="632"/>
      <c r="K159" s="633"/>
      <c r="L159" s="632"/>
      <c r="M159" s="632"/>
      <c r="N159" s="632"/>
      <c r="O159" s="754" t="s">
        <v>263</v>
      </c>
      <c r="Q159" s="437"/>
      <c r="S159" s="728"/>
      <c r="T159" s="729"/>
    </row>
    <row r="160" spans="2:48" ht="21" customHeight="1" x14ac:dyDescent="0.15">
      <c r="B160" s="436"/>
      <c r="D160" s="1149"/>
      <c r="E160" s="1149"/>
      <c r="F160" s="1137"/>
      <c r="G160" s="1165"/>
      <c r="H160" s="1128"/>
      <c r="I160" s="757" t="s">
        <v>308</v>
      </c>
      <c r="J160" s="632"/>
      <c r="K160" s="633"/>
      <c r="L160" s="632"/>
      <c r="M160" s="632"/>
      <c r="N160" s="632"/>
      <c r="O160" s="754" t="s">
        <v>312</v>
      </c>
      <c r="Q160" s="437"/>
      <c r="S160" s="728"/>
      <c r="T160" s="729"/>
    </row>
    <row r="161" spans="2:48" ht="21" customHeight="1" x14ac:dyDescent="0.15">
      <c r="B161" s="436"/>
      <c r="D161" s="1149"/>
      <c r="E161" s="1149"/>
      <c r="F161" s="1137"/>
      <c r="G161" s="1165"/>
      <c r="H161" s="1128"/>
      <c r="I161" s="757" t="s">
        <v>131</v>
      </c>
      <c r="J161" s="632"/>
      <c r="K161" s="633"/>
      <c r="L161" s="632"/>
      <c r="M161" s="632"/>
      <c r="N161" s="632"/>
      <c r="O161" s="754" t="s">
        <v>281</v>
      </c>
      <c r="Q161" s="437"/>
      <c r="S161" s="728"/>
      <c r="T161" s="729" t="s">
        <v>302</v>
      </c>
    </row>
    <row r="162" spans="2:48" ht="21" customHeight="1" x14ac:dyDescent="0.15">
      <c r="B162" s="436"/>
      <c r="D162" s="1149"/>
      <c r="E162" s="1149"/>
      <c r="F162" s="1137"/>
      <c r="G162" s="1165"/>
      <c r="H162" s="1129"/>
      <c r="I162" s="757" t="s">
        <v>132</v>
      </c>
      <c r="J162" s="632"/>
      <c r="K162" s="633"/>
      <c r="L162" s="632"/>
      <c r="M162" s="632"/>
      <c r="N162" s="632"/>
      <c r="O162" s="754" t="s">
        <v>281</v>
      </c>
      <c r="Q162" s="437"/>
      <c r="S162" s="728"/>
      <c r="T162" s="729" t="s">
        <v>302</v>
      </c>
    </row>
    <row r="163" spans="2:48" ht="21" customHeight="1" x14ac:dyDescent="0.15">
      <c r="B163" s="436"/>
      <c r="D163" s="1149"/>
      <c r="E163" s="1149"/>
      <c r="F163" s="1137"/>
      <c r="G163" s="1165"/>
      <c r="H163" s="1131" t="s">
        <v>256</v>
      </c>
      <c r="I163" s="757" t="s">
        <v>257</v>
      </c>
      <c r="J163" s="632"/>
      <c r="K163" s="633"/>
      <c r="L163" s="632"/>
      <c r="M163" s="632"/>
      <c r="N163" s="632"/>
      <c r="O163" s="754" t="s">
        <v>261</v>
      </c>
      <c r="Q163" s="437"/>
      <c r="S163" s="728"/>
      <c r="T163" s="729"/>
    </row>
    <row r="164" spans="2:48" ht="21" customHeight="1" x14ac:dyDescent="0.15">
      <c r="B164" s="436"/>
      <c r="D164" s="1149"/>
      <c r="E164" s="1149"/>
      <c r="F164" s="1137"/>
      <c r="G164" s="1165"/>
      <c r="H164" s="1131"/>
      <c r="I164" s="757" t="s">
        <v>133</v>
      </c>
      <c r="J164" s="632"/>
      <c r="K164" s="597"/>
      <c r="L164" s="632"/>
      <c r="M164" s="632"/>
      <c r="N164" s="632"/>
      <c r="O164" s="754" t="s">
        <v>262</v>
      </c>
      <c r="Q164" s="437"/>
      <c r="S164" s="728"/>
      <c r="T164" s="729"/>
    </row>
    <row r="165" spans="2:48" ht="21" customHeight="1" x14ac:dyDescent="0.15">
      <c r="B165" s="436"/>
      <c r="D165" s="1149"/>
      <c r="E165" s="1149"/>
      <c r="F165" s="1137"/>
      <c r="G165" s="1165"/>
      <c r="H165" s="1131"/>
      <c r="I165" s="757" t="s">
        <v>134</v>
      </c>
      <c r="J165" s="632"/>
      <c r="K165" s="597"/>
      <c r="L165" s="632"/>
      <c r="M165" s="632"/>
      <c r="N165" s="632"/>
      <c r="O165" s="754" t="s">
        <v>935</v>
      </c>
      <c r="Q165" s="437"/>
      <c r="S165" s="728"/>
      <c r="T165" s="729" t="s">
        <v>302</v>
      </c>
    </row>
    <row r="166" spans="2:48" ht="21" customHeight="1" x14ac:dyDescent="0.15">
      <c r="B166" s="436"/>
      <c r="D166" s="1149"/>
      <c r="E166" s="1149"/>
      <c r="F166" s="1137"/>
      <c r="G166" s="1165"/>
      <c r="H166" s="1131"/>
      <c r="I166" s="757" t="s">
        <v>895</v>
      </c>
      <c r="J166" s="632"/>
      <c r="K166" s="633"/>
      <c r="L166" s="632"/>
      <c r="M166" s="632"/>
      <c r="N166" s="632"/>
      <c r="O166" s="754" t="s">
        <v>936</v>
      </c>
      <c r="Q166" s="437"/>
      <c r="S166" s="728"/>
      <c r="T166" s="729" t="s">
        <v>302</v>
      </c>
    </row>
    <row r="167" spans="2:48" s="445" customFormat="1" ht="21" customHeight="1" x14ac:dyDescent="0.15">
      <c r="B167" s="444"/>
      <c r="D167" s="1149"/>
      <c r="E167" s="1149"/>
      <c r="F167" s="1137"/>
      <c r="G167" s="1165"/>
      <c r="H167" s="1131"/>
      <c r="I167" s="757" t="s">
        <v>260</v>
      </c>
      <c r="J167" s="535"/>
      <c r="K167" s="634"/>
      <c r="L167" s="535"/>
      <c r="M167" s="535"/>
      <c r="N167" s="535"/>
      <c r="O167" s="754" t="s">
        <v>283</v>
      </c>
      <c r="Q167" s="446"/>
      <c r="S167" s="728"/>
      <c r="T167" s="729" t="s">
        <v>302</v>
      </c>
      <c r="U167" s="730"/>
      <c r="V167" s="730"/>
      <c r="W167" s="730"/>
      <c r="X167" s="730"/>
      <c r="Y167" s="730"/>
      <c r="Z167" s="730"/>
      <c r="AA167" s="730"/>
      <c r="AB167" s="730"/>
      <c r="AC167" s="730"/>
      <c r="AD167" s="730"/>
      <c r="AE167" s="730"/>
      <c r="AF167" s="730"/>
      <c r="AG167" s="730"/>
      <c r="AH167" s="730"/>
      <c r="AI167" s="730"/>
      <c r="AJ167" s="730"/>
      <c r="AK167" s="730"/>
      <c r="AL167" s="730"/>
      <c r="AM167" s="730"/>
      <c r="AN167" s="730"/>
      <c r="AO167" s="730"/>
      <c r="AP167" s="730"/>
      <c r="AQ167" s="730"/>
      <c r="AR167" s="730"/>
      <c r="AS167" s="730"/>
      <c r="AT167" s="730"/>
      <c r="AU167" s="730"/>
      <c r="AV167" s="730"/>
    </row>
    <row r="168" spans="2:48" s="445" customFormat="1" ht="21" customHeight="1" x14ac:dyDescent="0.15">
      <c r="B168" s="444">
        <v>0</v>
      </c>
      <c r="D168" s="1149"/>
      <c r="E168" s="1149"/>
      <c r="F168" s="1137"/>
      <c r="G168" s="1165"/>
      <c r="H168" s="1131" t="s">
        <v>267</v>
      </c>
      <c r="I168" s="757" t="s">
        <v>151</v>
      </c>
      <c r="J168" s="535"/>
      <c r="K168" s="635"/>
      <c r="L168" s="535"/>
      <c r="M168" s="535"/>
      <c r="N168" s="535"/>
      <c r="O168" s="754" t="s">
        <v>896</v>
      </c>
      <c r="Q168" s="446"/>
      <c r="S168" s="730"/>
      <c r="T168" s="731" t="s">
        <v>661</v>
      </c>
      <c r="U168" s="730"/>
      <c r="V168" s="730"/>
      <c r="W168" s="730"/>
      <c r="X168" s="730"/>
      <c r="Y168" s="730"/>
      <c r="Z168" s="730"/>
      <c r="AA168" s="730"/>
      <c r="AB168" s="730"/>
      <c r="AC168" s="730"/>
      <c r="AD168" s="730"/>
      <c r="AE168" s="730"/>
      <c r="AF168" s="730"/>
      <c r="AG168" s="730"/>
      <c r="AH168" s="730"/>
      <c r="AI168" s="730"/>
      <c r="AJ168" s="730"/>
      <c r="AK168" s="730"/>
      <c r="AL168" s="730"/>
      <c r="AM168" s="730"/>
      <c r="AN168" s="730"/>
      <c r="AO168" s="730"/>
      <c r="AP168" s="730"/>
      <c r="AQ168" s="730"/>
      <c r="AR168" s="730"/>
      <c r="AS168" s="730"/>
      <c r="AT168" s="730"/>
      <c r="AU168" s="730"/>
      <c r="AV168" s="730"/>
    </row>
    <row r="169" spans="2:48" s="445" customFormat="1" ht="21" customHeight="1" x14ac:dyDescent="0.15">
      <c r="B169" s="444"/>
      <c r="D169" s="1149"/>
      <c r="E169" s="1149"/>
      <c r="F169" s="1137"/>
      <c r="G169" s="1165"/>
      <c r="H169" s="1131"/>
      <c r="I169" s="757" t="s">
        <v>127</v>
      </c>
      <c r="J169" s="535"/>
      <c r="K169" s="634"/>
      <c r="L169" s="535"/>
      <c r="M169" s="535"/>
      <c r="N169" s="535"/>
      <c r="O169" s="754" t="s">
        <v>284</v>
      </c>
      <c r="Q169" s="446"/>
      <c r="S169" s="730"/>
      <c r="T169" s="729"/>
      <c r="U169" s="730"/>
      <c r="V169" s="730"/>
      <c r="W169" s="730"/>
      <c r="X169" s="730"/>
      <c r="Y169" s="730"/>
      <c r="Z169" s="730"/>
      <c r="AA169" s="730"/>
      <c r="AB169" s="730"/>
      <c r="AC169" s="730"/>
      <c r="AD169" s="730"/>
      <c r="AE169" s="730"/>
      <c r="AF169" s="730"/>
      <c r="AG169" s="730"/>
      <c r="AH169" s="730"/>
      <c r="AI169" s="730"/>
      <c r="AJ169" s="730"/>
      <c r="AK169" s="730"/>
      <c r="AL169" s="730"/>
      <c r="AM169" s="730"/>
      <c r="AN169" s="730"/>
      <c r="AO169" s="730"/>
      <c r="AP169" s="730"/>
      <c r="AQ169" s="730"/>
      <c r="AR169" s="730"/>
      <c r="AS169" s="730"/>
      <c r="AT169" s="730"/>
      <c r="AU169" s="730"/>
      <c r="AV169" s="730"/>
    </row>
    <row r="170" spans="2:48" s="445" customFormat="1" ht="21" customHeight="1" x14ac:dyDescent="0.15">
      <c r="B170" s="444"/>
      <c r="D170" s="1149"/>
      <c r="E170" s="1149"/>
      <c r="F170" s="1137"/>
      <c r="G170" s="1165"/>
      <c r="H170" s="1131"/>
      <c r="I170" s="757" t="s">
        <v>13</v>
      </c>
      <c r="J170" s="535"/>
      <c r="K170" s="634"/>
      <c r="L170" s="535"/>
      <c r="M170" s="535"/>
      <c r="N170" s="535"/>
      <c r="O170" s="754" t="s">
        <v>673</v>
      </c>
      <c r="Q170" s="446"/>
      <c r="S170" s="730"/>
      <c r="T170" s="729"/>
      <c r="U170" s="730"/>
      <c r="V170" s="730"/>
      <c r="W170" s="730"/>
      <c r="X170" s="730"/>
      <c r="Y170" s="730"/>
      <c r="Z170" s="730"/>
      <c r="AA170" s="730"/>
      <c r="AB170" s="730"/>
      <c r="AC170" s="730"/>
      <c r="AD170" s="730"/>
      <c r="AE170" s="730"/>
      <c r="AF170" s="730"/>
      <c r="AG170" s="730"/>
      <c r="AH170" s="730"/>
      <c r="AI170" s="730"/>
      <c r="AJ170" s="730"/>
      <c r="AK170" s="730"/>
      <c r="AL170" s="730"/>
      <c r="AM170" s="730"/>
      <c r="AN170" s="730"/>
      <c r="AO170" s="730"/>
      <c r="AP170" s="730"/>
      <c r="AQ170" s="730"/>
      <c r="AR170" s="730"/>
      <c r="AS170" s="730"/>
      <c r="AT170" s="730"/>
      <c r="AU170" s="730"/>
      <c r="AV170" s="730"/>
    </row>
    <row r="171" spans="2:48" s="445" customFormat="1" ht="21" customHeight="1" x14ac:dyDescent="0.15">
      <c r="B171" s="444"/>
      <c r="D171" s="1149"/>
      <c r="E171" s="1149"/>
      <c r="F171" s="1137"/>
      <c r="G171" s="1165"/>
      <c r="H171" s="1131"/>
      <c r="I171" s="757" t="s">
        <v>307</v>
      </c>
      <c r="J171" s="535"/>
      <c r="K171" s="634"/>
      <c r="L171" s="535"/>
      <c r="M171" s="535"/>
      <c r="N171" s="535"/>
      <c r="O171" s="754" t="s">
        <v>263</v>
      </c>
      <c r="Q171" s="446"/>
      <c r="S171" s="730"/>
      <c r="T171" s="729"/>
      <c r="U171" s="730"/>
      <c r="V171" s="730"/>
      <c r="W171" s="730"/>
      <c r="X171" s="730"/>
      <c r="Y171" s="730"/>
      <c r="Z171" s="730"/>
      <c r="AA171" s="730"/>
      <c r="AB171" s="730"/>
      <c r="AC171" s="730"/>
      <c r="AD171" s="730"/>
      <c r="AE171" s="730"/>
      <c r="AF171" s="730"/>
      <c r="AG171" s="730"/>
      <c r="AH171" s="730"/>
      <c r="AI171" s="730"/>
      <c r="AJ171" s="730"/>
      <c r="AK171" s="730"/>
      <c r="AL171" s="730"/>
      <c r="AM171" s="730"/>
      <c r="AN171" s="730"/>
      <c r="AO171" s="730"/>
      <c r="AP171" s="730"/>
      <c r="AQ171" s="730"/>
      <c r="AR171" s="730"/>
      <c r="AS171" s="730"/>
      <c r="AT171" s="730"/>
      <c r="AU171" s="730"/>
      <c r="AV171" s="730"/>
    </row>
    <row r="172" spans="2:48" s="445" customFormat="1" ht="21" customHeight="1" x14ac:dyDescent="0.15">
      <c r="B172" s="444"/>
      <c r="D172" s="1149"/>
      <c r="E172" s="1149"/>
      <c r="F172" s="1137"/>
      <c r="G172" s="1165"/>
      <c r="H172" s="1131"/>
      <c r="I172" s="757" t="s">
        <v>308</v>
      </c>
      <c r="J172" s="535"/>
      <c r="K172" s="634"/>
      <c r="L172" s="535"/>
      <c r="M172" s="535"/>
      <c r="N172" s="535"/>
      <c r="O172" s="754" t="s">
        <v>312</v>
      </c>
      <c r="Q172" s="446"/>
      <c r="S172" s="730"/>
      <c r="T172" s="729"/>
      <c r="U172" s="730"/>
      <c r="V172" s="730"/>
      <c r="W172" s="730"/>
      <c r="X172" s="730"/>
      <c r="Y172" s="730"/>
      <c r="Z172" s="730"/>
      <c r="AA172" s="730"/>
      <c r="AB172" s="730"/>
      <c r="AC172" s="730"/>
      <c r="AD172" s="730"/>
      <c r="AE172" s="730"/>
      <c r="AF172" s="730"/>
      <c r="AG172" s="730"/>
      <c r="AH172" s="730"/>
      <c r="AI172" s="730"/>
      <c r="AJ172" s="730"/>
      <c r="AK172" s="730"/>
      <c r="AL172" s="730"/>
      <c r="AM172" s="730"/>
      <c r="AN172" s="730"/>
      <c r="AO172" s="730"/>
      <c r="AP172" s="730"/>
      <c r="AQ172" s="730"/>
      <c r="AR172" s="730"/>
      <c r="AS172" s="730"/>
      <c r="AT172" s="730"/>
      <c r="AU172" s="730"/>
      <c r="AV172" s="730"/>
    </row>
    <row r="173" spans="2:48" s="445" customFormat="1" ht="21" customHeight="1" x14ac:dyDescent="0.15">
      <c r="B173" s="444"/>
      <c r="D173" s="1149"/>
      <c r="E173" s="1149"/>
      <c r="F173" s="1137"/>
      <c r="G173" s="1165"/>
      <c r="H173" s="1131"/>
      <c r="I173" s="757" t="s">
        <v>131</v>
      </c>
      <c r="J173" s="535"/>
      <c r="K173" s="634"/>
      <c r="L173" s="535"/>
      <c r="M173" s="535"/>
      <c r="N173" s="535"/>
      <c r="O173" s="754" t="s">
        <v>281</v>
      </c>
      <c r="Q173" s="446"/>
      <c r="S173" s="730"/>
      <c r="T173" s="729"/>
      <c r="U173" s="730"/>
      <c r="V173" s="730"/>
      <c r="W173" s="730"/>
      <c r="X173" s="730"/>
      <c r="Y173" s="730"/>
      <c r="Z173" s="730"/>
      <c r="AA173" s="730"/>
      <c r="AB173" s="730"/>
      <c r="AC173" s="730"/>
      <c r="AD173" s="730"/>
      <c r="AE173" s="730"/>
      <c r="AF173" s="730"/>
      <c r="AG173" s="730"/>
      <c r="AH173" s="730"/>
      <c r="AI173" s="730"/>
      <c r="AJ173" s="730"/>
      <c r="AK173" s="730"/>
      <c r="AL173" s="730"/>
      <c r="AM173" s="730"/>
      <c r="AN173" s="730"/>
      <c r="AO173" s="730"/>
      <c r="AP173" s="730"/>
      <c r="AQ173" s="730"/>
      <c r="AR173" s="730"/>
      <c r="AS173" s="730"/>
      <c r="AT173" s="730"/>
      <c r="AU173" s="730"/>
      <c r="AV173" s="730"/>
    </row>
    <row r="174" spans="2:48" s="445" customFormat="1" ht="21" customHeight="1" x14ac:dyDescent="0.15">
      <c r="B174" s="444"/>
      <c r="D174" s="1149"/>
      <c r="E174" s="1149"/>
      <c r="F174" s="1137"/>
      <c r="G174" s="1165"/>
      <c r="H174" s="1131"/>
      <c r="I174" s="757" t="s">
        <v>132</v>
      </c>
      <c r="J174" s="535"/>
      <c r="K174" s="634"/>
      <c r="L174" s="535"/>
      <c r="M174" s="535"/>
      <c r="N174" s="535"/>
      <c r="O174" s="754" t="s">
        <v>281</v>
      </c>
      <c r="Q174" s="446"/>
      <c r="S174" s="730"/>
      <c r="T174" s="729"/>
      <c r="U174" s="730"/>
      <c r="V174" s="730"/>
      <c r="W174" s="730"/>
      <c r="X174" s="730"/>
      <c r="Y174" s="730"/>
      <c r="Z174" s="730"/>
      <c r="AA174" s="730"/>
      <c r="AB174" s="730"/>
      <c r="AC174" s="730"/>
      <c r="AD174" s="730"/>
      <c r="AE174" s="730"/>
      <c r="AF174" s="730"/>
      <c r="AG174" s="730"/>
      <c r="AH174" s="730"/>
      <c r="AI174" s="730"/>
      <c r="AJ174" s="730"/>
      <c r="AK174" s="730"/>
      <c r="AL174" s="730"/>
      <c r="AM174" s="730"/>
      <c r="AN174" s="730"/>
      <c r="AO174" s="730"/>
      <c r="AP174" s="730"/>
      <c r="AQ174" s="730"/>
      <c r="AR174" s="730"/>
      <c r="AS174" s="730"/>
      <c r="AT174" s="730"/>
      <c r="AU174" s="730"/>
      <c r="AV174" s="730"/>
    </row>
    <row r="175" spans="2:48" s="445" customFormat="1" ht="21" customHeight="1" x14ac:dyDescent="0.15">
      <c r="B175" s="444"/>
      <c r="D175" s="1149"/>
      <c r="E175" s="1149"/>
      <c r="F175" s="1137"/>
      <c r="G175" s="1165"/>
      <c r="H175" s="1145" t="s">
        <v>269</v>
      </c>
      <c r="I175" s="757" t="s">
        <v>257</v>
      </c>
      <c r="J175" s="535"/>
      <c r="K175" s="633"/>
      <c r="L175" s="535"/>
      <c r="M175" s="535"/>
      <c r="N175" s="535"/>
      <c r="O175" s="754" t="str">
        <f>O163</f>
        <v>7桁半角数字を「-（ハイフン）」なしで入力</v>
      </c>
      <c r="Q175" s="446"/>
      <c r="S175" s="730"/>
      <c r="T175" s="729"/>
      <c r="U175" s="730"/>
      <c r="V175" s="730"/>
      <c r="W175" s="730"/>
      <c r="X175" s="730"/>
      <c r="Y175" s="730"/>
      <c r="Z175" s="730"/>
      <c r="AA175" s="730"/>
      <c r="AB175" s="730"/>
      <c r="AC175" s="730"/>
      <c r="AD175" s="730"/>
      <c r="AE175" s="730"/>
      <c r="AF175" s="730"/>
      <c r="AG175" s="730"/>
      <c r="AH175" s="730"/>
      <c r="AI175" s="730"/>
      <c r="AJ175" s="730"/>
      <c r="AK175" s="730"/>
      <c r="AL175" s="730"/>
      <c r="AM175" s="730"/>
      <c r="AN175" s="730"/>
      <c r="AO175" s="730"/>
      <c r="AP175" s="730"/>
      <c r="AQ175" s="730"/>
      <c r="AR175" s="730"/>
      <c r="AS175" s="730"/>
      <c r="AT175" s="730"/>
      <c r="AU175" s="730"/>
      <c r="AV175" s="730"/>
    </row>
    <row r="176" spans="2:48" s="445" customFormat="1" ht="21" customHeight="1" x14ac:dyDescent="0.15">
      <c r="B176" s="444"/>
      <c r="D176" s="1149"/>
      <c r="E176" s="1149"/>
      <c r="F176" s="1137"/>
      <c r="G176" s="1165"/>
      <c r="H176" s="1128"/>
      <c r="I176" s="757" t="s">
        <v>133</v>
      </c>
      <c r="J176" s="535"/>
      <c r="K176" s="597"/>
      <c r="L176" s="535"/>
      <c r="M176" s="535"/>
      <c r="N176" s="535"/>
      <c r="O176" s="754" t="s">
        <v>262</v>
      </c>
      <c r="Q176" s="446"/>
      <c r="S176" s="730"/>
      <c r="T176" s="729"/>
      <c r="U176" s="730"/>
      <c r="V176" s="730"/>
      <c r="W176" s="730"/>
      <c r="X176" s="730"/>
      <c r="Y176" s="730"/>
      <c r="Z176" s="730"/>
      <c r="AA176" s="730"/>
      <c r="AB176" s="730"/>
      <c r="AC176" s="730"/>
      <c r="AD176" s="730"/>
      <c r="AE176" s="730"/>
      <c r="AF176" s="730"/>
      <c r="AG176" s="730"/>
      <c r="AH176" s="730"/>
      <c r="AI176" s="730"/>
      <c r="AJ176" s="730"/>
      <c r="AK176" s="730"/>
      <c r="AL176" s="730"/>
      <c r="AM176" s="730"/>
      <c r="AN176" s="730"/>
      <c r="AO176" s="730"/>
      <c r="AP176" s="730"/>
      <c r="AQ176" s="730"/>
      <c r="AR176" s="730"/>
      <c r="AS176" s="730"/>
      <c r="AT176" s="730"/>
      <c r="AU176" s="730"/>
      <c r="AV176" s="730"/>
    </row>
    <row r="177" spans="2:48" s="445" customFormat="1" ht="21" customHeight="1" x14ac:dyDescent="0.15">
      <c r="B177" s="444"/>
      <c r="D177" s="1149"/>
      <c r="E177" s="1149"/>
      <c r="F177" s="1137"/>
      <c r="G177" s="1165"/>
      <c r="H177" s="1128"/>
      <c r="I177" s="757" t="s">
        <v>134</v>
      </c>
      <c r="J177" s="535"/>
      <c r="K177" s="597"/>
      <c r="L177" s="535"/>
      <c r="M177" s="535"/>
      <c r="N177" s="535"/>
      <c r="O177" s="754" t="s">
        <v>935</v>
      </c>
      <c r="Q177" s="446"/>
      <c r="S177" s="730"/>
      <c r="T177" s="729"/>
      <c r="U177" s="730"/>
      <c r="V177" s="730"/>
      <c r="W177" s="730"/>
      <c r="X177" s="730"/>
      <c r="Y177" s="730"/>
      <c r="Z177" s="730"/>
      <c r="AA177" s="730"/>
      <c r="AB177" s="730"/>
      <c r="AC177" s="730"/>
      <c r="AD177" s="730"/>
      <c r="AE177" s="730"/>
      <c r="AF177" s="730"/>
      <c r="AG177" s="730"/>
      <c r="AH177" s="730"/>
      <c r="AI177" s="730"/>
      <c r="AJ177" s="730"/>
      <c r="AK177" s="730"/>
      <c r="AL177" s="730"/>
      <c r="AM177" s="730"/>
      <c r="AN177" s="730"/>
      <c r="AO177" s="730"/>
      <c r="AP177" s="730"/>
      <c r="AQ177" s="730"/>
      <c r="AR177" s="730"/>
      <c r="AS177" s="730"/>
      <c r="AT177" s="730"/>
      <c r="AU177" s="730"/>
      <c r="AV177" s="730"/>
    </row>
    <row r="178" spans="2:48" s="445" customFormat="1" ht="21" customHeight="1" x14ac:dyDescent="0.15">
      <c r="B178" s="444"/>
      <c r="D178" s="1149"/>
      <c r="E178" s="1149"/>
      <c r="F178" s="1137"/>
      <c r="G178" s="1165"/>
      <c r="H178" s="1128"/>
      <c r="I178" s="757" t="s">
        <v>895</v>
      </c>
      <c r="J178" s="535"/>
      <c r="K178" s="633"/>
      <c r="L178" s="535"/>
      <c r="M178" s="535"/>
      <c r="N178" s="535"/>
      <c r="O178" s="754" t="s">
        <v>936</v>
      </c>
      <c r="Q178" s="446"/>
      <c r="S178" s="730"/>
      <c r="T178" s="729"/>
      <c r="U178" s="730"/>
      <c r="V178" s="730"/>
      <c r="W178" s="730"/>
      <c r="X178" s="730"/>
      <c r="Y178" s="730"/>
      <c r="Z178" s="730"/>
      <c r="AA178" s="730"/>
      <c r="AB178" s="730"/>
      <c r="AC178" s="730"/>
      <c r="AD178" s="730"/>
      <c r="AE178" s="730"/>
      <c r="AF178" s="730"/>
      <c r="AG178" s="730"/>
      <c r="AH178" s="730"/>
      <c r="AI178" s="730"/>
      <c r="AJ178" s="730"/>
      <c r="AK178" s="730"/>
      <c r="AL178" s="730"/>
      <c r="AM178" s="730"/>
      <c r="AN178" s="730"/>
      <c r="AO178" s="730"/>
      <c r="AP178" s="730"/>
      <c r="AQ178" s="730"/>
      <c r="AR178" s="730"/>
      <c r="AS178" s="730"/>
      <c r="AT178" s="730"/>
      <c r="AU178" s="730"/>
      <c r="AV178" s="730"/>
    </row>
    <row r="179" spans="2:48" s="445" customFormat="1" ht="21" customHeight="1" x14ac:dyDescent="0.15">
      <c r="B179" s="444"/>
      <c r="D179" s="1149"/>
      <c r="E179" s="1149"/>
      <c r="F179" s="1137"/>
      <c r="G179" s="1165"/>
      <c r="H179" s="1129"/>
      <c r="I179" s="757" t="s">
        <v>260</v>
      </c>
      <c r="J179" s="535"/>
      <c r="K179" s="634"/>
      <c r="L179" s="535"/>
      <c r="M179" s="535"/>
      <c r="N179" s="535"/>
      <c r="O179" s="754" t="s">
        <v>283</v>
      </c>
      <c r="Q179" s="446"/>
      <c r="S179" s="730"/>
      <c r="T179" s="729"/>
      <c r="U179" s="730"/>
      <c r="V179" s="730"/>
      <c r="W179" s="730"/>
      <c r="X179" s="730"/>
      <c r="Y179" s="730"/>
      <c r="Z179" s="730"/>
      <c r="AA179" s="730"/>
      <c r="AB179" s="730"/>
      <c r="AC179" s="730"/>
      <c r="AD179" s="730"/>
      <c r="AE179" s="730"/>
      <c r="AF179" s="730"/>
      <c r="AG179" s="730"/>
      <c r="AH179" s="730"/>
      <c r="AI179" s="730"/>
      <c r="AJ179" s="730"/>
      <c r="AK179" s="730"/>
      <c r="AL179" s="730"/>
      <c r="AM179" s="730"/>
      <c r="AN179" s="730"/>
      <c r="AO179" s="730"/>
      <c r="AP179" s="730"/>
      <c r="AQ179" s="730"/>
      <c r="AR179" s="730"/>
      <c r="AS179" s="730"/>
      <c r="AT179" s="730"/>
      <c r="AU179" s="730"/>
      <c r="AV179" s="730"/>
    </row>
    <row r="180" spans="2:48" s="445" customFormat="1" ht="21" customHeight="1" x14ac:dyDescent="0.15">
      <c r="B180" s="444"/>
      <c r="D180" s="1149"/>
      <c r="E180" s="1149"/>
      <c r="F180" s="1137"/>
      <c r="G180" s="1165"/>
      <c r="H180" s="1145" t="s">
        <v>273</v>
      </c>
      <c r="I180" s="757" t="s">
        <v>129</v>
      </c>
      <c r="J180" s="535"/>
      <c r="K180" s="636"/>
      <c r="L180" s="535"/>
      <c r="M180" s="535"/>
      <c r="N180" s="535"/>
      <c r="O180" s="754" t="s">
        <v>897</v>
      </c>
      <c r="Q180" s="446"/>
      <c r="S180" s="730"/>
      <c r="T180" s="732"/>
      <c r="U180" s="730"/>
      <c r="V180" s="730"/>
      <c r="W180" s="730"/>
      <c r="X180" s="730"/>
      <c r="Y180" s="730"/>
      <c r="Z180" s="730"/>
      <c r="AA180" s="730"/>
      <c r="AB180" s="730"/>
      <c r="AC180" s="730"/>
      <c r="AD180" s="730"/>
      <c r="AE180" s="730"/>
      <c r="AF180" s="730"/>
      <c r="AG180" s="730"/>
      <c r="AH180" s="730"/>
      <c r="AI180" s="730"/>
      <c r="AJ180" s="730"/>
      <c r="AK180" s="730"/>
      <c r="AL180" s="730"/>
      <c r="AM180" s="730"/>
      <c r="AN180" s="730"/>
      <c r="AO180" s="730"/>
      <c r="AP180" s="730"/>
      <c r="AQ180" s="730"/>
      <c r="AR180" s="730"/>
      <c r="AS180" s="730"/>
      <c r="AT180" s="730"/>
      <c r="AU180" s="730"/>
      <c r="AV180" s="730"/>
    </row>
    <row r="181" spans="2:48" s="445" customFormat="1" ht="21" customHeight="1" x14ac:dyDescent="0.15">
      <c r="B181" s="444"/>
      <c r="D181" s="1149"/>
      <c r="E181" s="1149"/>
      <c r="F181" s="1137"/>
      <c r="G181" s="1165"/>
      <c r="H181" s="1128"/>
      <c r="I181" s="757" t="s">
        <v>58</v>
      </c>
      <c r="J181" s="535"/>
      <c r="K181" s="636"/>
      <c r="L181" s="535"/>
      <c r="M181" s="535"/>
      <c r="N181" s="535"/>
      <c r="O181" s="754" t="s">
        <v>399</v>
      </c>
      <c r="Q181" s="446"/>
      <c r="S181" s="730"/>
      <c r="T181" s="732"/>
      <c r="U181" s="730"/>
      <c r="V181" s="730"/>
      <c r="W181" s="730"/>
      <c r="X181" s="730"/>
      <c r="Y181" s="730"/>
      <c r="Z181" s="730"/>
      <c r="AA181" s="730"/>
      <c r="AB181" s="730"/>
      <c r="AC181" s="730"/>
      <c r="AD181" s="730"/>
      <c r="AE181" s="730"/>
      <c r="AF181" s="730"/>
      <c r="AG181" s="730"/>
      <c r="AH181" s="730"/>
      <c r="AI181" s="730"/>
      <c r="AJ181" s="730"/>
      <c r="AK181" s="730"/>
      <c r="AL181" s="730"/>
      <c r="AM181" s="730"/>
      <c r="AN181" s="730"/>
      <c r="AO181" s="730"/>
      <c r="AP181" s="730"/>
      <c r="AQ181" s="730"/>
      <c r="AR181" s="730"/>
      <c r="AS181" s="730"/>
      <c r="AT181" s="730"/>
      <c r="AU181" s="730"/>
      <c r="AV181" s="730"/>
    </row>
    <row r="182" spans="2:48" s="445" customFormat="1" ht="21" customHeight="1" x14ac:dyDescent="0.15">
      <c r="B182" s="444"/>
      <c r="D182" s="1149"/>
      <c r="E182" s="1149"/>
      <c r="F182" s="1137"/>
      <c r="G182" s="1165"/>
      <c r="H182" s="1129"/>
      <c r="I182" s="757" t="s">
        <v>272</v>
      </c>
      <c r="J182" s="535"/>
      <c r="K182" s="634"/>
      <c r="L182" s="535"/>
      <c r="M182" s="535"/>
      <c r="N182" s="535"/>
      <c r="O182" s="762" t="s">
        <v>280</v>
      </c>
      <c r="Q182" s="446"/>
      <c r="S182" s="730"/>
      <c r="T182" s="733"/>
      <c r="U182" s="730"/>
      <c r="V182" s="730"/>
      <c r="W182" s="730"/>
      <c r="X182" s="730"/>
      <c r="Y182" s="730"/>
      <c r="Z182" s="730"/>
      <c r="AA182" s="730"/>
      <c r="AB182" s="730"/>
      <c r="AC182" s="730"/>
      <c r="AD182" s="730"/>
      <c r="AE182" s="730"/>
      <c r="AF182" s="730"/>
      <c r="AG182" s="730"/>
      <c r="AH182" s="730"/>
      <c r="AI182" s="730"/>
      <c r="AJ182" s="730"/>
      <c r="AK182" s="730"/>
      <c r="AL182" s="730"/>
      <c r="AM182" s="730"/>
      <c r="AN182" s="730"/>
      <c r="AO182" s="730"/>
      <c r="AP182" s="730"/>
      <c r="AQ182" s="730"/>
      <c r="AR182" s="730"/>
      <c r="AS182" s="730"/>
      <c r="AT182" s="730"/>
      <c r="AU182" s="730"/>
      <c r="AV182" s="730"/>
    </row>
    <row r="183" spans="2:48" s="445" customFormat="1" ht="21" customHeight="1" x14ac:dyDescent="0.15">
      <c r="B183" s="444"/>
      <c r="D183" s="1149"/>
      <c r="E183" s="1149"/>
      <c r="F183" s="758"/>
      <c r="G183" s="759"/>
      <c r="H183" s="1145" t="s">
        <v>1195</v>
      </c>
      <c r="I183" s="1031" t="s">
        <v>821</v>
      </c>
      <c r="J183" s="535"/>
      <c r="K183" s="597"/>
      <c r="L183" s="535"/>
      <c r="M183" s="535"/>
      <c r="N183" s="535"/>
      <c r="O183" s="1035" t="s">
        <v>262</v>
      </c>
      <c r="Q183" s="446"/>
      <c r="S183" s="730"/>
      <c r="T183" s="729"/>
      <c r="U183" s="730"/>
      <c r="V183" s="730"/>
      <c r="W183" s="730"/>
      <c r="X183" s="730"/>
      <c r="Y183" s="730"/>
      <c r="Z183" s="730"/>
      <c r="AA183" s="730"/>
      <c r="AB183" s="730"/>
      <c r="AC183" s="730"/>
      <c r="AD183" s="730"/>
      <c r="AE183" s="730"/>
      <c r="AF183" s="730"/>
      <c r="AG183" s="730"/>
      <c r="AH183" s="730"/>
      <c r="AI183" s="730"/>
      <c r="AJ183" s="730"/>
      <c r="AK183" s="730"/>
      <c r="AL183" s="730"/>
      <c r="AM183" s="730"/>
      <c r="AN183" s="730"/>
      <c r="AO183" s="730"/>
      <c r="AP183" s="730"/>
      <c r="AQ183" s="730"/>
      <c r="AR183" s="730"/>
      <c r="AS183" s="730"/>
      <c r="AT183" s="730"/>
      <c r="AU183" s="730"/>
      <c r="AV183" s="730"/>
    </row>
    <row r="184" spans="2:48" s="445" customFormat="1" ht="71.25" customHeight="1" x14ac:dyDescent="0.15">
      <c r="B184" s="444"/>
      <c r="D184" s="1149"/>
      <c r="E184" s="1149"/>
      <c r="F184" s="758"/>
      <c r="G184" s="759"/>
      <c r="H184" s="1157"/>
      <c r="I184" s="763" t="s">
        <v>880</v>
      </c>
      <c r="J184" s="535"/>
      <c r="K184" s="598"/>
      <c r="L184" s="535"/>
      <c r="M184" s="535"/>
      <c r="N184" s="535"/>
      <c r="O184" s="1035" t="str">
        <f>IF(K183="なし","入力不要","認定日又は認定予定時期を入力　（例｜●●●●年●月認定予定)")</f>
        <v>認定日又は認定予定時期を入力　（例｜●●●●年●月認定予定)</v>
      </c>
      <c r="Q184" s="446"/>
      <c r="S184" s="730"/>
      <c r="T184" s="729"/>
      <c r="U184" s="730"/>
      <c r="V184" s="730"/>
      <c r="W184" s="730"/>
      <c r="X184" s="730"/>
      <c r="Y184" s="730"/>
      <c r="Z184" s="730"/>
      <c r="AA184" s="730"/>
      <c r="AB184" s="730"/>
      <c r="AC184" s="730"/>
      <c r="AD184" s="730"/>
      <c r="AE184" s="730"/>
      <c r="AF184" s="730"/>
      <c r="AG184" s="730"/>
      <c r="AH184" s="730"/>
      <c r="AI184" s="730"/>
      <c r="AJ184" s="730"/>
      <c r="AK184" s="730"/>
      <c r="AL184" s="730"/>
      <c r="AM184" s="730"/>
      <c r="AN184" s="730"/>
      <c r="AO184" s="730"/>
      <c r="AP184" s="730"/>
      <c r="AQ184" s="730"/>
      <c r="AR184" s="730"/>
      <c r="AS184" s="730"/>
      <c r="AT184" s="730"/>
      <c r="AU184" s="730"/>
      <c r="AV184" s="730"/>
    </row>
    <row r="185" spans="2:48" s="445" customFormat="1" ht="21" customHeight="1" x14ac:dyDescent="0.15">
      <c r="B185" s="444"/>
      <c r="D185" s="1149"/>
      <c r="E185" s="1149"/>
      <c r="F185" s="758"/>
      <c r="G185" s="759"/>
      <c r="H185" s="1145" t="s">
        <v>1196</v>
      </c>
      <c r="I185" s="1034" t="s">
        <v>844</v>
      </c>
      <c r="J185" s="535"/>
      <c r="K185" s="597"/>
      <c r="L185" s="535"/>
      <c r="M185" s="535"/>
      <c r="N185" s="535"/>
      <c r="O185" s="1035" t="s">
        <v>262</v>
      </c>
      <c r="Q185" s="446"/>
      <c r="S185" s="730"/>
      <c r="T185" s="729"/>
      <c r="U185" s="730"/>
      <c r="V185" s="730"/>
      <c r="W185" s="730"/>
      <c r="X185" s="730"/>
      <c r="Y185" s="730"/>
      <c r="Z185" s="730"/>
      <c r="AA185" s="730"/>
      <c r="AB185" s="730"/>
      <c r="AC185" s="730"/>
      <c r="AD185" s="730"/>
      <c r="AE185" s="730"/>
      <c r="AF185" s="730"/>
      <c r="AG185" s="730"/>
      <c r="AH185" s="730"/>
      <c r="AI185" s="730"/>
      <c r="AJ185" s="730"/>
      <c r="AK185" s="730"/>
      <c r="AL185" s="730"/>
      <c r="AM185" s="730"/>
      <c r="AN185" s="730"/>
      <c r="AO185" s="730"/>
      <c r="AP185" s="730"/>
      <c r="AQ185" s="730"/>
      <c r="AR185" s="730"/>
      <c r="AS185" s="730"/>
      <c r="AT185" s="730"/>
      <c r="AU185" s="730"/>
      <c r="AV185" s="730"/>
    </row>
    <row r="186" spans="2:48" s="445" customFormat="1" ht="81.75" customHeight="1" thickBot="1" x14ac:dyDescent="0.2">
      <c r="B186" s="444"/>
      <c r="D186" s="1149"/>
      <c r="E186" s="1149"/>
      <c r="F186" s="758"/>
      <c r="G186" s="759"/>
      <c r="H186" s="1146"/>
      <c r="I186" s="761" t="s">
        <v>862</v>
      </c>
      <c r="J186" s="535"/>
      <c r="K186" s="598"/>
      <c r="L186" s="535"/>
      <c r="M186" s="535"/>
      <c r="N186" s="535"/>
      <c r="O186" s="1035" t="str">
        <f>IF(K185="なし","入力不要","宣言日付又は予定時期を入力　（例｜●●●●年●月登録予定)")</f>
        <v>宣言日付又は予定時期を入力　（例｜●●●●年●月登録予定)</v>
      </c>
      <c r="Q186" s="446"/>
      <c r="S186" s="730"/>
      <c r="T186" s="729"/>
      <c r="U186" s="730"/>
      <c r="V186" s="730"/>
      <c r="W186" s="730"/>
      <c r="X186" s="730"/>
      <c r="Y186" s="730"/>
      <c r="Z186" s="730"/>
      <c r="AA186" s="730"/>
      <c r="AB186" s="730"/>
      <c r="AC186" s="730"/>
      <c r="AD186" s="730"/>
      <c r="AE186" s="730"/>
      <c r="AF186" s="730"/>
      <c r="AG186" s="730"/>
      <c r="AH186" s="730"/>
      <c r="AI186" s="730"/>
      <c r="AJ186" s="730"/>
      <c r="AK186" s="730"/>
      <c r="AL186" s="730"/>
      <c r="AM186" s="730"/>
      <c r="AN186" s="730"/>
      <c r="AO186" s="730"/>
      <c r="AP186" s="730"/>
      <c r="AQ186" s="730"/>
      <c r="AR186" s="730"/>
      <c r="AS186" s="730"/>
      <c r="AT186" s="730"/>
      <c r="AU186" s="730"/>
      <c r="AV186" s="730"/>
    </row>
    <row r="187" spans="2:48" s="445" customFormat="1" ht="7.5" customHeight="1" thickTop="1" x14ac:dyDescent="0.15">
      <c r="B187" s="444"/>
      <c r="C187" s="1154"/>
      <c r="D187" s="1154"/>
      <c r="E187" s="1154"/>
      <c r="F187" s="1154"/>
      <c r="G187" s="1154"/>
      <c r="H187" s="1154"/>
      <c r="I187" s="1154"/>
      <c r="J187" s="1154"/>
      <c r="K187" s="1154"/>
      <c r="L187" s="1154"/>
      <c r="M187" s="1154"/>
      <c r="N187" s="1154"/>
      <c r="O187" s="1154"/>
      <c r="P187" s="1154"/>
      <c r="Q187" s="446"/>
      <c r="S187" s="730"/>
      <c r="T187" s="729"/>
      <c r="U187" s="730"/>
      <c r="V187" s="730"/>
      <c r="W187" s="730"/>
      <c r="X187" s="730"/>
      <c r="Y187" s="730"/>
      <c r="Z187" s="730"/>
      <c r="AA187" s="730"/>
      <c r="AB187" s="730"/>
      <c r="AC187" s="730"/>
      <c r="AD187" s="730"/>
      <c r="AE187" s="730"/>
      <c r="AF187" s="730"/>
      <c r="AG187" s="730"/>
      <c r="AH187" s="730"/>
      <c r="AI187" s="730"/>
      <c r="AJ187" s="730"/>
      <c r="AK187" s="730"/>
      <c r="AL187" s="730"/>
      <c r="AM187" s="730"/>
      <c r="AN187" s="730"/>
      <c r="AO187" s="730"/>
      <c r="AP187" s="730"/>
      <c r="AQ187" s="730"/>
      <c r="AR187" s="730"/>
      <c r="AS187" s="730"/>
      <c r="AT187" s="730"/>
      <c r="AU187" s="730"/>
      <c r="AV187" s="730"/>
    </row>
    <row r="188" spans="2:48" s="445" customFormat="1" ht="7.5" customHeight="1" x14ac:dyDescent="0.15">
      <c r="B188" s="444"/>
      <c r="E188" s="447"/>
      <c r="F188" s="447"/>
      <c r="G188" s="447"/>
      <c r="H188" s="448"/>
      <c r="I188" s="449"/>
      <c r="K188" s="450"/>
      <c r="O188" s="427"/>
      <c r="Q188" s="446"/>
      <c r="S188" s="730"/>
      <c r="T188" s="729"/>
      <c r="U188" s="730"/>
      <c r="V188" s="730"/>
      <c r="W188" s="730"/>
      <c r="X188" s="730"/>
      <c r="Y188" s="730"/>
      <c r="Z188" s="730"/>
      <c r="AA188" s="730"/>
      <c r="AB188" s="730"/>
      <c r="AC188" s="730"/>
      <c r="AD188" s="730"/>
      <c r="AE188" s="730"/>
      <c r="AF188" s="730"/>
      <c r="AG188" s="730"/>
      <c r="AH188" s="730"/>
      <c r="AI188" s="730"/>
      <c r="AJ188" s="730"/>
      <c r="AK188" s="730"/>
      <c r="AL188" s="730"/>
      <c r="AM188" s="730"/>
      <c r="AN188" s="730"/>
      <c r="AO188" s="730"/>
      <c r="AP188" s="730"/>
      <c r="AQ188" s="730"/>
      <c r="AR188" s="730"/>
      <c r="AS188" s="730"/>
      <c r="AT188" s="730"/>
      <c r="AU188" s="730"/>
      <c r="AV188" s="730"/>
    </row>
    <row r="189" spans="2:48" ht="18.75" customHeight="1" x14ac:dyDescent="0.15">
      <c r="B189" s="436"/>
      <c r="C189" s="438"/>
      <c r="D189" s="1148" t="s">
        <v>400</v>
      </c>
      <c r="E189" s="1148"/>
      <c r="F189" s="1148"/>
      <c r="G189" s="1148"/>
      <c r="H189" s="1148"/>
      <c r="I189" s="1148"/>
      <c r="J189" s="1148"/>
      <c r="K189" s="1148"/>
      <c r="L189" s="1148"/>
      <c r="M189" s="439"/>
      <c r="N189" s="440"/>
      <c r="O189" s="1147" t="s">
        <v>264</v>
      </c>
      <c r="P189" s="1147"/>
      <c r="Q189" s="437"/>
      <c r="T189" s="729"/>
    </row>
    <row r="190" spans="2:48" ht="5.25" customHeight="1" x14ac:dyDescent="0.15">
      <c r="B190" s="436"/>
      <c r="D190" s="439"/>
      <c r="E190" s="439"/>
      <c r="F190" s="439"/>
      <c r="G190" s="439"/>
      <c r="H190" s="441"/>
      <c r="I190" s="441"/>
      <c r="J190" s="439"/>
      <c r="K190" s="442"/>
      <c r="L190" s="439"/>
      <c r="M190" s="439"/>
      <c r="N190" s="439"/>
      <c r="P190" s="443"/>
      <c r="Q190" s="437"/>
      <c r="T190" s="729"/>
    </row>
    <row r="191" spans="2:48" ht="21" customHeight="1" x14ac:dyDescent="0.15">
      <c r="B191" s="436"/>
      <c r="C191" s="424"/>
      <c r="D191" s="1149" t="s">
        <v>346</v>
      </c>
      <c r="E191" s="1149"/>
      <c r="F191" s="751"/>
      <c r="G191" s="752"/>
      <c r="H191" s="1141" t="s">
        <v>646</v>
      </c>
      <c r="I191" s="764" t="s">
        <v>334</v>
      </c>
      <c r="J191" s="632"/>
      <c r="K191" s="637"/>
      <c r="L191" s="632"/>
      <c r="M191" s="632"/>
      <c r="N191" s="632"/>
      <c r="O191" s="754" t="s">
        <v>1057</v>
      </c>
      <c r="Q191" s="437"/>
      <c r="T191" s="731" t="s">
        <v>1100</v>
      </c>
    </row>
    <row r="192" spans="2:48" ht="21" customHeight="1" x14ac:dyDescent="0.15">
      <c r="B192" s="436"/>
      <c r="C192" s="424"/>
      <c r="D192" s="1149"/>
      <c r="E192" s="1149"/>
      <c r="F192" s="751"/>
      <c r="G192" s="752"/>
      <c r="H192" s="1142"/>
      <c r="I192" s="760" t="s">
        <v>578</v>
      </c>
      <c r="J192" s="632"/>
      <c r="K192" s="637"/>
      <c r="L192" s="632"/>
      <c r="M192" s="632"/>
      <c r="N192" s="632"/>
      <c r="O192" s="754" t="s">
        <v>1059</v>
      </c>
      <c r="Q192" s="437"/>
      <c r="T192" s="731"/>
    </row>
    <row r="193" spans="2:48" ht="21" customHeight="1" x14ac:dyDescent="0.15">
      <c r="B193" s="436"/>
      <c r="C193" s="424"/>
      <c r="D193" s="1149"/>
      <c r="E193" s="1149"/>
      <c r="F193" s="751"/>
      <c r="G193" s="752"/>
      <c r="H193" s="1143"/>
      <c r="I193" s="760" t="s">
        <v>579</v>
      </c>
      <c r="J193" s="632"/>
      <c r="K193" s="637"/>
      <c r="L193" s="632"/>
      <c r="M193" s="632"/>
      <c r="N193" s="632"/>
      <c r="O193" s="753" t="s">
        <v>1058</v>
      </c>
      <c r="Q193" s="437"/>
      <c r="T193" s="731"/>
    </row>
    <row r="194" spans="2:48" ht="33.75" customHeight="1" x14ac:dyDescent="0.15">
      <c r="B194" s="436"/>
      <c r="C194" s="424"/>
      <c r="D194" s="1149"/>
      <c r="E194" s="1149"/>
      <c r="F194" s="751"/>
      <c r="G194" s="752"/>
      <c r="H194" s="1151" t="s">
        <v>1060</v>
      </c>
      <c r="I194" s="760" t="s">
        <v>581</v>
      </c>
      <c r="J194" s="632"/>
      <c r="K194" s="637"/>
      <c r="L194" s="632"/>
      <c r="M194" s="632"/>
      <c r="N194" s="632"/>
      <c r="O194" s="1125" t="s">
        <v>1061</v>
      </c>
      <c r="Q194" s="437"/>
      <c r="T194" s="724"/>
    </row>
    <row r="195" spans="2:48" ht="21" customHeight="1" x14ac:dyDescent="0.15">
      <c r="B195" s="436"/>
      <c r="C195" s="424"/>
      <c r="D195" s="1149"/>
      <c r="E195" s="1149"/>
      <c r="F195" s="751"/>
      <c r="G195" s="752"/>
      <c r="H195" s="1152"/>
      <c r="I195" s="760" t="s">
        <v>580</v>
      </c>
      <c r="J195" s="632"/>
      <c r="K195" s="637"/>
      <c r="L195" s="632"/>
      <c r="M195" s="632"/>
      <c r="N195" s="632"/>
      <c r="O195" s="1166"/>
      <c r="Q195" s="437"/>
      <c r="T195" s="724"/>
    </row>
    <row r="196" spans="2:48" ht="21" customHeight="1" x14ac:dyDescent="0.15">
      <c r="B196" s="436"/>
      <c r="C196" s="424"/>
      <c r="D196" s="1149"/>
      <c r="E196" s="1149"/>
      <c r="F196" s="751"/>
      <c r="G196" s="752"/>
      <c r="H196" s="1152"/>
      <c r="I196" s="760" t="s">
        <v>582</v>
      </c>
      <c r="J196" s="632"/>
      <c r="K196" s="637"/>
      <c r="L196" s="632"/>
      <c r="M196" s="632"/>
      <c r="N196" s="632"/>
      <c r="O196" s="1125" t="s">
        <v>1062</v>
      </c>
      <c r="Q196" s="437"/>
      <c r="T196" s="724"/>
    </row>
    <row r="197" spans="2:48" ht="33.75" customHeight="1" x14ac:dyDescent="0.15">
      <c r="B197" s="436"/>
      <c r="C197" s="424"/>
      <c r="D197" s="1149"/>
      <c r="E197" s="1149"/>
      <c r="F197" s="751"/>
      <c r="G197" s="752"/>
      <c r="H197" s="1152"/>
      <c r="I197" s="765" t="s">
        <v>1044</v>
      </c>
      <c r="J197" s="632"/>
      <c r="K197" s="637"/>
      <c r="L197" s="632"/>
      <c r="M197" s="632"/>
      <c r="N197" s="632"/>
      <c r="O197" s="1167"/>
      <c r="Q197" s="437"/>
      <c r="T197" s="724"/>
    </row>
    <row r="198" spans="2:48" ht="33.75" customHeight="1" x14ac:dyDescent="0.15">
      <c r="B198" s="436"/>
      <c r="C198" s="424"/>
      <c r="D198" s="1149"/>
      <c r="E198" s="1149"/>
      <c r="F198" s="751"/>
      <c r="G198" s="752"/>
      <c r="H198" s="1152"/>
      <c r="I198" s="765" t="s">
        <v>1038</v>
      </c>
      <c r="J198" s="632"/>
      <c r="K198" s="637"/>
      <c r="L198" s="632"/>
      <c r="M198" s="632"/>
      <c r="N198" s="632"/>
      <c r="O198" s="1167"/>
      <c r="Q198" s="437"/>
      <c r="T198" s="726"/>
    </row>
    <row r="199" spans="2:48" ht="33.75" customHeight="1" x14ac:dyDescent="0.15">
      <c r="B199" s="436"/>
      <c r="C199" s="424"/>
      <c r="D199" s="1149"/>
      <c r="E199" s="1149"/>
      <c r="F199" s="751"/>
      <c r="G199" s="752"/>
      <c r="H199" s="1153"/>
      <c r="I199" s="766" t="s">
        <v>1039</v>
      </c>
      <c r="J199" s="632"/>
      <c r="K199" s="638"/>
      <c r="L199" s="632"/>
      <c r="M199" s="632"/>
      <c r="N199" s="632"/>
      <c r="O199" s="773" t="s">
        <v>1063</v>
      </c>
      <c r="Q199" s="437"/>
      <c r="T199" s="734"/>
    </row>
    <row r="200" spans="2:48" s="445" customFormat="1" ht="33.75" customHeight="1" x14ac:dyDescent="0.15">
      <c r="B200" s="444"/>
      <c r="D200" s="1149"/>
      <c r="E200" s="1149"/>
      <c r="F200" s="767"/>
      <c r="G200" s="755"/>
      <c r="H200" s="1145" t="s">
        <v>340</v>
      </c>
      <c r="I200" s="768" t="s">
        <v>353</v>
      </c>
      <c r="J200" s="535"/>
      <c r="K200" s="65"/>
      <c r="L200" s="535"/>
      <c r="M200" s="535"/>
      <c r="N200" s="535"/>
      <c r="O200" s="753" t="s">
        <v>341</v>
      </c>
      <c r="Q200" s="446"/>
      <c r="S200" s="730"/>
      <c r="T200" s="729"/>
      <c r="U200" s="730"/>
      <c r="V200" s="730"/>
      <c r="W200" s="730"/>
      <c r="X200" s="730"/>
      <c r="Y200" s="730"/>
      <c r="Z200" s="730"/>
      <c r="AA200" s="730"/>
      <c r="AB200" s="730"/>
      <c r="AC200" s="730"/>
      <c r="AD200" s="730"/>
      <c r="AE200" s="730"/>
      <c r="AF200" s="730"/>
      <c r="AG200" s="730"/>
      <c r="AH200" s="730"/>
      <c r="AI200" s="730"/>
      <c r="AJ200" s="730"/>
      <c r="AK200" s="730"/>
      <c r="AL200" s="730"/>
      <c r="AM200" s="730"/>
      <c r="AN200" s="730"/>
      <c r="AO200" s="730"/>
      <c r="AP200" s="730"/>
      <c r="AQ200" s="730"/>
      <c r="AR200" s="730"/>
      <c r="AS200" s="730"/>
      <c r="AT200" s="730"/>
      <c r="AU200" s="730"/>
      <c r="AV200" s="730"/>
    </row>
    <row r="201" spans="2:48" s="445" customFormat="1" ht="21" customHeight="1" x14ac:dyDescent="0.15">
      <c r="B201" s="444"/>
      <c r="D201" s="1149"/>
      <c r="E201" s="1149"/>
      <c r="F201" s="767"/>
      <c r="G201" s="755"/>
      <c r="H201" s="1157"/>
      <c r="I201" s="768" t="s">
        <v>397</v>
      </c>
      <c r="J201" s="535"/>
      <c r="K201" s="73"/>
      <c r="L201" s="535"/>
      <c r="M201" s="535"/>
      <c r="N201" s="535"/>
      <c r="O201" s="1035" t="str">
        <f>IF($K$200="なし","入力不要","入力例｜●●●●年●月下旬　")</f>
        <v>入力例｜●●●●年●月下旬　</v>
      </c>
      <c r="Q201" s="446"/>
      <c r="S201" s="730"/>
      <c r="T201" s="729"/>
      <c r="U201" s="730"/>
      <c r="V201" s="730"/>
      <c r="W201" s="730"/>
      <c r="X201" s="730"/>
      <c r="Y201" s="730"/>
      <c r="Z201" s="730"/>
      <c r="AA201" s="730"/>
      <c r="AB201" s="730"/>
      <c r="AC201" s="730"/>
      <c r="AD201" s="730"/>
      <c r="AE201" s="730"/>
      <c r="AF201" s="730"/>
      <c r="AG201" s="730"/>
      <c r="AH201" s="730"/>
      <c r="AI201" s="730"/>
      <c r="AJ201" s="730"/>
      <c r="AK201" s="730"/>
      <c r="AL201" s="730"/>
      <c r="AM201" s="730"/>
      <c r="AN201" s="730"/>
      <c r="AO201" s="730"/>
      <c r="AP201" s="730"/>
      <c r="AQ201" s="730"/>
      <c r="AR201" s="730"/>
      <c r="AS201" s="730"/>
      <c r="AT201" s="730"/>
      <c r="AU201" s="730"/>
      <c r="AV201" s="730"/>
    </row>
    <row r="202" spans="2:48" s="445" customFormat="1" ht="33.75" customHeight="1" x14ac:dyDescent="0.15">
      <c r="B202" s="444"/>
      <c r="D202" s="1149"/>
      <c r="E202" s="1149"/>
      <c r="F202" s="767"/>
      <c r="G202" s="755"/>
      <c r="H202" s="1157"/>
      <c r="I202" s="1083" t="s">
        <v>1170</v>
      </c>
      <c r="J202" s="535"/>
      <c r="K202" s="65"/>
      <c r="L202" s="535"/>
      <c r="M202" s="535"/>
      <c r="N202" s="535"/>
      <c r="O202" s="1084" t="s">
        <v>1178</v>
      </c>
      <c r="Q202" s="446"/>
      <c r="S202" s="730"/>
      <c r="T202" s="1011" t="str">
        <f>IF(AND(K202&lt;&gt;"", K202&lt;&gt;"なし"), "※別途書類が必要となる為、事前にSIIへ連絡してください。", "")</f>
        <v/>
      </c>
      <c r="U202" s="730"/>
      <c r="V202" s="730"/>
      <c r="W202" s="730"/>
      <c r="X202" s="730"/>
      <c r="Y202" s="730"/>
      <c r="Z202" s="730"/>
      <c r="AA202" s="730"/>
      <c r="AB202" s="730"/>
      <c r="AC202" s="730"/>
      <c r="AD202" s="730"/>
      <c r="AE202" s="730"/>
      <c r="AF202" s="730"/>
      <c r="AG202" s="730"/>
      <c r="AH202" s="730"/>
      <c r="AI202" s="730"/>
      <c r="AJ202" s="730"/>
      <c r="AK202" s="730"/>
      <c r="AL202" s="730"/>
      <c r="AM202" s="730"/>
      <c r="AN202" s="730"/>
      <c r="AO202" s="730"/>
      <c r="AP202" s="730"/>
      <c r="AQ202" s="730"/>
      <c r="AR202" s="730"/>
      <c r="AS202" s="730"/>
      <c r="AT202" s="730"/>
      <c r="AU202" s="730"/>
      <c r="AV202" s="730"/>
    </row>
    <row r="203" spans="2:48" s="445" customFormat="1" ht="33.75" customHeight="1" x14ac:dyDescent="0.15">
      <c r="B203" s="444"/>
      <c r="D203" s="1149"/>
      <c r="E203" s="1149"/>
      <c r="F203" s="767"/>
      <c r="G203" s="755"/>
      <c r="H203" s="1157"/>
      <c r="I203" s="1083" t="s">
        <v>1171</v>
      </c>
      <c r="J203" s="535"/>
      <c r="K203" s="65"/>
      <c r="L203" s="535"/>
      <c r="M203" s="535"/>
      <c r="N203" s="535"/>
      <c r="O203" s="1084" t="s">
        <v>1179</v>
      </c>
      <c r="Q203" s="446"/>
      <c r="S203" s="730"/>
      <c r="T203" s="1011" t="str">
        <f t="shared" ref="T203:T204" si="0">IF(AND(K203&lt;&gt;"", K203&lt;&gt;"なし"), "※別途書類が必要となる為、事前にSIIへ連絡してください。", "")</f>
        <v/>
      </c>
      <c r="U203" s="730"/>
      <c r="V203" s="730"/>
      <c r="W203" s="730"/>
      <c r="X203" s="730"/>
      <c r="Y203" s="730"/>
      <c r="Z203" s="730"/>
      <c r="AA203" s="730"/>
      <c r="AB203" s="730"/>
      <c r="AC203" s="730"/>
      <c r="AD203" s="730"/>
      <c r="AE203" s="730"/>
      <c r="AF203" s="730"/>
      <c r="AG203" s="730"/>
      <c r="AH203" s="730"/>
      <c r="AI203" s="730"/>
      <c r="AJ203" s="730"/>
      <c r="AK203" s="730"/>
      <c r="AL203" s="730"/>
      <c r="AM203" s="730"/>
      <c r="AN203" s="730"/>
      <c r="AO203" s="730"/>
      <c r="AP203" s="730"/>
      <c r="AQ203" s="730"/>
      <c r="AR203" s="730"/>
      <c r="AS203" s="730"/>
      <c r="AT203" s="730"/>
      <c r="AU203" s="730"/>
      <c r="AV203" s="730"/>
    </row>
    <row r="204" spans="2:48" s="445" customFormat="1" ht="33.75" customHeight="1" x14ac:dyDescent="0.15">
      <c r="B204" s="444"/>
      <c r="D204" s="1149"/>
      <c r="E204" s="1149"/>
      <c r="F204" s="767"/>
      <c r="G204" s="755"/>
      <c r="H204" s="1157"/>
      <c r="I204" s="1083" t="s">
        <v>1172</v>
      </c>
      <c r="J204" s="535"/>
      <c r="K204" s="65"/>
      <c r="L204" s="535"/>
      <c r="M204" s="535"/>
      <c r="N204" s="535"/>
      <c r="O204" s="1084" t="s">
        <v>1180</v>
      </c>
      <c r="Q204" s="446"/>
      <c r="S204" s="730"/>
      <c r="T204" s="1011" t="str">
        <f t="shared" si="0"/>
        <v/>
      </c>
      <c r="U204" s="730"/>
      <c r="V204" s="730"/>
      <c r="W204" s="730"/>
      <c r="X204" s="730"/>
      <c r="Y204" s="730"/>
      <c r="Z204" s="730"/>
      <c r="AA204" s="730"/>
      <c r="AB204" s="730"/>
      <c r="AC204" s="730"/>
      <c r="AD204" s="730"/>
      <c r="AE204" s="730"/>
      <c r="AF204" s="730"/>
      <c r="AG204" s="730"/>
      <c r="AH204" s="730"/>
      <c r="AI204" s="730"/>
      <c r="AJ204" s="730"/>
      <c r="AK204" s="730"/>
      <c r="AL204" s="730"/>
      <c r="AM204" s="730"/>
      <c r="AN204" s="730"/>
      <c r="AO204" s="730"/>
      <c r="AP204" s="730"/>
      <c r="AQ204" s="730"/>
      <c r="AR204" s="730"/>
      <c r="AS204" s="730"/>
      <c r="AT204" s="730"/>
      <c r="AU204" s="730"/>
      <c r="AV204" s="730"/>
    </row>
    <row r="205" spans="2:48" s="445" customFormat="1" ht="33.75" customHeight="1" x14ac:dyDescent="0.15">
      <c r="B205" s="444"/>
      <c r="D205" s="1149"/>
      <c r="E205" s="1149"/>
      <c r="F205" s="767"/>
      <c r="G205" s="755"/>
      <c r="H205" s="1158"/>
      <c r="I205" s="1083" t="s">
        <v>1173</v>
      </c>
      <c r="J205" s="535"/>
      <c r="K205" s="65"/>
      <c r="L205" s="535"/>
      <c r="M205" s="535"/>
      <c r="N205" s="535"/>
      <c r="O205" s="1084" t="s">
        <v>1180</v>
      </c>
      <c r="Q205" s="446"/>
      <c r="S205" s="730"/>
      <c r="T205" s="1011" t="str">
        <f>IF(AND(K205&lt;&gt;"", K205&lt;&gt;"なし"), "※別途書類が必要となる為、事前にSIIへ連絡してください。", "")</f>
        <v/>
      </c>
      <c r="U205" s="730"/>
      <c r="V205" s="730"/>
      <c r="W205" s="730"/>
      <c r="X205" s="730"/>
      <c r="Y205" s="730"/>
      <c r="Z205" s="730"/>
      <c r="AA205" s="730"/>
      <c r="AB205" s="730"/>
      <c r="AC205" s="730"/>
      <c r="AD205" s="730"/>
      <c r="AE205" s="730"/>
      <c r="AF205" s="730"/>
      <c r="AG205" s="730"/>
      <c r="AH205" s="730"/>
      <c r="AI205" s="730"/>
      <c r="AJ205" s="730"/>
      <c r="AK205" s="730"/>
      <c r="AL205" s="730"/>
      <c r="AM205" s="730"/>
      <c r="AN205" s="730"/>
      <c r="AO205" s="730"/>
      <c r="AP205" s="730"/>
      <c r="AQ205" s="730"/>
      <c r="AR205" s="730"/>
      <c r="AS205" s="730"/>
      <c r="AT205" s="730"/>
      <c r="AU205" s="730"/>
      <c r="AV205" s="730"/>
    </row>
    <row r="206" spans="2:48" s="445" customFormat="1" ht="21" customHeight="1" x14ac:dyDescent="0.15">
      <c r="B206" s="444"/>
      <c r="D206" s="1149"/>
      <c r="E206" s="1149"/>
      <c r="F206" s="767"/>
      <c r="G206" s="755"/>
      <c r="H206" s="1145" t="s">
        <v>354</v>
      </c>
      <c r="I206" s="769" t="s">
        <v>928</v>
      </c>
      <c r="J206" s="535"/>
      <c r="K206" s="65"/>
      <c r="L206" s="535"/>
      <c r="M206" s="535"/>
      <c r="N206" s="535"/>
      <c r="O206" s="753" t="s">
        <v>355</v>
      </c>
      <c r="Q206" s="446"/>
      <c r="S206" s="730"/>
      <c r="T206" s="729"/>
      <c r="U206" s="730"/>
      <c r="V206" s="730"/>
      <c r="W206" s="730"/>
      <c r="X206" s="730"/>
      <c r="Y206" s="730"/>
      <c r="Z206" s="730"/>
      <c r="AA206" s="730"/>
      <c r="AB206" s="730"/>
      <c r="AC206" s="730"/>
      <c r="AD206" s="730"/>
      <c r="AE206" s="730"/>
      <c r="AF206" s="730"/>
      <c r="AG206" s="730"/>
      <c r="AH206" s="730"/>
      <c r="AI206" s="730"/>
      <c r="AJ206" s="730"/>
      <c r="AK206" s="730"/>
      <c r="AL206" s="730"/>
      <c r="AM206" s="730"/>
      <c r="AN206" s="730"/>
      <c r="AO206" s="730"/>
      <c r="AP206" s="730"/>
      <c r="AQ206" s="730"/>
      <c r="AR206" s="730"/>
      <c r="AS206" s="730"/>
      <c r="AT206" s="730"/>
      <c r="AU206" s="730"/>
      <c r="AV206" s="730"/>
    </row>
    <row r="207" spans="2:48" s="445" customFormat="1" ht="71.25" customHeight="1" x14ac:dyDescent="0.15">
      <c r="B207" s="444"/>
      <c r="D207" s="1149"/>
      <c r="E207" s="1149"/>
      <c r="F207" s="767"/>
      <c r="G207" s="755"/>
      <c r="H207" s="1128"/>
      <c r="I207" s="769" t="s">
        <v>321</v>
      </c>
      <c r="J207" s="535"/>
      <c r="K207" s="639"/>
      <c r="L207" s="535"/>
      <c r="M207" s="535"/>
      <c r="N207" s="535"/>
      <c r="O207" s="753" t="str">
        <f>IF($K$206="なし","入力不要","補助金の正式名称と官公庁名等を入力")</f>
        <v>補助金の正式名称と官公庁名等を入力</v>
      </c>
      <c r="Q207" s="446"/>
      <c r="S207" s="730"/>
      <c r="T207" s="729"/>
      <c r="U207" s="730"/>
      <c r="V207" s="730"/>
      <c r="W207" s="730"/>
      <c r="X207" s="730"/>
      <c r="Y207" s="730"/>
      <c r="Z207" s="730"/>
      <c r="AA207" s="730"/>
      <c r="AB207" s="730"/>
      <c r="AC207" s="730"/>
      <c r="AD207" s="730"/>
      <c r="AE207" s="730"/>
      <c r="AF207" s="730"/>
      <c r="AG207" s="730"/>
      <c r="AH207" s="730"/>
      <c r="AI207" s="730"/>
      <c r="AJ207" s="730"/>
      <c r="AK207" s="730"/>
      <c r="AL207" s="730"/>
      <c r="AM207" s="730"/>
      <c r="AN207" s="730"/>
      <c r="AO207" s="730"/>
      <c r="AP207" s="730"/>
      <c r="AQ207" s="730"/>
      <c r="AR207" s="730"/>
      <c r="AS207" s="730"/>
      <c r="AT207" s="730"/>
      <c r="AU207" s="730"/>
      <c r="AV207" s="730"/>
    </row>
    <row r="208" spans="2:48" s="445" customFormat="1" ht="48.75" customHeight="1" x14ac:dyDescent="0.15">
      <c r="B208" s="444"/>
      <c r="D208" s="1149"/>
      <c r="E208" s="1149"/>
      <c r="F208" s="767"/>
      <c r="G208" s="755"/>
      <c r="H208" s="1129"/>
      <c r="I208" s="768" t="s">
        <v>186</v>
      </c>
      <c r="J208" s="535"/>
      <c r="K208" s="639"/>
      <c r="L208" s="535"/>
      <c r="M208" s="535"/>
      <c r="N208" s="535"/>
      <c r="O208" s="774" t="str">
        <f>IF($K$206="なし","入力不要","補助対象範囲に重複がある場合は詳細を入力
※重複がない場合はプルダウンから「補助対象範囲に重複なし」を選択")</f>
        <v>補助対象範囲に重複がある場合は詳細を入力
※重複がない場合はプルダウンから「補助対象範囲に重複なし」を選択</v>
      </c>
      <c r="Q208" s="446"/>
      <c r="S208" s="730"/>
      <c r="T208" s="729"/>
      <c r="U208" s="730"/>
      <c r="V208" s="730"/>
      <c r="W208" s="730"/>
      <c r="X208" s="730"/>
      <c r="Y208" s="730"/>
      <c r="Z208" s="730"/>
      <c r="AA208" s="730"/>
      <c r="AB208" s="730"/>
      <c r="AC208" s="730"/>
      <c r="AD208" s="730"/>
      <c r="AE208" s="730"/>
      <c r="AF208" s="730"/>
      <c r="AG208" s="730"/>
      <c r="AH208" s="730"/>
      <c r="AI208" s="730"/>
      <c r="AJ208" s="730"/>
      <c r="AK208" s="730"/>
      <c r="AL208" s="730"/>
      <c r="AM208" s="730"/>
      <c r="AN208" s="730"/>
      <c r="AO208" s="730"/>
      <c r="AP208" s="730"/>
      <c r="AQ208" s="730"/>
      <c r="AR208" s="730"/>
      <c r="AS208" s="730"/>
      <c r="AT208" s="730"/>
      <c r="AU208" s="730"/>
      <c r="AV208" s="730"/>
    </row>
    <row r="209" spans="2:48" s="445" customFormat="1" ht="21" customHeight="1" x14ac:dyDescent="0.15">
      <c r="B209" s="444"/>
      <c r="D209" s="1149"/>
      <c r="E209" s="1149"/>
      <c r="F209" s="767"/>
      <c r="G209" s="755"/>
      <c r="H209" s="1127" t="s">
        <v>319</v>
      </c>
      <c r="I209" s="757" t="s">
        <v>320</v>
      </c>
      <c r="J209" s="535"/>
      <c r="K209" s="65"/>
      <c r="L209" s="535"/>
      <c r="M209" s="535"/>
      <c r="N209" s="535"/>
      <c r="O209" s="753" t="s">
        <v>262</v>
      </c>
      <c r="Q209" s="446"/>
      <c r="S209" s="730"/>
      <c r="T209" s="729"/>
      <c r="U209" s="730"/>
      <c r="V209" s="730"/>
      <c r="W209" s="730"/>
      <c r="X209" s="730"/>
      <c r="Y209" s="730"/>
      <c r="Z209" s="730"/>
      <c r="AA209" s="730"/>
      <c r="AB209" s="730"/>
      <c r="AC209" s="730"/>
      <c r="AD209" s="730"/>
      <c r="AE209" s="730"/>
      <c r="AF209" s="730"/>
      <c r="AG209" s="730"/>
      <c r="AH209" s="730"/>
      <c r="AI209" s="730"/>
      <c r="AJ209" s="730"/>
      <c r="AK209" s="730"/>
      <c r="AL209" s="730"/>
      <c r="AM209" s="730"/>
      <c r="AN209" s="730"/>
      <c r="AO209" s="730"/>
      <c r="AP209" s="730"/>
      <c r="AQ209" s="730"/>
      <c r="AR209" s="730"/>
      <c r="AS209" s="730"/>
      <c r="AT209" s="730"/>
      <c r="AU209" s="730"/>
      <c r="AV209" s="730"/>
    </row>
    <row r="210" spans="2:48" s="445" customFormat="1" ht="21" customHeight="1" x14ac:dyDescent="0.15">
      <c r="B210" s="444"/>
      <c r="D210" s="1149"/>
      <c r="E210" s="1149"/>
      <c r="F210" s="767"/>
      <c r="G210" s="755"/>
      <c r="H210" s="1128"/>
      <c r="I210" s="757" t="s">
        <v>157</v>
      </c>
      <c r="J210" s="535"/>
      <c r="K210" s="65"/>
      <c r="L210" s="535"/>
      <c r="M210" s="535"/>
      <c r="N210" s="535"/>
      <c r="O210" s="753" t="s">
        <v>262</v>
      </c>
      <c r="Q210" s="446"/>
      <c r="S210" s="730"/>
      <c r="T210" s="729"/>
      <c r="U210" s="730"/>
      <c r="V210" s="730"/>
      <c r="W210" s="730"/>
      <c r="X210" s="730"/>
      <c r="Y210" s="730"/>
      <c r="Z210" s="730"/>
      <c r="AA210" s="730"/>
      <c r="AB210" s="730"/>
      <c r="AC210" s="730"/>
      <c r="AD210" s="730"/>
      <c r="AE210" s="730"/>
      <c r="AF210" s="730"/>
      <c r="AG210" s="730"/>
      <c r="AH210" s="730"/>
      <c r="AI210" s="730"/>
      <c r="AJ210" s="730"/>
      <c r="AK210" s="730"/>
      <c r="AL210" s="730"/>
      <c r="AM210" s="730"/>
      <c r="AN210" s="730"/>
      <c r="AO210" s="730"/>
      <c r="AP210" s="730"/>
      <c r="AQ210" s="730"/>
      <c r="AR210" s="730"/>
      <c r="AS210" s="730"/>
      <c r="AT210" s="730"/>
      <c r="AU210" s="730"/>
      <c r="AV210" s="730"/>
    </row>
    <row r="211" spans="2:48" s="445" customFormat="1" ht="21" customHeight="1" thickBot="1" x14ac:dyDescent="0.2">
      <c r="B211" s="444"/>
      <c r="D211" s="1150"/>
      <c r="E211" s="1150"/>
      <c r="F211" s="770"/>
      <c r="G211" s="771"/>
      <c r="H211" s="1162"/>
      <c r="I211" s="772" t="s">
        <v>1052</v>
      </c>
      <c r="J211" s="535"/>
      <c r="K211" s="65"/>
      <c r="L211" s="535"/>
      <c r="M211" s="535"/>
      <c r="N211" s="535"/>
      <c r="O211" s="753" t="s">
        <v>262</v>
      </c>
      <c r="Q211" s="446"/>
      <c r="S211" s="730"/>
      <c r="T211" s="729"/>
      <c r="U211" s="730"/>
      <c r="V211" s="730"/>
      <c r="W211" s="730"/>
      <c r="X211" s="730"/>
      <c r="Y211" s="730"/>
      <c r="Z211" s="730"/>
      <c r="AA211" s="730"/>
      <c r="AB211" s="730"/>
      <c r="AC211" s="730"/>
      <c r="AD211" s="730"/>
      <c r="AE211" s="730"/>
      <c r="AF211" s="730"/>
      <c r="AG211" s="730"/>
      <c r="AH211" s="730"/>
      <c r="AI211" s="730"/>
      <c r="AJ211" s="730"/>
      <c r="AK211" s="730"/>
      <c r="AL211" s="730"/>
      <c r="AM211" s="730"/>
      <c r="AN211" s="730"/>
      <c r="AO211" s="730"/>
      <c r="AP211" s="730"/>
      <c r="AQ211" s="730"/>
      <c r="AR211" s="730"/>
      <c r="AS211" s="730"/>
      <c r="AT211" s="730"/>
      <c r="AU211" s="730"/>
      <c r="AV211" s="730"/>
    </row>
    <row r="212" spans="2:48" s="445" customFormat="1" ht="21" customHeight="1" thickTop="1" x14ac:dyDescent="0.15">
      <c r="B212" s="444"/>
      <c r="D212" s="1155" t="s">
        <v>68</v>
      </c>
      <c r="E212" s="1155"/>
      <c r="F212" s="776"/>
      <c r="G212" s="777"/>
      <c r="H212" s="1177" t="s">
        <v>368</v>
      </c>
      <c r="I212" s="1178"/>
      <c r="J212" s="535"/>
      <c r="K212" s="65"/>
      <c r="L212" s="535"/>
      <c r="M212" s="535"/>
      <c r="N212" s="535"/>
      <c r="O212" s="753" t="s">
        <v>262</v>
      </c>
      <c r="Q212" s="446"/>
      <c r="S212" s="730"/>
      <c r="T212" s="729"/>
      <c r="U212" s="730"/>
      <c r="V212" s="730"/>
      <c r="W212" s="730"/>
      <c r="X212" s="730"/>
      <c r="Y212" s="730"/>
      <c r="Z212" s="730"/>
      <c r="AA212" s="730"/>
      <c r="AB212" s="730"/>
      <c r="AC212" s="730"/>
      <c r="AD212" s="730"/>
      <c r="AE212" s="730"/>
      <c r="AF212" s="730"/>
      <c r="AG212" s="730"/>
      <c r="AH212" s="730"/>
      <c r="AI212" s="730"/>
      <c r="AJ212" s="730"/>
      <c r="AK212" s="730"/>
      <c r="AL212" s="730"/>
      <c r="AM212" s="730"/>
      <c r="AN212" s="730"/>
      <c r="AO212" s="730"/>
      <c r="AP212" s="730"/>
      <c r="AQ212" s="730"/>
      <c r="AR212" s="730"/>
      <c r="AS212" s="730"/>
      <c r="AT212" s="730"/>
      <c r="AU212" s="730"/>
      <c r="AV212" s="730"/>
    </row>
    <row r="213" spans="2:48" s="445" customFormat="1" ht="21" customHeight="1" x14ac:dyDescent="0.15">
      <c r="B213" s="444"/>
      <c r="D213" s="1149"/>
      <c r="E213" s="1149"/>
      <c r="F213" s="767"/>
      <c r="G213" s="755"/>
      <c r="H213" s="1159" t="s">
        <v>369</v>
      </c>
      <c r="I213" s="757" t="s">
        <v>370</v>
      </c>
      <c r="J213" s="535"/>
      <c r="K213" s="65"/>
      <c r="L213" s="535"/>
      <c r="M213" s="535"/>
      <c r="N213" s="535"/>
      <c r="O213" s="753" t="s">
        <v>262</v>
      </c>
      <c r="Q213" s="446"/>
      <c r="S213" s="730"/>
      <c r="T213" s="729"/>
      <c r="U213" s="730"/>
      <c r="V213" s="730"/>
      <c r="W213" s="730"/>
      <c r="X213" s="730"/>
      <c r="Y213" s="730"/>
      <c r="Z213" s="730"/>
      <c r="AA213" s="730"/>
      <c r="AB213" s="730"/>
      <c r="AC213" s="730"/>
      <c r="AD213" s="730"/>
      <c r="AE213" s="730"/>
      <c r="AF213" s="730"/>
      <c r="AG213" s="730"/>
      <c r="AH213" s="730"/>
      <c r="AI213" s="730"/>
      <c r="AJ213" s="730"/>
      <c r="AK213" s="730"/>
      <c r="AL213" s="730"/>
      <c r="AM213" s="730"/>
      <c r="AN213" s="730"/>
      <c r="AO213" s="730"/>
      <c r="AP213" s="730"/>
      <c r="AQ213" s="730"/>
      <c r="AR213" s="730"/>
      <c r="AS213" s="730"/>
      <c r="AT213" s="730"/>
      <c r="AU213" s="730"/>
      <c r="AV213" s="730"/>
    </row>
    <row r="214" spans="2:48" s="445" customFormat="1" ht="21" customHeight="1" thickBot="1" x14ac:dyDescent="0.2">
      <c r="B214" s="444"/>
      <c r="D214" s="1150"/>
      <c r="E214" s="1150"/>
      <c r="F214" s="770"/>
      <c r="G214" s="771"/>
      <c r="H214" s="1163"/>
      <c r="I214" s="778" t="s">
        <v>372</v>
      </c>
      <c r="J214" s="535"/>
      <c r="K214" s="65"/>
      <c r="L214" s="535"/>
      <c r="M214" s="535"/>
      <c r="N214" s="535"/>
      <c r="O214" s="753" t="str">
        <f>IF(K213="なし","入力不要","適用規格を正式名称で入力")</f>
        <v>適用規格を正式名称で入力</v>
      </c>
      <c r="Q214" s="446"/>
      <c r="S214" s="730"/>
      <c r="T214" s="729"/>
      <c r="U214" s="730"/>
      <c r="V214" s="730"/>
      <c r="W214" s="730"/>
      <c r="X214" s="730"/>
      <c r="Y214" s="730"/>
      <c r="Z214" s="730"/>
      <c r="AA214" s="730"/>
      <c r="AB214" s="730"/>
      <c r="AC214" s="730"/>
      <c r="AD214" s="730"/>
      <c r="AE214" s="730"/>
      <c r="AF214" s="730"/>
      <c r="AG214" s="730"/>
      <c r="AH214" s="730"/>
      <c r="AI214" s="730"/>
      <c r="AJ214" s="730"/>
      <c r="AK214" s="730"/>
      <c r="AL214" s="730"/>
      <c r="AM214" s="730"/>
      <c r="AN214" s="730"/>
      <c r="AO214" s="730"/>
      <c r="AP214" s="730"/>
      <c r="AQ214" s="730"/>
      <c r="AR214" s="730"/>
      <c r="AS214" s="730"/>
      <c r="AT214" s="730"/>
      <c r="AU214" s="730"/>
      <c r="AV214" s="730"/>
    </row>
    <row r="215" spans="2:48" ht="21" customHeight="1" thickTop="1" x14ac:dyDescent="0.15">
      <c r="B215" s="436"/>
      <c r="D215" s="1155" t="s">
        <v>347</v>
      </c>
      <c r="E215" s="1155"/>
      <c r="F215" s="767"/>
      <c r="G215" s="755"/>
      <c r="H215" s="1157" t="s">
        <v>351</v>
      </c>
      <c r="I215" s="769" t="s">
        <v>336</v>
      </c>
      <c r="J215" s="632"/>
      <c r="K215" s="65"/>
      <c r="L215" s="632"/>
      <c r="M215" s="632"/>
      <c r="N215" s="632"/>
      <c r="O215" s="753" t="s">
        <v>262</v>
      </c>
      <c r="Q215" s="437"/>
      <c r="T215" s="729"/>
    </row>
    <row r="216" spans="2:48" ht="21" customHeight="1" x14ac:dyDescent="0.15">
      <c r="B216" s="436"/>
      <c r="D216" s="1149"/>
      <c r="E216" s="1149"/>
      <c r="F216" s="767"/>
      <c r="G216" s="755"/>
      <c r="H216" s="1157"/>
      <c r="I216" s="769" t="s">
        <v>277</v>
      </c>
      <c r="J216" s="632"/>
      <c r="K216" s="65"/>
      <c r="L216" s="632"/>
      <c r="M216" s="632"/>
      <c r="N216" s="632"/>
      <c r="O216" s="753" t="s">
        <v>281</v>
      </c>
      <c r="Q216" s="437"/>
      <c r="T216" s="729"/>
    </row>
    <row r="217" spans="2:48" ht="21" customHeight="1" x14ac:dyDescent="0.15">
      <c r="B217" s="436"/>
      <c r="D217" s="1149"/>
      <c r="E217" s="1149"/>
      <c r="F217" s="767"/>
      <c r="G217" s="755"/>
      <c r="H217" s="1158"/>
      <c r="I217" s="769" t="s">
        <v>278</v>
      </c>
      <c r="J217" s="632"/>
      <c r="K217" s="65"/>
      <c r="L217" s="632"/>
      <c r="M217" s="632"/>
      <c r="N217" s="632"/>
      <c r="O217" s="775" t="str">
        <f>IF(K215="登録申請中","入力不要","ZEBプランナー登録番号を半角英数字、「-（ハイフン）」を含めて入力")</f>
        <v>ZEBプランナー登録番号を半角英数字、「-（ハイフン）」を含めて入力</v>
      </c>
      <c r="Q217" s="437"/>
      <c r="T217" s="729"/>
    </row>
    <row r="218" spans="2:48" ht="18.75" customHeight="1" x14ac:dyDescent="0.15">
      <c r="B218" s="436"/>
      <c r="I218" s="456"/>
      <c r="Q218" s="437"/>
      <c r="T218" s="729"/>
    </row>
    <row r="219" spans="2:48" ht="18.75" customHeight="1" x14ac:dyDescent="0.15">
      <c r="B219" s="436"/>
      <c r="C219" s="438"/>
      <c r="D219" s="1148" t="s">
        <v>401</v>
      </c>
      <c r="E219" s="1148"/>
      <c r="F219" s="1148"/>
      <c r="G219" s="1148"/>
      <c r="H219" s="1148"/>
      <c r="I219" s="1148"/>
      <c r="J219" s="1148"/>
      <c r="K219" s="1148"/>
      <c r="L219" s="1148"/>
      <c r="M219" s="439"/>
      <c r="N219" s="440"/>
      <c r="O219" s="1147" t="s">
        <v>264</v>
      </c>
      <c r="P219" s="1147"/>
      <c r="Q219" s="437"/>
      <c r="T219" s="729"/>
    </row>
    <row r="220" spans="2:48" ht="5.25" customHeight="1" x14ac:dyDescent="0.15">
      <c r="B220" s="436"/>
      <c r="D220" s="439"/>
      <c r="E220" s="439"/>
      <c r="F220" s="439"/>
      <c r="G220" s="439"/>
      <c r="H220" s="441"/>
      <c r="I220" s="441"/>
      <c r="J220" s="439"/>
      <c r="K220" s="442"/>
      <c r="L220" s="439"/>
      <c r="M220" s="439"/>
      <c r="N220" s="439"/>
      <c r="P220" s="443"/>
      <c r="Q220" s="437"/>
      <c r="T220" s="729"/>
    </row>
    <row r="221" spans="2:48" ht="21" customHeight="1" x14ac:dyDescent="0.15">
      <c r="B221" s="436"/>
      <c r="C221" s="424"/>
      <c r="D221" s="1149" t="s">
        <v>177</v>
      </c>
      <c r="E221" s="1149"/>
      <c r="F221" s="767"/>
      <c r="G221" s="755"/>
      <c r="H221" s="1171" t="s">
        <v>311</v>
      </c>
      <c r="I221" s="1171"/>
      <c r="J221" s="632"/>
      <c r="K221" s="640"/>
      <c r="L221" s="632"/>
      <c r="M221" s="632"/>
      <c r="N221" s="632"/>
      <c r="O221" s="753"/>
      <c r="Q221" s="437"/>
      <c r="T221" s="729"/>
    </row>
    <row r="222" spans="2:48" s="445" customFormat="1" ht="21" customHeight="1" x14ac:dyDescent="0.15">
      <c r="B222" s="444"/>
      <c r="D222" s="1149"/>
      <c r="E222" s="1149"/>
      <c r="F222" s="767"/>
      <c r="G222" s="755"/>
      <c r="H222" s="1127" t="s">
        <v>256</v>
      </c>
      <c r="I222" s="757" t="s">
        <v>257</v>
      </c>
      <c r="J222" s="535"/>
      <c r="K222" s="641"/>
      <c r="L222" s="535"/>
      <c r="M222" s="535"/>
      <c r="N222" s="535"/>
      <c r="O222" s="754" t="s">
        <v>261</v>
      </c>
      <c r="Q222" s="446"/>
      <c r="S222" s="730"/>
      <c r="T222" s="729"/>
      <c r="U222" s="730"/>
      <c r="V222" s="730"/>
      <c r="W222" s="730"/>
      <c r="X222" s="730"/>
      <c r="Y222" s="730"/>
      <c r="Z222" s="730"/>
      <c r="AA222" s="730"/>
      <c r="AB222" s="730"/>
      <c r="AC222" s="730"/>
      <c r="AD222" s="730"/>
      <c r="AE222" s="730"/>
      <c r="AF222" s="730"/>
      <c r="AG222" s="730"/>
      <c r="AH222" s="730"/>
      <c r="AI222" s="730"/>
      <c r="AJ222" s="730"/>
      <c r="AK222" s="730"/>
      <c r="AL222" s="730"/>
      <c r="AM222" s="730"/>
      <c r="AN222" s="730"/>
      <c r="AO222" s="730"/>
      <c r="AP222" s="730"/>
      <c r="AQ222" s="730"/>
      <c r="AR222" s="730"/>
      <c r="AS222" s="730"/>
      <c r="AT222" s="730"/>
      <c r="AU222" s="730"/>
      <c r="AV222" s="730"/>
    </row>
    <row r="223" spans="2:48" s="445" customFormat="1" ht="21" customHeight="1" x14ac:dyDescent="0.15">
      <c r="B223" s="444"/>
      <c r="D223" s="1149"/>
      <c r="E223" s="1149"/>
      <c r="F223" s="767"/>
      <c r="G223" s="755"/>
      <c r="H223" s="1128"/>
      <c r="I223" s="769" t="s">
        <v>258</v>
      </c>
      <c r="J223" s="535"/>
      <c r="K223" s="65"/>
      <c r="L223" s="535"/>
      <c r="M223" s="535"/>
      <c r="N223" s="535"/>
      <c r="O223" s="754" t="s">
        <v>262</v>
      </c>
      <c r="Q223" s="446"/>
      <c r="S223" s="730"/>
      <c r="T223" s="729"/>
      <c r="U223" s="730"/>
      <c r="V223" s="730"/>
      <c r="W223" s="730"/>
      <c r="X223" s="730"/>
      <c r="Y223" s="730"/>
      <c r="Z223" s="730"/>
      <c r="AA223" s="730"/>
      <c r="AB223" s="730"/>
      <c r="AC223" s="730"/>
      <c r="AD223" s="730"/>
      <c r="AE223" s="730"/>
      <c r="AF223" s="730"/>
      <c r="AG223" s="730"/>
      <c r="AH223" s="730"/>
      <c r="AI223" s="730"/>
      <c r="AJ223" s="730"/>
      <c r="AK223" s="730"/>
      <c r="AL223" s="730"/>
      <c r="AM223" s="730"/>
      <c r="AN223" s="730"/>
      <c r="AO223" s="730"/>
      <c r="AP223" s="730"/>
      <c r="AQ223" s="730"/>
      <c r="AR223" s="730"/>
      <c r="AS223" s="730"/>
      <c r="AT223" s="730"/>
      <c r="AU223" s="730"/>
      <c r="AV223" s="730"/>
    </row>
    <row r="224" spans="2:48" s="445" customFormat="1" ht="21" customHeight="1" x14ac:dyDescent="0.15">
      <c r="B224" s="444"/>
      <c r="D224" s="1149"/>
      <c r="E224" s="1149"/>
      <c r="F224" s="767"/>
      <c r="G224" s="755"/>
      <c r="H224" s="1128"/>
      <c r="I224" s="769" t="s">
        <v>259</v>
      </c>
      <c r="J224" s="535"/>
      <c r="K224" s="65"/>
      <c r="L224" s="535"/>
      <c r="M224" s="535"/>
      <c r="N224" s="535"/>
      <c r="O224" s="1125" t="s">
        <v>906</v>
      </c>
      <c r="Q224" s="446"/>
      <c r="S224" s="730"/>
      <c r="T224" s="729"/>
      <c r="U224" s="730"/>
      <c r="V224" s="730"/>
      <c r="W224" s="730"/>
      <c r="X224" s="730"/>
      <c r="Y224" s="730"/>
      <c r="Z224" s="730"/>
      <c r="AA224" s="730"/>
      <c r="AB224" s="730"/>
      <c r="AC224" s="730"/>
      <c r="AD224" s="730"/>
      <c r="AE224" s="730"/>
      <c r="AF224" s="730"/>
      <c r="AG224" s="730"/>
      <c r="AH224" s="730"/>
      <c r="AI224" s="730"/>
      <c r="AJ224" s="730"/>
      <c r="AK224" s="730"/>
      <c r="AL224" s="730"/>
      <c r="AM224" s="730"/>
      <c r="AN224" s="730"/>
      <c r="AO224" s="730"/>
      <c r="AP224" s="730"/>
      <c r="AQ224" s="730"/>
      <c r="AR224" s="730"/>
      <c r="AS224" s="730"/>
      <c r="AT224" s="730"/>
      <c r="AU224" s="730"/>
      <c r="AV224" s="730"/>
    </row>
    <row r="225" spans="2:48" s="445" customFormat="1" ht="21" customHeight="1" x14ac:dyDescent="0.15">
      <c r="B225" s="444"/>
      <c r="D225" s="1149"/>
      <c r="E225" s="1149"/>
      <c r="F225" s="767"/>
      <c r="G225" s="755"/>
      <c r="H225" s="1129"/>
      <c r="I225" s="757" t="s">
        <v>895</v>
      </c>
      <c r="J225" s="535"/>
      <c r="K225" s="65"/>
      <c r="L225" s="535"/>
      <c r="M225" s="535"/>
      <c r="N225" s="535"/>
      <c r="O225" s="1126"/>
      <c r="Q225" s="446"/>
      <c r="S225" s="730"/>
      <c r="T225" s="729"/>
      <c r="U225" s="730"/>
      <c r="V225" s="730"/>
      <c r="W225" s="730"/>
      <c r="X225" s="730"/>
      <c r="Y225" s="730"/>
      <c r="Z225" s="730"/>
      <c r="AA225" s="730"/>
      <c r="AB225" s="730"/>
      <c r="AC225" s="730"/>
      <c r="AD225" s="730"/>
      <c r="AE225" s="730"/>
      <c r="AF225" s="730"/>
      <c r="AG225" s="730"/>
      <c r="AH225" s="730"/>
      <c r="AI225" s="730"/>
      <c r="AJ225" s="730"/>
      <c r="AK225" s="730"/>
      <c r="AL225" s="730"/>
      <c r="AM225" s="730"/>
      <c r="AN225" s="730"/>
      <c r="AO225" s="730"/>
      <c r="AP225" s="730"/>
      <c r="AQ225" s="730"/>
      <c r="AR225" s="730"/>
      <c r="AS225" s="730"/>
      <c r="AT225" s="730"/>
      <c r="AU225" s="730"/>
      <c r="AV225" s="730"/>
    </row>
    <row r="226" spans="2:48" s="445" customFormat="1" ht="21" customHeight="1" x14ac:dyDescent="0.15">
      <c r="B226" s="444"/>
      <c r="D226" s="1149"/>
      <c r="E226" s="1149"/>
      <c r="F226" s="767"/>
      <c r="G226" s="755"/>
      <c r="H226" s="1130" t="s">
        <v>276</v>
      </c>
      <c r="I226" s="1131"/>
      <c r="J226" s="535"/>
      <c r="K226" s="642"/>
      <c r="L226" s="535"/>
      <c r="M226" s="535"/>
      <c r="N226" s="535"/>
      <c r="O226" s="753" t="s">
        <v>971</v>
      </c>
      <c r="Q226" s="446"/>
      <c r="S226" s="730"/>
      <c r="T226" s="729"/>
      <c r="U226" s="730"/>
      <c r="V226" s="730"/>
      <c r="W226" s="730"/>
      <c r="X226" s="730"/>
      <c r="Y226" s="730"/>
      <c r="Z226" s="730"/>
      <c r="AA226" s="730"/>
      <c r="AB226" s="730"/>
      <c r="AC226" s="730"/>
      <c r="AD226" s="730"/>
      <c r="AE226" s="730"/>
      <c r="AF226" s="730"/>
      <c r="AG226" s="730"/>
      <c r="AH226" s="730"/>
      <c r="AI226" s="730"/>
      <c r="AJ226" s="730"/>
      <c r="AK226" s="730"/>
      <c r="AL226" s="730"/>
      <c r="AM226" s="730"/>
      <c r="AN226" s="730"/>
      <c r="AO226" s="730"/>
      <c r="AP226" s="730"/>
      <c r="AQ226" s="730"/>
      <c r="AR226" s="730"/>
      <c r="AS226" s="730"/>
      <c r="AT226" s="730"/>
      <c r="AU226" s="730"/>
      <c r="AV226" s="730"/>
    </row>
    <row r="227" spans="2:48" s="445" customFormat="1" ht="35.25" customHeight="1" x14ac:dyDescent="0.15">
      <c r="B227" s="444"/>
      <c r="D227" s="1149"/>
      <c r="E227" s="1149"/>
      <c r="F227" s="767"/>
      <c r="G227" s="755"/>
      <c r="H227" s="1130" t="s">
        <v>972</v>
      </c>
      <c r="I227" s="1131"/>
      <c r="J227" s="535"/>
      <c r="K227" s="643"/>
      <c r="L227" s="535"/>
      <c r="M227" s="535"/>
      <c r="N227" s="535"/>
      <c r="O227" s="774" t="s">
        <v>907</v>
      </c>
      <c r="Q227" s="446"/>
      <c r="S227" s="730"/>
      <c r="T227" s="735" t="s">
        <v>893</v>
      </c>
      <c r="U227" s="736"/>
      <c r="V227" s="730"/>
      <c r="W227" s="730"/>
      <c r="X227" s="730"/>
      <c r="Y227" s="730"/>
      <c r="Z227" s="730"/>
      <c r="AA227" s="730"/>
      <c r="AB227" s="730"/>
      <c r="AC227" s="730"/>
      <c r="AD227" s="730"/>
      <c r="AE227" s="730"/>
      <c r="AF227" s="730"/>
      <c r="AG227" s="730"/>
      <c r="AH227" s="730"/>
      <c r="AI227" s="730"/>
      <c r="AJ227" s="730"/>
      <c r="AK227" s="730"/>
      <c r="AL227" s="730"/>
      <c r="AM227" s="730"/>
      <c r="AN227" s="730"/>
      <c r="AO227" s="730"/>
      <c r="AP227" s="730"/>
      <c r="AQ227" s="730"/>
      <c r="AR227" s="730"/>
      <c r="AS227" s="730"/>
      <c r="AT227" s="730"/>
      <c r="AU227" s="730"/>
      <c r="AV227" s="730"/>
    </row>
    <row r="228" spans="2:48" s="445" customFormat="1" ht="35.25" customHeight="1" x14ac:dyDescent="0.15">
      <c r="B228" s="444"/>
      <c r="D228" s="1149"/>
      <c r="E228" s="1149"/>
      <c r="F228" s="767"/>
      <c r="G228" s="755"/>
      <c r="H228" s="1130" t="s">
        <v>973</v>
      </c>
      <c r="I228" s="1131"/>
      <c r="J228" s="535"/>
      <c r="K228" s="643"/>
      <c r="L228" s="535"/>
      <c r="M228" s="535"/>
      <c r="N228" s="535"/>
      <c r="O228" s="774" t="s">
        <v>907</v>
      </c>
      <c r="Q228" s="446"/>
      <c r="S228" s="730"/>
      <c r="T228" s="737"/>
      <c r="U228" s="736"/>
      <c r="V228" s="730"/>
      <c r="W228" s="730"/>
      <c r="X228" s="730"/>
      <c r="Y228" s="730"/>
      <c r="Z228" s="730"/>
      <c r="AA228" s="730"/>
      <c r="AB228" s="730"/>
      <c r="AC228" s="730"/>
      <c r="AD228" s="730"/>
      <c r="AE228" s="730"/>
      <c r="AF228" s="730"/>
      <c r="AG228" s="730"/>
      <c r="AH228" s="730"/>
      <c r="AI228" s="730"/>
      <c r="AJ228" s="730"/>
      <c r="AK228" s="730"/>
      <c r="AL228" s="730"/>
      <c r="AM228" s="730"/>
      <c r="AN228" s="730"/>
      <c r="AO228" s="730"/>
      <c r="AP228" s="730"/>
      <c r="AQ228" s="730"/>
      <c r="AR228" s="730"/>
      <c r="AS228" s="730"/>
      <c r="AT228" s="730"/>
      <c r="AU228" s="730"/>
      <c r="AV228" s="730"/>
    </row>
    <row r="229" spans="2:48" s="445" customFormat="1" ht="35.25" customHeight="1" x14ac:dyDescent="0.15">
      <c r="B229" s="444"/>
      <c r="D229" s="1149"/>
      <c r="E229" s="1149"/>
      <c r="F229" s="767"/>
      <c r="G229" s="755"/>
      <c r="H229" s="1159" t="s">
        <v>863</v>
      </c>
      <c r="I229" s="779" t="s">
        <v>853</v>
      </c>
      <c r="J229" s="535"/>
      <c r="K229" s="643"/>
      <c r="L229" s="535"/>
      <c r="M229" s="535"/>
      <c r="N229" s="535"/>
      <c r="O229" s="753" t="s">
        <v>777</v>
      </c>
      <c r="Q229" s="446"/>
      <c r="S229" s="730"/>
      <c r="T229" s="735" t="s">
        <v>898</v>
      </c>
      <c r="U229" s="736"/>
      <c r="V229" s="730"/>
      <c r="W229" s="730"/>
      <c r="X229" s="730"/>
      <c r="Y229" s="730"/>
      <c r="Z229" s="730"/>
      <c r="AA229" s="730"/>
      <c r="AB229" s="730"/>
      <c r="AC229" s="730"/>
      <c r="AD229" s="730"/>
      <c r="AE229" s="730"/>
      <c r="AF229" s="730"/>
      <c r="AG229" s="730"/>
      <c r="AH229" s="730"/>
      <c r="AI229" s="730"/>
      <c r="AJ229" s="730"/>
      <c r="AK229" s="730"/>
      <c r="AL229" s="730"/>
      <c r="AM229" s="730"/>
      <c r="AN229" s="730"/>
      <c r="AO229" s="730"/>
      <c r="AP229" s="730"/>
      <c r="AQ229" s="730"/>
      <c r="AR229" s="730"/>
      <c r="AS229" s="730"/>
      <c r="AT229" s="730"/>
      <c r="AU229" s="730"/>
      <c r="AV229" s="730"/>
    </row>
    <row r="230" spans="2:48" s="445" customFormat="1" ht="21" customHeight="1" x14ac:dyDescent="0.15">
      <c r="B230" s="444"/>
      <c r="D230" s="1149"/>
      <c r="E230" s="1149"/>
      <c r="F230" s="767"/>
      <c r="G230" s="755"/>
      <c r="H230" s="1160"/>
      <c r="I230" s="779" t="s">
        <v>854</v>
      </c>
      <c r="J230" s="535"/>
      <c r="K230" s="643"/>
      <c r="L230" s="535"/>
      <c r="M230" s="535"/>
      <c r="N230" s="535"/>
      <c r="O230" s="753" t="s">
        <v>778</v>
      </c>
      <c r="Q230" s="446"/>
      <c r="S230" s="730"/>
      <c r="T230" s="729"/>
      <c r="U230" s="730"/>
      <c r="V230" s="730"/>
      <c r="W230" s="730"/>
      <c r="X230" s="730"/>
      <c r="Y230" s="730"/>
      <c r="Z230" s="730"/>
      <c r="AA230" s="730"/>
      <c r="AB230" s="730"/>
      <c r="AC230" s="730"/>
      <c r="AD230" s="730"/>
      <c r="AE230" s="730"/>
      <c r="AF230" s="730"/>
      <c r="AG230" s="730"/>
      <c r="AH230" s="730"/>
      <c r="AI230" s="730"/>
      <c r="AJ230" s="730"/>
      <c r="AK230" s="730"/>
      <c r="AL230" s="730"/>
      <c r="AM230" s="730"/>
      <c r="AN230" s="730"/>
      <c r="AO230" s="730"/>
      <c r="AP230" s="730"/>
      <c r="AQ230" s="730"/>
      <c r="AR230" s="730"/>
      <c r="AS230" s="730"/>
      <c r="AT230" s="730"/>
      <c r="AU230" s="730"/>
      <c r="AV230" s="730"/>
    </row>
    <row r="231" spans="2:48" s="445" customFormat="1" ht="39" customHeight="1" x14ac:dyDescent="0.15">
      <c r="B231" s="444"/>
      <c r="D231" s="1149"/>
      <c r="E231" s="1149"/>
      <c r="F231" s="767"/>
      <c r="G231" s="755"/>
      <c r="H231" s="1160"/>
      <c r="I231" s="779" t="s">
        <v>855</v>
      </c>
      <c r="J231" s="535"/>
      <c r="K231" s="643"/>
      <c r="L231" s="535"/>
      <c r="M231" s="535"/>
      <c r="N231" s="535"/>
      <c r="O231" s="753" t="s">
        <v>778</v>
      </c>
      <c r="Q231" s="446"/>
      <c r="S231" s="730"/>
      <c r="T231" s="729"/>
      <c r="U231" s="730"/>
      <c r="V231" s="730"/>
      <c r="W231" s="730"/>
      <c r="X231" s="730"/>
      <c r="Y231" s="730"/>
      <c r="Z231" s="730"/>
      <c r="AA231" s="730"/>
      <c r="AB231" s="730"/>
      <c r="AC231" s="730"/>
      <c r="AD231" s="730"/>
      <c r="AE231" s="730"/>
      <c r="AF231" s="730"/>
      <c r="AG231" s="730"/>
      <c r="AH231" s="730"/>
      <c r="AI231" s="730"/>
      <c r="AJ231" s="730"/>
      <c r="AK231" s="730"/>
      <c r="AL231" s="730"/>
      <c r="AM231" s="730"/>
      <c r="AN231" s="730"/>
      <c r="AO231" s="730"/>
      <c r="AP231" s="730"/>
      <c r="AQ231" s="730"/>
      <c r="AR231" s="730"/>
      <c r="AS231" s="730"/>
      <c r="AT231" s="730"/>
      <c r="AU231" s="730"/>
      <c r="AV231" s="730"/>
    </row>
    <row r="232" spans="2:48" s="445" customFormat="1" ht="39" customHeight="1" x14ac:dyDescent="0.15">
      <c r="B232" s="444"/>
      <c r="D232" s="1149"/>
      <c r="E232" s="1149"/>
      <c r="F232" s="767"/>
      <c r="G232" s="755"/>
      <c r="H232" s="1160"/>
      <c r="I232" s="779" t="s">
        <v>856</v>
      </c>
      <c r="J232" s="535"/>
      <c r="K232" s="643"/>
      <c r="L232" s="535"/>
      <c r="M232" s="535"/>
      <c r="N232" s="535"/>
      <c r="O232" s="753" t="s">
        <v>778</v>
      </c>
      <c r="Q232" s="446"/>
      <c r="S232" s="730"/>
      <c r="T232" s="729"/>
      <c r="U232" s="730"/>
      <c r="V232" s="730"/>
      <c r="W232" s="730"/>
      <c r="X232" s="730"/>
      <c r="Y232" s="730"/>
      <c r="Z232" s="730"/>
      <c r="AA232" s="730"/>
      <c r="AB232" s="730"/>
      <c r="AC232" s="730"/>
      <c r="AD232" s="730"/>
      <c r="AE232" s="730"/>
      <c r="AF232" s="730"/>
      <c r="AG232" s="730"/>
      <c r="AH232" s="730"/>
      <c r="AI232" s="730"/>
      <c r="AJ232" s="730"/>
      <c r="AK232" s="730"/>
      <c r="AL232" s="730"/>
      <c r="AM232" s="730"/>
      <c r="AN232" s="730"/>
      <c r="AO232" s="730"/>
      <c r="AP232" s="730"/>
      <c r="AQ232" s="730"/>
      <c r="AR232" s="730"/>
      <c r="AS232" s="730"/>
      <c r="AT232" s="730"/>
      <c r="AU232" s="730"/>
      <c r="AV232" s="730"/>
    </row>
    <row r="233" spans="2:48" s="445" customFormat="1" ht="39" customHeight="1" x14ac:dyDescent="0.15">
      <c r="B233" s="444"/>
      <c r="D233" s="1149"/>
      <c r="E233" s="1149"/>
      <c r="F233" s="767"/>
      <c r="G233" s="755"/>
      <c r="H233" s="1160"/>
      <c r="I233" s="779" t="s">
        <v>857</v>
      </c>
      <c r="J233" s="535"/>
      <c r="K233" s="643"/>
      <c r="L233" s="535"/>
      <c r="M233" s="535"/>
      <c r="N233" s="535"/>
      <c r="O233" s="753" t="s">
        <v>778</v>
      </c>
      <c r="Q233" s="446"/>
      <c r="S233" s="730"/>
      <c r="T233" s="729"/>
      <c r="U233" s="730"/>
      <c r="V233" s="730"/>
      <c r="W233" s="730"/>
      <c r="X233" s="730"/>
      <c r="Y233" s="730"/>
      <c r="Z233" s="730"/>
      <c r="AA233" s="730"/>
      <c r="AB233" s="730"/>
      <c r="AC233" s="730"/>
      <c r="AD233" s="730"/>
      <c r="AE233" s="730"/>
      <c r="AF233" s="730"/>
      <c r="AG233" s="730"/>
      <c r="AH233" s="730"/>
      <c r="AI233" s="730"/>
      <c r="AJ233" s="730"/>
      <c r="AK233" s="730"/>
      <c r="AL233" s="730"/>
      <c r="AM233" s="730"/>
      <c r="AN233" s="730"/>
      <c r="AO233" s="730"/>
      <c r="AP233" s="730"/>
      <c r="AQ233" s="730"/>
      <c r="AR233" s="730"/>
      <c r="AS233" s="730"/>
      <c r="AT233" s="730"/>
      <c r="AU233" s="730"/>
      <c r="AV233" s="730"/>
    </row>
    <row r="234" spans="2:48" s="445" customFormat="1" ht="21" customHeight="1" x14ac:dyDescent="0.15">
      <c r="B234" s="444"/>
      <c r="D234" s="1149"/>
      <c r="E234" s="1149"/>
      <c r="F234" s="767"/>
      <c r="G234" s="755"/>
      <c r="H234" s="1160"/>
      <c r="I234" s="779" t="s">
        <v>858</v>
      </c>
      <c r="J234" s="535"/>
      <c r="K234" s="643"/>
      <c r="L234" s="535"/>
      <c r="M234" s="535"/>
      <c r="N234" s="535"/>
      <c r="O234" s="753" t="s">
        <v>778</v>
      </c>
      <c r="Q234" s="446"/>
      <c r="S234" s="730"/>
      <c r="T234" s="729"/>
      <c r="U234" s="730"/>
      <c r="V234" s="730"/>
      <c r="W234" s="730"/>
      <c r="X234" s="730"/>
      <c r="Y234" s="730"/>
      <c r="Z234" s="730"/>
      <c r="AA234" s="730"/>
      <c r="AB234" s="730"/>
      <c r="AC234" s="730"/>
      <c r="AD234" s="730"/>
      <c r="AE234" s="730"/>
      <c r="AF234" s="730"/>
      <c r="AG234" s="730"/>
      <c r="AH234" s="730"/>
      <c r="AI234" s="730"/>
      <c r="AJ234" s="730"/>
      <c r="AK234" s="730"/>
      <c r="AL234" s="730"/>
      <c r="AM234" s="730"/>
      <c r="AN234" s="730"/>
      <c r="AO234" s="730"/>
      <c r="AP234" s="730"/>
      <c r="AQ234" s="730"/>
      <c r="AR234" s="730"/>
      <c r="AS234" s="730"/>
      <c r="AT234" s="730"/>
      <c r="AU234" s="730"/>
      <c r="AV234" s="730"/>
    </row>
    <row r="235" spans="2:48" s="445" customFormat="1" ht="21" customHeight="1" x14ac:dyDescent="0.15">
      <c r="B235" s="444"/>
      <c r="D235" s="1149"/>
      <c r="E235" s="1149"/>
      <c r="F235" s="767"/>
      <c r="G235" s="755"/>
      <c r="H235" s="1160"/>
      <c r="I235" s="779" t="s">
        <v>859</v>
      </c>
      <c r="J235" s="535"/>
      <c r="K235" s="643"/>
      <c r="L235" s="535"/>
      <c r="M235" s="535"/>
      <c r="N235" s="535"/>
      <c r="O235" s="753" t="s">
        <v>778</v>
      </c>
      <c r="Q235" s="446"/>
      <c r="S235" s="730"/>
      <c r="T235" s="729"/>
      <c r="U235" s="730"/>
      <c r="V235" s="730"/>
      <c r="W235" s="730"/>
      <c r="X235" s="730"/>
      <c r="Y235" s="730"/>
      <c r="Z235" s="730"/>
      <c r="AA235" s="730"/>
      <c r="AB235" s="730"/>
      <c r="AC235" s="730"/>
      <c r="AD235" s="730"/>
      <c r="AE235" s="730"/>
      <c r="AF235" s="730"/>
      <c r="AG235" s="730"/>
      <c r="AH235" s="730"/>
      <c r="AI235" s="730"/>
      <c r="AJ235" s="730"/>
      <c r="AK235" s="730"/>
      <c r="AL235" s="730"/>
      <c r="AM235" s="730"/>
      <c r="AN235" s="730"/>
      <c r="AO235" s="730"/>
      <c r="AP235" s="730"/>
      <c r="AQ235" s="730"/>
      <c r="AR235" s="730"/>
      <c r="AS235" s="730"/>
      <c r="AT235" s="730"/>
      <c r="AU235" s="730"/>
      <c r="AV235" s="730"/>
    </row>
    <row r="236" spans="2:48" s="445" customFormat="1" ht="21" customHeight="1" x14ac:dyDescent="0.15">
      <c r="B236" s="444"/>
      <c r="D236" s="1149"/>
      <c r="E236" s="1149"/>
      <c r="F236" s="767"/>
      <c r="G236" s="755"/>
      <c r="H236" s="1160"/>
      <c r="I236" s="780" t="s">
        <v>852</v>
      </c>
      <c r="J236" s="535"/>
      <c r="K236" s="643"/>
      <c r="L236" s="535"/>
      <c r="M236" s="535"/>
      <c r="N236" s="535"/>
      <c r="O236" s="753" t="s">
        <v>778</v>
      </c>
      <c r="Q236" s="446"/>
      <c r="S236" s="730"/>
      <c r="T236" s="729"/>
      <c r="U236" s="730"/>
      <c r="V236" s="730"/>
      <c r="W236" s="730"/>
      <c r="X236" s="730"/>
      <c r="Y236" s="730"/>
      <c r="Z236" s="730"/>
      <c r="AA236" s="730"/>
      <c r="AB236" s="730"/>
      <c r="AC236" s="730"/>
      <c r="AD236" s="730"/>
      <c r="AE236" s="730"/>
      <c r="AF236" s="730"/>
      <c r="AG236" s="730"/>
      <c r="AH236" s="730"/>
      <c r="AI236" s="730"/>
      <c r="AJ236" s="730"/>
      <c r="AK236" s="730"/>
      <c r="AL236" s="730"/>
      <c r="AM236" s="730"/>
      <c r="AN236" s="730"/>
      <c r="AO236" s="730"/>
      <c r="AP236" s="730"/>
      <c r="AQ236" s="730"/>
      <c r="AR236" s="730"/>
      <c r="AS236" s="730"/>
      <c r="AT236" s="730"/>
      <c r="AU236" s="730"/>
      <c r="AV236" s="730"/>
    </row>
    <row r="237" spans="2:48" s="445" customFormat="1" ht="21" customHeight="1" x14ac:dyDescent="0.15">
      <c r="B237" s="444"/>
      <c r="D237" s="1149"/>
      <c r="E237" s="1149"/>
      <c r="F237" s="767"/>
      <c r="G237" s="755"/>
      <c r="H237" s="1161"/>
      <c r="I237" s="780" t="s">
        <v>851</v>
      </c>
      <c r="J237" s="535"/>
      <c r="K237" s="643"/>
      <c r="L237" s="535"/>
      <c r="M237" s="535"/>
      <c r="N237" s="535"/>
      <c r="O237" s="753" t="s">
        <v>778</v>
      </c>
      <c r="Q237" s="446"/>
      <c r="S237" s="730"/>
      <c r="T237" s="729"/>
      <c r="U237" s="730"/>
      <c r="V237" s="730"/>
      <c r="W237" s="730"/>
      <c r="X237" s="730"/>
      <c r="Y237" s="730"/>
      <c r="Z237" s="730"/>
      <c r="AA237" s="730"/>
      <c r="AB237" s="730"/>
      <c r="AC237" s="730"/>
      <c r="AD237" s="730"/>
      <c r="AE237" s="730"/>
      <c r="AF237" s="730"/>
      <c r="AG237" s="730"/>
      <c r="AH237" s="730"/>
      <c r="AI237" s="730"/>
      <c r="AJ237" s="730"/>
      <c r="AK237" s="730"/>
      <c r="AL237" s="730"/>
      <c r="AM237" s="730"/>
      <c r="AN237" s="730"/>
      <c r="AO237" s="730"/>
      <c r="AP237" s="730"/>
      <c r="AQ237" s="730"/>
      <c r="AR237" s="730"/>
      <c r="AS237" s="730"/>
      <c r="AT237" s="730"/>
      <c r="AU237" s="730"/>
      <c r="AV237" s="730"/>
    </row>
    <row r="238" spans="2:48" ht="21" customHeight="1" x14ac:dyDescent="0.15">
      <c r="B238" s="436"/>
      <c r="C238" s="424"/>
      <c r="D238" s="1149"/>
      <c r="E238" s="1149"/>
      <c r="F238" s="767"/>
      <c r="G238" s="755"/>
      <c r="H238" s="1144" t="s">
        <v>422</v>
      </c>
      <c r="I238" s="1144"/>
      <c r="K238" s="52"/>
      <c r="O238" s="783" t="s">
        <v>262</v>
      </c>
      <c r="Q238" s="437"/>
      <c r="T238" s="729"/>
    </row>
    <row r="239" spans="2:48" ht="21" customHeight="1" x14ac:dyDescent="0.15">
      <c r="B239" s="436"/>
      <c r="C239" s="424"/>
      <c r="D239" s="1149"/>
      <c r="E239" s="1149"/>
      <c r="F239" s="767"/>
      <c r="G239" s="755"/>
      <c r="H239" s="1144" t="s">
        <v>338</v>
      </c>
      <c r="I239" s="1144"/>
      <c r="K239" s="53"/>
      <c r="O239" s="783" t="s">
        <v>262</v>
      </c>
      <c r="Q239" s="437"/>
      <c r="T239" s="729"/>
    </row>
    <row r="240" spans="2:48" s="445" customFormat="1" ht="21" customHeight="1" x14ac:dyDescent="0.15">
      <c r="B240" s="444"/>
      <c r="D240" s="1149"/>
      <c r="E240" s="1149"/>
      <c r="F240" s="767"/>
      <c r="G240" s="755"/>
      <c r="H240" s="1138" t="s">
        <v>299</v>
      </c>
      <c r="I240" s="756" t="s">
        <v>73</v>
      </c>
      <c r="K240" s="54"/>
      <c r="O240" s="784" t="s">
        <v>300</v>
      </c>
      <c r="Q240" s="446"/>
      <c r="S240" s="730"/>
      <c r="T240" s="729"/>
      <c r="U240" s="730"/>
      <c r="V240" s="730"/>
      <c r="W240" s="730"/>
      <c r="X240" s="730"/>
      <c r="Y240" s="730"/>
      <c r="Z240" s="730"/>
      <c r="AA240" s="730"/>
      <c r="AB240" s="730"/>
      <c r="AC240" s="730"/>
      <c r="AD240" s="730"/>
      <c r="AE240" s="730"/>
      <c r="AF240" s="730"/>
      <c r="AG240" s="730"/>
      <c r="AH240" s="730"/>
      <c r="AI240" s="730"/>
      <c r="AJ240" s="730"/>
      <c r="AK240" s="730"/>
      <c r="AL240" s="730"/>
      <c r="AM240" s="730"/>
      <c r="AN240" s="730"/>
      <c r="AO240" s="730"/>
      <c r="AP240" s="730"/>
      <c r="AQ240" s="730"/>
      <c r="AR240" s="730"/>
      <c r="AS240" s="730"/>
      <c r="AT240" s="730"/>
      <c r="AU240" s="730"/>
      <c r="AV240" s="730"/>
    </row>
    <row r="241" spans="2:48" s="445" customFormat="1" ht="21" customHeight="1" x14ac:dyDescent="0.15">
      <c r="B241" s="444"/>
      <c r="D241" s="1149"/>
      <c r="E241" s="1149"/>
      <c r="F241" s="767"/>
      <c r="G241" s="755"/>
      <c r="H241" s="1139"/>
      <c r="I241" s="781" t="s">
        <v>75</v>
      </c>
      <c r="K241" s="54"/>
      <c r="O241" s="784" t="s">
        <v>974</v>
      </c>
      <c r="Q241" s="446"/>
      <c r="S241" s="730"/>
      <c r="T241" s="729"/>
      <c r="U241" s="730"/>
      <c r="V241" s="730"/>
      <c r="W241" s="730"/>
      <c r="X241" s="730"/>
      <c r="Y241" s="730"/>
      <c r="Z241" s="730"/>
      <c r="AA241" s="730"/>
      <c r="AB241" s="730"/>
      <c r="AC241" s="730"/>
      <c r="AD241" s="730"/>
      <c r="AE241" s="730"/>
      <c r="AF241" s="730"/>
      <c r="AG241" s="730"/>
      <c r="AH241" s="730"/>
      <c r="AI241" s="730"/>
      <c r="AJ241" s="730"/>
      <c r="AK241" s="730"/>
      <c r="AL241" s="730"/>
      <c r="AM241" s="730"/>
      <c r="AN241" s="730"/>
      <c r="AO241" s="730"/>
      <c r="AP241" s="730"/>
      <c r="AQ241" s="730"/>
      <c r="AR241" s="730"/>
      <c r="AS241" s="730"/>
      <c r="AT241" s="730"/>
      <c r="AU241" s="730"/>
      <c r="AV241" s="730"/>
    </row>
    <row r="242" spans="2:48" s="445" customFormat="1" ht="21" customHeight="1" x14ac:dyDescent="0.15">
      <c r="B242" s="444"/>
      <c r="D242" s="1149"/>
      <c r="E242" s="1149"/>
      <c r="F242" s="767"/>
      <c r="G242" s="755"/>
      <c r="H242" s="1140"/>
      <c r="I242" s="782" t="s">
        <v>396</v>
      </c>
      <c r="K242" s="54"/>
      <c r="O242" s="784" t="s">
        <v>300</v>
      </c>
      <c r="Q242" s="446"/>
      <c r="S242" s="730"/>
      <c r="T242" s="729"/>
      <c r="U242" s="730"/>
      <c r="V242" s="730"/>
      <c r="W242" s="730"/>
      <c r="X242" s="730"/>
      <c r="Y242" s="730"/>
      <c r="Z242" s="730"/>
      <c r="AA242" s="730"/>
      <c r="AB242" s="730"/>
      <c r="AC242" s="730"/>
      <c r="AD242" s="730"/>
      <c r="AE242" s="730"/>
      <c r="AF242" s="730"/>
      <c r="AG242" s="730"/>
      <c r="AH242" s="730"/>
      <c r="AI242" s="730"/>
      <c r="AJ242" s="730"/>
      <c r="AK242" s="730"/>
      <c r="AL242" s="730"/>
      <c r="AM242" s="730"/>
      <c r="AN242" s="730"/>
      <c r="AO242" s="730"/>
      <c r="AP242" s="730"/>
      <c r="AQ242" s="730"/>
      <c r="AR242" s="730"/>
      <c r="AS242" s="730"/>
      <c r="AT242" s="730"/>
      <c r="AU242" s="730"/>
      <c r="AV242" s="730"/>
    </row>
    <row r="243" spans="2:48" s="445" customFormat="1" ht="21" customHeight="1" x14ac:dyDescent="0.15">
      <c r="B243" s="444"/>
      <c r="D243" s="1149"/>
      <c r="E243" s="1149"/>
      <c r="F243" s="767"/>
      <c r="G243" s="755"/>
      <c r="H243" s="1130" t="s">
        <v>1197</v>
      </c>
      <c r="I243" s="1131"/>
      <c r="J243" s="535"/>
      <c r="K243" s="65"/>
      <c r="L243" s="535"/>
      <c r="M243" s="535"/>
      <c r="N243" s="535"/>
      <c r="O243" s="1035" t="s">
        <v>1193</v>
      </c>
      <c r="Q243" s="446"/>
      <c r="S243" s="730"/>
      <c r="T243" s="729"/>
      <c r="U243" s="730"/>
      <c r="V243" s="730"/>
      <c r="W243" s="730"/>
      <c r="X243" s="730"/>
      <c r="Y243" s="730"/>
      <c r="Z243" s="730"/>
      <c r="AA243" s="730"/>
      <c r="AB243" s="730"/>
      <c r="AC243" s="730"/>
      <c r="AD243" s="730"/>
      <c r="AE243" s="730"/>
      <c r="AF243" s="730"/>
      <c r="AG243" s="730"/>
      <c r="AH243" s="730"/>
      <c r="AI243" s="730"/>
      <c r="AJ243" s="730"/>
      <c r="AK243" s="730"/>
      <c r="AL243" s="730"/>
      <c r="AM243" s="730"/>
      <c r="AN243" s="730"/>
      <c r="AO243" s="730"/>
      <c r="AP243" s="730"/>
      <c r="AQ243" s="730"/>
      <c r="AR243" s="730"/>
      <c r="AS243" s="730"/>
      <c r="AT243" s="730"/>
      <c r="AU243" s="730"/>
      <c r="AV243" s="730"/>
    </row>
    <row r="244" spans="2:48" s="445" customFormat="1" ht="21" customHeight="1" x14ac:dyDescent="0.15">
      <c r="B244" s="444"/>
      <c r="D244" s="1149"/>
      <c r="E244" s="1149"/>
      <c r="F244" s="767"/>
      <c r="G244" s="755"/>
      <c r="H244" s="1130" t="s">
        <v>472</v>
      </c>
      <c r="I244" s="1131"/>
      <c r="J244" s="535"/>
      <c r="K244" s="65"/>
      <c r="L244" s="535"/>
      <c r="M244" s="535"/>
      <c r="N244" s="535"/>
      <c r="O244" s="753" t="str">
        <f>IF($K$238="新築","入力不要","西暦4桁半角数字で竣工年を入力")</f>
        <v>西暦4桁半角数字で竣工年を入力</v>
      </c>
      <c r="Q244" s="446"/>
      <c r="S244" s="730"/>
      <c r="T244" s="729"/>
      <c r="U244" s="738" t="s">
        <v>819</v>
      </c>
      <c r="V244" s="730"/>
      <c r="W244" s="730"/>
      <c r="X244" s="730"/>
      <c r="Y244" s="730"/>
      <c r="Z244" s="730"/>
      <c r="AA244" s="730"/>
      <c r="AB244" s="730"/>
      <c r="AC244" s="730"/>
      <c r="AD244" s="730"/>
      <c r="AE244" s="730"/>
      <c r="AF244" s="730"/>
      <c r="AG244" s="730"/>
      <c r="AH244" s="730"/>
      <c r="AI244" s="730"/>
      <c r="AJ244" s="730"/>
      <c r="AK244" s="730"/>
      <c r="AL244" s="730"/>
      <c r="AM244" s="730"/>
      <c r="AN244" s="730"/>
      <c r="AO244" s="730"/>
      <c r="AP244" s="730"/>
      <c r="AQ244" s="730"/>
      <c r="AR244" s="730"/>
      <c r="AS244" s="730"/>
      <c r="AT244" s="730"/>
      <c r="AU244" s="730"/>
      <c r="AV244" s="730"/>
    </row>
    <row r="245" spans="2:48" s="445" customFormat="1" ht="21" customHeight="1" x14ac:dyDescent="0.15">
      <c r="B245" s="444"/>
      <c r="D245" s="1149"/>
      <c r="E245" s="1149"/>
      <c r="F245" s="767"/>
      <c r="G245" s="755"/>
      <c r="H245" s="1127" t="s">
        <v>899</v>
      </c>
      <c r="I245" s="769" t="s">
        <v>900</v>
      </c>
      <c r="J245" s="535"/>
      <c r="K245" s="65"/>
      <c r="L245" s="535"/>
      <c r="M245" s="535"/>
      <c r="N245" s="535"/>
      <c r="O245" s="753" t="s">
        <v>262</v>
      </c>
      <c r="Q245" s="446"/>
      <c r="S245" s="730"/>
      <c r="T245" s="729"/>
      <c r="U245" s="738" t="s">
        <v>818</v>
      </c>
      <c r="V245" s="730"/>
      <c r="W245" s="730"/>
      <c r="X245" s="730"/>
      <c r="Y245" s="730"/>
      <c r="Z245" s="730"/>
      <c r="AA245" s="730"/>
      <c r="AB245" s="730"/>
      <c r="AC245" s="730"/>
      <c r="AD245" s="730"/>
      <c r="AE245" s="730"/>
      <c r="AF245" s="730"/>
      <c r="AG245" s="730"/>
      <c r="AH245" s="730"/>
      <c r="AI245" s="730"/>
      <c r="AJ245" s="730"/>
      <c r="AK245" s="730"/>
      <c r="AL245" s="730"/>
      <c r="AM245" s="730"/>
      <c r="AN245" s="730"/>
      <c r="AO245" s="730"/>
      <c r="AP245" s="730"/>
      <c r="AQ245" s="730"/>
      <c r="AR245" s="730"/>
      <c r="AS245" s="730"/>
      <c r="AT245" s="730"/>
      <c r="AU245" s="730"/>
      <c r="AV245" s="730"/>
    </row>
    <row r="246" spans="2:48" s="445" customFormat="1" ht="21" customHeight="1" x14ac:dyDescent="0.15">
      <c r="B246" s="444"/>
      <c r="D246" s="1149"/>
      <c r="E246" s="1149"/>
      <c r="F246" s="767"/>
      <c r="G246" s="755"/>
      <c r="H246" s="1128"/>
      <c r="I246" s="1132" t="s">
        <v>901</v>
      </c>
      <c r="J246" s="535"/>
      <c r="K246" s="65"/>
      <c r="L246" s="535"/>
      <c r="M246" s="535"/>
      <c r="N246" s="535"/>
      <c r="O246" s="753" t="str">
        <f>IF($K$245="対象外","入力不要","プルダウンから選択")</f>
        <v>プルダウンから選択</v>
      </c>
      <c r="Q246" s="446"/>
      <c r="S246" s="730"/>
      <c r="T246" s="729"/>
      <c r="U246" s="738" t="s">
        <v>802</v>
      </c>
      <c r="V246" s="730"/>
      <c r="W246" s="730"/>
      <c r="X246" s="730"/>
      <c r="Y246" s="730"/>
      <c r="Z246" s="730"/>
      <c r="AA246" s="730"/>
      <c r="AB246" s="730"/>
      <c r="AC246" s="730"/>
      <c r="AD246" s="730"/>
      <c r="AE246" s="730"/>
      <c r="AF246" s="730"/>
      <c r="AG246" s="730"/>
      <c r="AH246" s="730"/>
      <c r="AI246" s="730"/>
      <c r="AJ246" s="730"/>
      <c r="AK246" s="730"/>
      <c r="AL246" s="730"/>
      <c r="AM246" s="730"/>
      <c r="AN246" s="730"/>
      <c r="AO246" s="730"/>
      <c r="AP246" s="730"/>
      <c r="AQ246" s="730"/>
      <c r="AR246" s="730"/>
      <c r="AS246" s="730"/>
      <c r="AT246" s="730"/>
      <c r="AU246" s="730"/>
      <c r="AV246" s="730"/>
    </row>
    <row r="247" spans="2:48" s="445" customFormat="1" ht="21" customHeight="1" x14ac:dyDescent="0.15">
      <c r="B247" s="444"/>
      <c r="D247" s="1149"/>
      <c r="E247" s="1149"/>
      <c r="F247" s="767"/>
      <c r="G247" s="755"/>
      <c r="H247" s="1128"/>
      <c r="I247" s="1133"/>
      <c r="J247" s="535"/>
      <c r="K247" s="65"/>
      <c r="L247" s="535"/>
      <c r="M247" s="535"/>
      <c r="N247" s="535"/>
      <c r="O247" s="753" t="str">
        <f>IF($K$245="対象外","入力不要","プルダウンから選択")</f>
        <v>プルダウンから選択</v>
      </c>
      <c r="Q247" s="446"/>
      <c r="S247" s="730"/>
      <c r="T247" s="729"/>
      <c r="U247" s="730"/>
      <c r="V247" s="730"/>
      <c r="W247" s="730"/>
      <c r="X247" s="730"/>
      <c r="Y247" s="730"/>
      <c r="Z247" s="730"/>
      <c r="AA247" s="730"/>
      <c r="AB247" s="730"/>
      <c r="AC247" s="730"/>
      <c r="AD247" s="730"/>
      <c r="AE247" s="730"/>
      <c r="AF247" s="730"/>
      <c r="AG247" s="730"/>
      <c r="AH247" s="730"/>
      <c r="AI247" s="730"/>
      <c r="AJ247" s="730"/>
      <c r="AK247" s="730"/>
      <c r="AL247" s="730"/>
      <c r="AM247" s="730"/>
      <c r="AN247" s="730"/>
      <c r="AO247" s="730"/>
      <c r="AP247" s="730"/>
      <c r="AQ247" s="730"/>
      <c r="AR247" s="730"/>
      <c r="AS247" s="730"/>
      <c r="AT247" s="730"/>
      <c r="AU247" s="730"/>
      <c r="AV247" s="730"/>
    </row>
    <row r="248" spans="2:48" s="445" customFormat="1" ht="21" customHeight="1" x14ac:dyDescent="0.15">
      <c r="B248" s="444"/>
      <c r="D248" s="1149"/>
      <c r="E248" s="1149"/>
      <c r="F248" s="767"/>
      <c r="G248" s="755"/>
      <c r="H248" s="1128"/>
      <c r="I248" s="1134"/>
      <c r="J248" s="535"/>
      <c r="K248" s="65"/>
      <c r="L248" s="535"/>
      <c r="M248" s="535"/>
      <c r="N248" s="535"/>
      <c r="O248" s="753" t="str">
        <f>IF($K$245="対象外","入力不要","プルダウンから選択")</f>
        <v>プルダウンから選択</v>
      </c>
      <c r="Q248" s="446"/>
      <c r="S248" s="730"/>
      <c r="T248" s="729"/>
      <c r="U248" s="730"/>
      <c r="V248" s="730"/>
      <c r="W248" s="730"/>
      <c r="X248" s="730"/>
      <c r="Y248" s="730"/>
      <c r="Z248" s="730"/>
      <c r="AA248" s="730"/>
      <c r="AB248" s="730"/>
      <c r="AC248" s="730"/>
      <c r="AD248" s="730"/>
      <c r="AE248" s="730"/>
      <c r="AF248" s="730"/>
      <c r="AG248" s="730"/>
      <c r="AH248" s="730"/>
      <c r="AI248" s="730"/>
      <c r="AJ248" s="730"/>
      <c r="AK248" s="730"/>
      <c r="AL248" s="730"/>
      <c r="AM248" s="730"/>
      <c r="AN248" s="730"/>
      <c r="AO248" s="730"/>
      <c r="AP248" s="730"/>
      <c r="AQ248" s="730"/>
      <c r="AR248" s="730"/>
      <c r="AS248" s="730"/>
      <c r="AT248" s="730"/>
      <c r="AU248" s="730"/>
      <c r="AV248" s="730"/>
    </row>
    <row r="249" spans="2:48" s="445" customFormat="1" ht="21" customHeight="1" x14ac:dyDescent="0.15">
      <c r="B249" s="444"/>
      <c r="D249" s="1149"/>
      <c r="E249" s="1149"/>
      <c r="F249" s="767"/>
      <c r="G249" s="755"/>
      <c r="H249" s="1129"/>
      <c r="I249" s="769" t="s">
        <v>902</v>
      </c>
      <c r="J249" s="535"/>
      <c r="K249" s="644"/>
      <c r="L249" s="535"/>
      <c r="M249" s="535"/>
      <c r="N249" s="535"/>
      <c r="O249" s="753" t="str">
        <f>IF(K245="対象外","入力不要","半角数字で入力")</f>
        <v>半角数字で入力</v>
      </c>
      <c r="Q249" s="446"/>
      <c r="S249" s="730"/>
      <c r="T249" s="729"/>
      <c r="U249" s="730"/>
      <c r="V249" s="730"/>
      <c r="W249" s="730"/>
      <c r="X249" s="730"/>
      <c r="Y249" s="730"/>
      <c r="Z249" s="730"/>
      <c r="AA249" s="730"/>
      <c r="AB249" s="730"/>
      <c r="AC249" s="730"/>
      <c r="AD249" s="730"/>
      <c r="AE249" s="730"/>
      <c r="AF249" s="730"/>
      <c r="AG249" s="730"/>
      <c r="AH249" s="730"/>
      <c r="AI249" s="730"/>
      <c r="AJ249" s="730"/>
      <c r="AK249" s="730"/>
      <c r="AL249" s="730"/>
      <c r="AM249" s="730"/>
      <c r="AN249" s="730"/>
      <c r="AO249" s="730"/>
      <c r="AP249" s="730"/>
      <c r="AQ249" s="730"/>
      <c r="AR249" s="730"/>
      <c r="AS249" s="730"/>
      <c r="AT249" s="730"/>
      <c r="AU249" s="730"/>
      <c r="AV249" s="730"/>
    </row>
    <row r="250" spans="2:48" s="445" customFormat="1" ht="21" customHeight="1" x14ac:dyDescent="0.15">
      <c r="B250" s="444"/>
      <c r="D250" s="1149"/>
      <c r="E250" s="1149"/>
      <c r="F250" s="767"/>
      <c r="G250" s="755"/>
      <c r="H250" s="1135" t="s">
        <v>247</v>
      </c>
      <c r="I250" s="757" t="s">
        <v>379</v>
      </c>
      <c r="J250" s="535"/>
      <c r="K250" s="65"/>
      <c r="L250" s="535"/>
      <c r="M250" s="535"/>
      <c r="N250" s="535"/>
      <c r="O250" s="753" t="s">
        <v>975</v>
      </c>
      <c r="Q250" s="446"/>
      <c r="S250" s="730"/>
      <c r="T250" s="729"/>
      <c r="U250" s="730"/>
      <c r="V250" s="730"/>
      <c r="W250" s="730"/>
      <c r="X250" s="730"/>
      <c r="Y250" s="730"/>
      <c r="Z250" s="730"/>
      <c r="AA250" s="730"/>
      <c r="AB250" s="730"/>
      <c r="AC250" s="730"/>
      <c r="AD250" s="730"/>
      <c r="AE250" s="730"/>
      <c r="AF250" s="730"/>
      <c r="AG250" s="730"/>
      <c r="AH250" s="730"/>
      <c r="AI250" s="730"/>
      <c r="AJ250" s="730"/>
      <c r="AK250" s="730"/>
      <c r="AL250" s="730"/>
      <c r="AM250" s="730"/>
      <c r="AN250" s="730"/>
      <c r="AO250" s="730"/>
      <c r="AP250" s="730"/>
      <c r="AQ250" s="730"/>
      <c r="AR250" s="730"/>
      <c r="AS250" s="730"/>
      <c r="AT250" s="730"/>
      <c r="AU250" s="730"/>
      <c r="AV250" s="730"/>
    </row>
    <row r="251" spans="2:48" s="445" customFormat="1" ht="21" customHeight="1" x14ac:dyDescent="0.15">
      <c r="B251" s="444"/>
      <c r="D251" s="1149"/>
      <c r="E251" s="1149"/>
      <c r="F251" s="767"/>
      <c r="G251" s="755"/>
      <c r="H251" s="1136"/>
      <c r="I251" s="1032" t="s">
        <v>976</v>
      </c>
      <c r="J251" s="535"/>
      <c r="K251" s="73"/>
      <c r="L251" s="535"/>
      <c r="M251" s="535"/>
      <c r="N251" s="535"/>
      <c r="O251" s="1035" t="str">
        <f>IF(OR(K250="なし",COUNTIF(K250,"*取得済")=1),"入力不要","第三者機関による認証取得月を入力　(例｜●●●●年●月下旬)")</f>
        <v>第三者機関による認証取得月を入力　(例｜●●●●年●月下旬)</v>
      </c>
      <c r="Q251" s="446"/>
      <c r="S251" s="730"/>
      <c r="T251" s="729"/>
      <c r="U251" s="730"/>
      <c r="V251" s="730"/>
      <c r="W251" s="730"/>
      <c r="X251" s="730"/>
      <c r="Y251" s="730"/>
      <c r="Z251" s="730"/>
      <c r="AA251" s="730"/>
      <c r="AB251" s="730"/>
      <c r="AC251" s="730"/>
      <c r="AD251" s="730"/>
      <c r="AE251" s="730"/>
      <c r="AF251" s="730"/>
      <c r="AG251" s="730"/>
      <c r="AH251" s="730"/>
      <c r="AI251" s="730"/>
      <c r="AJ251" s="730"/>
      <c r="AK251" s="730"/>
      <c r="AL251" s="730"/>
      <c r="AM251" s="730"/>
      <c r="AN251" s="730"/>
      <c r="AO251" s="730"/>
      <c r="AP251" s="730"/>
      <c r="AQ251" s="730"/>
      <c r="AR251" s="730"/>
      <c r="AS251" s="730"/>
      <c r="AT251" s="730"/>
      <c r="AU251" s="730"/>
      <c r="AV251" s="730"/>
    </row>
    <row r="252" spans="2:48" s="445" customFormat="1" ht="21" customHeight="1" x14ac:dyDescent="0.15">
      <c r="B252" s="444"/>
      <c r="D252" s="1149"/>
      <c r="E252" s="1149"/>
      <c r="F252" s="767"/>
      <c r="G252" s="755"/>
      <c r="H252" s="1136"/>
      <c r="I252" s="1032" t="s">
        <v>380</v>
      </c>
      <c r="J252" s="535"/>
      <c r="K252" s="65"/>
      <c r="L252" s="535"/>
      <c r="M252" s="535"/>
      <c r="N252" s="535"/>
      <c r="O252" s="1035" t="s">
        <v>381</v>
      </c>
      <c r="Q252" s="446"/>
      <c r="S252" s="730"/>
      <c r="T252" s="729"/>
      <c r="U252" s="730"/>
      <c r="V252" s="730"/>
      <c r="W252" s="730"/>
      <c r="X252" s="730"/>
      <c r="Y252" s="730"/>
      <c r="Z252" s="730"/>
      <c r="AA252" s="730"/>
      <c r="AB252" s="730"/>
      <c r="AC252" s="730"/>
      <c r="AD252" s="730"/>
      <c r="AE252" s="730"/>
      <c r="AF252" s="730"/>
      <c r="AG252" s="730"/>
      <c r="AH252" s="730"/>
      <c r="AI252" s="730"/>
      <c r="AJ252" s="730"/>
      <c r="AK252" s="730"/>
      <c r="AL252" s="730"/>
      <c r="AM252" s="730"/>
      <c r="AN252" s="730"/>
      <c r="AO252" s="730"/>
      <c r="AP252" s="730"/>
      <c r="AQ252" s="730"/>
      <c r="AR252" s="730"/>
      <c r="AS252" s="730"/>
      <c r="AT252" s="730"/>
      <c r="AU252" s="730"/>
      <c r="AV252" s="730"/>
    </row>
    <row r="253" spans="2:48" s="445" customFormat="1" ht="21" customHeight="1" thickBot="1" x14ac:dyDescent="0.2">
      <c r="B253" s="444"/>
      <c r="D253" s="1168"/>
      <c r="E253" s="1149"/>
      <c r="F253" s="767"/>
      <c r="G253" s="755"/>
      <c r="H253" s="1136"/>
      <c r="I253" s="1036" t="s">
        <v>977</v>
      </c>
      <c r="J253" s="535"/>
      <c r="K253" s="867"/>
      <c r="L253" s="535"/>
      <c r="M253" s="535"/>
      <c r="N253" s="535"/>
      <c r="O253" s="1035" t="str">
        <f>IF(OR(K252="なし",COUNTIF(K252,"*ランク")=1),"入力不要","自己評価実施月を入力　(例｜●●●●年●月下旬)")</f>
        <v>自己評価実施月を入力　(例｜●●●●年●月下旬)</v>
      </c>
      <c r="Q253" s="446"/>
      <c r="S253" s="730"/>
      <c r="T253" s="729"/>
      <c r="U253" s="730"/>
      <c r="V253" s="730"/>
      <c r="W253" s="730"/>
      <c r="X253" s="730"/>
      <c r="Y253" s="730"/>
      <c r="Z253" s="730"/>
      <c r="AA253" s="730"/>
      <c r="AB253" s="730"/>
      <c r="AC253" s="730"/>
      <c r="AD253" s="730"/>
      <c r="AE253" s="730"/>
      <c r="AF253" s="730"/>
      <c r="AG253" s="730"/>
      <c r="AH253" s="730"/>
      <c r="AI253" s="730"/>
      <c r="AJ253" s="730"/>
      <c r="AK253" s="730"/>
      <c r="AL253" s="730"/>
      <c r="AM253" s="730"/>
      <c r="AN253" s="730"/>
      <c r="AO253" s="730"/>
      <c r="AP253" s="730"/>
      <c r="AQ253" s="730"/>
      <c r="AR253" s="730"/>
      <c r="AS253" s="730"/>
      <c r="AT253" s="730"/>
      <c r="AU253" s="730"/>
      <c r="AV253" s="730"/>
    </row>
    <row r="254" spans="2:48" s="445" customFormat="1" ht="21" customHeight="1" thickTop="1" x14ac:dyDescent="0.15">
      <c r="B254" s="444"/>
      <c r="D254" s="1172" t="s">
        <v>432</v>
      </c>
      <c r="E254" s="1172"/>
      <c r="F254" s="785"/>
      <c r="G254" s="786"/>
      <c r="H254" s="1175" t="s">
        <v>431</v>
      </c>
      <c r="I254" s="1175"/>
      <c r="J254" s="645"/>
      <c r="K254" s="646"/>
      <c r="L254" s="535"/>
      <c r="M254" s="535"/>
      <c r="N254" s="535"/>
      <c r="O254" s="753" t="s">
        <v>262</v>
      </c>
      <c r="Q254" s="446"/>
      <c r="S254" s="730"/>
      <c r="T254" s="731" t="s">
        <v>938</v>
      </c>
      <c r="U254" s="730"/>
      <c r="V254" s="730"/>
      <c r="W254" s="730"/>
      <c r="X254" s="730"/>
      <c r="Y254" s="730"/>
      <c r="Z254" s="730"/>
      <c r="AA254" s="730"/>
      <c r="AB254" s="730"/>
      <c r="AC254" s="730"/>
      <c r="AD254" s="730"/>
      <c r="AE254" s="730"/>
      <c r="AF254" s="730"/>
      <c r="AG254" s="730"/>
      <c r="AH254" s="730"/>
      <c r="AI254" s="730"/>
      <c r="AJ254" s="730"/>
      <c r="AK254" s="730"/>
      <c r="AL254" s="730"/>
      <c r="AM254" s="730"/>
      <c r="AN254" s="730"/>
      <c r="AO254" s="730"/>
      <c r="AP254" s="730"/>
      <c r="AQ254" s="730"/>
      <c r="AR254" s="730"/>
      <c r="AS254" s="730"/>
      <c r="AT254" s="730"/>
      <c r="AU254" s="730"/>
      <c r="AV254" s="730"/>
    </row>
    <row r="255" spans="2:48" s="445" customFormat="1" ht="39" customHeight="1" x14ac:dyDescent="0.15">
      <c r="B255" s="444"/>
      <c r="D255" s="1149"/>
      <c r="E255" s="1149"/>
      <c r="F255" s="767"/>
      <c r="G255" s="755"/>
      <c r="H255" s="1176" t="s">
        <v>405</v>
      </c>
      <c r="I255" s="1176"/>
      <c r="J255" s="645"/>
      <c r="K255" s="643"/>
      <c r="L255" s="535"/>
      <c r="M255" s="535"/>
      <c r="N255" s="535"/>
      <c r="O255" s="774" t="s">
        <v>903</v>
      </c>
      <c r="Q255" s="446"/>
      <c r="S255" s="730"/>
      <c r="T255" s="735" t="s">
        <v>873</v>
      </c>
      <c r="U255" s="736"/>
      <c r="V255" s="736"/>
      <c r="W255" s="730"/>
      <c r="X255" s="730"/>
      <c r="Y255" s="730"/>
      <c r="Z255" s="730"/>
      <c r="AA255" s="730"/>
      <c r="AB255" s="730"/>
      <c r="AC255" s="730"/>
      <c r="AD255" s="730"/>
      <c r="AE255" s="730"/>
      <c r="AF255" s="730"/>
      <c r="AG255" s="730"/>
      <c r="AH255" s="730"/>
      <c r="AI255" s="730"/>
      <c r="AJ255" s="730"/>
      <c r="AK255" s="730"/>
      <c r="AL255" s="730"/>
      <c r="AM255" s="730"/>
      <c r="AN255" s="730"/>
      <c r="AO255" s="730"/>
      <c r="AP255" s="730"/>
      <c r="AQ255" s="730"/>
      <c r="AR255" s="730"/>
      <c r="AS255" s="730"/>
      <c r="AT255" s="730"/>
      <c r="AU255" s="730"/>
      <c r="AV255" s="730"/>
    </row>
    <row r="256" spans="2:48" s="445" customFormat="1" ht="21" customHeight="1" x14ac:dyDescent="0.15">
      <c r="B256" s="444"/>
      <c r="D256" s="1149"/>
      <c r="E256" s="1149"/>
      <c r="F256" s="767"/>
      <c r="G256" s="755"/>
      <c r="H256" s="1173" t="s">
        <v>904</v>
      </c>
      <c r="I256" s="1173"/>
      <c r="J256" s="645"/>
      <c r="K256" s="647" t="str">
        <f>IF(AND(K227&lt;&gt;"",K255&lt;&gt;""),K255/K227,"")</f>
        <v/>
      </c>
      <c r="L256" s="648"/>
      <c r="M256" s="535"/>
      <c r="N256" s="535"/>
      <c r="O256" s="753" t="s">
        <v>1047</v>
      </c>
      <c r="Q256" s="446"/>
      <c r="S256" s="730"/>
      <c r="T256" s="736"/>
      <c r="U256" s="738" t="s">
        <v>978</v>
      </c>
      <c r="V256" s="736"/>
      <c r="W256" s="730"/>
      <c r="X256" s="730"/>
      <c r="Y256" s="730"/>
      <c r="Z256" s="730"/>
      <c r="AA256" s="730"/>
      <c r="AB256" s="730"/>
      <c r="AC256" s="730"/>
      <c r="AD256" s="730"/>
      <c r="AE256" s="730"/>
      <c r="AF256" s="730"/>
      <c r="AG256" s="730"/>
      <c r="AH256" s="730"/>
      <c r="AI256" s="730"/>
      <c r="AJ256" s="730"/>
      <c r="AK256" s="730"/>
      <c r="AL256" s="730"/>
      <c r="AM256" s="730"/>
      <c r="AN256" s="730"/>
      <c r="AO256" s="730"/>
      <c r="AP256" s="730"/>
      <c r="AQ256" s="730"/>
      <c r="AR256" s="730"/>
      <c r="AS256" s="730"/>
      <c r="AT256" s="730"/>
      <c r="AU256" s="730"/>
      <c r="AV256" s="730"/>
    </row>
    <row r="257" spans="2:48" s="445" customFormat="1" ht="21" customHeight="1" x14ac:dyDescent="0.15">
      <c r="B257" s="444"/>
      <c r="D257" s="1149"/>
      <c r="E257" s="1149"/>
      <c r="F257" s="767"/>
      <c r="G257" s="755"/>
      <c r="H257" s="1130" t="s">
        <v>436</v>
      </c>
      <c r="I257" s="1131"/>
      <c r="J257" s="645"/>
      <c r="K257" s="74"/>
      <c r="L257" s="648"/>
      <c r="M257" s="535"/>
      <c r="N257" s="535"/>
      <c r="O257" s="753" t="s">
        <v>262</v>
      </c>
      <c r="Q257" s="446"/>
      <c r="S257" s="730"/>
      <c r="T257" s="736"/>
      <c r="U257" s="738" t="s">
        <v>927</v>
      </c>
      <c r="V257" s="736"/>
      <c r="W257" s="730"/>
      <c r="X257" s="730"/>
      <c r="Y257" s="730"/>
      <c r="Z257" s="730"/>
      <c r="AA257" s="730"/>
      <c r="AB257" s="730"/>
      <c r="AC257" s="730"/>
      <c r="AD257" s="730"/>
      <c r="AE257" s="730"/>
      <c r="AF257" s="730"/>
      <c r="AG257" s="730"/>
      <c r="AH257" s="730"/>
      <c r="AI257" s="730"/>
      <c r="AJ257" s="730"/>
      <c r="AK257" s="730"/>
      <c r="AL257" s="730"/>
      <c r="AM257" s="730"/>
      <c r="AN257" s="730"/>
      <c r="AO257" s="730"/>
      <c r="AP257" s="730"/>
      <c r="AQ257" s="730"/>
      <c r="AR257" s="730"/>
      <c r="AS257" s="730"/>
      <c r="AT257" s="730"/>
      <c r="AU257" s="730"/>
      <c r="AV257" s="730"/>
    </row>
    <row r="258" spans="2:48" ht="21" customHeight="1" x14ac:dyDescent="0.15">
      <c r="B258" s="436"/>
      <c r="C258" s="424"/>
      <c r="D258" s="1149"/>
      <c r="E258" s="1149"/>
      <c r="F258" s="767"/>
      <c r="G258" s="755"/>
      <c r="H258" s="1135" t="s">
        <v>937</v>
      </c>
      <c r="I258" s="1135"/>
      <c r="J258" s="632"/>
      <c r="K258" s="640"/>
      <c r="L258" s="632"/>
      <c r="M258" s="632"/>
      <c r="N258" s="632"/>
      <c r="O258" s="753" t="s">
        <v>262</v>
      </c>
      <c r="Q258" s="437"/>
      <c r="T258" s="736"/>
      <c r="U258" s="739"/>
      <c r="V258" s="740"/>
    </row>
    <row r="259" spans="2:48" ht="21" customHeight="1" x14ac:dyDescent="0.15">
      <c r="B259" s="436"/>
      <c r="C259" s="424"/>
      <c r="D259" s="1149"/>
      <c r="E259" s="1149"/>
      <c r="F259" s="767"/>
      <c r="G259" s="755"/>
      <c r="H259" s="1174" t="s">
        <v>449</v>
      </c>
      <c r="I259" s="1174"/>
      <c r="J259" s="632"/>
      <c r="K259" s="649"/>
      <c r="L259" s="632"/>
      <c r="M259" s="632"/>
      <c r="N259" s="632"/>
      <c r="O259" s="753" t="s">
        <v>979</v>
      </c>
      <c r="Q259" s="437"/>
      <c r="T259" s="741"/>
      <c r="U259" s="742"/>
    </row>
    <row r="260" spans="2:48" ht="18.75" customHeight="1" x14ac:dyDescent="0.15">
      <c r="B260" s="436"/>
      <c r="I260" s="456"/>
      <c r="K260" s="457"/>
      <c r="Q260" s="437"/>
      <c r="T260" s="729"/>
    </row>
    <row r="261" spans="2:48" ht="18.75" customHeight="1" x14ac:dyDescent="0.15">
      <c r="B261" s="436"/>
      <c r="C261" s="438"/>
      <c r="D261" s="1148" t="s">
        <v>402</v>
      </c>
      <c r="E261" s="1148"/>
      <c r="F261" s="1148"/>
      <c r="G261" s="1148"/>
      <c r="H261" s="1148"/>
      <c r="I261" s="1148"/>
      <c r="J261" s="1148"/>
      <c r="K261" s="1148"/>
      <c r="L261" s="1148"/>
      <c r="M261" s="439"/>
      <c r="N261" s="440"/>
      <c r="O261" s="1147" t="s">
        <v>264</v>
      </c>
      <c r="P261" s="1147"/>
      <c r="Q261" s="437"/>
      <c r="T261" s="729"/>
    </row>
    <row r="262" spans="2:48" ht="5.25" customHeight="1" x14ac:dyDescent="0.15">
      <c r="B262" s="436"/>
      <c r="D262" s="439"/>
      <c r="E262" s="439"/>
      <c r="F262" s="439"/>
      <c r="G262" s="439"/>
      <c r="H262" s="441"/>
      <c r="I262" s="441"/>
      <c r="J262" s="439"/>
      <c r="K262" s="442"/>
      <c r="L262" s="439"/>
      <c r="M262" s="439"/>
      <c r="N262" s="439"/>
      <c r="P262" s="443"/>
      <c r="Q262" s="437"/>
      <c r="T262" s="729"/>
    </row>
    <row r="263" spans="2:48" ht="30.75" customHeight="1" x14ac:dyDescent="0.15">
      <c r="B263" s="436"/>
      <c r="D263" s="439"/>
      <c r="E263" s="1198" t="s">
        <v>905</v>
      </c>
      <c r="F263" s="1199"/>
      <c r="G263" s="1199"/>
      <c r="H263" s="1199"/>
      <c r="I263" s="1199"/>
      <c r="J263" s="1199"/>
      <c r="K263" s="1199"/>
      <c r="L263" s="1199"/>
      <c r="M263" s="1199"/>
      <c r="N263" s="1199"/>
      <c r="O263" s="1199"/>
      <c r="P263" s="443"/>
      <c r="Q263" s="437"/>
      <c r="T263" s="729"/>
    </row>
    <row r="264" spans="2:48" ht="5.25" customHeight="1" x14ac:dyDescent="0.15">
      <c r="B264" s="436"/>
      <c r="D264" s="439"/>
      <c r="E264" s="439"/>
      <c r="F264" s="439"/>
      <c r="G264" s="439"/>
      <c r="H264" s="441"/>
      <c r="I264" s="441"/>
      <c r="J264" s="439"/>
      <c r="K264" s="442"/>
      <c r="L264" s="439"/>
      <c r="M264" s="439"/>
      <c r="N264" s="439"/>
      <c r="P264" s="443"/>
      <c r="Q264" s="437"/>
      <c r="T264" s="729"/>
    </row>
    <row r="265" spans="2:48" ht="29.25" customHeight="1" thickBot="1" x14ac:dyDescent="0.2">
      <c r="B265" s="436"/>
      <c r="D265" s="1200" t="s">
        <v>623</v>
      </c>
      <c r="E265" s="1200"/>
      <c r="F265" s="1200"/>
      <c r="G265" s="1200"/>
      <c r="H265" s="1200"/>
      <c r="I265" s="1200"/>
      <c r="J265" s="458"/>
      <c r="K265" s="599"/>
      <c r="L265" s="439"/>
      <c r="M265" s="439"/>
      <c r="N265" s="439"/>
      <c r="O265" s="783" t="s">
        <v>262</v>
      </c>
      <c r="P265" s="443"/>
      <c r="Q265" s="437"/>
      <c r="T265" s="731" t="s">
        <v>1198</v>
      </c>
    </row>
    <row r="266" spans="2:48" ht="21" customHeight="1" thickTop="1" thickBot="1" x14ac:dyDescent="0.2">
      <c r="B266" s="436"/>
      <c r="C266" s="424"/>
      <c r="D266" s="1184" t="s">
        <v>365</v>
      </c>
      <c r="E266" s="1184"/>
      <c r="F266" s="787"/>
      <c r="G266" s="788"/>
      <c r="H266" s="1169" t="s">
        <v>364</v>
      </c>
      <c r="I266" s="1170"/>
      <c r="K266" s="55"/>
      <c r="O266" s="753" t="s">
        <v>1048</v>
      </c>
      <c r="Q266" s="437"/>
      <c r="T266" s="731" t="s">
        <v>938</v>
      </c>
    </row>
    <row r="267" spans="2:48" ht="21" customHeight="1" thickTop="1" x14ac:dyDescent="0.15">
      <c r="B267" s="436"/>
      <c r="C267" s="424"/>
      <c r="D267" s="1182" t="s">
        <v>377</v>
      </c>
      <c r="E267" s="1182"/>
      <c r="F267" s="751"/>
      <c r="G267" s="752"/>
      <c r="H267" s="1196" t="s">
        <v>285</v>
      </c>
      <c r="I267" s="1140"/>
      <c r="K267" s="55"/>
      <c r="O267" s="753" t="s">
        <v>314</v>
      </c>
      <c r="Q267" s="437"/>
      <c r="T267" s="729"/>
    </row>
    <row r="268" spans="2:48" ht="21" customHeight="1" x14ac:dyDescent="0.15">
      <c r="B268" s="436"/>
      <c r="C268" s="424"/>
      <c r="D268" s="1183"/>
      <c r="E268" s="1183"/>
      <c r="F268" s="751"/>
      <c r="G268" s="752"/>
      <c r="H268" s="1144" t="s">
        <v>286</v>
      </c>
      <c r="I268" s="1189"/>
      <c r="K268" s="55"/>
      <c r="O268" s="753" t="s">
        <v>314</v>
      </c>
      <c r="Q268" s="437"/>
      <c r="T268" s="729"/>
    </row>
    <row r="269" spans="2:48" ht="21" customHeight="1" x14ac:dyDescent="0.15">
      <c r="B269" s="436"/>
      <c r="C269" s="424"/>
      <c r="D269" s="1183"/>
      <c r="E269" s="1183"/>
      <c r="F269" s="751"/>
      <c r="G269" s="752"/>
      <c r="H269" s="1144" t="s">
        <v>287</v>
      </c>
      <c r="I269" s="1189"/>
      <c r="K269" s="55"/>
      <c r="O269" s="753" t="s">
        <v>314</v>
      </c>
      <c r="Q269" s="437"/>
      <c r="T269" s="729"/>
    </row>
    <row r="270" spans="2:48" s="445" customFormat="1" ht="21" customHeight="1" x14ac:dyDescent="0.15">
      <c r="B270" s="444"/>
      <c r="D270" s="1183"/>
      <c r="E270" s="1183"/>
      <c r="F270" s="751"/>
      <c r="G270" s="752"/>
      <c r="H270" s="1144" t="s">
        <v>288</v>
      </c>
      <c r="I270" s="1189"/>
      <c r="K270" s="55"/>
      <c r="O270" s="753" t="s">
        <v>314</v>
      </c>
      <c r="Q270" s="446"/>
      <c r="S270" s="730"/>
      <c r="T270" s="729"/>
      <c r="U270" s="730"/>
      <c r="V270" s="730"/>
      <c r="W270" s="730"/>
      <c r="X270" s="730"/>
      <c r="Y270" s="730"/>
      <c r="Z270" s="730"/>
      <c r="AA270" s="730"/>
      <c r="AB270" s="730"/>
      <c r="AC270" s="730"/>
      <c r="AD270" s="730"/>
      <c r="AE270" s="730"/>
      <c r="AF270" s="730"/>
      <c r="AG270" s="730"/>
      <c r="AH270" s="730"/>
      <c r="AI270" s="730"/>
      <c r="AJ270" s="730"/>
      <c r="AK270" s="730"/>
      <c r="AL270" s="730"/>
      <c r="AM270" s="730"/>
      <c r="AN270" s="730"/>
      <c r="AO270" s="730"/>
      <c r="AP270" s="730"/>
      <c r="AQ270" s="730"/>
      <c r="AR270" s="730"/>
      <c r="AS270" s="730"/>
      <c r="AT270" s="730"/>
      <c r="AU270" s="730"/>
      <c r="AV270" s="730"/>
    </row>
    <row r="271" spans="2:48" s="445" customFormat="1" ht="21" customHeight="1" x14ac:dyDescent="0.15">
      <c r="B271" s="444"/>
      <c r="D271" s="1183"/>
      <c r="E271" s="1183"/>
      <c r="F271" s="751"/>
      <c r="G271" s="752"/>
      <c r="H271" s="1144" t="s">
        <v>289</v>
      </c>
      <c r="I271" s="1189"/>
      <c r="K271" s="55"/>
      <c r="O271" s="753" t="s">
        <v>314</v>
      </c>
      <c r="Q271" s="446"/>
      <c r="S271" s="730"/>
      <c r="T271" s="729"/>
      <c r="U271" s="730"/>
      <c r="V271" s="730"/>
      <c r="W271" s="730"/>
      <c r="X271" s="730"/>
      <c r="Y271" s="730"/>
      <c r="Z271" s="730"/>
      <c r="AA271" s="730"/>
      <c r="AB271" s="730"/>
      <c r="AC271" s="730"/>
      <c r="AD271" s="730"/>
      <c r="AE271" s="730"/>
      <c r="AF271" s="730"/>
      <c r="AG271" s="730"/>
      <c r="AH271" s="730"/>
      <c r="AI271" s="730"/>
      <c r="AJ271" s="730"/>
      <c r="AK271" s="730"/>
      <c r="AL271" s="730"/>
      <c r="AM271" s="730"/>
      <c r="AN271" s="730"/>
      <c r="AO271" s="730"/>
      <c r="AP271" s="730"/>
      <c r="AQ271" s="730"/>
      <c r="AR271" s="730"/>
      <c r="AS271" s="730"/>
      <c r="AT271" s="730"/>
      <c r="AU271" s="730"/>
      <c r="AV271" s="730"/>
    </row>
    <row r="272" spans="2:48" s="445" customFormat="1" ht="21" customHeight="1" x14ac:dyDescent="0.15">
      <c r="B272" s="444"/>
      <c r="D272" s="1183"/>
      <c r="E272" s="1183"/>
      <c r="F272" s="751"/>
      <c r="G272" s="752"/>
      <c r="H272" s="1180" t="s">
        <v>419</v>
      </c>
      <c r="I272" s="756" t="s">
        <v>292</v>
      </c>
      <c r="K272" s="666"/>
      <c r="O272" s="754" t="s">
        <v>959</v>
      </c>
      <c r="Q272" s="446"/>
      <c r="S272" s="730"/>
      <c r="T272" s="729"/>
      <c r="U272" s="730"/>
      <c r="V272" s="730"/>
      <c r="W272" s="730"/>
      <c r="X272" s="730"/>
      <c r="Y272" s="730"/>
      <c r="Z272" s="730"/>
      <c r="AA272" s="730"/>
      <c r="AB272" s="730"/>
      <c r="AC272" s="730"/>
      <c r="AD272" s="730"/>
      <c r="AE272" s="730"/>
      <c r="AF272" s="730"/>
      <c r="AG272" s="730"/>
      <c r="AH272" s="730"/>
      <c r="AI272" s="730"/>
      <c r="AJ272" s="730"/>
      <c r="AK272" s="730"/>
      <c r="AL272" s="730"/>
      <c r="AM272" s="730"/>
      <c r="AN272" s="730"/>
      <c r="AO272" s="730"/>
      <c r="AP272" s="730"/>
      <c r="AQ272" s="730"/>
      <c r="AR272" s="730"/>
      <c r="AS272" s="730"/>
      <c r="AT272" s="730"/>
      <c r="AU272" s="730"/>
      <c r="AV272" s="730"/>
    </row>
    <row r="273" spans="2:48" s="445" customFormat="1" ht="21" customHeight="1" x14ac:dyDescent="0.15">
      <c r="B273" s="444"/>
      <c r="D273" s="1183"/>
      <c r="E273" s="1183"/>
      <c r="F273" s="751"/>
      <c r="G273" s="752"/>
      <c r="H273" s="1181"/>
      <c r="I273" s="756" t="s">
        <v>291</v>
      </c>
      <c r="K273" s="667"/>
      <c r="O273" s="754" t="s">
        <v>959</v>
      </c>
      <c r="Q273" s="446"/>
      <c r="S273" s="730"/>
      <c r="T273" s="729"/>
      <c r="U273" s="730"/>
      <c r="V273" s="730"/>
      <c r="W273" s="730"/>
      <c r="X273" s="730"/>
      <c r="Y273" s="730"/>
      <c r="Z273" s="730"/>
      <c r="AA273" s="730"/>
      <c r="AB273" s="730"/>
      <c r="AC273" s="730"/>
      <c r="AD273" s="730"/>
      <c r="AE273" s="730"/>
      <c r="AF273" s="730"/>
      <c r="AG273" s="730"/>
      <c r="AH273" s="730"/>
      <c r="AI273" s="730"/>
      <c r="AJ273" s="730"/>
      <c r="AK273" s="730"/>
      <c r="AL273" s="730"/>
      <c r="AM273" s="730"/>
      <c r="AN273" s="730"/>
      <c r="AO273" s="730"/>
      <c r="AP273" s="730"/>
      <c r="AQ273" s="730"/>
      <c r="AR273" s="730"/>
      <c r="AS273" s="730"/>
      <c r="AT273" s="730"/>
      <c r="AU273" s="730"/>
      <c r="AV273" s="730"/>
    </row>
    <row r="274" spans="2:48" s="445" customFormat="1" ht="21" customHeight="1" thickBot="1" x14ac:dyDescent="0.2">
      <c r="B274" s="444"/>
      <c r="D274" s="1184"/>
      <c r="E274" s="1184"/>
      <c r="F274" s="787"/>
      <c r="G274" s="788"/>
      <c r="H274" s="1187" t="s">
        <v>293</v>
      </c>
      <c r="I274" s="1188"/>
      <c r="J274" s="459"/>
      <c r="K274" s="498"/>
      <c r="O274" s="753" t="s">
        <v>314</v>
      </c>
      <c r="Q274" s="446"/>
      <c r="S274" s="730"/>
      <c r="T274" s="729"/>
      <c r="U274" s="730"/>
      <c r="V274" s="730"/>
      <c r="W274" s="730"/>
      <c r="X274" s="730"/>
      <c r="Y274" s="730"/>
      <c r="Z274" s="730"/>
      <c r="AA274" s="730"/>
      <c r="AB274" s="730"/>
      <c r="AC274" s="730"/>
      <c r="AD274" s="730"/>
      <c r="AE274" s="730"/>
      <c r="AF274" s="730"/>
      <c r="AG274" s="730"/>
      <c r="AH274" s="730"/>
      <c r="AI274" s="730"/>
      <c r="AJ274" s="730"/>
      <c r="AK274" s="730"/>
      <c r="AL274" s="730"/>
      <c r="AM274" s="730"/>
      <c r="AN274" s="730"/>
      <c r="AO274" s="730"/>
      <c r="AP274" s="730"/>
      <c r="AQ274" s="730"/>
      <c r="AR274" s="730"/>
      <c r="AS274" s="730"/>
      <c r="AT274" s="730"/>
      <c r="AU274" s="730"/>
      <c r="AV274" s="730"/>
    </row>
    <row r="275" spans="2:48" ht="21" customHeight="1" thickTop="1" thickBot="1" x14ac:dyDescent="0.2">
      <c r="B275" s="436"/>
      <c r="C275" s="424"/>
      <c r="D275" s="1192" t="s">
        <v>366</v>
      </c>
      <c r="E275" s="1192"/>
      <c r="F275" s="789"/>
      <c r="G275" s="790"/>
      <c r="H275" s="1193" t="s">
        <v>294</v>
      </c>
      <c r="I275" s="1194"/>
      <c r="K275" s="57"/>
      <c r="O275" s="753" t="s">
        <v>1048</v>
      </c>
      <c r="Q275" s="437"/>
      <c r="T275" s="729"/>
    </row>
    <row r="276" spans="2:48" ht="21" customHeight="1" thickTop="1" x14ac:dyDescent="0.15">
      <c r="B276" s="436"/>
      <c r="C276" s="424"/>
      <c r="D276" s="1182" t="s">
        <v>378</v>
      </c>
      <c r="E276" s="1182"/>
      <c r="F276" s="791"/>
      <c r="G276" s="792"/>
      <c r="H276" s="1190" t="s">
        <v>285</v>
      </c>
      <c r="I276" s="1191"/>
      <c r="K276" s="55"/>
      <c r="O276" s="753" t="s">
        <v>314</v>
      </c>
      <c r="Q276" s="437"/>
      <c r="T276" s="729"/>
    </row>
    <row r="277" spans="2:48" ht="21" customHeight="1" x14ac:dyDescent="0.15">
      <c r="B277" s="436"/>
      <c r="C277" s="424"/>
      <c r="D277" s="1183"/>
      <c r="E277" s="1183"/>
      <c r="F277" s="793"/>
      <c r="G277" s="794"/>
      <c r="H277" s="1144" t="s">
        <v>286</v>
      </c>
      <c r="I277" s="1189"/>
      <c r="K277" s="55"/>
      <c r="O277" s="783" t="s">
        <v>314</v>
      </c>
      <c r="Q277" s="437"/>
      <c r="T277" s="729"/>
    </row>
    <row r="278" spans="2:48" ht="21" customHeight="1" x14ac:dyDescent="0.15">
      <c r="B278" s="436"/>
      <c r="C278" s="424"/>
      <c r="D278" s="1183"/>
      <c r="E278" s="1183"/>
      <c r="F278" s="793"/>
      <c r="G278" s="794"/>
      <c r="H278" s="1144" t="s">
        <v>287</v>
      </c>
      <c r="I278" s="1189"/>
      <c r="K278" s="55"/>
      <c r="O278" s="783" t="s">
        <v>314</v>
      </c>
      <c r="Q278" s="437"/>
      <c r="T278" s="729"/>
    </row>
    <row r="279" spans="2:48" s="445" customFormat="1" ht="21" customHeight="1" x14ac:dyDescent="0.15">
      <c r="B279" s="444"/>
      <c r="D279" s="1183"/>
      <c r="E279" s="1183"/>
      <c r="F279" s="793"/>
      <c r="G279" s="794"/>
      <c r="H279" s="1144" t="s">
        <v>288</v>
      </c>
      <c r="I279" s="1189"/>
      <c r="K279" s="55"/>
      <c r="O279" s="783" t="s">
        <v>314</v>
      </c>
      <c r="Q279" s="446"/>
      <c r="S279" s="730"/>
      <c r="T279" s="729"/>
      <c r="U279" s="730"/>
      <c r="V279" s="730"/>
      <c r="W279" s="730"/>
      <c r="X279" s="730"/>
      <c r="Y279" s="730"/>
      <c r="Z279" s="730"/>
      <c r="AA279" s="730"/>
      <c r="AB279" s="730"/>
      <c r="AC279" s="730"/>
      <c r="AD279" s="730"/>
      <c r="AE279" s="730"/>
      <c r="AF279" s="730"/>
      <c r="AG279" s="730"/>
      <c r="AH279" s="730"/>
      <c r="AI279" s="730"/>
      <c r="AJ279" s="730"/>
      <c r="AK279" s="730"/>
      <c r="AL279" s="730"/>
      <c r="AM279" s="730"/>
      <c r="AN279" s="730"/>
      <c r="AO279" s="730"/>
      <c r="AP279" s="730"/>
      <c r="AQ279" s="730"/>
      <c r="AR279" s="730"/>
      <c r="AS279" s="730"/>
      <c r="AT279" s="730"/>
      <c r="AU279" s="730"/>
      <c r="AV279" s="730"/>
    </row>
    <row r="280" spans="2:48" s="445" customFormat="1" ht="21" customHeight="1" x14ac:dyDescent="0.15">
      <c r="B280" s="444"/>
      <c r="D280" s="1183"/>
      <c r="E280" s="1183"/>
      <c r="F280" s="793"/>
      <c r="G280" s="794"/>
      <c r="H280" s="1144" t="s">
        <v>289</v>
      </c>
      <c r="I280" s="1189"/>
      <c r="K280" s="55"/>
      <c r="O280" s="783" t="s">
        <v>314</v>
      </c>
      <c r="Q280" s="446"/>
      <c r="S280" s="730"/>
      <c r="T280" s="729"/>
      <c r="U280" s="730"/>
      <c r="V280" s="730"/>
      <c r="W280" s="730"/>
      <c r="X280" s="730"/>
      <c r="Y280" s="730"/>
      <c r="Z280" s="730"/>
      <c r="AA280" s="730"/>
      <c r="AB280" s="730"/>
      <c r="AC280" s="730"/>
      <c r="AD280" s="730"/>
      <c r="AE280" s="730"/>
      <c r="AF280" s="730"/>
      <c r="AG280" s="730"/>
      <c r="AH280" s="730"/>
      <c r="AI280" s="730"/>
      <c r="AJ280" s="730"/>
      <c r="AK280" s="730"/>
      <c r="AL280" s="730"/>
      <c r="AM280" s="730"/>
      <c r="AN280" s="730"/>
      <c r="AO280" s="730"/>
      <c r="AP280" s="730"/>
      <c r="AQ280" s="730"/>
      <c r="AR280" s="730"/>
      <c r="AS280" s="730"/>
      <c r="AT280" s="730"/>
      <c r="AU280" s="730"/>
      <c r="AV280" s="730"/>
    </row>
    <row r="281" spans="2:48" s="445" customFormat="1" ht="21" customHeight="1" x14ac:dyDescent="0.15">
      <c r="B281" s="444"/>
      <c r="D281" s="1183"/>
      <c r="E281" s="1183"/>
      <c r="F281" s="793"/>
      <c r="G281" s="794"/>
      <c r="H281" s="1180" t="s">
        <v>290</v>
      </c>
      <c r="I281" s="756" t="s">
        <v>292</v>
      </c>
      <c r="K281" s="55"/>
      <c r="O281" s="784" t="s">
        <v>315</v>
      </c>
      <c r="Q281" s="446"/>
      <c r="S281" s="730"/>
      <c r="T281" s="729"/>
      <c r="U281" s="730"/>
      <c r="V281" s="730"/>
      <c r="W281" s="730"/>
      <c r="X281" s="730"/>
      <c r="Y281" s="730"/>
      <c r="Z281" s="730"/>
      <c r="AA281" s="730"/>
      <c r="AB281" s="730"/>
      <c r="AC281" s="730"/>
      <c r="AD281" s="730"/>
      <c r="AE281" s="730"/>
      <c r="AF281" s="730"/>
      <c r="AG281" s="730"/>
      <c r="AH281" s="730"/>
      <c r="AI281" s="730"/>
      <c r="AJ281" s="730"/>
      <c r="AK281" s="730"/>
      <c r="AL281" s="730"/>
      <c r="AM281" s="730"/>
      <c r="AN281" s="730"/>
      <c r="AO281" s="730"/>
      <c r="AP281" s="730"/>
      <c r="AQ281" s="730"/>
      <c r="AR281" s="730"/>
      <c r="AS281" s="730"/>
      <c r="AT281" s="730"/>
      <c r="AU281" s="730"/>
      <c r="AV281" s="730"/>
    </row>
    <row r="282" spans="2:48" s="445" customFormat="1" ht="21" customHeight="1" x14ac:dyDescent="0.15">
      <c r="B282" s="444"/>
      <c r="D282" s="1183"/>
      <c r="E282" s="1183"/>
      <c r="F282" s="793"/>
      <c r="G282" s="794"/>
      <c r="H282" s="1181"/>
      <c r="I282" s="756" t="s">
        <v>420</v>
      </c>
      <c r="K282" s="55"/>
      <c r="O282" s="784" t="s">
        <v>315</v>
      </c>
      <c r="Q282" s="446"/>
      <c r="S282" s="730"/>
      <c r="T282" s="729"/>
      <c r="U282" s="730"/>
      <c r="V282" s="730"/>
      <c r="W282" s="730"/>
      <c r="X282" s="730"/>
      <c r="Y282" s="730"/>
      <c r="Z282" s="730"/>
      <c r="AA282" s="730"/>
      <c r="AB282" s="730"/>
      <c r="AC282" s="730"/>
      <c r="AD282" s="730"/>
      <c r="AE282" s="730"/>
      <c r="AF282" s="730"/>
      <c r="AG282" s="730"/>
      <c r="AH282" s="730"/>
      <c r="AI282" s="730"/>
      <c r="AJ282" s="730"/>
      <c r="AK282" s="730"/>
      <c r="AL282" s="730"/>
      <c r="AM282" s="730"/>
      <c r="AN282" s="730"/>
      <c r="AO282" s="730"/>
      <c r="AP282" s="730"/>
      <c r="AQ282" s="730"/>
      <c r="AR282" s="730"/>
      <c r="AS282" s="730"/>
      <c r="AT282" s="730"/>
      <c r="AU282" s="730"/>
      <c r="AV282" s="730"/>
    </row>
    <row r="283" spans="2:48" s="445" customFormat="1" ht="21" customHeight="1" thickBot="1" x14ac:dyDescent="0.2">
      <c r="B283" s="444"/>
      <c r="D283" s="1184"/>
      <c r="E283" s="1184"/>
      <c r="F283" s="795"/>
      <c r="G283" s="796"/>
      <c r="H283" s="1187" t="s">
        <v>293</v>
      </c>
      <c r="I283" s="1188"/>
      <c r="K283" s="499"/>
      <c r="O283" s="783" t="s">
        <v>314</v>
      </c>
      <c r="Q283" s="446"/>
      <c r="S283" s="730"/>
      <c r="T283" s="729"/>
      <c r="U283" s="730"/>
      <c r="V283" s="730"/>
      <c r="W283" s="730"/>
      <c r="X283" s="730"/>
      <c r="Y283" s="730"/>
      <c r="Z283" s="730"/>
      <c r="AA283" s="730"/>
      <c r="AB283" s="730"/>
      <c r="AC283" s="730"/>
      <c r="AD283" s="730"/>
      <c r="AE283" s="730"/>
      <c r="AF283" s="730"/>
      <c r="AG283" s="730"/>
      <c r="AH283" s="730"/>
      <c r="AI283" s="730"/>
      <c r="AJ283" s="730"/>
      <c r="AK283" s="730"/>
      <c r="AL283" s="730"/>
      <c r="AM283" s="730"/>
      <c r="AN283" s="730"/>
      <c r="AO283" s="730"/>
      <c r="AP283" s="730"/>
      <c r="AQ283" s="730"/>
      <c r="AR283" s="730"/>
      <c r="AS283" s="730"/>
      <c r="AT283" s="730"/>
      <c r="AU283" s="730"/>
      <c r="AV283" s="730"/>
    </row>
    <row r="284" spans="2:48" ht="21" customHeight="1" thickTop="1" x14ac:dyDescent="0.15">
      <c r="B284" s="436"/>
      <c r="C284" s="424"/>
      <c r="D284" s="797"/>
      <c r="E284" s="797"/>
      <c r="F284" s="793"/>
      <c r="G284" s="794"/>
      <c r="H284" s="1196" t="s">
        <v>367</v>
      </c>
      <c r="I284" s="1140"/>
      <c r="K284" s="600"/>
      <c r="O284" s="783" t="str">
        <f>IF($K$282&lt;0,"プルダウンから選択","入力不要")</f>
        <v>入力不要</v>
      </c>
      <c r="Q284" s="437"/>
      <c r="T284" s="729"/>
    </row>
    <row r="285" spans="2:48" s="465" customFormat="1" ht="10.5" customHeight="1" x14ac:dyDescent="0.15">
      <c r="B285" s="460"/>
      <c r="C285" s="461"/>
      <c r="D285" s="462"/>
      <c r="E285" s="462"/>
      <c r="F285" s="463"/>
      <c r="G285" s="463"/>
      <c r="H285" s="464"/>
      <c r="I285" s="464"/>
      <c r="K285" s="466"/>
      <c r="O285" s="467"/>
      <c r="Q285" s="468"/>
      <c r="S285" s="722"/>
      <c r="T285" s="729"/>
      <c r="U285" s="722"/>
      <c r="V285" s="722"/>
      <c r="W285" s="722"/>
      <c r="X285" s="722"/>
      <c r="Y285" s="722"/>
      <c r="Z285" s="722"/>
      <c r="AA285" s="722"/>
      <c r="AB285" s="722"/>
      <c r="AC285" s="722"/>
      <c r="AD285" s="722"/>
      <c r="AE285" s="722"/>
      <c r="AF285" s="722"/>
      <c r="AG285" s="722"/>
      <c r="AH285" s="722"/>
      <c r="AI285" s="722"/>
      <c r="AJ285" s="722"/>
      <c r="AK285" s="722"/>
      <c r="AL285" s="722"/>
      <c r="AM285" s="722"/>
      <c r="AN285" s="722"/>
      <c r="AO285" s="722"/>
      <c r="AP285" s="722"/>
      <c r="AQ285" s="722"/>
      <c r="AR285" s="722"/>
      <c r="AS285" s="722"/>
      <c r="AT285" s="722"/>
      <c r="AU285" s="722"/>
      <c r="AV285" s="722"/>
    </row>
    <row r="286" spans="2:48" ht="15.75" customHeight="1" x14ac:dyDescent="0.15">
      <c r="B286" s="436"/>
      <c r="D286" s="1186"/>
      <c r="E286" s="1186"/>
      <c r="F286" s="1186"/>
      <c r="G286" s="1186"/>
      <c r="H286" s="1186"/>
      <c r="I286" s="1186"/>
      <c r="J286" s="1186"/>
      <c r="K286" s="1186"/>
      <c r="L286" s="1186"/>
      <c r="M286" s="1186"/>
      <c r="N286" s="1186"/>
      <c r="O286" s="1186"/>
      <c r="P286" s="443"/>
      <c r="Q286" s="437"/>
      <c r="T286" s="729"/>
    </row>
    <row r="287" spans="2:48" ht="5.25" customHeight="1" x14ac:dyDescent="0.15">
      <c r="B287" s="436"/>
      <c r="D287" s="439"/>
      <c r="E287" s="439"/>
      <c r="F287" s="439"/>
      <c r="G287" s="439"/>
      <c r="H287" s="441"/>
      <c r="I287" s="441"/>
      <c r="J287" s="439"/>
      <c r="K287" s="442"/>
      <c r="L287" s="439"/>
      <c r="M287" s="439"/>
      <c r="N287" s="439"/>
      <c r="P287" s="443"/>
      <c r="Q287" s="437"/>
      <c r="T287" s="729"/>
    </row>
    <row r="288" spans="2:48" ht="29.25" customHeight="1" thickBot="1" x14ac:dyDescent="0.2">
      <c r="B288" s="436"/>
      <c r="D288" s="1185" t="s">
        <v>624</v>
      </c>
      <c r="E288" s="1185"/>
      <c r="F288" s="1185"/>
      <c r="G288" s="1185"/>
      <c r="H288" s="1185"/>
      <c r="I288" s="1185"/>
      <c r="J288" s="458"/>
      <c r="K288" s="599"/>
      <c r="L288" s="439"/>
      <c r="M288" s="439"/>
      <c r="N288" s="439"/>
      <c r="O288" s="783" t="s">
        <v>262</v>
      </c>
      <c r="P288" s="443"/>
      <c r="Q288" s="437"/>
      <c r="T288" s="731" t="s">
        <v>1199</v>
      </c>
    </row>
    <row r="289" spans="2:48" ht="21" customHeight="1" thickTop="1" x14ac:dyDescent="0.15">
      <c r="B289" s="436"/>
      <c r="C289" s="424"/>
      <c r="D289" s="1182" t="s">
        <v>377</v>
      </c>
      <c r="E289" s="1182"/>
      <c r="F289" s="751"/>
      <c r="G289" s="752"/>
      <c r="H289" s="1190" t="s">
        <v>285</v>
      </c>
      <c r="I289" s="1191"/>
      <c r="K289" s="55"/>
      <c r="O289" s="783" t="s">
        <v>314</v>
      </c>
      <c r="Q289" s="437"/>
      <c r="T289" s="731" t="s">
        <v>958</v>
      </c>
    </row>
    <row r="290" spans="2:48" ht="21" customHeight="1" x14ac:dyDescent="0.15">
      <c r="B290" s="436"/>
      <c r="C290" s="424"/>
      <c r="D290" s="1183"/>
      <c r="E290" s="1183"/>
      <c r="F290" s="751"/>
      <c r="G290" s="752"/>
      <c r="H290" s="1196" t="s">
        <v>286</v>
      </c>
      <c r="I290" s="1197"/>
      <c r="K290" s="55"/>
      <c r="O290" s="783" t="s">
        <v>314</v>
      </c>
      <c r="Q290" s="437"/>
      <c r="T290" s="729"/>
    </row>
    <row r="291" spans="2:48" ht="21" customHeight="1" x14ac:dyDescent="0.15">
      <c r="B291" s="436"/>
      <c r="C291" s="424"/>
      <c r="D291" s="1183"/>
      <c r="E291" s="1183"/>
      <c r="F291" s="751"/>
      <c r="G291" s="752"/>
      <c r="H291" s="1144" t="s">
        <v>287</v>
      </c>
      <c r="I291" s="1179"/>
      <c r="K291" s="55"/>
      <c r="O291" s="783" t="s">
        <v>314</v>
      </c>
      <c r="Q291" s="437"/>
      <c r="T291" s="729"/>
    </row>
    <row r="292" spans="2:48" s="445" customFormat="1" ht="21" customHeight="1" x14ac:dyDescent="0.15">
      <c r="B292" s="444"/>
      <c r="D292" s="1183"/>
      <c r="E292" s="1183"/>
      <c r="F292" s="751"/>
      <c r="G292" s="752"/>
      <c r="H292" s="1144" t="s">
        <v>288</v>
      </c>
      <c r="I292" s="1179"/>
      <c r="K292" s="55"/>
      <c r="O292" s="783" t="s">
        <v>314</v>
      </c>
      <c r="Q292" s="446"/>
      <c r="S292" s="730"/>
      <c r="T292" s="729"/>
      <c r="U292" s="730"/>
      <c r="V292" s="730"/>
      <c r="W292" s="730"/>
      <c r="X292" s="730"/>
      <c r="Y292" s="730"/>
      <c r="Z292" s="730"/>
      <c r="AA292" s="730"/>
      <c r="AB292" s="730"/>
      <c r="AC292" s="730"/>
      <c r="AD292" s="730"/>
      <c r="AE292" s="730"/>
      <c r="AF292" s="730"/>
      <c r="AG292" s="730"/>
      <c r="AH292" s="730"/>
      <c r="AI292" s="730"/>
      <c r="AJ292" s="730"/>
      <c r="AK292" s="730"/>
      <c r="AL292" s="730"/>
      <c r="AM292" s="730"/>
      <c r="AN292" s="730"/>
      <c r="AO292" s="730"/>
      <c r="AP292" s="730"/>
      <c r="AQ292" s="730"/>
      <c r="AR292" s="730"/>
      <c r="AS292" s="730"/>
      <c r="AT292" s="730"/>
      <c r="AU292" s="730"/>
      <c r="AV292" s="730"/>
    </row>
    <row r="293" spans="2:48" s="445" customFormat="1" ht="21" customHeight="1" x14ac:dyDescent="0.15">
      <c r="B293" s="444"/>
      <c r="D293" s="1183"/>
      <c r="E293" s="1183"/>
      <c r="F293" s="751"/>
      <c r="G293" s="752"/>
      <c r="H293" s="1144" t="s">
        <v>289</v>
      </c>
      <c r="I293" s="1179"/>
      <c r="K293" s="55"/>
      <c r="O293" s="783" t="s">
        <v>314</v>
      </c>
      <c r="Q293" s="446"/>
      <c r="S293" s="730"/>
      <c r="T293" s="729"/>
      <c r="U293" s="730"/>
      <c r="V293" s="730"/>
      <c r="W293" s="730"/>
      <c r="X293" s="730"/>
      <c r="Y293" s="730"/>
      <c r="Z293" s="730"/>
      <c r="AA293" s="730"/>
      <c r="AB293" s="730"/>
      <c r="AC293" s="730"/>
      <c r="AD293" s="730"/>
      <c r="AE293" s="730"/>
      <c r="AF293" s="730"/>
      <c r="AG293" s="730"/>
      <c r="AH293" s="730"/>
      <c r="AI293" s="730"/>
      <c r="AJ293" s="730"/>
      <c r="AK293" s="730"/>
      <c r="AL293" s="730"/>
      <c r="AM293" s="730"/>
      <c r="AN293" s="730"/>
      <c r="AO293" s="730"/>
      <c r="AP293" s="730"/>
      <c r="AQ293" s="730"/>
      <c r="AR293" s="730"/>
      <c r="AS293" s="730"/>
      <c r="AT293" s="730"/>
      <c r="AU293" s="730"/>
      <c r="AV293" s="730"/>
    </row>
    <row r="294" spans="2:48" s="445" customFormat="1" ht="21" customHeight="1" x14ac:dyDescent="0.15">
      <c r="B294" s="444"/>
      <c r="D294" s="1183"/>
      <c r="E294" s="1183"/>
      <c r="F294" s="751"/>
      <c r="G294" s="752"/>
      <c r="H294" s="1180" t="s">
        <v>83</v>
      </c>
      <c r="I294" s="798" t="s">
        <v>292</v>
      </c>
      <c r="K294" s="667"/>
      <c r="O294" s="754" t="s">
        <v>959</v>
      </c>
      <c r="Q294" s="446"/>
      <c r="S294" s="730"/>
      <c r="T294" s="729"/>
      <c r="U294" s="730"/>
      <c r="V294" s="730"/>
      <c r="W294" s="730"/>
      <c r="X294" s="730"/>
      <c r="Y294" s="730"/>
      <c r="Z294" s="730"/>
      <c r="AA294" s="730"/>
      <c r="AB294" s="730"/>
      <c r="AC294" s="730"/>
      <c r="AD294" s="730"/>
      <c r="AE294" s="730"/>
      <c r="AF294" s="730"/>
      <c r="AG294" s="730"/>
      <c r="AH294" s="730"/>
      <c r="AI294" s="730"/>
      <c r="AJ294" s="730"/>
      <c r="AK294" s="730"/>
      <c r="AL294" s="730"/>
      <c r="AM294" s="730"/>
      <c r="AN294" s="730"/>
      <c r="AO294" s="730"/>
      <c r="AP294" s="730"/>
      <c r="AQ294" s="730"/>
      <c r="AR294" s="730"/>
      <c r="AS294" s="730"/>
      <c r="AT294" s="730"/>
      <c r="AU294" s="730"/>
      <c r="AV294" s="730"/>
    </row>
    <row r="295" spans="2:48" s="445" customFormat="1" ht="21" customHeight="1" x14ac:dyDescent="0.15">
      <c r="B295" s="444"/>
      <c r="D295" s="1183"/>
      <c r="E295" s="1183"/>
      <c r="F295" s="751"/>
      <c r="G295" s="752"/>
      <c r="H295" s="1181"/>
      <c r="I295" s="798" t="s">
        <v>420</v>
      </c>
      <c r="K295" s="666"/>
      <c r="O295" s="754" t="s">
        <v>959</v>
      </c>
      <c r="Q295" s="446"/>
      <c r="S295" s="730"/>
      <c r="T295" s="729"/>
      <c r="U295" s="730"/>
      <c r="V295" s="730"/>
      <c r="W295" s="730"/>
      <c r="X295" s="730"/>
      <c r="Y295" s="730"/>
      <c r="Z295" s="730"/>
      <c r="AA295" s="730"/>
      <c r="AB295" s="730"/>
      <c r="AC295" s="730"/>
      <c r="AD295" s="730"/>
      <c r="AE295" s="730"/>
      <c r="AF295" s="730"/>
      <c r="AG295" s="730"/>
      <c r="AH295" s="730"/>
      <c r="AI295" s="730"/>
      <c r="AJ295" s="730"/>
      <c r="AK295" s="730"/>
      <c r="AL295" s="730"/>
      <c r="AM295" s="730"/>
      <c r="AN295" s="730"/>
      <c r="AO295" s="730"/>
      <c r="AP295" s="730"/>
      <c r="AQ295" s="730"/>
      <c r="AR295" s="730"/>
      <c r="AS295" s="730"/>
      <c r="AT295" s="730"/>
      <c r="AU295" s="730"/>
      <c r="AV295" s="730"/>
    </row>
    <row r="296" spans="2:48" s="445" customFormat="1" ht="21" customHeight="1" thickBot="1" x14ac:dyDescent="0.2">
      <c r="B296" s="444"/>
      <c r="D296" s="1184"/>
      <c r="E296" s="1184"/>
      <c r="F296" s="787"/>
      <c r="G296" s="788"/>
      <c r="H296" s="1187" t="s">
        <v>293</v>
      </c>
      <c r="I296" s="1195"/>
      <c r="J296" s="459"/>
      <c r="K296" s="58"/>
      <c r="O296" s="753" t="s">
        <v>314</v>
      </c>
      <c r="Q296" s="446"/>
      <c r="S296" s="730"/>
      <c r="T296" s="729"/>
      <c r="U296" s="730"/>
      <c r="V296" s="730"/>
      <c r="W296" s="730"/>
      <c r="X296" s="730"/>
      <c r="Y296" s="730"/>
      <c r="Z296" s="730"/>
      <c r="AA296" s="730"/>
      <c r="AB296" s="730"/>
      <c r="AC296" s="730"/>
      <c r="AD296" s="730"/>
      <c r="AE296" s="730"/>
      <c r="AF296" s="730"/>
      <c r="AG296" s="730"/>
      <c r="AH296" s="730"/>
      <c r="AI296" s="730"/>
      <c r="AJ296" s="730"/>
      <c r="AK296" s="730"/>
      <c r="AL296" s="730"/>
      <c r="AM296" s="730"/>
      <c r="AN296" s="730"/>
      <c r="AO296" s="730"/>
      <c r="AP296" s="730"/>
      <c r="AQ296" s="730"/>
      <c r="AR296" s="730"/>
      <c r="AS296" s="730"/>
      <c r="AT296" s="730"/>
      <c r="AU296" s="730"/>
      <c r="AV296" s="730"/>
    </row>
    <row r="297" spans="2:48" ht="21" customHeight="1" thickTop="1" x14ac:dyDescent="0.15">
      <c r="B297" s="436"/>
      <c r="C297" s="424"/>
      <c r="D297" s="1182" t="s">
        <v>378</v>
      </c>
      <c r="E297" s="1182"/>
      <c r="F297" s="791"/>
      <c r="G297" s="792"/>
      <c r="H297" s="1190" t="s">
        <v>285</v>
      </c>
      <c r="I297" s="1191"/>
      <c r="K297" s="55"/>
      <c r="O297" s="783" t="s">
        <v>314</v>
      </c>
      <c r="Q297" s="437"/>
      <c r="T297" s="729"/>
    </row>
    <row r="298" spans="2:48" ht="21" customHeight="1" x14ac:dyDescent="0.15">
      <c r="B298" s="436"/>
      <c r="C298" s="424"/>
      <c r="D298" s="1183"/>
      <c r="E298" s="1183"/>
      <c r="F298" s="793"/>
      <c r="G298" s="794"/>
      <c r="H298" s="1144" t="s">
        <v>286</v>
      </c>
      <c r="I298" s="1189"/>
      <c r="K298" s="55"/>
      <c r="O298" s="783" t="s">
        <v>314</v>
      </c>
      <c r="Q298" s="437"/>
      <c r="T298" s="729"/>
    </row>
    <row r="299" spans="2:48" ht="21" customHeight="1" x14ac:dyDescent="0.15">
      <c r="B299" s="436"/>
      <c r="C299" s="424"/>
      <c r="D299" s="1183"/>
      <c r="E299" s="1183"/>
      <c r="F299" s="793"/>
      <c r="G299" s="794"/>
      <c r="H299" s="1144" t="s">
        <v>287</v>
      </c>
      <c r="I299" s="1189"/>
      <c r="K299" s="55"/>
      <c r="O299" s="783" t="s">
        <v>314</v>
      </c>
      <c r="Q299" s="437"/>
      <c r="T299" s="729"/>
    </row>
    <row r="300" spans="2:48" s="445" customFormat="1" ht="21" customHeight="1" x14ac:dyDescent="0.15">
      <c r="B300" s="444"/>
      <c r="D300" s="1183"/>
      <c r="E300" s="1183"/>
      <c r="F300" s="793"/>
      <c r="G300" s="794"/>
      <c r="H300" s="1144" t="s">
        <v>288</v>
      </c>
      <c r="I300" s="1189"/>
      <c r="K300" s="55"/>
      <c r="O300" s="783" t="s">
        <v>314</v>
      </c>
      <c r="Q300" s="446"/>
      <c r="S300" s="730"/>
      <c r="T300" s="729"/>
      <c r="U300" s="730"/>
      <c r="V300" s="730"/>
      <c r="W300" s="730"/>
      <c r="X300" s="730"/>
      <c r="Y300" s="730"/>
      <c r="Z300" s="730"/>
      <c r="AA300" s="730"/>
      <c r="AB300" s="730"/>
      <c r="AC300" s="730"/>
      <c r="AD300" s="730"/>
      <c r="AE300" s="730"/>
      <c r="AF300" s="730"/>
      <c r="AG300" s="730"/>
      <c r="AH300" s="730"/>
      <c r="AI300" s="730"/>
      <c r="AJ300" s="730"/>
      <c r="AK300" s="730"/>
      <c r="AL300" s="730"/>
      <c r="AM300" s="730"/>
      <c r="AN300" s="730"/>
      <c r="AO300" s="730"/>
      <c r="AP300" s="730"/>
      <c r="AQ300" s="730"/>
      <c r="AR300" s="730"/>
      <c r="AS300" s="730"/>
      <c r="AT300" s="730"/>
      <c r="AU300" s="730"/>
      <c r="AV300" s="730"/>
    </row>
    <row r="301" spans="2:48" s="445" customFormat="1" ht="21" customHeight="1" x14ac:dyDescent="0.15">
      <c r="B301" s="444"/>
      <c r="D301" s="1183"/>
      <c r="E301" s="1183"/>
      <c r="F301" s="793"/>
      <c r="G301" s="794"/>
      <c r="H301" s="1144" t="s">
        <v>289</v>
      </c>
      <c r="I301" s="1189"/>
      <c r="K301" s="55"/>
      <c r="O301" s="783" t="s">
        <v>314</v>
      </c>
      <c r="Q301" s="446"/>
      <c r="S301" s="730"/>
      <c r="T301" s="729"/>
      <c r="U301" s="730"/>
      <c r="V301" s="730"/>
      <c r="W301" s="730"/>
      <c r="X301" s="730"/>
      <c r="Y301" s="730"/>
      <c r="Z301" s="730"/>
      <c r="AA301" s="730"/>
      <c r="AB301" s="730"/>
      <c r="AC301" s="730"/>
      <c r="AD301" s="730"/>
      <c r="AE301" s="730"/>
      <c r="AF301" s="730"/>
      <c r="AG301" s="730"/>
      <c r="AH301" s="730"/>
      <c r="AI301" s="730"/>
      <c r="AJ301" s="730"/>
      <c r="AK301" s="730"/>
      <c r="AL301" s="730"/>
      <c r="AM301" s="730"/>
      <c r="AN301" s="730"/>
      <c r="AO301" s="730"/>
      <c r="AP301" s="730"/>
      <c r="AQ301" s="730"/>
      <c r="AR301" s="730"/>
      <c r="AS301" s="730"/>
      <c r="AT301" s="730"/>
      <c r="AU301" s="730"/>
      <c r="AV301" s="730"/>
    </row>
    <row r="302" spans="2:48" s="445" customFormat="1" ht="21" customHeight="1" x14ac:dyDescent="0.15">
      <c r="B302" s="444"/>
      <c r="D302" s="1183"/>
      <c r="E302" s="1183"/>
      <c r="F302" s="793"/>
      <c r="G302" s="794"/>
      <c r="H302" s="1180" t="s">
        <v>83</v>
      </c>
      <c r="I302" s="756" t="s">
        <v>292</v>
      </c>
      <c r="K302" s="55"/>
      <c r="O302" s="784" t="s">
        <v>315</v>
      </c>
      <c r="Q302" s="446"/>
      <c r="S302" s="730"/>
      <c r="T302" s="729"/>
      <c r="U302" s="730"/>
      <c r="V302" s="730"/>
      <c r="W302" s="730"/>
      <c r="X302" s="730"/>
      <c r="Y302" s="730"/>
      <c r="Z302" s="730"/>
      <c r="AA302" s="730"/>
      <c r="AB302" s="730"/>
      <c r="AC302" s="730"/>
      <c r="AD302" s="730"/>
      <c r="AE302" s="730"/>
      <c r="AF302" s="730"/>
      <c r="AG302" s="730"/>
      <c r="AH302" s="730"/>
      <c r="AI302" s="730"/>
      <c r="AJ302" s="730"/>
      <c r="AK302" s="730"/>
      <c r="AL302" s="730"/>
      <c r="AM302" s="730"/>
      <c r="AN302" s="730"/>
      <c r="AO302" s="730"/>
      <c r="AP302" s="730"/>
      <c r="AQ302" s="730"/>
      <c r="AR302" s="730"/>
      <c r="AS302" s="730"/>
      <c r="AT302" s="730"/>
      <c r="AU302" s="730"/>
      <c r="AV302" s="730"/>
    </row>
    <row r="303" spans="2:48" s="445" customFormat="1" ht="21" customHeight="1" x14ac:dyDescent="0.15">
      <c r="B303" s="444"/>
      <c r="D303" s="1183"/>
      <c r="E303" s="1183"/>
      <c r="F303" s="793"/>
      <c r="G303" s="794"/>
      <c r="H303" s="1181"/>
      <c r="I303" s="756" t="s">
        <v>421</v>
      </c>
      <c r="K303" s="55"/>
      <c r="O303" s="784" t="s">
        <v>315</v>
      </c>
      <c r="Q303" s="446"/>
      <c r="S303" s="730"/>
      <c r="T303" s="729"/>
      <c r="U303" s="730"/>
      <c r="V303" s="730"/>
      <c r="W303" s="730"/>
      <c r="X303" s="730"/>
      <c r="Y303" s="730"/>
      <c r="Z303" s="730"/>
      <c r="AA303" s="730"/>
      <c r="AB303" s="730"/>
      <c r="AC303" s="730"/>
      <c r="AD303" s="730"/>
      <c r="AE303" s="730"/>
      <c r="AF303" s="730"/>
      <c r="AG303" s="730"/>
      <c r="AH303" s="730"/>
      <c r="AI303" s="730"/>
      <c r="AJ303" s="730"/>
      <c r="AK303" s="730"/>
      <c r="AL303" s="730"/>
      <c r="AM303" s="730"/>
      <c r="AN303" s="730"/>
      <c r="AO303" s="730"/>
      <c r="AP303" s="730"/>
      <c r="AQ303" s="730"/>
      <c r="AR303" s="730"/>
      <c r="AS303" s="730"/>
      <c r="AT303" s="730"/>
      <c r="AU303" s="730"/>
      <c r="AV303" s="730"/>
    </row>
    <row r="304" spans="2:48" s="445" customFormat="1" ht="21" customHeight="1" thickBot="1" x14ac:dyDescent="0.2">
      <c r="B304" s="444"/>
      <c r="D304" s="1184"/>
      <c r="E304" s="1184"/>
      <c r="F304" s="795"/>
      <c r="G304" s="796"/>
      <c r="H304" s="1187" t="s">
        <v>293</v>
      </c>
      <c r="I304" s="1188"/>
      <c r="K304" s="56"/>
      <c r="O304" s="783" t="s">
        <v>314</v>
      </c>
      <c r="Q304" s="446"/>
      <c r="S304" s="730"/>
      <c r="T304" s="729"/>
      <c r="U304" s="730"/>
      <c r="V304" s="730"/>
      <c r="W304" s="730"/>
      <c r="X304" s="730"/>
      <c r="Y304" s="730"/>
      <c r="Z304" s="730"/>
      <c r="AA304" s="730"/>
      <c r="AB304" s="730"/>
      <c r="AC304" s="730"/>
      <c r="AD304" s="730"/>
      <c r="AE304" s="730"/>
      <c r="AF304" s="730"/>
      <c r="AG304" s="730"/>
      <c r="AH304" s="730"/>
      <c r="AI304" s="730"/>
      <c r="AJ304" s="730"/>
      <c r="AK304" s="730"/>
      <c r="AL304" s="730"/>
      <c r="AM304" s="730"/>
      <c r="AN304" s="730"/>
      <c r="AO304" s="730"/>
      <c r="AP304" s="730"/>
      <c r="AQ304" s="730"/>
      <c r="AR304" s="730"/>
      <c r="AS304" s="730"/>
      <c r="AT304" s="730"/>
      <c r="AU304" s="730"/>
      <c r="AV304" s="730"/>
    </row>
    <row r="305" spans="2:20" ht="21.75" customHeight="1" thickTop="1" x14ac:dyDescent="0.15">
      <c r="B305" s="469"/>
      <c r="C305" s="470"/>
      <c r="D305" s="470"/>
      <c r="E305" s="471"/>
      <c r="F305" s="472"/>
      <c r="G305" s="472"/>
      <c r="H305" s="473"/>
      <c r="I305" s="473"/>
      <c r="J305" s="470"/>
      <c r="K305" s="474"/>
      <c r="L305" s="470"/>
      <c r="M305" s="470"/>
      <c r="N305" s="470"/>
      <c r="O305" s="475"/>
      <c r="P305" s="470"/>
      <c r="Q305" s="476"/>
    </row>
    <row r="306" spans="2:20" s="722" customFormat="1" ht="21" customHeight="1" x14ac:dyDescent="0.15">
      <c r="E306" s="743"/>
      <c r="F306" s="743"/>
      <c r="G306" s="743"/>
      <c r="H306" s="727"/>
      <c r="I306" s="727"/>
      <c r="K306" s="744"/>
      <c r="O306" s="745"/>
      <c r="T306" s="723"/>
    </row>
    <row r="307" spans="2:20" s="722" customFormat="1" ht="21" customHeight="1" x14ac:dyDescent="0.15">
      <c r="D307" s="1201"/>
      <c r="E307" s="1201"/>
      <c r="F307" s="1201"/>
      <c r="G307" s="1201"/>
      <c r="H307" s="1201"/>
      <c r="I307" s="1201"/>
      <c r="J307" s="1201"/>
      <c r="K307" s="1201"/>
      <c r="L307" s="746"/>
      <c r="M307" s="746"/>
      <c r="N307" s="746"/>
      <c r="O307" s="746"/>
      <c r="P307" s="746"/>
      <c r="T307" s="729"/>
    </row>
    <row r="308" spans="2:20" s="722" customFormat="1" ht="21" customHeight="1" x14ac:dyDescent="0.15">
      <c r="D308" s="747"/>
      <c r="E308" s="747"/>
      <c r="F308" s="747"/>
      <c r="G308" s="747"/>
      <c r="H308" s="748"/>
      <c r="I308" s="748"/>
      <c r="J308" s="747"/>
      <c r="K308" s="749"/>
      <c r="L308" s="747"/>
      <c r="M308" s="747"/>
      <c r="N308" s="747"/>
      <c r="O308" s="745"/>
      <c r="P308" s="750"/>
      <c r="T308" s="729"/>
    </row>
    <row r="309" spans="2:20" s="722" customFormat="1" ht="21" customHeight="1" x14ac:dyDescent="0.15">
      <c r="E309" s="743"/>
      <c r="F309" s="743"/>
      <c r="G309" s="743"/>
      <c r="H309" s="727"/>
      <c r="I309" s="727"/>
      <c r="K309" s="744"/>
      <c r="O309" s="745"/>
      <c r="T309" s="723"/>
    </row>
    <row r="310" spans="2:20" s="722" customFormat="1" ht="21" customHeight="1" x14ac:dyDescent="0.15">
      <c r="E310" s="743"/>
      <c r="F310" s="743"/>
      <c r="G310" s="743"/>
      <c r="H310" s="727"/>
      <c r="I310" s="727"/>
      <c r="K310" s="744"/>
      <c r="O310" s="745"/>
      <c r="T310" s="723"/>
    </row>
    <row r="311" spans="2:20" s="722" customFormat="1" ht="21" customHeight="1" x14ac:dyDescent="0.15">
      <c r="E311" s="743"/>
      <c r="F311" s="743"/>
      <c r="G311" s="743"/>
      <c r="H311" s="727"/>
      <c r="I311" s="727"/>
      <c r="K311" s="744"/>
      <c r="O311" s="745"/>
      <c r="T311" s="723"/>
    </row>
    <row r="312" spans="2:20" s="722" customFormat="1" ht="21" customHeight="1" x14ac:dyDescent="0.15">
      <c r="E312" s="743"/>
      <c r="F312" s="743"/>
      <c r="G312" s="743"/>
      <c r="H312" s="727"/>
      <c r="I312" s="727"/>
      <c r="K312" s="744"/>
      <c r="O312" s="745"/>
      <c r="T312" s="723"/>
    </row>
    <row r="313" spans="2:20" s="722" customFormat="1" ht="21" customHeight="1" x14ac:dyDescent="0.15">
      <c r="E313" s="743"/>
      <c r="F313" s="743"/>
      <c r="G313" s="743"/>
      <c r="H313" s="727"/>
      <c r="I313" s="727"/>
      <c r="K313" s="744"/>
      <c r="O313" s="745"/>
      <c r="T313" s="723"/>
    </row>
    <row r="314" spans="2:20" s="722" customFormat="1" ht="21" customHeight="1" x14ac:dyDescent="0.15">
      <c r="E314" s="743"/>
      <c r="F314" s="743"/>
      <c r="G314" s="743"/>
      <c r="H314" s="727"/>
      <c r="I314" s="727"/>
      <c r="K314" s="744"/>
      <c r="O314" s="745"/>
      <c r="T314" s="723"/>
    </row>
    <row r="315" spans="2:20" s="722" customFormat="1" ht="21" customHeight="1" x14ac:dyDescent="0.15">
      <c r="E315" s="743"/>
      <c r="F315" s="743"/>
      <c r="G315" s="743"/>
      <c r="H315" s="727"/>
      <c r="I315" s="727"/>
      <c r="K315" s="744"/>
      <c r="O315" s="745"/>
      <c r="T315" s="723"/>
    </row>
    <row r="316" spans="2:20" s="722" customFormat="1" ht="21" customHeight="1" x14ac:dyDescent="0.15">
      <c r="E316" s="743"/>
      <c r="F316" s="743"/>
      <c r="G316" s="743"/>
      <c r="H316" s="727"/>
      <c r="I316" s="727"/>
      <c r="K316" s="744"/>
      <c r="O316" s="745"/>
      <c r="T316" s="723"/>
    </row>
    <row r="317" spans="2:20" s="722" customFormat="1" ht="21" customHeight="1" x14ac:dyDescent="0.15">
      <c r="E317" s="743"/>
      <c r="F317" s="743"/>
      <c r="G317" s="743"/>
      <c r="H317" s="727"/>
      <c r="I317" s="727"/>
      <c r="K317" s="744"/>
      <c r="O317" s="745"/>
      <c r="T317" s="723"/>
    </row>
    <row r="318" spans="2:20" s="722" customFormat="1" ht="15" customHeight="1" x14ac:dyDescent="0.15">
      <c r="E318" s="743"/>
      <c r="F318" s="743"/>
      <c r="G318" s="743"/>
      <c r="H318" s="727"/>
      <c r="I318" s="727"/>
      <c r="K318" s="744"/>
      <c r="O318" s="745"/>
      <c r="T318" s="723"/>
    </row>
    <row r="319" spans="2:20" s="722" customFormat="1" ht="15" customHeight="1" x14ac:dyDescent="0.15">
      <c r="E319" s="743"/>
      <c r="F319" s="743"/>
      <c r="G319" s="743"/>
      <c r="H319" s="727"/>
      <c r="I319" s="727"/>
      <c r="K319" s="744"/>
      <c r="O319" s="745"/>
      <c r="T319" s="723"/>
    </row>
    <row r="320" spans="2:20" s="722" customFormat="1" ht="15" customHeight="1" x14ac:dyDescent="0.15">
      <c r="E320" s="743"/>
      <c r="F320" s="743"/>
      <c r="G320" s="743"/>
      <c r="H320" s="727"/>
      <c r="I320" s="727"/>
      <c r="K320" s="744"/>
      <c r="O320" s="745"/>
      <c r="T320" s="723"/>
    </row>
    <row r="321" spans="5:20" s="722" customFormat="1" ht="15" customHeight="1" x14ac:dyDescent="0.15">
      <c r="E321" s="743"/>
      <c r="F321" s="743"/>
      <c r="G321" s="743"/>
      <c r="H321" s="727"/>
      <c r="I321" s="727"/>
      <c r="K321" s="744"/>
      <c r="O321" s="745"/>
      <c r="T321" s="723"/>
    </row>
    <row r="322" spans="5:20" s="722" customFormat="1" ht="15" customHeight="1" x14ac:dyDescent="0.15">
      <c r="E322" s="743"/>
      <c r="F322" s="743"/>
      <c r="G322" s="743"/>
      <c r="H322" s="727"/>
      <c r="I322" s="727"/>
      <c r="K322" s="744"/>
      <c r="O322" s="745"/>
      <c r="T322" s="723"/>
    </row>
    <row r="323" spans="5:20" s="722" customFormat="1" ht="15" customHeight="1" x14ac:dyDescent="0.15">
      <c r="E323" s="743"/>
      <c r="F323" s="743"/>
      <c r="G323" s="743"/>
      <c r="H323" s="727"/>
      <c r="I323" s="727"/>
      <c r="K323" s="744"/>
      <c r="O323" s="745"/>
      <c r="T323" s="723"/>
    </row>
    <row r="324" spans="5:20" s="722" customFormat="1" ht="15" customHeight="1" x14ac:dyDescent="0.15">
      <c r="E324" s="743"/>
      <c r="F324" s="743"/>
      <c r="G324" s="743"/>
      <c r="H324" s="727"/>
      <c r="I324" s="727"/>
      <c r="K324" s="744"/>
      <c r="O324" s="745"/>
      <c r="T324" s="723"/>
    </row>
    <row r="325" spans="5:20" s="722" customFormat="1" ht="15" customHeight="1" x14ac:dyDescent="0.15">
      <c r="E325" s="743"/>
      <c r="F325" s="743"/>
      <c r="G325" s="743"/>
      <c r="H325" s="727"/>
      <c r="I325" s="727"/>
      <c r="K325" s="744"/>
      <c r="O325" s="745"/>
      <c r="T325" s="723"/>
    </row>
    <row r="326" spans="5:20" s="722" customFormat="1" ht="15" customHeight="1" x14ac:dyDescent="0.15">
      <c r="E326" s="743"/>
      <c r="F326" s="743"/>
      <c r="G326" s="743"/>
      <c r="H326" s="727"/>
      <c r="I326" s="727"/>
      <c r="K326" s="744"/>
      <c r="O326" s="745"/>
      <c r="T326" s="723"/>
    </row>
    <row r="327" spans="5:20" s="722" customFormat="1" ht="15" customHeight="1" x14ac:dyDescent="0.15">
      <c r="E327" s="743"/>
      <c r="F327" s="743"/>
      <c r="G327" s="743"/>
      <c r="H327" s="727"/>
      <c r="I327" s="727"/>
      <c r="K327" s="744"/>
      <c r="O327" s="745"/>
      <c r="T327" s="723"/>
    </row>
    <row r="328" spans="5:20" s="722" customFormat="1" ht="15" customHeight="1" x14ac:dyDescent="0.15">
      <c r="E328" s="743"/>
      <c r="F328" s="743"/>
      <c r="G328" s="743"/>
      <c r="H328" s="727"/>
      <c r="I328" s="727"/>
      <c r="K328" s="744"/>
      <c r="O328" s="745"/>
      <c r="T328" s="723"/>
    </row>
    <row r="329" spans="5:20" s="722" customFormat="1" ht="15" customHeight="1" x14ac:dyDescent="0.15">
      <c r="E329" s="743"/>
      <c r="F329" s="743"/>
      <c r="G329" s="743"/>
      <c r="H329" s="727"/>
      <c r="I329" s="727"/>
      <c r="K329" s="744"/>
      <c r="O329" s="745"/>
      <c r="T329" s="723"/>
    </row>
    <row r="330" spans="5:20" s="722" customFormat="1" ht="15" customHeight="1" x14ac:dyDescent="0.15">
      <c r="E330" s="743"/>
      <c r="F330" s="743"/>
      <c r="G330" s="743"/>
      <c r="H330" s="727"/>
      <c r="I330" s="727"/>
      <c r="K330" s="744"/>
      <c r="O330" s="745"/>
      <c r="T330" s="723"/>
    </row>
    <row r="331" spans="5:20" s="722" customFormat="1" ht="15" customHeight="1" x14ac:dyDescent="0.15">
      <c r="E331" s="743"/>
      <c r="F331" s="743"/>
      <c r="G331" s="743"/>
      <c r="H331" s="727"/>
      <c r="I331" s="727"/>
      <c r="K331" s="744"/>
      <c r="O331" s="745"/>
      <c r="T331" s="723"/>
    </row>
    <row r="332" spans="5:20" s="722" customFormat="1" ht="15" customHeight="1" x14ac:dyDescent="0.15">
      <c r="E332" s="743"/>
      <c r="F332" s="743"/>
      <c r="G332" s="743"/>
      <c r="H332" s="727"/>
      <c r="I332" s="727"/>
      <c r="K332" s="744"/>
      <c r="O332" s="745"/>
      <c r="T332" s="723"/>
    </row>
    <row r="333" spans="5:20" s="722" customFormat="1" ht="15" customHeight="1" x14ac:dyDescent="0.15">
      <c r="E333" s="743"/>
      <c r="F333" s="743"/>
      <c r="G333" s="743"/>
      <c r="H333" s="727"/>
      <c r="I333" s="727"/>
      <c r="K333" s="744"/>
      <c r="O333" s="745"/>
      <c r="T333" s="723"/>
    </row>
    <row r="334" spans="5:20" s="722" customFormat="1" ht="15" customHeight="1" x14ac:dyDescent="0.15">
      <c r="E334" s="743"/>
      <c r="F334" s="743"/>
      <c r="G334" s="743"/>
      <c r="H334" s="727"/>
      <c r="I334" s="727"/>
      <c r="K334" s="744"/>
      <c r="O334" s="745"/>
      <c r="T334" s="723"/>
    </row>
    <row r="335" spans="5:20" s="722" customFormat="1" ht="15" customHeight="1" x14ac:dyDescent="0.15">
      <c r="E335" s="743"/>
      <c r="F335" s="743"/>
      <c r="G335" s="743"/>
      <c r="H335" s="727"/>
      <c r="I335" s="727"/>
      <c r="K335" s="744"/>
      <c r="O335" s="745"/>
      <c r="T335" s="723"/>
    </row>
    <row r="336" spans="5:20" s="722" customFormat="1" ht="15" customHeight="1" x14ac:dyDescent="0.15">
      <c r="E336" s="743"/>
      <c r="F336" s="743"/>
      <c r="G336" s="743"/>
      <c r="H336" s="727"/>
      <c r="I336" s="727"/>
      <c r="K336" s="744"/>
      <c r="O336" s="745"/>
      <c r="T336" s="723"/>
    </row>
    <row r="337" spans="5:20" s="722" customFormat="1" ht="15" customHeight="1" x14ac:dyDescent="0.15">
      <c r="E337" s="743"/>
      <c r="F337" s="743"/>
      <c r="G337" s="743"/>
      <c r="H337" s="727"/>
      <c r="I337" s="727"/>
      <c r="K337" s="744"/>
      <c r="O337" s="745"/>
      <c r="T337" s="723"/>
    </row>
    <row r="338" spans="5:20" s="722" customFormat="1" ht="15" customHeight="1" x14ac:dyDescent="0.15">
      <c r="E338" s="743"/>
      <c r="F338" s="743"/>
      <c r="G338" s="743"/>
      <c r="H338" s="727"/>
      <c r="I338" s="727"/>
      <c r="K338" s="744"/>
      <c r="O338" s="745"/>
      <c r="T338" s="723"/>
    </row>
    <row r="339" spans="5:20" s="722" customFormat="1" ht="15" customHeight="1" x14ac:dyDescent="0.15">
      <c r="E339" s="743"/>
      <c r="F339" s="743"/>
      <c r="G339" s="743"/>
      <c r="H339" s="727"/>
      <c r="I339" s="727"/>
      <c r="K339" s="744"/>
      <c r="O339" s="745"/>
      <c r="T339" s="723"/>
    </row>
    <row r="340" spans="5:20" s="722" customFormat="1" ht="15" customHeight="1" x14ac:dyDescent="0.15">
      <c r="E340" s="743"/>
      <c r="F340" s="743"/>
      <c r="G340" s="743"/>
      <c r="H340" s="727"/>
      <c r="I340" s="727"/>
      <c r="K340" s="744"/>
      <c r="O340" s="745"/>
      <c r="T340" s="723"/>
    </row>
    <row r="341" spans="5:20" s="722" customFormat="1" ht="15" customHeight="1" x14ac:dyDescent="0.15">
      <c r="E341" s="743"/>
      <c r="F341" s="743"/>
      <c r="G341" s="743"/>
      <c r="H341" s="727"/>
      <c r="I341" s="727"/>
      <c r="K341" s="744"/>
      <c r="O341" s="745"/>
      <c r="T341" s="723"/>
    </row>
    <row r="342" spans="5:20" s="722" customFormat="1" ht="15" customHeight="1" x14ac:dyDescent="0.15">
      <c r="E342" s="743"/>
      <c r="F342" s="743"/>
      <c r="G342" s="743"/>
      <c r="H342" s="727"/>
      <c r="I342" s="727"/>
      <c r="K342" s="744"/>
      <c r="O342" s="745"/>
      <c r="T342" s="723"/>
    </row>
    <row r="343" spans="5:20" s="722" customFormat="1" ht="15" customHeight="1" x14ac:dyDescent="0.15">
      <c r="E343" s="743"/>
      <c r="F343" s="743"/>
      <c r="G343" s="743"/>
      <c r="H343" s="727"/>
      <c r="I343" s="727"/>
      <c r="K343" s="744"/>
      <c r="O343" s="745"/>
      <c r="T343" s="723"/>
    </row>
    <row r="344" spans="5:20" s="722" customFormat="1" ht="15" customHeight="1" x14ac:dyDescent="0.15">
      <c r="E344" s="743"/>
      <c r="F344" s="743"/>
      <c r="G344" s="743"/>
      <c r="H344" s="727"/>
      <c r="I344" s="727"/>
      <c r="K344" s="744"/>
      <c r="O344" s="745"/>
      <c r="T344" s="723"/>
    </row>
    <row r="345" spans="5:20" s="722" customFormat="1" ht="15" customHeight="1" x14ac:dyDescent="0.15">
      <c r="E345" s="743"/>
      <c r="F345" s="743"/>
      <c r="G345" s="743"/>
      <c r="H345" s="727"/>
      <c r="I345" s="727"/>
      <c r="K345" s="744"/>
      <c r="O345" s="745"/>
      <c r="T345" s="723"/>
    </row>
    <row r="346" spans="5:20" s="722" customFormat="1" ht="15" customHeight="1" x14ac:dyDescent="0.15">
      <c r="E346" s="743"/>
      <c r="F346" s="743"/>
      <c r="G346" s="743"/>
      <c r="H346" s="727"/>
      <c r="I346" s="727"/>
      <c r="K346" s="744"/>
      <c r="O346" s="745"/>
      <c r="T346" s="723"/>
    </row>
    <row r="347" spans="5:20" s="722" customFormat="1" ht="15" customHeight="1" x14ac:dyDescent="0.15">
      <c r="E347" s="743"/>
      <c r="F347" s="743"/>
      <c r="G347" s="743"/>
      <c r="H347" s="727"/>
      <c r="I347" s="727"/>
      <c r="K347" s="744"/>
      <c r="O347" s="745"/>
      <c r="T347" s="723"/>
    </row>
    <row r="348" spans="5:20" s="722" customFormat="1" ht="15" customHeight="1" x14ac:dyDescent="0.15">
      <c r="E348" s="743"/>
      <c r="F348" s="743"/>
      <c r="G348" s="743"/>
      <c r="H348" s="727"/>
      <c r="I348" s="727"/>
      <c r="K348" s="744"/>
      <c r="O348" s="745"/>
      <c r="T348" s="723"/>
    </row>
    <row r="349" spans="5:20" s="722" customFormat="1" ht="15" customHeight="1" x14ac:dyDescent="0.15">
      <c r="E349" s="743"/>
      <c r="F349" s="743"/>
      <c r="G349" s="743"/>
      <c r="H349" s="727"/>
      <c r="I349" s="727"/>
      <c r="K349" s="744"/>
      <c r="O349" s="745"/>
      <c r="T349" s="723"/>
    </row>
    <row r="350" spans="5:20" s="722" customFormat="1" ht="15" customHeight="1" x14ac:dyDescent="0.15">
      <c r="E350" s="743"/>
      <c r="F350" s="743"/>
      <c r="G350" s="743"/>
      <c r="H350" s="727"/>
      <c r="I350" s="727"/>
      <c r="K350" s="744"/>
      <c r="O350" s="745"/>
      <c r="T350" s="723"/>
    </row>
    <row r="351" spans="5:20" s="722" customFormat="1" ht="15" customHeight="1" x14ac:dyDescent="0.15">
      <c r="E351" s="743"/>
      <c r="F351" s="743"/>
      <c r="G351" s="743"/>
      <c r="H351" s="727"/>
      <c r="I351" s="727"/>
      <c r="K351" s="744"/>
      <c r="O351" s="745"/>
      <c r="T351" s="723"/>
    </row>
    <row r="352" spans="5:20" s="722" customFormat="1" ht="15" customHeight="1" x14ac:dyDescent="0.15">
      <c r="E352" s="743"/>
      <c r="F352" s="743"/>
      <c r="G352" s="743"/>
      <c r="H352" s="727"/>
      <c r="I352" s="727"/>
      <c r="K352" s="744"/>
      <c r="O352" s="745"/>
      <c r="T352" s="723"/>
    </row>
    <row r="353" spans="5:20" s="722" customFormat="1" ht="15" customHeight="1" x14ac:dyDescent="0.15">
      <c r="E353" s="743"/>
      <c r="F353" s="743"/>
      <c r="G353" s="743"/>
      <c r="H353" s="727"/>
      <c r="I353" s="727"/>
      <c r="K353" s="744"/>
      <c r="O353" s="745"/>
      <c r="T353" s="723"/>
    </row>
    <row r="354" spans="5:20" s="722" customFormat="1" ht="15" customHeight="1" x14ac:dyDescent="0.15">
      <c r="E354" s="743"/>
      <c r="F354" s="743"/>
      <c r="G354" s="743"/>
      <c r="H354" s="727"/>
      <c r="I354" s="727"/>
      <c r="K354" s="744"/>
      <c r="O354" s="745"/>
      <c r="T354" s="723"/>
    </row>
    <row r="355" spans="5:20" s="722" customFormat="1" ht="15" customHeight="1" x14ac:dyDescent="0.15">
      <c r="E355" s="743"/>
      <c r="F355" s="743"/>
      <c r="G355" s="743"/>
      <c r="H355" s="727"/>
      <c r="I355" s="727"/>
      <c r="K355" s="744"/>
      <c r="O355" s="745"/>
      <c r="T355" s="723"/>
    </row>
    <row r="356" spans="5:20" s="722" customFormat="1" ht="15" customHeight="1" x14ac:dyDescent="0.15">
      <c r="E356" s="743"/>
      <c r="F356" s="743"/>
      <c r="G356" s="743"/>
      <c r="H356" s="727"/>
      <c r="I356" s="727"/>
      <c r="K356" s="744"/>
      <c r="O356" s="745"/>
      <c r="T356" s="723"/>
    </row>
    <row r="357" spans="5:20" s="722" customFormat="1" ht="15" customHeight="1" x14ac:dyDescent="0.15">
      <c r="E357" s="743"/>
      <c r="F357" s="743"/>
      <c r="G357" s="743"/>
      <c r="H357" s="727"/>
      <c r="I357" s="727"/>
      <c r="K357" s="744"/>
      <c r="O357" s="745"/>
      <c r="T357" s="723"/>
    </row>
    <row r="358" spans="5:20" s="722" customFormat="1" ht="15" customHeight="1" x14ac:dyDescent="0.15">
      <c r="E358" s="743"/>
      <c r="F358" s="743"/>
      <c r="G358" s="743"/>
      <c r="H358" s="727"/>
      <c r="I358" s="727"/>
      <c r="K358" s="744"/>
      <c r="O358" s="745"/>
      <c r="T358" s="723"/>
    </row>
    <row r="359" spans="5:20" s="722" customFormat="1" ht="15" customHeight="1" x14ac:dyDescent="0.15">
      <c r="E359" s="743"/>
      <c r="F359" s="743"/>
      <c r="G359" s="743"/>
      <c r="H359" s="727"/>
      <c r="I359" s="727"/>
      <c r="K359" s="744"/>
      <c r="O359" s="745"/>
      <c r="T359" s="723"/>
    </row>
    <row r="360" spans="5:20" s="722" customFormat="1" ht="15" customHeight="1" x14ac:dyDescent="0.15">
      <c r="E360" s="743"/>
      <c r="F360" s="743"/>
      <c r="G360" s="743"/>
      <c r="H360" s="727"/>
      <c r="I360" s="727"/>
      <c r="K360" s="744"/>
      <c r="O360" s="745"/>
      <c r="T360" s="723"/>
    </row>
    <row r="361" spans="5:20" s="722" customFormat="1" ht="15" customHeight="1" x14ac:dyDescent="0.15">
      <c r="E361" s="743"/>
      <c r="F361" s="743"/>
      <c r="G361" s="743"/>
      <c r="H361" s="727"/>
      <c r="I361" s="727"/>
      <c r="K361" s="744"/>
      <c r="O361" s="745"/>
      <c r="T361" s="723"/>
    </row>
    <row r="362" spans="5:20" s="722" customFormat="1" ht="15" customHeight="1" x14ac:dyDescent="0.15">
      <c r="E362" s="743"/>
      <c r="F362" s="743"/>
      <c r="G362" s="743"/>
      <c r="H362" s="727"/>
      <c r="I362" s="727"/>
      <c r="K362" s="744"/>
      <c r="O362" s="745"/>
      <c r="T362" s="723"/>
    </row>
    <row r="363" spans="5:20" s="722" customFormat="1" ht="15" customHeight="1" x14ac:dyDescent="0.15">
      <c r="E363" s="743"/>
      <c r="F363" s="743"/>
      <c r="G363" s="743"/>
      <c r="H363" s="727"/>
      <c r="I363" s="727"/>
      <c r="K363" s="744"/>
      <c r="O363" s="745"/>
      <c r="T363" s="723"/>
    </row>
    <row r="364" spans="5:20" s="722" customFormat="1" ht="15" customHeight="1" x14ac:dyDescent="0.15">
      <c r="E364" s="743"/>
      <c r="F364" s="743"/>
      <c r="G364" s="743"/>
      <c r="H364" s="727"/>
      <c r="I364" s="727"/>
      <c r="K364" s="744"/>
      <c r="O364" s="745"/>
      <c r="T364" s="723"/>
    </row>
    <row r="365" spans="5:20" s="722" customFormat="1" ht="15" customHeight="1" x14ac:dyDescent="0.15">
      <c r="E365" s="743"/>
      <c r="F365" s="743"/>
      <c r="G365" s="743"/>
      <c r="H365" s="727"/>
      <c r="I365" s="727"/>
      <c r="K365" s="744"/>
      <c r="O365" s="745"/>
      <c r="T365" s="723"/>
    </row>
    <row r="366" spans="5:20" s="722" customFormat="1" ht="15" customHeight="1" x14ac:dyDescent="0.15">
      <c r="E366" s="743"/>
      <c r="F366" s="743"/>
      <c r="G366" s="743"/>
      <c r="H366" s="727"/>
      <c r="I366" s="727"/>
      <c r="K366" s="744"/>
      <c r="O366" s="745"/>
      <c r="T366" s="723"/>
    </row>
    <row r="367" spans="5:20" s="722" customFormat="1" ht="15" customHeight="1" x14ac:dyDescent="0.15">
      <c r="E367" s="743"/>
      <c r="F367" s="743"/>
      <c r="G367" s="743"/>
      <c r="H367" s="727"/>
      <c r="I367" s="727"/>
      <c r="K367" s="744"/>
      <c r="O367" s="745"/>
      <c r="T367" s="723"/>
    </row>
    <row r="368" spans="5:20" s="722" customFormat="1" ht="15" customHeight="1" x14ac:dyDescent="0.15">
      <c r="E368" s="743"/>
      <c r="F368" s="743"/>
      <c r="G368" s="743"/>
      <c r="H368" s="727"/>
      <c r="I368" s="727"/>
      <c r="K368" s="744"/>
      <c r="O368" s="745"/>
      <c r="T368" s="723"/>
    </row>
    <row r="369" spans="5:20" s="722" customFormat="1" ht="15" customHeight="1" x14ac:dyDescent="0.15">
      <c r="E369" s="743"/>
      <c r="F369" s="743"/>
      <c r="G369" s="743"/>
      <c r="H369" s="727"/>
      <c r="I369" s="727"/>
      <c r="K369" s="744"/>
      <c r="O369" s="745"/>
      <c r="T369" s="723"/>
    </row>
    <row r="370" spans="5:20" s="722" customFormat="1" ht="15" customHeight="1" x14ac:dyDescent="0.15">
      <c r="E370" s="743"/>
      <c r="F370" s="743"/>
      <c r="G370" s="743"/>
      <c r="H370" s="727"/>
      <c r="I370" s="727"/>
      <c r="K370" s="744"/>
      <c r="O370" s="745"/>
      <c r="T370" s="723"/>
    </row>
    <row r="371" spans="5:20" s="722" customFormat="1" ht="15" customHeight="1" x14ac:dyDescent="0.15">
      <c r="E371" s="743"/>
      <c r="F371" s="743"/>
      <c r="G371" s="743"/>
      <c r="H371" s="727"/>
      <c r="I371" s="727"/>
      <c r="K371" s="744"/>
      <c r="O371" s="745"/>
      <c r="T371" s="723"/>
    </row>
    <row r="372" spans="5:20" s="722" customFormat="1" ht="15" customHeight="1" x14ac:dyDescent="0.15">
      <c r="E372" s="743"/>
      <c r="F372" s="743"/>
      <c r="G372" s="743"/>
      <c r="H372" s="727"/>
      <c r="I372" s="727"/>
      <c r="K372" s="744"/>
      <c r="O372" s="745"/>
      <c r="T372" s="723"/>
    </row>
    <row r="373" spans="5:20" s="722" customFormat="1" ht="15" customHeight="1" x14ac:dyDescent="0.15">
      <c r="E373" s="743"/>
      <c r="F373" s="743"/>
      <c r="G373" s="743"/>
      <c r="H373" s="727"/>
      <c r="I373" s="727"/>
      <c r="K373" s="744"/>
      <c r="O373" s="745"/>
      <c r="T373" s="723"/>
    </row>
    <row r="374" spans="5:20" s="722" customFormat="1" ht="15" customHeight="1" x14ac:dyDescent="0.15">
      <c r="E374" s="743"/>
      <c r="F374" s="743"/>
      <c r="G374" s="743"/>
      <c r="H374" s="727"/>
      <c r="I374" s="727"/>
      <c r="K374" s="744"/>
      <c r="O374" s="745"/>
      <c r="T374" s="723"/>
    </row>
    <row r="375" spans="5:20" s="722" customFormat="1" ht="15" customHeight="1" x14ac:dyDescent="0.15">
      <c r="E375" s="743"/>
      <c r="F375" s="743"/>
      <c r="G375" s="743"/>
      <c r="H375" s="727"/>
      <c r="I375" s="727"/>
      <c r="K375" s="744"/>
      <c r="O375" s="745"/>
      <c r="T375" s="723"/>
    </row>
  </sheetData>
  <sheetProtection sheet="1" objects="1" scenarios="1"/>
  <dataConsolidate/>
  <mergeCells count="174">
    <mergeCell ref="T6:Z9"/>
    <mergeCell ref="O189:P189"/>
    <mergeCell ref="D6:L6"/>
    <mergeCell ref="O6:P6"/>
    <mergeCell ref="O13:P13"/>
    <mergeCell ref="H51:I51"/>
    <mergeCell ref="H50:I50"/>
    <mergeCell ref="H85:I85"/>
    <mergeCell ref="H87:I87"/>
    <mergeCell ref="H93:H97"/>
    <mergeCell ref="H98:H104"/>
    <mergeCell ref="H105:H109"/>
    <mergeCell ref="D84:O84"/>
    <mergeCell ref="F85:F112"/>
    <mergeCell ref="G85:G112"/>
    <mergeCell ref="C152:P152"/>
    <mergeCell ref="D154:O154"/>
    <mergeCell ref="F15:F42"/>
    <mergeCell ref="H17:I17"/>
    <mergeCell ref="H8:I8"/>
    <mergeCell ref="H23:H27"/>
    <mergeCell ref="H78:H79"/>
    <mergeCell ref="H9:I9"/>
    <mergeCell ref="H28:H34"/>
    <mergeCell ref="B2:N2"/>
    <mergeCell ref="O2:Q2"/>
    <mergeCell ref="C4:D4"/>
    <mergeCell ref="D13:L13"/>
    <mergeCell ref="H15:I15"/>
    <mergeCell ref="H52:I52"/>
    <mergeCell ref="E4:N4"/>
    <mergeCell ref="H45:H46"/>
    <mergeCell ref="D15:E46"/>
    <mergeCell ref="D49:O49"/>
    <mergeCell ref="H16:I16"/>
    <mergeCell ref="H18:H22"/>
    <mergeCell ref="O4:P4"/>
    <mergeCell ref="H10:I10"/>
    <mergeCell ref="H11:I11"/>
    <mergeCell ref="H43:H44"/>
    <mergeCell ref="H35:H39"/>
    <mergeCell ref="H40:H42"/>
    <mergeCell ref="G8:G10"/>
    <mergeCell ref="C47:P47"/>
    <mergeCell ref="D8:E11"/>
    <mergeCell ref="H58:H62"/>
    <mergeCell ref="H63:H69"/>
    <mergeCell ref="H53:H57"/>
    <mergeCell ref="H70:H74"/>
    <mergeCell ref="H75:H77"/>
    <mergeCell ref="D50:E81"/>
    <mergeCell ref="F50:F77"/>
    <mergeCell ref="G50:G77"/>
    <mergeCell ref="C82:P82"/>
    <mergeCell ref="H80:H81"/>
    <mergeCell ref="D307:K307"/>
    <mergeCell ref="D297:E304"/>
    <mergeCell ref="H297:I297"/>
    <mergeCell ref="H298:I298"/>
    <mergeCell ref="H299:I299"/>
    <mergeCell ref="H300:I300"/>
    <mergeCell ref="H301:I301"/>
    <mergeCell ref="H302:H303"/>
    <mergeCell ref="H304:I304"/>
    <mergeCell ref="H296:I296"/>
    <mergeCell ref="H291:I291"/>
    <mergeCell ref="H290:I290"/>
    <mergeCell ref="H284:I284"/>
    <mergeCell ref="D261:L261"/>
    <mergeCell ref="H274:I274"/>
    <mergeCell ref="E263:O263"/>
    <mergeCell ref="O261:P261"/>
    <mergeCell ref="D265:I265"/>
    <mergeCell ref="H271:I271"/>
    <mergeCell ref="D266:E266"/>
    <mergeCell ref="H268:I268"/>
    <mergeCell ref="H272:H273"/>
    <mergeCell ref="H267:I267"/>
    <mergeCell ref="H269:I269"/>
    <mergeCell ref="H270:I270"/>
    <mergeCell ref="H88:H92"/>
    <mergeCell ref="H113:H114"/>
    <mergeCell ref="H148:H149"/>
    <mergeCell ref="H183:H184"/>
    <mergeCell ref="D212:E214"/>
    <mergeCell ref="H212:I212"/>
    <mergeCell ref="H292:I292"/>
    <mergeCell ref="H293:I293"/>
    <mergeCell ref="H294:H295"/>
    <mergeCell ref="D267:E274"/>
    <mergeCell ref="D288:I288"/>
    <mergeCell ref="D286:O286"/>
    <mergeCell ref="D276:E283"/>
    <mergeCell ref="H283:I283"/>
    <mergeCell ref="H281:H282"/>
    <mergeCell ref="H279:I279"/>
    <mergeCell ref="H280:I280"/>
    <mergeCell ref="H289:I289"/>
    <mergeCell ref="D275:E275"/>
    <mergeCell ref="H278:I278"/>
    <mergeCell ref="H276:I276"/>
    <mergeCell ref="H277:I277"/>
    <mergeCell ref="H275:I275"/>
    <mergeCell ref="D289:E296"/>
    <mergeCell ref="H266:I266"/>
    <mergeCell ref="H128:H132"/>
    <mergeCell ref="H133:H139"/>
    <mergeCell ref="H140:H144"/>
    <mergeCell ref="H145:H147"/>
    <mergeCell ref="H175:H179"/>
    <mergeCell ref="H180:H182"/>
    <mergeCell ref="H156:I156"/>
    <mergeCell ref="H157:I157"/>
    <mergeCell ref="H158:H162"/>
    <mergeCell ref="H163:H167"/>
    <mergeCell ref="H168:H174"/>
    <mergeCell ref="H221:I221"/>
    <mergeCell ref="H238:I238"/>
    <mergeCell ref="D189:L189"/>
    <mergeCell ref="H257:I257"/>
    <mergeCell ref="D254:E259"/>
    <mergeCell ref="H256:I256"/>
    <mergeCell ref="H259:I259"/>
    <mergeCell ref="H258:I258"/>
    <mergeCell ref="H254:I254"/>
    <mergeCell ref="H255:I255"/>
    <mergeCell ref="H200:H205"/>
    <mergeCell ref="H215:H217"/>
    <mergeCell ref="H229:H237"/>
    <mergeCell ref="H209:H211"/>
    <mergeCell ref="H110:H112"/>
    <mergeCell ref="H86:I86"/>
    <mergeCell ref="H213:H214"/>
    <mergeCell ref="H115:H116"/>
    <mergeCell ref="H150:H151"/>
    <mergeCell ref="C117:P117"/>
    <mergeCell ref="D119:O119"/>
    <mergeCell ref="F120:F147"/>
    <mergeCell ref="G120:G147"/>
    <mergeCell ref="H120:I120"/>
    <mergeCell ref="H228:I228"/>
    <mergeCell ref="H206:H208"/>
    <mergeCell ref="G155:G182"/>
    <mergeCell ref="H155:I155"/>
    <mergeCell ref="O194:O195"/>
    <mergeCell ref="O196:O198"/>
    <mergeCell ref="D221:E253"/>
    <mergeCell ref="D85:E116"/>
    <mergeCell ref="D120:E151"/>
    <mergeCell ref="D155:E186"/>
    <mergeCell ref="T2:AA2"/>
    <mergeCell ref="O224:O225"/>
    <mergeCell ref="H245:H249"/>
    <mergeCell ref="H244:I244"/>
    <mergeCell ref="H243:I243"/>
    <mergeCell ref="I246:I248"/>
    <mergeCell ref="H250:H253"/>
    <mergeCell ref="F155:F182"/>
    <mergeCell ref="H226:I226"/>
    <mergeCell ref="H240:H242"/>
    <mergeCell ref="H191:H193"/>
    <mergeCell ref="H227:I227"/>
    <mergeCell ref="H222:H225"/>
    <mergeCell ref="H239:I239"/>
    <mergeCell ref="H185:H186"/>
    <mergeCell ref="O219:P219"/>
    <mergeCell ref="D219:L219"/>
    <mergeCell ref="D191:E211"/>
    <mergeCell ref="H194:H199"/>
    <mergeCell ref="C187:P187"/>
    <mergeCell ref="D215:E217"/>
    <mergeCell ref="H121:I121"/>
    <mergeCell ref="H122:I122"/>
    <mergeCell ref="H123:H127"/>
  </mergeCells>
  <phoneticPr fontId="7"/>
  <conditionalFormatting sqref="K44">
    <cfRule type="expression" dxfId="91" priority="6">
      <formula>$O$44="入力不要"</formula>
    </cfRule>
  </conditionalFormatting>
  <conditionalFormatting sqref="K46">
    <cfRule type="expression" dxfId="90" priority="5">
      <formula>$O$46="入力不要"</formula>
    </cfRule>
  </conditionalFormatting>
  <conditionalFormatting sqref="K50:K62 K64:K81">
    <cfRule type="expression" dxfId="89" priority="31">
      <formula>$B$49=TRUE</formula>
    </cfRule>
  </conditionalFormatting>
  <conditionalFormatting sqref="K79">
    <cfRule type="expression" dxfId="88" priority="8">
      <formula>$O$79="入力不要"</formula>
    </cfRule>
  </conditionalFormatting>
  <conditionalFormatting sqref="K81">
    <cfRule type="expression" dxfId="87" priority="7">
      <formula>$O$81="入力不要"</formula>
    </cfRule>
  </conditionalFormatting>
  <conditionalFormatting sqref="K85:K97 K99:K116">
    <cfRule type="expression" dxfId="86" priority="29">
      <formula>$B$84=TRUE</formula>
    </cfRule>
  </conditionalFormatting>
  <conditionalFormatting sqref="K114">
    <cfRule type="expression" dxfId="85" priority="10">
      <formula>$O$114="入力不要"</formula>
    </cfRule>
  </conditionalFormatting>
  <conditionalFormatting sqref="K116">
    <cfRule type="expression" dxfId="84" priority="9">
      <formula>$O$116="入力不要"</formula>
    </cfRule>
  </conditionalFormatting>
  <conditionalFormatting sqref="K120:K132 K134:K151">
    <cfRule type="expression" dxfId="83" priority="28">
      <formula>$B$119=TRUE</formula>
    </cfRule>
  </conditionalFormatting>
  <conditionalFormatting sqref="K149">
    <cfRule type="expression" dxfId="82" priority="12">
      <formula>$O$149="入力不要"</formula>
    </cfRule>
  </conditionalFormatting>
  <conditionalFormatting sqref="K151">
    <cfRule type="expression" dxfId="81" priority="11">
      <formula>$O$151="入力不要"</formula>
    </cfRule>
  </conditionalFormatting>
  <conditionalFormatting sqref="K155:K167 K169:K186">
    <cfRule type="expression" dxfId="80" priority="27">
      <formula>$B$154=TRUE</formula>
    </cfRule>
  </conditionalFormatting>
  <conditionalFormatting sqref="K184">
    <cfRule type="expression" dxfId="79" priority="13">
      <formula>$O$184="入力不要"</formula>
    </cfRule>
  </conditionalFormatting>
  <conditionalFormatting sqref="K186">
    <cfRule type="expression" dxfId="78" priority="14">
      <formula>$O$186="入力不要"</formula>
    </cfRule>
  </conditionalFormatting>
  <conditionalFormatting sqref="K201">
    <cfRule type="expression" dxfId="77" priority="15">
      <formula>$O$201="入力不要"</formula>
    </cfRule>
  </conditionalFormatting>
  <conditionalFormatting sqref="K207:K208">
    <cfRule type="expression" dxfId="76" priority="16">
      <formula>$K$206="なし"</formula>
    </cfRule>
  </conditionalFormatting>
  <conditionalFormatting sqref="K214">
    <cfRule type="expression" dxfId="75" priority="17">
      <formula>$O$214="入力不要"</formula>
    </cfRule>
  </conditionalFormatting>
  <conditionalFormatting sqref="K217">
    <cfRule type="expression" dxfId="74" priority="18">
      <formula>$O$217="入力不要"</formula>
    </cfRule>
  </conditionalFormatting>
  <conditionalFormatting sqref="K244">
    <cfRule type="expression" dxfId="73" priority="4">
      <formula>$O$244="入力不要"</formula>
    </cfRule>
  </conditionalFormatting>
  <conditionalFormatting sqref="K246:K249">
    <cfRule type="expression" dxfId="72" priority="20">
      <formula>$K$245="対象外"</formula>
    </cfRule>
  </conditionalFormatting>
  <conditionalFormatting sqref="K251">
    <cfRule type="expression" dxfId="71" priority="21">
      <formula>$O$251="入力不要"</formula>
    </cfRule>
  </conditionalFormatting>
  <conditionalFormatting sqref="K253">
    <cfRule type="expression" dxfId="70" priority="22">
      <formula>$O$253="入力不要"</formula>
    </cfRule>
  </conditionalFormatting>
  <conditionalFormatting sqref="K274:K284 K221:K255 K191:K217 K169:K186 K134:K151 K99:K116 K64:K81 K29:K46 K288:K293 K296:K304 K8:K11 K15:K27 K50:K62 K85:K97 K120:K132 K155:K167 K257:K259 K265:K271">
    <cfRule type="notContainsBlanks" dxfId="69" priority="26">
      <formula>LEN(TRIM(K8))&gt;0</formula>
    </cfRule>
  </conditionalFormatting>
  <conditionalFormatting sqref="K284">
    <cfRule type="expression" dxfId="68" priority="25">
      <formula>$O$284="入力不要"</formula>
    </cfRule>
  </conditionalFormatting>
  <conditionalFormatting sqref="K289:K293 K296:K304">
    <cfRule type="expression" dxfId="67" priority="2">
      <formula>$K$288="-"</formula>
    </cfRule>
  </conditionalFormatting>
  <dataValidations count="26">
    <dataValidation type="custom" imeMode="hiragana" allowBlank="1" showInputMessage="1" showErrorMessage="1" sqref="K8" xr:uid="{97CACC58-1A88-4DE4-97C1-D1A6B3325264}">
      <formula1>LEN(K8)&lt;=25</formula1>
    </dataValidation>
    <dataValidation imeMode="halfAlpha" allowBlank="1" showInputMessage="1" showErrorMessage="1" sqref="K255 K227:K228 K217 K10:K11" xr:uid="{DC4F3DA5-6862-4C27-AB4C-848630216542}"/>
    <dataValidation type="custom" imeMode="hiragana" allowBlank="1" showInputMessage="1" showErrorMessage="1" sqref="K25 K21:K22 K18 K173:K174 K33:K34 K53 K56:K57 K68:K69 K103:K104 K60 K88 K91:K92 K95 K130 K123 K126:K127 K138:K139 K165 K158 K161:K162 K224:K225" xr:uid="{E904E3F7-E9FC-405F-B81C-24EC1C36DB6D}">
      <formula1>LEN(K18)*2=LENB(K18)</formula1>
    </dataValidation>
    <dataValidation imeMode="hiragana" allowBlank="1" showInputMessage="1" showErrorMessage="1" sqref="K177 K16 K51 K216 K251 K72 K86 K207 K37 K253 K107 K121 K142 K156 K186 K44 K81 K116 K151 K46 K79 K114 K149 K184" xr:uid="{3D55DD18-B60A-48F5-BD0B-074783ECA6F7}"/>
    <dataValidation type="custom" imeMode="halfAlpha" allowBlank="1" showInputMessage="1" showErrorMessage="1" sqref="K17 K52 K87 K122 K157" xr:uid="{1B8E4E3F-7621-4756-A478-1B5B86B2C390}">
      <formula1>LEN(K17)=13</formula1>
    </dataValidation>
    <dataValidation type="custom" imeMode="halfAlpha" allowBlank="1" showInputMessage="1" showErrorMessage="1" sqref="K289:K293 K296:K301 K304 K266:K267 K274:K276 K283" xr:uid="{5DCE5620-1A2C-4867-95B7-B68B00F8E2C6}">
      <formula1>AND(LEN(K266)=LENB(K266),K266&gt;=0)</formula1>
    </dataValidation>
    <dataValidation type="custom" imeMode="halfAlpha" allowBlank="1" showInputMessage="1" showErrorMessage="1" sqref="K44 K151 K116 K186 K46 K81 K114 K149 K42 K77 K79 K147 K182 K184" xr:uid="{3C00B4CE-ABF1-4CB6-BA6E-F07AC5268441}">
      <formula1>COUNTIF(K42,"*@*.*")&gt;0</formula1>
    </dataValidation>
    <dataValidation type="custom" imeMode="halfAlpha" allowBlank="1" showInputMessage="1" showErrorMessage="1" sqref="K163 K35 K23 K175 K93 K70 K105 K58 K128 K140 K222" xr:uid="{6C50D5C9-0EA0-49E5-82ED-CAF7D5936926}">
      <formula1>AND(LEN(K23)=7,COUNTIF(K23,"*-*")=0)</formula1>
    </dataValidation>
    <dataValidation allowBlank="1" showInputMessage="1" sqref="K221" xr:uid="{63447A3C-EC03-41DC-A8DD-FB00A1A6460C}"/>
    <dataValidation type="custom" imeMode="halfAlpha" allowBlank="1" showInputMessage="1" showErrorMessage="1" sqref="K302:K303 K294:K295 K281:K282 K272:K273" xr:uid="{67844796-F8AC-436E-83BE-058549A706FB}">
      <formula1>AND(LEN(K272)=LENB(K272),K272&lt;=0)</formula1>
    </dataValidation>
    <dataValidation imeMode="hiragana" allowBlank="1" showInputMessage="1" sqref="K201 K214" xr:uid="{B54F6DFA-08B5-4F4E-876F-E3F6FB62DFEF}"/>
    <dataValidation type="custom" imeMode="halfAlpha" allowBlank="1" showInputMessage="1" showErrorMessage="1" sqref="K112" xr:uid="{643906FD-39C6-4FA0-AC6E-3664A85F1F70}">
      <formula1>AND(COUNTIF(K112,"*@*.*")&gt;0,LEN(K112)=LENB(K112))</formula1>
    </dataValidation>
    <dataValidation type="custom" imeMode="fullKatakana" allowBlank="1" showInputMessage="1" showErrorMessage="1" sqref="K15 K19:K20 K31:K32 K50 K54:K55 K66:K67 K85 K89:K90 K101:K102 K120 K124:K125 K136:K137 K155 K159:K160 K171:K172" xr:uid="{0407254D-D924-43C5-BC43-5A6766E55BEB}">
      <formula1>AND(K15=PHONETIC(K15),LEN(K15)*2=LENB(K15))</formula1>
    </dataValidation>
    <dataValidation type="whole" allowBlank="1" showInputMessage="1" showErrorMessage="1" sqref="B168 B133" xr:uid="{A586C31F-DD39-4BE6-8771-B678E86D853E}">
      <formula1>1</formula1>
      <formula2>3</formula2>
    </dataValidation>
    <dataValidation type="custom" imeMode="halfAlpha" allowBlank="1" showInputMessage="1" showErrorMessage="1" sqref="K249" xr:uid="{A2A97AB4-6ABA-422B-B10A-3040E49F6785}">
      <formula1>IF(K245="対象",K249&gt;0,K249="")</formula1>
    </dataValidation>
    <dataValidation type="list" imeMode="hiragana" allowBlank="1" showInputMessage="1" showErrorMessage="1" sqref="K259" xr:uid="{DE33B444-A90B-4F34-9A2F-3E1B821A27E4}">
      <formula1>INDIRECT($K258)</formula1>
    </dataValidation>
    <dataValidation type="custom" imeMode="hiragana" allowBlank="1" showInputMessage="1" showErrorMessage="1" errorTitle="全角" error="全角で入力してください。" sqref="K26 K38 K61 K73 K96 K108 K131 K143 K166 K178" xr:uid="{A085DF19-ABAB-49CB-9B10-D56B94AE6EBA}">
      <formula1>AND(K26=DBCS(K26))</formula1>
    </dataValidation>
    <dataValidation type="custom" imeMode="halfAlpha" allowBlank="1" showInputMessage="1" showErrorMessage="1" sqref="K268:K271 K277:K280" xr:uid="{9EE86F00-31A8-4637-8D02-F737C3CCB4F5}">
      <formula1>LEN(K268)=LENB(K268)</formula1>
    </dataValidation>
    <dataValidation type="list" allowBlank="1" showInputMessage="1" showErrorMessage="1" sqref="K226" xr:uid="{8821E89B-58C6-4016-B1E9-059B8A624141}">
      <formula1>地域区分</formula1>
    </dataValidation>
    <dataValidation type="list" imeMode="hiragana" allowBlank="1" showInputMessage="1" showErrorMessage="1" sqref="K223" xr:uid="{FAE4182D-2CD8-4B04-AFF4-A38CC2B757BB}">
      <formula1>都道府県</formula1>
    </dataValidation>
    <dataValidation type="custom" imeMode="halfAlpha" allowBlank="1" showInputMessage="1" showErrorMessage="1" sqref="K229" xr:uid="{CCB3ECC9-F87D-4E4D-8759-AAADCDCB2A98}">
      <formula1>$K$229&gt;=SUM($K$230:$K$237)</formula1>
    </dataValidation>
    <dataValidation type="custom" imeMode="halfAlpha" allowBlank="1" showInputMessage="1" showErrorMessage="1" sqref="K230:K237" xr:uid="{4BE52EB7-9C12-419A-AD25-5460D4F632C4}">
      <formula1>$K$229&gt;=SUM($K$230:$K$237)</formula1>
    </dataValidation>
    <dataValidation type="custom" imeMode="halfAlpha" allowBlank="1" showInputMessage="1" showErrorMessage="1" sqref="K243:K244" xr:uid="{E33A46AD-AD0F-4B1F-8F3B-B660A2208C74}">
      <formula1>LEN(K243)=4</formula1>
    </dataValidation>
    <dataValidation imeMode="halfAlpha" allowBlank="1" showInputMessage="1" sqref="K241" xr:uid="{962311D7-42C5-4AF0-8F6A-0094DC7C90E0}"/>
    <dataValidation type="list" imeMode="hiragana" allowBlank="1" showInputMessage="1" sqref="K208" xr:uid="{3BE86505-DDFA-46D4-866C-558D8AF37F23}">
      <formula1>"補助対象範囲に重複なし"</formula1>
    </dataValidation>
    <dataValidation imeMode="halfAlpha" allowBlank="1" sqref="K194:K199" xr:uid="{B7EABF46-67CF-4DB3-AE1C-24B79CEFDF70}"/>
  </dataValidations>
  <printOptions horizontalCentered="1"/>
  <pageMargins left="0.19685039370078741" right="0.19685039370078741" top="0.39370078740157483" bottom="0.19685039370078741" header="0.31496062992125984" footer="0.31496062992125984"/>
  <pageSetup paperSize="9" scale="65" fitToHeight="0" orientation="portrait" r:id="rId1"/>
  <rowBreaks count="7" manualBreakCount="7">
    <brk id="48" max="16" man="1"/>
    <brk id="83" max="16" man="1"/>
    <brk id="118" max="16" man="1"/>
    <brk id="153" max="16" man="1"/>
    <brk id="188" max="16" man="1"/>
    <brk id="218" max="16" man="1"/>
    <brk id="260" max="16" man="1"/>
  </rowBreaks>
  <ignoredErrors>
    <ignoredError sqref="O35 O70 O105 O140 O175 O284 O200 O257:O258 O246:O249 O185 O211:O217 O252 O206:O209 K256 E4 O11 O254"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74769" r:id="rId4" name="Option Button 17">
              <controlPr locked="0" defaultSize="0" autoFill="0" autoLine="0" autoPict="0">
                <anchor moveWithCells="1">
                  <from>
                    <xdr:col>10</xdr:col>
                    <xdr:colOff>28575</xdr:colOff>
                    <xdr:row>26</xdr:row>
                    <xdr:rowOff>228600</xdr:rowOff>
                  </from>
                  <to>
                    <xdr:col>10</xdr:col>
                    <xdr:colOff>762000</xdr:colOff>
                    <xdr:row>28</xdr:row>
                    <xdr:rowOff>19050</xdr:rowOff>
                  </to>
                </anchor>
              </controlPr>
            </control>
          </mc:Choice>
        </mc:AlternateContent>
        <mc:AlternateContent xmlns:mc="http://schemas.openxmlformats.org/markup-compatibility/2006">
          <mc:Choice Requires="x14">
            <control shapeId="74770" r:id="rId5" name="Option Button 18">
              <controlPr locked="0" defaultSize="0" autoFill="0" autoLine="0" autoPict="0">
                <anchor moveWithCells="1">
                  <from>
                    <xdr:col>10</xdr:col>
                    <xdr:colOff>28575</xdr:colOff>
                    <xdr:row>61</xdr:row>
                    <xdr:rowOff>180975</xdr:rowOff>
                  </from>
                  <to>
                    <xdr:col>10</xdr:col>
                    <xdr:colOff>762000</xdr:colOff>
                    <xdr:row>63</xdr:row>
                    <xdr:rowOff>104775</xdr:rowOff>
                  </to>
                </anchor>
              </controlPr>
            </control>
          </mc:Choice>
        </mc:AlternateContent>
        <mc:AlternateContent xmlns:mc="http://schemas.openxmlformats.org/markup-compatibility/2006">
          <mc:Choice Requires="x14">
            <control shapeId="74771" r:id="rId6" name="Option Button 19">
              <controlPr defaultSize="0" autoFill="0" autoLine="0" autoPict="0">
                <anchor moveWithCells="1">
                  <from>
                    <xdr:col>10</xdr:col>
                    <xdr:colOff>28575</xdr:colOff>
                    <xdr:row>96</xdr:row>
                    <xdr:rowOff>190500</xdr:rowOff>
                  </from>
                  <to>
                    <xdr:col>10</xdr:col>
                    <xdr:colOff>762000</xdr:colOff>
                    <xdr:row>98</xdr:row>
                    <xdr:rowOff>28575</xdr:rowOff>
                  </to>
                </anchor>
              </controlPr>
            </control>
          </mc:Choice>
        </mc:AlternateContent>
        <mc:AlternateContent xmlns:mc="http://schemas.openxmlformats.org/markup-compatibility/2006">
          <mc:Choice Requires="x14">
            <control shapeId="74784" r:id="rId7" name="Check Box 32">
              <controlPr defaultSize="0" autoFill="0" autoLine="0" autoPict="0">
                <anchor moveWithCells="1">
                  <from>
                    <xdr:col>3</xdr:col>
                    <xdr:colOff>28575</xdr:colOff>
                    <xdr:row>47</xdr:row>
                    <xdr:rowOff>47625</xdr:rowOff>
                  </from>
                  <to>
                    <xdr:col>8</xdr:col>
                    <xdr:colOff>704850</xdr:colOff>
                    <xdr:row>49</xdr:row>
                    <xdr:rowOff>57150</xdr:rowOff>
                  </to>
                </anchor>
              </controlPr>
            </control>
          </mc:Choice>
        </mc:AlternateContent>
        <mc:AlternateContent xmlns:mc="http://schemas.openxmlformats.org/markup-compatibility/2006">
          <mc:Choice Requires="x14">
            <control shapeId="74789" r:id="rId8" name="Check Box 37">
              <controlPr defaultSize="0" autoFill="0" autoLine="0" autoPict="0">
                <anchor moveWithCells="1">
                  <from>
                    <xdr:col>3</xdr:col>
                    <xdr:colOff>19050</xdr:colOff>
                    <xdr:row>81</xdr:row>
                    <xdr:rowOff>28575</xdr:rowOff>
                  </from>
                  <to>
                    <xdr:col>8</xdr:col>
                    <xdr:colOff>695325</xdr:colOff>
                    <xdr:row>84</xdr:row>
                    <xdr:rowOff>171450</xdr:rowOff>
                  </to>
                </anchor>
              </controlPr>
            </control>
          </mc:Choice>
        </mc:AlternateContent>
        <mc:AlternateContent xmlns:mc="http://schemas.openxmlformats.org/markup-compatibility/2006">
          <mc:Choice Requires="x14">
            <control shapeId="74790" r:id="rId9" name="Option Button 38">
              <controlPr locked="0" defaultSize="0" autoFill="0" autoLine="0" autoPict="0">
                <anchor moveWithCells="1">
                  <from>
                    <xdr:col>10</xdr:col>
                    <xdr:colOff>28575</xdr:colOff>
                    <xdr:row>131</xdr:row>
                    <xdr:rowOff>228600</xdr:rowOff>
                  </from>
                  <to>
                    <xdr:col>10</xdr:col>
                    <xdr:colOff>762000</xdr:colOff>
                    <xdr:row>133</xdr:row>
                    <xdr:rowOff>28575</xdr:rowOff>
                  </to>
                </anchor>
              </controlPr>
            </control>
          </mc:Choice>
        </mc:AlternateContent>
        <mc:AlternateContent xmlns:mc="http://schemas.openxmlformats.org/markup-compatibility/2006">
          <mc:Choice Requires="x14">
            <control shapeId="74792" r:id="rId10" name="Check Box 40">
              <controlPr defaultSize="0" autoFill="0" autoLine="0" autoPict="0">
                <anchor moveWithCells="1">
                  <from>
                    <xdr:col>2</xdr:col>
                    <xdr:colOff>38100</xdr:colOff>
                    <xdr:row>116</xdr:row>
                    <xdr:rowOff>9525</xdr:rowOff>
                  </from>
                  <to>
                    <xdr:col>8</xdr:col>
                    <xdr:colOff>752475</xdr:colOff>
                    <xdr:row>119</xdr:row>
                    <xdr:rowOff>180975</xdr:rowOff>
                  </to>
                </anchor>
              </controlPr>
            </control>
          </mc:Choice>
        </mc:AlternateContent>
        <mc:AlternateContent xmlns:mc="http://schemas.openxmlformats.org/markup-compatibility/2006">
          <mc:Choice Requires="x14">
            <control shapeId="74800" r:id="rId11" name="Option Button 48">
              <controlPr locked="0" defaultSize="0" autoFill="0" autoLine="0" autoPict="0">
                <anchor moveWithCells="1">
                  <from>
                    <xdr:col>10</xdr:col>
                    <xdr:colOff>28575</xdr:colOff>
                    <xdr:row>166</xdr:row>
                    <xdr:rowOff>228600</xdr:rowOff>
                  </from>
                  <to>
                    <xdr:col>10</xdr:col>
                    <xdr:colOff>762000</xdr:colOff>
                    <xdr:row>168</xdr:row>
                    <xdr:rowOff>9525</xdr:rowOff>
                  </to>
                </anchor>
              </controlPr>
            </control>
          </mc:Choice>
        </mc:AlternateContent>
        <mc:AlternateContent xmlns:mc="http://schemas.openxmlformats.org/markup-compatibility/2006">
          <mc:Choice Requires="x14">
            <control shapeId="74801" r:id="rId12" name="Check Box 49">
              <controlPr defaultSize="0" autoFill="0" autoLine="0" autoPict="0">
                <anchor moveWithCells="1">
                  <from>
                    <xdr:col>3</xdr:col>
                    <xdr:colOff>9525</xdr:colOff>
                    <xdr:row>151</xdr:row>
                    <xdr:rowOff>0</xdr:rowOff>
                  </from>
                  <to>
                    <xdr:col>8</xdr:col>
                    <xdr:colOff>762000</xdr:colOff>
                    <xdr:row>154</xdr:row>
                    <xdr:rowOff>171450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4">
        <x14:dataValidation type="list" imeMode="halfAlpha" allowBlank="1" showInputMessage="1" xr:uid="{2940DCCB-E177-4A02-B124-66F3959EC885}">
          <x14:formula1>
            <xm:f>date1!$H$5</xm:f>
          </x14:formula1>
          <xm:sqref>K110:K111 K191 K40:K41 K180:K181 K145:K146 K75:K76 K240 K242</xm:sqref>
        </x14:dataValidation>
        <x14:dataValidation type="list" allowBlank="1" showInputMessage="1" showErrorMessage="1" xr:uid="{DB9081EB-387B-49CE-9DCD-BE6E8850BBDA}">
          <x14:formula1>
            <xm:f>date1!$F$3:$F$7</xm:f>
          </x14:formula1>
          <xm:sqref>K239</xm:sqref>
        </x14:dataValidation>
        <x14:dataValidation type="list" imeMode="hiragana" allowBlank="1" showInputMessage="1" showErrorMessage="1" xr:uid="{6EF083FD-1B9E-44DC-BE15-C297379FF7F9}">
          <x14:formula1>
            <xm:f>date1!$O$3:$O$9</xm:f>
          </x14:formula1>
          <xm:sqref>K250</xm:sqref>
        </x14:dataValidation>
        <x14:dataValidation type="list" imeMode="hiragana" allowBlank="1" showInputMessage="1" showErrorMessage="1" xr:uid="{BCE04FB7-1437-41D1-BD51-026491DC287A}">
          <x14:formula1>
            <xm:f>date1!$H$3:$H$4</xm:f>
          </x14:formula1>
          <xm:sqref>K200 K183 K148 K113 K78 K45 K185 K150 K115 K80 K43 K209:K211 K206</xm:sqref>
        </x14:dataValidation>
        <x14:dataValidation type="list" imeMode="hiragana" allowBlank="1" showInputMessage="1" showErrorMessage="1" xr:uid="{C8599E87-040A-410A-B0A3-6975AE5E936D}">
          <x14:formula1>
            <xm:f>date1!$K$3:$K$4</xm:f>
          </x14:formula1>
          <xm:sqref>K215</xm:sqref>
        </x14:dataValidation>
        <x14:dataValidation type="list" imeMode="halfAlpha" allowBlank="1" showInputMessage="1" showErrorMessage="1" xr:uid="{A150FB33-CF66-4349-9236-9E19EB9DEB9E}">
          <x14:formula1>
            <xm:f>date1!$AB$3:$AB$5</xm:f>
          </x14:formula1>
          <xm:sqref>K284</xm:sqref>
        </x14:dataValidation>
        <x14:dataValidation type="list" imeMode="hiragana" allowBlank="1" showInputMessage="1" showErrorMessage="1" xr:uid="{68D8FFE0-DF49-4770-85F3-6DBD190DAAC4}">
          <x14:formula1>
            <xm:f>date1!$N$3:$N$8</xm:f>
          </x14:formula1>
          <xm:sqref>K246:K248</xm:sqref>
        </x14:dataValidation>
        <x14:dataValidation type="list" imeMode="hiragana" allowBlank="1" showInputMessage="1" showErrorMessage="1" xr:uid="{07E3C807-2A01-4BC3-AC63-9F45C1B16C18}">
          <x14:formula1>
            <xm:f>date1!$I$3:$I$4</xm:f>
          </x14:formula1>
          <xm:sqref>K212:K213</xm:sqref>
        </x14:dataValidation>
        <x14:dataValidation type="list" imeMode="hiragana" allowBlank="1" showInputMessage="1" showErrorMessage="1" xr:uid="{C4020AF0-DC71-428D-AB6C-BECD6C2836C4}">
          <x14:formula1>
            <xm:f>date1!$P$3:$P$9</xm:f>
          </x14:formula1>
          <xm:sqref>K252</xm:sqref>
        </x14:dataValidation>
        <x14:dataValidation type="list" imeMode="hiragana" allowBlank="1" showInputMessage="1" xr:uid="{1A1733C8-A2FC-45CE-8A7B-0D17AC80F1F9}">
          <x14:formula1>
            <xm:f>date1!$H$5</xm:f>
          </x14:formula1>
          <xm:sqref>K39 K179 K144</xm:sqref>
        </x14:dataValidation>
        <x14:dataValidation type="list" allowBlank="1" showInputMessage="1" showErrorMessage="1" xr:uid="{A02361BC-C0ED-4824-AEE6-A6A73AA0E0E5}">
          <x14:formula1>
            <xm:f>date1!$B$3:$B$5</xm:f>
          </x14:formula1>
          <xm:sqref>K9</xm:sqref>
        </x14:dataValidation>
        <x14:dataValidation type="list" allowBlank="1" showInputMessage="1" showErrorMessage="1" xr:uid="{9CD540CC-4F44-40B5-A045-8EBFF5570AF9}">
          <x14:formula1>
            <xm:f>date1!$D$3:$D$49</xm:f>
          </x14:formula1>
          <xm:sqref>K24 K176 K164 K141 K129 K106 K94 K71 K59 K36</xm:sqref>
        </x14:dataValidation>
        <x14:dataValidation type="list" allowBlank="1" showInputMessage="1" xr:uid="{C7D57BC0-D193-490A-BE69-91B267A5635F}">
          <x14:formula1>
            <xm:f>date1!$H$5</xm:f>
          </x14:formula1>
          <xm:sqref>K62</xm:sqref>
        </x14:dataValidation>
        <x14:dataValidation type="list" imeMode="hiragana" allowBlank="1" showInputMessage="1" showErrorMessage="1" xr:uid="{3C3927A5-968A-4EA8-A2C5-2E8ECCC528A8}">
          <x14:formula1>
            <xm:f>date1!$M$3:$M$4</xm:f>
          </x14:formula1>
          <xm:sqref>K245</xm:sqref>
        </x14:dataValidation>
        <x14:dataValidation type="list" imeMode="hiragana" allowBlank="1" showInputMessage="1" showErrorMessage="1" xr:uid="{7A2313EE-7ECF-4E07-AA1D-5AA136BBC88F}">
          <x14:formula1>
            <xm:f>date1!$R$3:$R$4</xm:f>
          </x14:formula1>
          <xm:sqref>K257</xm:sqref>
        </x14:dataValidation>
        <x14:dataValidation type="list" imeMode="hiragana" allowBlank="1" showInputMessage="1" showErrorMessage="1" xr:uid="{F1188D3D-E79E-4CB6-B3EE-01C62C2EEE2F}">
          <x14:formula1>
            <xm:f>date1!$S$3:$S$9</xm:f>
          </x14:formula1>
          <xm:sqref>K258</xm:sqref>
        </x14:dataValidation>
        <x14:dataValidation type="list" allowBlank="1" showInputMessage="1" showErrorMessage="1" xr:uid="{1E384B32-3F24-483F-8E65-98866208EA9C}">
          <x14:formula1>
            <xm:f>date1!$AA$7:$AA$8</xm:f>
          </x14:formula1>
          <xm:sqref>K288</xm:sqref>
        </x14:dataValidation>
        <x14:dataValidation type="list" allowBlank="1" xr:uid="{407293D2-2901-48E6-B37D-13503CF418AD}">
          <x14:formula1>
            <xm:f>date1!$H$5</xm:f>
          </x14:formula1>
          <xm:sqref>K29:K30 K134:K135 K132 K169:K170 K109 K99:K100 K97 K74 K64:K65 K167 K27</xm:sqref>
        </x14:dataValidation>
        <x14:dataValidation type="list" allowBlank="1" showInputMessage="1" showErrorMessage="1" xr:uid="{E8EC0068-F516-4CA9-A1C9-B3898222B5E0}">
          <x14:formula1>
            <xm:f>date1!$E$3:$E$6</xm:f>
          </x14:formula1>
          <xm:sqref>K238</xm:sqref>
        </x14:dataValidation>
        <x14:dataValidation type="list" allowBlank="1" showInputMessage="1" showErrorMessage="1" xr:uid="{094973BD-B205-4E04-AB49-3C939FC711A1}">
          <x14:formula1>
            <xm:f>date1!$Q$3:$Q$4</xm:f>
          </x14:formula1>
          <xm:sqref>K254</xm:sqref>
        </x14:dataValidation>
        <x14:dataValidation type="list" allowBlank="1" showInputMessage="1" showErrorMessage="1" xr:uid="{2B259F93-BF35-4869-AE8A-12F23E90F52D}">
          <x14:formula1>
            <xm:f>date1!$AA$4:$AA$5</xm:f>
          </x14:formula1>
          <xm:sqref>K265</xm:sqref>
        </x14:dataValidation>
        <x14:dataValidation type="list" imeMode="halfAlpha" allowBlank="1" showInputMessage="1" showErrorMessage="1" xr:uid="{2C8783AC-BB06-4C90-933E-BBBDE3740BB1}">
          <x14:formula1>
            <xm:f>date1!$H$3:$H$4</xm:f>
          </x14:formula1>
          <xm:sqref>K43 K183 K148 K113 K78 K45 K185 K150 K115 K80</xm:sqref>
        </x14:dataValidation>
        <x14:dataValidation type="list" imeMode="halfAlpha" allowBlank="1" xr:uid="{3BE98971-3951-4D9C-964B-2389A7D03DD9}">
          <x14:formula1>
            <xm:f>date1!$H$5</xm:f>
          </x14:formula1>
          <xm:sqref>K192:K193</xm:sqref>
        </x14:dataValidation>
        <x14:dataValidation type="list" imeMode="hiragana" allowBlank="1" showInputMessage="1" showErrorMessage="1" xr:uid="{A1D8D6CE-6D7A-489A-8E87-687B20735B2A}">
          <x14:formula1>
            <xm:f>date1!$J$3:$J$6</xm:f>
          </x14:formula1>
          <xm:sqref>K202:K205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E73D09-23DD-40EF-95BB-2DED5CE565E1}">
  <sheetPr codeName="Sheet4">
    <tabColor rgb="FF00BFB2"/>
    <pageSetUpPr fitToPage="1"/>
  </sheetPr>
  <dimension ref="A1:BU136"/>
  <sheetViews>
    <sheetView showGridLines="0" view="pageBreakPreview" zoomScale="80" zoomScaleNormal="85" zoomScaleSheetLayoutView="80" workbookViewId="0"/>
  </sheetViews>
  <sheetFormatPr defaultColWidth="9" defaultRowHeight="14.25" x14ac:dyDescent="0.25"/>
  <cols>
    <col min="1" max="1" width="1.875" style="536" customWidth="1"/>
    <col min="2" max="6" width="3.125" style="536" customWidth="1"/>
    <col min="7" max="7" width="5.75" style="536" customWidth="1"/>
    <col min="8" max="10" width="3.125" style="536" customWidth="1"/>
    <col min="11" max="11" width="6.125" style="536" customWidth="1"/>
    <col min="12" max="14" width="3.125" style="536" customWidth="1"/>
    <col min="15" max="15" width="4.625" style="536" customWidth="1"/>
    <col min="16" max="17" width="3.125" style="536" customWidth="1"/>
    <col min="18" max="18" width="4.625" style="536" customWidth="1"/>
    <col min="19" max="21" width="3.125" style="536" customWidth="1"/>
    <col min="22" max="22" width="3.75" style="536" customWidth="1"/>
    <col min="23" max="23" width="4.625" style="536" customWidth="1"/>
    <col min="24" max="25" width="3.125" style="536" customWidth="1"/>
    <col min="26" max="27" width="4.5" style="536" customWidth="1"/>
    <col min="28" max="33" width="3.125" style="536" customWidth="1"/>
    <col min="34" max="34" width="4.625" style="536" customWidth="1"/>
    <col min="35" max="35" width="3.125" style="536" customWidth="1"/>
    <col min="36" max="36" width="4.625" style="536" customWidth="1"/>
    <col min="37" max="40" width="3.125" style="536" customWidth="1"/>
    <col min="41" max="41" width="3.875" style="536" customWidth="1"/>
    <col min="42" max="42" width="3.125" style="536" customWidth="1"/>
    <col min="43" max="43" width="4.625" style="536" customWidth="1"/>
    <col min="44" max="44" width="3.125" style="536" customWidth="1"/>
    <col min="45" max="45" width="4.625" style="536" customWidth="1"/>
    <col min="46" max="51" width="3.125" style="536" customWidth="1"/>
    <col min="52" max="52" width="4.625" style="536" customWidth="1"/>
    <col min="53" max="53" width="3.125" style="536" customWidth="1"/>
    <col min="54" max="54" width="4.625" style="536" customWidth="1"/>
    <col min="55" max="58" width="3.125" style="536" customWidth="1"/>
    <col min="59" max="59" width="1.875" style="536" customWidth="1"/>
    <col min="60" max="60" width="9" style="681"/>
    <col min="61" max="66" width="9" style="536"/>
    <col min="67" max="72" width="9" style="537"/>
    <col min="73" max="16384" width="9" style="536"/>
  </cols>
  <sheetData>
    <row r="1" spans="1:73" s="43" customFormat="1" ht="7.5" customHeight="1" x14ac:dyDescent="0.25">
      <c r="E1" s="44"/>
      <c r="F1" s="44"/>
      <c r="G1" s="44"/>
      <c r="H1" s="45"/>
      <c r="I1" s="45"/>
      <c r="K1" s="46"/>
      <c r="AK1" s="536"/>
      <c r="AL1" s="536"/>
      <c r="AM1" s="536"/>
      <c r="AN1" s="536"/>
      <c r="AO1" s="536"/>
      <c r="AP1" s="536"/>
      <c r="AQ1" s="536"/>
      <c r="AR1" s="536"/>
      <c r="AS1" s="536"/>
      <c r="AT1" s="536"/>
      <c r="AU1" s="536"/>
      <c r="AV1" s="536"/>
      <c r="AW1" s="536"/>
      <c r="AX1" s="536"/>
      <c r="AY1" s="536"/>
      <c r="AZ1" s="536"/>
      <c r="BA1" s="536"/>
      <c r="BB1" s="536"/>
      <c r="BC1" s="536"/>
      <c r="BD1" s="536"/>
      <c r="BE1" s="536"/>
      <c r="BF1" s="536"/>
      <c r="BG1" s="536"/>
      <c r="BH1" s="681"/>
      <c r="BI1" s="683"/>
      <c r="BJ1" s="683"/>
      <c r="BK1" s="683"/>
      <c r="BL1" s="683"/>
      <c r="BM1" s="683"/>
      <c r="BN1" s="683"/>
      <c r="BO1" s="683"/>
      <c r="BP1" s="683"/>
      <c r="BQ1" s="683"/>
      <c r="BR1" s="683"/>
      <c r="BS1" s="683"/>
      <c r="BT1" s="683"/>
      <c r="BU1" s="683"/>
    </row>
    <row r="2" spans="1:73" s="43" customFormat="1" ht="15" customHeight="1" x14ac:dyDescent="0.25">
      <c r="B2" s="1277" t="s">
        <v>1169</v>
      </c>
      <c r="C2" s="1277"/>
      <c r="D2" s="1277"/>
      <c r="E2" s="1277"/>
      <c r="F2" s="1277"/>
      <c r="G2" s="1277"/>
      <c r="H2" s="1277"/>
      <c r="I2" s="1277"/>
      <c r="J2" s="1277"/>
      <c r="K2" s="1277"/>
      <c r="L2" s="1277"/>
      <c r="M2" s="1277"/>
      <c r="N2" s="1277"/>
      <c r="O2" s="1277"/>
      <c r="P2" s="1277"/>
      <c r="Q2" s="1277"/>
      <c r="R2" s="1277"/>
      <c r="S2" s="1277"/>
      <c r="T2" s="1277"/>
      <c r="U2" s="1277"/>
      <c r="V2" s="1277"/>
      <c r="W2" s="538"/>
      <c r="X2" s="538"/>
      <c r="Y2" s="538"/>
      <c r="Z2" s="538"/>
      <c r="AA2" s="538"/>
      <c r="AB2" s="538"/>
      <c r="AC2" s="538"/>
      <c r="AD2" s="538"/>
      <c r="AE2" s="538"/>
      <c r="AF2" s="538"/>
      <c r="AG2" s="538"/>
      <c r="AH2" s="538"/>
      <c r="AI2" s="538"/>
      <c r="AK2" s="536"/>
      <c r="AL2" s="536"/>
      <c r="AM2" s="536"/>
      <c r="AN2" s="536"/>
      <c r="AO2" s="536"/>
      <c r="AP2" s="536"/>
      <c r="AQ2" s="536"/>
      <c r="AR2" s="536"/>
      <c r="AS2" s="536"/>
      <c r="AT2" s="536"/>
      <c r="AU2" s="536"/>
      <c r="AV2" s="536"/>
      <c r="AW2" s="536"/>
      <c r="AX2" s="536"/>
      <c r="AY2" s="536"/>
      <c r="AZ2" s="536"/>
      <c r="BA2" s="536"/>
      <c r="BB2" s="536"/>
      <c r="BC2" s="536"/>
      <c r="BD2" s="536"/>
      <c r="BE2" s="536"/>
      <c r="BF2" s="536"/>
      <c r="BG2" s="536"/>
      <c r="BH2" s="681"/>
      <c r="BI2" s="683"/>
      <c r="BJ2" s="683"/>
      <c r="BK2" s="683"/>
      <c r="BL2" s="683"/>
      <c r="BM2" s="683"/>
      <c r="BN2" s="683"/>
      <c r="BO2" s="683"/>
      <c r="BP2" s="683"/>
      <c r="BQ2" s="683"/>
      <c r="BR2" s="683"/>
      <c r="BS2" s="683"/>
      <c r="BT2" s="683"/>
      <c r="BU2" s="683"/>
    </row>
    <row r="3" spans="1:73" ht="7.5" customHeight="1" x14ac:dyDescent="0.25">
      <c r="BI3" s="537"/>
      <c r="BJ3" s="537"/>
      <c r="BK3" s="537"/>
      <c r="BL3" s="537"/>
      <c r="BM3" s="537"/>
      <c r="BN3" s="537"/>
    </row>
    <row r="4" spans="1:73" ht="25.5" customHeight="1" x14ac:dyDescent="0.25">
      <c r="B4" s="1278" t="s">
        <v>1162</v>
      </c>
      <c r="C4" s="1278"/>
      <c r="D4" s="1278"/>
      <c r="E4" s="1278"/>
      <c r="F4" s="1278"/>
      <c r="G4" s="1278"/>
      <c r="H4" s="1278"/>
      <c r="I4" s="1278"/>
      <c r="J4" s="1278"/>
      <c r="K4" s="1085"/>
      <c r="L4" s="1279" t="str">
        <f>IF(OR(G5="",O5="",W5=""),"",IF((O5+W5)&gt;G5,"※BEMSの管理ポイント数合計は、計測・計量ポイント数、制御・監視に要するポイント数を含めたものとしてください。",""))</f>
        <v/>
      </c>
      <c r="M4" s="1279"/>
      <c r="N4" s="1279"/>
      <c r="O4" s="1279"/>
      <c r="P4" s="1279"/>
      <c r="Q4" s="1279"/>
      <c r="R4" s="1279"/>
      <c r="S4" s="1279"/>
      <c r="T4" s="1279"/>
      <c r="U4" s="1279"/>
      <c r="V4" s="1279"/>
      <c r="W4" s="1279"/>
      <c r="X4" s="1279"/>
      <c r="Y4" s="1279"/>
      <c r="Z4" s="1279"/>
      <c r="AA4" s="1279"/>
      <c r="AB4" s="1279"/>
      <c r="AC4" s="1279"/>
      <c r="AD4" s="1279"/>
      <c r="AE4" s="1279"/>
      <c r="AF4" s="1279"/>
      <c r="AG4" s="1279"/>
      <c r="AH4" s="1279"/>
      <c r="AI4" s="1279"/>
      <c r="AJ4" s="1279"/>
      <c r="AK4" s="338"/>
      <c r="AL4" s="338"/>
      <c r="AM4" s="338"/>
      <c r="AN4" s="338"/>
      <c r="AO4" s="338"/>
      <c r="AP4" s="338"/>
      <c r="AQ4" s="338"/>
      <c r="AR4" s="338"/>
      <c r="AS4" s="338"/>
      <c r="AT4" s="338"/>
      <c r="AU4" s="338"/>
      <c r="AV4" s="338"/>
      <c r="AW4" s="338"/>
      <c r="AX4" s="338"/>
      <c r="AY4" s="338"/>
      <c r="AZ4" s="338"/>
      <c r="BA4" s="338"/>
      <c r="BB4" s="338"/>
      <c r="BC4" s="338"/>
      <c r="BD4" s="338"/>
      <c r="BE4" s="338"/>
      <c r="BF4" s="338"/>
      <c r="BH4" s="1296" t="s">
        <v>1046</v>
      </c>
      <c r="BI4" s="1296"/>
      <c r="BJ4" s="1296"/>
      <c r="BK4" s="1296"/>
      <c r="BL4" s="1296"/>
      <c r="BM4" s="683"/>
      <c r="BN4" s="683"/>
      <c r="BO4" s="683"/>
      <c r="BP4" s="683"/>
      <c r="BQ4" s="683"/>
      <c r="BR4" s="683"/>
      <c r="BS4" s="683"/>
      <c r="BT4" s="683"/>
    </row>
    <row r="5" spans="1:73" ht="18" customHeight="1" x14ac:dyDescent="0.25">
      <c r="A5" s="539"/>
      <c r="B5" s="1280" t="s">
        <v>780</v>
      </c>
      <c r="C5" s="1281"/>
      <c r="D5" s="1281"/>
      <c r="E5" s="1281"/>
      <c r="F5" s="1282"/>
      <c r="G5" s="1283"/>
      <c r="H5" s="1284"/>
      <c r="I5" s="799" t="s">
        <v>93</v>
      </c>
      <c r="J5" s="1285" t="s">
        <v>781</v>
      </c>
      <c r="K5" s="1286"/>
      <c r="L5" s="1286"/>
      <c r="M5" s="1286"/>
      <c r="N5" s="1287"/>
      <c r="O5" s="1288"/>
      <c r="P5" s="1289"/>
      <c r="Q5" s="800" t="s">
        <v>93</v>
      </c>
      <c r="R5" s="1290" t="s">
        <v>779</v>
      </c>
      <c r="S5" s="1291"/>
      <c r="T5" s="1291"/>
      <c r="U5" s="1291"/>
      <c r="V5" s="1291"/>
      <c r="W5" s="1294"/>
      <c r="X5" s="1295"/>
      <c r="Y5" s="801" t="s">
        <v>93</v>
      </c>
      <c r="Z5" s="1292" t="s">
        <v>1064</v>
      </c>
      <c r="AA5" s="1293"/>
      <c r="AB5" s="1293"/>
      <c r="AC5" s="1293"/>
      <c r="AD5" s="1293"/>
      <c r="AE5" s="1293"/>
      <c r="AF5" s="1297"/>
      <c r="AG5" s="1298"/>
      <c r="AH5" s="801" t="s">
        <v>986</v>
      </c>
      <c r="AI5" s="1290" t="s">
        <v>1065</v>
      </c>
      <c r="AJ5" s="1291"/>
      <c r="AK5" s="1291"/>
      <c r="AL5" s="1291"/>
      <c r="AM5" s="1291"/>
      <c r="AN5" s="1291"/>
      <c r="AO5" s="1291"/>
      <c r="AP5" s="1297"/>
      <c r="AQ5" s="1298"/>
      <c r="AR5" s="801" t="s">
        <v>986</v>
      </c>
      <c r="AS5" s="338"/>
      <c r="AT5" s="338"/>
      <c r="AU5" s="338"/>
      <c r="AV5" s="338"/>
      <c r="AW5" s="338"/>
      <c r="AX5" s="338"/>
      <c r="AY5" s="338"/>
      <c r="AZ5" s="338"/>
      <c r="BA5" s="338"/>
      <c r="BB5" s="338"/>
      <c r="BC5" s="338"/>
      <c r="BD5" s="338"/>
      <c r="BE5" s="338"/>
      <c r="BF5" s="338"/>
      <c r="BH5" s="1296"/>
      <c r="BI5" s="1296"/>
      <c r="BJ5" s="1296"/>
      <c r="BK5" s="1296"/>
      <c r="BL5" s="1296"/>
      <c r="BM5" s="683"/>
      <c r="BN5" s="683"/>
      <c r="BO5" s="683"/>
      <c r="BP5" s="683"/>
      <c r="BQ5" s="683"/>
      <c r="BR5" s="683"/>
      <c r="BS5" s="683"/>
      <c r="BT5" s="683"/>
    </row>
    <row r="6" spans="1:73" ht="18" customHeight="1" x14ac:dyDescent="0.25">
      <c r="A6" s="802"/>
      <c r="B6" s="1086" t="s">
        <v>1190</v>
      </c>
      <c r="C6" s="540"/>
      <c r="D6" s="540"/>
      <c r="E6" s="540"/>
      <c r="F6" s="540"/>
      <c r="G6" s="540"/>
      <c r="H6" s="540"/>
      <c r="I6" s="540"/>
      <c r="J6" s="540"/>
      <c r="K6" s="540"/>
      <c r="L6" s="540"/>
      <c r="M6" s="540"/>
      <c r="N6" s="540"/>
      <c r="O6" s="540"/>
      <c r="P6" s="540"/>
      <c r="Q6" s="540"/>
      <c r="R6" s="540"/>
      <c r="S6" s="540"/>
      <c r="T6" s="540"/>
      <c r="U6" s="540"/>
      <c r="V6" s="540"/>
      <c r="W6" s="540"/>
      <c r="X6" s="540"/>
      <c r="Y6" s="540"/>
      <c r="Z6" s="540"/>
      <c r="AA6" s="540"/>
      <c r="AB6" s="540"/>
      <c r="AC6" s="540"/>
      <c r="AD6" s="540"/>
      <c r="AE6" s="540"/>
      <c r="AF6" s="540"/>
      <c r="AG6" s="540"/>
      <c r="AH6" s="540"/>
      <c r="AI6" s="540"/>
      <c r="AJ6" s="338"/>
      <c r="AK6" s="338"/>
      <c r="AL6" s="338"/>
      <c r="AM6" s="338"/>
      <c r="AN6" s="338"/>
      <c r="AO6" s="338"/>
      <c r="AP6" s="338"/>
      <c r="AQ6" s="338"/>
      <c r="AR6" s="338"/>
      <c r="AS6" s="338"/>
      <c r="AT6" s="338"/>
      <c r="AU6" s="338"/>
      <c r="AV6" s="338"/>
      <c r="AW6" s="338"/>
      <c r="AX6" s="338"/>
      <c r="AY6" s="1087"/>
      <c r="AZ6" s="1087"/>
      <c r="BA6" s="1087"/>
      <c r="BB6" s="1087"/>
      <c r="BC6" s="1087"/>
      <c r="BD6" s="1087"/>
      <c r="BE6" s="338"/>
      <c r="BF6" s="338"/>
      <c r="BI6" s="537"/>
      <c r="BJ6" s="537"/>
      <c r="BK6" s="537"/>
      <c r="BL6" s="537"/>
      <c r="BM6" s="537"/>
      <c r="BN6" s="537"/>
    </row>
    <row r="7" spans="1:73" ht="18" customHeight="1" x14ac:dyDescent="0.25">
      <c r="A7" s="539"/>
      <c r="B7" s="1256" t="s">
        <v>1007</v>
      </c>
      <c r="C7" s="1256"/>
      <c r="D7" s="1256"/>
      <c r="E7" s="1256"/>
      <c r="F7" s="1256"/>
      <c r="G7" s="1256"/>
      <c r="H7" s="1256"/>
      <c r="I7" s="1256"/>
      <c r="J7" s="1256"/>
      <c r="K7" s="1256"/>
      <c r="L7" s="1256"/>
      <c r="M7" s="1256"/>
      <c r="N7" s="1256"/>
      <c r="O7" s="1256"/>
      <c r="P7" s="1256"/>
      <c r="Q7" s="1256"/>
      <c r="R7" s="1256"/>
      <c r="S7" s="1299" t="s">
        <v>1006</v>
      </c>
      <c r="T7" s="1300"/>
      <c r="U7" s="1256" t="s">
        <v>1007</v>
      </c>
      <c r="V7" s="1256"/>
      <c r="W7" s="1256"/>
      <c r="X7" s="1256"/>
      <c r="Y7" s="1256"/>
      <c r="Z7" s="1256"/>
      <c r="AA7" s="1256"/>
      <c r="AB7" s="1256"/>
      <c r="AC7" s="1256"/>
      <c r="AD7" s="1256"/>
      <c r="AE7" s="1256"/>
      <c r="AF7" s="1256"/>
      <c r="AG7" s="1256"/>
      <c r="AH7" s="1256"/>
      <c r="AI7" s="1256"/>
      <c r="AJ7" s="1256"/>
      <c r="AK7" s="1256"/>
      <c r="AL7" s="1299" t="s">
        <v>1006</v>
      </c>
      <c r="AM7" s="1300"/>
      <c r="AN7" s="1301" t="s">
        <v>1007</v>
      </c>
      <c r="AO7" s="1302"/>
      <c r="AP7" s="1302"/>
      <c r="AQ7" s="1302"/>
      <c r="AR7" s="1302"/>
      <c r="AS7" s="1302"/>
      <c r="AT7" s="1302"/>
      <c r="AU7" s="1302"/>
      <c r="AV7" s="1302"/>
      <c r="AW7" s="1302"/>
      <c r="AX7" s="1302"/>
      <c r="AY7" s="1302"/>
      <c r="AZ7" s="1302"/>
      <c r="BA7" s="1302"/>
      <c r="BB7" s="1302"/>
      <c r="BC7" s="1302"/>
      <c r="BD7" s="1303"/>
      <c r="BE7" s="1299" t="s">
        <v>1006</v>
      </c>
      <c r="BF7" s="1304"/>
      <c r="BG7" s="689"/>
      <c r="BI7" s="537"/>
      <c r="BJ7" s="537"/>
      <c r="BK7" s="537"/>
      <c r="BL7" s="537"/>
      <c r="BM7" s="537"/>
      <c r="BN7" s="537"/>
    </row>
    <row r="8" spans="1:73" ht="18" customHeight="1" x14ac:dyDescent="0.25">
      <c r="A8" s="539"/>
      <c r="B8" s="1038" t="s">
        <v>406</v>
      </c>
      <c r="C8" s="1245" t="s">
        <v>404</v>
      </c>
      <c r="D8" s="1245"/>
      <c r="E8" s="1245"/>
      <c r="F8" s="1245"/>
      <c r="G8" s="1245"/>
      <c r="H8" s="1245"/>
      <c r="I8" s="1245"/>
      <c r="J8" s="1245"/>
      <c r="K8" s="1245"/>
      <c r="L8" s="1245"/>
      <c r="M8" s="1245"/>
      <c r="N8" s="1245"/>
      <c r="O8" s="1245"/>
      <c r="P8" s="1245"/>
      <c r="Q8" s="1245"/>
      <c r="R8" s="1245"/>
      <c r="S8" s="1239"/>
      <c r="T8" s="1240"/>
      <c r="U8" s="1038" t="s">
        <v>571</v>
      </c>
      <c r="V8" s="1305" t="s">
        <v>668</v>
      </c>
      <c r="W8" s="1306"/>
      <c r="X8" s="1306"/>
      <c r="Y8" s="1306"/>
      <c r="Z8" s="1306"/>
      <c r="AA8" s="1306"/>
      <c r="AB8" s="1306"/>
      <c r="AC8" s="1306"/>
      <c r="AD8" s="1306"/>
      <c r="AE8" s="1306"/>
      <c r="AF8" s="1306"/>
      <c r="AG8" s="1306"/>
      <c r="AH8" s="1306"/>
      <c r="AI8" s="1306"/>
      <c r="AJ8" s="1306"/>
      <c r="AK8" s="1307"/>
      <c r="AL8" s="1241"/>
      <c r="AM8" s="1242"/>
      <c r="AN8" s="1038" t="s">
        <v>991</v>
      </c>
      <c r="AO8" s="803" t="s">
        <v>1002</v>
      </c>
      <c r="AP8" s="804"/>
      <c r="AQ8" s="804"/>
      <c r="AR8" s="804"/>
      <c r="AS8" s="804"/>
      <c r="AT8" s="804"/>
      <c r="AU8" s="804"/>
      <c r="AV8" s="804"/>
      <c r="AW8" s="804"/>
      <c r="AX8" s="804"/>
      <c r="AY8" s="804"/>
      <c r="AZ8" s="804"/>
      <c r="BA8" s="804"/>
      <c r="BB8" s="804"/>
      <c r="BC8" s="804"/>
      <c r="BD8" s="805"/>
      <c r="BE8" s="1241"/>
      <c r="BF8" s="1242"/>
      <c r="BG8" s="690"/>
      <c r="BI8" s="537"/>
      <c r="BJ8" s="537"/>
      <c r="BK8" s="537"/>
      <c r="BL8" s="537"/>
      <c r="BM8" s="537"/>
      <c r="BN8" s="537"/>
    </row>
    <row r="9" spans="1:73" ht="18" customHeight="1" x14ac:dyDescent="0.25">
      <c r="A9" s="539"/>
      <c r="B9" s="1038" t="s">
        <v>407</v>
      </c>
      <c r="C9" s="1244" t="s">
        <v>413</v>
      </c>
      <c r="D9" s="1244"/>
      <c r="E9" s="1244"/>
      <c r="F9" s="1244"/>
      <c r="G9" s="1244"/>
      <c r="H9" s="1244"/>
      <c r="I9" s="1244"/>
      <c r="J9" s="1244"/>
      <c r="K9" s="1244"/>
      <c r="L9" s="1244"/>
      <c r="M9" s="1244"/>
      <c r="N9" s="1244"/>
      <c r="O9" s="1244"/>
      <c r="P9" s="1244"/>
      <c r="Q9" s="1244"/>
      <c r="R9" s="1244"/>
      <c r="S9" s="1241"/>
      <c r="T9" s="1242"/>
      <c r="U9" s="1273" t="s">
        <v>572</v>
      </c>
      <c r="V9" s="1257" t="s">
        <v>640</v>
      </c>
      <c r="W9" s="1258"/>
      <c r="X9" s="1258"/>
      <c r="Y9" s="1258"/>
      <c r="Z9" s="1259"/>
      <c r="AA9" s="1270" t="s">
        <v>641</v>
      </c>
      <c r="AB9" s="1271"/>
      <c r="AC9" s="1271"/>
      <c r="AD9" s="1271"/>
      <c r="AE9" s="1271"/>
      <c r="AF9" s="1271"/>
      <c r="AG9" s="1271"/>
      <c r="AH9" s="1271"/>
      <c r="AI9" s="1271"/>
      <c r="AJ9" s="1271"/>
      <c r="AK9" s="1272"/>
      <c r="AL9" s="1241"/>
      <c r="AM9" s="1242"/>
      <c r="AN9" s="1038" t="s">
        <v>992</v>
      </c>
      <c r="AO9" s="803" t="s">
        <v>1003</v>
      </c>
      <c r="AP9" s="804"/>
      <c r="AQ9" s="804"/>
      <c r="AR9" s="804"/>
      <c r="AS9" s="804"/>
      <c r="AT9" s="804"/>
      <c r="AU9" s="804"/>
      <c r="AV9" s="804"/>
      <c r="AW9" s="804"/>
      <c r="AX9" s="804"/>
      <c r="AY9" s="804"/>
      <c r="AZ9" s="804"/>
      <c r="BA9" s="804"/>
      <c r="BB9" s="804"/>
      <c r="BC9" s="804"/>
      <c r="BD9" s="805"/>
      <c r="BE9" s="1241"/>
      <c r="BF9" s="1242"/>
      <c r="BG9" s="690"/>
      <c r="BJ9" s="537"/>
      <c r="BK9" s="537"/>
      <c r="BL9" s="537"/>
      <c r="BM9" s="537"/>
      <c r="BN9" s="537"/>
    </row>
    <row r="10" spans="1:73" ht="18" customHeight="1" x14ac:dyDescent="0.25">
      <c r="A10" s="539"/>
      <c r="B10" s="1273" t="s">
        <v>158</v>
      </c>
      <c r="C10" s="1257" t="s">
        <v>1066</v>
      </c>
      <c r="D10" s="1258"/>
      <c r="E10" s="1258"/>
      <c r="F10" s="1258"/>
      <c r="G10" s="1259"/>
      <c r="H10" s="1039" t="s">
        <v>583</v>
      </c>
      <c r="I10" s="1040"/>
      <c r="J10" s="1040"/>
      <c r="K10" s="1040"/>
      <c r="L10" s="1040"/>
      <c r="M10" s="1040"/>
      <c r="N10" s="1040"/>
      <c r="O10" s="1040"/>
      <c r="P10" s="1040"/>
      <c r="Q10" s="1040"/>
      <c r="R10" s="1041"/>
      <c r="S10" s="1241"/>
      <c r="T10" s="1269"/>
      <c r="U10" s="1274"/>
      <c r="V10" s="1260"/>
      <c r="W10" s="1276"/>
      <c r="X10" s="1276"/>
      <c r="Y10" s="1276"/>
      <c r="Z10" s="1262"/>
      <c r="AA10" s="1270" t="s">
        <v>647</v>
      </c>
      <c r="AB10" s="1271"/>
      <c r="AC10" s="1271"/>
      <c r="AD10" s="1271"/>
      <c r="AE10" s="1271"/>
      <c r="AF10" s="1271"/>
      <c r="AG10" s="1271"/>
      <c r="AH10" s="1271"/>
      <c r="AI10" s="1271"/>
      <c r="AJ10" s="1271"/>
      <c r="AK10" s="1272"/>
      <c r="AL10" s="1241"/>
      <c r="AM10" s="1242"/>
      <c r="AN10" s="1038" t="s">
        <v>993</v>
      </c>
      <c r="AO10" s="803" t="s">
        <v>1004</v>
      </c>
      <c r="AP10" s="804"/>
      <c r="AQ10" s="804"/>
      <c r="AR10" s="804"/>
      <c r="AS10" s="804"/>
      <c r="AT10" s="804"/>
      <c r="AU10" s="804"/>
      <c r="AV10" s="804"/>
      <c r="AW10" s="804"/>
      <c r="AX10" s="804"/>
      <c r="AY10" s="804"/>
      <c r="AZ10" s="804"/>
      <c r="BA10" s="804"/>
      <c r="BB10" s="804"/>
      <c r="BC10" s="804"/>
      <c r="BD10" s="805"/>
      <c r="BE10" s="1241"/>
      <c r="BF10" s="1242"/>
      <c r="BG10" s="690"/>
      <c r="BI10" s="537"/>
      <c r="BJ10" s="537"/>
      <c r="BK10" s="537"/>
      <c r="BL10" s="537"/>
      <c r="BM10" s="537"/>
      <c r="BN10" s="537"/>
    </row>
    <row r="11" spans="1:73" ht="18" customHeight="1" x14ac:dyDescent="0.25">
      <c r="A11" s="539"/>
      <c r="B11" s="1274"/>
      <c r="C11" s="1260"/>
      <c r="D11" s="1261"/>
      <c r="E11" s="1261"/>
      <c r="F11" s="1261"/>
      <c r="G11" s="1262"/>
      <c r="H11" s="1039" t="s">
        <v>584</v>
      </c>
      <c r="I11" s="1040"/>
      <c r="J11" s="1040"/>
      <c r="K11" s="1040"/>
      <c r="L11" s="1040"/>
      <c r="M11" s="1040"/>
      <c r="N11" s="1040"/>
      <c r="O11" s="1040"/>
      <c r="P11" s="1040"/>
      <c r="Q11" s="1040"/>
      <c r="R11" s="1041"/>
      <c r="S11" s="1241"/>
      <c r="T11" s="1269"/>
      <c r="U11" s="1275"/>
      <c r="V11" s="1263"/>
      <c r="W11" s="1264"/>
      <c r="X11" s="1264"/>
      <c r="Y11" s="1264"/>
      <c r="Z11" s="1265"/>
      <c r="AA11" s="1270" t="s">
        <v>648</v>
      </c>
      <c r="AB11" s="1271"/>
      <c r="AC11" s="1271"/>
      <c r="AD11" s="1271"/>
      <c r="AE11" s="1271"/>
      <c r="AF11" s="1271"/>
      <c r="AG11" s="1271"/>
      <c r="AH11" s="1271"/>
      <c r="AI11" s="1271"/>
      <c r="AJ11" s="1271"/>
      <c r="AK11" s="1272"/>
      <c r="AL11" s="1241"/>
      <c r="AM11" s="1242"/>
      <c r="AN11" s="1038" t="s">
        <v>994</v>
      </c>
      <c r="AO11" s="803" t="s">
        <v>1005</v>
      </c>
      <c r="AP11" s="804"/>
      <c r="AQ11" s="804"/>
      <c r="AR11" s="804"/>
      <c r="AS11" s="804"/>
      <c r="AT11" s="804"/>
      <c r="AU11" s="804"/>
      <c r="AV11" s="804"/>
      <c r="AW11" s="804"/>
      <c r="AX11" s="804"/>
      <c r="AY11" s="804"/>
      <c r="AZ11" s="804"/>
      <c r="BA11" s="804"/>
      <c r="BB11" s="804"/>
      <c r="BC11" s="804"/>
      <c r="BD11" s="805"/>
      <c r="BE11" s="1241"/>
      <c r="BF11" s="1242"/>
      <c r="BG11" s="690"/>
      <c r="BI11" s="537"/>
      <c r="BJ11" s="537"/>
      <c r="BK11" s="537"/>
      <c r="BL11" s="537"/>
      <c r="BM11" s="537"/>
      <c r="BN11" s="537"/>
    </row>
    <row r="12" spans="1:73" ht="18" customHeight="1" x14ac:dyDescent="0.25">
      <c r="A12" s="539"/>
      <c r="B12" s="1274"/>
      <c r="C12" s="1260"/>
      <c r="D12" s="1261"/>
      <c r="E12" s="1261"/>
      <c r="F12" s="1261"/>
      <c r="G12" s="1262"/>
      <c r="H12" s="1039" t="s">
        <v>585</v>
      </c>
      <c r="I12" s="1040"/>
      <c r="J12" s="1040"/>
      <c r="K12" s="1040"/>
      <c r="L12" s="1040"/>
      <c r="M12" s="1040"/>
      <c r="N12" s="1040"/>
      <c r="O12" s="1040"/>
      <c r="P12" s="1040"/>
      <c r="Q12" s="1040"/>
      <c r="R12" s="1041"/>
      <c r="S12" s="1241"/>
      <c r="T12" s="1269"/>
      <c r="U12" s="1273" t="s">
        <v>636</v>
      </c>
      <c r="V12" s="1257" t="s">
        <v>649</v>
      </c>
      <c r="W12" s="1258"/>
      <c r="X12" s="1258"/>
      <c r="Y12" s="1258"/>
      <c r="Z12" s="1259"/>
      <c r="AA12" s="1270" t="s">
        <v>662</v>
      </c>
      <c r="AB12" s="1271"/>
      <c r="AC12" s="1271"/>
      <c r="AD12" s="1271"/>
      <c r="AE12" s="1271"/>
      <c r="AF12" s="1271"/>
      <c r="AG12" s="1271"/>
      <c r="AH12" s="1271"/>
      <c r="AI12" s="1271"/>
      <c r="AJ12" s="1271"/>
      <c r="AK12" s="1272"/>
      <c r="AL12" s="1241"/>
      <c r="AM12" s="1242"/>
      <c r="AN12" s="806" t="s">
        <v>1036</v>
      </c>
      <c r="AO12" s="688"/>
      <c r="AP12" s="687"/>
      <c r="AQ12" s="687"/>
      <c r="AR12" s="687"/>
      <c r="AS12" s="542"/>
      <c r="AT12" s="542"/>
      <c r="AU12" s="542"/>
      <c r="AV12" s="542"/>
      <c r="AW12" s="542"/>
      <c r="AX12" s="542"/>
      <c r="AY12" s="542"/>
      <c r="AZ12" s="338"/>
      <c r="BA12" s="338"/>
      <c r="BB12" s="338"/>
      <c r="BC12" s="338"/>
      <c r="BD12" s="338"/>
      <c r="BE12" s="338"/>
      <c r="BF12" s="338"/>
      <c r="BG12" s="691"/>
      <c r="BI12" s="537"/>
      <c r="BJ12" s="537"/>
      <c r="BK12" s="537"/>
      <c r="BL12" s="537"/>
      <c r="BM12" s="537"/>
      <c r="BN12" s="537"/>
    </row>
    <row r="13" spans="1:73" ht="18" customHeight="1" x14ac:dyDescent="0.25">
      <c r="A13" s="539"/>
      <c r="B13" s="1275"/>
      <c r="C13" s="1263"/>
      <c r="D13" s="1264"/>
      <c r="E13" s="1264"/>
      <c r="F13" s="1264"/>
      <c r="G13" s="1265"/>
      <c r="H13" s="1039" t="s">
        <v>586</v>
      </c>
      <c r="I13" s="1040"/>
      <c r="J13" s="1040"/>
      <c r="K13" s="1040"/>
      <c r="L13" s="1040"/>
      <c r="M13" s="1040"/>
      <c r="N13" s="1040"/>
      <c r="O13" s="1040"/>
      <c r="P13" s="1040"/>
      <c r="Q13" s="1040"/>
      <c r="R13" s="1041"/>
      <c r="S13" s="1241"/>
      <c r="T13" s="1269"/>
      <c r="U13" s="1274"/>
      <c r="V13" s="1260"/>
      <c r="W13" s="1276"/>
      <c r="X13" s="1276"/>
      <c r="Y13" s="1276"/>
      <c r="Z13" s="1262"/>
      <c r="AA13" s="1270" t="s">
        <v>663</v>
      </c>
      <c r="AB13" s="1271"/>
      <c r="AC13" s="1271"/>
      <c r="AD13" s="1271"/>
      <c r="AE13" s="1271"/>
      <c r="AF13" s="1271"/>
      <c r="AG13" s="1271"/>
      <c r="AH13" s="1271"/>
      <c r="AI13" s="1271"/>
      <c r="AJ13" s="1271"/>
      <c r="AK13" s="1272"/>
      <c r="AL13" s="1241"/>
      <c r="AM13" s="1242"/>
      <c r="AN13" s="688"/>
      <c r="AO13" s="688"/>
      <c r="AP13" s="687"/>
      <c r="AQ13" s="687"/>
      <c r="AR13" s="687"/>
      <c r="AS13" s="542"/>
      <c r="AT13" s="542"/>
      <c r="AU13" s="542"/>
      <c r="AV13" s="542"/>
      <c r="AW13" s="542"/>
      <c r="AX13" s="542"/>
      <c r="AY13" s="542"/>
      <c r="AZ13" s="338"/>
      <c r="BA13" s="338"/>
      <c r="BB13" s="338"/>
      <c r="BC13" s="338"/>
      <c r="BD13" s="338"/>
      <c r="BE13" s="338"/>
      <c r="BF13" s="338"/>
      <c r="BI13" s="537"/>
      <c r="BJ13" s="537"/>
      <c r="BK13" s="537"/>
      <c r="BL13" s="537"/>
      <c r="BM13" s="537"/>
      <c r="BN13" s="537"/>
    </row>
    <row r="14" spans="1:73" ht="18" customHeight="1" x14ac:dyDescent="0.25">
      <c r="A14" s="539"/>
      <c r="B14" s="1256" t="s">
        <v>160</v>
      </c>
      <c r="C14" s="1257" t="s">
        <v>1040</v>
      </c>
      <c r="D14" s="1258"/>
      <c r="E14" s="1258"/>
      <c r="F14" s="1258"/>
      <c r="G14" s="1259"/>
      <c r="H14" s="1266" t="s">
        <v>587</v>
      </c>
      <c r="I14" s="1267"/>
      <c r="J14" s="1267"/>
      <c r="K14" s="1267"/>
      <c r="L14" s="1267"/>
      <c r="M14" s="1267"/>
      <c r="N14" s="1267"/>
      <c r="O14" s="1267"/>
      <c r="P14" s="1267"/>
      <c r="Q14" s="1267"/>
      <c r="R14" s="1268"/>
      <c r="S14" s="1241"/>
      <c r="T14" s="1242"/>
      <c r="U14" s="1275"/>
      <c r="V14" s="1263"/>
      <c r="W14" s="1264"/>
      <c r="X14" s="1264"/>
      <c r="Y14" s="1264"/>
      <c r="Z14" s="1265"/>
      <c r="AA14" s="1270" t="s">
        <v>645</v>
      </c>
      <c r="AB14" s="1271"/>
      <c r="AC14" s="1271"/>
      <c r="AD14" s="1271"/>
      <c r="AE14" s="1271"/>
      <c r="AF14" s="1271"/>
      <c r="AG14" s="1271"/>
      <c r="AH14" s="1271"/>
      <c r="AI14" s="1271"/>
      <c r="AJ14" s="1271"/>
      <c r="AK14" s="1272"/>
      <c r="AL14" s="1241"/>
      <c r="AM14" s="1242"/>
      <c r="AN14" s="688"/>
      <c r="AO14" s="688"/>
      <c r="AP14" s="687"/>
      <c r="AQ14" s="687"/>
      <c r="AR14" s="687"/>
      <c r="AS14" s="542"/>
      <c r="AT14" s="542"/>
      <c r="AU14" s="542"/>
      <c r="AV14" s="542"/>
      <c r="AW14" s="542"/>
      <c r="AX14" s="542"/>
      <c r="AY14" s="542"/>
      <c r="AZ14" s="338"/>
      <c r="BA14" s="338"/>
      <c r="BB14" s="338"/>
      <c r="BC14" s="338"/>
      <c r="BD14" s="338"/>
      <c r="BE14" s="338"/>
      <c r="BF14" s="338"/>
      <c r="BI14" s="537"/>
      <c r="BJ14" s="537"/>
      <c r="BK14" s="537"/>
      <c r="BL14" s="537"/>
      <c r="BM14" s="537"/>
      <c r="BN14" s="537"/>
    </row>
    <row r="15" spans="1:73" ht="18" customHeight="1" x14ac:dyDescent="0.25">
      <c r="A15" s="539"/>
      <c r="B15" s="1256"/>
      <c r="C15" s="1260"/>
      <c r="D15" s="1261"/>
      <c r="E15" s="1261"/>
      <c r="F15" s="1261"/>
      <c r="G15" s="1262"/>
      <c r="H15" s="1266" t="s">
        <v>588</v>
      </c>
      <c r="I15" s="1267"/>
      <c r="J15" s="1267"/>
      <c r="K15" s="1267"/>
      <c r="L15" s="1267"/>
      <c r="M15" s="1267"/>
      <c r="N15" s="1267"/>
      <c r="O15" s="1267"/>
      <c r="P15" s="1267"/>
      <c r="Q15" s="1267"/>
      <c r="R15" s="1268"/>
      <c r="S15" s="1241"/>
      <c r="T15" s="1242"/>
      <c r="U15" s="1037" t="s">
        <v>637</v>
      </c>
      <c r="V15" s="1247" t="s">
        <v>650</v>
      </c>
      <c r="W15" s="1248"/>
      <c r="X15" s="1248"/>
      <c r="Y15" s="1248"/>
      <c r="Z15" s="1248"/>
      <c r="AA15" s="1248"/>
      <c r="AB15" s="1248"/>
      <c r="AC15" s="1248"/>
      <c r="AD15" s="1248"/>
      <c r="AE15" s="1248"/>
      <c r="AF15" s="1248"/>
      <c r="AG15" s="1248"/>
      <c r="AH15" s="1248"/>
      <c r="AI15" s="1248"/>
      <c r="AJ15" s="1248"/>
      <c r="AK15" s="1249"/>
      <c r="AL15" s="1241"/>
      <c r="AM15" s="1242"/>
      <c r="AN15" s="688"/>
      <c r="AO15" s="688"/>
      <c r="AP15" s="687"/>
      <c r="AQ15" s="687"/>
      <c r="AR15" s="687"/>
      <c r="AS15" s="542"/>
      <c r="AT15" s="542"/>
      <c r="AU15" s="542"/>
      <c r="AV15" s="542"/>
      <c r="AW15" s="542"/>
      <c r="AX15" s="542"/>
      <c r="AY15" s="542"/>
      <c r="AZ15" s="338"/>
      <c r="BA15" s="338"/>
      <c r="BB15" s="338"/>
      <c r="BC15" s="338"/>
      <c r="BD15" s="338"/>
      <c r="BE15" s="338"/>
      <c r="BF15" s="338"/>
      <c r="BI15" s="537"/>
      <c r="BJ15" s="537"/>
      <c r="BK15" s="537"/>
      <c r="BL15" s="537"/>
      <c r="BM15" s="537"/>
      <c r="BN15" s="537"/>
    </row>
    <row r="16" spans="1:73" ht="18" customHeight="1" x14ac:dyDescent="0.25">
      <c r="A16" s="539"/>
      <c r="B16" s="1256"/>
      <c r="C16" s="1263"/>
      <c r="D16" s="1264"/>
      <c r="E16" s="1264"/>
      <c r="F16" s="1264"/>
      <c r="G16" s="1265"/>
      <c r="H16" s="1266" t="s">
        <v>589</v>
      </c>
      <c r="I16" s="1267"/>
      <c r="J16" s="1267"/>
      <c r="K16" s="1267"/>
      <c r="L16" s="1267"/>
      <c r="M16" s="1267"/>
      <c r="N16" s="1267"/>
      <c r="O16" s="1267"/>
      <c r="P16" s="1267"/>
      <c r="Q16" s="1267"/>
      <c r="R16" s="1268"/>
      <c r="S16" s="1241"/>
      <c r="T16" s="1242"/>
      <c r="U16" s="1038" t="s">
        <v>638</v>
      </c>
      <c r="V16" s="1250" t="s">
        <v>651</v>
      </c>
      <c r="W16" s="1251"/>
      <c r="X16" s="1251"/>
      <c r="Y16" s="1251"/>
      <c r="Z16" s="1251"/>
      <c r="AA16" s="1251"/>
      <c r="AB16" s="1251"/>
      <c r="AC16" s="1251"/>
      <c r="AD16" s="1251"/>
      <c r="AE16" s="1251"/>
      <c r="AF16" s="1251"/>
      <c r="AG16" s="1251"/>
      <c r="AH16" s="1251"/>
      <c r="AI16" s="1251"/>
      <c r="AJ16" s="1251"/>
      <c r="AK16" s="1252"/>
      <c r="AL16" s="1239"/>
      <c r="AM16" s="1240"/>
      <c r="AN16" s="688"/>
      <c r="AO16" s="688"/>
      <c r="AP16" s="687"/>
      <c r="AQ16" s="687"/>
      <c r="AR16" s="687"/>
      <c r="AS16" s="542"/>
      <c r="AT16" s="542"/>
      <c r="AU16" s="542"/>
      <c r="AV16" s="542"/>
      <c r="AW16" s="542"/>
      <c r="AX16" s="542"/>
      <c r="AY16" s="542"/>
      <c r="AZ16" s="338"/>
      <c r="BA16" s="338"/>
      <c r="BB16" s="338"/>
      <c r="BC16" s="338"/>
      <c r="BD16" s="338"/>
      <c r="BE16" s="338"/>
      <c r="BF16" s="338"/>
      <c r="BI16" s="537"/>
      <c r="BJ16" s="537"/>
      <c r="BK16" s="537"/>
      <c r="BL16" s="537"/>
      <c r="BM16" s="537"/>
      <c r="BN16" s="537"/>
    </row>
    <row r="17" spans="1:66" ht="18" customHeight="1" x14ac:dyDescent="0.25">
      <c r="A17" s="539"/>
      <c r="B17" s="1038" t="s">
        <v>408</v>
      </c>
      <c r="C17" s="1246" t="s">
        <v>434</v>
      </c>
      <c r="D17" s="1246"/>
      <c r="E17" s="1246"/>
      <c r="F17" s="1246"/>
      <c r="G17" s="1246"/>
      <c r="H17" s="1246"/>
      <c r="I17" s="1246"/>
      <c r="J17" s="1246"/>
      <c r="K17" s="1246"/>
      <c r="L17" s="1246"/>
      <c r="M17" s="1246"/>
      <c r="N17" s="1246"/>
      <c r="O17" s="1246"/>
      <c r="P17" s="1246"/>
      <c r="Q17" s="1246"/>
      <c r="R17" s="1246"/>
      <c r="S17" s="1241"/>
      <c r="T17" s="1242"/>
      <c r="U17" s="1038" t="s">
        <v>639</v>
      </c>
      <c r="V17" s="1253" t="s">
        <v>632</v>
      </c>
      <c r="W17" s="1254"/>
      <c r="X17" s="1254"/>
      <c r="Y17" s="1254"/>
      <c r="Z17" s="1254"/>
      <c r="AA17" s="1254"/>
      <c r="AB17" s="1254"/>
      <c r="AC17" s="1254"/>
      <c r="AD17" s="1254"/>
      <c r="AE17" s="1254"/>
      <c r="AF17" s="1254"/>
      <c r="AG17" s="1254"/>
      <c r="AH17" s="1254"/>
      <c r="AI17" s="1254"/>
      <c r="AJ17" s="1254"/>
      <c r="AK17" s="1255"/>
      <c r="AL17" s="1241"/>
      <c r="AM17" s="1242"/>
      <c r="AN17" s="688"/>
      <c r="AO17" s="688"/>
      <c r="AP17" s="688"/>
      <c r="AQ17" s="688"/>
      <c r="AR17" s="688"/>
      <c r="AS17" s="541"/>
      <c r="AT17" s="541"/>
      <c r="AU17" s="541"/>
      <c r="AV17" s="541"/>
      <c r="AW17" s="541"/>
      <c r="AX17" s="541"/>
      <c r="AY17" s="541"/>
      <c r="AZ17" s="338"/>
      <c r="BA17" s="338"/>
      <c r="BB17" s="338"/>
      <c r="BC17" s="338"/>
      <c r="BD17" s="338"/>
      <c r="BE17" s="338"/>
      <c r="BF17" s="338"/>
      <c r="BI17" s="537"/>
      <c r="BJ17" s="537"/>
      <c r="BK17" s="537"/>
      <c r="BL17" s="537"/>
      <c r="BM17" s="537"/>
      <c r="BN17" s="537"/>
    </row>
    <row r="18" spans="1:66" ht="18" customHeight="1" x14ac:dyDescent="0.25">
      <c r="A18" s="539"/>
      <c r="B18" s="1038" t="s">
        <v>409</v>
      </c>
      <c r="C18" s="1245" t="s">
        <v>414</v>
      </c>
      <c r="D18" s="1245"/>
      <c r="E18" s="1245"/>
      <c r="F18" s="1245"/>
      <c r="G18" s="1245"/>
      <c r="H18" s="1245"/>
      <c r="I18" s="1245"/>
      <c r="J18" s="1245"/>
      <c r="K18" s="1245"/>
      <c r="L18" s="1245"/>
      <c r="M18" s="1245"/>
      <c r="N18" s="1245"/>
      <c r="O18" s="1245"/>
      <c r="P18" s="1245"/>
      <c r="Q18" s="1245"/>
      <c r="R18" s="1245"/>
      <c r="S18" s="1239"/>
      <c r="T18" s="1240"/>
      <c r="U18" s="1038" t="s">
        <v>987</v>
      </c>
      <c r="V18" s="1042" t="s">
        <v>998</v>
      </c>
      <c r="W18" s="1043"/>
      <c r="X18" s="1043"/>
      <c r="Y18" s="1043"/>
      <c r="Z18" s="1043"/>
      <c r="AA18" s="1043"/>
      <c r="AB18" s="1043"/>
      <c r="AC18" s="1043"/>
      <c r="AD18" s="1043"/>
      <c r="AE18" s="1043"/>
      <c r="AF18" s="1043"/>
      <c r="AG18" s="1043"/>
      <c r="AH18" s="1043"/>
      <c r="AI18" s="1043"/>
      <c r="AJ18" s="1043"/>
      <c r="AK18" s="1044"/>
      <c r="AL18" s="1241"/>
      <c r="AM18" s="1242"/>
      <c r="AN18" s="688"/>
      <c r="AO18" s="688"/>
      <c r="AP18" s="688"/>
      <c r="AQ18" s="688"/>
      <c r="AR18" s="688"/>
      <c r="AS18" s="541"/>
      <c r="AT18" s="541"/>
      <c r="AU18" s="541"/>
      <c r="AV18" s="541"/>
      <c r="AW18" s="541"/>
      <c r="AX18" s="541"/>
      <c r="AY18" s="541"/>
      <c r="AZ18" s="338"/>
      <c r="BA18" s="338"/>
      <c r="BB18" s="338"/>
      <c r="BC18" s="338"/>
      <c r="BD18" s="338"/>
      <c r="BE18" s="338"/>
      <c r="BF18" s="338"/>
      <c r="BI18" s="537"/>
      <c r="BJ18" s="537"/>
      <c r="BK18" s="537"/>
      <c r="BL18" s="537"/>
      <c r="BM18" s="537"/>
      <c r="BN18" s="537"/>
    </row>
    <row r="19" spans="1:66" ht="18" customHeight="1" x14ac:dyDescent="0.25">
      <c r="A19" s="539"/>
      <c r="B19" s="1038" t="s">
        <v>410</v>
      </c>
      <c r="C19" s="1244" t="s">
        <v>565</v>
      </c>
      <c r="D19" s="1244"/>
      <c r="E19" s="1244"/>
      <c r="F19" s="1244"/>
      <c r="G19" s="1244"/>
      <c r="H19" s="1244"/>
      <c r="I19" s="1244"/>
      <c r="J19" s="1244"/>
      <c r="K19" s="1244"/>
      <c r="L19" s="1244"/>
      <c r="M19" s="1244"/>
      <c r="N19" s="1244"/>
      <c r="O19" s="1244"/>
      <c r="P19" s="1244"/>
      <c r="Q19" s="1244"/>
      <c r="R19" s="1244"/>
      <c r="S19" s="1241"/>
      <c r="T19" s="1242"/>
      <c r="U19" s="1038" t="s">
        <v>988</v>
      </c>
      <c r="V19" s="1042" t="s">
        <v>999</v>
      </c>
      <c r="W19" s="1043"/>
      <c r="X19" s="1043"/>
      <c r="Y19" s="1043"/>
      <c r="Z19" s="1043"/>
      <c r="AA19" s="1043"/>
      <c r="AB19" s="1043"/>
      <c r="AC19" s="1043"/>
      <c r="AD19" s="1043"/>
      <c r="AE19" s="1043"/>
      <c r="AF19" s="1043"/>
      <c r="AG19" s="1043"/>
      <c r="AH19" s="1043"/>
      <c r="AI19" s="1043"/>
      <c r="AJ19" s="1043"/>
      <c r="AK19" s="1044"/>
      <c r="AL19" s="1241"/>
      <c r="AM19" s="1242"/>
      <c r="AN19" s="688"/>
      <c r="AO19" s="688"/>
      <c r="AP19" s="688"/>
      <c r="AQ19" s="688"/>
      <c r="AR19" s="688"/>
      <c r="AS19" s="541"/>
      <c r="AT19" s="541"/>
      <c r="AU19" s="541"/>
      <c r="AV19" s="541"/>
      <c r="AW19" s="541"/>
      <c r="AX19" s="541"/>
      <c r="AY19" s="541"/>
      <c r="AZ19" s="338"/>
      <c r="BA19" s="338"/>
      <c r="BB19" s="338"/>
      <c r="BC19" s="338"/>
      <c r="BD19" s="338"/>
      <c r="BE19" s="338"/>
      <c r="BF19" s="338"/>
      <c r="BI19" s="537"/>
      <c r="BJ19" s="537"/>
      <c r="BK19" s="537"/>
      <c r="BL19" s="537"/>
      <c r="BM19" s="537"/>
      <c r="BN19" s="537"/>
    </row>
    <row r="20" spans="1:66" ht="18" customHeight="1" x14ac:dyDescent="0.25">
      <c r="A20" s="539"/>
      <c r="B20" s="1038" t="s">
        <v>411</v>
      </c>
      <c r="C20" s="1244" t="s">
        <v>415</v>
      </c>
      <c r="D20" s="1244"/>
      <c r="E20" s="1244"/>
      <c r="F20" s="1244"/>
      <c r="G20" s="1244"/>
      <c r="H20" s="1244"/>
      <c r="I20" s="1244"/>
      <c r="J20" s="1244"/>
      <c r="K20" s="1244"/>
      <c r="L20" s="1244"/>
      <c r="M20" s="1244"/>
      <c r="N20" s="1244"/>
      <c r="O20" s="1244"/>
      <c r="P20" s="1244"/>
      <c r="Q20" s="1244"/>
      <c r="R20" s="1244"/>
      <c r="S20" s="1241"/>
      <c r="T20" s="1242"/>
      <c r="U20" s="1038" t="s">
        <v>989</v>
      </c>
      <c r="V20" s="1042" t="s">
        <v>1000</v>
      </c>
      <c r="W20" s="1043"/>
      <c r="X20" s="1043"/>
      <c r="Y20" s="1043"/>
      <c r="Z20" s="1043"/>
      <c r="AA20" s="1043"/>
      <c r="AB20" s="1043"/>
      <c r="AC20" s="1043"/>
      <c r="AD20" s="1043"/>
      <c r="AE20" s="1043"/>
      <c r="AF20" s="1043"/>
      <c r="AG20" s="1043"/>
      <c r="AH20" s="1043"/>
      <c r="AI20" s="1043"/>
      <c r="AJ20" s="1043"/>
      <c r="AK20" s="1044"/>
      <c r="AL20" s="1241"/>
      <c r="AM20" s="1242"/>
      <c r="AN20" s="688"/>
      <c r="AO20" s="688"/>
      <c r="AP20" s="688"/>
      <c r="AQ20" s="688"/>
      <c r="AR20" s="688"/>
      <c r="AS20" s="541"/>
      <c r="AT20" s="541"/>
      <c r="AU20" s="541"/>
      <c r="AV20" s="541"/>
      <c r="AW20" s="541"/>
      <c r="AX20" s="541"/>
      <c r="AY20" s="541"/>
      <c r="AZ20" s="338"/>
      <c r="BA20" s="338"/>
      <c r="BB20" s="338"/>
      <c r="BC20" s="338"/>
      <c r="BD20" s="338"/>
      <c r="BE20" s="338"/>
      <c r="BF20" s="338"/>
      <c r="BI20" s="537"/>
      <c r="BJ20" s="537"/>
      <c r="BK20" s="537"/>
      <c r="BL20" s="537"/>
      <c r="BM20" s="537"/>
      <c r="BN20" s="537"/>
    </row>
    <row r="21" spans="1:66" ht="18" customHeight="1" x14ac:dyDescent="0.25">
      <c r="B21" s="1038" t="s">
        <v>412</v>
      </c>
      <c r="C21" s="1244" t="s">
        <v>416</v>
      </c>
      <c r="D21" s="1244"/>
      <c r="E21" s="1244"/>
      <c r="F21" s="1244"/>
      <c r="G21" s="1244"/>
      <c r="H21" s="1244"/>
      <c r="I21" s="1244"/>
      <c r="J21" s="1244"/>
      <c r="K21" s="1244"/>
      <c r="L21" s="1244"/>
      <c r="M21" s="1244"/>
      <c r="N21" s="1244"/>
      <c r="O21" s="1244"/>
      <c r="P21" s="1244"/>
      <c r="Q21" s="1244"/>
      <c r="R21" s="1244"/>
      <c r="S21" s="1241"/>
      <c r="T21" s="1242"/>
      <c r="U21" s="1038" t="s">
        <v>990</v>
      </c>
      <c r="V21" s="1042" t="s">
        <v>1001</v>
      </c>
      <c r="W21" s="1043"/>
      <c r="X21" s="1043"/>
      <c r="Y21" s="1043"/>
      <c r="Z21" s="1043"/>
      <c r="AA21" s="1043"/>
      <c r="AB21" s="1043"/>
      <c r="AC21" s="1043"/>
      <c r="AD21" s="1043"/>
      <c r="AE21" s="1043"/>
      <c r="AF21" s="1043"/>
      <c r="AG21" s="1043"/>
      <c r="AH21" s="1043"/>
      <c r="AI21" s="1043"/>
      <c r="AJ21" s="1043"/>
      <c r="AK21" s="1044"/>
      <c r="AL21" s="1241"/>
      <c r="AM21" s="1242"/>
      <c r="AN21" s="688"/>
      <c r="AO21" s="688"/>
      <c r="AP21" s="688"/>
      <c r="AQ21" s="688"/>
      <c r="AR21" s="688"/>
      <c r="AS21" s="541"/>
      <c r="AT21" s="541"/>
      <c r="AU21" s="541"/>
      <c r="AV21" s="541"/>
      <c r="AW21" s="541"/>
      <c r="AX21" s="541"/>
      <c r="AY21" s="541"/>
      <c r="AZ21" s="338"/>
      <c r="BA21" s="338"/>
      <c r="BB21" s="338"/>
      <c r="BC21" s="338"/>
      <c r="BD21" s="338"/>
      <c r="BE21" s="338"/>
      <c r="BF21" s="338"/>
      <c r="BI21" s="537"/>
      <c r="BJ21" s="537"/>
      <c r="BK21" s="537"/>
      <c r="BL21" s="537"/>
      <c r="BM21" s="537"/>
      <c r="BN21" s="537"/>
    </row>
    <row r="22" spans="1:66" ht="18" customHeight="1" x14ac:dyDescent="0.25">
      <c r="B22" s="1243" t="s">
        <v>1200</v>
      </c>
      <c r="C22" s="1243"/>
      <c r="D22" s="1243"/>
      <c r="E22" s="1243"/>
      <c r="F22" s="1243"/>
      <c r="G22" s="1243"/>
      <c r="H22" s="1243"/>
      <c r="I22" s="1243"/>
      <c r="J22" s="1243"/>
      <c r="K22" s="1243"/>
      <c r="L22" s="1243"/>
      <c r="M22" s="1243"/>
      <c r="N22" s="1243"/>
      <c r="O22" s="1243"/>
      <c r="P22" s="1243"/>
      <c r="Q22" s="1243"/>
      <c r="R22" s="1243"/>
      <c r="S22" s="1243"/>
      <c r="T22" s="1243"/>
      <c r="U22" s="1243"/>
      <c r="V22" s="1243"/>
      <c r="W22" s="1243"/>
      <c r="X22" s="1243"/>
      <c r="Y22" s="1243"/>
      <c r="Z22" s="1243"/>
      <c r="AA22" s="1243"/>
      <c r="AB22" s="1243"/>
      <c r="AC22" s="1243"/>
      <c r="AD22" s="1243"/>
      <c r="AE22" s="1243"/>
      <c r="AF22" s="1243"/>
      <c r="AG22" s="1243"/>
      <c r="AH22" s="1243"/>
      <c r="AI22" s="1243"/>
      <c r="AJ22" s="1243"/>
      <c r="AK22" s="1243"/>
      <c r="AL22" s="1243"/>
      <c r="AM22" s="1243"/>
      <c r="AN22" s="1243"/>
      <c r="AO22" s="1243"/>
      <c r="AP22" s="1243"/>
      <c r="AQ22" s="1243"/>
      <c r="AR22" s="1243"/>
      <c r="AS22" s="1243"/>
      <c r="AT22" s="1243"/>
      <c r="AU22" s="1243"/>
      <c r="AV22" s="1243"/>
      <c r="AW22" s="1243"/>
      <c r="AX22" s="1243"/>
      <c r="AY22" s="1243"/>
      <c r="AZ22" s="1243"/>
      <c r="BA22" s="1243"/>
      <c r="BB22" s="1243"/>
      <c r="BC22" s="1243"/>
      <c r="BD22" s="1243"/>
      <c r="BE22" s="1243"/>
      <c r="BF22" s="1243"/>
      <c r="BI22" s="537"/>
      <c r="BJ22" s="537"/>
      <c r="BK22" s="537"/>
      <c r="BL22" s="537"/>
      <c r="BM22" s="537"/>
      <c r="BN22" s="537"/>
    </row>
    <row r="23" spans="1:66" ht="18" customHeight="1" x14ac:dyDescent="0.25">
      <c r="B23" s="1212" t="s">
        <v>69</v>
      </c>
      <c r="C23" s="1213"/>
      <c r="D23" s="1213"/>
      <c r="E23" s="1213"/>
      <c r="F23" s="1213"/>
      <c r="G23" s="1213"/>
      <c r="H23" s="1213"/>
      <c r="I23" s="1214"/>
      <c r="J23" s="1221"/>
      <c r="K23" s="1222"/>
      <c r="L23" s="1222"/>
      <c r="M23" s="1222"/>
      <c r="N23" s="1222"/>
      <c r="O23" s="1222"/>
      <c r="P23" s="1222"/>
      <c r="Q23" s="1222"/>
      <c r="R23" s="1222"/>
      <c r="S23" s="1222"/>
      <c r="T23" s="1222"/>
      <c r="U23" s="1222"/>
      <c r="V23" s="1222"/>
      <c r="W23" s="1222"/>
      <c r="X23" s="1222"/>
      <c r="Y23" s="1222"/>
      <c r="Z23" s="1222"/>
      <c r="AA23" s="1222"/>
      <c r="AB23" s="1222"/>
      <c r="AC23" s="1222"/>
      <c r="AD23" s="1222"/>
      <c r="AE23" s="1222"/>
      <c r="AF23" s="1222"/>
      <c r="AG23" s="1222"/>
      <c r="AH23" s="1222"/>
      <c r="AI23" s="1222"/>
      <c r="AJ23" s="1222"/>
      <c r="AK23" s="1222"/>
      <c r="AL23" s="1222"/>
      <c r="AM23" s="1222"/>
      <c r="AN23" s="1222"/>
      <c r="AO23" s="1222"/>
      <c r="AP23" s="1222"/>
      <c r="AQ23" s="1222"/>
      <c r="AR23" s="1222"/>
      <c r="AS23" s="1222"/>
      <c r="AT23" s="1222"/>
      <c r="AU23" s="1222"/>
      <c r="AV23" s="1222"/>
      <c r="AW23" s="1222"/>
      <c r="AX23" s="1222"/>
      <c r="AY23" s="1222"/>
      <c r="AZ23" s="1222"/>
      <c r="BA23" s="1222"/>
      <c r="BB23" s="1222"/>
      <c r="BC23" s="1222"/>
      <c r="BD23" s="1222"/>
      <c r="BE23" s="1222"/>
      <c r="BF23" s="1223"/>
      <c r="BG23" s="692"/>
      <c r="BI23" s="537"/>
      <c r="BJ23" s="537"/>
      <c r="BK23" s="537"/>
      <c r="BL23" s="537"/>
      <c r="BM23" s="537"/>
      <c r="BN23" s="537"/>
    </row>
    <row r="24" spans="1:66" ht="18" customHeight="1" x14ac:dyDescent="0.25">
      <c r="B24" s="1215"/>
      <c r="C24" s="1216"/>
      <c r="D24" s="1216"/>
      <c r="E24" s="1216"/>
      <c r="F24" s="1216"/>
      <c r="G24" s="1216"/>
      <c r="H24" s="1216"/>
      <c r="I24" s="1217"/>
      <c r="J24" s="1224"/>
      <c r="K24" s="1225"/>
      <c r="L24" s="1225"/>
      <c r="M24" s="1225"/>
      <c r="N24" s="1225"/>
      <c r="O24" s="1225"/>
      <c r="P24" s="1225"/>
      <c r="Q24" s="1225"/>
      <c r="R24" s="1225"/>
      <c r="S24" s="1225"/>
      <c r="T24" s="1225"/>
      <c r="U24" s="1225"/>
      <c r="V24" s="1225"/>
      <c r="W24" s="1225"/>
      <c r="X24" s="1225"/>
      <c r="Y24" s="1225"/>
      <c r="Z24" s="1225"/>
      <c r="AA24" s="1225"/>
      <c r="AB24" s="1225"/>
      <c r="AC24" s="1225"/>
      <c r="AD24" s="1225"/>
      <c r="AE24" s="1225"/>
      <c r="AF24" s="1225"/>
      <c r="AG24" s="1225"/>
      <c r="AH24" s="1225"/>
      <c r="AI24" s="1225"/>
      <c r="AJ24" s="1225"/>
      <c r="AK24" s="1225"/>
      <c r="AL24" s="1225"/>
      <c r="AM24" s="1225"/>
      <c r="AN24" s="1225"/>
      <c r="AO24" s="1225"/>
      <c r="AP24" s="1225"/>
      <c r="AQ24" s="1225"/>
      <c r="AR24" s="1225"/>
      <c r="AS24" s="1225"/>
      <c r="AT24" s="1225"/>
      <c r="AU24" s="1225"/>
      <c r="AV24" s="1225"/>
      <c r="AW24" s="1225"/>
      <c r="AX24" s="1225"/>
      <c r="AY24" s="1225"/>
      <c r="AZ24" s="1225"/>
      <c r="BA24" s="1225"/>
      <c r="BB24" s="1225"/>
      <c r="BC24" s="1225"/>
      <c r="BD24" s="1225"/>
      <c r="BE24" s="1225"/>
      <c r="BF24" s="1226"/>
      <c r="BG24" s="692"/>
      <c r="BI24" s="537"/>
      <c r="BJ24" s="537"/>
      <c r="BK24" s="537"/>
      <c r="BL24" s="537"/>
      <c r="BM24" s="537"/>
      <c r="BN24" s="537"/>
    </row>
    <row r="25" spans="1:66" ht="18" customHeight="1" x14ac:dyDescent="0.25">
      <c r="B25" s="1215"/>
      <c r="C25" s="1216"/>
      <c r="D25" s="1216"/>
      <c r="E25" s="1216"/>
      <c r="F25" s="1216"/>
      <c r="G25" s="1216"/>
      <c r="H25" s="1216"/>
      <c r="I25" s="1217"/>
      <c r="J25" s="1224"/>
      <c r="K25" s="1225"/>
      <c r="L25" s="1225"/>
      <c r="M25" s="1225"/>
      <c r="N25" s="1225"/>
      <c r="O25" s="1225"/>
      <c r="P25" s="1225"/>
      <c r="Q25" s="1225"/>
      <c r="R25" s="1225"/>
      <c r="S25" s="1225"/>
      <c r="T25" s="1225"/>
      <c r="U25" s="1225"/>
      <c r="V25" s="1225"/>
      <c r="W25" s="1225"/>
      <c r="X25" s="1225"/>
      <c r="Y25" s="1225"/>
      <c r="Z25" s="1225"/>
      <c r="AA25" s="1225"/>
      <c r="AB25" s="1225"/>
      <c r="AC25" s="1225"/>
      <c r="AD25" s="1225"/>
      <c r="AE25" s="1225"/>
      <c r="AF25" s="1225"/>
      <c r="AG25" s="1225"/>
      <c r="AH25" s="1225"/>
      <c r="AI25" s="1225"/>
      <c r="AJ25" s="1225"/>
      <c r="AK25" s="1225"/>
      <c r="AL25" s="1225"/>
      <c r="AM25" s="1225"/>
      <c r="AN25" s="1225"/>
      <c r="AO25" s="1225"/>
      <c r="AP25" s="1225"/>
      <c r="AQ25" s="1225"/>
      <c r="AR25" s="1225"/>
      <c r="AS25" s="1225"/>
      <c r="AT25" s="1225"/>
      <c r="AU25" s="1225"/>
      <c r="AV25" s="1225"/>
      <c r="AW25" s="1225"/>
      <c r="AX25" s="1225"/>
      <c r="AY25" s="1225"/>
      <c r="AZ25" s="1225"/>
      <c r="BA25" s="1225"/>
      <c r="BB25" s="1225"/>
      <c r="BC25" s="1225"/>
      <c r="BD25" s="1225"/>
      <c r="BE25" s="1225"/>
      <c r="BF25" s="1226"/>
      <c r="BG25" s="692"/>
      <c r="BI25" s="537"/>
      <c r="BJ25" s="537"/>
      <c r="BK25" s="537"/>
      <c r="BL25" s="537"/>
      <c r="BM25" s="537"/>
      <c r="BN25" s="537"/>
    </row>
    <row r="26" spans="1:66" ht="18" customHeight="1" x14ac:dyDescent="0.25">
      <c r="B26" s="1218"/>
      <c r="C26" s="1219"/>
      <c r="D26" s="1219"/>
      <c r="E26" s="1219"/>
      <c r="F26" s="1219"/>
      <c r="G26" s="1219"/>
      <c r="H26" s="1219"/>
      <c r="I26" s="1220"/>
      <c r="J26" s="1227"/>
      <c r="K26" s="1228"/>
      <c r="L26" s="1228"/>
      <c r="M26" s="1228"/>
      <c r="N26" s="1228"/>
      <c r="O26" s="1228"/>
      <c r="P26" s="1228"/>
      <c r="Q26" s="1228"/>
      <c r="R26" s="1228"/>
      <c r="S26" s="1228"/>
      <c r="T26" s="1228"/>
      <c r="U26" s="1228"/>
      <c r="V26" s="1228"/>
      <c r="W26" s="1228"/>
      <c r="X26" s="1228"/>
      <c r="Y26" s="1228"/>
      <c r="Z26" s="1228"/>
      <c r="AA26" s="1228"/>
      <c r="AB26" s="1228"/>
      <c r="AC26" s="1228"/>
      <c r="AD26" s="1228"/>
      <c r="AE26" s="1228"/>
      <c r="AF26" s="1228"/>
      <c r="AG26" s="1228"/>
      <c r="AH26" s="1228"/>
      <c r="AI26" s="1228"/>
      <c r="AJ26" s="1228"/>
      <c r="AK26" s="1228"/>
      <c r="AL26" s="1228"/>
      <c r="AM26" s="1228"/>
      <c r="AN26" s="1228"/>
      <c r="AO26" s="1228"/>
      <c r="AP26" s="1228"/>
      <c r="AQ26" s="1228"/>
      <c r="AR26" s="1228"/>
      <c r="AS26" s="1228"/>
      <c r="AT26" s="1228"/>
      <c r="AU26" s="1228"/>
      <c r="AV26" s="1228"/>
      <c r="AW26" s="1228"/>
      <c r="AX26" s="1228"/>
      <c r="AY26" s="1228"/>
      <c r="AZ26" s="1228"/>
      <c r="BA26" s="1228"/>
      <c r="BB26" s="1228"/>
      <c r="BC26" s="1228"/>
      <c r="BD26" s="1228"/>
      <c r="BE26" s="1228"/>
      <c r="BF26" s="1229"/>
      <c r="BG26" s="692"/>
      <c r="BI26" s="537"/>
      <c r="BJ26" s="537"/>
      <c r="BK26" s="537"/>
      <c r="BL26" s="537"/>
      <c r="BM26" s="537"/>
      <c r="BN26" s="537"/>
    </row>
    <row r="27" spans="1:66" ht="18" customHeight="1" x14ac:dyDescent="0.25">
      <c r="B27" s="1212" t="s">
        <v>1201</v>
      </c>
      <c r="C27" s="1213"/>
      <c r="D27" s="1213"/>
      <c r="E27" s="1213"/>
      <c r="F27" s="1213"/>
      <c r="G27" s="1213"/>
      <c r="H27" s="1213"/>
      <c r="I27" s="1214"/>
      <c r="J27" s="1230"/>
      <c r="K27" s="1231"/>
      <c r="L27" s="1231"/>
      <c r="M27" s="1231"/>
      <c r="N27" s="1231"/>
      <c r="O27" s="1231"/>
      <c r="P27" s="1231"/>
      <c r="Q27" s="1231"/>
      <c r="R27" s="1231"/>
      <c r="S27" s="1231"/>
      <c r="T27" s="1231"/>
      <c r="U27" s="1231"/>
      <c r="V27" s="1231"/>
      <c r="W27" s="1231"/>
      <c r="X27" s="1231"/>
      <c r="Y27" s="1231"/>
      <c r="Z27" s="1231"/>
      <c r="AA27" s="1231"/>
      <c r="AB27" s="1231"/>
      <c r="AC27" s="1231"/>
      <c r="AD27" s="1231"/>
      <c r="AE27" s="1231"/>
      <c r="AF27" s="1231"/>
      <c r="AG27" s="1231"/>
      <c r="AH27" s="1231"/>
      <c r="AI27" s="1231"/>
      <c r="AJ27" s="1231"/>
      <c r="AK27" s="1231"/>
      <c r="AL27" s="1231"/>
      <c r="AM27" s="1231"/>
      <c r="AN27" s="1231"/>
      <c r="AO27" s="1231"/>
      <c r="AP27" s="1231"/>
      <c r="AQ27" s="1231"/>
      <c r="AR27" s="1231"/>
      <c r="AS27" s="1231"/>
      <c r="AT27" s="1231"/>
      <c r="AU27" s="1231"/>
      <c r="AV27" s="1231"/>
      <c r="AW27" s="1231"/>
      <c r="AX27" s="1231"/>
      <c r="AY27" s="1231"/>
      <c r="AZ27" s="1231"/>
      <c r="BA27" s="1231"/>
      <c r="BB27" s="1231"/>
      <c r="BC27" s="1231"/>
      <c r="BD27" s="1231"/>
      <c r="BE27" s="1231"/>
      <c r="BF27" s="1232"/>
      <c r="BG27" s="692"/>
      <c r="BI27" s="537"/>
      <c r="BJ27" s="537"/>
      <c r="BK27" s="537"/>
      <c r="BL27" s="537"/>
      <c r="BM27" s="537"/>
      <c r="BN27" s="537"/>
    </row>
    <row r="28" spans="1:66" ht="18" customHeight="1" x14ac:dyDescent="0.25">
      <c r="B28" s="1215"/>
      <c r="C28" s="1216"/>
      <c r="D28" s="1216"/>
      <c r="E28" s="1216"/>
      <c r="F28" s="1216"/>
      <c r="G28" s="1216"/>
      <c r="H28" s="1216"/>
      <c r="I28" s="1217"/>
      <c r="J28" s="1233"/>
      <c r="K28" s="1234"/>
      <c r="L28" s="1234"/>
      <c r="M28" s="1234"/>
      <c r="N28" s="1234"/>
      <c r="O28" s="1234"/>
      <c r="P28" s="1234"/>
      <c r="Q28" s="1234"/>
      <c r="R28" s="1234"/>
      <c r="S28" s="1234"/>
      <c r="T28" s="1234"/>
      <c r="U28" s="1234"/>
      <c r="V28" s="1234"/>
      <c r="W28" s="1234"/>
      <c r="X28" s="1234"/>
      <c r="Y28" s="1234"/>
      <c r="Z28" s="1234"/>
      <c r="AA28" s="1234"/>
      <c r="AB28" s="1234"/>
      <c r="AC28" s="1234"/>
      <c r="AD28" s="1234"/>
      <c r="AE28" s="1234"/>
      <c r="AF28" s="1234"/>
      <c r="AG28" s="1234"/>
      <c r="AH28" s="1234"/>
      <c r="AI28" s="1234"/>
      <c r="AJ28" s="1234"/>
      <c r="AK28" s="1234"/>
      <c r="AL28" s="1234"/>
      <c r="AM28" s="1234"/>
      <c r="AN28" s="1234"/>
      <c r="AO28" s="1234"/>
      <c r="AP28" s="1234"/>
      <c r="AQ28" s="1234"/>
      <c r="AR28" s="1234"/>
      <c r="AS28" s="1234"/>
      <c r="AT28" s="1234"/>
      <c r="AU28" s="1234"/>
      <c r="AV28" s="1234"/>
      <c r="AW28" s="1234"/>
      <c r="AX28" s="1234"/>
      <c r="AY28" s="1234"/>
      <c r="AZ28" s="1234"/>
      <c r="BA28" s="1234"/>
      <c r="BB28" s="1234"/>
      <c r="BC28" s="1234"/>
      <c r="BD28" s="1234"/>
      <c r="BE28" s="1234"/>
      <c r="BF28" s="1235"/>
      <c r="BG28" s="692"/>
      <c r="BI28" s="537"/>
      <c r="BJ28" s="537"/>
      <c r="BK28" s="537"/>
      <c r="BL28" s="537"/>
      <c r="BM28" s="537"/>
      <c r="BN28" s="537"/>
    </row>
    <row r="29" spans="1:66" ht="18" customHeight="1" x14ac:dyDescent="0.25">
      <c r="B29" s="1215"/>
      <c r="C29" s="1216"/>
      <c r="D29" s="1216"/>
      <c r="E29" s="1216"/>
      <c r="F29" s="1216"/>
      <c r="G29" s="1216"/>
      <c r="H29" s="1216"/>
      <c r="I29" s="1217"/>
      <c r="J29" s="1233"/>
      <c r="K29" s="1234"/>
      <c r="L29" s="1234"/>
      <c r="M29" s="1234"/>
      <c r="N29" s="1234"/>
      <c r="O29" s="1234"/>
      <c r="P29" s="1234"/>
      <c r="Q29" s="1234"/>
      <c r="R29" s="1234"/>
      <c r="S29" s="1234"/>
      <c r="T29" s="1234"/>
      <c r="U29" s="1234"/>
      <c r="V29" s="1234"/>
      <c r="W29" s="1234"/>
      <c r="X29" s="1234"/>
      <c r="Y29" s="1234"/>
      <c r="Z29" s="1234"/>
      <c r="AA29" s="1234"/>
      <c r="AB29" s="1234"/>
      <c r="AC29" s="1234"/>
      <c r="AD29" s="1234"/>
      <c r="AE29" s="1234"/>
      <c r="AF29" s="1234"/>
      <c r="AG29" s="1234"/>
      <c r="AH29" s="1234"/>
      <c r="AI29" s="1234"/>
      <c r="AJ29" s="1234"/>
      <c r="AK29" s="1234"/>
      <c r="AL29" s="1234"/>
      <c r="AM29" s="1234"/>
      <c r="AN29" s="1234"/>
      <c r="AO29" s="1234"/>
      <c r="AP29" s="1234"/>
      <c r="AQ29" s="1234"/>
      <c r="AR29" s="1234"/>
      <c r="AS29" s="1234"/>
      <c r="AT29" s="1234"/>
      <c r="AU29" s="1234"/>
      <c r="AV29" s="1234"/>
      <c r="AW29" s="1234"/>
      <c r="AX29" s="1234"/>
      <c r="AY29" s="1234"/>
      <c r="AZ29" s="1234"/>
      <c r="BA29" s="1234"/>
      <c r="BB29" s="1234"/>
      <c r="BC29" s="1234"/>
      <c r="BD29" s="1234"/>
      <c r="BE29" s="1234"/>
      <c r="BF29" s="1235"/>
      <c r="BG29" s="692"/>
      <c r="BI29" s="537"/>
      <c r="BJ29" s="537"/>
      <c r="BK29" s="537"/>
      <c r="BL29" s="537"/>
      <c r="BM29" s="537"/>
      <c r="BN29" s="537"/>
    </row>
    <row r="30" spans="1:66" ht="18" customHeight="1" x14ac:dyDescent="0.25">
      <c r="B30" s="1218"/>
      <c r="C30" s="1219"/>
      <c r="D30" s="1219"/>
      <c r="E30" s="1219"/>
      <c r="F30" s="1219"/>
      <c r="G30" s="1219"/>
      <c r="H30" s="1219"/>
      <c r="I30" s="1220"/>
      <c r="J30" s="1236"/>
      <c r="K30" s="1237"/>
      <c r="L30" s="1237"/>
      <c r="M30" s="1237"/>
      <c r="N30" s="1237"/>
      <c r="O30" s="1237"/>
      <c r="P30" s="1237"/>
      <c r="Q30" s="1237"/>
      <c r="R30" s="1237"/>
      <c r="S30" s="1237"/>
      <c r="T30" s="1237"/>
      <c r="U30" s="1237"/>
      <c r="V30" s="1237"/>
      <c r="W30" s="1237"/>
      <c r="X30" s="1237"/>
      <c r="Y30" s="1237"/>
      <c r="Z30" s="1237"/>
      <c r="AA30" s="1237"/>
      <c r="AB30" s="1237"/>
      <c r="AC30" s="1237"/>
      <c r="AD30" s="1237"/>
      <c r="AE30" s="1237"/>
      <c r="AF30" s="1237"/>
      <c r="AG30" s="1237"/>
      <c r="AH30" s="1237"/>
      <c r="AI30" s="1237"/>
      <c r="AJ30" s="1237"/>
      <c r="AK30" s="1237"/>
      <c r="AL30" s="1237"/>
      <c r="AM30" s="1237"/>
      <c r="AN30" s="1237"/>
      <c r="AO30" s="1237"/>
      <c r="AP30" s="1237"/>
      <c r="AQ30" s="1237"/>
      <c r="AR30" s="1237"/>
      <c r="AS30" s="1237"/>
      <c r="AT30" s="1237"/>
      <c r="AU30" s="1237"/>
      <c r="AV30" s="1237"/>
      <c r="AW30" s="1237"/>
      <c r="AX30" s="1237"/>
      <c r="AY30" s="1237"/>
      <c r="AZ30" s="1237"/>
      <c r="BA30" s="1237"/>
      <c r="BB30" s="1237"/>
      <c r="BC30" s="1237"/>
      <c r="BD30" s="1237"/>
      <c r="BE30" s="1237"/>
      <c r="BF30" s="1238"/>
      <c r="BG30" s="692"/>
      <c r="BI30" s="537"/>
      <c r="BJ30" s="537"/>
      <c r="BK30" s="537"/>
      <c r="BL30" s="537"/>
      <c r="BM30" s="537"/>
      <c r="BN30" s="537"/>
    </row>
    <row r="31" spans="1:66" ht="18" customHeight="1" x14ac:dyDescent="0.25">
      <c r="B31" s="1212" t="s">
        <v>1099</v>
      </c>
      <c r="C31" s="1213"/>
      <c r="D31" s="1213"/>
      <c r="E31" s="1213"/>
      <c r="F31" s="1213"/>
      <c r="G31" s="1213"/>
      <c r="H31" s="1213"/>
      <c r="I31" s="1214"/>
      <c r="J31" s="1230"/>
      <c r="K31" s="1231"/>
      <c r="L31" s="1231"/>
      <c r="M31" s="1231"/>
      <c r="N31" s="1231"/>
      <c r="O31" s="1231"/>
      <c r="P31" s="1231"/>
      <c r="Q31" s="1231"/>
      <c r="R31" s="1231"/>
      <c r="S31" s="1231"/>
      <c r="T31" s="1231"/>
      <c r="U31" s="1231"/>
      <c r="V31" s="1231"/>
      <c r="W31" s="1231"/>
      <c r="X31" s="1231"/>
      <c r="Y31" s="1231"/>
      <c r="Z31" s="1231"/>
      <c r="AA31" s="1231"/>
      <c r="AB31" s="1231"/>
      <c r="AC31" s="1231"/>
      <c r="AD31" s="1231"/>
      <c r="AE31" s="1231"/>
      <c r="AF31" s="1231"/>
      <c r="AG31" s="1231"/>
      <c r="AH31" s="1231"/>
      <c r="AI31" s="1231"/>
      <c r="AJ31" s="1231"/>
      <c r="AK31" s="1231"/>
      <c r="AL31" s="1231"/>
      <c r="AM31" s="1231"/>
      <c r="AN31" s="1231"/>
      <c r="AO31" s="1231"/>
      <c r="AP31" s="1231"/>
      <c r="AQ31" s="1231"/>
      <c r="AR31" s="1231"/>
      <c r="AS31" s="1231"/>
      <c r="AT31" s="1231"/>
      <c r="AU31" s="1231"/>
      <c r="AV31" s="1231"/>
      <c r="AW31" s="1231"/>
      <c r="AX31" s="1231"/>
      <c r="AY31" s="1231"/>
      <c r="AZ31" s="1231"/>
      <c r="BA31" s="1231"/>
      <c r="BB31" s="1231"/>
      <c r="BC31" s="1231"/>
      <c r="BD31" s="1231"/>
      <c r="BE31" s="1231"/>
      <c r="BF31" s="1232"/>
      <c r="BG31" s="692"/>
      <c r="BI31" s="537"/>
      <c r="BJ31" s="537"/>
      <c r="BK31" s="537"/>
      <c r="BL31" s="537"/>
      <c r="BM31" s="537"/>
      <c r="BN31" s="537"/>
    </row>
    <row r="32" spans="1:66" ht="18" customHeight="1" x14ac:dyDescent="0.25">
      <c r="B32" s="1215"/>
      <c r="C32" s="1216"/>
      <c r="D32" s="1216"/>
      <c r="E32" s="1216"/>
      <c r="F32" s="1216"/>
      <c r="G32" s="1216"/>
      <c r="H32" s="1216"/>
      <c r="I32" s="1217"/>
      <c r="J32" s="1233"/>
      <c r="K32" s="1234"/>
      <c r="L32" s="1234"/>
      <c r="M32" s="1234"/>
      <c r="N32" s="1234"/>
      <c r="O32" s="1234"/>
      <c r="P32" s="1234"/>
      <c r="Q32" s="1234"/>
      <c r="R32" s="1234"/>
      <c r="S32" s="1234"/>
      <c r="T32" s="1234"/>
      <c r="U32" s="1234"/>
      <c r="V32" s="1234"/>
      <c r="W32" s="1234"/>
      <c r="X32" s="1234"/>
      <c r="Y32" s="1234"/>
      <c r="Z32" s="1234"/>
      <c r="AA32" s="1234"/>
      <c r="AB32" s="1234"/>
      <c r="AC32" s="1234"/>
      <c r="AD32" s="1234"/>
      <c r="AE32" s="1234"/>
      <c r="AF32" s="1234"/>
      <c r="AG32" s="1234"/>
      <c r="AH32" s="1234"/>
      <c r="AI32" s="1234"/>
      <c r="AJ32" s="1234"/>
      <c r="AK32" s="1234"/>
      <c r="AL32" s="1234"/>
      <c r="AM32" s="1234"/>
      <c r="AN32" s="1234"/>
      <c r="AO32" s="1234"/>
      <c r="AP32" s="1234"/>
      <c r="AQ32" s="1234"/>
      <c r="AR32" s="1234"/>
      <c r="AS32" s="1234"/>
      <c r="AT32" s="1234"/>
      <c r="AU32" s="1234"/>
      <c r="AV32" s="1234"/>
      <c r="AW32" s="1234"/>
      <c r="AX32" s="1234"/>
      <c r="AY32" s="1234"/>
      <c r="AZ32" s="1234"/>
      <c r="BA32" s="1234"/>
      <c r="BB32" s="1234"/>
      <c r="BC32" s="1234"/>
      <c r="BD32" s="1234"/>
      <c r="BE32" s="1234"/>
      <c r="BF32" s="1235"/>
      <c r="BG32" s="692"/>
      <c r="BI32" s="537"/>
      <c r="BJ32" s="537"/>
      <c r="BK32" s="537"/>
      <c r="BL32" s="537"/>
      <c r="BM32" s="537"/>
      <c r="BN32" s="537"/>
    </row>
    <row r="33" spans="1:72" ht="18" customHeight="1" x14ac:dyDescent="0.25">
      <c r="B33" s="1215"/>
      <c r="C33" s="1216"/>
      <c r="D33" s="1216"/>
      <c r="E33" s="1216"/>
      <c r="F33" s="1216"/>
      <c r="G33" s="1216"/>
      <c r="H33" s="1216"/>
      <c r="I33" s="1217"/>
      <c r="J33" s="1233"/>
      <c r="K33" s="1234"/>
      <c r="L33" s="1234"/>
      <c r="M33" s="1234"/>
      <c r="N33" s="1234"/>
      <c r="O33" s="1234"/>
      <c r="P33" s="1234"/>
      <c r="Q33" s="1234"/>
      <c r="R33" s="1234"/>
      <c r="S33" s="1234"/>
      <c r="T33" s="1234"/>
      <c r="U33" s="1234"/>
      <c r="V33" s="1234"/>
      <c r="W33" s="1234"/>
      <c r="X33" s="1234"/>
      <c r="Y33" s="1234"/>
      <c r="Z33" s="1234"/>
      <c r="AA33" s="1234"/>
      <c r="AB33" s="1234"/>
      <c r="AC33" s="1234"/>
      <c r="AD33" s="1234"/>
      <c r="AE33" s="1234"/>
      <c r="AF33" s="1234"/>
      <c r="AG33" s="1234"/>
      <c r="AH33" s="1234"/>
      <c r="AI33" s="1234"/>
      <c r="AJ33" s="1234"/>
      <c r="AK33" s="1234"/>
      <c r="AL33" s="1234"/>
      <c r="AM33" s="1234"/>
      <c r="AN33" s="1234"/>
      <c r="AO33" s="1234"/>
      <c r="AP33" s="1234"/>
      <c r="AQ33" s="1234"/>
      <c r="AR33" s="1234"/>
      <c r="AS33" s="1234"/>
      <c r="AT33" s="1234"/>
      <c r="AU33" s="1234"/>
      <c r="AV33" s="1234"/>
      <c r="AW33" s="1234"/>
      <c r="AX33" s="1234"/>
      <c r="AY33" s="1234"/>
      <c r="AZ33" s="1234"/>
      <c r="BA33" s="1234"/>
      <c r="BB33" s="1234"/>
      <c r="BC33" s="1234"/>
      <c r="BD33" s="1234"/>
      <c r="BE33" s="1234"/>
      <c r="BF33" s="1235"/>
      <c r="BG33" s="692"/>
      <c r="BI33" s="537"/>
      <c r="BJ33" s="537"/>
      <c r="BK33" s="537"/>
      <c r="BL33" s="537"/>
      <c r="BM33" s="537"/>
      <c r="BN33" s="537"/>
    </row>
    <row r="34" spans="1:72" ht="18" customHeight="1" x14ac:dyDescent="0.25">
      <c r="A34" s="539"/>
      <c r="B34" s="1218"/>
      <c r="C34" s="1219"/>
      <c r="D34" s="1219"/>
      <c r="E34" s="1219"/>
      <c r="F34" s="1219"/>
      <c r="G34" s="1219"/>
      <c r="H34" s="1219"/>
      <c r="I34" s="1220"/>
      <c r="J34" s="1236"/>
      <c r="K34" s="1237"/>
      <c r="L34" s="1237"/>
      <c r="M34" s="1237"/>
      <c r="N34" s="1237"/>
      <c r="O34" s="1237"/>
      <c r="P34" s="1237"/>
      <c r="Q34" s="1237"/>
      <c r="R34" s="1237"/>
      <c r="S34" s="1237"/>
      <c r="T34" s="1237"/>
      <c r="U34" s="1237"/>
      <c r="V34" s="1237"/>
      <c r="W34" s="1237"/>
      <c r="X34" s="1237"/>
      <c r="Y34" s="1237"/>
      <c r="Z34" s="1237"/>
      <c r="AA34" s="1237"/>
      <c r="AB34" s="1237"/>
      <c r="AC34" s="1237"/>
      <c r="AD34" s="1237"/>
      <c r="AE34" s="1237"/>
      <c r="AF34" s="1237"/>
      <c r="AG34" s="1237"/>
      <c r="AH34" s="1237"/>
      <c r="AI34" s="1237"/>
      <c r="AJ34" s="1237"/>
      <c r="AK34" s="1237"/>
      <c r="AL34" s="1237"/>
      <c r="AM34" s="1237"/>
      <c r="AN34" s="1237"/>
      <c r="AO34" s="1237"/>
      <c r="AP34" s="1237"/>
      <c r="AQ34" s="1237"/>
      <c r="AR34" s="1237"/>
      <c r="AS34" s="1237"/>
      <c r="AT34" s="1237"/>
      <c r="AU34" s="1237"/>
      <c r="AV34" s="1237"/>
      <c r="AW34" s="1237"/>
      <c r="AX34" s="1237"/>
      <c r="AY34" s="1237"/>
      <c r="AZ34" s="1237"/>
      <c r="BA34" s="1237"/>
      <c r="BB34" s="1237"/>
      <c r="BC34" s="1237"/>
      <c r="BD34" s="1237"/>
      <c r="BE34" s="1237"/>
      <c r="BF34" s="1238"/>
      <c r="BG34" s="692"/>
      <c r="BI34" s="537"/>
      <c r="BJ34" s="537"/>
      <c r="BK34" s="537"/>
      <c r="BL34" s="537"/>
      <c r="BM34" s="537"/>
      <c r="BN34" s="537"/>
    </row>
    <row r="35" spans="1:72" ht="18" customHeight="1" x14ac:dyDescent="0.25">
      <c r="A35" s="539"/>
      <c r="BI35" s="537"/>
      <c r="BJ35" s="537"/>
      <c r="BK35" s="537"/>
      <c r="BL35" s="537"/>
      <c r="BM35" s="537"/>
      <c r="BN35" s="537"/>
    </row>
    <row r="36" spans="1:72" ht="18" customHeight="1" x14ac:dyDescent="0.25">
      <c r="A36" s="543"/>
      <c r="B36" s="544"/>
      <c r="C36" s="544"/>
      <c r="D36" s="544"/>
      <c r="E36" s="544"/>
      <c r="F36" s="544"/>
      <c r="G36" s="544"/>
      <c r="H36" s="544"/>
      <c r="I36" s="544"/>
      <c r="J36" s="544"/>
      <c r="K36" s="544"/>
      <c r="L36" s="544"/>
      <c r="M36" s="544"/>
      <c r="N36" s="544"/>
      <c r="O36" s="544"/>
      <c r="P36" s="544"/>
      <c r="Q36" s="544"/>
      <c r="R36" s="544"/>
      <c r="S36" s="544"/>
      <c r="T36" s="544"/>
      <c r="U36" s="544"/>
      <c r="V36" s="544"/>
      <c r="W36" s="544"/>
      <c r="X36" s="544"/>
      <c r="Y36" s="544"/>
      <c r="Z36" s="544"/>
      <c r="AA36" s="544"/>
      <c r="AB36" s="544"/>
      <c r="AC36" s="544"/>
      <c r="AD36" s="544"/>
      <c r="AE36" s="544"/>
      <c r="AF36" s="544"/>
      <c r="AG36" s="544"/>
      <c r="AH36" s="544"/>
      <c r="AI36" s="544"/>
      <c r="AJ36" s="544"/>
      <c r="AK36" s="544"/>
      <c r="AL36" s="544"/>
      <c r="AM36" s="544"/>
      <c r="AN36" s="544"/>
      <c r="AO36" s="544"/>
      <c r="AP36" s="544"/>
      <c r="AQ36" s="544"/>
      <c r="AR36" s="544"/>
      <c r="AS36" s="544"/>
      <c r="AT36" s="544"/>
      <c r="AU36" s="544"/>
      <c r="AV36" s="544"/>
      <c r="AW36" s="544"/>
      <c r="AX36" s="544"/>
      <c r="AY36" s="544"/>
      <c r="AZ36" s="544"/>
      <c r="BA36" s="544"/>
      <c r="BB36" s="544"/>
      <c r="BC36" s="544"/>
      <c r="BD36" s="544"/>
      <c r="BE36" s="544"/>
      <c r="BF36" s="544"/>
      <c r="BO36" s="536"/>
      <c r="BP36" s="536"/>
      <c r="BQ36" s="536"/>
      <c r="BR36" s="536"/>
      <c r="BS36" s="536"/>
      <c r="BT36" s="536"/>
    </row>
    <row r="37" spans="1:72" ht="18" customHeight="1" x14ac:dyDescent="0.25">
      <c r="A37" s="545"/>
      <c r="B37" s="544"/>
      <c r="C37" s="544"/>
      <c r="D37" s="544"/>
      <c r="E37" s="544"/>
      <c r="F37" s="544"/>
      <c r="G37" s="544"/>
      <c r="H37" s="544"/>
      <c r="I37" s="544"/>
      <c r="J37" s="544"/>
      <c r="K37" s="544"/>
      <c r="L37" s="544"/>
      <c r="M37" s="544"/>
      <c r="N37" s="544"/>
      <c r="O37" s="544"/>
      <c r="P37" s="544"/>
      <c r="Q37" s="544"/>
      <c r="R37" s="544"/>
      <c r="S37" s="544"/>
      <c r="T37" s="544"/>
      <c r="U37" s="544"/>
      <c r="V37" s="544"/>
      <c r="W37" s="544"/>
      <c r="X37" s="544"/>
      <c r="Y37" s="544"/>
      <c r="Z37" s="544"/>
      <c r="AA37" s="544"/>
      <c r="AB37" s="544"/>
      <c r="AC37" s="544"/>
      <c r="AD37" s="544"/>
      <c r="AE37" s="544"/>
      <c r="AF37" s="544"/>
      <c r="AG37" s="544"/>
      <c r="AH37" s="544"/>
      <c r="AI37" s="544"/>
      <c r="AJ37" s="544"/>
      <c r="AK37" s="544"/>
      <c r="AL37" s="544"/>
      <c r="AM37" s="544"/>
      <c r="AN37" s="544"/>
      <c r="AO37" s="544"/>
      <c r="AP37" s="544"/>
      <c r="AQ37" s="544"/>
      <c r="AR37" s="544"/>
      <c r="AS37" s="544"/>
      <c r="AT37" s="544"/>
      <c r="AU37" s="544"/>
      <c r="AV37" s="544"/>
      <c r="AW37" s="544"/>
      <c r="AX37" s="544"/>
      <c r="AY37" s="544"/>
      <c r="AZ37" s="544"/>
      <c r="BA37" s="544"/>
      <c r="BB37" s="544"/>
      <c r="BC37" s="544"/>
      <c r="BD37" s="544"/>
      <c r="BE37" s="544"/>
      <c r="BF37" s="544"/>
      <c r="BG37" s="544"/>
      <c r="BO37" s="536"/>
      <c r="BP37" s="536"/>
      <c r="BQ37" s="536"/>
      <c r="BR37" s="536"/>
      <c r="BS37" s="536"/>
      <c r="BT37" s="536"/>
    </row>
    <row r="38" spans="1:72" s="544" customFormat="1" ht="18" customHeight="1" x14ac:dyDescent="0.25">
      <c r="BH38" s="682"/>
    </row>
    <row r="39" spans="1:72" s="544" customFormat="1" x14ac:dyDescent="0.25">
      <c r="BH39" s="682"/>
    </row>
    <row r="40" spans="1:72" s="544" customFormat="1" x14ac:dyDescent="0.25">
      <c r="B40" s="536"/>
      <c r="C40" s="536"/>
      <c r="D40" s="536"/>
      <c r="E40" s="536"/>
      <c r="F40" s="536"/>
      <c r="G40" s="536"/>
      <c r="H40" s="536"/>
      <c r="I40" s="536"/>
      <c r="J40" s="536"/>
      <c r="K40" s="536"/>
      <c r="L40" s="536"/>
      <c r="M40" s="536"/>
      <c r="N40" s="536"/>
      <c r="O40" s="536"/>
      <c r="P40" s="536"/>
      <c r="Q40" s="536"/>
      <c r="R40" s="536"/>
      <c r="S40" s="536"/>
      <c r="T40" s="536"/>
      <c r="U40" s="536"/>
      <c r="V40" s="536"/>
      <c r="W40" s="536"/>
      <c r="X40" s="536"/>
      <c r="Y40" s="536"/>
      <c r="Z40" s="536"/>
      <c r="AA40" s="536"/>
      <c r="AB40" s="536"/>
      <c r="AC40" s="536"/>
      <c r="AD40" s="536"/>
      <c r="AE40" s="536"/>
      <c r="AF40" s="536"/>
      <c r="AG40" s="536"/>
      <c r="AH40" s="536"/>
      <c r="AI40" s="536"/>
      <c r="AJ40" s="536"/>
      <c r="AK40" s="536"/>
      <c r="AL40" s="536"/>
      <c r="AM40" s="536"/>
      <c r="AN40" s="536"/>
      <c r="AO40" s="536"/>
      <c r="AP40" s="536"/>
      <c r="AQ40" s="536"/>
      <c r="AR40" s="536"/>
      <c r="AS40" s="536"/>
      <c r="AT40" s="536"/>
      <c r="AU40" s="536"/>
      <c r="AV40" s="536"/>
      <c r="AW40" s="536"/>
      <c r="AX40" s="536"/>
      <c r="AY40" s="536"/>
      <c r="AZ40" s="536"/>
      <c r="BA40" s="536"/>
      <c r="BB40" s="536"/>
      <c r="BC40" s="536"/>
      <c r="BD40" s="536"/>
      <c r="BE40" s="536"/>
      <c r="BF40" s="536"/>
      <c r="BH40" s="682"/>
    </row>
    <row r="41" spans="1:72" s="544" customFormat="1" x14ac:dyDescent="0.25">
      <c r="A41" s="536"/>
      <c r="B41" s="536"/>
      <c r="C41" s="536"/>
      <c r="D41" s="536"/>
      <c r="E41" s="536"/>
      <c r="F41" s="536"/>
      <c r="G41" s="536"/>
      <c r="H41" s="536"/>
      <c r="I41" s="536"/>
      <c r="J41" s="536"/>
      <c r="K41" s="536"/>
      <c r="L41" s="536"/>
      <c r="M41" s="536"/>
      <c r="N41" s="536"/>
      <c r="O41" s="536"/>
      <c r="P41" s="536"/>
      <c r="Q41" s="536"/>
      <c r="R41" s="536"/>
      <c r="S41" s="536"/>
      <c r="T41" s="536"/>
      <c r="U41" s="536"/>
      <c r="V41" s="536"/>
      <c r="W41" s="536"/>
      <c r="X41" s="536"/>
      <c r="Y41" s="536"/>
      <c r="Z41" s="536"/>
      <c r="AA41" s="536"/>
      <c r="AB41" s="536"/>
      <c r="AC41" s="536"/>
      <c r="AD41" s="536"/>
      <c r="AE41" s="536"/>
      <c r="AF41" s="536"/>
      <c r="AG41" s="536"/>
      <c r="AH41" s="536"/>
      <c r="AI41" s="536"/>
      <c r="AJ41" s="536"/>
      <c r="AK41" s="536"/>
      <c r="AL41" s="536"/>
      <c r="AM41" s="536"/>
      <c r="AN41" s="536"/>
      <c r="AO41" s="536"/>
      <c r="AP41" s="536"/>
      <c r="AQ41" s="536"/>
      <c r="AR41" s="536"/>
      <c r="AS41" s="536"/>
      <c r="AT41" s="536"/>
      <c r="AU41" s="536"/>
      <c r="AV41" s="536"/>
      <c r="AW41" s="536"/>
      <c r="AX41" s="536"/>
      <c r="AY41" s="536"/>
      <c r="AZ41" s="536"/>
      <c r="BA41" s="536"/>
      <c r="BB41" s="536"/>
      <c r="BC41" s="536"/>
      <c r="BD41" s="536"/>
      <c r="BE41" s="536"/>
      <c r="BF41" s="536"/>
      <c r="BG41" s="536"/>
      <c r="BH41" s="682"/>
    </row>
    <row r="42" spans="1:72" x14ac:dyDescent="0.25">
      <c r="BO42" s="536"/>
      <c r="BP42" s="536"/>
      <c r="BQ42" s="536"/>
      <c r="BR42" s="536"/>
      <c r="BS42" s="536"/>
      <c r="BT42" s="536"/>
    </row>
    <row r="43" spans="1:72" x14ac:dyDescent="0.25">
      <c r="BO43" s="536"/>
      <c r="BP43" s="536"/>
      <c r="BQ43" s="536"/>
      <c r="BR43" s="536"/>
      <c r="BS43" s="536"/>
      <c r="BT43" s="536"/>
    </row>
    <row r="44" spans="1:72" x14ac:dyDescent="0.25">
      <c r="BO44" s="536"/>
      <c r="BP44" s="536"/>
      <c r="BQ44" s="536"/>
      <c r="BR44" s="536"/>
      <c r="BS44" s="536"/>
      <c r="BT44" s="536"/>
    </row>
    <row r="45" spans="1:72" x14ac:dyDescent="0.25">
      <c r="BO45" s="536"/>
      <c r="BP45" s="536"/>
      <c r="BQ45" s="536"/>
      <c r="BR45" s="536"/>
      <c r="BS45" s="536"/>
      <c r="BT45" s="536"/>
    </row>
    <row r="46" spans="1:72" x14ac:dyDescent="0.25">
      <c r="BO46" s="536"/>
      <c r="BP46" s="536"/>
      <c r="BQ46" s="536"/>
      <c r="BR46" s="536"/>
      <c r="BS46" s="536"/>
      <c r="BT46" s="536"/>
    </row>
    <row r="47" spans="1:72" x14ac:dyDescent="0.25">
      <c r="BO47" s="536"/>
      <c r="BP47" s="536"/>
      <c r="BQ47" s="536"/>
      <c r="BR47" s="536"/>
      <c r="BS47" s="536"/>
      <c r="BT47" s="536"/>
    </row>
    <row r="48" spans="1:72" x14ac:dyDescent="0.25">
      <c r="BO48" s="536"/>
      <c r="BP48" s="536"/>
      <c r="BQ48" s="536"/>
      <c r="BR48" s="536"/>
      <c r="BS48" s="536"/>
      <c r="BT48" s="536"/>
    </row>
    <row r="49" spans="67:72" x14ac:dyDescent="0.25">
      <c r="BO49" s="536"/>
      <c r="BP49" s="536"/>
      <c r="BQ49" s="536"/>
      <c r="BR49" s="536"/>
      <c r="BS49" s="536"/>
      <c r="BT49" s="536"/>
    </row>
    <row r="50" spans="67:72" x14ac:dyDescent="0.25">
      <c r="BO50" s="536"/>
      <c r="BP50" s="536"/>
      <c r="BQ50" s="536"/>
      <c r="BR50" s="536"/>
      <c r="BS50" s="536"/>
      <c r="BT50" s="536"/>
    </row>
    <row r="51" spans="67:72" x14ac:dyDescent="0.25">
      <c r="BO51" s="536"/>
      <c r="BP51" s="536"/>
      <c r="BQ51" s="536"/>
      <c r="BR51" s="536"/>
      <c r="BS51" s="536"/>
      <c r="BT51" s="536"/>
    </row>
    <row r="52" spans="67:72" x14ac:dyDescent="0.25">
      <c r="BO52" s="536"/>
      <c r="BP52" s="536"/>
      <c r="BQ52" s="536"/>
      <c r="BR52" s="536"/>
      <c r="BS52" s="536"/>
      <c r="BT52" s="536"/>
    </row>
    <row r="53" spans="67:72" x14ac:dyDescent="0.25">
      <c r="BO53" s="536"/>
      <c r="BP53" s="536"/>
      <c r="BQ53" s="536"/>
      <c r="BR53" s="536"/>
      <c r="BS53" s="536"/>
      <c r="BT53" s="536"/>
    </row>
    <row r="54" spans="67:72" x14ac:dyDescent="0.25">
      <c r="BO54" s="536"/>
      <c r="BP54" s="536"/>
      <c r="BQ54" s="536"/>
      <c r="BR54" s="536"/>
      <c r="BS54" s="536"/>
      <c r="BT54" s="536"/>
    </row>
    <row r="55" spans="67:72" x14ac:dyDescent="0.25">
      <c r="BO55" s="536"/>
      <c r="BP55" s="536"/>
      <c r="BQ55" s="536"/>
      <c r="BR55" s="536"/>
      <c r="BS55" s="536"/>
      <c r="BT55" s="536"/>
    </row>
    <row r="56" spans="67:72" x14ac:dyDescent="0.25">
      <c r="BO56" s="536"/>
      <c r="BP56" s="536"/>
      <c r="BQ56" s="536"/>
      <c r="BR56" s="536"/>
      <c r="BS56" s="536"/>
      <c r="BT56" s="536"/>
    </row>
    <row r="57" spans="67:72" x14ac:dyDescent="0.25">
      <c r="BO57" s="536"/>
      <c r="BP57" s="536"/>
      <c r="BQ57" s="536"/>
      <c r="BR57" s="536"/>
      <c r="BS57" s="536"/>
      <c r="BT57" s="536"/>
    </row>
    <row r="58" spans="67:72" x14ac:dyDescent="0.25">
      <c r="BO58" s="536"/>
      <c r="BP58" s="536"/>
      <c r="BQ58" s="536"/>
      <c r="BR58" s="536"/>
      <c r="BS58" s="536"/>
      <c r="BT58" s="536"/>
    </row>
    <row r="59" spans="67:72" x14ac:dyDescent="0.25">
      <c r="BO59" s="536"/>
      <c r="BP59" s="536"/>
      <c r="BQ59" s="536"/>
      <c r="BR59" s="536"/>
      <c r="BS59" s="536"/>
      <c r="BT59" s="536"/>
    </row>
    <row r="60" spans="67:72" x14ac:dyDescent="0.25">
      <c r="BO60" s="536"/>
      <c r="BP60" s="536"/>
      <c r="BQ60" s="536"/>
      <c r="BR60" s="536"/>
      <c r="BS60" s="536"/>
      <c r="BT60" s="536"/>
    </row>
    <row r="61" spans="67:72" x14ac:dyDescent="0.25">
      <c r="BO61" s="536"/>
      <c r="BP61" s="536"/>
      <c r="BQ61" s="536"/>
      <c r="BR61" s="536"/>
      <c r="BS61" s="536"/>
      <c r="BT61" s="536"/>
    </row>
    <row r="62" spans="67:72" x14ac:dyDescent="0.25">
      <c r="BO62" s="536"/>
      <c r="BP62" s="536"/>
      <c r="BQ62" s="536"/>
      <c r="BR62" s="536"/>
      <c r="BS62" s="536"/>
      <c r="BT62" s="536"/>
    </row>
    <row r="63" spans="67:72" x14ac:dyDescent="0.25">
      <c r="BO63" s="536"/>
      <c r="BP63" s="536"/>
      <c r="BQ63" s="536"/>
      <c r="BR63" s="536"/>
      <c r="BS63" s="536"/>
      <c r="BT63" s="536"/>
    </row>
    <row r="64" spans="67:72" x14ac:dyDescent="0.25">
      <c r="BO64" s="536"/>
      <c r="BP64" s="536"/>
      <c r="BQ64" s="536"/>
      <c r="BR64" s="536"/>
      <c r="BS64" s="536"/>
      <c r="BT64" s="536"/>
    </row>
    <row r="65" spans="67:72" x14ac:dyDescent="0.25">
      <c r="BO65" s="536"/>
      <c r="BP65" s="536"/>
      <c r="BQ65" s="536"/>
      <c r="BR65" s="536"/>
      <c r="BS65" s="536"/>
      <c r="BT65" s="536"/>
    </row>
    <row r="66" spans="67:72" x14ac:dyDescent="0.25">
      <c r="BO66" s="536"/>
      <c r="BP66" s="536"/>
      <c r="BQ66" s="536"/>
      <c r="BR66" s="536"/>
      <c r="BS66" s="536"/>
      <c r="BT66" s="536"/>
    </row>
    <row r="67" spans="67:72" x14ac:dyDescent="0.25">
      <c r="BO67" s="536"/>
      <c r="BP67" s="536"/>
      <c r="BQ67" s="536"/>
      <c r="BR67" s="536"/>
      <c r="BS67" s="536"/>
      <c r="BT67" s="536"/>
    </row>
    <row r="68" spans="67:72" x14ac:dyDescent="0.25">
      <c r="BO68" s="536"/>
      <c r="BP68" s="536"/>
      <c r="BQ68" s="536"/>
      <c r="BR68" s="536"/>
      <c r="BS68" s="536"/>
      <c r="BT68" s="536"/>
    </row>
    <row r="69" spans="67:72" x14ac:dyDescent="0.25">
      <c r="BO69" s="536"/>
      <c r="BP69" s="536"/>
      <c r="BQ69" s="536"/>
      <c r="BR69" s="536"/>
      <c r="BS69" s="536"/>
      <c r="BT69" s="536"/>
    </row>
    <row r="70" spans="67:72" x14ac:dyDescent="0.25">
      <c r="BO70" s="536"/>
      <c r="BP70" s="536"/>
      <c r="BQ70" s="536"/>
      <c r="BR70" s="536"/>
      <c r="BS70" s="536"/>
      <c r="BT70" s="536"/>
    </row>
    <row r="71" spans="67:72" x14ac:dyDescent="0.25">
      <c r="BO71" s="536"/>
      <c r="BP71" s="536"/>
      <c r="BQ71" s="536"/>
      <c r="BR71" s="536"/>
      <c r="BS71" s="536"/>
      <c r="BT71" s="536"/>
    </row>
    <row r="72" spans="67:72" x14ac:dyDescent="0.25">
      <c r="BO72" s="536"/>
      <c r="BP72" s="536"/>
      <c r="BQ72" s="536"/>
      <c r="BR72" s="536"/>
      <c r="BS72" s="536"/>
      <c r="BT72" s="536"/>
    </row>
    <row r="73" spans="67:72" x14ac:dyDescent="0.25">
      <c r="BO73" s="536"/>
      <c r="BP73" s="536"/>
      <c r="BQ73" s="536"/>
      <c r="BR73" s="536"/>
      <c r="BS73" s="536"/>
      <c r="BT73" s="536"/>
    </row>
    <row r="74" spans="67:72" x14ac:dyDescent="0.25">
      <c r="BO74" s="536"/>
      <c r="BP74" s="536"/>
      <c r="BQ74" s="536"/>
      <c r="BR74" s="536"/>
      <c r="BS74" s="536"/>
      <c r="BT74" s="536"/>
    </row>
    <row r="75" spans="67:72" x14ac:dyDescent="0.25">
      <c r="BO75" s="536"/>
      <c r="BP75" s="536"/>
      <c r="BQ75" s="536"/>
      <c r="BR75" s="536"/>
      <c r="BS75" s="536"/>
      <c r="BT75" s="536"/>
    </row>
    <row r="76" spans="67:72" x14ac:dyDescent="0.25">
      <c r="BO76" s="536"/>
      <c r="BP76" s="536"/>
      <c r="BQ76" s="536"/>
      <c r="BR76" s="536"/>
      <c r="BS76" s="536"/>
      <c r="BT76" s="536"/>
    </row>
    <row r="77" spans="67:72" x14ac:dyDescent="0.25">
      <c r="BO77" s="536"/>
      <c r="BP77" s="536"/>
      <c r="BQ77" s="536"/>
      <c r="BR77" s="536"/>
      <c r="BS77" s="536"/>
      <c r="BT77" s="536"/>
    </row>
    <row r="78" spans="67:72" x14ac:dyDescent="0.25">
      <c r="BO78" s="536"/>
      <c r="BP78" s="536"/>
      <c r="BQ78" s="536"/>
      <c r="BR78" s="536"/>
      <c r="BS78" s="536"/>
      <c r="BT78" s="536"/>
    </row>
    <row r="79" spans="67:72" x14ac:dyDescent="0.25">
      <c r="BO79" s="536"/>
      <c r="BP79" s="536"/>
      <c r="BQ79" s="536"/>
      <c r="BR79" s="536"/>
      <c r="BS79" s="536"/>
      <c r="BT79" s="536"/>
    </row>
    <row r="80" spans="67:72" x14ac:dyDescent="0.25">
      <c r="BO80" s="536"/>
      <c r="BP80" s="536"/>
      <c r="BQ80" s="536"/>
      <c r="BR80" s="536"/>
      <c r="BS80" s="536"/>
      <c r="BT80" s="536"/>
    </row>
    <row r="81" spans="67:72" x14ac:dyDescent="0.25">
      <c r="BO81" s="536"/>
      <c r="BP81" s="536"/>
      <c r="BQ81" s="536"/>
      <c r="BR81" s="536"/>
      <c r="BS81" s="536"/>
      <c r="BT81" s="536"/>
    </row>
    <row r="82" spans="67:72" x14ac:dyDescent="0.25">
      <c r="BO82" s="536"/>
      <c r="BP82" s="536"/>
      <c r="BQ82" s="536"/>
      <c r="BR82" s="536"/>
      <c r="BS82" s="536"/>
      <c r="BT82" s="536"/>
    </row>
    <row r="83" spans="67:72" x14ac:dyDescent="0.25">
      <c r="BO83" s="536"/>
      <c r="BP83" s="536"/>
      <c r="BQ83" s="536"/>
      <c r="BR83" s="536"/>
      <c r="BS83" s="536"/>
      <c r="BT83" s="536"/>
    </row>
    <row r="84" spans="67:72" x14ac:dyDescent="0.25">
      <c r="BO84" s="536"/>
      <c r="BP84" s="536"/>
      <c r="BQ84" s="536"/>
      <c r="BR84" s="536"/>
      <c r="BS84" s="536"/>
      <c r="BT84" s="536"/>
    </row>
    <row r="85" spans="67:72" x14ac:dyDescent="0.25">
      <c r="BO85" s="536"/>
      <c r="BP85" s="536"/>
      <c r="BQ85" s="536"/>
      <c r="BR85" s="536"/>
      <c r="BS85" s="536"/>
      <c r="BT85" s="536"/>
    </row>
    <row r="86" spans="67:72" x14ac:dyDescent="0.25">
      <c r="BO86" s="536"/>
      <c r="BP86" s="536"/>
      <c r="BQ86" s="536"/>
      <c r="BR86" s="536"/>
      <c r="BS86" s="536"/>
      <c r="BT86" s="536"/>
    </row>
    <row r="87" spans="67:72" x14ac:dyDescent="0.25">
      <c r="BO87" s="536"/>
      <c r="BP87" s="536"/>
      <c r="BQ87" s="536"/>
      <c r="BR87" s="536"/>
      <c r="BS87" s="536"/>
      <c r="BT87" s="536"/>
    </row>
    <row r="88" spans="67:72" x14ac:dyDescent="0.25">
      <c r="BO88" s="536"/>
      <c r="BP88" s="536"/>
      <c r="BQ88" s="536"/>
      <c r="BR88" s="536"/>
      <c r="BS88" s="536"/>
      <c r="BT88" s="536"/>
    </row>
    <row r="89" spans="67:72" x14ac:dyDescent="0.25">
      <c r="BO89" s="536"/>
      <c r="BP89" s="536"/>
      <c r="BQ89" s="536"/>
      <c r="BR89" s="536"/>
      <c r="BS89" s="536"/>
      <c r="BT89" s="536"/>
    </row>
    <row r="90" spans="67:72" x14ac:dyDescent="0.25">
      <c r="BO90" s="536"/>
      <c r="BP90" s="536"/>
      <c r="BQ90" s="536"/>
      <c r="BR90" s="536"/>
      <c r="BS90" s="536"/>
      <c r="BT90" s="536"/>
    </row>
    <row r="91" spans="67:72" x14ac:dyDescent="0.25">
      <c r="BO91" s="536"/>
      <c r="BP91" s="536"/>
      <c r="BQ91" s="536"/>
      <c r="BR91" s="536"/>
      <c r="BS91" s="536"/>
      <c r="BT91" s="536"/>
    </row>
    <row r="92" spans="67:72" x14ac:dyDescent="0.25">
      <c r="BO92" s="536"/>
      <c r="BP92" s="536"/>
      <c r="BQ92" s="536"/>
      <c r="BR92" s="536"/>
      <c r="BS92" s="536"/>
      <c r="BT92" s="536"/>
    </row>
    <row r="93" spans="67:72" x14ac:dyDescent="0.25">
      <c r="BO93" s="536"/>
      <c r="BP93" s="536"/>
      <c r="BQ93" s="536"/>
      <c r="BR93" s="536"/>
      <c r="BS93" s="536"/>
      <c r="BT93" s="536"/>
    </row>
    <row r="94" spans="67:72" x14ac:dyDescent="0.25">
      <c r="BO94" s="536"/>
      <c r="BP94" s="536"/>
      <c r="BQ94" s="536"/>
      <c r="BR94" s="536"/>
      <c r="BS94" s="536"/>
      <c r="BT94" s="536"/>
    </row>
    <row r="95" spans="67:72" x14ac:dyDescent="0.25">
      <c r="BO95" s="536"/>
      <c r="BP95" s="536"/>
      <c r="BQ95" s="536"/>
      <c r="BR95" s="536"/>
      <c r="BS95" s="536"/>
      <c r="BT95" s="536"/>
    </row>
    <row r="96" spans="67:72" x14ac:dyDescent="0.25">
      <c r="BO96" s="536"/>
      <c r="BP96" s="536"/>
      <c r="BQ96" s="536"/>
      <c r="BR96" s="536"/>
      <c r="BS96" s="536"/>
      <c r="BT96" s="536"/>
    </row>
    <row r="97" spans="67:72" x14ac:dyDescent="0.25">
      <c r="BO97" s="536"/>
      <c r="BP97" s="536"/>
      <c r="BQ97" s="536"/>
      <c r="BR97" s="536"/>
      <c r="BS97" s="536"/>
      <c r="BT97" s="536"/>
    </row>
    <row r="98" spans="67:72" x14ac:dyDescent="0.25">
      <c r="BO98" s="536"/>
      <c r="BP98" s="536"/>
      <c r="BQ98" s="536"/>
      <c r="BR98" s="536"/>
      <c r="BS98" s="536"/>
      <c r="BT98" s="536"/>
    </row>
    <row r="99" spans="67:72" x14ac:dyDescent="0.25">
      <c r="BO99" s="536"/>
      <c r="BP99" s="536"/>
      <c r="BQ99" s="536"/>
      <c r="BR99" s="536"/>
      <c r="BS99" s="536"/>
      <c r="BT99" s="536"/>
    </row>
    <row r="100" spans="67:72" x14ac:dyDescent="0.25">
      <c r="BO100" s="536"/>
      <c r="BP100" s="536"/>
      <c r="BQ100" s="536"/>
      <c r="BR100" s="536"/>
      <c r="BS100" s="536"/>
      <c r="BT100" s="536"/>
    </row>
    <row r="101" spans="67:72" x14ac:dyDescent="0.25">
      <c r="BO101" s="536"/>
      <c r="BP101" s="536"/>
      <c r="BQ101" s="536"/>
      <c r="BR101" s="536"/>
      <c r="BS101" s="536"/>
      <c r="BT101" s="536"/>
    </row>
    <row r="102" spans="67:72" x14ac:dyDescent="0.25">
      <c r="BO102" s="536"/>
      <c r="BP102" s="536"/>
      <c r="BQ102" s="536"/>
      <c r="BR102" s="536"/>
      <c r="BS102" s="536"/>
      <c r="BT102" s="536"/>
    </row>
    <row r="103" spans="67:72" x14ac:dyDescent="0.25">
      <c r="BO103" s="536"/>
      <c r="BP103" s="536"/>
      <c r="BQ103" s="536"/>
      <c r="BR103" s="536"/>
      <c r="BS103" s="536"/>
      <c r="BT103" s="536"/>
    </row>
    <row r="104" spans="67:72" x14ac:dyDescent="0.25">
      <c r="BO104" s="536"/>
      <c r="BP104" s="536"/>
      <c r="BQ104" s="536"/>
      <c r="BR104" s="536"/>
      <c r="BS104" s="536"/>
      <c r="BT104" s="536"/>
    </row>
    <row r="105" spans="67:72" x14ac:dyDescent="0.25">
      <c r="BO105" s="536"/>
      <c r="BP105" s="536"/>
      <c r="BQ105" s="536"/>
      <c r="BR105" s="536"/>
      <c r="BS105" s="536"/>
      <c r="BT105" s="536"/>
    </row>
    <row r="106" spans="67:72" x14ac:dyDescent="0.25">
      <c r="BO106" s="536"/>
      <c r="BP106" s="536"/>
      <c r="BQ106" s="536"/>
      <c r="BR106" s="536"/>
      <c r="BS106" s="536"/>
      <c r="BT106" s="536"/>
    </row>
    <row r="107" spans="67:72" x14ac:dyDescent="0.25">
      <c r="BO107" s="536"/>
      <c r="BP107" s="536"/>
      <c r="BQ107" s="536"/>
      <c r="BR107" s="536"/>
      <c r="BS107" s="536"/>
      <c r="BT107" s="536"/>
    </row>
    <row r="108" spans="67:72" x14ac:dyDescent="0.25">
      <c r="BO108" s="536"/>
      <c r="BP108" s="536"/>
      <c r="BQ108" s="536"/>
      <c r="BR108" s="536"/>
      <c r="BS108" s="536"/>
      <c r="BT108" s="536"/>
    </row>
    <row r="109" spans="67:72" x14ac:dyDescent="0.25">
      <c r="BO109" s="536"/>
      <c r="BP109" s="536"/>
      <c r="BQ109" s="536"/>
      <c r="BR109" s="536"/>
      <c r="BS109" s="536"/>
      <c r="BT109" s="536"/>
    </row>
    <row r="110" spans="67:72" x14ac:dyDescent="0.25">
      <c r="BO110" s="536"/>
      <c r="BP110" s="536"/>
      <c r="BQ110" s="536"/>
      <c r="BR110" s="536"/>
      <c r="BS110" s="536"/>
      <c r="BT110" s="536"/>
    </row>
    <row r="111" spans="67:72" x14ac:dyDescent="0.25">
      <c r="BO111" s="536"/>
      <c r="BP111" s="536"/>
      <c r="BQ111" s="536"/>
      <c r="BR111" s="536"/>
      <c r="BS111" s="536"/>
      <c r="BT111" s="536"/>
    </row>
    <row r="112" spans="67:72" x14ac:dyDescent="0.25">
      <c r="BO112" s="536"/>
      <c r="BP112" s="536"/>
      <c r="BQ112" s="536"/>
      <c r="BR112" s="536"/>
      <c r="BS112" s="536"/>
      <c r="BT112" s="536"/>
    </row>
    <row r="113" spans="67:72" x14ac:dyDescent="0.25">
      <c r="BO113" s="536"/>
      <c r="BP113" s="536"/>
      <c r="BQ113" s="536"/>
      <c r="BR113" s="536"/>
      <c r="BS113" s="536"/>
      <c r="BT113" s="536"/>
    </row>
    <row r="114" spans="67:72" x14ac:dyDescent="0.25">
      <c r="BO114" s="536"/>
      <c r="BP114" s="536"/>
      <c r="BQ114" s="536"/>
      <c r="BR114" s="536"/>
      <c r="BS114" s="536"/>
      <c r="BT114" s="536"/>
    </row>
    <row r="115" spans="67:72" x14ac:dyDescent="0.25">
      <c r="BO115" s="536"/>
      <c r="BP115" s="536"/>
      <c r="BQ115" s="536"/>
      <c r="BR115" s="536"/>
      <c r="BS115" s="536"/>
      <c r="BT115" s="536"/>
    </row>
    <row r="116" spans="67:72" x14ac:dyDescent="0.25">
      <c r="BO116" s="536"/>
      <c r="BP116" s="536"/>
      <c r="BQ116" s="536"/>
      <c r="BR116" s="536"/>
      <c r="BS116" s="536"/>
      <c r="BT116" s="536"/>
    </row>
    <row r="117" spans="67:72" x14ac:dyDescent="0.25">
      <c r="BO117" s="536"/>
      <c r="BP117" s="536"/>
      <c r="BQ117" s="536"/>
      <c r="BR117" s="536"/>
      <c r="BS117" s="536"/>
      <c r="BT117" s="536"/>
    </row>
    <row r="118" spans="67:72" x14ac:dyDescent="0.25">
      <c r="BO118" s="536"/>
      <c r="BP118" s="536"/>
      <c r="BQ118" s="536"/>
      <c r="BR118" s="536"/>
      <c r="BS118" s="536"/>
      <c r="BT118" s="536"/>
    </row>
    <row r="119" spans="67:72" x14ac:dyDescent="0.25">
      <c r="BO119" s="536"/>
      <c r="BP119" s="536"/>
      <c r="BQ119" s="536"/>
      <c r="BR119" s="536"/>
      <c r="BS119" s="536"/>
      <c r="BT119" s="536"/>
    </row>
    <row r="120" spans="67:72" x14ac:dyDescent="0.25">
      <c r="BO120" s="536"/>
      <c r="BP120" s="536"/>
      <c r="BQ120" s="536"/>
      <c r="BR120" s="536"/>
      <c r="BS120" s="536"/>
      <c r="BT120" s="536"/>
    </row>
    <row r="121" spans="67:72" x14ac:dyDescent="0.25">
      <c r="BO121" s="536"/>
      <c r="BP121" s="536"/>
      <c r="BQ121" s="536"/>
      <c r="BR121" s="536"/>
      <c r="BS121" s="536"/>
      <c r="BT121" s="536"/>
    </row>
    <row r="122" spans="67:72" x14ac:dyDescent="0.25">
      <c r="BO122" s="536"/>
      <c r="BP122" s="536"/>
      <c r="BQ122" s="536"/>
      <c r="BR122" s="536"/>
      <c r="BS122" s="536"/>
      <c r="BT122" s="536"/>
    </row>
    <row r="123" spans="67:72" x14ac:dyDescent="0.25">
      <c r="BO123" s="536"/>
      <c r="BP123" s="536"/>
      <c r="BQ123" s="536"/>
      <c r="BR123" s="536"/>
      <c r="BS123" s="536"/>
      <c r="BT123" s="536"/>
    </row>
    <row r="124" spans="67:72" x14ac:dyDescent="0.25">
      <c r="BO124" s="536"/>
      <c r="BP124" s="536"/>
      <c r="BQ124" s="536"/>
      <c r="BR124" s="536"/>
      <c r="BS124" s="536"/>
      <c r="BT124" s="536"/>
    </row>
    <row r="125" spans="67:72" x14ac:dyDescent="0.25">
      <c r="BO125" s="536"/>
      <c r="BP125" s="536"/>
      <c r="BQ125" s="536"/>
      <c r="BR125" s="536"/>
      <c r="BS125" s="536"/>
      <c r="BT125" s="536"/>
    </row>
    <row r="126" spans="67:72" x14ac:dyDescent="0.25">
      <c r="BO126" s="536"/>
      <c r="BP126" s="536"/>
      <c r="BQ126" s="536"/>
      <c r="BR126" s="536"/>
      <c r="BS126" s="536"/>
      <c r="BT126" s="536"/>
    </row>
    <row r="127" spans="67:72" x14ac:dyDescent="0.25">
      <c r="BO127" s="536"/>
      <c r="BP127" s="536"/>
      <c r="BQ127" s="536"/>
      <c r="BR127" s="536"/>
      <c r="BS127" s="536"/>
      <c r="BT127" s="536"/>
    </row>
    <row r="128" spans="67:72" x14ac:dyDescent="0.25">
      <c r="BO128" s="536"/>
      <c r="BP128" s="536"/>
      <c r="BQ128" s="536"/>
      <c r="BR128" s="536"/>
      <c r="BS128" s="536"/>
      <c r="BT128" s="536"/>
    </row>
    <row r="129" spans="67:72" x14ac:dyDescent="0.25">
      <c r="BO129" s="536"/>
      <c r="BP129" s="536"/>
      <c r="BQ129" s="536"/>
      <c r="BR129" s="536"/>
      <c r="BS129" s="536"/>
      <c r="BT129" s="536"/>
    </row>
    <row r="130" spans="67:72" x14ac:dyDescent="0.25">
      <c r="BO130" s="536"/>
      <c r="BP130" s="536"/>
      <c r="BQ130" s="536"/>
      <c r="BR130" s="536"/>
      <c r="BS130" s="536"/>
      <c r="BT130" s="536"/>
    </row>
    <row r="131" spans="67:72" x14ac:dyDescent="0.25">
      <c r="BO131" s="536"/>
      <c r="BP131" s="536"/>
      <c r="BQ131" s="536"/>
      <c r="BR131" s="536"/>
      <c r="BS131" s="536"/>
      <c r="BT131" s="536"/>
    </row>
    <row r="132" spans="67:72" x14ac:dyDescent="0.25">
      <c r="BO132" s="536"/>
      <c r="BP132" s="536"/>
      <c r="BQ132" s="536"/>
      <c r="BR132" s="536"/>
      <c r="BS132" s="536"/>
      <c r="BT132" s="536"/>
    </row>
    <row r="133" spans="67:72" x14ac:dyDescent="0.25">
      <c r="BO133" s="536"/>
      <c r="BP133" s="536"/>
      <c r="BQ133" s="536"/>
      <c r="BR133" s="536"/>
      <c r="BS133" s="536"/>
      <c r="BT133" s="536"/>
    </row>
    <row r="134" spans="67:72" x14ac:dyDescent="0.25">
      <c r="BO134" s="536"/>
      <c r="BP134" s="536"/>
      <c r="BQ134" s="536"/>
      <c r="BR134" s="536"/>
      <c r="BS134" s="536"/>
      <c r="BT134" s="536"/>
    </row>
    <row r="135" spans="67:72" x14ac:dyDescent="0.25">
      <c r="BO135" s="536"/>
      <c r="BP135" s="536"/>
      <c r="BQ135" s="536"/>
      <c r="BR135" s="536"/>
      <c r="BS135" s="536"/>
      <c r="BT135" s="536"/>
    </row>
    <row r="136" spans="67:72" x14ac:dyDescent="0.25">
      <c r="BO136" s="536"/>
      <c r="BP136" s="536"/>
      <c r="BQ136" s="536"/>
      <c r="BR136" s="536"/>
      <c r="BS136" s="536"/>
      <c r="BT136" s="536"/>
    </row>
  </sheetData>
  <sheetProtection sheet="1" objects="1" scenarios="1"/>
  <dataConsolidate/>
  <mergeCells count="87">
    <mergeCell ref="BE10:BF10"/>
    <mergeCell ref="BE11:BF11"/>
    <mergeCell ref="BE7:BF7"/>
    <mergeCell ref="B10:B13"/>
    <mergeCell ref="C10:G13"/>
    <mergeCell ref="C9:R9"/>
    <mergeCell ref="C8:R8"/>
    <mergeCell ref="V8:AK8"/>
    <mergeCell ref="U7:AK7"/>
    <mergeCell ref="S8:T8"/>
    <mergeCell ref="S9:T9"/>
    <mergeCell ref="B7:R7"/>
    <mergeCell ref="S7:T7"/>
    <mergeCell ref="AA9:AK9"/>
    <mergeCell ref="AA10:AK10"/>
    <mergeCell ref="S10:T10"/>
    <mergeCell ref="H15:R15"/>
    <mergeCell ref="H16:R16"/>
    <mergeCell ref="BH4:BL5"/>
    <mergeCell ref="AF5:AG5"/>
    <mergeCell ref="AP5:AQ5"/>
    <mergeCell ref="AL9:AM9"/>
    <mergeCell ref="AL10:AM10"/>
    <mergeCell ref="AL7:AM7"/>
    <mergeCell ref="AL8:AM8"/>
    <mergeCell ref="AL12:AM12"/>
    <mergeCell ref="AL13:AM13"/>
    <mergeCell ref="AN7:BD7"/>
    <mergeCell ref="BE8:BF8"/>
    <mergeCell ref="BE9:BF9"/>
    <mergeCell ref="AL14:AM14"/>
    <mergeCell ref="AL11:AM11"/>
    <mergeCell ref="B2:V2"/>
    <mergeCell ref="B4:J4"/>
    <mergeCell ref="L4:AJ4"/>
    <mergeCell ref="B5:F5"/>
    <mergeCell ref="G5:H5"/>
    <mergeCell ref="J5:N5"/>
    <mergeCell ref="O5:P5"/>
    <mergeCell ref="R5:V5"/>
    <mergeCell ref="Z5:AE5"/>
    <mergeCell ref="W5:X5"/>
    <mergeCell ref="AI5:AO5"/>
    <mergeCell ref="S11:T11"/>
    <mergeCell ref="S12:T12"/>
    <mergeCell ref="S13:T13"/>
    <mergeCell ref="S14:T14"/>
    <mergeCell ref="AA11:AK11"/>
    <mergeCell ref="AA12:AK12"/>
    <mergeCell ref="AA13:AK13"/>
    <mergeCell ref="AA14:AK14"/>
    <mergeCell ref="U9:U11"/>
    <mergeCell ref="U12:U14"/>
    <mergeCell ref="V9:Z11"/>
    <mergeCell ref="V12:Z14"/>
    <mergeCell ref="B23:I26"/>
    <mergeCell ref="B27:I30"/>
    <mergeCell ref="AL15:AM15"/>
    <mergeCell ref="AL16:AM16"/>
    <mergeCell ref="AL17:AM17"/>
    <mergeCell ref="C17:R17"/>
    <mergeCell ref="AL19:AM19"/>
    <mergeCell ref="S15:T15"/>
    <mergeCell ref="S16:T16"/>
    <mergeCell ref="S17:T17"/>
    <mergeCell ref="V15:AK15"/>
    <mergeCell ref="V16:AK16"/>
    <mergeCell ref="V17:AK17"/>
    <mergeCell ref="B14:B16"/>
    <mergeCell ref="C14:G16"/>
    <mergeCell ref="H14:R14"/>
    <mergeCell ref="B31:I34"/>
    <mergeCell ref="J23:BF26"/>
    <mergeCell ref="J27:BF30"/>
    <mergeCell ref="J31:BF34"/>
    <mergeCell ref="S18:T18"/>
    <mergeCell ref="S19:T19"/>
    <mergeCell ref="S20:T20"/>
    <mergeCell ref="S21:T21"/>
    <mergeCell ref="B22:BF22"/>
    <mergeCell ref="C21:R21"/>
    <mergeCell ref="C20:R20"/>
    <mergeCell ref="AL20:AM20"/>
    <mergeCell ref="AL21:AM21"/>
    <mergeCell ref="C19:R19"/>
    <mergeCell ref="C18:R18"/>
    <mergeCell ref="AL18:AM18"/>
  </mergeCells>
  <phoneticPr fontId="7"/>
  <conditionalFormatting sqref="G5 O5 W5:X5 M6:W6 J23 J27 J31">
    <cfRule type="notContainsBlanks" dxfId="66" priority="32">
      <formula>LEN(TRIM(G5))&gt;0</formula>
    </cfRule>
  </conditionalFormatting>
  <conditionalFormatting sqref="G5">
    <cfRule type="containsBlanks" dxfId="65" priority="452">
      <formula>LEN(TRIM(G5))=0</formula>
    </cfRule>
    <cfRule type="expression" dxfId="64" priority="453">
      <formula>$O$5+$W$5&gt;$G$5</formula>
    </cfRule>
  </conditionalFormatting>
  <conditionalFormatting sqref="AF5">
    <cfRule type="notContainsBlanks" dxfId="63" priority="3">
      <formula>LEN(TRIM(AF5))&gt;0</formula>
    </cfRule>
  </conditionalFormatting>
  <conditionalFormatting sqref="AP5:AQ5">
    <cfRule type="notContainsBlanks" dxfId="62" priority="1">
      <formula>LEN(TRIM(AP5))&gt;0</formula>
    </cfRule>
  </conditionalFormatting>
  <dataValidations disablePrompts="1" count="4">
    <dataValidation type="whole" imeMode="halfAlpha" operator="greaterThanOrEqual" allowBlank="1" showInputMessage="1" showErrorMessage="1" sqref="O5 G5" xr:uid="{7132FD32-AB54-4D8A-92CB-AE0D83819ACA}">
      <formula1>1</formula1>
    </dataValidation>
    <dataValidation imeMode="hiragana" allowBlank="1" showInputMessage="1" showErrorMessage="1" sqref="J23 J27:BF34" xr:uid="{AC2F32AD-60D0-4B63-AC4B-AA457291F322}"/>
    <dataValidation type="list" imeMode="halfAlpha" operator="greaterThanOrEqual" allowBlank="1" showInputMessage="1" showErrorMessage="1" sqref="AP5 AF5" xr:uid="{3069A14C-8190-4B75-82BA-EA0183016569}">
      <formula1>"5,10,30"</formula1>
    </dataValidation>
    <dataValidation type="whole" imeMode="halfAlpha" operator="greaterThanOrEqual" allowBlank="1" showInputMessage="1" showErrorMessage="1" sqref="W5:X5" xr:uid="{FF41055A-2AB9-4193-8F62-0F4E206C750B}">
      <formula1>0</formula1>
    </dataValidation>
  </dataValidations>
  <pageMargins left="0.70866141732283472" right="0" top="0.74803149606299213" bottom="0.74803149606299213" header="0.31496062992125984" footer="0.31496062992125984"/>
  <pageSetup paperSize="9" scale="46" orientation="portrait"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FA77529E-380E-470A-941A-D35C6B735F93}">
          <x14:formula1>
            <xm:f>date1!$AE$3</xm:f>
          </x14:formula1>
          <xm:sqref>S19:S21 BE8:BE11 S9:S17 AL8:AL15 AL17:AL21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tabColor theme="9" tint="0.59999389629810485"/>
    <pageSetUpPr autoPageBreaks="0" fitToPage="1"/>
  </sheetPr>
  <dimension ref="A1:Q55"/>
  <sheetViews>
    <sheetView showGridLines="0" view="pageBreakPreview" topLeftCell="A34" zoomScaleNormal="115" zoomScaleSheetLayoutView="100" workbookViewId="0"/>
  </sheetViews>
  <sheetFormatPr defaultColWidth="9" defaultRowHeight="13.5" x14ac:dyDescent="0.15"/>
  <cols>
    <col min="1" max="1" width="1.75" customWidth="1"/>
    <col min="2" max="2" width="16.75" customWidth="1"/>
    <col min="3" max="3" width="10" customWidth="1"/>
    <col min="4" max="4" width="35.375" customWidth="1"/>
    <col min="5" max="6" width="8.25" customWidth="1"/>
    <col min="7" max="7" width="40.875" customWidth="1"/>
    <col min="8" max="9" width="13" style="521" customWidth="1"/>
  </cols>
  <sheetData>
    <row r="1" spans="2:17" ht="15" x14ac:dyDescent="0.15">
      <c r="B1" t="s">
        <v>908</v>
      </c>
      <c r="C1" s="18"/>
      <c r="D1" s="18"/>
      <c r="E1" s="18"/>
      <c r="G1" s="515"/>
      <c r="H1" s="517"/>
      <c r="I1" s="661"/>
      <c r="J1" s="1124" t="s">
        <v>876</v>
      </c>
      <c r="K1" s="1124"/>
      <c r="L1" s="1124"/>
      <c r="M1" s="1124"/>
      <c r="N1" s="1124"/>
      <c r="O1" s="1124"/>
      <c r="P1" s="1124"/>
      <c r="Q1" s="1124"/>
    </row>
    <row r="2" spans="2:17" s="19" customFormat="1" ht="40.5" customHeight="1" x14ac:dyDescent="0.15">
      <c r="B2" s="20" t="s">
        <v>806</v>
      </c>
      <c r="C2" s="1332" t="s">
        <v>611</v>
      </c>
      <c r="D2" s="1332"/>
      <c r="E2" s="20" t="s">
        <v>612</v>
      </c>
      <c r="F2" s="21" t="s">
        <v>168</v>
      </c>
      <c r="G2" s="20" t="s">
        <v>787</v>
      </c>
      <c r="H2" s="20" t="s">
        <v>790</v>
      </c>
      <c r="I2" s="580" t="s">
        <v>822</v>
      </c>
      <c r="J2" s="624" t="s">
        <v>882</v>
      </c>
      <c r="K2" s="622"/>
      <c r="L2" s="622"/>
      <c r="M2" s="622"/>
      <c r="N2" s="622"/>
      <c r="O2" s="622"/>
      <c r="P2" s="622"/>
      <c r="Q2" s="622"/>
    </row>
    <row r="3" spans="2:17" s="19" customFormat="1" ht="34.5" customHeight="1" x14ac:dyDescent="0.15">
      <c r="B3" s="1322" t="s">
        <v>1207</v>
      </c>
      <c r="C3" s="1331" t="s">
        <v>823</v>
      </c>
      <c r="D3" s="1331"/>
      <c r="E3" s="1311" t="s">
        <v>322</v>
      </c>
      <c r="F3" s="1314" t="s">
        <v>169</v>
      </c>
      <c r="G3" s="509" t="s">
        <v>894</v>
      </c>
      <c r="H3" s="1317" t="s">
        <v>788</v>
      </c>
      <c r="I3" s="700"/>
      <c r="J3" s="623" t="s">
        <v>877</v>
      </c>
      <c r="K3" s="622"/>
      <c r="L3" s="622"/>
      <c r="M3" s="622"/>
      <c r="N3" s="622"/>
      <c r="O3" s="622"/>
      <c r="P3" s="622"/>
      <c r="Q3" s="622"/>
    </row>
    <row r="4" spans="2:17" s="19" customFormat="1" ht="17.25" customHeight="1" x14ac:dyDescent="0.15">
      <c r="B4" s="1323"/>
      <c r="C4" s="1326" t="s">
        <v>824</v>
      </c>
      <c r="D4" s="1327"/>
      <c r="E4" s="1312"/>
      <c r="F4" s="1315"/>
      <c r="G4" s="581"/>
      <c r="H4" s="1318"/>
      <c r="I4" s="701"/>
    </row>
    <row r="5" spans="2:17" s="19" customFormat="1" ht="17.25" customHeight="1" x14ac:dyDescent="0.15">
      <c r="B5" s="1323"/>
      <c r="C5" s="1333" t="s">
        <v>807</v>
      </c>
      <c r="D5" s="1333"/>
      <c r="E5" s="1312"/>
      <c r="F5" s="1315"/>
      <c r="G5" s="581"/>
      <c r="H5" s="1318"/>
      <c r="I5" s="701"/>
    </row>
    <row r="6" spans="2:17" s="19" customFormat="1" ht="22.5" customHeight="1" x14ac:dyDescent="0.15">
      <c r="B6" s="1323"/>
      <c r="C6" s="1333" t="s">
        <v>808</v>
      </c>
      <c r="D6" s="1333"/>
      <c r="E6" s="1312"/>
      <c r="F6" s="1315"/>
      <c r="G6" s="581"/>
      <c r="H6" s="1318"/>
      <c r="I6" s="701"/>
    </row>
    <row r="7" spans="2:17" s="19" customFormat="1" ht="17.25" customHeight="1" x14ac:dyDescent="0.15">
      <c r="B7" s="1323"/>
      <c r="C7" s="1326" t="s">
        <v>809</v>
      </c>
      <c r="D7" s="1327"/>
      <c r="E7" s="1312"/>
      <c r="F7" s="1315"/>
      <c r="G7" s="581"/>
      <c r="H7" s="1318"/>
      <c r="I7" s="701"/>
    </row>
    <row r="8" spans="2:17" s="19" customFormat="1" ht="17.25" customHeight="1" x14ac:dyDescent="0.15">
      <c r="B8" s="1323"/>
      <c r="C8" s="1326" t="s">
        <v>954</v>
      </c>
      <c r="D8" s="1327"/>
      <c r="E8" s="1312"/>
      <c r="F8" s="1315"/>
      <c r="G8" s="581"/>
      <c r="H8" s="1318"/>
      <c r="I8" s="701"/>
    </row>
    <row r="9" spans="2:17" s="19" customFormat="1" ht="17.25" customHeight="1" x14ac:dyDescent="0.15">
      <c r="B9" s="1323"/>
      <c r="C9" s="1326" t="s">
        <v>810</v>
      </c>
      <c r="D9" s="1327"/>
      <c r="E9" s="1312"/>
      <c r="F9" s="1315"/>
      <c r="G9" s="581"/>
      <c r="H9" s="1318"/>
      <c r="I9" s="701"/>
    </row>
    <row r="10" spans="2:17" s="19" customFormat="1" ht="17.25" customHeight="1" x14ac:dyDescent="0.15">
      <c r="B10" s="1323"/>
      <c r="C10" s="1328" t="s">
        <v>613</v>
      </c>
      <c r="D10" s="1328"/>
      <c r="E10" s="1312"/>
      <c r="F10" s="1315"/>
      <c r="G10" s="581"/>
      <c r="H10" s="1318"/>
      <c r="I10" s="701"/>
    </row>
    <row r="11" spans="2:17" s="19" customFormat="1" ht="17.25" customHeight="1" x14ac:dyDescent="0.15">
      <c r="B11" s="1323"/>
      <c r="C11" s="1325" t="s">
        <v>614</v>
      </c>
      <c r="D11" s="1325"/>
      <c r="E11" s="1312"/>
      <c r="F11" s="1315"/>
      <c r="G11" s="581"/>
      <c r="H11" s="1318"/>
      <c r="I11" s="701"/>
    </row>
    <row r="12" spans="2:17" s="19" customFormat="1" ht="17.25" customHeight="1" x14ac:dyDescent="0.15">
      <c r="B12" s="1323"/>
      <c r="C12" s="1325" t="s">
        <v>1206</v>
      </c>
      <c r="D12" s="1325"/>
      <c r="E12" s="1312"/>
      <c r="F12" s="1315"/>
      <c r="G12" s="581"/>
      <c r="H12" s="1318"/>
      <c r="I12" s="701"/>
    </row>
    <row r="13" spans="2:17" s="19" customFormat="1" ht="17.25" customHeight="1" x14ac:dyDescent="0.15">
      <c r="B13" s="1323"/>
      <c r="C13" s="1325" t="s">
        <v>591</v>
      </c>
      <c r="D13" s="1325"/>
      <c r="E13" s="1312"/>
      <c r="F13" s="1315"/>
      <c r="G13" s="581"/>
      <c r="H13" s="1318"/>
      <c r="I13" s="701"/>
    </row>
    <row r="14" spans="2:17" s="19" customFormat="1" ht="17.25" customHeight="1" x14ac:dyDescent="0.15">
      <c r="B14" s="1323"/>
      <c r="C14" s="1325" t="s">
        <v>1208</v>
      </c>
      <c r="D14" s="1325"/>
      <c r="E14" s="1312"/>
      <c r="F14" s="1315"/>
      <c r="G14" s="581"/>
      <c r="H14" s="1318"/>
      <c r="I14" s="701"/>
    </row>
    <row r="15" spans="2:17" s="19" customFormat="1" ht="17.25" customHeight="1" x14ac:dyDescent="0.15">
      <c r="B15" s="1324"/>
      <c r="C15" s="1329" t="s">
        <v>909</v>
      </c>
      <c r="D15" s="1329"/>
      <c r="E15" s="1313"/>
      <c r="F15" s="1316"/>
      <c r="G15" s="582"/>
      <c r="H15" s="1319"/>
      <c r="I15" s="702"/>
    </row>
    <row r="16" spans="2:17" s="19" customFormat="1" ht="17.25" customHeight="1" x14ac:dyDescent="0.15">
      <c r="B16" s="502" t="s">
        <v>1205</v>
      </c>
      <c r="C16" s="1330" t="s">
        <v>1204</v>
      </c>
      <c r="D16" s="1330"/>
      <c r="E16" s="508" t="s">
        <v>62</v>
      </c>
      <c r="F16" s="497" t="s">
        <v>169</v>
      </c>
      <c r="G16" s="522"/>
      <c r="H16" s="508" t="s">
        <v>789</v>
      </c>
      <c r="I16" s="700"/>
    </row>
    <row r="17" spans="2:9" s="19" customFormat="1" ht="17.25" customHeight="1" x14ac:dyDescent="0.15">
      <c r="B17" s="1323" t="s">
        <v>1209</v>
      </c>
      <c r="C17" s="1331" t="s">
        <v>564</v>
      </c>
      <c r="D17" s="1331"/>
      <c r="E17" s="1320" t="s">
        <v>322</v>
      </c>
      <c r="F17" s="1314" t="s">
        <v>169</v>
      </c>
      <c r="G17" s="665"/>
      <c r="H17" s="1317" t="s">
        <v>788</v>
      </c>
      <c r="I17" s="700"/>
    </row>
    <row r="18" spans="2:9" s="19" customFormat="1" ht="17.25" customHeight="1" x14ac:dyDescent="0.15">
      <c r="B18" s="1323"/>
      <c r="C18" s="1325" t="s">
        <v>1067</v>
      </c>
      <c r="D18" s="1325"/>
      <c r="E18" s="1321"/>
      <c r="F18" s="1315"/>
      <c r="G18" s="807"/>
      <c r="H18" s="1318"/>
      <c r="I18" s="701"/>
    </row>
    <row r="19" spans="2:9" s="19" customFormat="1" ht="17.25" customHeight="1" x14ac:dyDescent="0.15">
      <c r="B19" s="1323"/>
      <c r="C19" s="1325" t="s">
        <v>615</v>
      </c>
      <c r="D19" s="1325"/>
      <c r="E19" s="1321"/>
      <c r="F19" s="1315"/>
      <c r="G19" s="711"/>
      <c r="H19" s="1318"/>
      <c r="I19" s="703"/>
    </row>
    <row r="20" spans="2:9" s="19" customFormat="1" ht="17.25" customHeight="1" x14ac:dyDescent="0.15">
      <c r="B20" s="1324"/>
      <c r="C20" s="1329" t="s">
        <v>1101</v>
      </c>
      <c r="D20" s="1329"/>
      <c r="E20" s="712" t="s">
        <v>62</v>
      </c>
      <c r="F20" s="713" t="s">
        <v>616</v>
      </c>
      <c r="G20" s="582" t="s">
        <v>1102</v>
      </c>
      <c r="H20" s="837" t="s">
        <v>62</v>
      </c>
      <c r="I20" s="702"/>
    </row>
    <row r="21" spans="2:9" s="19" customFormat="1" ht="34.5" customHeight="1" x14ac:dyDescent="0.15">
      <c r="B21" s="628" t="s">
        <v>912</v>
      </c>
      <c r="C21" s="1336" t="s">
        <v>764</v>
      </c>
      <c r="D21" s="1337"/>
      <c r="E21" s="504" t="s">
        <v>62</v>
      </c>
      <c r="F21" s="497" t="s">
        <v>169</v>
      </c>
      <c r="G21" s="628" t="s">
        <v>878</v>
      </c>
      <c r="H21" s="1308" t="s">
        <v>789</v>
      </c>
      <c r="I21" s="700"/>
    </row>
    <row r="22" spans="2:9" s="19" customFormat="1" ht="44.25" customHeight="1" x14ac:dyDescent="0.15">
      <c r="B22" s="628" t="s">
        <v>795</v>
      </c>
      <c r="C22" s="1336" t="s">
        <v>960</v>
      </c>
      <c r="D22" s="1337"/>
      <c r="E22" s="504" t="s">
        <v>62</v>
      </c>
      <c r="F22" s="497" t="s">
        <v>169</v>
      </c>
      <c r="G22" s="628" t="s">
        <v>913</v>
      </c>
      <c r="H22" s="1309"/>
      <c r="I22" s="700"/>
    </row>
    <row r="23" spans="2:9" s="19" customFormat="1" ht="26.25" customHeight="1" x14ac:dyDescent="0.15">
      <c r="B23" s="507" t="s">
        <v>796</v>
      </c>
      <c r="C23" s="1330" t="s">
        <v>187</v>
      </c>
      <c r="D23" s="1330"/>
      <c r="E23" s="508" t="s">
        <v>62</v>
      </c>
      <c r="F23" s="481" t="s">
        <v>169</v>
      </c>
      <c r="G23" s="507" t="s">
        <v>825</v>
      </c>
      <c r="H23" s="1309"/>
      <c r="I23" s="700"/>
    </row>
    <row r="24" spans="2:9" s="19" customFormat="1" ht="34.5" customHeight="1" x14ac:dyDescent="0.15">
      <c r="B24" s="1334" t="s">
        <v>797</v>
      </c>
      <c r="C24" s="1331" t="s">
        <v>910</v>
      </c>
      <c r="D24" s="1331"/>
      <c r="E24" s="505" t="s">
        <v>62</v>
      </c>
      <c r="F24" s="482" t="s">
        <v>169</v>
      </c>
      <c r="G24" s="612" t="s">
        <v>962</v>
      </c>
      <c r="H24" s="1309"/>
      <c r="I24" s="700"/>
    </row>
    <row r="25" spans="2:9" s="19" customFormat="1" ht="34.5" customHeight="1" x14ac:dyDescent="0.15">
      <c r="B25" s="1338"/>
      <c r="C25" s="1339" t="s">
        <v>892</v>
      </c>
      <c r="D25" s="1339"/>
      <c r="E25" s="500" t="s">
        <v>62</v>
      </c>
      <c r="F25" s="664" t="s">
        <v>169</v>
      </c>
      <c r="G25" s="627" t="s">
        <v>963</v>
      </c>
      <c r="H25" s="1309"/>
      <c r="I25" s="701"/>
    </row>
    <row r="26" spans="2:9" s="19" customFormat="1" ht="17.25" customHeight="1" x14ac:dyDescent="0.15">
      <c r="B26" s="1338"/>
      <c r="C26" s="1329" t="s">
        <v>891</v>
      </c>
      <c r="D26" s="1329"/>
      <c r="E26" s="506" t="s">
        <v>62</v>
      </c>
      <c r="F26" s="626" t="s">
        <v>169</v>
      </c>
      <c r="G26" s="650" t="s">
        <v>961</v>
      </c>
      <c r="H26" s="1309"/>
      <c r="I26" s="702"/>
    </row>
    <row r="27" spans="2:9" s="19" customFormat="1" ht="17.25" customHeight="1" x14ac:dyDescent="0.15">
      <c r="B27" s="1334" t="s">
        <v>798</v>
      </c>
      <c r="C27" s="1331" t="s">
        <v>911</v>
      </c>
      <c r="D27" s="1331"/>
      <c r="E27" s="505" t="s">
        <v>62</v>
      </c>
      <c r="F27" s="482" t="s">
        <v>169</v>
      </c>
      <c r="G27" s="509" t="s">
        <v>865</v>
      </c>
      <c r="H27" s="1309"/>
      <c r="I27" s="700"/>
    </row>
    <row r="28" spans="2:9" s="19" customFormat="1" ht="17.25" customHeight="1" x14ac:dyDescent="0.15">
      <c r="B28" s="1335"/>
      <c r="C28" s="1329" t="s">
        <v>765</v>
      </c>
      <c r="D28" s="1329"/>
      <c r="E28" s="506" t="s">
        <v>62</v>
      </c>
      <c r="F28" s="506" t="s">
        <v>616</v>
      </c>
      <c r="G28" s="503" t="s">
        <v>766</v>
      </c>
      <c r="H28" s="1309"/>
      <c r="I28" s="702"/>
    </row>
    <row r="29" spans="2:9" s="19" customFormat="1" ht="17.25" customHeight="1" x14ac:dyDescent="0.15">
      <c r="B29" s="1334" t="s">
        <v>799</v>
      </c>
      <c r="C29" s="1343" t="s">
        <v>170</v>
      </c>
      <c r="D29" s="1344"/>
      <c r="E29" s="505" t="s">
        <v>62</v>
      </c>
      <c r="F29" s="505" t="s">
        <v>616</v>
      </c>
      <c r="G29" s="1334" t="s">
        <v>767</v>
      </c>
      <c r="H29" s="1309"/>
      <c r="I29" s="700"/>
    </row>
    <row r="30" spans="2:9" s="19" customFormat="1" ht="17.25" customHeight="1" x14ac:dyDescent="0.15">
      <c r="B30" s="1335"/>
      <c r="C30" s="1341" t="s">
        <v>609</v>
      </c>
      <c r="D30" s="1342"/>
      <c r="E30" s="506" t="s">
        <v>62</v>
      </c>
      <c r="F30" s="506" t="s">
        <v>617</v>
      </c>
      <c r="G30" s="1335"/>
      <c r="H30" s="1309"/>
      <c r="I30" s="702"/>
    </row>
    <row r="31" spans="2:9" s="19" customFormat="1" ht="17.25" customHeight="1" x14ac:dyDescent="0.15">
      <c r="B31" s="1334" t="s">
        <v>800</v>
      </c>
      <c r="C31" s="1343" t="s">
        <v>618</v>
      </c>
      <c r="D31" s="1344"/>
      <c r="E31" s="505" t="s">
        <v>62</v>
      </c>
      <c r="F31" s="505" t="s">
        <v>617</v>
      </c>
      <c r="G31" s="1334" t="s">
        <v>768</v>
      </c>
      <c r="H31" s="1309"/>
      <c r="I31" s="700"/>
    </row>
    <row r="32" spans="2:9" s="19" customFormat="1" ht="17.25" customHeight="1" x14ac:dyDescent="0.15">
      <c r="B32" s="1335"/>
      <c r="C32" s="1341" t="s">
        <v>610</v>
      </c>
      <c r="D32" s="1342"/>
      <c r="E32" s="506" t="s">
        <v>62</v>
      </c>
      <c r="F32" s="506" t="s">
        <v>617</v>
      </c>
      <c r="G32" s="1335"/>
      <c r="H32" s="1309"/>
      <c r="I32" s="702"/>
    </row>
    <row r="33" spans="1:9" s="19" customFormat="1" ht="34.5" customHeight="1" x14ac:dyDescent="0.15">
      <c r="B33" s="714" t="s">
        <v>1053</v>
      </c>
      <c r="C33" s="1343" t="s">
        <v>1055</v>
      </c>
      <c r="D33" s="1344"/>
      <c r="E33" s="716" t="s">
        <v>62</v>
      </c>
      <c r="F33" s="716" t="s">
        <v>617</v>
      </c>
      <c r="G33" s="714" t="s">
        <v>1054</v>
      </c>
      <c r="H33" s="1309"/>
      <c r="I33" s="705"/>
    </row>
    <row r="34" spans="1:9" s="19" customFormat="1" ht="17.25" customHeight="1" x14ac:dyDescent="0.15">
      <c r="B34" s="1334" t="s">
        <v>1068</v>
      </c>
      <c r="C34" s="1343" t="s">
        <v>769</v>
      </c>
      <c r="D34" s="1344"/>
      <c r="E34" s="716" t="s">
        <v>62</v>
      </c>
      <c r="F34" s="716" t="s">
        <v>617</v>
      </c>
      <c r="G34" s="718"/>
      <c r="H34" s="1309"/>
      <c r="I34" s="700"/>
    </row>
    <row r="35" spans="1:9" s="19" customFormat="1" ht="17.25" customHeight="1" x14ac:dyDescent="0.15">
      <c r="B35" s="1335"/>
      <c r="C35" s="1341" t="s">
        <v>770</v>
      </c>
      <c r="D35" s="1342"/>
      <c r="E35" s="717" t="s">
        <v>62</v>
      </c>
      <c r="F35" s="717" t="s">
        <v>617</v>
      </c>
      <c r="G35" s="719"/>
      <c r="H35" s="1309"/>
      <c r="I35" s="702"/>
    </row>
    <row r="36" spans="1:9" s="19" customFormat="1" ht="17.25" customHeight="1" x14ac:dyDescent="0.15">
      <c r="B36" s="1334" t="s">
        <v>1069</v>
      </c>
      <c r="C36" s="1331" t="s">
        <v>867</v>
      </c>
      <c r="D36" s="1331"/>
      <c r="E36" s="505" t="s">
        <v>62</v>
      </c>
      <c r="F36" s="1314" t="s">
        <v>169</v>
      </c>
      <c r="G36" s="510"/>
      <c r="H36" s="1309"/>
      <c r="I36" s="700"/>
    </row>
    <row r="37" spans="1:9" s="19" customFormat="1" ht="17.25" customHeight="1" x14ac:dyDescent="0.15">
      <c r="B37" s="1338"/>
      <c r="C37" s="1325" t="s">
        <v>868</v>
      </c>
      <c r="D37" s="1325"/>
      <c r="E37" s="500" t="s">
        <v>62</v>
      </c>
      <c r="F37" s="1315"/>
      <c r="G37" s="511"/>
      <c r="H37" s="1309"/>
      <c r="I37" s="701"/>
    </row>
    <row r="38" spans="1:9" s="19" customFormat="1" ht="17.25" customHeight="1" x14ac:dyDescent="0.15">
      <c r="B38" s="1338"/>
      <c r="C38" s="1325" t="s">
        <v>869</v>
      </c>
      <c r="D38" s="1325"/>
      <c r="E38" s="500" t="s">
        <v>62</v>
      </c>
      <c r="F38" s="1315"/>
      <c r="G38" s="511"/>
      <c r="H38" s="1309"/>
      <c r="I38" s="701"/>
    </row>
    <row r="39" spans="1:9" s="19" customFormat="1" ht="17.25" customHeight="1" x14ac:dyDescent="0.15">
      <c r="B39" s="1338"/>
      <c r="C39" s="1325" t="s">
        <v>870</v>
      </c>
      <c r="D39" s="1325"/>
      <c r="E39" s="500" t="s">
        <v>62</v>
      </c>
      <c r="F39" s="1315"/>
      <c r="G39" s="511"/>
      <c r="H39" s="1309"/>
      <c r="I39" s="701"/>
    </row>
    <row r="40" spans="1:9" s="19" customFormat="1" ht="17.25" customHeight="1" x14ac:dyDescent="0.15">
      <c r="B40" s="1338"/>
      <c r="C40" s="1325" t="s">
        <v>871</v>
      </c>
      <c r="D40" s="1325"/>
      <c r="E40" s="500" t="s">
        <v>62</v>
      </c>
      <c r="F40" s="1315"/>
      <c r="G40" s="511"/>
      <c r="H40" s="1309"/>
      <c r="I40" s="701"/>
    </row>
    <row r="41" spans="1:9" s="19" customFormat="1" ht="17.25" customHeight="1" x14ac:dyDescent="0.15">
      <c r="B41" s="1338"/>
      <c r="C41" s="1325" t="s">
        <v>914</v>
      </c>
      <c r="D41" s="1325"/>
      <c r="E41" s="500" t="s">
        <v>62</v>
      </c>
      <c r="F41" s="1315"/>
      <c r="G41" s="511"/>
      <c r="H41" s="1309"/>
      <c r="I41" s="701"/>
    </row>
    <row r="42" spans="1:9" s="19" customFormat="1" ht="48" customHeight="1" x14ac:dyDescent="0.15">
      <c r="B42" s="1335"/>
      <c r="C42" s="1329" t="s">
        <v>915</v>
      </c>
      <c r="D42" s="1329"/>
      <c r="E42" s="506" t="s">
        <v>62</v>
      </c>
      <c r="F42" s="1316"/>
      <c r="G42" s="512" t="s">
        <v>887</v>
      </c>
      <c r="H42" s="1309"/>
      <c r="I42" s="703"/>
    </row>
    <row r="43" spans="1:9" s="19" customFormat="1" ht="118.5" customHeight="1" x14ac:dyDescent="0.15">
      <c r="B43" s="1334" t="s">
        <v>1070</v>
      </c>
      <c r="C43" s="1347" t="s">
        <v>1202</v>
      </c>
      <c r="D43" s="1348"/>
      <c r="E43" s="505" t="s">
        <v>62</v>
      </c>
      <c r="F43" s="482" t="s">
        <v>169</v>
      </c>
      <c r="G43" s="612" t="s">
        <v>1203</v>
      </c>
      <c r="H43" s="1309"/>
      <c r="I43" s="700"/>
    </row>
    <row r="44" spans="1:9" s="19" customFormat="1" ht="34.5" customHeight="1" x14ac:dyDescent="0.15">
      <c r="B44" s="1335"/>
      <c r="C44" s="1341" t="s">
        <v>866</v>
      </c>
      <c r="D44" s="1342"/>
      <c r="E44" s="506" t="s">
        <v>62</v>
      </c>
      <c r="F44" s="626" t="s">
        <v>169</v>
      </c>
      <c r="G44" s="650" t="s">
        <v>1074</v>
      </c>
      <c r="H44" s="1309"/>
      <c r="I44" s="705"/>
    </row>
    <row r="45" spans="1:9" s="19" customFormat="1" ht="34.5" customHeight="1" x14ac:dyDescent="0.15">
      <c r="B45" s="533" t="s">
        <v>1071</v>
      </c>
      <c r="C45" s="1330" t="s">
        <v>916</v>
      </c>
      <c r="D45" s="1330"/>
      <c r="E45" s="1345" t="s">
        <v>917</v>
      </c>
      <c r="F45" s="481" t="s">
        <v>169</v>
      </c>
      <c r="G45" s="507"/>
      <c r="H45" s="1310"/>
      <c r="I45" s="704"/>
    </row>
    <row r="46" spans="1:9" s="19" customFormat="1" ht="34.5" customHeight="1" x14ac:dyDescent="0.15">
      <c r="B46" s="534" t="s">
        <v>1072</v>
      </c>
      <c r="C46" s="1334" t="s">
        <v>619</v>
      </c>
      <c r="D46" s="1334"/>
      <c r="E46" s="1346"/>
      <c r="F46" s="481" t="s">
        <v>169</v>
      </c>
      <c r="G46" s="502"/>
      <c r="H46" s="508" t="s">
        <v>788</v>
      </c>
      <c r="I46" s="704"/>
    </row>
    <row r="47" spans="1:9" s="19" customFormat="1" ht="17.25" customHeight="1" x14ac:dyDescent="0.15">
      <c r="B47" s="715" t="s">
        <v>1073</v>
      </c>
      <c r="C47" s="1340"/>
      <c r="D47" s="1340"/>
      <c r="E47" s="508" t="s">
        <v>62</v>
      </c>
      <c r="F47" s="483" t="s">
        <v>617</v>
      </c>
      <c r="G47" s="507" t="s">
        <v>171</v>
      </c>
      <c r="H47" s="508" t="s">
        <v>62</v>
      </c>
      <c r="I47" s="704"/>
    </row>
    <row r="48" spans="1:9" ht="7.5" customHeight="1" x14ac:dyDescent="0.15">
      <c r="A48" s="22"/>
      <c r="B48" s="484"/>
      <c r="C48" s="484"/>
      <c r="D48" s="484"/>
      <c r="E48" s="484"/>
      <c r="F48" s="485"/>
      <c r="G48" s="485"/>
      <c r="H48" s="518"/>
      <c r="I48" s="518"/>
    </row>
    <row r="49" spans="1:9" ht="7.5" customHeight="1" x14ac:dyDescent="0.15">
      <c r="A49" s="19"/>
      <c r="C49" s="486"/>
      <c r="D49" s="486"/>
      <c r="E49" s="486"/>
      <c r="F49" s="486"/>
      <c r="G49" s="485"/>
      <c r="H49" s="518"/>
      <c r="I49" s="518"/>
    </row>
    <row r="50" spans="1:9" ht="17.25" customHeight="1" x14ac:dyDescent="0.15">
      <c r="A50" s="19"/>
      <c r="C50" s="486"/>
      <c r="D50" s="486"/>
      <c r="E50" s="486"/>
      <c r="F50" s="481" t="s">
        <v>169</v>
      </c>
      <c r="G50" s="487" t="s">
        <v>172</v>
      </c>
      <c r="H50" s="519"/>
      <c r="I50" s="519"/>
    </row>
    <row r="51" spans="1:9" ht="17.25" customHeight="1" x14ac:dyDescent="0.15">
      <c r="B51" s="484"/>
      <c r="C51" s="484"/>
      <c r="D51" s="484"/>
      <c r="E51" s="484"/>
      <c r="F51" s="488" t="s">
        <v>617</v>
      </c>
      <c r="G51" s="489" t="s">
        <v>620</v>
      </c>
      <c r="H51" s="520"/>
      <c r="I51" s="520"/>
    </row>
    <row r="52" spans="1:9" ht="18.75" customHeight="1" x14ac:dyDescent="0.15">
      <c r="B52" s="490" t="s">
        <v>363</v>
      </c>
      <c r="C52" s="484"/>
      <c r="D52" s="484"/>
      <c r="E52" s="484"/>
    </row>
    <row r="53" spans="1:9" ht="18.75" customHeight="1" x14ac:dyDescent="0.15">
      <c r="B53" s="491" t="s">
        <v>362</v>
      </c>
      <c r="C53" s="22"/>
      <c r="D53" s="22"/>
      <c r="E53" s="22"/>
      <c r="G53" s="22"/>
      <c r="H53" s="230"/>
      <c r="I53" s="230"/>
    </row>
    <row r="54" spans="1:9" x14ac:dyDescent="0.15">
      <c r="B54" s="22"/>
      <c r="C54" s="22"/>
      <c r="D54" s="22"/>
      <c r="E54" s="22"/>
      <c r="G54" s="22"/>
      <c r="H54" s="230"/>
      <c r="I54" s="230"/>
    </row>
    <row r="55" spans="1:9" x14ac:dyDescent="0.15">
      <c r="A55" s="22"/>
      <c r="B55" s="22"/>
      <c r="C55" s="22"/>
      <c r="D55" s="22"/>
      <c r="E55" s="22"/>
      <c r="G55" s="22"/>
      <c r="H55" s="230"/>
      <c r="I55" s="230"/>
    </row>
  </sheetData>
  <sheetProtection sheet="1" objects="1" scenarios="1"/>
  <mergeCells count="67">
    <mergeCell ref="B29:B30"/>
    <mergeCell ref="C29:D29"/>
    <mergeCell ref="G29:G30"/>
    <mergeCell ref="C45:D45"/>
    <mergeCell ref="E45:E46"/>
    <mergeCell ref="C46:D46"/>
    <mergeCell ref="B34:B35"/>
    <mergeCell ref="B36:B42"/>
    <mergeCell ref="B31:B32"/>
    <mergeCell ref="C31:D31"/>
    <mergeCell ref="C40:D40"/>
    <mergeCell ref="B43:B44"/>
    <mergeCell ref="C43:D43"/>
    <mergeCell ref="C30:D30"/>
    <mergeCell ref="C33:D33"/>
    <mergeCell ref="C47:D47"/>
    <mergeCell ref="G31:G32"/>
    <mergeCell ref="C32:D32"/>
    <mergeCell ref="C34:D34"/>
    <mergeCell ref="C35:D35"/>
    <mergeCell ref="C36:D36"/>
    <mergeCell ref="C37:D37"/>
    <mergeCell ref="C38:D38"/>
    <mergeCell ref="C39:D39"/>
    <mergeCell ref="C41:D41"/>
    <mergeCell ref="C42:D42"/>
    <mergeCell ref="C44:D44"/>
    <mergeCell ref="B27:B28"/>
    <mergeCell ref="C27:D27"/>
    <mergeCell ref="C21:D21"/>
    <mergeCell ref="C22:D22"/>
    <mergeCell ref="C23:D23"/>
    <mergeCell ref="B24:B26"/>
    <mergeCell ref="C24:D24"/>
    <mergeCell ref="C28:D28"/>
    <mergeCell ref="C26:D26"/>
    <mergeCell ref="C25:D25"/>
    <mergeCell ref="C2:D2"/>
    <mergeCell ref="C3:D3"/>
    <mergeCell ref="C4:D4"/>
    <mergeCell ref="C5:D5"/>
    <mergeCell ref="C7:D7"/>
    <mergeCell ref="C6:D6"/>
    <mergeCell ref="B3:B15"/>
    <mergeCell ref="B17:B20"/>
    <mergeCell ref="C14:D14"/>
    <mergeCell ref="C9:D9"/>
    <mergeCell ref="C10:D10"/>
    <mergeCell ref="C11:D11"/>
    <mergeCell ref="C12:D12"/>
    <mergeCell ref="C13:D13"/>
    <mergeCell ref="C15:D15"/>
    <mergeCell ref="C16:D16"/>
    <mergeCell ref="C17:D17"/>
    <mergeCell ref="C18:D18"/>
    <mergeCell ref="C20:D20"/>
    <mergeCell ref="C8:D8"/>
    <mergeCell ref="C19:D19"/>
    <mergeCell ref="J1:Q1"/>
    <mergeCell ref="H21:H45"/>
    <mergeCell ref="E3:E15"/>
    <mergeCell ref="F3:F15"/>
    <mergeCell ref="H3:H15"/>
    <mergeCell ref="F36:F42"/>
    <mergeCell ref="E17:E19"/>
    <mergeCell ref="H17:H19"/>
    <mergeCell ref="F17:F19"/>
  </mergeCells>
  <phoneticPr fontId="7"/>
  <conditionalFormatting sqref="I3:I47">
    <cfRule type="containsBlanks" dxfId="61" priority="1">
      <formula>LEN(TRIM(I3))=0</formula>
    </cfRule>
  </conditionalFormatting>
  <dataValidations count="1">
    <dataValidation type="list" allowBlank="1" showInputMessage="1" showErrorMessage="1" sqref="I3:I47" xr:uid="{BDC16008-116C-44E8-A00F-1E6F827CCC08}">
      <formula1>"○,-"</formula1>
    </dataValidation>
  </dataValidations>
  <pageMargins left="0.39370078740157483" right="0.19685039370078741" top="0.35433070866141736" bottom="0.15748031496062992" header="0.31496062992125984" footer="0.31496062992125984"/>
  <pageSetup paperSize="9" scale="68"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11D6F9-21F8-43AF-8FEB-E1BFA027AC31}">
  <sheetPr codeName="Sheet7">
    <tabColor theme="9" tint="0.59999389629810485"/>
  </sheetPr>
  <dimension ref="A1:AH79"/>
  <sheetViews>
    <sheetView showGridLines="0" view="pageBreakPreview" topLeftCell="A60" zoomScaleNormal="130" zoomScaleSheetLayoutView="100" workbookViewId="0"/>
  </sheetViews>
  <sheetFormatPr defaultColWidth="3.625" defaultRowHeight="17.100000000000001" customHeight="1" x14ac:dyDescent="0.15"/>
  <cols>
    <col min="1" max="2" width="9.75" style="4" customWidth="1"/>
    <col min="3" max="20" width="4.625" style="4" customWidth="1"/>
    <col min="21" max="16384" width="3.625" style="4"/>
  </cols>
  <sheetData>
    <row r="1" spans="1:34" ht="17.100000000000001" customHeight="1" x14ac:dyDescent="0.15">
      <c r="A1" s="623" t="s">
        <v>941</v>
      </c>
    </row>
    <row r="2" spans="1:34" s="583" customFormat="1" ht="17.100000000000001" customHeight="1" x14ac:dyDescent="0.15">
      <c r="A2" s="1359" t="s">
        <v>826</v>
      </c>
      <c r="B2" s="1359"/>
      <c r="C2" s="1359"/>
      <c r="D2" s="1359"/>
      <c r="E2" s="1359"/>
      <c r="F2" s="1359"/>
      <c r="G2" s="1359"/>
      <c r="H2" s="1359"/>
      <c r="I2" s="1359"/>
      <c r="J2" s="1359"/>
      <c r="K2" s="1359"/>
      <c r="L2" s="1359"/>
      <c r="M2" s="1359"/>
      <c r="N2" s="1359"/>
      <c r="O2" s="1359"/>
      <c r="P2" s="1359"/>
      <c r="Q2" s="1359"/>
      <c r="R2" s="1359"/>
      <c r="S2" s="1359"/>
      <c r="T2" s="1359"/>
    </row>
    <row r="3" spans="1:34" s="583" customFormat="1" ht="17.100000000000001" customHeight="1" x14ac:dyDescent="0.15">
      <c r="A3" s="584"/>
    </row>
    <row r="4" spans="1:34" s="583" customFormat="1" ht="17.100000000000001" customHeight="1" x14ac:dyDescent="0.15">
      <c r="A4" s="585" t="s">
        <v>827</v>
      </c>
      <c r="B4" s="586"/>
      <c r="C4" s="586"/>
      <c r="D4" s="586"/>
      <c r="E4" s="586"/>
      <c r="F4" s="586"/>
      <c r="G4" s="586"/>
      <c r="H4" s="586"/>
      <c r="I4" s="586"/>
      <c r="J4" s="586"/>
      <c r="K4" s="586"/>
      <c r="L4" s="586"/>
      <c r="M4" s="586"/>
      <c r="N4" s="586"/>
      <c r="O4" s="586"/>
      <c r="P4" s="586"/>
      <c r="Q4" s="586"/>
      <c r="R4" s="586"/>
      <c r="S4" s="586"/>
      <c r="T4" s="586"/>
    </row>
    <row r="5" spans="1:34" s="583" customFormat="1" ht="17.100000000000001" customHeight="1" x14ac:dyDescent="0.15">
      <c r="A5" s="1353" t="s">
        <v>1210</v>
      </c>
      <c r="B5" s="1353"/>
      <c r="C5" s="1353"/>
      <c r="D5" s="1353"/>
      <c r="E5" s="1353"/>
      <c r="F5" s="1353"/>
      <c r="G5" s="1353"/>
      <c r="H5" s="1353"/>
      <c r="I5" s="1353"/>
      <c r="J5" s="1353"/>
      <c r="K5" s="1353"/>
      <c r="L5" s="1353"/>
      <c r="M5" s="1353"/>
      <c r="N5" s="1353"/>
      <c r="O5" s="1353"/>
      <c r="P5" s="1353"/>
      <c r="Q5" s="1353"/>
      <c r="R5" s="1353"/>
      <c r="S5" s="1353"/>
      <c r="T5" s="1353"/>
    </row>
    <row r="6" spans="1:34" s="583" customFormat="1" ht="17.100000000000001" customHeight="1" x14ac:dyDescent="0.15">
      <c r="A6" s="1353"/>
      <c r="B6" s="1353"/>
      <c r="C6" s="1353"/>
      <c r="D6" s="1353"/>
      <c r="E6" s="1353"/>
      <c r="F6" s="1353"/>
      <c r="G6" s="1353"/>
      <c r="H6" s="1353"/>
      <c r="I6" s="1353"/>
      <c r="J6" s="1353"/>
      <c r="K6" s="1353"/>
      <c r="L6" s="1353"/>
      <c r="M6" s="1353"/>
      <c r="N6" s="1353"/>
      <c r="O6" s="1353"/>
      <c r="P6" s="1353"/>
      <c r="Q6" s="1353"/>
      <c r="R6" s="1353"/>
      <c r="S6" s="1353"/>
      <c r="T6" s="1353"/>
      <c r="U6" s="838"/>
      <c r="V6" s="838"/>
      <c r="W6" s="838"/>
      <c r="X6" s="838"/>
      <c r="Y6" s="838"/>
      <c r="Z6" s="838"/>
      <c r="AA6" s="838"/>
      <c r="AB6" s="838"/>
      <c r="AC6" s="838"/>
      <c r="AD6" s="838"/>
      <c r="AE6" s="838"/>
      <c r="AF6" s="838"/>
      <c r="AG6" s="838"/>
      <c r="AH6" s="838"/>
    </row>
    <row r="7" spans="1:34" s="583" customFormat="1" ht="19.899999999999999" customHeight="1" x14ac:dyDescent="0.15">
      <c r="A7" s="1353"/>
      <c r="B7" s="1353"/>
      <c r="C7" s="1353"/>
      <c r="D7" s="1353"/>
      <c r="E7" s="1353"/>
      <c r="F7" s="1353"/>
      <c r="G7" s="1353"/>
      <c r="H7" s="1353"/>
      <c r="I7" s="1353"/>
      <c r="J7" s="1353"/>
      <c r="K7" s="1353"/>
      <c r="L7" s="1353"/>
      <c r="M7" s="1353"/>
      <c r="N7" s="1353"/>
      <c r="O7" s="1353"/>
      <c r="P7" s="1353"/>
      <c r="Q7" s="1353"/>
      <c r="R7" s="1353"/>
      <c r="S7" s="1353"/>
      <c r="T7" s="1353"/>
    </row>
    <row r="8" spans="1:34" s="583" customFormat="1" ht="17.100000000000001" customHeight="1" x14ac:dyDescent="0.15">
      <c r="A8" s="1353"/>
      <c r="B8" s="1353"/>
      <c r="C8" s="1353"/>
      <c r="D8" s="1353"/>
      <c r="E8" s="1353"/>
      <c r="F8" s="1353"/>
      <c r="G8" s="1353"/>
      <c r="H8" s="1353"/>
      <c r="I8" s="1353"/>
      <c r="J8" s="1353"/>
      <c r="K8" s="1353"/>
      <c r="L8" s="1353"/>
      <c r="M8" s="1353"/>
      <c r="N8" s="1353"/>
      <c r="O8" s="1353"/>
      <c r="P8" s="1353"/>
      <c r="Q8" s="1353"/>
      <c r="R8" s="1353"/>
      <c r="S8" s="1353"/>
      <c r="T8" s="1353"/>
    </row>
    <row r="9" spans="1:34" s="1010" customFormat="1" ht="17.100000000000001" customHeight="1" x14ac:dyDescent="0.15">
      <c r="A9" s="1353"/>
      <c r="B9" s="1353"/>
      <c r="C9" s="1353"/>
      <c r="D9" s="1353"/>
      <c r="E9" s="1353"/>
      <c r="F9" s="1353"/>
      <c r="G9" s="1353"/>
      <c r="H9" s="1353"/>
      <c r="I9" s="1353"/>
      <c r="J9" s="1353"/>
      <c r="K9" s="1353"/>
      <c r="L9" s="1353"/>
      <c r="M9" s="1353"/>
      <c r="N9" s="1353"/>
      <c r="O9" s="1353"/>
      <c r="P9" s="1353"/>
      <c r="Q9" s="1353"/>
      <c r="R9" s="1353"/>
      <c r="S9" s="1353"/>
      <c r="T9" s="1353"/>
    </row>
    <row r="10" spans="1:34" s="583" customFormat="1" ht="17.100000000000001" customHeight="1" x14ac:dyDescent="0.15">
      <c r="A10" s="1353"/>
      <c r="B10" s="1353"/>
      <c r="C10" s="1353"/>
      <c r="D10" s="1353"/>
      <c r="E10" s="1353"/>
      <c r="F10" s="1353"/>
      <c r="G10" s="1353"/>
      <c r="H10" s="1353"/>
      <c r="I10" s="1353"/>
      <c r="J10" s="1353"/>
      <c r="K10" s="1353"/>
      <c r="L10" s="1353"/>
      <c r="M10" s="1353"/>
      <c r="N10" s="1353"/>
      <c r="O10" s="1353"/>
      <c r="P10" s="1353"/>
      <c r="Q10" s="1353"/>
      <c r="R10" s="1353"/>
      <c r="S10" s="1353"/>
      <c r="T10" s="1353"/>
    </row>
    <row r="11" spans="1:34" s="583" customFormat="1" ht="17.100000000000001" customHeight="1" x14ac:dyDescent="0.15">
      <c r="A11" s="584"/>
    </row>
    <row r="12" spans="1:34" s="583" customFormat="1" ht="17.100000000000001" customHeight="1" x14ac:dyDescent="0.15">
      <c r="A12" s="585" t="s">
        <v>828</v>
      </c>
      <c r="B12" s="587"/>
      <c r="C12" s="587"/>
      <c r="D12" s="587"/>
      <c r="E12" s="587"/>
      <c r="F12" s="587"/>
      <c r="G12" s="587"/>
      <c r="H12" s="587"/>
      <c r="I12" s="587"/>
      <c r="J12" s="588"/>
      <c r="K12" s="589"/>
      <c r="L12" s="589"/>
      <c r="M12" s="589"/>
      <c r="N12" s="588"/>
      <c r="O12" s="587"/>
      <c r="P12" s="587"/>
      <c r="Q12" s="587"/>
      <c r="R12" s="587"/>
      <c r="S12" s="587"/>
      <c r="T12" s="587"/>
    </row>
    <row r="13" spans="1:34" s="583" customFormat="1" ht="17.100000000000001" customHeight="1" x14ac:dyDescent="0.15">
      <c r="A13" s="1360" t="s">
        <v>1211</v>
      </c>
      <c r="B13" s="1360"/>
      <c r="C13" s="1360"/>
      <c r="D13" s="1360"/>
      <c r="E13" s="1360"/>
      <c r="F13" s="1360"/>
      <c r="G13" s="1360"/>
      <c r="H13" s="1360"/>
      <c r="I13" s="1360"/>
      <c r="J13" s="1360"/>
      <c r="K13" s="1360"/>
      <c r="L13" s="1360"/>
      <c r="M13" s="1360"/>
      <c r="N13" s="1360"/>
      <c r="O13" s="1360"/>
      <c r="P13" s="1360"/>
      <c r="Q13" s="1360"/>
      <c r="R13" s="1360"/>
      <c r="S13" s="1360"/>
      <c r="T13" s="1360"/>
    </row>
    <row r="14" spans="1:34" s="583" customFormat="1" ht="17.100000000000001" customHeight="1" x14ac:dyDescent="0.15">
      <c r="A14" s="1360"/>
      <c r="B14" s="1360"/>
      <c r="C14" s="1360"/>
      <c r="D14" s="1360"/>
      <c r="E14" s="1360"/>
      <c r="F14" s="1360"/>
      <c r="G14" s="1360"/>
      <c r="H14" s="1360"/>
      <c r="I14" s="1360"/>
      <c r="J14" s="1360"/>
      <c r="K14" s="1360"/>
      <c r="L14" s="1360"/>
      <c r="M14" s="1360"/>
      <c r="N14" s="1360"/>
      <c r="O14" s="1360"/>
      <c r="P14" s="1360"/>
      <c r="Q14" s="1360"/>
      <c r="R14" s="1360"/>
      <c r="S14" s="1360"/>
      <c r="T14" s="1360"/>
    </row>
    <row r="15" spans="1:34" s="583" customFormat="1" ht="17.100000000000001" customHeight="1" x14ac:dyDescent="0.15">
      <c r="A15" s="1360"/>
      <c r="B15" s="1360"/>
      <c r="C15" s="1360"/>
      <c r="D15" s="1360"/>
      <c r="E15" s="1360"/>
      <c r="F15" s="1360"/>
      <c r="G15" s="1360"/>
      <c r="H15" s="1360"/>
      <c r="I15" s="1360"/>
      <c r="J15" s="1360"/>
      <c r="K15" s="1360"/>
      <c r="L15" s="1360"/>
      <c r="M15" s="1360"/>
      <c r="N15" s="1360"/>
      <c r="O15" s="1360"/>
      <c r="P15" s="1360"/>
      <c r="Q15" s="1360"/>
      <c r="R15" s="1360"/>
      <c r="S15" s="1360"/>
      <c r="T15" s="1360"/>
    </row>
    <row r="16" spans="1:34" s="583" customFormat="1" ht="17.100000000000001" customHeight="1" x14ac:dyDescent="0.15">
      <c r="A16" s="1360"/>
      <c r="B16" s="1360"/>
      <c r="C16" s="1360"/>
      <c r="D16" s="1360"/>
      <c r="E16" s="1360"/>
      <c r="F16" s="1360"/>
      <c r="G16" s="1360"/>
      <c r="H16" s="1360"/>
      <c r="I16" s="1360"/>
      <c r="J16" s="1360"/>
      <c r="K16" s="1360"/>
      <c r="L16" s="1360"/>
      <c r="M16" s="1360"/>
      <c r="N16" s="1360"/>
      <c r="O16" s="1360"/>
      <c r="P16" s="1360"/>
      <c r="Q16" s="1360"/>
      <c r="R16" s="1360"/>
      <c r="S16" s="1360"/>
      <c r="T16" s="1360"/>
    </row>
    <row r="17" spans="1:20" s="583" customFormat="1" ht="17.100000000000001" customHeight="1" x14ac:dyDescent="0.15">
      <c r="A17" s="1360"/>
      <c r="B17" s="1360"/>
      <c r="C17" s="1360"/>
      <c r="D17" s="1360"/>
      <c r="E17" s="1360"/>
      <c r="F17" s="1360"/>
      <c r="G17" s="1360"/>
      <c r="H17" s="1360"/>
      <c r="I17" s="1360"/>
      <c r="J17" s="1360"/>
      <c r="K17" s="1360"/>
      <c r="L17" s="1360"/>
      <c r="M17" s="1360"/>
      <c r="N17" s="1360"/>
      <c r="O17" s="1360"/>
      <c r="P17" s="1360"/>
      <c r="Q17" s="1360"/>
      <c r="R17" s="1360"/>
      <c r="S17" s="1360"/>
      <c r="T17" s="1360"/>
    </row>
    <row r="18" spans="1:20" s="583" customFormat="1" ht="16.5" customHeight="1" x14ac:dyDescent="0.15">
      <c r="A18" s="870"/>
      <c r="B18" s="870"/>
      <c r="C18" s="870"/>
      <c r="D18" s="870"/>
      <c r="E18" s="870"/>
      <c r="F18" s="870"/>
      <c r="G18" s="870"/>
      <c r="H18" s="870"/>
      <c r="I18" s="870"/>
      <c r="J18" s="870"/>
      <c r="K18" s="870"/>
      <c r="L18" s="870"/>
      <c r="M18" s="870"/>
      <c r="N18" s="870"/>
      <c r="O18" s="870"/>
      <c r="P18" s="870"/>
      <c r="Q18" s="870"/>
      <c r="R18" s="870"/>
      <c r="S18" s="870"/>
      <c r="T18" s="870"/>
    </row>
    <row r="19" spans="1:20" s="583" customFormat="1" ht="16.5" customHeight="1" x14ac:dyDescent="0.15">
      <c r="A19" s="585" t="s">
        <v>829</v>
      </c>
      <c r="B19" s="590"/>
      <c r="C19" s="590"/>
      <c r="D19" s="590"/>
      <c r="E19" s="590"/>
      <c r="F19" s="590"/>
      <c r="G19" s="590"/>
      <c r="H19" s="590"/>
      <c r="I19" s="590"/>
      <c r="J19" s="590"/>
      <c r="K19" s="590"/>
      <c r="L19" s="590"/>
      <c r="M19" s="590"/>
      <c r="N19" s="590"/>
      <c r="O19" s="590"/>
      <c r="P19" s="590"/>
      <c r="Q19" s="590"/>
      <c r="R19" s="590"/>
      <c r="S19" s="590"/>
      <c r="T19" s="590"/>
    </row>
    <row r="20" spans="1:20" s="583" customFormat="1" ht="17.100000000000001" customHeight="1" x14ac:dyDescent="0.15">
      <c r="A20" s="1353" t="s">
        <v>1212</v>
      </c>
      <c r="B20" s="1353"/>
      <c r="C20" s="1353"/>
      <c r="D20" s="1353"/>
      <c r="E20" s="1353"/>
      <c r="F20" s="1353"/>
      <c r="G20" s="1353"/>
      <c r="H20" s="1353"/>
      <c r="I20" s="1353"/>
      <c r="J20" s="1353"/>
      <c r="K20" s="1353"/>
      <c r="L20" s="1353"/>
      <c r="M20" s="1353"/>
      <c r="N20" s="1353"/>
      <c r="O20" s="1353"/>
      <c r="P20" s="1353"/>
      <c r="Q20" s="1353"/>
      <c r="R20" s="1353"/>
      <c r="S20" s="1353"/>
      <c r="T20" s="1353"/>
    </row>
    <row r="21" spans="1:20" s="583" customFormat="1" ht="12.6" customHeight="1" x14ac:dyDescent="0.15">
      <c r="A21" s="1353"/>
      <c r="B21" s="1353"/>
      <c r="C21" s="1353"/>
      <c r="D21" s="1353"/>
      <c r="E21" s="1353"/>
      <c r="F21" s="1353"/>
      <c r="G21" s="1353"/>
      <c r="H21" s="1353"/>
      <c r="I21" s="1353"/>
      <c r="J21" s="1353"/>
      <c r="K21" s="1353"/>
      <c r="L21" s="1353"/>
      <c r="M21" s="1353"/>
      <c r="N21" s="1353"/>
      <c r="O21" s="1353"/>
      <c r="P21" s="1353"/>
      <c r="Q21" s="1353"/>
      <c r="R21" s="1353"/>
      <c r="S21" s="1353"/>
      <c r="T21" s="1353"/>
    </row>
    <row r="22" spans="1:20" s="583" customFormat="1" ht="17.100000000000001" customHeight="1" x14ac:dyDescent="0.15">
      <c r="A22" s="1353"/>
      <c r="B22" s="1353"/>
      <c r="C22" s="1353"/>
      <c r="D22" s="1353"/>
      <c r="E22" s="1353"/>
      <c r="F22" s="1353"/>
      <c r="G22" s="1353"/>
      <c r="H22" s="1353"/>
      <c r="I22" s="1353"/>
      <c r="J22" s="1353"/>
      <c r="K22" s="1353"/>
      <c r="L22" s="1353"/>
      <c r="M22" s="1353"/>
      <c r="N22" s="1353"/>
      <c r="O22" s="1353"/>
      <c r="P22" s="1353"/>
      <c r="Q22" s="1353"/>
      <c r="R22" s="1353"/>
      <c r="S22" s="1353"/>
      <c r="T22" s="1353"/>
    </row>
    <row r="23" spans="1:20" s="583" customFormat="1" ht="16.899999999999999" customHeight="1" x14ac:dyDescent="0.15">
      <c r="A23" s="1353"/>
      <c r="B23" s="1353"/>
      <c r="C23" s="1353"/>
      <c r="D23" s="1353"/>
      <c r="E23" s="1353"/>
      <c r="F23" s="1353"/>
      <c r="G23" s="1353"/>
      <c r="H23" s="1353"/>
      <c r="I23" s="1353"/>
      <c r="J23" s="1353"/>
      <c r="K23" s="1353"/>
      <c r="L23" s="1353"/>
      <c r="M23" s="1353"/>
      <c r="N23" s="1353"/>
      <c r="O23" s="1353"/>
      <c r="P23" s="1353"/>
      <c r="Q23" s="1353"/>
      <c r="R23" s="1353"/>
      <c r="S23" s="1353"/>
      <c r="T23" s="1353"/>
    </row>
    <row r="24" spans="1:20" s="583" customFormat="1" ht="17.100000000000001" customHeight="1" x14ac:dyDescent="0.15">
      <c r="A24" s="1353"/>
      <c r="B24" s="1353"/>
      <c r="C24" s="1353"/>
      <c r="D24" s="1353"/>
      <c r="E24" s="1353"/>
      <c r="F24" s="1353"/>
      <c r="G24" s="1353"/>
      <c r="H24" s="1353"/>
      <c r="I24" s="1353"/>
      <c r="J24" s="1353"/>
      <c r="K24" s="1353"/>
      <c r="L24" s="1353"/>
      <c r="M24" s="1353"/>
      <c r="N24" s="1353"/>
      <c r="O24" s="1353"/>
      <c r="P24" s="1353"/>
      <c r="Q24" s="1353"/>
      <c r="R24" s="1353"/>
      <c r="S24" s="1353"/>
      <c r="T24" s="1353"/>
    </row>
    <row r="25" spans="1:20" s="583" customFormat="1" ht="17.100000000000001" customHeight="1" x14ac:dyDescent="0.15">
      <c r="A25" s="585" t="s">
        <v>830</v>
      </c>
      <c r="B25" s="591"/>
      <c r="C25" s="591"/>
      <c r="D25" s="591"/>
      <c r="E25" s="591"/>
      <c r="F25" s="591"/>
      <c r="G25" s="591"/>
      <c r="H25" s="591"/>
      <c r="I25" s="591"/>
      <c r="J25" s="591"/>
      <c r="K25" s="591"/>
      <c r="L25" s="591"/>
      <c r="M25" s="591"/>
      <c r="N25" s="591"/>
      <c r="O25" s="591"/>
      <c r="P25" s="591"/>
      <c r="Q25" s="591"/>
      <c r="R25" s="591"/>
      <c r="S25" s="591"/>
      <c r="T25" s="591"/>
    </row>
    <row r="26" spans="1:20" s="583" customFormat="1" ht="17.100000000000001" customHeight="1" x14ac:dyDescent="0.15">
      <c r="A26" s="1353" t="s">
        <v>1075</v>
      </c>
      <c r="B26" s="1353"/>
      <c r="C26" s="1353"/>
      <c r="D26" s="1353"/>
      <c r="E26" s="1353"/>
      <c r="F26" s="1353"/>
      <c r="G26" s="1353"/>
      <c r="H26" s="1353"/>
      <c r="I26" s="1353"/>
      <c r="J26" s="1353"/>
      <c r="K26" s="1353"/>
      <c r="L26" s="1353"/>
      <c r="M26" s="1353"/>
      <c r="N26" s="1353"/>
      <c r="O26" s="1353"/>
      <c r="P26" s="1353"/>
      <c r="Q26" s="1353"/>
      <c r="R26" s="1353"/>
      <c r="S26" s="1353"/>
      <c r="T26" s="1353"/>
    </row>
    <row r="27" spans="1:20" s="583" customFormat="1" ht="17.100000000000001" customHeight="1" x14ac:dyDescent="0.15">
      <c r="A27" s="1353"/>
      <c r="B27" s="1353"/>
      <c r="C27" s="1353"/>
      <c r="D27" s="1353"/>
      <c r="E27" s="1353"/>
      <c r="F27" s="1353"/>
      <c r="G27" s="1353"/>
      <c r="H27" s="1353"/>
      <c r="I27" s="1353"/>
      <c r="J27" s="1353"/>
      <c r="K27" s="1353"/>
      <c r="L27" s="1353"/>
      <c r="M27" s="1353"/>
      <c r="N27" s="1353"/>
      <c r="O27" s="1353"/>
      <c r="P27" s="1353"/>
      <c r="Q27" s="1353"/>
      <c r="R27" s="1353"/>
      <c r="S27" s="1353"/>
      <c r="T27" s="1353"/>
    </row>
    <row r="28" spans="1:20" s="583" customFormat="1" ht="17.100000000000001" customHeight="1" x14ac:dyDescent="0.15">
      <c r="A28" s="1353"/>
      <c r="B28" s="1353"/>
      <c r="C28" s="1353"/>
      <c r="D28" s="1353"/>
      <c r="E28" s="1353"/>
      <c r="F28" s="1353"/>
      <c r="G28" s="1353"/>
      <c r="H28" s="1353"/>
      <c r="I28" s="1353"/>
      <c r="J28" s="1353"/>
      <c r="K28" s="1353"/>
      <c r="L28" s="1353"/>
      <c r="M28" s="1353"/>
      <c r="N28" s="1353"/>
      <c r="O28" s="1353"/>
      <c r="P28" s="1353"/>
      <c r="Q28" s="1353"/>
      <c r="R28" s="1353"/>
      <c r="S28" s="1353"/>
      <c r="T28" s="1353"/>
    </row>
    <row r="29" spans="1:20" s="583" customFormat="1" ht="16.899999999999999" customHeight="1" x14ac:dyDescent="0.15">
      <c r="A29" s="1353"/>
      <c r="B29" s="1353"/>
      <c r="C29" s="1353"/>
      <c r="D29" s="1353"/>
      <c r="E29" s="1353"/>
      <c r="F29" s="1353"/>
      <c r="G29" s="1353"/>
      <c r="H29" s="1353"/>
      <c r="I29" s="1353"/>
      <c r="J29" s="1353"/>
      <c r="K29" s="1353"/>
      <c r="L29" s="1353"/>
      <c r="M29" s="1353"/>
      <c r="N29" s="1353"/>
      <c r="O29" s="1353"/>
      <c r="P29" s="1353"/>
      <c r="Q29" s="1353"/>
      <c r="R29" s="1353"/>
      <c r="S29" s="1353"/>
      <c r="T29" s="1353"/>
    </row>
    <row r="30" spans="1:20" s="1010" customFormat="1" ht="16.899999999999999" customHeight="1" x14ac:dyDescent="0.15">
      <c r="A30" s="1353"/>
      <c r="B30" s="1353"/>
      <c r="C30" s="1353"/>
      <c r="D30" s="1353"/>
      <c r="E30" s="1353"/>
      <c r="F30" s="1353"/>
      <c r="G30" s="1353"/>
      <c r="H30" s="1353"/>
      <c r="I30" s="1353"/>
      <c r="J30" s="1353"/>
      <c r="K30" s="1353"/>
      <c r="L30" s="1353"/>
      <c r="M30" s="1353"/>
      <c r="N30" s="1353"/>
      <c r="O30" s="1353"/>
      <c r="P30" s="1353"/>
      <c r="Q30" s="1353"/>
      <c r="R30" s="1353"/>
      <c r="S30" s="1353"/>
      <c r="T30" s="1353"/>
    </row>
    <row r="31" spans="1:20" s="583" customFormat="1" ht="16.899999999999999" customHeight="1" x14ac:dyDescent="0.15">
      <c r="A31" s="1353"/>
      <c r="B31" s="1353"/>
      <c r="C31" s="1353"/>
      <c r="D31" s="1353"/>
      <c r="E31" s="1353"/>
      <c r="F31" s="1353"/>
      <c r="G31" s="1353"/>
      <c r="H31" s="1353"/>
      <c r="I31" s="1353"/>
      <c r="J31" s="1353"/>
      <c r="K31" s="1353"/>
      <c r="L31" s="1353"/>
      <c r="M31" s="1353"/>
      <c r="N31" s="1353"/>
      <c r="O31" s="1353"/>
      <c r="P31" s="1353"/>
      <c r="Q31" s="1353"/>
      <c r="R31" s="1353"/>
      <c r="S31" s="1353"/>
      <c r="T31" s="1353"/>
    </row>
    <row r="32" spans="1:20" s="583" customFormat="1" ht="17.100000000000001" customHeight="1" x14ac:dyDescent="0.15">
      <c r="A32" s="591"/>
      <c r="B32" s="591"/>
      <c r="C32" s="591"/>
      <c r="D32" s="591"/>
      <c r="E32" s="591"/>
      <c r="F32" s="591"/>
      <c r="G32" s="591"/>
      <c r="H32" s="591"/>
      <c r="I32" s="591"/>
      <c r="J32" s="591"/>
      <c r="K32" s="591"/>
      <c r="L32" s="591"/>
      <c r="M32" s="591"/>
      <c r="N32" s="591"/>
      <c r="O32" s="591"/>
      <c r="P32" s="591"/>
      <c r="Q32" s="591"/>
      <c r="R32" s="591"/>
      <c r="S32" s="591"/>
      <c r="T32" s="591"/>
    </row>
    <row r="33" spans="1:24" s="583" customFormat="1" ht="17.100000000000001" customHeight="1" x14ac:dyDescent="0.15">
      <c r="A33" s="585" t="s">
        <v>831</v>
      </c>
      <c r="B33" s="586"/>
      <c r="C33" s="586"/>
      <c r="D33" s="586"/>
      <c r="E33" s="586"/>
      <c r="F33" s="586"/>
      <c r="G33" s="586"/>
      <c r="H33" s="586"/>
      <c r="I33" s="586"/>
      <c r="K33" s="592"/>
      <c r="L33" s="592"/>
      <c r="M33" s="592"/>
      <c r="O33" s="586"/>
      <c r="P33" s="586"/>
      <c r="Q33" s="586"/>
      <c r="R33" s="586"/>
      <c r="S33" s="586"/>
      <c r="T33" s="586"/>
    </row>
    <row r="34" spans="1:24" s="583" customFormat="1" ht="17.100000000000001" customHeight="1" x14ac:dyDescent="0.15">
      <c r="A34" s="1353" t="s">
        <v>942</v>
      </c>
      <c r="B34" s="1353"/>
      <c r="C34" s="1353"/>
      <c r="D34" s="1353"/>
      <c r="E34" s="1353"/>
      <c r="F34" s="1353"/>
      <c r="G34" s="1353"/>
      <c r="H34" s="1353"/>
      <c r="I34" s="1353"/>
      <c r="J34" s="1353"/>
      <c r="K34" s="1353"/>
      <c r="L34" s="1353"/>
      <c r="M34" s="1353"/>
      <c r="N34" s="1353"/>
      <c r="O34" s="1353"/>
      <c r="P34" s="1353"/>
      <c r="Q34" s="1353"/>
      <c r="R34" s="1353"/>
      <c r="S34" s="1353"/>
      <c r="T34" s="1353"/>
    </row>
    <row r="35" spans="1:24" s="583" customFormat="1" ht="17.100000000000001" customHeight="1" x14ac:dyDescent="0.15">
      <c r="A35" s="1353"/>
      <c r="B35" s="1353"/>
      <c r="C35" s="1353"/>
      <c r="D35" s="1353"/>
      <c r="E35" s="1353"/>
      <c r="F35" s="1353"/>
      <c r="G35" s="1353"/>
      <c r="H35" s="1353"/>
      <c r="I35" s="1353"/>
      <c r="J35" s="1353"/>
      <c r="K35" s="1353"/>
      <c r="L35" s="1353"/>
      <c r="M35" s="1353"/>
      <c r="N35" s="1353"/>
      <c r="O35" s="1353"/>
      <c r="P35" s="1353"/>
      <c r="Q35" s="1353"/>
      <c r="R35" s="1353"/>
      <c r="S35" s="1353"/>
      <c r="T35" s="1353"/>
    </row>
    <row r="36" spans="1:24" s="583" customFormat="1" ht="17.100000000000001" customHeight="1" x14ac:dyDescent="0.15">
      <c r="A36" s="1357" t="s">
        <v>943</v>
      </c>
      <c r="B36" s="1357"/>
      <c r="C36" s="1357" t="s">
        <v>832</v>
      </c>
      <c r="D36" s="1357"/>
      <c r="E36" s="1357"/>
      <c r="F36" s="1357"/>
      <c r="G36" s="1357"/>
      <c r="H36" s="1357"/>
      <c r="I36" s="1357"/>
      <c r="J36" s="1357"/>
      <c r="K36" s="1357"/>
      <c r="L36" s="1357" t="s">
        <v>833</v>
      </c>
      <c r="M36" s="1357"/>
      <c r="N36" s="1357"/>
      <c r="O36" s="1357"/>
      <c r="P36" s="1357" t="s">
        <v>834</v>
      </c>
      <c r="Q36" s="1357"/>
      <c r="R36" s="1357"/>
      <c r="S36" s="1357"/>
      <c r="T36" s="1357"/>
    </row>
    <row r="37" spans="1:24" s="583" customFormat="1" ht="17.100000000000001" customHeight="1" x14ac:dyDescent="0.15">
      <c r="A37" s="1349" t="s">
        <v>944</v>
      </c>
      <c r="B37" s="1349"/>
      <c r="C37" s="1354" t="s">
        <v>1105</v>
      </c>
      <c r="D37" s="1354"/>
      <c r="E37" s="1354"/>
      <c r="F37" s="1354"/>
      <c r="G37" s="1354"/>
      <c r="H37" s="1354"/>
      <c r="I37" s="1354"/>
      <c r="J37" s="1354"/>
      <c r="K37" s="1354"/>
      <c r="L37" s="1351" t="s">
        <v>945</v>
      </c>
      <c r="M37" s="1351"/>
      <c r="N37" s="1351"/>
      <c r="O37" s="1351"/>
      <c r="P37" s="1354" t="s">
        <v>1076</v>
      </c>
      <c r="Q37" s="1354"/>
      <c r="R37" s="1354"/>
      <c r="S37" s="1354"/>
      <c r="T37" s="1354"/>
      <c r="U37" s="838"/>
      <c r="V37" s="838"/>
      <c r="W37" s="838"/>
      <c r="X37" s="838"/>
    </row>
    <row r="38" spans="1:24" s="583" customFormat="1" ht="17.100000000000001" customHeight="1" x14ac:dyDescent="0.15">
      <c r="A38" s="1349"/>
      <c r="B38" s="1349"/>
      <c r="C38" s="1354"/>
      <c r="D38" s="1354"/>
      <c r="E38" s="1354"/>
      <c r="F38" s="1354"/>
      <c r="G38" s="1354"/>
      <c r="H38" s="1354"/>
      <c r="I38" s="1354"/>
      <c r="J38" s="1354"/>
      <c r="K38" s="1354"/>
      <c r="L38" s="1351"/>
      <c r="M38" s="1351"/>
      <c r="N38" s="1351"/>
      <c r="O38" s="1351"/>
      <c r="P38" s="1354"/>
      <c r="Q38" s="1354"/>
      <c r="R38" s="1354"/>
      <c r="S38" s="1354"/>
      <c r="T38" s="1354"/>
      <c r="U38" s="839"/>
      <c r="V38" s="839"/>
      <c r="W38" s="838"/>
      <c r="X38" s="838"/>
    </row>
    <row r="39" spans="1:24" s="583" customFormat="1" ht="17.100000000000001" customHeight="1" x14ac:dyDescent="0.15">
      <c r="A39" s="1349"/>
      <c r="B39" s="1349"/>
      <c r="C39" s="1354"/>
      <c r="D39" s="1354"/>
      <c r="E39" s="1354"/>
      <c r="F39" s="1354"/>
      <c r="G39" s="1354"/>
      <c r="H39" s="1354"/>
      <c r="I39" s="1354"/>
      <c r="J39" s="1354"/>
      <c r="K39" s="1354"/>
      <c r="L39" s="1351"/>
      <c r="M39" s="1351"/>
      <c r="N39" s="1351"/>
      <c r="O39" s="1351"/>
      <c r="P39" s="1354"/>
      <c r="Q39" s="1354"/>
      <c r="R39" s="1354"/>
      <c r="S39" s="1354"/>
      <c r="T39" s="1354"/>
      <c r="U39" s="838"/>
      <c r="V39" s="838"/>
      <c r="W39" s="838"/>
      <c r="X39" s="838"/>
    </row>
    <row r="40" spans="1:24" s="583" customFormat="1" ht="17.100000000000001" customHeight="1" x14ac:dyDescent="0.15">
      <c r="A40" s="1349"/>
      <c r="B40" s="1349"/>
      <c r="C40" s="1354"/>
      <c r="D40" s="1354"/>
      <c r="E40" s="1354"/>
      <c r="F40" s="1354"/>
      <c r="G40" s="1354"/>
      <c r="H40" s="1354"/>
      <c r="I40" s="1354"/>
      <c r="J40" s="1354"/>
      <c r="K40" s="1354"/>
      <c r="L40" s="1351"/>
      <c r="M40" s="1351"/>
      <c r="N40" s="1351"/>
      <c r="O40" s="1351"/>
      <c r="P40" s="1354"/>
      <c r="Q40" s="1354"/>
      <c r="R40" s="1354"/>
      <c r="S40" s="1354"/>
      <c r="T40" s="1354"/>
    </row>
    <row r="41" spans="1:24" s="583" customFormat="1" ht="18" customHeight="1" x14ac:dyDescent="0.15">
      <c r="A41" s="1349"/>
      <c r="B41" s="1349"/>
      <c r="C41" s="1354"/>
      <c r="D41" s="1354"/>
      <c r="E41" s="1354"/>
      <c r="F41" s="1354"/>
      <c r="G41" s="1354"/>
      <c r="H41" s="1354"/>
      <c r="I41" s="1354"/>
      <c r="J41" s="1354"/>
      <c r="K41" s="1354"/>
      <c r="L41" s="1351"/>
      <c r="M41" s="1351"/>
      <c r="N41" s="1351"/>
      <c r="O41" s="1351"/>
      <c r="P41" s="1354"/>
      <c r="Q41" s="1354"/>
      <c r="R41" s="1354"/>
      <c r="S41" s="1354"/>
      <c r="T41" s="1354"/>
    </row>
    <row r="42" spans="1:24" s="583" customFormat="1" ht="18" customHeight="1" x14ac:dyDescent="0.15">
      <c r="A42" s="1349" t="s">
        <v>1213</v>
      </c>
      <c r="B42" s="1349"/>
      <c r="C42" s="1350" t="s">
        <v>1106</v>
      </c>
      <c r="D42" s="1350"/>
      <c r="E42" s="1350"/>
      <c r="F42" s="1350"/>
      <c r="G42" s="1350"/>
      <c r="H42" s="1350"/>
      <c r="I42" s="1350"/>
      <c r="J42" s="1350"/>
      <c r="K42" s="1350"/>
      <c r="L42" s="1351" t="s">
        <v>946</v>
      </c>
      <c r="M42" s="1351"/>
      <c r="N42" s="1351"/>
      <c r="O42" s="1351"/>
      <c r="P42" s="1349" t="s">
        <v>947</v>
      </c>
      <c r="Q42" s="1358"/>
      <c r="R42" s="1358"/>
      <c r="S42" s="1358"/>
      <c r="T42" s="1358"/>
    </row>
    <row r="43" spans="1:24" s="583" customFormat="1" ht="18" customHeight="1" x14ac:dyDescent="0.15">
      <c r="A43" s="1349"/>
      <c r="B43" s="1349"/>
      <c r="C43" s="1350"/>
      <c r="D43" s="1350"/>
      <c r="E43" s="1350"/>
      <c r="F43" s="1350"/>
      <c r="G43" s="1350"/>
      <c r="H43" s="1350"/>
      <c r="I43" s="1350"/>
      <c r="J43" s="1350"/>
      <c r="K43" s="1350"/>
      <c r="L43" s="1351"/>
      <c r="M43" s="1351"/>
      <c r="N43" s="1351"/>
      <c r="O43" s="1351"/>
      <c r="P43" s="1358"/>
      <c r="Q43" s="1358"/>
      <c r="R43" s="1358"/>
      <c r="S43" s="1358"/>
      <c r="T43" s="1358"/>
    </row>
    <row r="44" spans="1:24" s="583" customFormat="1" ht="18" customHeight="1" x14ac:dyDescent="0.15">
      <c r="A44" s="1349"/>
      <c r="B44" s="1349"/>
      <c r="C44" s="1350"/>
      <c r="D44" s="1350"/>
      <c r="E44" s="1350"/>
      <c r="F44" s="1350"/>
      <c r="G44" s="1350"/>
      <c r="H44" s="1350"/>
      <c r="I44" s="1350"/>
      <c r="J44" s="1350"/>
      <c r="K44" s="1350"/>
      <c r="L44" s="1351"/>
      <c r="M44" s="1351"/>
      <c r="N44" s="1351"/>
      <c r="O44" s="1351"/>
      <c r="P44" s="1358"/>
      <c r="Q44" s="1358"/>
      <c r="R44" s="1358"/>
      <c r="S44" s="1358"/>
      <c r="T44" s="1358"/>
    </row>
    <row r="45" spans="1:24" s="583" customFormat="1" ht="18" customHeight="1" x14ac:dyDescent="0.15">
      <c r="A45" s="1349"/>
      <c r="B45" s="1349"/>
      <c r="C45" s="1350"/>
      <c r="D45" s="1350"/>
      <c r="E45" s="1350"/>
      <c r="F45" s="1350"/>
      <c r="G45" s="1350"/>
      <c r="H45" s="1350"/>
      <c r="I45" s="1350"/>
      <c r="J45" s="1350"/>
      <c r="K45" s="1350"/>
      <c r="L45" s="1351"/>
      <c r="M45" s="1351"/>
      <c r="N45" s="1351"/>
      <c r="O45" s="1351"/>
      <c r="P45" s="1358"/>
      <c r="Q45" s="1358"/>
      <c r="R45" s="1358"/>
      <c r="S45" s="1358"/>
      <c r="T45" s="1358"/>
    </row>
    <row r="46" spans="1:24" s="583" customFormat="1" ht="17.100000000000001" customHeight="1" x14ac:dyDescent="0.15">
      <c r="A46" s="1349"/>
      <c r="B46" s="1349"/>
      <c r="C46" s="1350"/>
      <c r="D46" s="1350"/>
      <c r="E46" s="1350"/>
      <c r="F46" s="1350"/>
      <c r="G46" s="1350"/>
      <c r="H46" s="1350"/>
      <c r="I46" s="1350"/>
      <c r="J46" s="1350"/>
      <c r="K46" s="1350"/>
      <c r="L46" s="1351"/>
      <c r="M46" s="1351"/>
      <c r="N46" s="1351"/>
      <c r="O46" s="1351"/>
      <c r="P46" s="1358"/>
      <c r="Q46" s="1358"/>
      <c r="R46" s="1358"/>
      <c r="S46" s="1358"/>
      <c r="T46" s="1358"/>
    </row>
    <row r="47" spans="1:24" s="954" customFormat="1" ht="17.100000000000001" customHeight="1" x14ac:dyDescent="0.15">
      <c r="A47" s="1349" t="s">
        <v>1107</v>
      </c>
      <c r="B47" s="1349"/>
      <c r="C47" s="1350" t="s">
        <v>1108</v>
      </c>
      <c r="D47" s="1350"/>
      <c r="E47" s="1350"/>
      <c r="F47" s="1350"/>
      <c r="G47" s="1350"/>
      <c r="H47" s="1350"/>
      <c r="I47" s="1350"/>
      <c r="J47" s="1350"/>
      <c r="K47" s="1350"/>
      <c r="L47" s="1351" t="s">
        <v>948</v>
      </c>
      <c r="M47" s="1351"/>
      <c r="N47" s="1351"/>
      <c r="O47" s="1351"/>
      <c r="P47" s="1349" t="s">
        <v>62</v>
      </c>
      <c r="Q47" s="1349"/>
      <c r="R47" s="1349"/>
      <c r="S47" s="1349"/>
      <c r="T47" s="1349"/>
    </row>
    <row r="48" spans="1:24" s="954" customFormat="1" ht="17.100000000000001" customHeight="1" x14ac:dyDescent="0.15">
      <c r="A48" s="1349"/>
      <c r="B48" s="1349"/>
      <c r="C48" s="1350"/>
      <c r="D48" s="1350"/>
      <c r="E48" s="1350"/>
      <c r="F48" s="1350"/>
      <c r="G48" s="1350"/>
      <c r="H48" s="1350"/>
      <c r="I48" s="1350"/>
      <c r="J48" s="1350"/>
      <c r="K48" s="1350"/>
      <c r="L48" s="1351"/>
      <c r="M48" s="1351"/>
      <c r="N48" s="1351"/>
      <c r="O48" s="1351"/>
      <c r="P48" s="1349"/>
      <c r="Q48" s="1349"/>
      <c r="R48" s="1349"/>
      <c r="S48" s="1349"/>
      <c r="T48" s="1349"/>
    </row>
    <row r="49" spans="1:20" s="954" customFormat="1" ht="17.100000000000001" customHeight="1" x14ac:dyDescent="0.15">
      <c r="A49" s="1349"/>
      <c r="B49" s="1349"/>
      <c r="C49" s="1350"/>
      <c r="D49" s="1350"/>
      <c r="E49" s="1350"/>
      <c r="F49" s="1350"/>
      <c r="G49" s="1350"/>
      <c r="H49" s="1350"/>
      <c r="I49" s="1350"/>
      <c r="J49" s="1350"/>
      <c r="K49" s="1350"/>
      <c r="L49" s="1351"/>
      <c r="M49" s="1351"/>
      <c r="N49" s="1351"/>
      <c r="O49" s="1351"/>
      <c r="P49" s="1349"/>
      <c r="Q49" s="1349"/>
      <c r="R49" s="1349"/>
      <c r="S49" s="1349"/>
      <c r="T49" s="1349"/>
    </row>
    <row r="50" spans="1:20" s="954" customFormat="1" ht="17.100000000000001" customHeight="1" x14ac:dyDescent="0.15">
      <c r="A50" s="1349"/>
      <c r="B50" s="1349"/>
      <c r="C50" s="1350"/>
      <c r="D50" s="1350"/>
      <c r="E50" s="1350"/>
      <c r="F50" s="1350"/>
      <c r="G50" s="1350"/>
      <c r="H50" s="1350"/>
      <c r="I50" s="1350"/>
      <c r="J50" s="1350"/>
      <c r="K50" s="1350"/>
      <c r="L50" s="1351"/>
      <c r="M50" s="1351"/>
      <c r="N50" s="1351"/>
      <c r="O50" s="1351"/>
      <c r="P50" s="1349"/>
      <c r="Q50" s="1349"/>
      <c r="R50" s="1349"/>
      <c r="S50" s="1349"/>
      <c r="T50" s="1349"/>
    </row>
    <row r="51" spans="1:20" s="954" customFormat="1" ht="17.100000000000001" customHeight="1" x14ac:dyDescent="0.15">
      <c r="A51" s="1349"/>
      <c r="B51" s="1349"/>
      <c r="C51" s="1350"/>
      <c r="D51" s="1350"/>
      <c r="E51" s="1350"/>
      <c r="F51" s="1350"/>
      <c r="G51" s="1350"/>
      <c r="H51" s="1350"/>
      <c r="I51" s="1350"/>
      <c r="J51" s="1350"/>
      <c r="K51" s="1350"/>
      <c r="L51" s="1351"/>
      <c r="M51" s="1351"/>
      <c r="N51" s="1351"/>
      <c r="O51" s="1351"/>
      <c r="P51" s="1349"/>
      <c r="Q51" s="1349"/>
      <c r="R51" s="1349"/>
      <c r="S51" s="1349"/>
      <c r="T51" s="1349"/>
    </row>
    <row r="52" spans="1:20" s="954" customFormat="1" ht="17.100000000000001" customHeight="1" x14ac:dyDescent="0.15">
      <c r="A52" s="1349"/>
      <c r="B52" s="1349"/>
      <c r="C52" s="1350"/>
      <c r="D52" s="1350"/>
      <c r="E52" s="1350"/>
      <c r="F52" s="1350"/>
      <c r="G52" s="1350"/>
      <c r="H52" s="1350"/>
      <c r="I52" s="1350"/>
      <c r="J52" s="1350"/>
      <c r="K52" s="1350"/>
      <c r="L52" s="1351"/>
      <c r="M52" s="1351"/>
      <c r="N52" s="1351"/>
      <c r="O52" s="1351"/>
      <c r="P52" s="1349"/>
      <c r="Q52" s="1349"/>
      <c r="R52" s="1349"/>
      <c r="S52" s="1349"/>
      <c r="T52" s="1349"/>
    </row>
    <row r="53" spans="1:20" s="583" customFormat="1" ht="17.100000000000001" customHeight="1" x14ac:dyDescent="0.15">
      <c r="A53" s="1349" t="s">
        <v>1122</v>
      </c>
      <c r="B53" s="1349"/>
      <c r="C53" s="1350" t="s">
        <v>1105</v>
      </c>
      <c r="D53" s="1350"/>
      <c r="E53" s="1350"/>
      <c r="F53" s="1350"/>
      <c r="G53" s="1350"/>
      <c r="H53" s="1350"/>
      <c r="I53" s="1350"/>
      <c r="J53" s="1350"/>
      <c r="K53" s="1350"/>
      <c r="L53" s="1351" t="s">
        <v>948</v>
      </c>
      <c r="M53" s="1351"/>
      <c r="N53" s="1351"/>
      <c r="O53" s="1351"/>
      <c r="P53" s="1354" t="s">
        <v>1185</v>
      </c>
      <c r="Q53" s="1354"/>
      <c r="R53" s="1354"/>
      <c r="S53" s="1354"/>
      <c r="T53" s="1354"/>
    </row>
    <row r="54" spans="1:20" s="583" customFormat="1" ht="17.100000000000001" customHeight="1" x14ac:dyDescent="0.15">
      <c r="A54" s="1349"/>
      <c r="B54" s="1349"/>
      <c r="C54" s="1350"/>
      <c r="D54" s="1350"/>
      <c r="E54" s="1350"/>
      <c r="F54" s="1350"/>
      <c r="G54" s="1350"/>
      <c r="H54" s="1350"/>
      <c r="I54" s="1350"/>
      <c r="J54" s="1350"/>
      <c r="K54" s="1350"/>
      <c r="L54" s="1351"/>
      <c r="M54" s="1351"/>
      <c r="N54" s="1351"/>
      <c r="O54" s="1351"/>
      <c r="P54" s="1354"/>
      <c r="Q54" s="1354"/>
      <c r="R54" s="1354"/>
      <c r="S54" s="1354"/>
      <c r="T54" s="1354"/>
    </row>
    <row r="55" spans="1:20" s="583" customFormat="1" ht="17.100000000000001" customHeight="1" x14ac:dyDescent="0.15">
      <c r="A55" s="1349"/>
      <c r="B55" s="1349"/>
      <c r="C55" s="1350"/>
      <c r="D55" s="1350"/>
      <c r="E55" s="1350"/>
      <c r="F55" s="1350"/>
      <c r="G55" s="1350"/>
      <c r="H55" s="1350"/>
      <c r="I55" s="1350"/>
      <c r="J55" s="1350"/>
      <c r="K55" s="1350"/>
      <c r="L55" s="1351"/>
      <c r="M55" s="1351"/>
      <c r="N55" s="1351"/>
      <c r="O55" s="1351"/>
      <c r="P55" s="1354"/>
      <c r="Q55" s="1354"/>
      <c r="R55" s="1354"/>
      <c r="S55" s="1354"/>
      <c r="T55" s="1354"/>
    </row>
    <row r="56" spans="1:20" s="583" customFormat="1" ht="17.100000000000001" customHeight="1" x14ac:dyDescent="0.15">
      <c r="A56" s="1349"/>
      <c r="B56" s="1349"/>
      <c r="C56" s="1350"/>
      <c r="D56" s="1350"/>
      <c r="E56" s="1350"/>
      <c r="F56" s="1350"/>
      <c r="G56" s="1350"/>
      <c r="H56" s="1350"/>
      <c r="I56" s="1350"/>
      <c r="J56" s="1350"/>
      <c r="K56" s="1350"/>
      <c r="L56" s="1351"/>
      <c r="M56" s="1351"/>
      <c r="N56" s="1351"/>
      <c r="O56" s="1351"/>
      <c r="P56" s="1354"/>
      <c r="Q56" s="1354"/>
      <c r="R56" s="1354"/>
      <c r="S56" s="1354"/>
      <c r="T56" s="1354"/>
    </row>
    <row r="57" spans="1:20" s="583" customFormat="1" ht="17.100000000000001" customHeight="1" x14ac:dyDescent="0.15">
      <c r="A57" s="1349"/>
      <c r="B57" s="1349"/>
      <c r="C57" s="1350"/>
      <c r="D57" s="1350"/>
      <c r="E57" s="1350"/>
      <c r="F57" s="1350"/>
      <c r="G57" s="1350"/>
      <c r="H57" s="1350"/>
      <c r="I57" s="1350"/>
      <c r="J57" s="1350"/>
      <c r="K57" s="1350"/>
      <c r="L57" s="1351"/>
      <c r="M57" s="1351"/>
      <c r="N57" s="1351"/>
      <c r="O57" s="1351"/>
      <c r="P57" s="1354"/>
      <c r="Q57" s="1354"/>
      <c r="R57" s="1354"/>
      <c r="S57" s="1354"/>
      <c r="T57" s="1354"/>
    </row>
    <row r="58" spans="1:20" s="583" customFormat="1" ht="17.100000000000001" customHeight="1" x14ac:dyDescent="0.15">
      <c r="A58" s="1349"/>
      <c r="B58" s="1349"/>
      <c r="C58" s="1350"/>
      <c r="D58" s="1350"/>
      <c r="E58" s="1350"/>
      <c r="F58" s="1350"/>
      <c r="G58" s="1350"/>
      <c r="H58" s="1350"/>
      <c r="I58" s="1350"/>
      <c r="J58" s="1350"/>
      <c r="K58" s="1350"/>
      <c r="L58" s="1351"/>
      <c r="M58" s="1351"/>
      <c r="N58" s="1351"/>
      <c r="O58" s="1351"/>
      <c r="P58" s="1354"/>
      <c r="Q58" s="1354"/>
      <c r="R58" s="1354"/>
      <c r="S58" s="1354"/>
      <c r="T58" s="1354"/>
    </row>
    <row r="59" spans="1:20" s="583" customFormat="1" ht="17.100000000000001" customHeight="1" x14ac:dyDescent="0.15">
      <c r="A59" s="1355" t="s">
        <v>949</v>
      </c>
      <c r="B59" s="1355"/>
      <c r="C59" s="1355"/>
      <c r="D59" s="1355"/>
      <c r="E59" s="1355"/>
      <c r="F59" s="1355"/>
      <c r="G59" s="1355"/>
      <c r="H59" s="1355"/>
      <c r="I59" s="1355"/>
      <c r="J59" s="1355"/>
      <c r="K59" s="1355"/>
      <c r="L59" s="1355"/>
      <c r="M59" s="1355"/>
      <c r="N59" s="1355"/>
      <c r="O59" s="1355"/>
      <c r="P59" s="1355"/>
      <c r="Q59" s="1355"/>
      <c r="R59" s="1355"/>
      <c r="S59" s="1355"/>
      <c r="T59" s="1355"/>
    </row>
    <row r="60" spans="1:20" s="583" customFormat="1" ht="17.100000000000001" customHeight="1" x14ac:dyDescent="0.15">
      <c r="A60" s="585" t="s">
        <v>835</v>
      </c>
    </row>
    <row r="61" spans="1:20" s="583" customFormat="1" ht="17.100000000000001" customHeight="1" x14ac:dyDescent="0.15">
      <c r="A61" s="1353" t="s">
        <v>1077</v>
      </c>
      <c r="B61" s="1353"/>
      <c r="C61" s="1353"/>
      <c r="D61" s="1353"/>
      <c r="E61" s="1353"/>
      <c r="F61" s="1353"/>
      <c r="G61" s="1353"/>
      <c r="H61" s="1353"/>
      <c r="I61" s="1353"/>
      <c r="J61" s="1353"/>
      <c r="K61" s="1353"/>
      <c r="L61" s="1353"/>
      <c r="M61" s="1353"/>
      <c r="N61" s="1353"/>
      <c r="O61" s="1353"/>
      <c r="P61" s="1353"/>
      <c r="Q61" s="1353"/>
      <c r="R61" s="1353"/>
      <c r="S61" s="1353"/>
      <c r="T61" s="1353"/>
    </row>
    <row r="62" spans="1:20" s="583" customFormat="1" ht="17.100000000000001" customHeight="1" x14ac:dyDescent="0.15">
      <c r="A62" s="1353"/>
      <c r="B62" s="1353"/>
      <c r="C62" s="1353"/>
      <c r="D62" s="1353"/>
      <c r="E62" s="1353"/>
      <c r="F62" s="1353"/>
      <c r="G62" s="1353"/>
      <c r="H62" s="1353"/>
      <c r="I62" s="1353"/>
      <c r="J62" s="1353"/>
      <c r="K62" s="1353"/>
      <c r="L62" s="1353"/>
      <c r="M62" s="1353"/>
      <c r="N62" s="1353"/>
      <c r="O62" s="1353"/>
      <c r="P62" s="1353"/>
      <c r="Q62" s="1353"/>
      <c r="R62" s="1353"/>
      <c r="S62" s="1353"/>
      <c r="T62" s="1353"/>
    </row>
    <row r="63" spans="1:20" s="583" customFormat="1" ht="17.100000000000001" customHeight="1" x14ac:dyDescent="0.15">
      <c r="A63" s="1353"/>
      <c r="B63" s="1353"/>
      <c r="C63" s="1353"/>
      <c r="D63" s="1353"/>
      <c r="E63" s="1353"/>
      <c r="F63" s="1353"/>
      <c r="G63" s="1353"/>
      <c r="H63" s="1353"/>
      <c r="I63" s="1353"/>
      <c r="J63" s="1353"/>
      <c r="K63" s="1353"/>
      <c r="L63" s="1353"/>
      <c r="M63" s="1353"/>
      <c r="N63" s="1353"/>
      <c r="O63" s="1353"/>
      <c r="P63" s="1353"/>
      <c r="Q63" s="1353"/>
      <c r="R63" s="1353"/>
      <c r="S63" s="1353"/>
      <c r="T63" s="1353"/>
    </row>
    <row r="64" spans="1:20" s="583" customFormat="1" ht="17.100000000000001" customHeight="1" x14ac:dyDescent="0.15">
      <c r="A64" s="1353"/>
      <c r="B64" s="1353"/>
      <c r="C64" s="1353"/>
      <c r="D64" s="1353"/>
      <c r="E64" s="1353"/>
      <c r="F64" s="1353"/>
      <c r="G64" s="1353"/>
      <c r="H64" s="1353"/>
      <c r="I64" s="1353"/>
      <c r="J64" s="1353"/>
      <c r="K64" s="1353"/>
      <c r="L64" s="1353"/>
      <c r="M64" s="1353"/>
      <c r="N64" s="1353"/>
      <c r="O64" s="1353"/>
      <c r="P64" s="1353"/>
      <c r="Q64" s="1353"/>
      <c r="R64" s="1353"/>
      <c r="S64" s="1353"/>
      <c r="T64" s="1353"/>
    </row>
    <row r="65" spans="1:20" s="583" customFormat="1" ht="17.100000000000001" customHeight="1" x14ac:dyDescent="0.15">
      <c r="A65" s="1353"/>
      <c r="B65" s="1353"/>
      <c r="C65" s="1353"/>
      <c r="D65" s="1353"/>
      <c r="E65" s="1353"/>
      <c r="F65" s="1353"/>
      <c r="G65" s="1353"/>
      <c r="H65" s="1353"/>
      <c r="I65" s="1353"/>
      <c r="J65" s="1353"/>
      <c r="K65" s="1353"/>
      <c r="L65" s="1353"/>
      <c r="M65" s="1353"/>
      <c r="N65" s="1353"/>
      <c r="O65" s="1353"/>
      <c r="P65" s="1353"/>
      <c r="Q65" s="1353"/>
      <c r="R65" s="1353"/>
      <c r="S65" s="1353"/>
      <c r="T65" s="1353"/>
    </row>
    <row r="66" spans="1:20" s="583" customFormat="1" ht="17.100000000000001" customHeight="1" x14ac:dyDescent="0.15">
      <c r="A66" s="1353"/>
      <c r="B66" s="1353"/>
      <c r="C66" s="1353"/>
      <c r="D66" s="1353"/>
      <c r="E66" s="1353"/>
      <c r="F66" s="1353"/>
      <c r="G66" s="1353"/>
      <c r="H66" s="1353"/>
      <c r="I66" s="1353"/>
      <c r="J66" s="1353"/>
      <c r="K66" s="1353"/>
      <c r="L66" s="1353"/>
      <c r="M66" s="1353"/>
      <c r="N66" s="1353"/>
      <c r="O66" s="1353"/>
      <c r="P66" s="1353"/>
      <c r="Q66" s="1353"/>
      <c r="R66" s="1353"/>
      <c r="S66" s="1353"/>
      <c r="T66" s="1353"/>
    </row>
    <row r="67" spans="1:20" s="583" customFormat="1" ht="17.100000000000001" customHeight="1" x14ac:dyDescent="0.15">
      <c r="A67" s="593"/>
      <c r="B67" s="593"/>
      <c r="C67" s="593"/>
      <c r="D67" s="593"/>
      <c r="E67" s="593"/>
      <c r="F67" s="593"/>
      <c r="G67" s="593"/>
      <c r="H67" s="593"/>
      <c r="I67" s="593"/>
      <c r="J67" s="593"/>
      <c r="K67" s="593"/>
      <c r="L67" s="593"/>
      <c r="M67" s="593"/>
      <c r="N67" s="593"/>
      <c r="O67" s="593"/>
      <c r="P67" s="593"/>
      <c r="Q67" s="593"/>
      <c r="R67" s="593"/>
      <c r="S67" s="593"/>
      <c r="T67" s="593"/>
    </row>
    <row r="68" spans="1:20" s="583" customFormat="1" ht="17.100000000000001" customHeight="1" x14ac:dyDescent="0.15">
      <c r="A68" s="585" t="s">
        <v>836</v>
      </c>
    </row>
    <row r="69" spans="1:20" s="583" customFormat="1" ht="17.100000000000001" customHeight="1" x14ac:dyDescent="0.15">
      <c r="A69" s="1356" t="s">
        <v>950</v>
      </c>
      <c r="B69" s="1356"/>
      <c r="C69" s="1356"/>
      <c r="D69" s="1356"/>
      <c r="E69" s="1356"/>
      <c r="F69" s="1356"/>
      <c r="G69" s="1356"/>
      <c r="H69" s="1356"/>
      <c r="I69" s="1356"/>
      <c r="J69" s="1356"/>
      <c r="K69" s="1356"/>
      <c r="L69" s="1356"/>
      <c r="M69" s="1356"/>
      <c r="N69" s="1356"/>
      <c r="O69" s="1356"/>
      <c r="P69" s="1356"/>
      <c r="Q69" s="1356"/>
      <c r="R69" s="1356"/>
      <c r="S69" s="1356"/>
      <c r="T69" s="1356"/>
    </row>
    <row r="70" spans="1:20" s="583" customFormat="1" ht="17.100000000000001" customHeight="1" x14ac:dyDescent="0.15">
      <c r="A70" s="594"/>
      <c r="B70" s="594"/>
      <c r="C70" s="594"/>
      <c r="D70" s="594"/>
      <c r="E70" s="594"/>
      <c r="F70" s="594"/>
      <c r="G70" s="594"/>
      <c r="H70" s="594"/>
      <c r="I70" s="594"/>
      <c r="J70" s="594"/>
      <c r="K70" s="594"/>
      <c r="L70" s="594"/>
      <c r="M70" s="594"/>
      <c r="N70" s="594"/>
      <c r="O70" s="594"/>
      <c r="P70" s="594"/>
      <c r="Q70" s="594"/>
      <c r="R70" s="594"/>
      <c r="S70" s="594"/>
      <c r="T70" s="594"/>
    </row>
    <row r="71" spans="1:20" s="583" customFormat="1" ht="17.100000000000001" customHeight="1" x14ac:dyDescent="0.15">
      <c r="A71" s="585" t="s">
        <v>837</v>
      </c>
      <c r="B71" s="594"/>
      <c r="C71" s="594"/>
      <c r="D71" s="594"/>
      <c r="E71" s="594"/>
      <c r="F71" s="594"/>
      <c r="G71" s="594"/>
      <c r="H71" s="594"/>
      <c r="I71" s="594"/>
      <c r="J71" s="594"/>
      <c r="K71" s="594"/>
      <c r="L71" s="594"/>
      <c r="M71" s="594"/>
      <c r="N71" s="594"/>
      <c r="O71" s="594"/>
      <c r="P71" s="594"/>
      <c r="Q71" s="594"/>
      <c r="R71" s="594"/>
      <c r="S71" s="594"/>
      <c r="T71" s="594"/>
    </row>
    <row r="72" spans="1:20" s="583" customFormat="1" ht="17.100000000000001" customHeight="1" x14ac:dyDescent="0.15">
      <c r="A72" s="1352" t="s">
        <v>951</v>
      </c>
      <c r="B72" s="1352"/>
      <c r="C72" s="1352"/>
      <c r="D72" s="1352"/>
      <c r="E72" s="1352"/>
      <c r="F72" s="1352"/>
      <c r="G72" s="1352"/>
      <c r="H72" s="1352"/>
      <c r="I72" s="1352"/>
      <c r="J72" s="1352"/>
      <c r="K72" s="1352"/>
      <c r="L72" s="1352"/>
      <c r="M72" s="1352"/>
      <c r="N72" s="1352"/>
      <c r="O72" s="1352"/>
      <c r="P72" s="1352"/>
      <c r="Q72" s="1352"/>
      <c r="R72" s="1352"/>
      <c r="S72" s="1352"/>
      <c r="T72" s="1352"/>
    </row>
    <row r="73" spans="1:20" s="583" customFormat="1" ht="17.100000000000001" customHeight="1" x14ac:dyDescent="0.15">
      <c r="A73" s="1352"/>
      <c r="B73" s="1352"/>
      <c r="C73" s="1352"/>
      <c r="D73" s="1352"/>
      <c r="E73" s="1352"/>
      <c r="F73" s="1352"/>
      <c r="G73" s="1352"/>
      <c r="H73" s="1352"/>
      <c r="I73" s="1352"/>
      <c r="J73" s="1352"/>
      <c r="K73" s="1352"/>
      <c r="L73" s="1352"/>
      <c r="M73" s="1352"/>
      <c r="N73" s="1352"/>
      <c r="O73" s="1352"/>
      <c r="P73" s="1352"/>
      <c r="Q73" s="1352"/>
      <c r="R73" s="1352"/>
      <c r="S73" s="1352"/>
      <c r="T73" s="1352"/>
    </row>
    <row r="74" spans="1:20" s="583" customFormat="1" ht="17.100000000000001" customHeight="1" x14ac:dyDescent="0.15">
      <c r="A74" s="871"/>
      <c r="B74" s="871"/>
      <c r="C74" s="871"/>
      <c r="D74" s="871"/>
      <c r="E74" s="871"/>
      <c r="F74" s="871"/>
      <c r="G74" s="871"/>
      <c r="H74" s="871"/>
      <c r="I74" s="871"/>
      <c r="J74" s="871"/>
      <c r="K74" s="871"/>
      <c r="L74" s="871"/>
      <c r="M74" s="871"/>
      <c r="N74" s="871"/>
      <c r="O74" s="871"/>
      <c r="P74" s="871"/>
      <c r="Q74" s="871"/>
      <c r="R74" s="871"/>
      <c r="S74" s="871"/>
      <c r="T74" s="871"/>
    </row>
    <row r="75" spans="1:20" s="583" customFormat="1" ht="17.100000000000001" customHeight="1" x14ac:dyDescent="0.15">
      <c r="A75" s="585" t="s">
        <v>838</v>
      </c>
    </row>
    <row r="76" spans="1:20" s="583" customFormat="1" ht="17.100000000000001" customHeight="1" x14ac:dyDescent="0.15">
      <c r="A76" s="1353" t="s">
        <v>1078</v>
      </c>
      <c r="B76" s="1353"/>
      <c r="C76" s="1353"/>
      <c r="D76" s="1353"/>
      <c r="E76" s="1353"/>
      <c r="F76" s="1353"/>
      <c r="G76" s="1353"/>
      <c r="H76" s="1353"/>
      <c r="I76" s="1353"/>
      <c r="J76" s="1353"/>
      <c r="K76" s="1353"/>
      <c r="L76" s="1353"/>
      <c r="M76" s="1353"/>
      <c r="N76" s="1353"/>
      <c r="O76" s="1353"/>
      <c r="P76" s="1353"/>
      <c r="Q76" s="1353"/>
      <c r="R76" s="1353"/>
      <c r="S76" s="1353"/>
      <c r="T76" s="1353"/>
    </row>
    <row r="77" spans="1:20" s="583" customFormat="1" ht="17.100000000000001" customHeight="1" x14ac:dyDescent="0.15">
      <c r="A77" s="1353"/>
      <c r="B77" s="1353"/>
      <c r="C77" s="1353"/>
      <c r="D77" s="1353"/>
      <c r="E77" s="1353"/>
      <c r="F77" s="1353"/>
      <c r="G77" s="1353"/>
      <c r="H77" s="1353"/>
      <c r="I77" s="1353"/>
      <c r="J77" s="1353"/>
      <c r="K77" s="1353"/>
      <c r="L77" s="1353"/>
      <c r="M77" s="1353"/>
      <c r="N77" s="1353"/>
      <c r="O77" s="1353"/>
      <c r="P77" s="1353"/>
      <c r="Q77" s="1353"/>
      <c r="R77" s="1353"/>
      <c r="S77" s="1353"/>
      <c r="T77" s="1353"/>
    </row>
    <row r="78" spans="1:20" s="583" customFormat="1" ht="17.100000000000001" customHeight="1" x14ac:dyDescent="0.15">
      <c r="A78" s="1353"/>
      <c r="B78" s="1353"/>
      <c r="C78" s="1353"/>
      <c r="D78" s="1353"/>
      <c r="E78" s="1353"/>
      <c r="F78" s="1353"/>
      <c r="G78" s="1353"/>
      <c r="H78" s="1353"/>
      <c r="I78" s="1353"/>
      <c r="J78" s="1353"/>
      <c r="K78" s="1353"/>
      <c r="L78" s="1353"/>
      <c r="M78" s="1353"/>
      <c r="N78" s="1353"/>
      <c r="O78" s="1353"/>
      <c r="P78" s="1353"/>
      <c r="Q78" s="1353"/>
      <c r="R78" s="1353"/>
      <c r="S78" s="1353"/>
      <c r="T78" s="1353"/>
    </row>
    <row r="79" spans="1:20" ht="17.100000000000001" customHeight="1" x14ac:dyDescent="0.15">
      <c r="A79" s="1353"/>
      <c r="B79" s="1353"/>
      <c r="C79" s="1353"/>
      <c r="D79" s="1353"/>
      <c r="E79" s="1353"/>
      <c r="F79" s="1353"/>
      <c r="G79" s="1353"/>
      <c r="H79" s="1353"/>
      <c r="I79" s="1353"/>
      <c r="J79" s="1353"/>
      <c r="K79" s="1353"/>
      <c r="L79" s="1353"/>
      <c r="M79" s="1353"/>
      <c r="N79" s="1353"/>
      <c r="O79" s="1353"/>
      <c r="P79" s="1353"/>
      <c r="Q79" s="1353"/>
      <c r="R79" s="1353"/>
      <c r="S79" s="1353"/>
      <c r="T79" s="1353"/>
    </row>
  </sheetData>
  <sheetProtection sheet="1" objects="1" scenarios="1"/>
  <mergeCells count="31">
    <mergeCell ref="A2:T2"/>
    <mergeCell ref="A13:T17"/>
    <mergeCell ref="A5:T10"/>
    <mergeCell ref="A20:T24"/>
    <mergeCell ref="A26:T31"/>
    <mergeCell ref="A37:B41"/>
    <mergeCell ref="C37:K41"/>
    <mergeCell ref="L37:O41"/>
    <mergeCell ref="P37:T41"/>
    <mergeCell ref="A42:B46"/>
    <mergeCell ref="C42:K46"/>
    <mergeCell ref="L42:O46"/>
    <mergeCell ref="P42:T46"/>
    <mergeCell ref="A34:T35"/>
    <mergeCell ref="A36:B36"/>
    <mergeCell ref="C36:K36"/>
    <mergeCell ref="L36:O36"/>
    <mergeCell ref="P36:T36"/>
    <mergeCell ref="A76:T79"/>
    <mergeCell ref="L53:O58"/>
    <mergeCell ref="P53:T58"/>
    <mergeCell ref="A59:T59"/>
    <mergeCell ref="A61:T66"/>
    <mergeCell ref="A69:T69"/>
    <mergeCell ref="A53:B58"/>
    <mergeCell ref="C53:K58"/>
    <mergeCell ref="A47:B52"/>
    <mergeCell ref="C47:K52"/>
    <mergeCell ref="L47:O52"/>
    <mergeCell ref="P47:T52"/>
    <mergeCell ref="A72:T73"/>
  </mergeCells>
  <phoneticPr fontId="7"/>
  <printOptions horizontalCentered="1"/>
  <pageMargins left="0.68" right="0.57999999999999996" top="0.74803149606299213" bottom="0.74803149606299213" header="0.31496062992125984" footer="0.31496062992125984"/>
  <pageSetup paperSize="9" scale="81" orientation="portrait" r:id="rId1"/>
  <rowBreaks count="1" manualBreakCount="1">
    <brk id="59" max="19"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034AC8-2925-4F8D-BC78-F2074E331876}">
  <sheetPr codeName="Sheet8">
    <tabColor theme="9" tint="0.59999389629810485"/>
    <pageSetUpPr fitToPage="1"/>
  </sheetPr>
  <dimension ref="A1:AL277"/>
  <sheetViews>
    <sheetView showGridLines="0" view="pageBreakPreview" zoomScaleNormal="130" zoomScaleSheetLayoutView="100" workbookViewId="0"/>
  </sheetViews>
  <sheetFormatPr defaultColWidth="3.625" defaultRowHeight="17.100000000000001" customHeight="1" outlineLevelRow="1" x14ac:dyDescent="0.15"/>
  <cols>
    <col min="1" max="3" width="6.125" style="4" customWidth="1"/>
    <col min="4" max="7" width="3.625" style="4"/>
    <col min="8" max="8" width="4.25" style="4" customWidth="1"/>
    <col min="9" max="18" width="3.625" style="4"/>
    <col min="19" max="19" width="3.625" style="4" customWidth="1"/>
    <col min="20" max="16384" width="3.625" style="4"/>
  </cols>
  <sheetData>
    <row r="1" spans="1:34" ht="17.100000000000001" customHeight="1" x14ac:dyDescent="0.15">
      <c r="A1" s="34" t="s">
        <v>791</v>
      </c>
      <c r="B1" s="418"/>
      <c r="C1" s="418"/>
      <c r="D1" s="418"/>
      <c r="E1" s="418"/>
      <c r="F1" s="418"/>
      <c r="G1" s="418"/>
      <c r="H1" s="418"/>
      <c r="I1" s="418"/>
    </row>
    <row r="2" spans="1:34" ht="17.100000000000001" customHeight="1" x14ac:dyDescent="0.15">
      <c r="A2" s="418"/>
      <c r="B2" s="418"/>
      <c r="C2" s="418"/>
      <c r="D2" s="418"/>
      <c r="E2" s="418"/>
      <c r="F2" s="418"/>
      <c r="Q2" s="1398" t="s">
        <v>245</v>
      </c>
      <c r="R2" s="1398"/>
      <c r="S2" s="1398"/>
      <c r="T2" s="1398"/>
      <c r="U2" s="1398"/>
      <c r="V2" s="1398"/>
      <c r="W2" s="1398"/>
      <c r="X2" s="1398"/>
      <c r="Y2" s="477" t="s">
        <v>918</v>
      </c>
    </row>
    <row r="3" spans="1:34" ht="17.100000000000001" customHeight="1" x14ac:dyDescent="0.15">
      <c r="A3" s="418"/>
      <c r="B3" s="418"/>
      <c r="C3" s="418"/>
      <c r="D3" s="418"/>
      <c r="E3" s="418"/>
      <c r="F3" s="418"/>
      <c r="H3" s="862"/>
      <c r="I3" s="862"/>
      <c r="R3" s="1379" t="str">
        <f>IF(入力シート!K10&lt;&gt;"",TEXT(入力シート!K10,"ｙｙｙｙ"),"")</f>
        <v/>
      </c>
      <c r="S3" s="1379"/>
      <c r="T3" s="4" t="s">
        <v>94</v>
      </c>
      <c r="U3" s="4" t="str">
        <f>IF(入力シート!K10&lt;&gt;"",TEXT(入力シート!K10,"m"),"")</f>
        <v/>
      </c>
      <c r="V3" s="4" t="s">
        <v>95</v>
      </c>
      <c r="W3" s="4" t="str">
        <f>IF(入力シート!K10&lt;&gt;"",TEXT(入力シート!K10,"d"),"")</f>
        <v/>
      </c>
      <c r="X3" s="4" t="s">
        <v>2</v>
      </c>
      <c r="Y3" s="477" t="s">
        <v>723</v>
      </c>
    </row>
    <row r="4" spans="1:34" ht="17.100000000000001" customHeight="1" x14ac:dyDescent="0.15">
      <c r="A4" s="350" t="s">
        <v>984</v>
      </c>
      <c r="B4" s="350"/>
      <c r="C4" s="350"/>
      <c r="D4" s="350"/>
      <c r="E4" s="350"/>
      <c r="F4" s="350"/>
      <c r="G4" s="350"/>
      <c r="H4" s="350"/>
      <c r="I4" s="350"/>
    </row>
    <row r="5" spans="1:34" ht="17.100000000000001" customHeight="1" x14ac:dyDescent="0.15">
      <c r="A5" s="350" t="s">
        <v>995</v>
      </c>
      <c r="B5" s="350"/>
      <c r="C5" s="350"/>
      <c r="D5" s="350"/>
      <c r="E5" s="350"/>
      <c r="F5" s="350"/>
      <c r="G5" s="350"/>
      <c r="H5" s="350"/>
      <c r="I5" s="350"/>
    </row>
    <row r="6" spans="1:34" ht="17.100000000000001" customHeight="1" x14ac:dyDescent="0.15">
      <c r="A6" s="418"/>
      <c r="B6" s="418"/>
      <c r="C6" s="418"/>
      <c r="D6" s="418"/>
      <c r="I6" s="418"/>
    </row>
    <row r="7" spans="1:34" ht="16.5" customHeight="1" x14ac:dyDescent="0.15">
      <c r="A7" s="418"/>
      <c r="B7" s="418"/>
      <c r="C7" s="418"/>
      <c r="D7" s="418"/>
      <c r="E7" s="418"/>
      <c r="F7" s="1359" t="s">
        <v>716</v>
      </c>
      <c r="G7" s="1359"/>
      <c r="H7" s="1359"/>
      <c r="I7" s="1378" t="s">
        <v>96</v>
      </c>
      <c r="J7" s="1378"/>
      <c r="K7" s="1378"/>
      <c r="M7" s="1364" t="str">
        <f>IF(AND(入力シート!K24&lt;&gt;"",入力シート!K25&lt;&gt;"",入力シート!K26&lt;&gt;""),入力シート!K24&amp;入力シート!K25&amp;入力シート!K26&amp;IF(入力シート!K27="－","","　"&amp;入力シート!K27),"")</f>
        <v/>
      </c>
      <c r="N7" s="1364"/>
      <c r="O7" s="1364"/>
      <c r="P7" s="1364"/>
      <c r="Q7" s="1364"/>
      <c r="R7" s="1364"/>
      <c r="S7" s="1364"/>
      <c r="T7" s="1364"/>
      <c r="U7" s="1364"/>
      <c r="V7" s="1364"/>
      <c r="W7" s="1364"/>
      <c r="X7" s="1364"/>
      <c r="Y7" s="477" t="s">
        <v>805</v>
      </c>
    </row>
    <row r="8" spans="1:34" ht="17.100000000000001" customHeight="1" x14ac:dyDescent="0.15">
      <c r="A8" s="418"/>
      <c r="B8" s="418"/>
      <c r="C8" s="418"/>
      <c r="D8" s="418"/>
      <c r="E8" s="418"/>
      <c r="F8" s="1359"/>
      <c r="G8" s="1359"/>
      <c r="H8" s="1359"/>
      <c r="I8" s="1378"/>
      <c r="J8" s="1378"/>
      <c r="K8" s="1378"/>
      <c r="M8" s="1364"/>
      <c r="N8" s="1364"/>
      <c r="O8" s="1364"/>
      <c r="P8" s="1364"/>
      <c r="Q8" s="1364"/>
      <c r="R8" s="1364"/>
      <c r="S8" s="1364"/>
      <c r="T8" s="1364"/>
      <c r="U8" s="1364"/>
      <c r="V8" s="1364"/>
      <c r="W8" s="1364"/>
      <c r="X8" s="1364"/>
      <c r="Y8" s="477"/>
      <c r="AF8" s="1383"/>
      <c r="AG8" s="1383"/>
      <c r="AH8" s="1383"/>
    </row>
    <row r="9" spans="1:34" ht="17.100000000000001" customHeight="1" x14ac:dyDescent="0.15">
      <c r="A9" s="418"/>
      <c r="B9" s="418"/>
      <c r="C9" s="418"/>
      <c r="D9" s="418"/>
      <c r="E9" s="418"/>
      <c r="F9" s="1359"/>
      <c r="G9" s="1359"/>
      <c r="H9" s="1359"/>
      <c r="I9" s="1378" t="s">
        <v>97</v>
      </c>
      <c r="J9" s="1378"/>
      <c r="K9" s="1378"/>
      <c r="M9" s="1364" t="str">
        <f>IF(入力シート!K16&lt;&gt;"",入力シート!K16,"")</f>
        <v/>
      </c>
      <c r="N9" s="1364"/>
      <c r="O9" s="1364"/>
      <c r="P9" s="1364"/>
      <c r="Q9" s="1364"/>
      <c r="R9" s="1364"/>
      <c r="S9" s="1364"/>
      <c r="T9" s="1364"/>
      <c r="U9" s="1364"/>
      <c r="V9" s="1364"/>
      <c r="W9" s="1364"/>
      <c r="X9" s="1364"/>
      <c r="Y9" s="477"/>
      <c r="AF9" s="1383"/>
      <c r="AG9" s="1383"/>
      <c r="AH9" s="1383"/>
    </row>
    <row r="10" spans="1:34" ht="17.100000000000001" customHeight="1" x14ac:dyDescent="0.15">
      <c r="A10" s="418"/>
      <c r="B10" s="418"/>
      <c r="C10" s="418"/>
      <c r="D10" s="418"/>
      <c r="E10" s="418"/>
      <c r="H10" s="348"/>
      <c r="I10" s="1378"/>
      <c r="J10" s="1378"/>
      <c r="K10" s="1378"/>
      <c r="M10" s="1364"/>
      <c r="N10" s="1364"/>
      <c r="O10" s="1364"/>
      <c r="P10" s="1364"/>
      <c r="Q10" s="1364"/>
      <c r="R10" s="1364"/>
      <c r="S10" s="1364"/>
      <c r="T10" s="1364"/>
      <c r="U10" s="1364"/>
      <c r="V10" s="1364"/>
      <c r="W10" s="1364"/>
      <c r="X10" s="1364"/>
      <c r="Y10" s="477"/>
      <c r="AC10" s="1379"/>
      <c r="AD10" s="1379"/>
      <c r="AE10" s="1379"/>
      <c r="AF10" s="1383"/>
      <c r="AG10" s="1383"/>
      <c r="AH10" s="1383"/>
    </row>
    <row r="11" spans="1:34" ht="17.100000000000001" customHeight="1" x14ac:dyDescent="0.15">
      <c r="A11" s="418"/>
      <c r="B11" s="418"/>
      <c r="C11" s="418"/>
      <c r="D11" s="418"/>
      <c r="E11" s="418"/>
      <c r="G11" s="348"/>
      <c r="I11" s="1383" t="s">
        <v>98</v>
      </c>
      <c r="J11" s="1383"/>
      <c r="K11" s="1383"/>
      <c r="M11" s="1380" t="str">
        <f>IF(AND(入力シート!K21&lt;&gt;"",入力シート!K22&lt;&gt;""),入力シート!K18&amp;"　"&amp;入力シート!K21&amp;"　"&amp;入力シート!K22,"")</f>
        <v/>
      </c>
      <c r="N11" s="1380"/>
      <c r="O11" s="1380"/>
      <c r="P11" s="1380"/>
      <c r="Q11" s="1380"/>
      <c r="R11" s="1380"/>
      <c r="S11" s="1380"/>
      <c r="T11" s="1380"/>
      <c r="U11" s="1380"/>
      <c r="V11" s="1380"/>
      <c r="W11" s="1380"/>
      <c r="X11" s="1380"/>
      <c r="Y11" s="477"/>
      <c r="AE11" s="348"/>
      <c r="AF11" s="1383"/>
      <c r="AG11" s="1383"/>
      <c r="AH11" s="1383"/>
    </row>
    <row r="12" spans="1:34" ht="17.100000000000001" customHeight="1" x14ac:dyDescent="0.15">
      <c r="A12" s="418"/>
      <c r="B12" s="418"/>
      <c r="C12" s="418"/>
      <c r="D12" s="418"/>
      <c r="E12" s="418"/>
      <c r="F12" s="418"/>
      <c r="G12" s="418"/>
      <c r="J12" s="348"/>
      <c r="K12" s="348"/>
      <c r="L12" s="349"/>
      <c r="P12" s="34"/>
      <c r="Q12" s="34"/>
      <c r="R12" s="34"/>
      <c r="S12" s="34"/>
      <c r="T12" s="34"/>
      <c r="U12" s="34"/>
      <c r="V12" s="34"/>
      <c r="W12" s="34"/>
      <c r="X12" s="34"/>
      <c r="Y12" s="477"/>
      <c r="AD12" s="348"/>
      <c r="AF12" s="1383"/>
      <c r="AG12" s="1383"/>
      <c r="AH12" s="1383"/>
    </row>
    <row r="13" spans="1:34" ht="16.5" hidden="1" customHeight="1" outlineLevel="1" x14ac:dyDescent="0.15">
      <c r="A13" s="418"/>
      <c r="B13" s="418"/>
      <c r="C13" s="418"/>
      <c r="D13" s="418"/>
      <c r="E13" s="418"/>
      <c r="F13" s="1379" t="s">
        <v>717</v>
      </c>
      <c r="G13" s="1379"/>
      <c r="H13" s="1379"/>
      <c r="I13" s="1378" t="s">
        <v>96</v>
      </c>
      <c r="J13" s="1378"/>
      <c r="K13" s="1378"/>
      <c r="M13" s="1364" t="str">
        <f>IF(入力シート!B49,入力シート!K59&amp;入力シート!K60&amp;入力シート!K61&amp;IF(入力シート!K62="－","","　"&amp;入力シート!K62),IF(AND(入力シート!B49=FALSE,入力シート!K51&lt;&gt;""),"&lt;&lt;入力シートを確認してください&gt;&gt;",""))</f>
        <v/>
      </c>
      <c r="N13" s="1364"/>
      <c r="O13" s="1364"/>
      <c r="P13" s="1364"/>
      <c r="Q13" s="1364"/>
      <c r="R13" s="1364"/>
      <c r="S13" s="1364"/>
      <c r="T13" s="1364"/>
      <c r="U13" s="1364"/>
      <c r="V13" s="1364"/>
      <c r="W13" s="1364"/>
      <c r="X13" s="1364"/>
      <c r="Y13" s="477" t="s">
        <v>805</v>
      </c>
    </row>
    <row r="14" spans="1:34" ht="17.100000000000001" hidden="1" customHeight="1" outlineLevel="1" x14ac:dyDescent="0.15">
      <c r="A14" s="418"/>
      <c r="B14" s="418"/>
      <c r="C14" s="418"/>
      <c r="D14" s="418"/>
      <c r="E14" s="418"/>
      <c r="F14" s="1379"/>
      <c r="G14" s="1379"/>
      <c r="H14" s="1379"/>
      <c r="I14" s="1378"/>
      <c r="J14" s="1378"/>
      <c r="K14" s="1378"/>
      <c r="M14" s="1364"/>
      <c r="N14" s="1364"/>
      <c r="O14" s="1364"/>
      <c r="P14" s="1364"/>
      <c r="Q14" s="1364"/>
      <c r="R14" s="1364"/>
      <c r="S14" s="1364"/>
      <c r="T14" s="1364"/>
      <c r="U14" s="1364"/>
      <c r="V14" s="1364"/>
      <c r="W14" s="1364"/>
      <c r="X14" s="1364"/>
      <c r="Y14" s="477"/>
      <c r="AF14" s="1383"/>
      <c r="AG14" s="1383"/>
      <c r="AH14" s="1383"/>
    </row>
    <row r="15" spans="1:34" ht="17.100000000000001" hidden="1" customHeight="1" outlineLevel="1" x14ac:dyDescent="0.15">
      <c r="A15" s="418"/>
      <c r="B15" s="418"/>
      <c r="C15" s="418"/>
      <c r="D15" s="418"/>
      <c r="E15" s="418"/>
      <c r="F15" s="1359"/>
      <c r="G15" s="1359"/>
      <c r="H15" s="1359"/>
      <c r="I15" s="1378" t="s">
        <v>97</v>
      </c>
      <c r="J15" s="1378"/>
      <c r="K15" s="1378"/>
      <c r="M15" s="1364" t="str">
        <f>IF(AND(入力シート!$B$49,入力シート!K51&lt;&gt;""),入力シート!K51,"")</f>
        <v/>
      </c>
      <c r="N15" s="1364"/>
      <c r="O15" s="1364"/>
      <c r="P15" s="1364"/>
      <c r="Q15" s="1364"/>
      <c r="R15" s="1364"/>
      <c r="S15" s="1364"/>
      <c r="T15" s="1364"/>
      <c r="U15" s="1364"/>
      <c r="V15" s="1364"/>
      <c r="W15" s="1364"/>
      <c r="X15" s="1364"/>
      <c r="Y15" s="477"/>
      <c r="AF15" s="1383"/>
      <c r="AG15" s="1383"/>
      <c r="AH15" s="1383"/>
    </row>
    <row r="16" spans="1:34" ht="17.100000000000001" hidden="1" customHeight="1" outlineLevel="1" x14ac:dyDescent="0.15">
      <c r="A16" s="418"/>
      <c r="B16" s="418"/>
      <c r="C16" s="418"/>
      <c r="D16" s="418"/>
      <c r="E16" s="418"/>
      <c r="H16" s="348"/>
      <c r="I16" s="1378"/>
      <c r="J16" s="1378"/>
      <c r="K16" s="1378"/>
      <c r="M16" s="1364"/>
      <c r="N16" s="1364"/>
      <c r="O16" s="1364"/>
      <c r="P16" s="1364"/>
      <c r="Q16" s="1364"/>
      <c r="R16" s="1364"/>
      <c r="S16" s="1364"/>
      <c r="T16" s="1364"/>
      <c r="U16" s="1364"/>
      <c r="V16" s="1364"/>
      <c r="W16" s="1364"/>
      <c r="X16" s="1364"/>
      <c r="Y16" s="477"/>
      <c r="AC16" s="1379"/>
      <c r="AD16" s="1379"/>
      <c r="AE16" s="1379"/>
      <c r="AF16" s="1383"/>
      <c r="AG16" s="1383"/>
      <c r="AH16" s="1383"/>
    </row>
    <row r="17" spans="1:34" ht="17.100000000000001" hidden="1" customHeight="1" outlineLevel="1" x14ac:dyDescent="0.15">
      <c r="A17" s="418"/>
      <c r="B17" s="418"/>
      <c r="C17" s="418"/>
      <c r="D17" s="418"/>
      <c r="E17" s="418"/>
      <c r="G17" s="348"/>
      <c r="I17" s="1383" t="s">
        <v>98</v>
      </c>
      <c r="J17" s="1383"/>
      <c r="K17" s="1383"/>
      <c r="M17" s="1380" t="str">
        <f>IF(AND(入力シート!B49,入力シート!K53&lt;&gt;""),入力シート!K53&amp;"　"&amp;入力シート!K56&amp;"　"&amp;入力シート!K57,"")</f>
        <v/>
      </c>
      <c r="N17" s="1380"/>
      <c r="O17" s="1380"/>
      <c r="P17" s="1380"/>
      <c r="Q17" s="1380"/>
      <c r="R17" s="1380"/>
      <c r="S17" s="1380"/>
      <c r="T17" s="1380"/>
      <c r="U17" s="1380"/>
      <c r="V17" s="1380"/>
      <c r="W17" s="1380"/>
      <c r="X17" s="1380"/>
      <c r="Y17" s="477"/>
      <c r="AE17" s="348"/>
      <c r="AF17" s="1383"/>
      <c r="AG17" s="1383"/>
      <c r="AH17" s="1383"/>
    </row>
    <row r="18" spans="1:34" ht="17.100000000000001" customHeight="1" collapsed="1" x14ac:dyDescent="0.15">
      <c r="A18" s="418"/>
      <c r="B18" s="418"/>
      <c r="C18" s="418"/>
      <c r="D18" s="418"/>
      <c r="E18" s="418"/>
      <c r="F18" s="418"/>
      <c r="G18" s="418"/>
      <c r="L18" s="418"/>
      <c r="P18" s="34"/>
      <c r="Q18" s="34"/>
      <c r="R18" s="34"/>
      <c r="S18" s="34"/>
      <c r="T18" s="34"/>
      <c r="U18" s="34"/>
      <c r="V18" s="34"/>
      <c r="W18" s="34"/>
      <c r="X18" s="34"/>
      <c r="Y18" s="477"/>
    </row>
    <row r="19" spans="1:34" ht="16.5" hidden="1" customHeight="1" outlineLevel="1" x14ac:dyDescent="0.15">
      <c r="A19" s="418"/>
      <c r="B19" s="418"/>
      <c r="C19" s="418"/>
      <c r="D19" s="418"/>
      <c r="E19" s="418"/>
      <c r="F19" s="1379" t="s">
        <v>718</v>
      </c>
      <c r="G19" s="1379"/>
      <c r="H19" s="1379"/>
      <c r="I19" s="1378" t="s">
        <v>96</v>
      </c>
      <c r="J19" s="1378"/>
      <c r="K19" s="1378"/>
      <c r="M19" s="1364" t="str">
        <f>IF(入力シート!B84,入力シート!K94&amp;入力シート!K95&amp;入力シート!K96&amp;IF(入力シート!K97="－","","　"&amp;入力シート!K97),IF(AND(入力シート!B84=FALSE,入力シート!K86&lt;&gt;""),"&lt;&lt;入力シートを確認してください&gt;&gt;",""))</f>
        <v/>
      </c>
      <c r="N19" s="1364"/>
      <c r="O19" s="1364"/>
      <c r="P19" s="1364"/>
      <c r="Q19" s="1364"/>
      <c r="R19" s="1364"/>
      <c r="S19" s="1364"/>
      <c r="T19" s="1364"/>
      <c r="U19" s="1364"/>
      <c r="V19" s="1364"/>
      <c r="W19" s="1364"/>
      <c r="X19" s="1364"/>
      <c r="Y19" s="477" t="s">
        <v>805</v>
      </c>
    </row>
    <row r="20" spans="1:34" ht="17.100000000000001" hidden="1" customHeight="1" outlineLevel="1" x14ac:dyDescent="0.15">
      <c r="A20" s="418"/>
      <c r="B20" s="418"/>
      <c r="C20" s="418"/>
      <c r="D20" s="418"/>
      <c r="E20" s="418"/>
      <c r="F20" s="1379"/>
      <c r="G20" s="1379"/>
      <c r="H20" s="1379"/>
      <c r="I20" s="1378"/>
      <c r="J20" s="1378"/>
      <c r="K20" s="1378"/>
      <c r="M20" s="1364"/>
      <c r="N20" s="1364"/>
      <c r="O20" s="1364"/>
      <c r="P20" s="1364"/>
      <c r="Q20" s="1364"/>
      <c r="R20" s="1364"/>
      <c r="S20" s="1364"/>
      <c r="T20" s="1364"/>
      <c r="U20" s="1364"/>
      <c r="V20" s="1364"/>
      <c r="W20" s="1364"/>
      <c r="X20" s="1364"/>
      <c r="Y20" s="477"/>
      <c r="AF20" s="1383"/>
      <c r="AG20" s="1383"/>
      <c r="AH20" s="1383"/>
    </row>
    <row r="21" spans="1:34" ht="17.100000000000001" hidden="1" customHeight="1" outlineLevel="1" x14ac:dyDescent="0.15">
      <c r="A21" s="418"/>
      <c r="B21" s="418"/>
      <c r="C21" s="418"/>
      <c r="D21" s="418"/>
      <c r="E21" s="418"/>
      <c r="F21" s="1359"/>
      <c r="G21" s="1359"/>
      <c r="H21" s="1359"/>
      <c r="I21" s="1378" t="s">
        <v>97</v>
      </c>
      <c r="J21" s="1378"/>
      <c r="K21" s="1378"/>
      <c r="M21" s="1364" t="str">
        <f>IF(AND(入力シート!$B$49,入力シート!$B$84,入力シート!K86&lt;&gt;""),入力シート!K86,"")</f>
        <v/>
      </c>
      <c r="N21" s="1364"/>
      <c r="O21" s="1364"/>
      <c r="P21" s="1364"/>
      <c r="Q21" s="1364"/>
      <c r="R21" s="1364"/>
      <c r="S21" s="1364"/>
      <c r="T21" s="1364"/>
      <c r="U21" s="1364"/>
      <c r="V21" s="1364"/>
      <c r="W21" s="1364"/>
      <c r="X21" s="1364"/>
      <c r="Y21" s="477"/>
      <c r="AF21" s="1383"/>
      <c r="AG21" s="1383"/>
      <c r="AH21" s="1383"/>
    </row>
    <row r="22" spans="1:34" ht="17.100000000000001" hidden="1" customHeight="1" outlineLevel="1" x14ac:dyDescent="0.15">
      <c r="A22" s="418"/>
      <c r="B22" s="418"/>
      <c r="C22" s="418"/>
      <c r="D22" s="418"/>
      <c r="E22" s="418"/>
      <c r="H22" s="348"/>
      <c r="I22" s="1378"/>
      <c r="J22" s="1378"/>
      <c r="K22" s="1378"/>
      <c r="M22" s="1364"/>
      <c r="N22" s="1364"/>
      <c r="O22" s="1364"/>
      <c r="P22" s="1364"/>
      <c r="Q22" s="1364"/>
      <c r="R22" s="1364"/>
      <c r="S22" s="1364"/>
      <c r="T22" s="1364"/>
      <c r="U22" s="1364"/>
      <c r="V22" s="1364"/>
      <c r="W22" s="1364"/>
      <c r="X22" s="1364"/>
      <c r="Y22" s="477"/>
      <c r="AC22" s="1379"/>
      <c r="AD22" s="1379"/>
      <c r="AE22" s="1379"/>
      <c r="AF22" s="1383"/>
      <c r="AG22" s="1383"/>
      <c r="AH22" s="1383"/>
    </row>
    <row r="23" spans="1:34" ht="17.100000000000001" hidden="1" customHeight="1" outlineLevel="1" x14ac:dyDescent="0.15">
      <c r="A23" s="418"/>
      <c r="B23" s="418"/>
      <c r="C23" s="418"/>
      <c r="D23" s="418"/>
      <c r="E23" s="418"/>
      <c r="G23" s="348"/>
      <c r="I23" s="1383" t="s">
        <v>98</v>
      </c>
      <c r="J23" s="1383"/>
      <c r="K23" s="1383"/>
      <c r="M23" s="1380" t="str">
        <f>IF(AND(入力シート!$B$49,入力シート!$B$84,入力シート!K88&lt;&gt;""),入力シート!K88&amp;"　"&amp;入力シート!K91&amp;"　"&amp;入力シート!K92,"")</f>
        <v/>
      </c>
      <c r="N23" s="1380"/>
      <c r="O23" s="1380"/>
      <c r="P23" s="1380"/>
      <c r="Q23" s="1380"/>
      <c r="R23" s="1380"/>
      <c r="S23" s="1380"/>
      <c r="T23" s="1380"/>
      <c r="U23" s="1380"/>
      <c r="V23" s="1380"/>
      <c r="W23" s="1380"/>
      <c r="X23" s="1380"/>
      <c r="Y23" s="477"/>
      <c r="AE23" s="348"/>
      <c r="AF23" s="1383"/>
      <c r="AG23" s="1383"/>
      <c r="AH23" s="1383"/>
    </row>
    <row r="24" spans="1:34" ht="17.100000000000001" customHeight="1" collapsed="1" x14ac:dyDescent="0.15">
      <c r="A24" s="418"/>
      <c r="B24" s="418"/>
      <c r="C24" s="418"/>
      <c r="D24" s="418"/>
      <c r="E24" s="418"/>
      <c r="F24" s="418"/>
      <c r="G24" s="418"/>
      <c r="H24" s="418"/>
      <c r="I24" s="418"/>
      <c r="J24" s="418"/>
      <c r="K24" s="418"/>
      <c r="L24" s="418"/>
      <c r="Y24" s="477"/>
    </row>
    <row r="25" spans="1:34" ht="16.5" hidden="1" customHeight="1" outlineLevel="1" x14ac:dyDescent="0.15">
      <c r="A25" s="418"/>
      <c r="B25" s="418"/>
      <c r="C25" s="418"/>
      <c r="D25" s="418"/>
      <c r="E25" s="418"/>
      <c r="F25" s="1379" t="s">
        <v>719</v>
      </c>
      <c r="G25" s="1379"/>
      <c r="H25" s="1379"/>
      <c r="I25" s="1378" t="s">
        <v>96</v>
      </c>
      <c r="J25" s="1378"/>
      <c r="K25" s="1378"/>
      <c r="M25" s="1364" t="str">
        <f>IF(入力シート!B119,入力シート!K129&amp;入力シート!K130&amp;入力シート!K131&amp;IF(入力シート!K132="－","","　"&amp;入力シート!K132),IF(AND(入力シート!B119=FALSE,入力シート!K121&lt;&gt;""),"&lt;&lt;入力シートを確認してください&gt;&gt;",""))</f>
        <v/>
      </c>
      <c r="N25" s="1364"/>
      <c r="O25" s="1364"/>
      <c r="P25" s="1364"/>
      <c r="Q25" s="1364"/>
      <c r="R25" s="1364"/>
      <c r="S25" s="1364"/>
      <c r="T25" s="1364"/>
      <c r="U25" s="1364"/>
      <c r="V25" s="1364"/>
      <c r="W25" s="1364"/>
      <c r="X25" s="1364"/>
      <c r="Y25" s="477" t="s">
        <v>805</v>
      </c>
    </row>
    <row r="26" spans="1:34" ht="17.100000000000001" hidden="1" customHeight="1" outlineLevel="1" x14ac:dyDescent="0.15">
      <c r="A26" s="418"/>
      <c r="B26" s="418"/>
      <c r="C26" s="418"/>
      <c r="D26" s="418"/>
      <c r="E26" s="418"/>
      <c r="F26" s="1379"/>
      <c r="G26" s="1379"/>
      <c r="H26" s="1379"/>
      <c r="I26" s="1378"/>
      <c r="J26" s="1378"/>
      <c r="K26" s="1378"/>
      <c r="M26" s="1364"/>
      <c r="N26" s="1364"/>
      <c r="O26" s="1364"/>
      <c r="P26" s="1364"/>
      <c r="Q26" s="1364"/>
      <c r="R26" s="1364"/>
      <c r="S26" s="1364"/>
      <c r="T26" s="1364"/>
      <c r="U26" s="1364"/>
      <c r="V26" s="1364"/>
      <c r="W26" s="1364"/>
      <c r="X26" s="1364"/>
      <c r="Y26" s="477"/>
      <c r="AF26" s="1383"/>
      <c r="AG26" s="1383"/>
      <c r="AH26" s="1383"/>
    </row>
    <row r="27" spans="1:34" ht="17.100000000000001" hidden="1" customHeight="1" outlineLevel="1" x14ac:dyDescent="0.15">
      <c r="A27" s="418"/>
      <c r="B27" s="418"/>
      <c r="C27" s="418"/>
      <c r="D27" s="418"/>
      <c r="E27" s="418"/>
      <c r="F27" s="1359"/>
      <c r="G27" s="1359"/>
      <c r="H27" s="1359"/>
      <c r="I27" s="1378" t="s">
        <v>97</v>
      </c>
      <c r="J27" s="1378"/>
      <c r="K27" s="1378"/>
      <c r="M27" s="1364" t="str">
        <f>IF(AND(入力シート!$B$49,入力シート!$B$119,入力シート!K121&lt;&gt;""),入力シート!K121,"")</f>
        <v/>
      </c>
      <c r="N27" s="1364"/>
      <c r="O27" s="1364"/>
      <c r="P27" s="1364"/>
      <c r="Q27" s="1364"/>
      <c r="R27" s="1364"/>
      <c r="S27" s="1364"/>
      <c r="T27" s="1364"/>
      <c r="U27" s="1364"/>
      <c r="V27" s="1364"/>
      <c r="W27" s="1364"/>
      <c r="X27" s="1364"/>
      <c r="Y27" s="477"/>
      <c r="AF27" s="1383"/>
      <c r="AG27" s="1383"/>
      <c r="AH27" s="1383"/>
    </row>
    <row r="28" spans="1:34" ht="17.100000000000001" hidden="1" customHeight="1" outlineLevel="1" x14ac:dyDescent="0.15">
      <c r="A28" s="418"/>
      <c r="B28" s="418"/>
      <c r="C28" s="418"/>
      <c r="D28" s="418"/>
      <c r="E28" s="418"/>
      <c r="H28" s="348"/>
      <c r="I28" s="1378"/>
      <c r="J28" s="1378"/>
      <c r="K28" s="1378"/>
      <c r="M28" s="1364"/>
      <c r="N28" s="1364"/>
      <c r="O28" s="1364"/>
      <c r="P28" s="1364"/>
      <c r="Q28" s="1364"/>
      <c r="R28" s="1364"/>
      <c r="S28" s="1364"/>
      <c r="T28" s="1364"/>
      <c r="U28" s="1364"/>
      <c r="V28" s="1364"/>
      <c r="W28" s="1364"/>
      <c r="X28" s="1364"/>
      <c r="Y28" s="477"/>
      <c r="AC28" s="1379"/>
      <c r="AD28" s="1379"/>
      <c r="AE28" s="1379"/>
      <c r="AF28" s="1383"/>
      <c r="AG28" s="1383"/>
      <c r="AH28" s="1383"/>
    </row>
    <row r="29" spans="1:34" ht="17.100000000000001" hidden="1" customHeight="1" outlineLevel="1" x14ac:dyDescent="0.15">
      <c r="A29" s="418"/>
      <c r="B29" s="418"/>
      <c r="C29" s="418"/>
      <c r="D29" s="418"/>
      <c r="E29" s="418"/>
      <c r="G29" s="348"/>
      <c r="I29" s="1383" t="s">
        <v>98</v>
      </c>
      <c r="J29" s="1383"/>
      <c r="K29" s="1383"/>
      <c r="M29" s="1380" t="str">
        <f>IF(AND(入力シート!$B$49,入力シート!$B$119,入力シート!K123&lt;&gt;""),入力シート!K123&amp;"　"&amp;入力シート!K126&amp;"　"&amp;入力シート!K127,"")</f>
        <v/>
      </c>
      <c r="N29" s="1380"/>
      <c r="O29" s="1380"/>
      <c r="P29" s="1380"/>
      <c r="Q29" s="1380"/>
      <c r="R29" s="1380"/>
      <c r="S29" s="1380"/>
      <c r="T29" s="1380"/>
      <c r="U29" s="1380"/>
      <c r="V29" s="1380"/>
      <c r="W29" s="1380"/>
      <c r="X29" s="1380"/>
      <c r="Y29" s="477"/>
      <c r="AE29" s="348"/>
      <c r="AF29" s="1383"/>
      <c r="AG29" s="1383"/>
      <c r="AH29" s="1383"/>
    </row>
    <row r="30" spans="1:34" ht="17.100000000000001" customHeight="1" collapsed="1" x14ac:dyDescent="0.15">
      <c r="A30" s="418"/>
      <c r="B30" s="418"/>
      <c r="C30" s="418"/>
      <c r="D30" s="418"/>
      <c r="E30" s="418"/>
      <c r="F30" s="418"/>
      <c r="G30" s="418"/>
      <c r="H30" s="418"/>
      <c r="I30" s="418"/>
      <c r="J30" s="418"/>
      <c r="K30" s="418"/>
      <c r="L30" s="418"/>
      <c r="Y30" s="477"/>
    </row>
    <row r="31" spans="1:34" ht="16.5" hidden="1" customHeight="1" outlineLevel="1" x14ac:dyDescent="0.15">
      <c r="A31" s="418"/>
      <c r="B31" s="418"/>
      <c r="C31" s="418"/>
      <c r="D31" s="418"/>
      <c r="E31" s="418"/>
      <c r="F31" s="1379" t="s">
        <v>720</v>
      </c>
      <c r="G31" s="1379"/>
      <c r="H31" s="1379"/>
      <c r="I31" s="1378" t="s">
        <v>96</v>
      </c>
      <c r="J31" s="1378"/>
      <c r="K31" s="1378"/>
      <c r="M31" s="1364" t="str">
        <f>IF(入力シート!B154,入力シート!K164&amp;入力シート!K165&amp;入力シート!K166&amp;IF(入力シート!K167="－","","　"&amp;入力シート!K167),IF(AND(入力シート!B154=FALSE,入力シート!K156&lt;&gt;""),"&lt;&lt;入力シートを確認してください&gt;&gt;",""))</f>
        <v/>
      </c>
      <c r="N31" s="1364"/>
      <c r="O31" s="1364"/>
      <c r="P31" s="1364"/>
      <c r="Q31" s="1364"/>
      <c r="R31" s="1364"/>
      <c r="S31" s="1364"/>
      <c r="T31" s="1364"/>
      <c r="U31" s="1364"/>
      <c r="V31" s="1364"/>
      <c r="W31" s="1364"/>
      <c r="X31" s="1364"/>
      <c r="Y31" s="477" t="s">
        <v>805</v>
      </c>
    </row>
    <row r="32" spans="1:34" ht="17.100000000000001" hidden="1" customHeight="1" outlineLevel="1" x14ac:dyDescent="0.15">
      <c r="A32" s="418"/>
      <c r="B32" s="418"/>
      <c r="C32" s="418"/>
      <c r="D32" s="418"/>
      <c r="E32" s="418"/>
      <c r="F32" s="1379"/>
      <c r="G32" s="1379"/>
      <c r="H32" s="1379"/>
      <c r="I32" s="1378"/>
      <c r="J32" s="1378"/>
      <c r="K32" s="1378"/>
      <c r="M32" s="1364"/>
      <c r="N32" s="1364"/>
      <c r="O32" s="1364"/>
      <c r="P32" s="1364"/>
      <c r="Q32" s="1364"/>
      <c r="R32" s="1364"/>
      <c r="S32" s="1364"/>
      <c r="T32" s="1364"/>
      <c r="U32" s="1364"/>
      <c r="V32" s="1364"/>
      <c r="W32" s="1364"/>
      <c r="X32" s="1364"/>
      <c r="Y32" s="477"/>
      <c r="AF32" s="1383"/>
      <c r="AG32" s="1383"/>
      <c r="AH32" s="1383"/>
    </row>
    <row r="33" spans="1:34" ht="17.100000000000001" hidden="1" customHeight="1" outlineLevel="1" x14ac:dyDescent="0.15">
      <c r="A33" s="418"/>
      <c r="B33" s="418"/>
      <c r="C33" s="418"/>
      <c r="D33" s="418"/>
      <c r="E33" s="418"/>
      <c r="F33" s="1359"/>
      <c r="G33" s="1359"/>
      <c r="H33" s="1359"/>
      <c r="I33" s="1378" t="s">
        <v>97</v>
      </c>
      <c r="J33" s="1378"/>
      <c r="K33" s="1378"/>
      <c r="M33" s="1364" t="str">
        <f>IF(AND(入力シート!$B$49,入力シート!$B$154,入力シート!K156&lt;&gt;""),入力シート!K156,"")</f>
        <v/>
      </c>
      <c r="N33" s="1364"/>
      <c r="O33" s="1364"/>
      <c r="P33" s="1364"/>
      <c r="Q33" s="1364"/>
      <c r="R33" s="1364"/>
      <c r="S33" s="1364"/>
      <c r="T33" s="1364"/>
      <c r="U33" s="1364"/>
      <c r="V33" s="1364"/>
      <c r="W33" s="1364"/>
      <c r="X33" s="1364"/>
      <c r="Y33" s="477"/>
      <c r="AF33" s="1383"/>
      <c r="AG33" s="1383"/>
      <c r="AH33" s="1383"/>
    </row>
    <row r="34" spans="1:34" ht="17.100000000000001" hidden="1" customHeight="1" outlineLevel="1" x14ac:dyDescent="0.15">
      <c r="A34" s="418"/>
      <c r="B34" s="418"/>
      <c r="C34" s="418"/>
      <c r="D34" s="418"/>
      <c r="E34" s="418"/>
      <c r="H34" s="348"/>
      <c r="I34" s="1378"/>
      <c r="J34" s="1378"/>
      <c r="K34" s="1378"/>
      <c r="M34" s="1364"/>
      <c r="N34" s="1364"/>
      <c r="O34" s="1364"/>
      <c r="P34" s="1364"/>
      <c r="Q34" s="1364"/>
      <c r="R34" s="1364"/>
      <c r="S34" s="1364"/>
      <c r="T34" s="1364"/>
      <c r="U34" s="1364"/>
      <c r="V34" s="1364"/>
      <c r="W34" s="1364"/>
      <c r="X34" s="1364"/>
      <c r="Y34" s="477"/>
      <c r="AC34" s="1379"/>
      <c r="AD34" s="1379"/>
      <c r="AE34" s="1379"/>
      <c r="AF34" s="1383"/>
      <c r="AG34" s="1383"/>
      <c r="AH34" s="1383"/>
    </row>
    <row r="35" spans="1:34" ht="17.100000000000001" hidden="1" customHeight="1" outlineLevel="1" x14ac:dyDescent="0.15">
      <c r="A35" s="418"/>
      <c r="B35" s="418"/>
      <c r="C35" s="418"/>
      <c r="D35" s="418"/>
      <c r="E35" s="418"/>
      <c r="G35" s="348"/>
      <c r="I35" s="1383" t="s">
        <v>98</v>
      </c>
      <c r="J35" s="1383"/>
      <c r="K35" s="1383"/>
      <c r="M35" s="1380" t="str">
        <f>IF(AND(入力シート!$B$49,入力シート!$B$154,入力シート!K158&lt;&gt;""),入力シート!K158&amp;"　"&amp;入力シート!K161&amp;"　"&amp;入力シート!K162,"")</f>
        <v/>
      </c>
      <c r="N35" s="1380"/>
      <c r="O35" s="1380"/>
      <c r="P35" s="1380"/>
      <c r="Q35" s="1380"/>
      <c r="R35" s="1380"/>
      <c r="S35" s="1380"/>
      <c r="T35" s="1380"/>
      <c r="U35" s="1380"/>
      <c r="V35" s="1380"/>
      <c r="W35" s="1380"/>
      <c r="X35" s="1380"/>
      <c r="Y35" s="477"/>
      <c r="AE35" s="348"/>
      <c r="AF35" s="1383"/>
      <c r="AG35" s="1383"/>
      <c r="AH35" s="1383"/>
    </row>
    <row r="36" spans="1:34" ht="17.100000000000001" customHeight="1" collapsed="1" x14ac:dyDescent="0.15">
      <c r="B36" s="418"/>
      <c r="C36" s="418"/>
      <c r="D36" s="418"/>
      <c r="E36" s="418"/>
      <c r="F36" s="418"/>
      <c r="G36" s="418"/>
      <c r="H36" s="418"/>
      <c r="I36" s="418"/>
    </row>
    <row r="37" spans="1:34" ht="17.100000000000001" customHeight="1" x14ac:dyDescent="0.15">
      <c r="B37" s="418"/>
      <c r="C37" s="418"/>
      <c r="D37" s="418"/>
      <c r="E37" s="418"/>
      <c r="F37" s="418"/>
      <c r="G37" s="418"/>
      <c r="H37" s="418"/>
      <c r="I37" s="418"/>
    </row>
    <row r="38" spans="1:34" ht="17.100000000000001" customHeight="1" x14ac:dyDescent="0.15">
      <c r="A38" s="1359" t="s">
        <v>1229</v>
      </c>
      <c r="B38" s="1359"/>
      <c r="C38" s="1359"/>
      <c r="D38" s="1359"/>
      <c r="E38" s="1359"/>
      <c r="F38" s="1359"/>
      <c r="G38" s="1359"/>
      <c r="H38" s="1359"/>
      <c r="I38" s="1359"/>
      <c r="J38" s="1359"/>
      <c r="K38" s="1359"/>
      <c r="L38" s="1359"/>
      <c r="M38" s="1359"/>
      <c r="N38" s="1359"/>
      <c r="O38" s="1359"/>
      <c r="P38" s="1359"/>
      <c r="Q38" s="1359"/>
      <c r="R38" s="1359"/>
      <c r="S38" s="1359"/>
      <c r="T38" s="1359"/>
      <c r="U38" s="1359"/>
      <c r="V38" s="1359"/>
      <c r="W38" s="1359"/>
      <c r="X38" s="1359"/>
    </row>
    <row r="39" spans="1:34" ht="17.100000000000001" customHeight="1" x14ac:dyDescent="0.15">
      <c r="A39" s="1359" t="s">
        <v>1230</v>
      </c>
      <c r="B39" s="1359"/>
      <c r="C39" s="1359"/>
      <c r="D39" s="1359"/>
      <c r="E39" s="1359"/>
      <c r="F39" s="1359"/>
      <c r="G39" s="1359"/>
      <c r="H39" s="1359"/>
      <c r="I39" s="1359"/>
      <c r="J39" s="1359"/>
      <c r="K39" s="1359"/>
      <c r="L39" s="1359"/>
      <c r="M39" s="1359"/>
      <c r="N39" s="1359"/>
      <c r="O39" s="1359"/>
      <c r="P39" s="1359"/>
      <c r="Q39" s="1359"/>
      <c r="R39" s="1359"/>
      <c r="S39" s="1359"/>
      <c r="T39" s="1359"/>
      <c r="U39" s="1359"/>
      <c r="V39" s="1359"/>
      <c r="W39" s="1359"/>
      <c r="X39" s="1359"/>
    </row>
    <row r="40" spans="1:34" ht="17.100000000000001" customHeight="1" x14ac:dyDescent="0.15">
      <c r="A40" s="1359" t="s">
        <v>99</v>
      </c>
      <c r="B40" s="1359"/>
      <c r="C40" s="1359"/>
      <c r="D40" s="1359"/>
      <c r="E40" s="1359"/>
      <c r="F40" s="1359"/>
      <c r="G40" s="1359"/>
      <c r="H40" s="1359"/>
      <c r="I40" s="1359"/>
      <c r="J40" s="1359"/>
      <c r="K40" s="1359"/>
      <c r="L40" s="1359"/>
      <c r="M40" s="1359"/>
      <c r="N40" s="1359"/>
      <c r="O40" s="1359"/>
      <c r="P40" s="1359"/>
      <c r="Q40" s="1359"/>
      <c r="R40" s="1359"/>
      <c r="S40" s="1359"/>
      <c r="T40" s="1359"/>
      <c r="U40" s="1359"/>
      <c r="V40" s="1359"/>
      <c r="W40" s="1359"/>
      <c r="X40" s="1359"/>
    </row>
    <row r="41" spans="1:34" ht="17.100000000000001" customHeight="1" x14ac:dyDescent="0.15">
      <c r="A41" s="1045"/>
      <c r="B41" s="1045"/>
      <c r="C41" s="1045"/>
      <c r="D41" s="1045"/>
      <c r="E41" s="1045"/>
      <c r="F41" s="1045"/>
      <c r="G41" s="1045"/>
      <c r="H41" s="1045"/>
      <c r="I41" s="1045"/>
      <c r="J41" s="1045"/>
      <c r="K41" s="1045"/>
      <c r="L41" s="1045"/>
      <c r="M41" s="1045"/>
      <c r="N41" s="1045"/>
      <c r="O41" s="1045"/>
      <c r="P41" s="1045"/>
      <c r="Q41" s="1045"/>
      <c r="R41" s="1045"/>
      <c r="S41" s="1045"/>
      <c r="T41" s="1045"/>
      <c r="U41" s="1045"/>
      <c r="V41" s="1045"/>
      <c r="W41" s="1045"/>
      <c r="X41" s="1045"/>
    </row>
    <row r="42" spans="1:34" ht="17.100000000000001" customHeight="1" x14ac:dyDescent="0.15">
      <c r="A42" s="1045"/>
      <c r="B42" s="1045"/>
      <c r="C42" s="1045"/>
      <c r="D42" s="1045"/>
      <c r="E42" s="1045"/>
      <c r="F42" s="1045"/>
      <c r="G42" s="1045"/>
      <c r="H42" s="1045"/>
      <c r="I42" s="1045"/>
      <c r="J42" s="1045"/>
      <c r="K42" s="1045"/>
      <c r="L42" s="1045"/>
      <c r="M42" s="1045"/>
      <c r="N42" s="1045"/>
      <c r="O42" s="1045"/>
      <c r="P42" s="1045"/>
      <c r="Q42" s="1045"/>
      <c r="R42" s="1045"/>
      <c r="S42" s="1045"/>
      <c r="T42" s="1045"/>
      <c r="U42" s="1045"/>
      <c r="V42" s="1045"/>
      <c r="W42" s="1045"/>
      <c r="X42" s="1045"/>
    </row>
    <row r="43" spans="1:34" ht="123.75" customHeight="1" x14ac:dyDescent="0.15">
      <c r="A43" s="1384" t="s">
        <v>1231</v>
      </c>
      <c r="B43" s="1384"/>
      <c r="C43" s="1384"/>
      <c r="D43" s="1384"/>
      <c r="E43" s="1384"/>
      <c r="F43" s="1384"/>
      <c r="G43" s="1384"/>
      <c r="H43" s="1384"/>
      <c r="I43" s="1384"/>
      <c r="J43" s="1384"/>
      <c r="K43" s="1384"/>
      <c r="L43" s="1384"/>
      <c r="M43" s="1384"/>
      <c r="N43" s="1384"/>
      <c r="O43" s="1384"/>
      <c r="P43" s="1384"/>
      <c r="Q43" s="1384"/>
      <c r="R43" s="1384"/>
      <c r="S43" s="1384"/>
      <c r="T43" s="1384"/>
      <c r="U43" s="1384"/>
      <c r="V43" s="1384"/>
      <c r="W43" s="1384"/>
      <c r="X43" s="1384"/>
    </row>
    <row r="44" spans="1:34" ht="17.100000000000001" customHeight="1" x14ac:dyDescent="0.15">
      <c r="A44" s="349"/>
      <c r="B44" s="349"/>
      <c r="C44" s="349"/>
      <c r="D44" s="349"/>
      <c r="E44" s="349"/>
      <c r="F44" s="349"/>
      <c r="G44" s="349"/>
      <c r="H44" s="349"/>
      <c r="I44" s="349"/>
    </row>
    <row r="46" spans="1:34" ht="17.100000000000001" customHeight="1" x14ac:dyDescent="0.15">
      <c r="A46" s="1379" t="s">
        <v>1</v>
      </c>
      <c r="B46" s="1379"/>
      <c r="C46" s="1379"/>
      <c r="D46" s="1379"/>
      <c r="E46" s="1379"/>
      <c r="F46" s="1379"/>
      <c r="G46" s="1379"/>
      <c r="H46" s="1379"/>
      <c r="I46" s="1379"/>
      <c r="J46" s="1379"/>
      <c r="K46" s="1379"/>
      <c r="L46" s="1379"/>
      <c r="M46" s="1379"/>
      <c r="N46" s="1379"/>
      <c r="O46" s="1379"/>
      <c r="P46" s="1379"/>
      <c r="Q46" s="1379"/>
      <c r="R46" s="1379"/>
      <c r="S46" s="1379"/>
      <c r="T46" s="1379"/>
      <c r="U46" s="1379"/>
      <c r="V46" s="1379"/>
      <c r="W46" s="1379"/>
      <c r="X46" s="1379"/>
    </row>
    <row r="47" spans="1:34" ht="16.5" customHeight="1" x14ac:dyDescent="0.15"/>
    <row r="49" spans="1:25" ht="17.100000000000001" customHeight="1" x14ac:dyDescent="0.15">
      <c r="A49" s="34"/>
      <c r="B49" s="347" t="s">
        <v>37</v>
      </c>
    </row>
    <row r="50" spans="1:25" ht="16.5" customHeight="1" x14ac:dyDescent="0.15">
      <c r="B50" s="418"/>
      <c r="D50" s="1380" t="str">
        <f>IF(入力シート!K8="","",入力シート!K8)</f>
        <v/>
      </c>
      <c r="E50" s="1380"/>
      <c r="F50" s="1380"/>
      <c r="G50" s="1380"/>
      <c r="H50" s="1380"/>
      <c r="I50" s="1380"/>
      <c r="J50" s="1380"/>
      <c r="K50" s="1380"/>
      <c r="L50" s="1380"/>
      <c r="M50" s="1380"/>
      <c r="N50" s="1380"/>
      <c r="O50" s="1380"/>
      <c r="P50" s="1380"/>
      <c r="Q50" s="1380"/>
      <c r="R50" s="1380"/>
      <c r="S50" s="1380"/>
      <c r="T50" s="1380"/>
      <c r="U50" s="1380"/>
      <c r="V50" s="1380"/>
      <c r="W50" s="1380"/>
      <c r="X50" s="1380"/>
    </row>
    <row r="51" spans="1:25" ht="17.100000000000001" customHeight="1" x14ac:dyDescent="0.15">
      <c r="B51" s="418"/>
    </row>
    <row r="52" spans="1:25" ht="17.100000000000001" customHeight="1" x14ac:dyDescent="0.15">
      <c r="B52" s="347" t="s">
        <v>602</v>
      </c>
      <c r="Y52" s="659"/>
    </row>
    <row r="53" spans="1:25" ht="16.5" customHeight="1" x14ac:dyDescent="0.15">
      <c r="B53" s="418"/>
      <c r="D53" s="1381"/>
      <c r="E53" s="1381"/>
      <c r="F53" s="1381"/>
      <c r="G53" s="1381"/>
      <c r="H53" s="1381"/>
      <c r="I53" s="1381"/>
      <c r="J53" s="1381"/>
      <c r="K53" s="1381"/>
      <c r="L53" s="1381"/>
      <c r="M53" s="1381"/>
      <c r="N53" s="1381"/>
      <c r="O53" s="1381"/>
      <c r="P53" s="1381"/>
      <c r="Q53" s="1381"/>
      <c r="R53" s="1381"/>
      <c r="S53" s="1381"/>
      <c r="T53" s="1381"/>
      <c r="U53" s="1381"/>
      <c r="V53" s="1381"/>
      <c r="W53" s="1381"/>
      <c r="X53" s="1381"/>
      <c r="Y53" s="477" t="s">
        <v>1041</v>
      </c>
    </row>
    <row r="54" spans="1:25" ht="17.100000000000001" customHeight="1" x14ac:dyDescent="0.15">
      <c r="B54" s="418"/>
      <c r="D54" s="1381"/>
      <c r="E54" s="1381"/>
      <c r="F54" s="1381"/>
      <c r="G54" s="1381"/>
      <c r="H54" s="1381"/>
      <c r="I54" s="1381"/>
      <c r="J54" s="1381"/>
      <c r="K54" s="1381"/>
      <c r="L54" s="1381"/>
      <c r="M54" s="1381"/>
      <c r="N54" s="1381"/>
      <c r="O54" s="1381"/>
      <c r="P54" s="1381"/>
      <c r="Q54" s="1381"/>
      <c r="R54" s="1381"/>
      <c r="S54" s="1381"/>
      <c r="T54" s="1381"/>
      <c r="U54" s="1381"/>
      <c r="V54" s="1381"/>
      <c r="W54" s="1381"/>
      <c r="X54" s="1381"/>
      <c r="Y54" s="679"/>
    </row>
    <row r="55" spans="1:25" ht="17.100000000000001" customHeight="1" x14ac:dyDescent="0.15">
      <c r="B55" s="418"/>
      <c r="D55" s="1381"/>
      <c r="E55" s="1381"/>
      <c r="F55" s="1381"/>
      <c r="G55" s="1381"/>
      <c r="H55" s="1381"/>
      <c r="I55" s="1381"/>
      <c r="J55" s="1381"/>
      <c r="K55" s="1381"/>
      <c r="L55" s="1381"/>
      <c r="M55" s="1381"/>
      <c r="N55" s="1381"/>
      <c r="O55" s="1381"/>
      <c r="P55" s="1381"/>
      <c r="Q55" s="1381"/>
      <c r="R55" s="1381"/>
      <c r="S55" s="1381"/>
      <c r="T55" s="1381"/>
      <c r="U55" s="1381"/>
      <c r="V55" s="1381"/>
      <c r="W55" s="1381"/>
      <c r="X55" s="1381"/>
    </row>
    <row r="56" spans="1:25" ht="17.100000000000001" customHeight="1" x14ac:dyDescent="0.15">
      <c r="B56" s="418"/>
      <c r="D56" s="1381"/>
      <c r="E56" s="1381"/>
      <c r="F56" s="1381"/>
      <c r="G56" s="1381"/>
      <c r="H56" s="1381"/>
      <c r="I56" s="1381"/>
      <c r="J56" s="1381"/>
      <c r="K56" s="1381"/>
      <c r="L56" s="1381"/>
      <c r="M56" s="1381"/>
      <c r="N56" s="1381"/>
      <c r="O56" s="1381"/>
      <c r="P56" s="1381"/>
      <c r="Q56" s="1381"/>
      <c r="R56" s="1381"/>
      <c r="S56" s="1381"/>
      <c r="T56" s="1381"/>
      <c r="U56" s="1381"/>
      <c r="V56" s="1381"/>
      <c r="W56" s="1381"/>
      <c r="X56" s="1381"/>
    </row>
    <row r="57" spans="1:25" ht="17.100000000000001" customHeight="1" x14ac:dyDescent="0.15">
      <c r="B57" s="418"/>
      <c r="D57" s="1381"/>
      <c r="E57" s="1381"/>
      <c r="F57" s="1381"/>
      <c r="G57" s="1381"/>
      <c r="H57" s="1381"/>
      <c r="I57" s="1381"/>
      <c r="J57" s="1381"/>
      <c r="K57" s="1381"/>
      <c r="L57" s="1381"/>
      <c r="M57" s="1381"/>
      <c r="N57" s="1381"/>
      <c r="O57" s="1381"/>
      <c r="P57" s="1381"/>
      <c r="Q57" s="1381"/>
      <c r="R57" s="1381"/>
      <c r="S57" s="1381"/>
      <c r="T57" s="1381"/>
      <c r="U57" s="1381"/>
      <c r="V57" s="1381"/>
      <c r="W57" s="1381"/>
      <c r="X57" s="1381"/>
    </row>
    <row r="58" spans="1:25" ht="17.100000000000001" customHeight="1" x14ac:dyDescent="0.15">
      <c r="B58" s="418"/>
    </row>
    <row r="59" spans="1:25" ht="17.100000000000001" customHeight="1" x14ac:dyDescent="0.15">
      <c r="B59" s="347" t="s">
        <v>100</v>
      </c>
    </row>
    <row r="60" spans="1:25" ht="17.100000000000001" customHeight="1" x14ac:dyDescent="0.15">
      <c r="B60" s="418"/>
      <c r="D60" s="350" t="s">
        <v>101</v>
      </c>
    </row>
    <row r="61" spans="1:25" ht="17.100000000000001" customHeight="1" x14ac:dyDescent="0.15">
      <c r="B61" s="418"/>
    </row>
    <row r="62" spans="1:25" ht="17.100000000000001" customHeight="1" x14ac:dyDescent="0.15">
      <c r="B62" s="347" t="s">
        <v>1079</v>
      </c>
    </row>
    <row r="63" spans="1:25" ht="17.100000000000001" customHeight="1" x14ac:dyDescent="0.15">
      <c r="B63" s="418"/>
    </row>
    <row r="64" spans="1:25" ht="17.100000000000001" customHeight="1" x14ac:dyDescent="0.15">
      <c r="B64" s="418"/>
      <c r="C64" s="34"/>
      <c r="D64" s="347" t="s">
        <v>102</v>
      </c>
      <c r="M64" s="1382">
        <f>'４-１．概略予算書（まとめ）'!C15</f>
        <v>0</v>
      </c>
      <c r="N64" s="1382"/>
      <c r="O64" s="1382"/>
      <c r="P64" s="1382"/>
      <c r="Q64" s="412" t="s">
        <v>38</v>
      </c>
    </row>
    <row r="65" spans="2:17" ht="17.100000000000001" customHeight="1" x14ac:dyDescent="0.15">
      <c r="B65" s="418"/>
      <c r="D65" s="418"/>
      <c r="M65" s="720"/>
      <c r="N65" s="720"/>
      <c r="O65" s="720"/>
      <c r="P65" s="720"/>
      <c r="Q65" s="418"/>
    </row>
    <row r="66" spans="2:17" ht="17.100000000000001" customHeight="1" x14ac:dyDescent="0.15">
      <c r="B66" s="418"/>
      <c r="D66" s="347" t="s">
        <v>103</v>
      </c>
      <c r="M66" s="1382">
        <f>'４-１．概略予算書（まとめ）'!D15</f>
        <v>0</v>
      </c>
      <c r="N66" s="1382"/>
      <c r="O66" s="1382"/>
      <c r="P66" s="1382"/>
      <c r="Q66" s="347" t="s">
        <v>38</v>
      </c>
    </row>
    <row r="67" spans="2:17" ht="16.5" customHeight="1" x14ac:dyDescent="0.15">
      <c r="B67" s="418"/>
      <c r="M67" s="720"/>
      <c r="N67" s="720"/>
      <c r="O67" s="720"/>
      <c r="P67" s="720"/>
    </row>
    <row r="68" spans="2:17" ht="17.100000000000001" customHeight="1" x14ac:dyDescent="0.15">
      <c r="B68" s="418"/>
    </row>
    <row r="69" spans="2:17" ht="17.100000000000001" customHeight="1" x14ac:dyDescent="0.15">
      <c r="B69" s="347" t="s">
        <v>812</v>
      </c>
    </row>
    <row r="70" spans="2:17" ht="16.5" customHeight="1" x14ac:dyDescent="0.15">
      <c r="B70" s="418"/>
    </row>
    <row r="71" spans="2:17" ht="17.100000000000001" customHeight="1" x14ac:dyDescent="0.15">
      <c r="B71" s="418"/>
    </row>
    <row r="72" spans="2:17" ht="17.100000000000001" customHeight="1" x14ac:dyDescent="0.15">
      <c r="B72" s="347" t="s">
        <v>179</v>
      </c>
    </row>
    <row r="73" spans="2:17" ht="17.100000000000001" customHeight="1" x14ac:dyDescent="0.15">
      <c r="B73" s="418"/>
    </row>
    <row r="74" spans="2:17" ht="17.100000000000001" customHeight="1" x14ac:dyDescent="0.15">
      <c r="B74" s="418"/>
      <c r="D74" s="347" t="s">
        <v>104</v>
      </c>
      <c r="I74" s="418" t="s">
        <v>105</v>
      </c>
      <c r="J74" s="34" t="s">
        <v>3</v>
      </c>
    </row>
    <row r="75" spans="2:17" ht="17.100000000000001" customHeight="1" x14ac:dyDescent="0.15">
      <c r="B75" s="418"/>
      <c r="D75" s="418"/>
      <c r="I75" s="418"/>
    </row>
    <row r="76" spans="2:17" ht="17.100000000000001" customHeight="1" x14ac:dyDescent="0.15">
      <c r="B76" s="418"/>
      <c r="D76" s="347" t="s">
        <v>106</v>
      </c>
      <c r="I76" s="418" t="s">
        <v>105</v>
      </c>
      <c r="J76" s="1389" t="str">
        <f>IF(入力シート!K11="","",入力シート!K11)</f>
        <v/>
      </c>
      <c r="K76" s="1389"/>
      <c r="L76" s="1389"/>
      <c r="M76" s="1389"/>
      <c r="N76" s="1389"/>
      <c r="O76" s="351"/>
    </row>
    <row r="77" spans="2:17" ht="11.25" customHeight="1" x14ac:dyDescent="0.15">
      <c r="B77" s="418"/>
      <c r="D77" s="418"/>
      <c r="I77" s="418"/>
    </row>
    <row r="78" spans="2:17" ht="17.100000000000001" customHeight="1" x14ac:dyDescent="0.15">
      <c r="B78" s="418"/>
      <c r="C78" s="706"/>
      <c r="I78" s="418"/>
      <c r="J78" s="1390"/>
      <c r="K78" s="1390"/>
      <c r="L78" s="1390"/>
      <c r="M78" s="1390"/>
      <c r="N78" s="1390"/>
    </row>
    <row r="79" spans="2:17" ht="17.100000000000001" customHeight="1" x14ac:dyDescent="0.15">
      <c r="B79" s="418"/>
    </row>
    <row r="80" spans="2:17" ht="17.100000000000001" customHeight="1" x14ac:dyDescent="0.15">
      <c r="B80" s="418"/>
    </row>
    <row r="81" spans="1:38" ht="17.100000000000001" customHeight="1" x14ac:dyDescent="0.15">
      <c r="B81" s="347" t="s">
        <v>1080</v>
      </c>
    </row>
    <row r="82" spans="1:38" ht="17.100000000000001" customHeight="1" x14ac:dyDescent="0.15">
      <c r="B82" s="347" t="s">
        <v>952</v>
      </c>
    </row>
    <row r="83" spans="1:38" ht="17.100000000000001" customHeight="1" x14ac:dyDescent="0.15">
      <c r="B83" s="347" t="s">
        <v>108</v>
      </c>
    </row>
    <row r="84" spans="1:38" ht="17.100000000000001" customHeight="1" x14ac:dyDescent="0.15">
      <c r="B84" s="347" t="s">
        <v>109</v>
      </c>
    </row>
    <row r="85" spans="1:38" ht="17.100000000000001" customHeight="1" x14ac:dyDescent="0.15">
      <c r="B85" s="347" t="s">
        <v>953</v>
      </c>
    </row>
    <row r="86" spans="1:38" ht="17.100000000000001" customHeight="1" x14ac:dyDescent="0.15">
      <c r="B86" s="347" t="s">
        <v>811</v>
      </c>
    </row>
    <row r="87" spans="1:38" ht="17.100000000000001" customHeight="1" x14ac:dyDescent="0.15">
      <c r="B87" s="347" t="s">
        <v>1081</v>
      </c>
    </row>
    <row r="88" spans="1:38" ht="17.100000000000001" customHeight="1" x14ac:dyDescent="0.15">
      <c r="B88" s="347"/>
    </row>
    <row r="89" spans="1:38" ht="17.100000000000001" customHeight="1" x14ac:dyDescent="0.15">
      <c r="B89" s="347"/>
    </row>
    <row r="90" spans="1:38" ht="17.100000000000001" customHeight="1" x14ac:dyDescent="0.15">
      <c r="B90" s="347"/>
    </row>
    <row r="91" spans="1:38" ht="17.100000000000001" customHeight="1" x14ac:dyDescent="0.15">
      <c r="B91" s="347"/>
    </row>
    <row r="92" spans="1:38" ht="17.100000000000001" customHeight="1" x14ac:dyDescent="0.15">
      <c r="B92" s="347"/>
    </row>
    <row r="93" spans="1:38" ht="17.100000000000001" customHeight="1" x14ac:dyDescent="0.15">
      <c r="B93" s="347"/>
    </row>
    <row r="94" spans="1:38" ht="17.100000000000001" customHeight="1" x14ac:dyDescent="0.15">
      <c r="A94" s="352"/>
      <c r="B94" s="352"/>
      <c r="C94" s="352"/>
      <c r="D94" s="352"/>
      <c r="E94" s="352"/>
      <c r="F94" s="352"/>
      <c r="G94" s="352"/>
      <c r="H94" s="352"/>
      <c r="I94" s="352"/>
      <c r="J94" s="352"/>
      <c r="K94" s="352"/>
      <c r="L94" s="352"/>
      <c r="M94" s="352"/>
      <c r="N94" s="352"/>
      <c r="O94" s="352"/>
      <c r="P94" s="352"/>
      <c r="Q94" s="352"/>
      <c r="R94" s="352"/>
      <c r="S94" s="352"/>
      <c r="T94" s="352"/>
      <c r="U94" s="352"/>
      <c r="V94" s="352"/>
      <c r="W94" s="352"/>
      <c r="X94" s="352"/>
    </row>
    <row r="95" spans="1:38" ht="17.100000000000001" customHeight="1" x14ac:dyDescent="0.15">
      <c r="A95" s="347"/>
      <c r="B95" s="347"/>
      <c r="C95" s="352"/>
      <c r="D95" s="352"/>
      <c r="E95" s="352"/>
      <c r="F95" s="352"/>
      <c r="G95" s="352"/>
      <c r="H95" s="352"/>
      <c r="I95" s="352"/>
      <c r="J95" s="352"/>
      <c r="K95" s="352"/>
      <c r="L95" s="352"/>
      <c r="M95" s="352"/>
      <c r="N95" s="352"/>
      <c r="O95" s="352"/>
      <c r="P95" s="352"/>
      <c r="Q95" s="352"/>
      <c r="R95" s="352"/>
      <c r="S95" s="352"/>
      <c r="T95" s="352"/>
      <c r="U95" s="352"/>
      <c r="V95" s="352"/>
      <c r="W95" s="352"/>
      <c r="X95" s="352"/>
    </row>
    <row r="96" spans="1:38" ht="17.100000000000001" customHeight="1" x14ac:dyDescent="0.15">
      <c r="A96" s="877" t="s">
        <v>1116</v>
      </c>
      <c r="B96" s="874"/>
      <c r="C96" s="874"/>
      <c r="D96" s="874"/>
      <c r="E96" s="874"/>
      <c r="F96" s="874"/>
      <c r="G96" s="874"/>
      <c r="H96" s="874"/>
      <c r="I96" s="874"/>
      <c r="J96" s="874"/>
      <c r="K96" s="874"/>
      <c r="L96" s="874"/>
      <c r="M96" s="874"/>
      <c r="N96" s="874"/>
      <c r="O96" s="874"/>
      <c r="P96" s="874"/>
      <c r="Q96" s="874"/>
      <c r="R96" s="874"/>
      <c r="S96" s="874"/>
      <c r="T96" s="874"/>
      <c r="U96" s="874"/>
      <c r="V96" s="874"/>
      <c r="W96" s="874"/>
      <c r="X96" s="874"/>
      <c r="Y96" s="874"/>
      <c r="Z96" s="874"/>
      <c r="AA96" s="869"/>
      <c r="AB96" s="869"/>
      <c r="AC96" s="869"/>
      <c r="AD96" s="869"/>
      <c r="AE96" s="869"/>
      <c r="AF96" s="869"/>
      <c r="AG96" s="869"/>
      <c r="AH96" s="869"/>
      <c r="AI96" s="869"/>
      <c r="AJ96" s="869"/>
      <c r="AK96" s="869"/>
      <c r="AL96" s="869"/>
    </row>
    <row r="97" spans="1:38" ht="17.100000000000001" customHeight="1" x14ac:dyDescent="0.15">
      <c r="A97" s="1379" t="s">
        <v>1117</v>
      </c>
      <c r="B97" s="1379"/>
      <c r="C97" s="1379"/>
      <c r="D97" s="1379"/>
      <c r="E97" s="1379"/>
      <c r="F97" s="1379"/>
      <c r="G97" s="1379"/>
      <c r="H97" s="1379"/>
      <c r="I97" s="1379"/>
      <c r="J97" s="1379"/>
      <c r="K97" s="1379"/>
      <c r="L97" s="1379"/>
      <c r="M97" s="1379"/>
      <c r="N97" s="1379"/>
      <c r="O97" s="1379"/>
      <c r="P97" s="1379"/>
      <c r="Q97" s="1379"/>
      <c r="R97" s="1379"/>
      <c r="S97" s="1379"/>
      <c r="T97" s="1379"/>
      <c r="U97" s="1379"/>
      <c r="V97" s="1379"/>
      <c r="W97" s="1379"/>
      <c r="X97" s="1379"/>
      <c r="Y97" s="874"/>
      <c r="Z97" s="874"/>
      <c r="AA97" s="869"/>
      <c r="AB97" s="869"/>
      <c r="AC97" s="869"/>
      <c r="AD97" s="869"/>
      <c r="AE97" s="869"/>
      <c r="AF97" s="869"/>
      <c r="AG97" s="869"/>
      <c r="AH97" s="869"/>
      <c r="AI97" s="869"/>
      <c r="AJ97" s="869"/>
      <c r="AK97" s="869"/>
      <c r="AL97" s="869"/>
    </row>
    <row r="98" spans="1:38" s="673" customFormat="1" ht="17.100000000000001" customHeight="1" x14ac:dyDescent="0.15">
      <c r="A98" s="877" t="s">
        <v>996</v>
      </c>
      <c r="B98" s="876"/>
      <c r="C98" s="876"/>
      <c r="D98" s="876"/>
      <c r="E98" s="876"/>
      <c r="F98" s="876"/>
      <c r="G98" s="876"/>
      <c r="H98" s="876"/>
      <c r="I98" s="876"/>
      <c r="J98" s="876"/>
      <c r="K98" s="876"/>
      <c r="L98" s="876"/>
      <c r="M98" s="876"/>
      <c r="N98" s="876"/>
      <c r="O98" s="876"/>
      <c r="P98" s="876"/>
      <c r="Q98" s="876"/>
      <c r="R98" s="876"/>
      <c r="S98" s="1401" t="s">
        <v>42</v>
      </c>
      <c r="T98" s="1401"/>
      <c r="U98" s="1401"/>
      <c r="V98" s="1401"/>
      <c r="W98" s="1401"/>
      <c r="X98" s="1401"/>
      <c r="Y98" s="876"/>
      <c r="Z98" s="929"/>
      <c r="AA98" s="869"/>
      <c r="AB98" s="869"/>
      <c r="AC98" s="869"/>
      <c r="AD98" s="869"/>
      <c r="AE98" s="869"/>
      <c r="AF98" s="869"/>
      <c r="AG98" s="869"/>
      <c r="AH98" s="869"/>
      <c r="AI98" s="869"/>
      <c r="AJ98" s="869"/>
      <c r="AK98" s="869"/>
      <c r="AL98" s="869"/>
    </row>
    <row r="99" spans="1:38" s="673" customFormat="1" ht="27" customHeight="1" x14ac:dyDescent="0.15">
      <c r="A99" s="1399" t="s">
        <v>1112</v>
      </c>
      <c r="B99" s="1399"/>
      <c r="C99" s="1399"/>
      <c r="D99" s="1400" t="s">
        <v>752</v>
      </c>
      <c r="E99" s="1400"/>
      <c r="F99" s="1400"/>
      <c r="G99" s="1400"/>
      <c r="H99" s="1400"/>
      <c r="I99" s="1400"/>
      <c r="J99" s="1400" t="s">
        <v>753</v>
      </c>
      <c r="K99" s="1400"/>
      <c r="L99" s="1400"/>
      <c r="M99" s="1400"/>
      <c r="N99" s="1400"/>
      <c r="O99" s="1400"/>
      <c r="P99" s="1349" t="s">
        <v>1118</v>
      </c>
      <c r="Q99" s="1349"/>
      <c r="R99" s="1349"/>
      <c r="S99" s="1399" t="s">
        <v>968</v>
      </c>
      <c r="T99" s="1399"/>
      <c r="U99" s="1399"/>
      <c r="V99" s="1399"/>
      <c r="W99" s="1399"/>
      <c r="X99" s="1399"/>
      <c r="Y99" s="876"/>
      <c r="Z99" s="929"/>
      <c r="AA99" s="869"/>
      <c r="AB99" s="869"/>
      <c r="AC99" s="869"/>
      <c r="AD99" s="869"/>
      <c r="AE99" s="869"/>
      <c r="AF99" s="869"/>
      <c r="AG99" s="869"/>
      <c r="AH99" s="869"/>
      <c r="AI99" s="869"/>
      <c r="AJ99" s="869"/>
      <c r="AK99" s="869"/>
      <c r="AL99" s="869"/>
    </row>
    <row r="100" spans="1:38" s="673" customFormat="1" ht="26.1" customHeight="1" x14ac:dyDescent="0.15">
      <c r="A100" s="1371" t="s">
        <v>43</v>
      </c>
      <c r="B100" s="1372"/>
      <c r="C100" s="1373"/>
      <c r="D100" s="1374">
        <f>'４-１．概略予算書（まとめ）'!C12</f>
        <v>0</v>
      </c>
      <c r="E100" s="1375"/>
      <c r="F100" s="1375"/>
      <c r="G100" s="1375"/>
      <c r="H100" s="1375"/>
      <c r="I100" s="1376"/>
      <c r="J100" s="1374">
        <f>'４-１．概略予算書（まとめ）'!D12</f>
        <v>0</v>
      </c>
      <c r="K100" s="1375"/>
      <c r="L100" s="1375"/>
      <c r="M100" s="1375"/>
      <c r="N100" s="1375"/>
      <c r="O100" s="1376"/>
      <c r="P100" s="1435" t="s">
        <v>1120</v>
      </c>
      <c r="Q100" s="1436"/>
      <c r="R100" s="1437"/>
      <c r="S100" s="1374">
        <f>'４-１．概略予算書（まとめ）'!F12</f>
        <v>0</v>
      </c>
      <c r="T100" s="1375"/>
      <c r="U100" s="1375"/>
      <c r="V100" s="1375"/>
      <c r="W100" s="1375"/>
      <c r="X100" s="1376"/>
      <c r="Y100" s="876"/>
      <c r="Z100" s="876"/>
      <c r="AA100" s="869"/>
      <c r="AB100" s="869"/>
      <c r="AC100" s="869"/>
      <c r="AD100" s="869"/>
      <c r="AE100" s="869"/>
      <c r="AF100" s="869"/>
      <c r="AG100" s="869"/>
      <c r="AH100" s="869"/>
      <c r="AI100" s="869"/>
      <c r="AJ100" s="869"/>
      <c r="AK100" s="869"/>
      <c r="AL100" s="869"/>
    </row>
    <row r="101" spans="1:38" s="673" customFormat="1" ht="26.1" customHeight="1" x14ac:dyDescent="0.15">
      <c r="A101" s="1404" t="s">
        <v>1119</v>
      </c>
      <c r="B101" s="1405"/>
      <c r="C101" s="1406"/>
      <c r="D101" s="1395">
        <f>'４-１．概略予算書（まとめ）'!C13</f>
        <v>0</v>
      </c>
      <c r="E101" s="1396"/>
      <c r="F101" s="1396"/>
      <c r="G101" s="1396"/>
      <c r="H101" s="1396"/>
      <c r="I101" s="1397"/>
      <c r="J101" s="1395">
        <f>'４-１．概略予算書（まとめ）'!D13</f>
        <v>0</v>
      </c>
      <c r="K101" s="1396"/>
      <c r="L101" s="1396"/>
      <c r="M101" s="1396"/>
      <c r="N101" s="1396"/>
      <c r="O101" s="1397"/>
      <c r="P101" s="1435"/>
      <c r="Q101" s="1436"/>
      <c r="R101" s="1437"/>
      <c r="S101" s="1395">
        <f>'４-１．概略予算書（まとめ）'!F13</f>
        <v>0</v>
      </c>
      <c r="T101" s="1396"/>
      <c r="U101" s="1396"/>
      <c r="V101" s="1396"/>
      <c r="W101" s="1396"/>
      <c r="X101" s="1397"/>
      <c r="Y101" s="876"/>
      <c r="Z101" s="876"/>
      <c r="AA101" s="869"/>
      <c r="AB101" s="869"/>
      <c r="AC101" s="869"/>
      <c r="AD101" s="869"/>
      <c r="AE101" s="869"/>
      <c r="AF101" s="869"/>
      <c r="AG101" s="869"/>
      <c r="AH101" s="869"/>
      <c r="AI101" s="869"/>
      <c r="AJ101" s="869"/>
      <c r="AK101" s="869"/>
      <c r="AL101" s="869"/>
    </row>
    <row r="102" spans="1:38" s="869" customFormat="1" ht="26.1" customHeight="1" x14ac:dyDescent="0.15">
      <c r="A102" s="1429" t="s">
        <v>1111</v>
      </c>
      <c r="B102" s="1430"/>
      <c r="C102" s="1431"/>
      <c r="D102" s="1366">
        <f>'４-１．概略予算書（まとめ）'!C14</f>
        <v>0</v>
      </c>
      <c r="E102" s="1367"/>
      <c r="F102" s="1367"/>
      <c r="G102" s="1367"/>
      <c r="H102" s="1367"/>
      <c r="I102" s="1368"/>
      <c r="J102" s="1366">
        <f>'４-１．概略予算書（まとめ）'!D14</f>
        <v>0</v>
      </c>
      <c r="K102" s="1367"/>
      <c r="L102" s="1367"/>
      <c r="M102" s="1367"/>
      <c r="N102" s="1367"/>
      <c r="O102" s="1368"/>
      <c r="P102" s="1423"/>
      <c r="Q102" s="1438"/>
      <c r="R102" s="1421"/>
      <c r="S102" s="1366">
        <f>'４-１．概略予算書（まとめ）'!F14</f>
        <v>0</v>
      </c>
      <c r="T102" s="1367"/>
      <c r="U102" s="1367"/>
      <c r="V102" s="1367"/>
      <c r="W102" s="1367"/>
      <c r="X102" s="1368"/>
      <c r="Y102" s="876"/>
      <c r="Z102" s="876"/>
    </row>
    <row r="103" spans="1:38" s="869" customFormat="1" ht="26.1" customHeight="1" thickBot="1" x14ac:dyDescent="0.2">
      <c r="A103" s="1365" t="s">
        <v>44</v>
      </c>
      <c r="B103" s="1365"/>
      <c r="C103" s="1365"/>
      <c r="D103" s="1366">
        <f>SUM(D100:I102)</f>
        <v>0</v>
      </c>
      <c r="E103" s="1367"/>
      <c r="F103" s="1367"/>
      <c r="G103" s="1367"/>
      <c r="H103" s="1367"/>
      <c r="I103" s="1368"/>
      <c r="J103" s="1366">
        <f>SUM(J100:O102)</f>
        <v>0</v>
      </c>
      <c r="K103" s="1367"/>
      <c r="L103" s="1367"/>
      <c r="M103" s="1367"/>
      <c r="N103" s="1367"/>
      <c r="O103" s="1368"/>
      <c r="P103" s="1421" t="s">
        <v>1110</v>
      </c>
      <c r="Q103" s="1422"/>
      <c r="R103" s="1423"/>
      <c r="S103" s="1369">
        <f>SUM(S100:X102)</f>
        <v>0</v>
      </c>
      <c r="T103" s="1370"/>
      <c r="U103" s="1370"/>
      <c r="V103" s="1370"/>
      <c r="W103" s="1370"/>
      <c r="X103" s="1370"/>
      <c r="Y103" s="925"/>
      <c r="Z103" s="876"/>
    </row>
    <row r="104" spans="1:38" s="673" customFormat="1" ht="26.1" customHeight="1" thickBot="1" x14ac:dyDescent="0.2">
      <c r="A104" s="1372"/>
      <c r="B104" s="1424"/>
      <c r="C104" s="1424"/>
      <c r="D104" s="1425"/>
      <c r="E104" s="1425"/>
      <c r="F104" s="1425"/>
      <c r="G104" s="1425"/>
      <c r="H104" s="1425"/>
      <c r="I104" s="1425"/>
      <c r="J104" s="1426" t="s">
        <v>980</v>
      </c>
      <c r="K104" s="1427"/>
      <c r="L104" s="1427"/>
      <c r="M104" s="1427"/>
      <c r="N104" s="1427"/>
      <c r="O104" s="1427"/>
      <c r="P104" s="1427"/>
      <c r="Q104" s="1427"/>
      <c r="R104" s="1428"/>
      <c r="S104" s="1402">
        <f>IF(S103&gt;700000000,700000000,S103)</f>
        <v>0</v>
      </c>
      <c r="T104" s="1402"/>
      <c r="U104" s="1402"/>
      <c r="V104" s="1402"/>
      <c r="W104" s="1402"/>
      <c r="X104" s="1403"/>
      <c r="Y104" s="923" t="s">
        <v>1228</v>
      </c>
      <c r="Z104" s="876"/>
      <c r="AA104" s="869"/>
      <c r="AB104" s="869"/>
      <c r="AC104" s="869"/>
      <c r="AD104" s="869"/>
      <c r="AE104" s="869"/>
      <c r="AF104" s="869"/>
      <c r="AG104" s="869"/>
      <c r="AH104" s="869"/>
      <c r="AI104" s="869"/>
      <c r="AJ104" s="869"/>
      <c r="AK104" s="869"/>
      <c r="AL104" s="869"/>
    </row>
    <row r="105" spans="1:38" s="869" customFormat="1" ht="17.100000000000001" customHeight="1" x14ac:dyDescent="0.15">
      <c r="A105" s="932"/>
      <c r="B105" s="933"/>
      <c r="C105" s="933"/>
      <c r="D105" s="934"/>
      <c r="E105" s="934"/>
      <c r="F105" s="934"/>
      <c r="G105" s="934"/>
      <c r="H105" s="935"/>
      <c r="I105" s="935"/>
      <c r="J105" s="936"/>
      <c r="K105" s="936"/>
      <c r="L105" s="936"/>
      <c r="M105" s="936"/>
      <c r="N105" s="936"/>
      <c r="O105" s="936"/>
      <c r="P105" s="936"/>
      <c r="Q105" s="936"/>
      <c r="R105" s="936"/>
      <c r="S105" s="937"/>
      <c r="T105" s="937"/>
      <c r="U105" s="937"/>
      <c r="V105" s="938"/>
      <c r="W105" s="938"/>
      <c r="X105" s="938"/>
      <c r="Y105" s="930"/>
      <c r="Z105" s="876"/>
    </row>
    <row r="106" spans="1:38" s="869" customFormat="1" ht="17.100000000000001" customHeight="1" x14ac:dyDescent="0.15">
      <c r="A106" s="1051" t="s">
        <v>985</v>
      </c>
      <c r="B106" s="1047"/>
      <c r="C106" s="1047"/>
      <c r="D106" s="1047"/>
      <c r="E106" s="1047"/>
      <c r="F106" s="1047"/>
      <c r="G106" s="1047"/>
      <c r="H106" s="1047"/>
      <c r="I106" s="1047"/>
      <c r="J106" s="1047"/>
      <c r="K106" s="1047"/>
      <c r="L106" s="1047"/>
      <c r="M106" s="1047"/>
      <c r="N106" s="1047"/>
      <c r="O106" s="1047"/>
      <c r="P106" s="1047"/>
      <c r="Q106" s="1047"/>
      <c r="R106" s="1047"/>
      <c r="S106" s="1401" t="s">
        <v>42</v>
      </c>
      <c r="T106" s="1401"/>
      <c r="U106" s="1401"/>
      <c r="V106" s="1401"/>
      <c r="W106" s="1401"/>
      <c r="X106" s="1401"/>
      <c r="Y106" s="876"/>
      <c r="Z106" s="929"/>
    </row>
    <row r="107" spans="1:38" s="673" customFormat="1" ht="27" customHeight="1" x14ac:dyDescent="0.15">
      <c r="A107" s="1399" t="s">
        <v>1112</v>
      </c>
      <c r="B107" s="1399"/>
      <c r="C107" s="1399"/>
      <c r="D107" s="1400" t="s">
        <v>752</v>
      </c>
      <c r="E107" s="1400"/>
      <c r="F107" s="1400"/>
      <c r="G107" s="1400"/>
      <c r="H107" s="1400"/>
      <c r="I107" s="1400"/>
      <c r="J107" s="1400" t="s">
        <v>753</v>
      </c>
      <c r="K107" s="1400"/>
      <c r="L107" s="1400"/>
      <c r="M107" s="1400"/>
      <c r="N107" s="1400"/>
      <c r="O107" s="1400"/>
      <c r="P107" s="1349" t="s">
        <v>1118</v>
      </c>
      <c r="Q107" s="1349"/>
      <c r="R107" s="1349"/>
      <c r="S107" s="1399" t="s">
        <v>968</v>
      </c>
      <c r="T107" s="1399"/>
      <c r="U107" s="1399"/>
      <c r="V107" s="1399"/>
      <c r="W107" s="1399"/>
      <c r="X107" s="1399"/>
      <c r="Y107" s="876"/>
      <c r="Z107" s="929"/>
      <c r="AA107" s="869"/>
      <c r="AB107" s="869"/>
      <c r="AC107" s="869"/>
      <c r="AD107" s="869"/>
      <c r="AE107" s="869"/>
      <c r="AF107" s="869"/>
      <c r="AG107" s="869"/>
      <c r="AH107" s="869"/>
      <c r="AI107" s="869"/>
      <c r="AJ107" s="869"/>
      <c r="AK107" s="869"/>
      <c r="AL107" s="869"/>
    </row>
    <row r="108" spans="1:38" s="673" customFormat="1" ht="26.1" customHeight="1" x14ac:dyDescent="0.15">
      <c r="A108" s="1371" t="s">
        <v>43</v>
      </c>
      <c r="B108" s="1372"/>
      <c r="C108" s="1373"/>
      <c r="D108" s="1374">
        <f>'４-１．概略予算書（まとめ）'!C22</f>
        <v>0</v>
      </c>
      <c r="E108" s="1375"/>
      <c r="F108" s="1375"/>
      <c r="G108" s="1375"/>
      <c r="H108" s="1375"/>
      <c r="I108" s="1376"/>
      <c r="J108" s="1374">
        <f>'４-１．概略予算書（まとめ）'!D22</f>
        <v>0</v>
      </c>
      <c r="K108" s="1375"/>
      <c r="L108" s="1375"/>
      <c r="M108" s="1375"/>
      <c r="N108" s="1375"/>
      <c r="O108" s="1376"/>
      <c r="P108" s="1435" t="s">
        <v>1120</v>
      </c>
      <c r="Q108" s="1436"/>
      <c r="R108" s="1437"/>
      <c r="S108" s="1374">
        <f>'４-１．概略予算書（まとめ）'!F22</f>
        <v>0</v>
      </c>
      <c r="T108" s="1375"/>
      <c r="U108" s="1375"/>
      <c r="V108" s="1375"/>
      <c r="W108" s="1375"/>
      <c r="X108" s="1376"/>
      <c r="Y108" s="876"/>
      <c r="Z108" s="876"/>
      <c r="AA108" s="869"/>
      <c r="AB108" s="869"/>
      <c r="AC108" s="869"/>
      <c r="AD108" s="869"/>
      <c r="AE108" s="869"/>
      <c r="AF108" s="869"/>
      <c r="AG108" s="869"/>
      <c r="AH108" s="869"/>
      <c r="AI108" s="869"/>
      <c r="AJ108" s="869"/>
      <c r="AK108" s="869"/>
      <c r="AL108" s="869"/>
    </row>
    <row r="109" spans="1:38" s="680" customFormat="1" ht="26.1" customHeight="1" x14ac:dyDescent="0.15">
      <c r="A109" s="1404" t="s">
        <v>1119</v>
      </c>
      <c r="B109" s="1405"/>
      <c r="C109" s="1406"/>
      <c r="D109" s="1395">
        <f>'４-１．概略予算書（まとめ）'!C23</f>
        <v>0</v>
      </c>
      <c r="E109" s="1396"/>
      <c r="F109" s="1396"/>
      <c r="G109" s="1396"/>
      <c r="H109" s="1396"/>
      <c r="I109" s="1397"/>
      <c r="J109" s="1395">
        <f>'４-１．概略予算書（まとめ）'!D23</f>
        <v>0</v>
      </c>
      <c r="K109" s="1396"/>
      <c r="L109" s="1396"/>
      <c r="M109" s="1396"/>
      <c r="N109" s="1396"/>
      <c r="O109" s="1397"/>
      <c r="P109" s="1435"/>
      <c r="Q109" s="1436"/>
      <c r="R109" s="1437"/>
      <c r="S109" s="1395">
        <f>'４-１．概略予算書（まとめ）'!F23</f>
        <v>0</v>
      </c>
      <c r="T109" s="1396"/>
      <c r="U109" s="1396"/>
      <c r="V109" s="1396"/>
      <c r="W109" s="1396"/>
      <c r="X109" s="1397"/>
      <c r="Y109" s="876"/>
      <c r="Z109" s="876"/>
      <c r="AA109" s="869"/>
      <c r="AB109" s="869"/>
      <c r="AC109" s="869"/>
      <c r="AD109" s="869"/>
      <c r="AE109" s="869"/>
      <c r="AF109" s="869"/>
      <c r="AG109" s="869"/>
      <c r="AH109" s="869"/>
      <c r="AI109" s="869"/>
      <c r="AJ109" s="869"/>
      <c r="AK109" s="869"/>
      <c r="AL109" s="869"/>
    </row>
    <row r="110" spans="1:38" s="672" customFormat="1" ht="26.1" customHeight="1" x14ac:dyDescent="0.15">
      <c r="A110" s="1429" t="s">
        <v>1111</v>
      </c>
      <c r="B110" s="1430"/>
      <c r="C110" s="1431"/>
      <c r="D110" s="1366">
        <f>'４-１．概略予算書（まとめ）'!C24</f>
        <v>0</v>
      </c>
      <c r="E110" s="1367"/>
      <c r="F110" s="1367"/>
      <c r="G110" s="1367"/>
      <c r="H110" s="1367"/>
      <c r="I110" s="1368"/>
      <c r="J110" s="1366">
        <f>'４-１．概略予算書（まとめ）'!D24</f>
        <v>0</v>
      </c>
      <c r="K110" s="1367"/>
      <c r="L110" s="1367"/>
      <c r="M110" s="1367"/>
      <c r="N110" s="1367"/>
      <c r="O110" s="1368"/>
      <c r="P110" s="1423"/>
      <c r="Q110" s="1438"/>
      <c r="R110" s="1421"/>
      <c r="S110" s="1366">
        <f>'４-１．概略予算書（まとめ）'!F24</f>
        <v>0</v>
      </c>
      <c r="T110" s="1367"/>
      <c r="U110" s="1367"/>
      <c r="V110" s="1367"/>
      <c r="W110" s="1367"/>
      <c r="X110" s="1368"/>
      <c r="Y110" s="876"/>
      <c r="Z110" s="876"/>
      <c r="AA110" s="869"/>
      <c r="AB110" s="869"/>
      <c r="AC110" s="869"/>
      <c r="AD110" s="869"/>
      <c r="AE110" s="869"/>
      <c r="AF110" s="869"/>
      <c r="AG110" s="869"/>
      <c r="AH110" s="869"/>
      <c r="AI110" s="869"/>
      <c r="AJ110" s="869"/>
      <c r="AK110" s="869"/>
      <c r="AL110" s="869"/>
    </row>
    <row r="111" spans="1:38" s="672" customFormat="1" ht="26.1" customHeight="1" thickBot="1" x14ac:dyDescent="0.2">
      <c r="A111" s="1365" t="s">
        <v>44</v>
      </c>
      <c r="B111" s="1365"/>
      <c r="C111" s="1365"/>
      <c r="D111" s="1366">
        <f>SUM(D108:I110)</f>
        <v>0</v>
      </c>
      <c r="E111" s="1367"/>
      <c r="F111" s="1367"/>
      <c r="G111" s="1367"/>
      <c r="H111" s="1367"/>
      <c r="I111" s="1368"/>
      <c r="J111" s="1366">
        <f>SUM(J108:O110)</f>
        <v>0</v>
      </c>
      <c r="K111" s="1367"/>
      <c r="L111" s="1367"/>
      <c r="M111" s="1367"/>
      <c r="N111" s="1367"/>
      <c r="O111" s="1368"/>
      <c r="P111" s="1421" t="s">
        <v>1110</v>
      </c>
      <c r="Q111" s="1422"/>
      <c r="R111" s="1423"/>
      <c r="S111" s="1369">
        <f>SUM(S108:X110)</f>
        <v>0</v>
      </c>
      <c r="T111" s="1370"/>
      <c r="U111" s="1370"/>
      <c r="V111" s="1370"/>
      <c r="W111" s="1370"/>
      <c r="X111" s="1370"/>
      <c r="Y111" s="925"/>
      <c r="Z111" s="876"/>
      <c r="AA111" s="869"/>
      <c r="AB111" s="869"/>
      <c r="AC111" s="869"/>
      <c r="AD111" s="869"/>
      <c r="AE111" s="869"/>
      <c r="AF111" s="869"/>
      <c r="AG111" s="869"/>
      <c r="AH111" s="869"/>
      <c r="AI111" s="869"/>
      <c r="AJ111" s="869"/>
      <c r="AK111" s="869"/>
      <c r="AL111" s="869"/>
    </row>
    <row r="112" spans="1:38" s="672" customFormat="1" ht="26.1" customHeight="1" thickBot="1" x14ac:dyDescent="0.2">
      <c r="A112" s="1372"/>
      <c r="B112" s="1424"/>
      <c r="C112" s="1424"/>
      <c r="D112" s="1425"/>
      <c r="E112" s="1425"/>
      <c r="F112" s="1425"/>
      <c r="G112" s="1425"/>
      <c r="H112" s="1425"/>
      <c r="I112" s="1425"/>
      <c r="J112" s="1426" t="s">
        <v>980</v>
      </c>
      <c r="K112" s="1427"/>
      <c r="L112" s="1427"/>
      <c r="M112" s="1427"/>
      <c r="N112" s="1427"/>
      <c r="O112" s="1427"/>
      <c r="P112" s="1427"/>
      <c r="Q112" s="1427"/>
      <c r="R112" s="1428"/>
      <c r="S112" s="1402">
        <f>IF(S111&gt;300000000,300000000,S111)</f>
        <v>0</v>
      </c>
      <c r="T112" s="1402"/>
      <c r="U112" s="1402"/>
      <c r="V112" s="1402"/>
      <c r="W112" s="1402"/>
      <c r="X112" s="1403"/>
      <c r="Y112" s="923" t="s">
        <v>1227</v>
      </c>
      <c r="Z112" s="876"/>
      <c r="AA112" s="869"/>
      <c r="AB112" s="869"/>
      <c r="AC112" s="869"/>
      <c r="AD112" s="869"/>
      <c r="AE112" s="869"/>
      <c r="AF112" s="869"/>
      <c r="AG112" s="869"/>
      <c r="AH112" s="869"/>
      <c r="AI112" s="869"/>
      <c r="AJ112" s="869"/>
      <c r="AK112" s="869"/>
      <c r="AL112" s="869"/>
    </row>
    <row r="113" spans="1:38" s="672" customFormat="1" ht="17.100000000000001" customHeight="1" x14ac:dyDescent="0.15">
      <c r="A113" s="932"/>
      <c r="B113" s="933"/>
      <c r="C113" s="933"/>
      <c r="D113" s="934"/>
      <c r="E113" s="934"/>
      <c r="F113" s="934"/>
      <c r="G113" s="934"/>
      <c r="H113" s="935"/>
      <c r="I113" s="935"/>
      <c r="J113" s="936"/>
      <c r="K113" s="936"/>
      <c r="L113" s="936"/>
      <c r="M113" s="936"/>
      <c r="N113" s="936"/>
      <c r="O113" s="936"/>
      <c r="P113" s="936"/>
      <c r="Q113" s="936"/>
      <c r="R113" s="936"/>
      <c r="S113" s="937"/>
      <c r="T113" s="937"/>
      <c r="U113" s="937"/>
      <c r="V113" s="938"/>
      <c r="W113" s="938"/>
      <c r="X113" s="938"/>
      <c r="Y113" s="930"/>
      <c r="Z113" s="876"/>
      <c r="AA113" s="869"/>
      <c r="AB113" s="869"/>
      <c r="AC113" s="869"/>
      <c r="AD113" s="869"/>
      <c r="AE113" s="869"/>
      <c r="AF113" s="869"/>
      <c r="AG113" s="869"/>
      <c r="AH113" s="869"/>
      <c r="AI113" s="869"/>
      <c r="AJ113" s="869"/>
      <c r="AK113" s="869"/>
      <c r="AL113" s="869"/>
    </row>
    <row r="114" spans="1:38" s="869" customFormat="1" ht="17.100000000000001" customHeight="1" x14ac:dyDescent="0.15">
      <c r="A114" s="1051" t="s">
        <v>1223</v>
      </c>
      <c r="B114" s="1047"/>
      <c r="C114" s="1047"/>
      <c r="D114" s="1047"/>
      <c r="E114" s="1047"/>
      <c r="F114" s="1047"/>
      <c r="G114" s="1047"/>
      <c r="H114" s="1047"/>
      <c r="I114" s="1047"/>
      <c r="J114" s="1047"/>
      <c r="K114" s="1047"/>
      <c r="L114" s="1047"/>
      <c r="M114" s="1047"/>
      <c r="N114" s="1047"/>
      <c r="O114" s="1047"/>
      <c r="P114" s="1047"/>
      <c r="Q114" s="1047"/>
      <c r="R114" s="1047"/>
      <c r="S114" s="1401" t="s">
        <v>42</v>
      </c>
      <c r="T114" s="1401"/>
      <c r="U114" s="1401"/>
      <c r="V114" s="1401"/>
      <c r="W114" s="1401"/>
      <c r="X114" s="1401"/>
      <c r="Y114" s="876"/>
      <c r="Z114" s="929"/>
    </row>
    <row r="115" spans="1:38" s="869" customFormat="1" ht="27" customHeight="1" x14ac:dyDescent="0.15">
      <c r="A115" s="1399" t="s">
        <v>1112</v>
      </c>
      <c r="B115" s="1399"/>
      <c r="C115" s="1399"/>
      <c r="D115" s="1400" t="s">
        <v>752</v>
      </c>
      <c r="E115" s="1400"/>
      <c r="F115" s="1400"/>
      <c r="G115" s="1400"/>
      <c r="H115" s="1400"/>
      <c r="I115" s="1400"/>
      <c r="J115" s="1400" t="s">
        <v>753</v>
      </c>
      <c r="K115" s="1400"/>
      <c r="L115" s="1400"/>
      <c r="M115" s="1400"/>
      <c r="N115" s="1400"/>
      <c r="O115" s="1400"/>
      <c r="P115" s="1349" t="s">
        <v>1118</v>
      </c>
      <c r="Q115" s="1349"/>
      <c r="R115" s="1349"/>
      <c r="S115" s="1399" t="s">
        <v>968</v>
      </c>
      <c r="T115" s="1399"/>
      <c r="U115" s="1399"/>
      <c r="V115" s="1399"/>
      <c r="W115" s="1399"/>
      <c r="X115" s="1399"/>
      <c r="Y115" s="876"/>
      <c r="Z115" s="929"/>
    </row>
    <row r="116" spans="1:38" s="672" customFormat="1" ht="26.1" customHeight="1" x14ac:dyDescent="0.15">
      <c r="A116" s="1371" t="s">
        <v>43</v>
      </c>
      <c r="B116" s="1372"/>
      <c r="C116" s="1373"/>
      <c r="D116" s="1374">
        <f>'４-１．概略予算書（まとめ）'!C29</f>
        <v>0</v>
      </c>
      <c r="E116" s="1375"/>
      <c r="F116" s="1375"/>
      <c r="G116" s="1375"/>
      <c r="H116" s="1375"/>
      <c r="I116" s="1376"/>
      <c r="J116" s="1374">
        <f>'４-１．概略予算書（まとめ）'!D29</f>
        <v>0</v>
      </c>
      <c r="K116" s="1375"/>
      <c r="L116" s="1375"/>
      <c r="M116" s="1375"/>
      <c r="N116" s="1375"/>
      <c r="O116" s="1376"/>
      <c r="P116" s="1435" t="s">
        <v>1120</v>
      </c>
      <c r="Q116" s="1436"/>
      <c r="R116" s="1437"/>
      <c r="S116" s="1374">
        <f>'４-１．概略予算書（まとめ）'!F29</f>
        <v>0</v>
      </c>
      <c r="T116" s="1375"/>
      <c r="U116" s="1375"/>
      <c r="V116" s="1375"/>
      <c r="W116" s="1375"/>
      <c r="X116" s="1376"/>
      <c r="Y116" s="876"/>
      <c r="Z116" s="876"/>
      <c r="AA116" s="869"/>
      <c r="AB116" s="869"/>
      <c r="AC116" s="869"/>
      <c r="AD116" s="869"/>
      <c r="AE116" s="869"/>
      <c r="AF116" s="869"/>
      <c r="AG116" s="869"/>
      <c r="AH116" s="869"/>
      <c r="AI116" s="869"/>
      <c r="AJ116" s="869"/>
      <c r="AK116" s="869"/>
      <c r="AL116" s="869"/>
    </row>
    <row r="117" spans="1:38" s="869" customFormat="1" ht="26.1" customHeight="1" x14ac:dyDescent="0.15">
      <c r="A117" s="1404" t="s">
        <v>1119</v>
      </c>
      <c r="B117" s="1405"/>
      <c r="C117" s="1406"/>
      <c r="D117" s="1395">
        <f>'４-１．概略予算書（まとめ）'!C30</f>
        <v>0</v>
      </c>
      <c r="E117" s="1396"/>
      <c r="F117" s="1396"/>
      <c r="G117" s="1396"/>
      <c r="H117" s="1396"/>
      <c r="I117" s="1397"/>
      <c r="J117" s="1395">
        <f>'４-１．概略予算書（まとめ）'!D30</f>
        <v>0</v>
      </c>
      <c r="K117" s="1396"/>
      <c r="L117" s="1396"/>
      <c r="M117" s="1396"/>
      <c r="N117" s="1396"/>
      <c r="O117" s="1397"/>
      <c r="P117" s="1435"/>
      <c r="Q117" s="1436"/>
      <c r="R117" s="1437"/>
      <c r="S117" s="1395">
        <f>'４-１．概略予算書（まとめ）'!F30</f>
        <v>0</v>
      </c>
      <c r="T117" s="1396"/>
      <c r="U117" s="1396"/>
      <c r="V117" s="1396"/>
      <c r="W117" s="1396"/>
      <c r="X117" s="1397"/>
      <c r="Y117" s="876"/>
      <c r="Z117" s="876"/>
    </row>
    <row r="118" spans="1:38" s="869" customFormat="1" ht="26.1" customHeight="1" x14ac:dyDescent="0.15">
      <c r="A118" s="1429" t="s">
        <v>1111</v>
      </c>
      <c r="B118" s="1430"/>
      <c r="C118" s="1431"/>
      <c r="D118" s="1366">
        <f>'４-１．概略予算書（まとめ）'!C31</f>
        <v>0</v>
      </c>
      <c r="E118" s="1367"/>
      <c r="F118" s="1367"/>
      <c r="G118" s="1367"/>
      <c r="H118" s="1367"/>
      <c r="I118" s="1368"/>
      <c r="J118" s="1366">
        <f>'４-１．概略予算書（まとめ）'!D31</f>
        <v>0</v>
      </c>
      <c r="K118" s="1367"/>
      <c r="L118" s="1367"/>
      <c r="M118" s="1367"/>
      <c r="N118" s="1367"/>
      <c r="O118" s="1368"/>
      <c r="P118" s="1423"/>
      <c r="Q118" s="1438"/>
      <c r="R118" s="1421"/>
      <c r="S118" s="1366">
        <f>'４-１．概略予算書（まとめ）'!F31</f>
        <v>0</v>
      </c>
      <c r="T118" s="1367"/>
      <c r="U118" s="1367"/>
      <c r="V118" s="1367"/>
      <c r="W118" s="1367"/>
      <c r="X118" s="1368"/>
      <c r="Y118" s="876"/>
      <c r="Z118" s="876"/>
    </row>
    <row r="119" spans="1:38" s="672" customFormat="1" ht="26.1" customHeight="1" thickBot="1" x14ac:dyDescent="0.2">
      <c r="A119" s="1365" t="s">
        <v>44</v>
      </c>
      <c r="B119" s="1365"/>
      <c r="C119" s="1365"/>
      <c r="D119" s="1366">
        <f>SUM(D116:I118)</f>
        <v>0</v>
      </c>
      <c r="E119" s="1367"/>
      <c r="F119" s="1367"/>
      <c r="G119" s="1367"/>
      <c r="H119" s="1367"/>
      <c r="I119" s="1368"/>
      <c r="J119" s="1366">
        <f>SUM(J116:O118)</f>
        <v>0</v>
      </c>
      <c r="K119" s="1367"/>
      <c r="L119" s="1367"/>
      <c r="M119" s="1367"/>
      <c r="N119" s="1367"/>
      <c r="O119" s="1368"/>
      <c r="P119" s="1421" t="s">
        <v>1110</v>
      </c>
      <c r="Q119" s="1422"/>
      <c r="R119" s="1423"/>
      <c r="S119" s="1369">
        <f>SUM(S116:X118)</f>
        <v>0</v>
      </c>
      <c r="T119" s="1370"/>
      <c r="U119" s="1370"/>
      <c r="V119" s="1370"/>
      <c r="W119" s="1370"/>
      <c r="X119" s="1370"/>
      <c r="Y119" s="925"/>
      <c r="Z119" s="876"/>
      <c r="AA119" s="869"/>
      <c r="AB119" s="869"/>
      <c r="AC119" s="869"/>
      <c r="AD119" s="869"/>
      <c r="AE119" s="869"/>
      <c r="AF119" s="869"/>
      <c r="AG119" s="869"/>
      <c r="AH119" s="869"/>
      <c r="AI119" s="869"/>
      <c r="AJ119" s="869"/>
      <c r="AK119" s="869"/>
      <c r="AL119" s="869"/>
    </row>
    <row r="120" spans="1:38" s="672" customFormat="1" ht="26.1" customHeight="1" thickBot="1" x14ac:dyDescent="0.2">
      <c r="A120" s="1372"/>
      <c r="B120" s="1424"/>
      <c r="C120" s="1424"/>
      <c r="D120" s="1425"/>
      <c r="E120" s="1425"/>
      <c r="F120" s="1425"/>
      <c r="G120" s="1425"/>
      <c r="H120" s="1425"/>
      <c r="I120" s="1425"/>
      <c r="J120" s="1426" t="s">
        <v>980</v>
      </c>
      <c r="K120" s="1427"/>
      <c r="L120" s="1427"/>
      <c r="M120" s="1427"/>
      <c r="N120" s="1427"/>
      <c r="O120" s="1427"/>
      <c r="P120" s="1427"/>
      <c r="Q120" s="1427"/>
      <c r="R120" s="1428"/>
      <c r="S120" s="1402">
        <f>IF(S119&gt;300000000,300000000,S119)</f>
        <v>0</v>
      </c>
      <c r="T120" s="1402"/>
      <c r="U120" s="1402"/>
      <c r="V120" s="1402"/>
      <c r="W120" s="1402"/>
      <c r="X120" s="1403"/>
      <c r="Y120" s="923" t="s">
        <v>1227</v>
      </c>
      <c r="Z120" s="876"/>
      <c r="AA120" s="869"/>
      <c r="AB120" s="869"/>
      <c r="AC120" s="869"/>
      <c r="AD120" s="869"/>
      <c r="AE120" s="869"/>
      <c r="AF120" s="869"/>
      <c r="AG120" s="869"/>
      <c r="AH120" s="869"/>
      <c r="AI120" s="869"/>
      <c r="AJ120" s="869"/>
      <c r="AK120" s="869"/>
      <c r="AL120" s="869"/>
    </row>
    <row r="121" spans="1:38" s="680" customFormat="1" ht="17.100000000000001" customHeight="1" x14ac:dyDescent="0.15">
      <c r="A121" s="932"/>
      <c r="B121" s="933"/>
      <c r="C121" s="933"/>
      <c r="D121" s="934"/>
      <c r="E121" s="934"/>
      <c r="F121" s="934"/>
      <c r="G121" s="934"/>
      <c r="H121" s="935"/>
      <c r="I121" s="935"/>
      <c r="J121" s="936"/>
      <c r="K121" s="936"/>
      <c r="L121" s="936"/>
      <c r="M121" s="936"/>
      <c r="N121" s="936"/>
      <c r="O121" s="936"/>
      <c r="P121" s="936"/>
      <c r="Q121" s="936"/>
      <c r="R121" s="936"/>
      <c r="S121" s="937"/>
      <c r="T121" s="937"/>
      <c r="U121" s="937"/>
      <c r="V121" s="938"/>
      <c r="W121" s="938"/>
      <c r="X121" s="938"/>
      <c r="Y121" s="930"/>
      <c r="Z121" s="876"/>
      <c r="AA121" s="869"/>
      <c r="AB121" s="869"/>
      <c r="AC121" s="869"/>
      <c r="AD121" s="869"/>
      <c r="AE121" s="869"/>
      <c r="AF121" s="869"/>
      <c r="AG121" s="869"/>
      <c r="AH121" s="869"/>
      <c r="AI121" s="869"/>
      <c r="AJ121" s="869"/>
      <c r="AK121" s="869"/>
      <c r="AL121" s="869"/>
    </row>
    <row r="122" spans="1:38" s="672" customFormat="1" ht="17.100000000000001" customHeight="1" x14ac:dyDescent="0.15">
      <c r="A122" s="1051" t="s">
        <v>1224</v>
      </c>
      <c r="B122" s="1047"/>
      <c r="C122" s="1047"/>
      <c r="D122" s="1047"/>
      <c r="E122" s="1047"/>
      <c r="F122" s="1047"/>
      <c r="G122" s="1047"/>
      <c r="H122" s="1047"/>
      <c r="I122" s="1047"/>
      <c r="J122" s="1047"/>
      <c r="K122" s="1047"/>
      <c r="L122" s="1047"/>
      <c r="M122" s="1047"/>
      <c r="N122" s="1047"/>
      <c r="O122" s="1047"/>
      <c r="P122" s="1047"/>
      <c r="Q122" s="1047"/>
      <c r="R122" s="1047"/>
      <c r="S122" s="1401" t="s">
        <v>42</v>
      </c>
      <c r="T122" s="1401"/>
      <c r="U122" s="1401"/>
      <c r="V122" s="1401"/>
      <c r="W122" s="1401"/>
      <c r="X122" s="1401"/>
      <c r="Y122" s="874"/>
      <c r="Z122" s="929"/>
      <c r="AA122" s="869"/>
      <c r="AB122" s="869"/>
      <c r="AC122" s="869"/>
      <c r="AD122" s="869"/>
      <c r="AE122" s="869"/>
      <c r="AF122" s="869"/>
      <c r="AG122" s="869"/>
      <c r="AH122" s="869"/>
      <c r="AI122" s="869"/>
      <c r="AJ122" s="869"/>
      <c r="AK122" s="869"/>
      <c r="AL122" s="869"/>
    </row>
    <row r="123" spans="1:38" s="672" customFormat="1" ht="27" customHeight="1" x14ac:dyDescent="0.15">
      <c r="A123" s="1399" t="s">
        <v>1112</v>
      </c>
      <c r="B123" s="1399"/>
      <c r="C123" s="1399"/>
      <c r="D123" s="1400" t="s">
        <v>752</v>
      </c>
      <c r="E123" s="1400"/>
      <c r="F123" s="1400"/>
      <c r="G123" s="1400"/>
      <c r="H123" s="1400"/>
      <c r="I123" s="1400"/>
      <c r="J123" s="1400" t="s">
        <v>753</v>
      </c>
      <c r="K123" s="1400"/>
      <c r="L123" s="1400"/>
      <c r="M123" s="1400"/>
      <c r="N123" s="1400"/>
      <c r="O123" s="1400"/>
      <c r="P123" s="1349" t="s">
        <v>1118</v>
      </c>
      <c r="Q123" s="1349"/>
      <c r="R123" s="1349"/>
      <c r="S123" s="1399" t="s">
        <v>968</v>
      </c>
      <c r="T123" s="1399"/>
      <c r="U123" s="1399"/>
      <c r="V123" s="1399"/>
      <c r="W123" s="1399"/>
      <c r="X123" s="1399"/>
      <c r="Y123" s="874"/>
      <c r="Z123" s="929"/>
      <c r="AA123" s="869"/>
      <c r="AB123" s="869"/>
      <c r="AC123" s="869"/>
      <c r="AD123" s="869"/>
      <c r="AE123" s="869"/>
      <c r="AF123" s="869"/>
      <c r="AG123" s="869"/>
      <c r="AH123" s="869"/>
      <c r="AI123" s="869"/>
      <c r="AJ123" s="869"/>
      <c r="AK123" s="869"/>
      <c r="AL123" s="869"/>
    </row>
    <row r="124" spans="1:38" s="672" customFormat="1" ht="26.1" customHeight="1" x14ac:dyDescent="0.15">
      <c r="A124" s="1371" t="s">
        <v>43</v>
      </c>
      <c r="B124" s="1372"/>
      <c r="C124" s="1373"/>
      <c r="D124" s="1374">
        <f>'４-１．概略予算書（まとめ）'!C36</f>
        <v>0</v>
      </c>
      <c r="E124" s="1375"/>
      <c r="F124" s="1375"/>
      <c r="G124" s="1375"/>
      <c r="H124" s="1375"/>
      <c r="I124" s="1376"/>
      <c r="J124" s="1374">
        <f>'４-１．概略予算書（まとめ）'!D36</f>
        <v>0</v>
      </c>
      <c r="K124" s="1375"/>
      <c r="L124" s="1375"/>
      <c r="M124" s="1375"/>
      <c r="N124" s="1375"/>
      <c r="O124" s="1376"/>
      <c r="P124" s="1435" t="s">
        <v>1120</v>
      </c>
      <c r="Q124" s="1436"/>
      <c r="R124" s="1437"/>
      <c r="S124" s="1374">
        <f>'４-１．概略予算書（まとめ）'!F36</f>
        <v>0</v>
      </c>
      <c r="T124" s="1375"/>
      <c r="U124" s="1375"/>
      <c r="V124" s="1375"/>
      <c r="W124" s="1375"/>
      <c r="X124" s="1376"/>
      <c r="Y124" s="874"/>
      <c r="Z124" s="874"/>
      <c r="AA124" s="869"/>
      <c r="AB124" s="869"/>
      <c r="AC124" s="869"/>
      <c r="AD124" s="869"/>
      <c r="AE124" s="869"/>
      <c r="AF124" s="869"/>
      <c r="AG124" s="869"/>
      <c r="AH124" s="869"/>
      <c r="AI124" s="869"/>
      <c r="AJ124" s="869"/>
      <c r="AK124" s="869"/>
      <c r="AL124" s="869"/>
    </row>
    <row r="125" spans="1:38" s="869" customFormat="1" ht="26.1" customHeight="1" x14ac:dyDescent="0.15">
      <c r="A125" s="1404" t="s">
        <v>1119</v>
      </c>
      <c r="B125" s="1405"/>
      <c r="C125" s="1406"/>
      <c r="D125" s="1395">
        <f>'４-１．概略予算書（まとめ）'!C37</f>
        <v>0</v>
      </c>
      <c r="E125" s="1396"/>
      <c r="F125" s="1396"/>
      <c r="G125" s="1396"/>
      <c r="H125" s="1396"/>
      <c r="I125" s="1397"/>
      <c r="J125" s="1395">
        <f>'４-１．概略予算書（まとめ）'!D37</f>
        <v>0</v>
      </c>
      <c r="K125" s="1396"/>
      <c r="L125" s="1396"/>
      <c r="M125" s="1396"/>
      <c r="N125" s="1396"/>
      <c r="O125" s="1397"/>
      <c r="P125" s="1435"/>
      <c r="Q125" s="1436"/>
      <c r="R125" s="1437"/>
      <c r="S125" s="1395">
        <f>'４-１．概略予算書（まとめ）'!F37</f>
        <v>0</v>
      </c>
      <c r="T125" s="1396"/>
      <c r="U125" s="1396"/>
      <c r="V125" s="1396"/>
      <c r="W125" s="1396"/>
      <c r="X125" s="1397"/>
      <c r="Y125" s="874"/>
      <c r="Z125" s="874"/>
    </row>
    <row r="126" spans="1:38" s="672" customFormat="1" ht="26.1" customHeight="1" x14ac:dyDescent="0.15">
      <c r="A126" s="1429" t="s">
        <v>1111</v>
      </c>
      <c r="B126" s="1430"/>
      <c r="C126" s="1431"/>
      <c r="D126" s="1366">
        <f>'４-１．概略予算書（まとめ）'!C38</f>
        <v>0</v>
      </c>
      <c r="E126" s="1367"/>
      <c r="F126" s="1367"/>
      <c r="G126" s="1367"/>
      <c r="H126" s="1367"/>
      <c r="I126" s="1368"/>
      <c r="J126" s="1366">
        <f>'４-１．概略予算書（まとめ）'!D38</f>
        <v>0</v>
      </c>
      <c r="K126" s="1367"/>
      <c r="L126" s="1367"/>
      <c r="M126" s="1367"/>
      <c r="N126" s="1367"/>
      <c r="O126" s="1368"/>
      <c r="P126" s="1423"/>
      <c r="Q126" s="1438"/>
      <c r="R126" s="1421"/>
      <c r="S126" s="1366">
        <f>'４-１．概略予算書（まとめ）'!F38</f>
        <v>0</v>
      </c>
      <c r="T126" s="1367"/>
      <c r="U126" s="1367"/>
      <c r="V126" s="1367"/>
      <c r="W126" s="1367"/>
      <c r="X126" s="1368"/>
      <c r="Y126" s="874"/>
      <c r="Z126" s="874"/>
      <c r="AA126" s="869"/>
      <c r="AB126" s="869"/>
      <c r="AC126" s="869"/>
      <c r="AD126" s="869"/>
      <c r="AE126" s="869"/>
      <c r="AF126" s="869"/>
      <c r="AG126" s="869"/>
      <c r="AH126" s="869"/>
      <c r="AI126" s="869"/>
      <c r="AJ126" s="869"/>
      <c r="AK126" s="869"/>
      <c r="AL126" s="869"/>
    </row>
    <row r="127" spans="1:38" s="869" customFormat="1" ht="26.1" customHeight="1" thickBot="1" x14ac:dyDescent="0.2">
      <c r="A127" s="1365" t="s">
        <v>44</v>
      </c>
      <c r="B127" s="1365"/>
      <c r="C127" s="1365"/>
      <c r="D127" s="1366">
        <f>SUM(D124:I126)</f>
        <v>0</v>
      </c>
      <c r="E127" s="1367"/>
      <c r="F127" s="1367"/>
      <c r="G127" s="1367"/>
      <c r="H127" s="1367"/>
      <c r="I127" s="1368"/>
      <c r="J127" s="1366">
        <f>SUM(J124:O126)</f>
        <v>0</v>
      </c>
      <c r="K127" s="1367"/>
      <c r="L127" s="1367"/>
      <c r="M127" s="1367"/>
      <c r="N127" s="1367"/>
      <c r="O127" s="1368"/>
      <c r="P127" s="1421" t="s">
        <v>1110</v>
      </c>
      <c r="Q127" s="1422"/>
      <c r="R127" s="1423"/>
      <c r="S127" s="1369">
        <f>SUM(S124:X126)</f>
        <v>0</v>
      </c>
      <c r="T127" s="1370"/>
      <c r="U127" s="1370"/>
      <c r="V127" s="1370"/>
      <c r="W127" s="1370"/>
      <c r="X127" s="1370"/>
      <c r="Y127" s="925"/>
      <c r="Z127" s="874"/>
      <c r="AA127" s="874"/>
      <c r="AB127" s="874"/>
      <c r="AC127" s="874"/>
      <c r="AD127" s="874"/>
      <c r="AE127" s="874"/>
      <c r="AF127" s="874"/>
      <c r="AG127" s="874"/>
      <c r="AH127" s="874"/>
      <c r="AI127" s="874"/>
      <c r="AJ127" s="874"/>
      <c r="AK127" s="874"/>
      <c r="AL127" s="874"/>
    </row>
    <row r="128" spans="1:38" s="869" customFormat="1" ht="26.1" customHeight="1" thickBot="1" x14ac:dyDescent="0.2">
      <c r="A128" s="1372"/>
      <c r="B128" s="1424"/>
      <c r="C128" s="1424"/>
      <c r="D128" s="1425"/>
      <c r="E128" s="1425"/>
      <c r="F128" s="1425"/>
      <c r="G128" s="1425"/>
      <c r="H128" s="1425"/>
      <c r="I128" s="1425"/>
      <c r="J128" s="1426" t="s">
        <v>980</v>
      </c>
      <c r="K128" s="1427"/>
      <c r="L128" s="1427"/>
      <c r="M128" s="1427"/>
      <c r="N128" s="1427"/>
      <c r="O128" s="1427"/>
      <c r="P128" s="1427"/>
      <c r="Q128" s="1427"/>
      <c r="R128" s="1428"/>
      <c r="S128" s="1432">
        <f>IF(700000000-(SUM(S112+S120))&lt;S127,700000000-(SUM(S112+S120)),IF(S127&gt;300000000,300000000,S127))</f>
        <v>0</v>
      </c>
      <c r="T128" s="1433"/>
      <c r="U128" s="1433"/>
      <c r="V128" s="1433"/>
      <c r="W128" s="1433"/>
      <c r="X128" s="1434"/>
      <c r="Y128" s="923" t="s">
        <v>1226</v>
      </c>
      <c r="Z128" s="874"/>
      <c r="AA128" s="874"/>
      <c r="AB128" s="874"/>
      <c r="AC128" s="874"/>
      <c r="AD128" s="874"/>
      <c r="AE128" s="874"/>
      <c r="AF128" s="874"/>
      <c r="AG128" s="874"/>
      <c r="AH128" s="874"/>
      <c r="AI128" s="874"/>
      <c r="AJ128" s="874"/>
      <c r="AK128" s="874"/>
      <c r="AL128" s="874"/>
    </row>
    <row r="129" spans="1:38" s="869" customFormat="1" ht="17.100000000000001" customHeight="1" x14ac:dyDescent="0.15">
      <c r="A129" s="1047"/>
      <c r="B129" s="1047"/>
      <c r="C129" s="1047"/>
      <c r="D129" s="1047"/>
      <c r="E129" s="1047"/>
      <c r="F129" s="1047"/>
      <c r="G129" s="1047"/>
      <c r="H129" s="1047"/>
      <c r="I129" s="1047"/>
      <c r="J129" s="1047"/>
      <c r="K129" s="1047"/>
      <c r="L129" s="1047"/>
      <c r="M129" s="1047"/>
      <c r="N129" s="1047"/>
      <c r="O129" s="1047"/>
      <c r="P129" s="1047"/>
      <c r="Q129" s="1047"/>
      <c r="R129" s="1047"/>
      <c r="S129" s="1047"/>
      <c r="T129" s="1047"/>
      <c r="U129" s="1047"/>
      <c r="V129" s="1047"/>
      <c r="W129" s="1047"/>
      <c r="X129" s="1047"/>
      <c r="Y129" s="874"/>
      <c r="Z129" s="874"/>
      <c r="AA129" s="874"/>
      <c r="AB129" s="874"/>
      <c r="AC129" s="874"/>
      <c r="AD129" s="874"/>
      <c r="AE129" s="874"/>
      <c r="AF129" s="874"/>
      <c r="AG129" s="874"/>
      <c r="AH129" s="874"/>
      <c r="AI129" s="874"/>
      <c r="AJ129" s="874"/>
      <c r="AK129" s="874"/>
      <c r="AL129" s="874"/>
    </row>
    <row r="130" spans="1:38" s="672" customFormat="1" ht="21" customHeight="1" x14ac:dyDescent="0.15">
      <c r="A130" s="1046" t="s">
        <v>1225</v>
      </c>
      <c r="B130" s="1047"/>
      <c r="C130" s="1047"/>
      <c r="D130" s="1047"/>
      <c r="E130" s="1047"/>
      <c r="F130" s="1047"/>
      <c r="G130" s="1047"/>
      <c r="H130" s="1047"/>
      <c r="I130" s="1047"/>
      <c r="J130" s="1047"/>
      <c r="K130" s="1047"/>
      <c r="L130" s="1047"/>
      <c r="M130" s="1047"/>
      <c r="N130" s="1047"/>
      <c r="O130" s="1047"/>
      <c r="P130" s="1047"/>
      <c r="Q130" s="1047"/>
      <c r="R130" s="1047"/>
      <c r="S130" s="1047"/>
      <c r="T130" s="1047"/>
      <c r="U130" s="1047"/>
      <c r="V130" s="1047"/>
      <c r="W130" s="1047"/>
      <c r="X130" s="1047"/>
      <c r="Y130" s="874"/>
      <c r="Z130" s="874"/>
      <c r="AA130" s="874"/>
      <c r="AB130" s="874"/>
      <c r="AC130" s="874"/>
      <c r="AD130" s="874"/>
      <c r="AE130" s="874"/>
      <c r="AF130" s="874"/>
      <c r="AG130" s="874"/>
      <c r="AH130" s="874"/>
      <c r="AI130" s="874"/>
      <c r="AJ130" s="874"/>
      <c r="AK130" s="874"/>
      <c r="AL130" s="874"/>
    </row>
    <row r="131" spans="1:38" s="672" customFormat="1" ht="21" customHeight="1" x14ac:dyDescent="0.15">
      <c r="A131" s="875" t="s">
        <v>969</v>
      </c>
      <c r="B131" s="874"/>
      <c r="C131" s="874"/>
      <c r="D131" s="874"/>
      <c r="E131" s="874"/>
      <c r="F131" s="874"/>
      <c r="G131" s="874"/>
      <c r="H131" s="874"/>
      <c r="I131" s="874"/>
      <c r="J131" s="874"/>
      <c r="K131" s="874"/>
      <c r="L131" s="874"/>
      <c r="M131" s="874"/>
      <c r="N131" s="874"/>
      <c r="O131" s="874"/>
      <c r="P131" s="874"/>
      <c r="Q131" s="874"/>
      <c r="R131" s="874"/>
      <c r="S131" s="874"/>
      <c r="T131" s="874"/>
      <c r="U131" s="874"/>
      <c r="V131" s="874"/>
      <c r="W131" s="874"/>
      <c r="X131" s="874"/>
      <c r="Y131" s="874"/>
      <c r="Z131" s="874"/>
      <c r="AA131" s="874"/>
      <c r="AB131" s="874"/>
      <c r="AC131" s="874"/>
      <c r="AD131" s="874"/>
      <c r="AE131" s="874"/>
      <c r="AF131" s="874"/>
      <c r="AG131" s="874"/>
      <c r="AH131" s="874"/>
      <c r="AI131" s="874"/>
      <c r="AJ131" s="874"/>
      <c r="AK131" s="874"/>
      <c r="AL131" s="874"/>
    </row>
    <row r="132" spans="1:38" ht="17.100000000000001" customHeight="1" x14ac:dyDescent="0.15">
      <c r="A132" s="34" t="s">
        <v>792</v>
      </c>
    </row>
    <row r="133" spans="1:38" ht="17.100000000000001" customHeight="1" x14ac:dyDescent="0.15">
      <c r="A133" s="1359" t="s">
        <v>642</v>
      </c>
      <c r="B133" s="1359"/>
      <c r="C133" s="1359"/>
      <c r="D133" s="1359"/>
      <c r="E133" s="1359"/>
      <c r="F133" s="1359"/>
      <c r="G133" s="1359"/>
      <c r="H133" s="1359"/>
      <c r="I133" s="1359"/>
      <c r="J133" s="1359"/>
      <c r="K133" s="1359"/>
      <c r="L133" s="1359"/>
      <c r="M133" s="1359"/>
      <c r="N133" s="1359"/>
      <c r="O133" s="1359"/>
      <c r="P133" s="1359"/>
      <c r="Q133" s="1359"/>
      <c r="R133" s="1359"/>
      <c r="S133" s="1359"/>
      <c r="T133" s="1359"/>
      <c r="U133" s="1359"/>
      <c r="V133" s="1359"/>
      <c r="W133" s="1359"/>
      <c r="X133" s="1359"/>
    </row>
    <row r="134" spans="1:38" ht="17.100000000000001" customHeight="1" x14ac:dyDescent="0.15">
      <c r="A134" s="353"/>
    </row>
    <row r="135" spans="1:38" ht="17.100000000000001" customHeight="1" x14ac:dyDescent="0.15">
      <c r="A135" s="3"/>
      <c r="B135" s="3"/>
      <c r="C135" s="3"/>
      <c r="D135" s="3"/>
      <c r="E135" s="3"/>
      <c r="F135" s="3"/>
      <c r="G135" s="3"/>
      <c r="H135" s="3"/>
      <c r="I135" s="3"/>
      <c r="J135" s="3"/>
      <c r="K135" s="3"/>
      <c r="L135" s="3"/>
      <c r="M135" s="3"/>
      <c r="N135" s="3"/>
      <c r="O135" s="3"/>
      <c r="P135" s="3"/>
      <c r="Q135" s="3"/>
      <c r="R135" s="3"/>
      <c r="S135" s="3"/>
      <c r="T135" s="3"/>
      <c r="U135" s="3"/>
      <c r="V135" s="3"/>
      <c r="W135" s="3"/>
      <c r="X135" s="3"/>
    </row>
    <row r="136" spans="1:38" ht="17.100000000000001" customHeight="1" x14ac:dyDescent="0.15">
      <c r="A136" s="1364" t="s">
        <v>1109</v>
      </c>
      <c r="B136" s="1364"/>
      <c r="C136" s="1364"/>
      <c r="D136" s="1364"/>
      <c r="E136" s="1364"/>
      <c r="F136" s="1364"/>
      <c r="G136" s="1364"/>
      <c r="H136" s="1364"/>
      <c r="I136" s="1364"/>
      <c r="J136" s="1364"/>
      <c r="K136" s="1364"/>
      <c r="L136" s="1364"/>
      <c r="M136" s="1364"/>
      <c r="N136" s="1364"/>
      <c r="O136" s="1364"/>
      <c r="P136" s="1364"/>
      <c r="Q136" s="1364"/>
      <c r="R136" s="1364"/>
      <c r="S136" s="1364"/>
      <c r="T136" s="1364"/>
      <c r="U136" s="1364"/>
      <c r="V136" s="1364"/>
      <c r="W136" s="1364"/>
      <c r="X136" s="1364"/>
    </row>
    <row r="137" spans="1:38" ht="17.100000000000001" customHeight="1" x14ac:dyDescent="0.15">
      <c r="A137" s="1364"/>
      <c r="B137" s="1364"/>
      <c r="C137" s="1364"/>
      <c r="D137" s="1364"/>
      <c r="E137" s="1364"/>
      <c r="F137" s="1364"/>
      <c r="G137" s="1364"/>
      <c r="H137" s="1364"/>
      <c r="I137" s="1364"/>
      <c r="J137" s="1364"/>
      <c r="K137" s="1364"/>
      <c r="L137" s="1364"/>
      <c r="M137" s="1364"/>
      <c r="N137" s="1364"/>
      <c r="O137" s="1364"/>
      <c r="P137" s="1364"/>
      <c r="Q137" s="1364"/>
      <c r="R137" s="1364"/>
      <c r="S137" s="1364"/>
      <c r="T137" s="1364"/>
      <c r="U137" s="1364"/>
      <c r="V137" s="1364"/>
      <c r="W137" s="1364"/>
      <c r="X137" s="1364"/>
      <c r="Y137" s="840"/>
      <c r="Z137" s="840"/>
      <c r="AA137" s="840"/>
      <c r="AB137" s="840"/>
      <c r="AC137" s="840"/>
      <c r="AD137" s="840"/>
      <c r="AE137" s="840"/>
      <c r="AF137" s="840"/>
      <c r="AG137" s="840"/>
      <c r="AH137" s="840"/>
      <c r="AI137" s="840"/>
      <c r="AJ137" s="840"/>
      <c r="AK137" s="840"/>
      <c r="AL137" s="840"/>
    </row>
    <row r="138" spans="1:38" ht="17.100000000000001" customHeight="1" x14ac:dyDescent="0.15">
      <c r="A138" s="1364"/>
      <c r="B138" s="1364"/>
      <c r="C138" s="1364"/>
      <c r="D138" s="1364"/>
      <c r="E138" s="1364"/>
      <c r="F138" s="1364"/>
      <c r="G138" s="1364"/>
      <c r="H138" s="1364"/>
      <c r="I138" s="1364"/>
      <c r="J138" s="1364"/>
      <c r="K138" s="1364"/>
      <c r="L138" s="1364"/>
      <c r="M138" s="1364"/>
      <c r="N138" s="1364"/>
      <c r="O138" s="1364"/>
      <c r="P138" s="1364"/>
      <c r="Q138" s="1364"/>
      <c r="R138" s="1364"/>
      <c r="S138" s="1364"/>
      <c r="T138" s="1364"/>
      <c r="U138" s="1364"/>
      <c r="V138" s="1364"/>
      <c r="W138" s="1364"/>
      <c r="X138" s="1364"/>
    </row>
    <row r="139" spans="1:38" ht="17.100000000000001" customHeight="1" x14ac:dyDescent="0.15">
      <c r="A139" s="1364"/>
      <c r="B139" s="1364"/>
      <c r="C139" s="1364"/>
      <c r="D139" s="1364"/>
      <c r="E139" s="1364"/>
      <c r="F139" s="1364"/>
      <c r="G139" s="1364"/>
      <c r="H139" s="1364"/>
      <c r="I139" s="1364"/>
      <c r="J139" s="1364"/>
      <c r="K139" s="1364"/>
      <c r="L139" s="1364"/>
      <c r="M139" s="1364"/>
      <c r="N139" s="1364"/>
      <c r="O139" s="1364"/>
      <c r="P139" s="1364"/>
      <c r="Q139" s="1364"/>
      <c r="R139" s="1364"/>
      <c r="S139" s="1364"/>
      <c r="T139" s="1364"/>
      <c r="U139" s="1364"/>
      <c r="V139" s="1364"/>
      <c r="W139" s="1364"/>
      <c r="X139" s="1364"/>
    </row>
    <row r="140" spans="1:38" ht="17.100000000000001" customHeight="1" x14ac:dyDescent="0.15">
      <c r="A140" s="354"/>
      <c r="B140" s="354"/>
      <c r="C140" s="354"/>
      <c r="D140" s="354"/>
      <c r="E140" s="354"/>
      <c r="F140" s="354"/>
      <c r="G140" s="354"/>
      <c r="H140" s="354"/>
      <c r="I140" s="354"/>
      <c r="J140" s="419"/>
      <c r="K140" s="355"/>
      <c r="L140" s="355"/>
      <c r="M140" s="355"/>
      <c r="N140" s="419"/>
      <c r="O140" s="354"/>
      <c r="P140" s="354"/>
      <c r="Q140" s="354"/>
      <c r="R140" s="354"/>
      <c r="S140" s="354"/>
      <c r="T140" s="354"/>
      <c r="U140" s="354"/>
      <c r="V140" s="354"/>
      <c r="W140" s="354"/>
      <c r="X140" s="354"/>
    </row>
    <row r="141" spans="1:38" ht="17.100000000000001" customHeight="1" x14ac:dyDescent="0.15">
      <c r="A141" s="1439" t="s">
        <v>1</v>
      </c>
      <c r="B141" s="1439"/>
      <c r="C141" s="1439"/>
      <c r="D141" s="1439"/>
      <c r="E141" s="1439"/>
      <c r="F141" s="1439"/>
      <c r="G141" s="1439"/>
      <c r="H141" s="1439"/>
      <c r="I141" s="1439"/>
      <c r="J141" s="1439"/>
      <c r="K141" s="1439"/>
      <c r="L141" s="1439"/>
      <c r="M141" s="1439"/>
      <c r="N141" s="1439"/>
      <c r="O141" s="1439"/>
      <c r="P141" s="1439"/>
      <c r="Q141" s="1439"/>
      <c r="R141" s="1439"/>
      <c r="S141" s="1439"/>
      <c r="T141" s="1439"/>
      <c r="U141" s="1439"/>
      <c r="V141" s="1439"/>
      <c r="W141" s="1439"/>
      <c r="X141" s="1439"/>
    </row>
    <row r="142" spans="1:38" ht="17.100000000000001" customHeight="1" x14ac:dyDescent="0.15">
      <c r="A142" s="354"/>
      <c r="B142" s="354"/>
      <c r="C142" s="354"/>
      <c r="D142" s="354"/>
      <c r="E142" s="354"/>
      <c r="F142" s="354"/>
      <c r="G142" s="354"/>
      <c r="H142" s="354"/>
      <c r="I142" s="354"/>
      <c r="J142" s="419"/>
      <c r="K142" s="355"/>
      <c r="L142" s="355"/>
      <c r="M142" s="355"/>
      <c r="N142" s="419"/>
      <c r="O142" s="354"/>
      <c r="P142" s="354"/>
      <c r="Q142" s="354"/>
      <c r="R142" s="354"/>
      <c r="S142" s="354"/>
      <c r="T142" s="354"/>
      <c r="U142" s="354"/>
      <c r="V142" s="354"/>
      <c r="W142" s="354"/>
      <c r="X142" s="354"/>
    </row>
    <row r="143" spans="1:38" ht="16.5" customHeight="1" x14ac:dyDescent="0.15">
      <c r="A143" s="1364" t="s">
        <v>1222</v>
      </c>
      <c r="B143" s="1364"/>
      <c r="C143" s="1364"/>
      <c r="D143" s="1364"/>
      <c r="E143" s="1364"/>
      <c r="F143" s="1364"/>
      <c r="G143" s="1364"/>
      <c r="H143" s="1364"/>
      <c r="I143" s="1364"/>
      <c r="J143" s="1364"/>
      <c r="K143" s="1364"/>
      <c r="L143" s="1364"/>
      <c r="M143" s="1364"/>
      <c r="N143" s="1364"/>
      <c r="O143" s="1364"/>
      <c r="P143" s="1364"/>
      <c r="Q143" s="1364"/>
      <c r="R143" s="1364"/>
      <c r="S143" s="1364"/>
      <c r="T143" s="1364"/>
      <c r="U143" s="1364"/>
      <c r="V143" s="1364"/>
      <c r="W143" s="1364"/>
      <c r="X143" s="1364"/>
    </row>
    <row r="144" spans="1:38" ht="17.100000000000001" customHeight="1" x14ac:dyDescent="0.15">
      <c r="A144" s="1364"/>
      <c r="B144" s="1364"/>
      <c r="C144" s="1364"/>
      <c r="D144" s="1364"/>
      <c r="E144" s="1364"/>
      <c r="F144" s="1364"/>
      <c r="G144" s="1364"/>
      <c r="H144" s="1364"/>
      <c r="I144" s="1364"/>
      <c r="J144" s="1364"/>
      <c r="K144" s="1364"/>
      <c r="L144" s="1364"/>
      <c r="M144" s="1364"/>
      <c r="N144" s="1364"/>
      <c r="O144" s="1364"/>
      <c r="P144" s="1364"/>
      <c r="Q144" s="1364"/>
      <c r="R144" s="1364"/>
      <c r="S144" s="1364"/>
      <c r="T144" s="1364"/>
      <c r="U144" s="1364"/>
      <c r="V144" s="1364"/>
      <c r="W144" s="1364"/>
      <c r="X144" s="1364"/>
    </row>
    <row r="145" spans="1:24" ht="17.100000000000001" customHeight="1" x14ac:dyDescent="0.15">
      <c r="A145" s="1364"/>
      <c r="B145" s="1364"/>
      <c r="C145" s="1364"/>
      <c r="D145" s="1364"/>
      <c r="E145" s="1364"/>
      <c r="F145" s="1364"/>
      <c r="G145" s="1364"/>
      <c r="H145" s="1364"/>
      <c r="I145" s="1364"/>
      <c r="J145" s="1364"/>
      <c r="K145" s="1364"/>
      <c r="L145" s="1364"/>
      <c r="M145" s="1364"/>
      <c r="N145" s="1364"/>
      <c r="O145" s="1364"/>
      <c r="P145" s="1364"/>
      <c r="Q145" s="1364"/>
      <c r="R145" s="1364"/>
      <c r="S145" s="1364"/>
      <c r="T145" s="1364"/>
      <c r="U145" s="1364"/>
      <c r="V145" s="1364"/>
      <c r="W145" s="1364"/>
      <c r="X145" s="1364"/>
    </row>
    <row r="146" spans="1:24" ht="17.100000000000001" customHeight="1" x14ac:dyDescent="0.15">
      <c r="A146" s="1364"/>
      <c r="B146" s="1364"/>
      <c r="C146" s="1364"/>
      <c r="D146" s="1364"/>
      <c r="E146" s="1364"/>
      <c r="F146" s="1364"/>
      <c r="G146" s="1364"/>
      <c r="H146" s="1364"/>
      <c r="I146" s="1364"/>
      <c r="J146" s="1364"/>
      <c r="K146" s="1364"/>
      <c r="L146" s="1364"/>
      <c r="M146" s="1364"/>
      <c r="N146" s="1364"/>
      <c r="O146" s="1364"/>
      <c r="P146" s="1364"/>
      <c r="Q146" s="1364"/>
      <c r="R146" s="1364"/>
      <c r="S146" s="1364"/>
      <c r="T146" s="1364"/>
      <c r="U146" s="1364"/>
      <c r="V146" s="1364"/>
      <c r="W146" s="1364"/>
      <c r="X146" s="1364"/>
    </row>
    <row r="147" spans="1:24" ht="17.100000000000001" customHeight="1" x14ac:dyDescent="0.15">
      <c r="A147" s="1364"/>
      <c r="B147" s="1364"/>
      <c r="C147" s="1364"/>
      <c r="D147" s="1364"/>
      <c r="E147" s="1364"/>
      <c r="F147" s="1364"/>
      <c r="G147" s="1364"/>
      <c r="H147" s="1364"/>
      <c r="I147" s="1364"/>
      <c r="J147" s="1364"/>
      <c r="K147" s="1364"/>
      <c r="L147" s="1364"/>
      <c r="M147" s="1364"/>
      <c r="N147" s="1364"/>
      <c r="O147" s="1364"/>
      <c r="P147" s="1364"/>
      <c r="Q147" s="1364"/>
      <c r="R147" s="1364"/>
      <c r="S147" s="1364"/>
      <c r="T147" s="1364"/>
      <c r="U147" s="1364"/>
      <c r="V147" s="1364"/>
      <c r="W147" s="1364"/>
      <c r="X147" s="1364"/>
    </row>
    <row r="148" spans="1:24" ht="17.100000000000001" customHeight="1" x14ac:dyDescent="0.15">
      <c r="A148" s="1364"/>
      <c r="B148" s="1364"/>
      <c r="C148" s="1364"/>
      <c r="D148" s="1364"/>
      <c r="E148" s="1364"/>
      <c r="F148" s="1364"/>
      <c r="G148" s="1364"/>
      <c r="H148" s="1364"/>
      <c r="I148" s="1364"/>
      <c r="J148" s="1364"/>
      <c r="K148" s="1364"/>
      <c r="L148" s="1364"/>
      <c r="M148" s="1364"/>
      <c r="N148" s="1364"/>
      <c r="O148" s="1364"/>
      <c r="P148" s="1364"/>
      <c r="Q148" s="1364"/>
      <c r="R148" s="1364"/>
      <c r="S148" s="1364"/>
      <c r="T148" s="1364"/>
      <c r="U148" s="1364"/>
      <c r="V148" s="1364"/>
      <c r="W148" s="1364"/>
      <c r="X148" s="1364"/>
    </row>
    <row r="149" spans="1:24" ht="17.100000000000001" customHeight="1" x14ac:dyDescent="0.15">
      <c r="A149" s="1364"/>
      <c r="B149" s="1364"/>
      <c r="C149" s="1364"/>
      <c r="D149" s="1364"/>
      <c r="E149" s="1364"/>
      <c r="F149" s="1364"/>
      <c r="G149" s="1364"/>
      <c r="H149" s="1364"/>
      <c r="I149" s="1364"/>
      <c r="J149" s="1364"/>
      <c r="K149" s="1364"/>
      <c r="L149" s="1364"/>
      <c r="M149" s="1364"/>
      <c r="N149" s="1364"/>
      <c r="O149" s="1364"/>
      <c r="P149" s="1364"/>
      <c r="Q149" s="1364"/>
      <c r="R149" s="1364"/>
      <c r="S149" s="1364"/>
      <c r="T149" s="1364"/>
      <c r="U149" s="1364"/>
      <c r="V149" s="1364"/>
      <c r="W149" s="1364"/>
      <c r="X149" s="1364"/>
    </row>
    <row r="150" spans="1:24" ht="17.100000000000001" customHeight="1" x14ac:dyDescent="0.15">
      <c r="A150" s="1364"/>
      <c r="B150" s="1364"/>
      <c r="C150" s="1364"/>
      <c r="D150" s="1364"/>
      <c r="E150" s="1364"/>
      <c r="F150" s="1364"/>
      <c r="G150" s="1364"/>
      <c r="H150" s="1364"/>
      <c r="I150" s="1364"/>
      <c r="J150" s="1364"/>
      <c r="K150" s="1364"/>
      <c r="L150" s="1364"/>
      <c r="M150" s="1364"/>
      <c r="N150" s="1364"/>
      <c r="O150" s="1364"/>
      <c r="P150" s="1364"/>
      <c r="Q150" s="1364"/>
      <c r="R150" s="1364"/>
      <c r="S150" s="1364"/>
      <c r="T150" s="1364"/>
      <c r="U150" s="1364"/>
      <c r="V150" s="1364"/>
      <c r="W150" s="1364"/>
      <c r="X150" s="1364"/>
    </row>
    <row r="151" spans="1:24" ht="17.100000000000001" customHeight="1" x14ac:dyDescent="0.15">
      <c r="A151" s="1364"/>
      <c r="B151" s="1364"/>
      <c r="C151" s="1364"/>
      <c r="D151" s="1364"/>
      <c r="E151" s="1364"/>
      <c r="F151" s="1364"/>
      <c r="G151" s="1364"/>
      <c r="H151" s="1364"/>
      <c r="I151" s="1364"/>
      <c r="J151" s="1364"/>
      <c r="K151" s="1364"/>
      <c r="L151" s="1364"/>
      <c r="M151" s="1364"/>
      <c r="N151" s="1364"/>
      <c r="O151" s="1364"/>
      <c r="P151" s="1364"/>
      <c r="Q151" s="1364"/>
      <c r="R151" s="1364"/>
      <c r="S151" s="1364"/>
      <c r="T151" s="1364"/>
      <c r="U151" s="1364"/>
      <c r="V151" s="1364"/>
      <c r="W151" s="1364"/>
      <c r="X151" s="1364"/>
    </row>
    <row r="152" spans="1:24" ht="17.100000000000001" customHeight="1" x14ac:dyDescent="0.15">
      <c r="A152" s="1364"/>
      <c r="B152" s="1364"/>
      <c r="C152" s="1364"/>
      <c r="D152" s="1364"/>
      <c r="E152" s="1364"/>
      <c r="F152" s="1364"/>
      <c r="G152" s="1364"/>
      <c r="H152" s="1364"/>
      <c r="I152" s="1364"/>
      <c r="J152" s="1364"/>
      <c r="K152" s="1364"/>
      <c r="L152" s="1364"/>
      <c r="M152" s="1364"/>
      <c r="N152" s="1364"/>
      <c r="O152" s="1364"/>
      <c r="P152" s="1364"/>
      <c r="Q152" s="1364"/>
      <c r="R152" s="1364"/>
      <c r="S152" s="1364"/>
      <c r="T152" s="1364"/>
      <c r="U152" s="1364"/>
      <c r="V152" s="1364"/>
      <c r="W152" s="1364"/>
      <c r="X152" s="1364"/>
    </row>
    <row r="153" spans="1:24" ht="17.100000000000001" customHeight="1" x14ac:dyDescent="0.15">
      <c r="A153" s="1364"/>
      <c r="B153" s="1364"/>
      <c r="C153" s="1364"/>
      <c r="D153" s="1364"/>
      <c r="E153" s="1364"/>
      <c r="F153" s="1364"/>
      <c r="G153" s="1364"/>
      <c r="H153" s="1364"/>
      <c r="I153" s="1364"/>
      <c r="J153" s="1364"/>
      <c r="K153" s="1364"/>
      <c r="L153" s="1364"/>
      <c r="M153" s="1364"/>
      <c r="N153" s="1364"/>
      <c r="O153" s="1364"/>
      <c r="P153" s="1364"/>
      <c r="Q153" s="1364"/>
      <c r="R153" s="1364"/>
      <c r="S153" s="1364"/>
      <c r="T153" s="1364"/>
      <c r="U153" s="1364"/>
      <c r="V153" s="1364"/>
      <c r="W153" s="1364"/>
      <c r="X153" s="1364"/>
    </row>
    <row r="154" spans="1:24" ht="17.100000000000001" customHeight="1" x14ac:dyDescent="0.15">
      <c r="A154" s="1364"/>
      <c r="B154" s="1364"/>
      <c r="C154" s="1364"/>
      <c r="D154" s="1364"/>
      <c r="E154" s="1364"/>
      <c r="F154" s="1364"/>
      <c r="G154" s="1364"/>
      <c r="H154" s="1364"/>
      <c r="I154" s="1364"/>
      <c r="J154" s="1364"/>
      <c r="K154" s="1364"/>
      <c r="L154" s="1364"/>
      <c r="M154" s="1364"/>
      <c r="N154" s="1364"/>
      <c r="O154" s="1364"/>
      <c r="P154" s="1364"/>
      <c r="Q154" s="1364"/>
      <c r="R154" s="1364"/>
      <c r="S154" s="1364"/>
      <c r="T154" s="1364"/>
      <c r="U154" s="1364"/>
      <c r="V154" s="1364"/>
      <c r="W154" s="1364"/>
      <c r="X154" s="1364"/>
    </row>
    <row r="155" spans="1:24" ht="17.100000000000001" customHeight="1" x14ac:dyDescent="0.15">
      <c r="A155" s="1364"/>
      <c r="B155" s="1364"/>
      <c r="C155" s="1364"/>
      <c r="D155" s="1364"/>
      <c r="E155" s="1364"/>
      <c r="F155" s="1364"/>
      <c r="G155" s="1364"/>
      <c r="H155" s="1364"/>
      <c r="I155" s="1364"/>
      <c r="J155" s="1364"/>
      <c r="K155" s="1364"/>
      <c r="L155" s="1364"/>
      <c r="M155" s="1364"/>
      <c r="N155" s="1364"/>
      <c r="O155" s="1364"/>
      <c r="P155" s="1364"/>
      <c r="Q155" s="1364"/>
      <c r="R155" s="1364"/>
      <c r="S155" s="1364"/>
      <c r="T155" s="1364"/>
      <c r="U155" s="1364"/>
      <c r="V155" s="1364"/>
      <c r="W155" s="1364"/>
      <c r="X155" s="1364"/>
    </row>
    <row r="156" spans="1:24" ht="17.100000000000001" customHeight="1" x14ac:dyDescent="0.15">
      <c r="A156" s="358"/>
      <c r="B156" s="358"/>
      <c r="C156" s="358"/>
      <c r="D156" s="358"/>
      <c r="E156" s="358"/>
      <c r="F156" s="358"/>
      <c r="G156" s="358"/>
      <c r="H156" s="358"/>
      <c r="I156" s="358"/>
      <c r="J156" s="358"/>
      <c r="K156" s="358"/>
      <c r="L156" s="358"/>
      <c r="M156" s="358"/>
      <c r="N156" s="358"/>
      <c r="O156" s="358"/>
      <c r="P156" s="358"/>
      <c r="Q156" s="358"/>
      <c r="R156" s="358"/>
      <c r="S156" s="358"/>
      <c r="T156" s="358"/>
      <c r="U156" s="358"/>
      <c r="V156" s="358"/>
      <c r="W156" s="358"/>
      <c r="X156" s="358"/>
    </row>
    <row r="157" spans="1:24" ht="17.100000000000001" customHeight="1" x14ac:dyDescent="0.15">
      <c r="A157" s="358"/>
      <c r="B157" s="358"/>
      <c r="C157" s="358"/>
      <c r="D157" s="358"/>
      <c r="E157" s="358"/>
      <c r="F157" s="358"/>
      <c r="G157" s="358"/>
      <c r="H157" s="358"/>
      <c r="I157" s="358"/>
      <c r="J157" s="358"/>
      <c r="K157" s="358"/>
      <c r="L157" s="358"/>
      <c r="M157" s="358"/>
      <c r="N157" s="358"/>
      <c r="O157" s="358"/>
      <c r="P157" s="358"/>
      <c r="Q157" s="358"/>
      <c r="R157" s="358"/>
      <c r="S157" s="358"/>
      <c r="T157" s="358"/>
      <c r="U157" s="358"/>
      <c r="V157" s="358"/>
      <c r="W157" s="358"/>
      <c r="X157" s="358"/>
    </row>
    <row r="158" spans="1:24" ht="17.100000000000001" customHeight="1" x14ac:dyDescent="0.15">
      <c r="A158" s="358"/>
      <c r="B158" s="358"/>
      <c r="C158" s="358"/>
      <c r="D158" s="358"/>
      <c r="E158" s="358"/>
      <c r="F158" s="358"/>
      <c r="G158" s="358"/>
      <c r="H158" s="358"/>
      <c r="I158" s="358"/>
      <c r="J158" s="358"/>
      <c r="K158" s="358"/>
      <c r="L158" s="358"/>
      <c r="M158" s="358"/>
      <c r="N158" s="358"/>
      <c r="O158" s="358"/>
      <c r="P158" s="358"/>
      <c r="Q158" s="358"/>
      <c r="R158" s="358"/>
      <c r="S158" s="358"/>
      <c r="T158" s="358"/>
      <c r="U158" s="358"/>
      <c r="V158" s="358"/>
      <c r="W158" s="358"/>
      <c r="X158" s="358"/>
    </row>
    <row r="159" spans="1:24" ht="17.100000000000001" customHeight="1" x14ac:dyDescent="0.15">
      <c r="A159" s="3"/>
      <c r="B159" s="3"/>
      <c r="C159" s="3"/>
      <c r="D159" s="3"/>
      <c r="E159" s="3"/>
      <c r="F159" s="3"/>
      <c r="G159" s="3"/>
      <c r="H159" s="3"/>
      <c r="I159" s="3"/>
      <c r="K159" s="356"/>
      <c r="L159" s="356"/>
      <c r="M159" s="356"/>
      <c r="O159" s="3"/>
      <c r="P159" s="3"/>
      <c r="Q159" s="3"/>
      <c r="R159" s="3"/>
      <c r="S159" s="3"/>
      <c r="T159" s="3"/>
      <c r="U159" s="3"/>
      <c r="V159" s="3"/>
      <c r="W159" s="3"/>
      <c r="X159" s="3"/>
    </row>
    <row r="160" spans="1:24" ht="17.100000000000001" customHeight="1" x14ac:dyDescent="0.15">
      <c r="A160" s="3"/>
      <c r="B160" s="3"/>
      <c r="C160" s="3"/>
      <c r="D160" s="3"/>
      <c r="E160" s="3"/>
      <c r="F160" s="3"/>
      <c r="G160" s="3"/>
      <c r="H160" s="3"/>
      <c r="I160" s="3"/>
      <c r="K160" s="356"/>
      <c r="L160" s="356"/>
      <c r="M160" s="356"/>
      <c r="O160" s="3"/>
      <c r="P160" s="3"/>
      <c r="Q160" s="3"/>
      <c r="R160" s="3"/>
      <c r="S160" s="3"/>
      <c r="T160" s="3"/>
      <c r="U160" s="3"/>
      <c r="V160" s="3"/>
      <c r="W160" s="3"/>
      <c r="X160" s="3"/>
    </row>
    <row r="161" spans="1:24" ht="17.100000000000001" customHeight="1" x14ac:dyDescent="0.15">
      <c r="A161" s="3"/>
      <c r="B161" s="3"/>
      <c r="C161" s="3"/>
      <c r="D161" s="3"/>
      <c r="E161" s="3"/>
      <c r="F161" s="3"/>
      <c r="G161" s="3"/>
      <c r="H161" s="3"/>
      <c r="I161" s="3"/>
      <c r="K161" s="356"/>
      <c r="L161" s="356"/>
      <c r="M161" s="356"/>
      <c r="O161" s="3"/>
      <c r="P161" s="3"/>
      <c r="Q161" s="3"/>
      <c r="R161" s="3"/>
      <c r="S161" s="3"/>
      <c r="T161" s="3"/>
      <c r="U161" s="3"/>
      <c r="V161" s="3"/>
      <c r="W161" s="3"/>
      <c r="X161" s="3"/>
    </row>
    <row r="162" spans="1:24" ht="17.100000000000001" customHeight="1" x14ac:dyDescent="0.15">
      <c r="A162" s="3"/>
      <c r="B162" s="3"/>
      <c r="C162" s="3"/>
      <c r="D162" s="3"/>
      <c r="E162" s="3"/>
      <c r="F162" s="3"/>
      <c r="G162" s="3"/>
      <c r="H162" s="3"/>
      <c r="I162" s="3"/>
      <c r="K162" s="356"/>
      <c r="L162" s="356"/>
      <c r="M162" s="356"/>
      <c r="O162" s="3"/>
      <c r="P162" s="3"/>
      <c r="Q162" s="3"/>
      <c r="R162" s="3"/>
      <c r="S162" s="3"/>
      <c r="T162" s="3"/>
      <c r="U162" s="3"/>
      <c r="V162" s="3"/>
      <c r="W162" s="3"/>
      <c r="X162" s="3"/>
    </row>
    <row r="163" spans="1:24" ht="17.100000000000001" customHeight="1" x14ac:dyDescent="0.15">
      <c r="A163" s="3"/>
      <c r="B163" s="3"/>
      <c r="C163" s="3"/>
      <c r="D163" s="3"/>
      <c r="E163" s="3"/>
      <c r="F163" s="3"/>
      <c r="G163" s="3"/>
      <c r="H163" s="3"/>
      <c r="I163" s="3"/>
      <c r="K163" s="356"/>
      <c r="L163" s="356"/>
      <c r="M163" s="356"/>
      <c r="O163" s="3"/>
      <c r="P163" s="3"/>
      <c r="Q163" s="3"/>
      <c r="R163" s="3"/>
      <c r="S163" s="3"/>
      <c r="T163" s="3"/>
      <c r="U163" s="3"/>
      <c r="V163" s="3"/>
      <c r="W163" s="3"/>
      <c r="X163" s="3"/>
    </row>
    <row r="164" spans="1:24" ht="17.100000000000001" customHeight="1" x14ac:dyDescent="0.15">
      <c r="A164" s="3"/>
      <c r="B164" s="3"/>
      <c r="C164" s="3"/>
      <c r="D164" s="3"/>
      <c r="E164" s="3"/>
      <c r="F164" s="3"/>
      <c r="G164" s="3"/>
      <c r="H164" s="3"/>
      <c r="I164" s="3"/>
      <c r="K164" s="356"/>
      <c r="L164" s="356"/>
      <c r="M164" s="356"/>
      <c r="O164" s="3"/>
      <c r="P164" s="3"/>
      <c r="Q164" s="3"/>
      <c r="R164" s="3"/>
      <c r="S164" s="3"/>
      <c r="T164" s="3"/>
      <c r="U164" s="3"/>
      <c r="V164" s="3"/>
      <c r="W164" s="3"/>
      <c r="X164" s="3"/>
    </row>
    <row r="165" spans="1:24" ht="17.100000000000001" customHeight="1" x14ac:dyDescent="0.15">
      <c r="A165" s="3"/>
      <c r="B165" s="3"/>
      <c r="C165" s="3"/>
      <c r="D165" s="3"/>
      <c r="E165" s="3"/>
      <c r="F165" s="3"/>
      <c r="G165" s="3"/>
      <c r="H165" s="3"/>
      <c r="I165" s="3"/>
      <c r="K165" s="356"/>
      <c r="L165" s="356"/>
      <c r="M165" s="356"/>
      <c r="O165" s="3"/>
      <c r="P165" s="3"/>
      <c r="Q165" s="3"/>
      <c r="R165" s="3"/>
      <c r="S165" s="3"/>
      <c r="T165" s="3"/>
      <c r="U165" s="3"/>
      <c r="V165" s="3"/>
      <c r="W165" s="3"/>
      <c r="X165" s="3"/>
    </row>
    <row r="166" spans="1:24" ht="17.100000000000001" customHeight="1" x14ac:dyDescent="0.15">
      <c r="A166" s="3"/>
      <c r="B166" s="3"/>
      <c r="C166" s="3"/>
      <c r="D166" s="3"/>
      <c r="E166" s="3"/>
      <c r="F166" s="3"/>
      <c r="G166" s="3"/>
      <c r="H166" s="3"/>
      <c r="I166" s="3"/>
      <c r="K166" s="356"/>
      <c r="L166" s="356"/>
      <c r="M166" s="356"/>
      <c r="O166" s="3"/>
      <c r="P166" s="3"/>
      <c r="Q166" s="3"/>
      <c r="R166" s="3"/>
      <c r="S166" s="3"/>
      <c r="T166" s="3"/>
      <c r="U166" s="3"/>
      <c r="V166" s="3"/>
      <c r="W166" s="3"/>
      <c r="X166" s="3"/>
    </row>
    <row r="167" spans="1:24" ht="17.100000000000001" customHeight="1" x14ac:dyDescent="0.15">
      <c r="A167" s="3"/>
      <c r="B167" s="3"/>
      <c r="C167" s="3"/>
      <c r="D167" s="3"/>
      <c r="E167" s="3"/>
      <c r="F167" s="3"/>
      <c r="G167" s="3"/>
      <c r="H167" s="3"/>
      <c r="I167" s="3"/>
      <c r="K167" s="356"/>
      <c r="L167" s="356"/>
      <c r="M167" s="356"/>
      <c r="O167" s="3"/>
      <c r="P167" s="3"/>
      <c r="Q167" s="3"/>
      <c r="R167" s="3"/>
      <c r="S167" s="3"/>
      <c r="T167" s="3"/>
      <c r="U167" s="3"/>
      <c r="V167" s="3"/>
      <c r="W167" s="3"/>
      <c r="X167" s="3"/>
    </row>
    <row r="168" spans="1:24" ht="17.100000000000001" customHeight="1" x14ac:dyDescent="0.15">
      <c r="A168" s="3"/>
      <c r="B168" s="3"/>
      <c r="C168" s="3"/>
      <c r="D168" s="3"/>
      <c r="E168" s="3"/>
      <c r="F168" s="3"/>
      <c r="G168" s="3"/>
      <c r="H168" s="3"/>
      <c r="I168" s="3"/>
      <c r="K168" s="356"/>
      <c r="L168" s="356"/>
      <c r="M168" s="356"/>
      <c r="O168" s="3"/>
      <c r="P168" s="3"/>
      <c r="Q168" s="3"/>
      <c r="R168" s="3"/>
      <c r="S168" s="3"/>
      <c r="T168" s="3"/>
      <c r="U168" s="3"/>
      <c r="V168" s="3"/>
      <c r="W168" s="3"/>
      <c r="X168" s="3"/>
    </row>
    <row r="169" spans="1:24" ht="17.100000000000001" customHeight="1" x14ac:dyDescent="0.15">
      <c r="A169" s="3"/>
      <c r="B169" s="3"/>
      <c r="C169" s="3"/>
      <c r="D169" s="3"/>
      <c r="E169" s="3"/>
      <c r="F169" s="3"/>
      <c r="G169" s="3"/>
      <c r="H169" s="3"/>
      <c r="I169" s="3"/>
      <c r="K169" s="356"/>
      <c r="L169" s="356"/>
      <c r="M169" s="356"/>
      <c r="O169" s="3"/>
      <c r="P169" s="3"/>
      <c r="Q169" s="3"/>
      <c r="R169" s="3"/>
      <c r="S169" s="3"/>
      <c r="T169" s="3"/>
      <c r="U169" s="3"/>
      <c r="V169" s="3"/>
      <c r="W169" s="3"/>
      <c r="X169" s="3"/>
    </row>
    <row r="170" spans="1:24" ht="17.100000000000001" customHeight="1" x14ac:dyDescent="0.15">
      <c r="A170" s="3"/>
      <c r="B170" s="3"/>
      <c r="C170" s="3"/>
      <c r="D170" s="3"/>
      <c r="E170" s="3"/>
      <c r="F170" s="3"/>
      <c r="G170" s="3"/>
      <c r="H170" s="3"/>
      <c r="I170" s="3"/>
      <c r="K170" s="356"/>
      <c r="L170" s="356"/>
      <c r="M170" s="356"/>
      <c r="O170" s="3"/>
      <c r="P170" s="3"/>
      <c r="Q170" s="3"/>
      <c r="R170" s="3"/>
      <c r="S170" s="3"/>
      <c r="T170" s="3"/>
      <c r="U170" s="3"/>
      <c r="V170" s="3"/>
      <c r="W170" s="3"/>
      <c r="X170" s="3"/>
    </row>
    <row r="171" spans="1:24" ht="17.100000000000001" customHeight="1" x14ac:dyDescent="0.15">
      <c r="A171" s="3"/>
      <c r="B171" s="3"/>
      <c r="C171" s="3"/>
      <c r="D171" s="3"/>
      <c r="E171" s="3"/>
      <c r="F171" s="3"/>
      <c r="G171" s="3"/>
      <c r="H171" s="3"/>
      <c r="I171" s="3"/>
      <c r="K171" s="356"/>
      <c r="L171" s="356"/>
      <c r="M171" s="356"/>
      <c r="O171" s="3"/>
      <c r="P171" s="3"/>
      <c r="Q171" s="3"/>
      <c r="R171" s="3"/>
      <c r="S171" s="3"/>
      <c r="T171" s="3"/>
      <c r="U171" s="3"/>
      <c r="V171" s="3"/>
      <c r="W171" s="3"/>
      <c r="X171" s="3"/>
    </row>
    <row r="173" spans="1:24" ht="17.100000000000001" customHeight="1" x14ac:dyDescent="0.15">
      <c r="A173" s="357"/>
    </row>
    <row r="174" spans="1:24" ht="17.100000000000001" customHeight="1" x14ac:dyDescent="0.15">
      <c r="A174" s="357"/>
    </row>
    <row r="175" spans="1:24" ht="17.100000000000001" customHeight="1" x14ac:dyDescent="0.15">
      <c r="A175" s="357"/>
    </row>
    <row r="176" spans="1:24" ht="17.100000000000001" customHeight="1" x14ac:dyDescent="0.15">
      <c r="A176" s="357"/>
    </row>
    <row r="177" spans="1:38" ht="17.100000000000001" customHeight="1" x14ac:dyDescent="0.15">
      <c r="A177" s="358"/>
      <c r="B177" s="358"/>
      <c r="C177" s="358"/>
      <c r="D177" s="358"/>
      <c r="E177" s="358"/>
      <c r="F177" s="358"/>
      <c r="G177" s="358"/>
      <c r="H177" s="358"/>
      <c r="I177" s="358"/>
      <c r="J177" s="358"/>
      <c r="K177" s="358"/>
      <c r="L177" s="358"/>
      <c r="M177" s="358"/>
      <c r="N177" s="358"/>
      <c r="O177" s="358"/>
      <c r="P177" s="358"/>
      <c r="Q177" s="358"/>
      <c r="R177" s="358"/>
      <c r="S177" s="358"/>
      <c r="T177" s="358"/>
      <c r="U177" s="358"/>
      <c r="V177" s="358"/>
      <c r="W177" s="358"/>
      <c r="X177" s="358"/>
    </row>
    <row r="178" spans="1:38" ht="17.100000000000001" customHeight="1" x14ac:dyDescent="0.15">
      <c r="A178" s="358"/>
      <c r="B178" s="358"/>
      <c r="C178" s="358"/>
      <c r="D178" s="358"/>
      <c r="E178" s="358"/>
      <c r="F178" s="358"/>
      <c r="G178" s="358"/>
      <c r="H178" s="358"/>
      <c r="I178" s="358"/>
      <c r="J178" s="358"/>
      <c r="K178" s="358"/>
      <c r="L178" s="358"/>
      <c r="M178" s="358"/>
      <c r="N178" s="358"/>
      <c r="O178" s="358"/>
      <c r="P178" s="358"/>
      <c r="Q178" s="358"/>
      <c r="R178" s="358"/>
      <c r="S178" s="358"/>
      <c r="T178" s="358"/>
      <c r="U178" s="358"/>
      <c r="V178" s="358"/>
      <c r="W178" s="358"/>
      <c r="X178" s="358"/>
    </row>
    <row r="179" spans="1:38" ht="17.100000000000001" customHeight="1" x14ac:dyDescent="0.15">
      <c r="A179" s="358"/>
      <c r="B179" s="358"/>
      <c r="C179" s="358"/>
      <c r="D179" s="358"/>
      <c r="E179" s="358"/>
      <c r="F179" s="358"/>
      <c r="G179" s="358"/>
      <c r="H179" s="358"/>
      <c r="I179" s="358"/>
      <c r="J179" s="358"/>
      <c r="K179" s="358"/>
      <c r="L179" s="358"/>
      <c r="M179" s="358"/>
      <c r="N179" s="358"/>
      <c r="O179" s="358"/>
      <c r="P179" s="358"/>
      <c r="Q179" s="358"/>
      <c r="R179" s="358"/>
      <c r="S179" s="358"/>
      <c r="T179" s="358"/>
      <c r="U179" s="358"/>
      <c r="V179" s="358"/>
      <c r="W179" s="358"/>
      <c r="X179" s="358"/>
    </row>
    <row r="180" spans="1:38" ht="17.100000000000001" customHeight="1" x14ac:dyDescent="0.15">
      <c r="A180" s="358"/>
      <c r="B180" s="358"/>
      <c r="C180" s="358"/>
      <c r="D180" s="358"/>
      <c r="E180" s="358"/>
      <c r="F180" s="358"/>
      <c r="G180" s="358"/>
      <c r="H180" s="358"/>
      <c r="I180" s="358"/>
      <c r="J180" s="358"/>
      <c r="K180" s="358"/>
      <c r="L180" s="358"/>
      <c r="M180" s="358"/>
      <c r="N180" s="358"/>
      <c r="O180" s="358"/>
      <c r="P180" s="358"/>
      <c r="Q180" s="358"/>
      <c r="R180" s="358"/>
      <c r="S180" s="358"/>
      <c r="T180" s="358"/>
      <c r="U180" s="358"/>
      <c r="V180" s="358"/>
      <c r="W180" s="358"/>
      <c r="X180" s="358"/>
    </row>
    <row r="181" spans="1:38" ht="17.100000000000001" customHeight="1" x14ac:dyDescent="0.15">
      <c r="A181" s="34" t="s">
        <v>793</v>
      </c>
    </row>
    <row r="182" spans="1:38" ht="17.100000000000001" customHeight="1" x14ac:dyDescent="0.15">
      <c r="A182" s="418"/>
      <c r="B182" s="418"/>
      <c r="C182" s="418"/>
      <c r="D182" s="418"/>
      <c r="E182" s="418"/>
      <c r="F182" s="418"/>
      <c r="H182" s="862"/>
      <c r="I182" s="862"/>
      <c r="R182" s="1379" t="str">
        <f>IF(入力シート!$K$10&lt;&gt;"",TEXT(入力シート!$K$10,"ｙｙｙｙ"),"")</f>
        <v/>
      </c>
      <c r="S182" s="1379"/>
      <c r="T182" s="4" t="s">
        <v>94</v>
      </c>
      <c r="U182" s="4" t="str">
        <f>IF(入力シート!$K$10&lt;&gt;"",TEXT(入力シート!$K$10,"m"),"")</f>
        <v/>
      </c>
      <c r="V182" s="4" t="s">
        <v>95</v>
      </c>
      <c r="W182" s="4" t="str">
        <f>IF(入力シート!$K$10&lt;&gt;"",TEXT(入力シート!$K$10,"d"),"")</f>
        <v/>
      </c>
      <c r="X182" s="4" t="s">
        <v>2</v>
      </c>
    </row>
    <row r="183" spans="1:38" ht="17.100000000000001" customHeight="1" x14ac:dyDescent="0.15">
      <c r="A183" s="34" t="s">
        <v>112</v>
      </c>
    </row>
    <row r="184" spans="1:38" ht="17.100000000000001" customHeight="1" x14ac:dyDescent="0.15">
      <c r="A184" s="1415" t="s">
        <v>113</v>
      </c>
      <c r="B184" s="1416"/>
      <c r="C184" s="1417"/>
      <c r="D184" s="1415" t="s">
        <v>114</v>
      </c>
      <c r="E184" s="1416"/>
      <c r="F184" s="1416"/>
      <c r="G184" s="1416"/>
      <c r="H184" s="1416"/>
      <c r="I184" s="1417"/>
      <c r="J184" s="1440" t="s">
        <v>115</v>
      </c>
      <c r="K184" s="1440"/>
      <c r="L184" s="1440"/>
      <c r="M184" s="1440"/>
      <c r="N184" s="1441" t="s">
        <v>116</v>
      </c>
      <c r="O184" s="1441"/>
      <c r="P184" s="1441"/>
      <c r="Q184" s="1441"/>
      <c r="R184" s="1441"/>
      <c r="S184" s="1441"/>
      <c r="T184" s="1415" t="s">
        <v>13</v>
      </c>
      <c r="U184" s="1416"/>
      <c r="V184" s="1416"/>
      <c r="W184" s="1416"/>
      <c r="X184" s="1417"/>
    </row>
    <row r="185" spans="1:38" ht="17.100000000000001" customHeight="1" x14ac:dyDescent="0.15">
      <c r="A185" s="1418"/>
      <c r="B185" s="1419"/>
      <c r="C185" s="1420"/>
      <c r="D185" s="1418"/>
      <c r="E185" s="1419"/>
      <c r="F185" s="1419"/>
      <c r="G185" s="1419"/>
      <c r="H185" s="1419"/>
      <c r="I185" s="1420"/>
      <c r="J185" s="420" t="s">
        <v>117</v>
      </c>
      <c r="K185" s="420" t="s">
        <v>76</v>
      </c>
      <c r="L185" s="420" t="s">
        <v>107</v>
      </c>
      <c r="M185" s="420" t="s">
        <v>118</v>
      </c>
      <c r="N185" s="1441"/>
      <c r="O185" s="1441"/>
      <c r="P185" s="1441"/>
      <c r="Q185" s="1441"/>
      <c r="R185" s="1441"/>
      <c r="S185" s="1441"/>
      <c r="T185" s="1418"/>
      <c r="U185" s="1419"/>
      <c r="V185" s="1419"/>
      <c r="W185" s="1419"/>
      <c r="X185" s="1420"/>
    </row>
    <row r="186" spans="1:38" ht="17.100000000000001" customHeight="1" x14ac:dyDescent="0.15">
      <c r="A186" s="1361"/>
      <c r="B186" s="1362"/>
      <c r="C186" s="1363"/>
      <c r="D186" s="1361"/>
      <c r="E186" s="1362"/>
      <c r="F186" s="1362"/>
      <c r="G186" s="1362"/>
      <c r="H186" s="1362"/>
      <c r="I186" s="1363"/>
      <c r="J186" s="342"/>
      <c r="K186" s="343"/>
      <c r="L186" s="343"/>
      <c r="M186" s="343"/>
      <c r="N186" s="1377"/>
      <c r="O186" s="1377"/>
      <c r="P186" s="1377"/>
      <c r="Q186" s="1377"/>
      <c r="R186" s="1377"/>
      <c r="S186" s="1377"/>
      <c r="T186" s="1361"/>
      <c r="U186" s="1362"/>
      <c r="V186" s="1362"/>
      <c r="W186" s="1362"/>
      <c r="X186" s="1363"/>
      <c r="Y186" s="494" t="s">
        <v>1082</v>
      </c>
      <c r="Z186" s="840"/>
      <c r="AA186" s="840"/>
      <c r="AB186" s="840"/>
      <c r="AC186" s="840"/>
      <c r="AD186" s="840"/>
      <c r="AE186" s="840"/>
      <c r="AF186" s="840"/>
      <c r="AG186" s="840"/>
      <c r="AH186" s="840"/>
      <c r="AI186" s="840"/>
      <c r="AJ186" s="840"/>
      <c r="AK186" s="840"/>
      <c r="AL186" s="840"/>
    </row>
    <row r="187" spans="1:38" ht="17.100000000000001" customHeight="1" x14ac:dyDescent="0.15">
      <c r="A187" s="1361"/>
      <c r="B187" s="1362"/>
      <c r="C187" s="1363"/>
      <c r="D187" s="1361"/>
      <c r="E187" s="1362"/>
      <c r="F187" s="1362"/>
      <c r="G187" s="1362"/>
      <c r="H187" s="1362"/>
      <c r="I187" s="1363"/>
      <c r="J187" s="342"/>
      <c r="K187" s="343"/>
      <c r="L187" s="343"/>
      <c r="M187" s="343"/>
      <c r="N187" s="1377"/>
      <c r="O187" s="1377"/>
      <c r="P187" s="1377"/>
      <c r="Q187" s="1377"/>
      <c r="R187" s="1377"/>
      <c r="S187" s="1377"/>
      <c r="T187" s="1361"/>
      <c r="U187" s="1362"/>
      <c r="V187" s="1362"/>
      <c r="W187" s="1362"/>
      <c r="X187" s="1363"/>
    </row>
    <row r="188" spans="1:38" ht="17.100000000000001" customHeight="1" x14ac:dyDescent="0.15">
      <c r="A188" s="1361"/>
      <c r="B188" s="1362"/>
      <c r="C188" s="1363"/>
      <c r="D188" s="1361"/>
      <c r="E188" s="1362"/>
      <c r="F188" s="1362"/>
      <c r="G188" s="1362"/>
      <c r="H188" s="1362"/>
      <c r="I188" s="1363"/>
      <c r="J188" s="342"/>
      <c r="K188" s="343"/>
      <c r="L188" s="343"/>
      <c r="M188" s="343"/>
      <c r="N188" s="1377"/>
      <c r="O188" s="1377"/>
      <c r="P188" s="1377"/>
      <c r="Q188" s="1377"/>
      <c r="R188" s="1377"/>
      <c r="S188" s="1377"/>
      <c r="T188" s="1361"/>
      <c r="U188" s="1362"/>
      <c r="V188" s="1362"/>
      <c r="W188" s="1362"/>
      <c r="X188" s="1363"/>
    </row>
    <row r="189" spans="1:38" ht="17.100000000000001" customHeight="1" x14ac:dyDescent="0.15">
      <c r="A189" s="1361"/>
      <c r="B189" s="1362"/>
      <c r="C189" s="1363"/>
      <c r="D189" s="1361"/>
      <c r="E189" s="1362"/>
      <c r="F189" s="1362"/>
      <c r="G189" s="1362"/>
      <c r="H189" s="1362"/>
      <c r="I189" s="1363"/>
      <c r="J189" s="342"/>
      <c r="K189" s="343"/>
      <c r="L189" s="343"/>
      <c r="M189" s="343"/>
      <c r="N189" s="1377"/>
      <c r="O189" s="1377"/>
      <c r="P189" s="1377"/>
      <c r="Q189" s="1377"/>
      <c r="R189" s="1377"/>
      <c r="S189" s="1377"/>
      <c r="T189" s="1361"/>
      <c r="U189" s="1362"/>
      <c r="V189" s="1362"/>
      <c r="W189" s="1362"/>
      <c r="X189" s="1363"/>
    </row>
    <row r="190" spans="1:38" ht="17.100000000000001" customHeight="1" x14ac:dyDescent="0.15">
      <c r="A190" s="1361"/>
      <c r="B190" s="1362"/>
      <c r="C190" s="1363"/>
      <c r="D190" s="1361"/>
      <c r="E190" s="1362"/>
      <c r="F190" s="1362"/>
      <c r="G190" s="1362"/>
      <c r="H190" s="1362"/>
      <c r="I190" s="1363"/>
      <c r="J190" s="342"/>
      <c r="K190" s="343"/>
      <c r="L190" s="343"/>
      <c r="M190" s="343"/>
      <c r="N190" s="1377"/>
      <c r="O190" s="1377"/>
      <c r="P190" s="1377"/>
      <c r="Q190" s="1377"/>
      <c r="R190" s="1377"/>
      <c r="S190" s="1377"/>
      <c r="T190" s="1361"/>
      <c r="U190" s="1362"/>
      <c r="V190" s="1362"/>
      <c r="W190" s="1362"/>
      <c r="X190" s="1363"/>
    </row>
    <row r="191" spans="1:38" ht="17.100000000000001" customHeight="1" x14ac:dyDescent="0.15">
      <c r="A191" s="1361"/>
      <c r="B191" s="1362"/>
      <c r="C191" s="1363"/>
      <c r="D191" s="1361"/>
      <c r="E191" s="1362"/>
      <c r="F191" s="1362"/>
      <c r="G191" s="1362"/>
      <c r="H191" s="1362"/>
      <c r="I191" s="1363"/>
      <c r="J191" s="342"/>
      <c r="K191" s="343"/>
      <c r="L191" s="343"/>
      <c r="M191" s="343"/>
      <c r="N191" s="1377"/>
      <c r="O191" s="1377"/>
      <c r="P191" s="1377"/>
      <c r="Q191" s="1377"/>
      <c r="R191" s="1377"/>
      <c r="S191" s="1377"/>
      <c r="T191" s="1361"/>
      <c r="U191" s="1362"/>
      <c r="V191" s="1362"/>
      <c r="W191" s="1362"/>
      <c r="X191" s="1363"/>
    </row>
    <row r="192" spans="1:38" ht="17.100000000000001" customHeight="1" x14ac:dyDescent="0.15">
      <c r="A192" s="1361"/>
      <c r="B192" s="1362"/>
      <c r="C192" s="1363"/>
      <c r="D192" s="1361"/>
      <c r="E192" s="1362"/>
      <c r="F192" s="1362"/>
      <c r="G192" s="1362"/>
      <c r="H192" s="1362"/>
      <c r="I192" s="1363"/>
      <c r="J192" s="342"/>
      <c r="K192" s="343"/>
      <c r="L192" s="343"/>
      <c r="M192" s="343"/>
      <c r="N192" s="1377"/>
      <c r="O192" s="1377"/>
      <c r="P192" s="1377"/>
      <c r="Q192" s="1377"/>
      <c r="R192" s="1377"/>
      <c r="S192" s="1377"/>
      <c r="T192" s="1361"/>
      <c r="U192" s="1362"/>
      <c r="V192" s="1362"/>
      <c r="W192" s="1362"/>
      <c r="X192" s="1363"/>
    </row>
    <row r="193" spans="1:24" ht="17.100000000000001" customHeight="1" x14ac:dyDescent="0.15">
      <c r="A193" s="1361"/>
      <c r="B193" s="1362"/>
      <c r="C193" s="1363"/>
      <c r="D193" s="1361"/>
      <c r="E193" s="1362"/>
      <c r="F193" s="1362"/>
      <c r="G193" s="1362"/>
      <c r="H193" s="1362"/>
      <c r="I193" s="1363"/>
      <c r="J193" s="342"/>
      <c r="K193" s="343"/>
      <c r="L193" s="343"/>
      <c r="M193" s="343"/>
      <c r="N193" s="1377"/>
      <c r="O193" s="1377"/>
      <c r="P193" s="1377"/>
      <c r="Q193" s="1377"/>
      <c r="R193" s="1377"/>
      <c r="S193" s="1377"/>
      <c r="T193" s="1361"/>
      <c r="U193" s="1362"/>
      <c r="V193" s="1362"/>
      <c r="W193" s="1362"/>
      <c r="X193" s="1363"/>
    </row>
    <row r="194" spans="1:24" ht="17.100000000000001" customHeight="1" x14ac:dyDescent="0.15">
      <c r="A194" s="1361"/>
      <c r="B194" s="1362"/>
      <c r="C194" s="1363"/>
      <c r="D194" s="1361"/>
      <c r="E194" s="1362"/>
      <c r="F194" s="1362"/>
      <c r="G194" s="1362"/>
      <c r="H194" s="1362"/>
      <c r="I194" s="1363"/>
      <c r="J194" s="342"/>
      <c r="K194" s="343"/>
      <c r="L194" s="343"/>
      <c r="M194" s="343"/>
      <c r="N194" s="1377"/>
      <c r="O194" s="1377"/>
      <c r="P194" s="1377"/>
      <c r="Q194" s="1377"/>
      <c r="R194" s="1377"/>
      <c r="S194" s="1377"/>
      <c r="T194" s="1361"/>
      <c r="U194" s="1362"/>
      <c r="V194" s="1362"/>
      <c r="W194" s="1362"/>
      <c r="X194" s="1363"/>
    </row>
    <row r="195" spans="1:24" ht="17.100000000000001" customHeight="1" x14ac:dyDescent="0.15">
      <c r="A195" s="1361"/>
      <c r="B195" s="1362"/>
      <c r="C195" s="1363"/>
      <c r="D195" s="1361"/>
      <c r="E195" s="1362"/>
      <c r="F195" s="1362"/>
      <c r="G195" s="1362"/>
      <c r="H195" s="1362"/>
      <c r="I195" s="1363"/>
      <c r="J195" s="342"/>
      <c r="K195" s="343"/>
      <c r="L195" s="343"/>
      <c r="M195" s="343"/>
      <c r="N195" s="1377"/>
      <c r="O195" s="1377"/>
      <c r="P195" s="1377"/>
      <c r="Q195" s="1377"/>
      <c r="R195" s="1377"/>
      <c r="S195" s="1377"/>
      <c r="T195" s="1361"/>
      <c r="U195" s="1362"/>
      <c r="V195" s="1362"/>
      <c r="W195" s="1362"/>
      <c r="X195" s="1363"/>
    </row>
    <row r="196" spans="1:24" ht="17.100000000000001" customHeight="1" x14ac:dyDescent="0.15">
      <c r="A196" s="1361"/>
      <c r="B196" s="1362"/>
      <c r="C196" s="1363"/>
      <c r="D196" s="1361"/>
      <c r="E196" s="1362"/>
      <c r="F196" s="1362"/>
      <c r="G196" s="1362"/>
      <c r="H196" s="1362"/>
      <c r="I196" s="1363"/>
      <c r="J196" s="342"/>
      <c r="K196" s="343"/>
      <c r="L196" s="343"/>
      <c r="M196" s="343"/>
      <c r="N196" s="1377"/>
      <c r="O196" s="1377"/>
      <c r="P196" s="1377"/>
      <c r="Q196" s="1377"/>
      <c r="R196" s="1377"/>
      <c r="S196" s="1377"/>
      <c r="T196" s="1361"/>
      <c r="U196" s="1362"/>
      <c r="V196" s="1362"/>
      <c r="W196" s="1362"/>
      <c r="X196" s="1363"/>
    </row>
    <row r="197" spans="1:24" ht="17.100000000000001" customHeight="1" x14ac:dyDescent="0.15">
      <c r="A197" s="1361"/>
      <c r="B197" s="1362"/>
      <c r="C197" s="1363"/>
      <c r="D197" s="1361"/>
      <c r="E197" s="1362"/>
      <c r="F197" s="1362"/>
      <c r="G197" s="1362"/>
      <c r="H197" s="1362"/>
      <c r="I197" s="1363"/>
      <c r="J197" s="342"/>
      <c r="K197" s="343"/>
      <c r="L197" s="343"/>
      <c r="M197" s="343"/>
      <c r="N197" s="1377"/>
      <c r="O197" s="1377"/>
      <c r="P197" s="1377"/>
      <c r="Q197" s="1377"/>
      <c r="R197" s="1377"/>
      <c r="S197" s="1377"/>
      <c r="T197" s="1361"/>
      <c r="U197" s="1362"/>
      <c r="V197" s="1362"/>
      <c r="W197" s="1362"/>
      <c r="X197" s="1363"/>
    </row>
    <row r="198" spans="1:24" ht="17.100000000000001" customHeight="1" x14ac:dyDescent="0.15">
      <c r="A198" s="1361"/>
      <c r="B198" s="1362"/>
      <c r="C198" s="1363"/>
      <c r="D198" s="1361"/>
      <c r="E198" s="1362"/>
      <c r="F198" s="1362"/>
      <c r="G198" s="1362"/>
      <c r="H198" s="1362"/>
      <c r="I198" s="1363"/>
      <c r="J198" s="342"/>
      <c r="K198" s="343"/>
      <c r="L198" s="343"/>
      <c r="M198" s="343"/>
      <c r="N198" s="1377"/>
      <c r="O198" s="1377"/>
      <c r="P198" s="1377"/>
      <c r="Q198" s="1377"/>
      <c r="R198" s="1377"/>
      <c r="S198" s="1377"/>
      <c r="T198" s="1361"/>
      <c r="U198" s="1362"/>
      <c r="V198" s="1362"/>
      <c r="W198" s="1362"/>
      <c r="X198" s="1363"/>
    </row>
    <row r="199" spans="1:24" ht="17.100000000000001" customHeight="1" x14ac:dyDescent="0.15">
      <c r="A199" s="1361"/>
      <c r="B199" s="1362"/>
      <c r="C199" s="1363"/>
      <c r="D199" s="1361"/>
      <c r="E199" s="1362"/>
      <c r="F199" s="1362"/>
      <c r="G199" s="1362"/>
      <c r="H199" s="1362"/>
      <c r="I199" s="1363"/>
      <c r="J199" s="342"/>
      <c r="K199" s="343"/>
      <c r="L199" s="343"/>
      <c r="M199" s="343"/>
      <c r="N199" s="1377"/>
      <c r="O199" s="1377"/>
      <c r="P199" s="1377"/>
      <c r="Q199" s="1377"/>
      <c r="R199" s="1377"/>
      <c r="S199" s="1377"/>
      <c r="T199" s="1361"/>
      <c r="U199" s="1362"/>
      <c r="V199" s="1362"/>
      <c r="W199" s="1362"/>
      <c r="X199" s="1363"/>
    </row>
    <row r="200" spans="1:24" ht="17.100000000000001" customHeight="1" x14ac:dyDescent="0.15">
      <c r="A200" s="1361"/>
      <c r="B200" s="1362"/>
      <c r="C200" s="1363"/>
      <c r="D200" s="1361"/>
      <c r="E200" s="1362"/>
      <c r="F200" s="1362"/>
      <c r="G200" s="1362"/>
      <c r="H200" s="1362"/>
      <c r="I200" s="1363"/>
      <c r="J200" s="342"/>
      <c r="K200" s="343"/>
      <c r="L200" s="343"/>
      <c r="M200" s="343"/>
      <c r="N200" s="1377"/>
      <c r="O200" s="1377"/>
      <c r="P200" s="1377"/>
      <c r="Q200" s="1377"/>
      <c r="R200" s="1377"/>
      <c r="S200" s="1377"/>
      <c r="T200" s="1361"/>
      <c r="U200" s="1362"/>
      <c r="V200" s="1362"/>
      <c r="W200" s="1362"/>
      <c r="X200" s="1363"/>
    </row>
    <row r="201" spans="1:24" ht="17.100000000000001" customHeight="1" x14ac:dyDescent="0.15">
      <c r="A201" s="1361"/>
      <c r="B201" s="1362"/>
      <c r="C201" s="1363"/>
      <c r="D201" s="1361"/>
      <c r="E201" s="1362"/>
      <c r="F201" s="1362"/>
      <c r="G201" s="1362"/>
      <c r="H201" s="1362"/>
      <c r="I201" s="1363"/>
      <c r="J201" s="342"/>
      <c r="K201" s="343"/>
      <c r="L201" s="343"/>
      <c r="M201" s="343"/>
      <c r="N201" s="1377"/>
      <c r="O201" s="1377"/>
      <c r="P201" s="1377"/>
      <c r="Q201" s="1377"/>
      <c r="R201" s="1377"/>
      <c r="S201" s="1377"/>
      <c r="T201" s="1361"/>
      <c r="U201" s="1362"/>
      <c r="V201" s="1362"/>
      <c r="W201" s="1362"/>
      <c r="X201" s="1363"/>
    </row>
    <row r="202" spans="1:24" ht="17.100000000000001" customHeight="1" x14ac:dyDescent="0.15">
      <c r="A202" s="1361"/>
      <c r="B202" s="1362"/>
      <c r="C202" s="1363"/>
      <c r="D202" s="1361"/>
      <c r="E202" s="1362"/>
      <c r="F202" s="1362"/>
      <c r="G202" s="1362"/>
      <c r="H202" s="1362"/>
      <c r="I202" s="1363"/>
      <c r="J202" s="342"/>
      <c r="K202" s="343"/>
      <c r="L202" s="343"/>
      <c r="M202" s="343"/>
      <c r="N202" s="1377"/>
      <c r="O202" s="1377"/>
      <c r="P202" s="1377"/>
      <c r="Q202" s="1377"/>
      <c r="R202" s="1377"/>
      <c r="S202" s="1377"/>
      <c r="T202" s="1361"/>
      <c r="U202" s="1362"/>
      <c r="V202" s="1362"/>
      <c r="W202" s="1362"/>
      <c r="X202" s="1363"/>
    </row>
    <row r="203" spans="1:24" ht="17.100000000000001" customHeight="1" x14ac:dyDescent="0.15">
      <c r="A203" s="1361"/>
      <c r="B203" s="1362"/>
      <c r="C203" s="1363"/>
      <c r="D203" s="1361"/>
      <c r="E203" s="1362"/>
      <c r="F203" s="1362"/>
      <c r="G203" s="1362"/>
      <c r="H203" s="1362"/>
      <c r="I203" s="1363"/>
      <c r="J203" s="342"/>
      <c r="K203" s="343"/>
      <c r="L203" s="343"/>
      <c r="M203" s="343"/>
      <c r="N203" s="1377"/>
      <c r="O203" s="1377"/>
      <c r="P203" s="1377"/>
      <c r="Q203" s="1377"/>
      <c r="R203" s="1377"/>
      <c r="S203" s="1377"/>
      <c r="T203" s="1361"/>
      <c r="U203" s="1362"/>
      <c r="V203" s="1362"/>
      <c r="W203" s="1362"/>
      <c r="X203" s="1363"/>
    </row>
    <row r="204" spans="1:24" ht="17.100000000000001" customHeight="1" x14ac:dyDescent="0.15">
      <c r="A204" s="1361"/>
      <c r="B204" s="1362"/>
      <c r="C204" s="1363"/>
      <c r="D204" s="1361"/>
      <c r="E204" s="1362"/>
      <c r="F204" s="1362"/>
      <c r="G204" s="1362"/>
      <c r="H204" s="1362"/>
      <c r="I204" s="1363"/>
      <c r="J204" s="342"/>
      <c r="K204" s="343"/>
      <c r="L204" s="343"/>
      <c r="M204" s="343"/>
      <c r="N204" s="1377"/>
      <c r="O204" s="1377"/>
      <c r="P204" s="1377"/>
      <c r="Q204" s="1377"/>
      <c r="R204" s="1377"/>
      <c r="S204" s="1377"/>
      <c r="T204" s="1361"/>
      <c r="U204" s="1362"/>
      <c r="V204" s="1362"/>
      <c r="W204" s="1362"/>
      <c r="X204" s="1363"/>
    </row>
    <row r="205" spans="1:24" ht="17.100000000000001" customHeight="1" x14ac:dyDescent="0.15">
      <c r="A205" s="1361"/>
      <c r="B205" s="1362"/>
      <c r="C205" s="1363"/>
      <c r="D205" s="1361"/>
      <c r="E205" s="1362"/>
      <c r="F205" s="1362"/>
      <c r="G205" s="1362"/>
      <c r="H205" s="1362"/>
      <c r="I205" s="1363"/>
      <c r="J205" s="342"/>
      <c r="K205" s="343"/>
      <c r="L205" s="343"/>
      <c r="M205" s="343"/>
      <c r="N205" s="1377"/>
      <c r="O205" s="1377"/>
      <c r="P205" s="1377"/>
      <c r="Q205" s="1377"/>
      <c r="R205" s="1377"/>
      <c r="S205" s="1377"/>
      <c r="T205" s="1361"/>
      <c r="U205" s="1362"/>
      <c r="V205" s="1362"/>
      <c r="W205" s="1362"/>
      <c r="X205" s="1363"/>
    </row>
    <row r="206" spans="1:24" ht="17.100000000000001" customHeight="1" x14ac:dyDescent="0.15">
      <c r="A206" s="1361"/>
      <c r="B206" s="1362"/>
      <c r="C206" s="1363"/>
      <c r="D206" s="1361"/>
      <c r="E206" s="1362"/>
      <c r="F206" s="1362"/>
      <c r="G206" s="1362"/>
      <c r="H206" s="1362"/>
      <c r="I206" s="1363"/>
      <c r="J206" s="342"/>
      <c r="K206" s="343"/>
      <c r="L206" s="343"/>
      <c r="M206" s="343"/>
      <c r="N206" s="1377"/>
      <c r="O206" s="1377"/>
      <c r="P206" s="1377"/>
      <c r="Q206" s="1377"/>
      <c r="R206" s="1377"/>
      <c r="S206" s="1377"/>
      <c r="T206" s="1361"/>
      <c r="U206" s="1362"/>
      <c r="V206" s="1362"/>
      <c r="W206" s="1362"/>
      <c r="X206" s="1363"/>
    </row>
    <row r="207" spans="1:24" ht="17.100000000000001" customHeight="1" x14ac:dyDescent="0.15">
      <c r="A207" s="1361"/>
      <c r="B207" s="1362"/>
      <c r="C207" s="1363"/>
      <c r="D207" s="1361"/>
      <c r="E207" s="1362"/>
      <c r="F207" s="1362"/>
      <c r="G207" s="1362"/>
      <c r="H207" s="1362"/>
      <c r="I207" s="1363"/>
      <c r="J207" s="342"/>
      <c r="K207" s="343"/>
      <c r="L207" s="343"/>
      <c r="M207" s="343"/>
      <c r="N207" s="1377"/>
      <c r="O207" s="1377"/>
      <c r="P207" s="1377"/>
      <c r="Q207" s="1377"/>
      <c r="R207" s="1377"/>
      <c r="S207" s="1377"/>
      <c r="T207" s="1361"/>
      <c r="U207" s="1362"/>
      <c r="V207" s="1362"/>
      <c r="W207" s="1362"/>
      <c r="X207" s="1363"/>
    </row>
    <row r="208" spans="1:24" ht="17.100000000000001" customHeight="1" x14ac:dyDescent="0.15">
      <c r="A208" s="1361"/>
      <c r="B208" s="1362"/>
      <c r="C208" s="1363"/>
      <c r="D208" s="1361"/>
      <c r="E208" s="1362"/>
      <c r="F208" s="1362"/>
      <c r="G208" s="1362"/>
      <c r="H208" s="1362"/>
      <c r="I208" s="1363"/>
      <c r="J208" s="342"/>
      <c r="K208" s="343"/>
      <c r="L208" s="343"/>
      <c r="M208" s="343"/>
      <c r="N208" s="1377"/>
      <c r="O208" s="1377"/>
      <c r="P208" s="1377"/>
      <c r="Q208" s="1377"/>
      <c r="R208" s="1377"/>
      <c r="S208" s="1377"/>
      <c r="T208" s="1361"/>
      <c r="U208" s="1362"/>
      <c r="V208" s="1362"/>
      <c r="W208" s="1362"/>
      <c r="X208" s="1363"/>
    </row>
    <row r="209" spans="1:24" ht="17.100000000000001" customHeight="1" x14ac:dyDescent="0.15">
      <c r="A209" s="1361"/>
      <c r="B209" s="1362"/>
      <c r="C209" s="1363"/>
      <c r="D209" s="1361"/>
      <c r="E209" s="1362"/>
      <c r="F209" s="1362"/>
      <c r="G209" s="1362"/>
      <c r="H209" s="1362"/>
      <c r="I209" s="1363"/>
      <c r="J209" s="342"/>
      <c r="K209" s="343"/>
      <c r="L209" s="343"/>
      <c r="M209" s="343"/>
      <c r="N209" s="1377"/>
      <c r="O209" s="1377"/>
      <c r="P209" s="1377"/>
      <c r="Q209" s="1377"/>
      <c r="R209" s="1377"/>
      <c r="S209" s="1377"/>
      <c r="T209" s="1361"/>
      <c r="U209" s="1362"/>
      <c r="V209" s="1362"/>
      <c r="W209" s="1362"/>
      <c r="X209" s="1363"/>
    </row>
    <row r="210" spans="1:24" ht="17.100000000000001" customHeight="1" x14ac:dyDescent="0.15">
      <c r="A210" s="1361"/>
      <c r="B210" s="1362"/>
      <c r="C210" s="1363"/>
      <c r="D210" s="1361"/>
      <c r="E210" s="1362"/>
      <c r="F210" s="1362"/>
      <c r="G210" s="1362"/>
      <c r="H210" s="1362"/>
      <c r="I210" s="1363"/>
      <c r="J210" s="342"/>
      <c r="K210" s="343"/>
      <c r="L210" s="343"/>
      <c r="M210" s="343"/>
      <c r="N210" s="1377"/>
      <c r="O210" s="1377"/>
      <c r="P210" s="1377"/>
      <c r="Q210" s="1377"/>
      <c r="R210" s="1377"/>
      <c r="S210" s="1377"/>
      <c r="T210" s="1361"/>
      <c r="U210" s="1362"/>
      <c r="V210" s="1362"/>
      <c r="W210" s="1362"/>
      <c r="X210" s="1363"/>
    </row>
    <row r="211" spans="1:24" ht="17.100000000000001" customHeight="1" x14ac:dyDescent="0.15">
      <c r="A211" s="1361"/>
      <c r="B211" s="1362"/>
      <c r="C211" s="1363"/>
      <c r="D211" s="1361"/>
      <c r="E211" s="1362"/>
      <c r="F211" s="1362"/>
      <c r="G211" s="1362"/>
      <c r="H211" s="1362"/>
      <c r="I211" s="1363"/>
      <c r="J211" s="342"/>
      <c r="K211" s="343"/>
      <c r="L211" s="343"/>
      <c r="M211" s="343"/>
      <c r="N211" s="1377"/>
      <c r="O211" s="1377"/>
      <c r="P211" s="1377"/>
      <c r="Q211" s="1377"/>
      <c r="R211" s="1377"/>
      <c r="S211" s="1377"/>
      <c r="T211" s="1361"/>
      <c r="U211" s="1362"/>
      <c r="V211" s="1362"/>
      <c r="W211" s="1362"/>
      <c r="X211" s="1363"/>
    </row>
    <row r="212" spans="1:24" ht="17.100000000000001" customHeight="1" x14ac:dyDescent="0.15">
      <c r="A212" s="1361"/>
      <c r="B212" s="1362"/>
      <c r="C212" s="1363"/>
      <c r="D212" s="1361"/>
      <c r="E212" s="1362"/>
      <c r="F212" s="1362"/>
      <c r="G212" s="1362"/>
      <c r="H212" s="1362"/>
      <c r="I212" s="1363"/>
      <c r="J212" s="342"/>
      <c r="K212" s="343"/>
      <c r="L212" s="343"/>
      <c r="M212" s="343"/>
      <c r="N212" s="1377"/>
      <c r="O212" s="1377"/>
      <c r="P212" s="1377"/>
      <c r="Q212" s="1377"/>
      <c r="R212" s="1377"/>
      <c r="S212" s="1377"/>
      <c r="T212" s="1361"/>
      <c r="U212" s="1362"/>
      <c r="V212" s="1362"/>
      <c r="W212" s="1362"/>
      <c r="X212" s="1363"/>
    </row>
    <row r="213" spans="1:24" ht="17.100000000000001" customHeight="1" x14ac:dyDescent="0.15">
      <c r="A213" s="1361"/>
      <c r="B213" s="1362"/>
      <c r="C213" s="1363"/>
      <c r="D213" s="1361"/>
      <c r="E213" s="1362"/>
      <c r="F213" s="1362"/>
      <c r="G213" s="1362"/>
      <c r="H213" s="1362"/>
      <c r="I213" s="1363"/>
      <c r="J213" s="342"/>
      <c r="K213" s="343"/>
      <c r="L213" s="343"/>
      <c r="M213" s="343"/>
      <c r="N213" s="1377"/>
      <c r="O213" s="1377"/>
      <c r="P213" s="1377"/>
      <c r="Q213" s="1377"/>
      <c r="R213" s="1377"/>
      <c r="S213" s="1377"/>
      <c r="T213" s="1361"/>
      <c r="U213" s="1362"/>
      <c r="V213" s="1362"/>
      <c r="W213" s="1362"/>
      <c r="X213" s="1363"/>
    </row>
    <row r="214" spans="1:24" ht="17.100000000000001" customHeight="1" x14ac:dyDescent="0.15">
      <c r="A214" s="1361"/>
      <c r="B214" s="1362"/>
      <c r="C214" s="1363"/>
      <c r="D214" s="1361"/>
      <c r="E214" s="1362"/>
      <c r="F214" s="1362"/>
      <c r="G214" s="1362"/>
      <c r="H214" s="1362"/>
      <c r="I214" s="1363"/>
      <c r="J214" s="342"/>
      <c r="K214" s="343"/>
      <c r="L214" s="343"/>
      <c r="M214" s="343"/>
      <c r="N214" s="1377"/>
      <c r="O214" s="1377"/>
      <c r="P214" s="1377"/>
      <c r="Q214" s="1377"/>
      <c r="R214" s="1377"/>
      <c r="S214" s="1377"/>
      <c r="T214" s="1361"/>
      <c r="U214" s="1362"/>
      <c r="V214" s="1362"/>
      <c r="W214" s="1362"/>
      <c r="X214" s="1363"/>
    </row>
    <row r="215" spans="1:24" ht="17.100000000000001" customHeight="1" x14ac:dyDescent="0.15">
      <c r="A215" s="1361"/>
      <c r="B215" s="1362"/>
      <c r="C215" s="1363"/>
      <c r="D215" s="1361"/>
      <c r="E215" s="1362"/>
      <c r="F215" s="1362"/>
      <c r="G215" s="1362"/>
      <c r="H215" s="1362"/>
      <c r="I215" s="1363"/>
      <c r="J215" s="342"/>
      <c r="K215" s="343"/>
      <c r="L215" s="343"/>
      <c r="M215" s="343"/>
      <c r="N215" s="1377"/>
      <c r="O215" s="1377"/>
      <c r="P215" s="1377"/>
      <c r="Q215" s="1377"/>
      <c r="R215" s="1377"/>
      <c r="S215" s="1377"/>
      <c r="T215" s="1361"/>
      <c r="U215" s="1362"/>
      <c r="V215" s="1362"/>
      <c r="W215" s="1362"/>
      <c r="X215" s="1363"/>
    </row>
    <row r="216" spans="1:24" ht="17.100000000000001" customHeight="1" x14ac:dyDescent="0.15">
      <c r="A216" s="1361"/>
      <c r="B216" s="1362"/>
      <c r="C216" s="1363"/>
      <c r="D216" s="1361"/>
      <c r="E216" s="1362"/>
      <c r="F216" s="1362"/>
      <c r="G216" s="1362"/>
      <c r="H216" s="1362"/>
      <c r="I216" s="1363"/>
      <c r="J216" s="342"/>
      <c r="K216" s="343"/>
      <c r="L216" s="343"/>
      <c r="M216" s="343"/>
      <c r="N216" s="1377"/>
      <c r="O216" s="1377"/>
      <c r="P216" s="1377"/>
      <c r="Q216" s="1377"/>
      <c r="R216" s="1377"/>
      <c r="S216" s="1377"/>
      <c r="T216" s="1361"/>
      <c r="U216" s="1362"/>
      <c r="V216" s="1362"/>
      <c r="W216" s="1362"/>
      <c r="X216" s="1363"/>
    </row>
    <row r="217" spans="1:24" ht="17.100000000000001" customHeight="1" x14ac:dyDescent="0.15">
      <c r="A217" s="1361"/>
      <c r="B217" s="1362"/>
      <c r="C217" s="1363"/>
      <c r="D217" s="1361"/>
      <c r="E217" s="1362"/>
      <c r="F217" s="1362"/>
      <c r="G217" s="1362"/>
      <c r="H217" s="1362"/>
      <c r="I217" s="1363"/>
      <c r="J217" s="342"/>
      <c r="K217" s="343"/>
      <c r="L217" s="343"/>
      <c r="M217" s="343"/>
      <c r="N217" s="1377"/>
      <c r="O217" s="1377"/>
      <c r="P217" s="1377"/>
      <c r="Q217" s="1377"/>
      <c r="R217" s="1377"/>
      <c r="S217" s="1377"/>
      <c r="T217" s="1361"/>
      <c r="U217" s="1362"/>
      <c r="V217" s="1362"/>
      <c r="W217" s="1362"/>
      <c r="X217" s="1363"/>
    </row>
    <row r="218" spans="1:24" ht="17.100000000000001" customHeight="1" x14ac:dyDescent="0.15">
      <c r="A218" s="1361"/>
      <c r="B218" s="1362"/>
      <c r="C218" s="1363"/>
      <c r="D218" s="1361"/>
      <c r="E218" s="1362"/>
      <c r="F218" s="1362"/>
      <c r="G218" s="1362"/>
      <c r="H218" s="1362"/>
      <c r="I218" s="1363"/>
      <c r="J218" s="342"/>
      <c r="K218" s="343"/>
      <c r="L218" s="343"/>
      <c r="M218" s="343"/>
      <c r="N218" s="1377"/>
      <c r="O218" s="1377"/>
      <c r="P218" s="1377"/>
      <c r="Q218" s="1377"/>
      <c r="R218" s="1377"/>
      <c r="S218" s="1377"/>
      <c r="T218" s="1361"/>
      <c r="U218" s="1362"/>
      <c r="V218" s="1362"/>
      <c r="W218" s="1362"/>
      <c r="X218" s="1363"/>
    </row>
    <row r="219" spans="1:24" ht="17.100000000000001" customHeight="1" x14ac:dyDescent="0.15">
      <c r="A219" s="1361"/>
      <c r="B219" s="1362"/>
      <c r="C219" s="1363"/>
      <c r="D219" s="1361"/>
      <c r="E219" s="1362"/>
      <c r="F219" s="1362"/>
      <c r="G219" s="1362"/>
      <c r="H219" s="1362"/>
      <c r="I219" s="1363"/>
      <c r="J219" s="342"/>
      <c r="K219" s="343"/>
      <c r="L219" s="343"/>
      <c r="M219" s="343"/>
      <c r="N219" s="1377"/>
      <c r="O219" s="1377"/>
      <c r="P219" s="1377"/>
      <c r="Q219" s="1377"/>
      <c r="R219" s="1377"/>
      <c r="S219" s="1377"/>
      <c r="T219" s="1361"/>
      <c r="U219" s="1362"/>
      <c r="V219" s="1362"/>
      <c r="W219" s="1362"/>
      <c r="X219" s="1363"/>
    </row>
    <row r="220" spans="1:24" ht="17.100000000000001" customHeight="1" x14ac:dyDescent="0.15">
      <c r="A220" s="1361"/>
      <c r="B220" s="1362"/>
      <c r="C220" s="1363"/>
      <c r="D220" s="1361"/>
      <c r="E220" s="1362"/>
      <c r="F220" s="1362"/>
      <c r="G220" s="1362"/>
      <c r="H220" s="1362"/>
      <c r="I220" s="1363"/>
      <c r="J220" s="342"/>
      <c r="K220" s="343"/>
      <c r="L220" s="343"/>
      <c r="M220" s="343"/>
      <c r="N220" s="1377"/>
      <c r="O220" s="1377"/>
      <c r="P220" s="1377"/>
      <c r="Q220" s="1377"/>
      <c r="R220" s="1377"/>
      <c r="S220" s="1377"/>
      <c r="T220" s="1361"/>
      <c r="U220" s="1362"/>
      <c r="V220" s="1362"/>
      <c r="W220" s="1362"/>
      <c r="X220" s="1363"/>
    </row>
    <row r="222" spans="1:24" ht="17.100000000000001" customHeight="1" x14ac:dyDescent="0.15">
      <c r="A222" s="359" t="s">
        <v>119</v>
      </c>
      <c r="B222" s="360"/>
      <c r="C222" s="360"/>
      <c r="D222" s="360"/>
      <c r="E222" s="360"/>
      <c r="F222" s="360"/>
      <c r="G222" s="360"/>
      <c r="H222" s="360"/>
      <c r="I222" s="360"/>
      <c r="J222" s="360"/>
      <c r="K222" s="360"/>
      <c r="L222" s="360"/>
      <c r="M222" s="360"/>
      <c r="N222" s="360"/>
      <c r="O222" s="360"/>
      <c r="P222" s="360"/>
      <c r="Q222" s="360"/>
      <c r="R222" s="360"/>
      <c r="S222" s="360"/>
      <c r="T222" s="360"/>
      <c r="U222" s="360"/>
      <c r="V222" s="360"/>
      <c r="W222" s="360"/>
      <c r="X222" s="360"/>
    </row>
    <row r="223" spans="1:24" ht="17.100000000000001" customHeight="1" x14ac:dyDescent="0.15">
      <c r="A223" s="1407" t="s">
        <v>713</v>
      </c>
      <c r="B223" s="1407"/>
      <c r="C223" s="1407"/>
      <c r="D223" s="1407"/>
      <c r="E223" s="1407"/>
      <c r="F223" s="1407"/>
      <c r="G223" s="1407"/>
      <c r="H223" s="1407"/>
      <c r="I223" s="1407"/>
      <c r="J223" s="1407"/>
      <c r="K223" s="1407"/>
      <c r="L223" s="1407"/>
      <c r="M223" s="1407"/>
      <c r="N223" s="1407"/>
      <c r="O223" s="1407"/>
      <c r="P223" s="1407"/>
      <c r="Q223" s="1407"/>
      <c r="R223" s="1407"/>
      <c r="S223" s="1407"/>
      <c r="T223" s="1407"/>
      <c r="U223" s="1407"/>
      <c r="V223" s="1407"/>
      <c r="W223" s="1407"/>
      <c r="X223" s="1407"/>
    </row>
    <row r="224" spans="1:24" ht="17.100000000000001" customHeight="1" x14ac:dyDescent="0.15">
      <c r="A224" s="1407"/>
      <c r="B224" s="1407"/>
      <c r="C224" s="1407"/>
      <c r="D224" s="1407"/>
      <c r="E224" s="1407"/>
      <c r="F224" s="1407"/>
      <c r="G224" s="1407"/>
      <c r="H224" s="1407"/>
      <c r="I224" s="1407"/>
      <c r="J224" s="1407"/>
      <c r="K224" s="1407"/>
      <c r="L224" s="1407"/>
      <c r="M224" s="1407"/>
      <c r="N224" s="1407"/>
      <c r="O224" s="1407"/>
      <c r="P224" s="1407"/>
      <c r="Q224" s="1407"/>
      <c r="R224" s="1407"/>
      <c r="S224" s="1407"/>
      <c r="T224" s="1407"/>
      <c r="U224" s="1407"/>
      <c r="V224" s="1407"/>
      <c r="W224" s="1407"/>
      <c r="X224" s="1407"/>
    </row>
    <row r="225" spans="1:35" ht="17.100000000000001" customHeight="1" x14ac:dyDescent="0.15">
      <c r="A225" s="1407"/>
      <c r="B225" s="1407"/>
      <c r="C225" s="1407"/>
      <c r="D225" s="1407"/>
      <c r="E225" s="1407"/>
      <c r="F225" s="1407"/>
      <c r="G225" s="1407"/>
      <c r="H225" s="1407"/>
      <c r="I225" s="1407"/>
      <c r="J225" s="1407"/>
      <c r="K225" s="1407"/>
      <c r="L225" s="1407"/>
      <c r="M225" s="1407"/>
      <c r="N225" s="1407"/>
      <c r="O225" s="1407"/>
      <c r="P225" s="1407"/>
      <c r="Q225" s="1407"/>
      <c r="R225" s="1407"/>
      <c r="S225" s="1407"/>
      <c r="T225" s="1407"/>
      <c r="U225" s="1407"/>
      <c r="V225" s="1407"/>
      <c r="W225" s="1407"/>
      <c r="X225" s="1407"/>
    </row>
    <row r="226" spans="1:35" ht="17.100000000000001" customHeight="1" x14ac:dyDescent="0.15">
      <c r="A226" s="1407"/>
      <c r="B226" s="1407"/>
      <c r="C226" s="1407"/>
      <c r="D226" s="1407"/>
      <c r="E226" s="1407"/>
      <c r="F226" s="1407"/>
      <c r="G226" s="1407"/>
      <c r="H226" s="1407"/>
      <c r="I226" s="1407"/>
      <c r="J226" s="1407"/>
      <c r="K226" s="1407"/>
      <c r="L226" s="1407"/>
      <c r="M226" s="1407"/>
      <c r="N226" s="1407"/>
      <c r="O226" s="1407"/>
      <c r="P226" s="1407"/>
      <c r="Q226" s="1407"/>
      <c r="R226" s="1407"/>
      <c r="S226" s="1407"/>
      <c r="T226" s="1407"/>
      <c r="U226" s="1407"/>
      <c r="V226" s="1407"/>
      <c r="W226" s="1407"/>
      <c r="X226" s="1407"/>
    </row>
    <row r="227" spans="1:35" ht="17.100000000000001" customHeight="1" x14ac:dyDescent="0.15">
      <c r="A227" s="1407"/>
      <c r="B227" s="1407"/>
      <c r="C227" s="1407"/>
      <c r="D227" s="1407"/>
      <c r="E227" s="1407"/>
      <c r="F227" s="1407"/>
      <c r="G227" s="1407"/>
      <c r="H227" s="1407"/>
      <c r="I227" s="1407"/>
      <c r="J227" s="1407"/>
      <c r="K227" s="1407"/>
      <c r="L227" s="1407"/>
      <c r="M227" s="1407"/>
      <c r="N227" s="1407"/>
      <c r="O227" s="1407"/>
      <c r="P227" s="1407"/>
      <c r="Q227" s="1407"/>
      <c r="R227" s="1407"/>
      <c r="S227" s="1407"/>
      <c r="T227" s="1407"/>
      <c r="U227" s="1407"/>
      <c r="V227" s="1407"/>
      <c r="W227" s="1407"/>
      <c r="X227" s="1407"/>
    </row>
    <row r="228" spans="1:35" ht="17.100000000000001" customHeight="1" x14ac:dyDescent="0.15">
      <c r="A228" s="360"/>
      <c r="B228" s="360"/>
      <c r="C228" s="360"/>
      <c r="D228" s="360"/>
      <c r="E228" s="360"/>
      <c r="F228" s="360"/>
      <c r="G228" s="360"/>
      <c r="H228" s="360"/>
      <c r="I228" s="360"/>
      <c r="J228" s="360"/>
      <c r="K228" s="360"/>
      <c r="L228" s="360"/>
      <c r="M228" s="360"/>
      <c r="N228" s="360"/>
      <c r="O228" s="360"/>
      <c r="P228" s="360"/>
      <c r="Q228" s="360"/>
      <c r="R228" s="360"/>
      <c r="S228" s="360"/>
      <c r="T228" s="360"/>
      <c r="U228" s="360"/>
      <c r="V228" s="360"/>
      <c r="W228" s="360"/>
      <c r="X228" s="360"/>
    </row>
    <row r="229" spans="1:35" ht="17.100000000000001" customHeight="1" x14ac:dyDescent="0.15">
      <c r="A229" s="360"/>
      <c r="B229" s="360"/>
      <c r="C229" s="360"/>
      <c r="D229" s="360"/>
      <c r="E229" s="360"/>
      <c r="F229" s="360"/>
      <c r="G229" s="360"/>
      <c r="H229" s="360"/>
      <c r="I229" s="360"/>
      <c r="J229" s="360"/>
      <c r="K229" s="360"/>
      <c r="L229" s="360"/>
      <c r="M229" s="360"/>
      <c r="N229" s="360"/>
      <c r="O229" s="360"/>
      <c r="P229" s="360"/>
      <c r="Q229" s="360"/>
      <c r="R229" s="360"/>
      <c r="S229" s="360"/>
      <c r="T229" s="360"/>
      <c r="U229" s="360"/>
      <c r="V229" s="360"/>
      <c r="W229" s="360"/>
      <c r="X229" s="360"/>
    </row>
    <row r="230" spans="1:35" ht="17.100000000000001" customHeight="1" x14ac:dyDescent="0.15">
      <c r="A230" s="34" t="s">
        <v>794</v>
      </c>
    </row>
    <row r="231" spans="1:35" ht="17.100000000000001" customHeight="1" x14ac:dyDescent="0.15">
      <c r="A231" s="1379" t="s">
        <v>135</v>
      </c>
      <c r="B231" s="1379"/>
      <c r="C231" s="1379"/>
      <c r="D231" s="1379"/>
      <c r="E231" s="1379"/>
      <c r="F231" s="1379"/>
      <c r="G231" s="1379"/>
      <c r="H231" s="1379"/>
      <c r="I231" s="1379"/>
      <c r="J231" s="1379"/>
      <c r="K231" s="1379"/>
      <c r="L231" s="1379"/>
      <c r="M231" s="1379"/>
      <c r="N231" s="1379"/>
      <c r="O231" s="1379"/>
      <c r="P231" s="1379"/>
      <c r="Q231" s="1379"/>
      <c r="R231" s="1379"/>
      <c r="S231" s="1379"/>
      <c r="T231" s="1379"/>
      <c r="U231" s="1379"/>
      <c r="V231" s="1379"/>
      <c r="W231" s="1379"/>
      <c r="X231" s="1379"/>
    </row>
    <row r="232" spans="1:35" s="14" customFormat="1" ht="15" customHeight="1" x14ac:dyDescent="0.15">
      <c r="A232" s="334" t="s">
        <v>139</v>
      </c>
      <c r="B232" s="334"/>
      <c r="C232" s="334"/>
      <c r="D232" s="334"/>
      <c r="E232" s="334"/>
      <c r="F232" s="334"/>
      <c r="G232" s="334"/>
      <c r="H232" s="334"/>
      <c r="I232" s="334"/>
      <c r="J232" s="334"/>
      <c r="K232" s="334"/>
      <c r="L232" s="334"/>
      <c r="M232" s="334"/>
      <c r="N232" s="334"/>
      <c r="O232" s="334"/>
      <c r="P232" s="334"/>
      <c r="Q232" s="27"/>
      <c r="R232" s="27"/>
      <c r="S232" s="27"/>
      <c r="T232" s="27"/>
      <c r="U232" s="27"/>
      <c r="V232" s="335"/>
      <c r="W232" s="1393"/>
      <c r="X232" s="1393"/>
    </row>
    <row r="233" spans="1:35" s="14" customFormat="1" ht="16.5" customHeight="1" x14ac:dyDescent="0.15">
      <c r="A233" s="413" t="s">
        <v>508</v>
      </c>
      <c r="B233" s="413"/>
      <c r="C233" s="413"/>
      <c r="D233" s="413"/>
      <c r="E233" s="413"/>
      <c r="F233" s="413"/>
      <c r="G233" s="413"/>
      <c r="H233" s="413"/>
      <c r="I233" s="413"/>
      <c r="J233" s="413"/>
      <c r="K233" s="413"/>
      <c r="L233" s="413"/>
      <c r="M233" s="413"/>
      <c r="N233" s="413"/>
      <c r="O233" s="413"/>
      <c r="P233" s="413"/>
      <c r="Q233" s="27"/>
      <c r="R233" s="27"/>
      <c r="S233" s="27"/>
      <c r="T233" s="27"/>
      <c r="U233" s="27"/>
      <c r="V233" s="414"/>
      <c r="W233" s="1411" t="s">
        <v>136</v>
      </c>
      <c r="X233" s="1411"/>
    </row>
    <row r="234" spans="1:35" s="14" customFormat="1" ht="15" customHeight="1" x14ac:dyDescent="0.15">
      <c r="A234" s="1394" t="s">
        <v>590</v>
      </c>
      <c r="B234" s="1394"/>
      <c r="C234" s="1394"/>
      <c r="D234" s="1394"/>
      <c r="E234" s="1394"/>
      <c r="F234" s="1394"/>
      <c r="G234" s="1394"/>
      <c r="H234" s="1394"/>
      <c r="I234" s="1394"/>
      <c r="J234" s="1394"/>
      <c r="K234" s="1394"/>
      <c r="L234" s="1394"/>
      <c r="M234" s="1394"/>
      <c r="N234" s="1394"/>
      <c r="O234" s="1394"/>
      <c r="P234" s="1394"/>
      <c r="Q234" s="1394"/>
      <c r="R234" s="1394"/>
      <c r="S234" s="1394"/>
      <c r="T234" s="1394"/>
      <c r="U234" s="1394"/>
      <c r="V234" s="1394"/>
      <c r="W234" s="1391"/>
      <c r="X234" s="1392"/>
      <c r="Y234" s="494" t="s">
        <v>722</v>
      </c>
      <c r="Z234" s="735"/>
      <c r="AA234" s="735"/>
      <c r="AB234" s="735"/>
      <c r="AC234" s="735"/>
      <c r="AD234" s="735"/>
      <c r="AE234" s="735"/>
      <c r="AF234" s="735"/>
      <c r="AG234" s="735"/>
      <c r="AH234" s="735"/>
      <c r="AI234" s="841"/>
    </row>
    <row r="235" spans="1:35" s="14" customFormat="1" ht="16.5" customHeight="1" x14ac:dyDescent="0.15">
      <c r="A235" s="32" t="s">
        <v>142</v>
      </c>
      <c r="B235" s="32"/>
      <c r="C235" s="32"/>
      <c r="D235" s="32"/>
      <c r="E235" s="32"/>
      <c r="F235" s="32"/>
      <c r="G235" s="32"/>
      <c r="H235" s="32"/>
      <c r="I235" s="32"/>
      <c r="J235" s="32"/>
      <c r="K235" s="32"/>
      <c r="L235" s="32"/>
      <c r="M235" s="32"/>
      <c r="N235" s="32"/>
      <c r="O235" s="32"/>
      <c r="P235" s="32"/>
      <c r="Q235" s="27"/>
      <c r="R235" s="27"/>
      <c r="S235" s="27"/>
      <c r="T235" s="27"/>
      <c r="U235" s="27"/>
      <c r="V235" s="31"/>
      <c r="W235" s="415"/>
      <c r="X235" s="361"/>
      <c r="Z235" s="841"/>
      <c r="AA235" s="841"/>
      <c r="AB235" s="841"/>
      <c r="AC235" s="841"/>
      <c r="AD235" s="841"/>
      <c r="AE235" s="841"/>
      <c r="AF235" s="841"/>
      <c r="AG235" s="841"/>
      <c r="AH235" s="841"/>
      <c r="AI235" s="841"/>
    </row>
    <row r="236" spans="1:35" s="14" customFormat="1" ht="15" customHeight="1" x14ac:dyDescent="0.15">
      <c r="A236" s="1394" t="s">
        <v>966</v>
      </c>
      <c r="B236" s="1394"/>
      <c r="C236" s="1394"/>
      <c r="D236" s="1394"/>
      <c r="E236" s="1394"/>
      <c r="F236" s="1394"/>
      <c r="G236" s="1394"/>
      <c r="H236" s="1394"/>
      <c r="I236" s="1394"/>
      <c r="J236" s="1394"/>
      <c r="K236" s="1394"/>
      <c r="L236" s="1394"/>
      <c r="M236" s="1394"/>
      <c r="N236" s="1394"/>
      <c r="O236" s="1394"/>
      <c r="P236" s="1394"/>
      <c r="Q236" s="1394"/>
      <c r="R236" s="1394"/>
      <c r="S236" s="1394"/>
      <c r="T236" s="1394"/>
      <c r="U236" s="1394"/>
      <c r="V236" s="1394"/>
      <c r="W236" s="1391"/>
      <c r="X236" s="1392"/>
    </row>
    <row r="237" spans="1:35" s="14" customFormat="1" ht="16.5" customHeight="1" x14ac:dyDescent="0.15">
      <c r="A237" s="595" t="s">
        <v>840</v>
      </c>
      <c r="B237" s="595"/>
      <c r="C237" s="595"/>
      <c r="D237" s="595"/>
      <c r="E237" s="595"/>
      <c r="F237" s="595"/>
      <c r="G237" s="595"/>
      <c r="H237" s="595"/>
      <c r="I237" s="595"/>
      <c r="J237" s="595"/>
      <c r="K237" s="595"/>
      <c r="L237" s="595"/>
      <c r="M237" s="595"/>
      <c r="N237" s="595"/>
      <c r="O237" s="595"/>
      <c r="P237" s="595"/>
      <c r="Q237" s="27"/>
      <c r="R237" s="27"/>
      <c r="S237" s="27"/>
      <c r="T237" s="27"/>
      <c r="U237" s="27"/>
      <c r="V237" s="596"/>
      <c r="W237" s="415"/>
      <c r="X237" s="361"/>
    </row>
    <row r="238" spans="1:35" s="14" customFormat="1" ht="15" customHeight="1" x14ac:dyDescent="0.15">
      <c r="A238" s="1408" t="s">
        <v>967</v>
      </c>
      <c r="B238" s="1409"/>
      <c r="C238" s="1409"/>
      <c r="D238" s="1409"/>
      <c r="E238" s="1409"/>
      <c r="F238" s="1409"/>
      <c r="G238" s="1409"/>
      <c r="H238" s="1409"/>
      <c r="I238" s="1409"/>
      <c r="J238" s="1409"/>
      <c r="K238" s="1409"/>
      <c r="L238" s="1409"/>
      <c r="M238" s="1409"/>
      <c r="N238" s="1409"/>
      <c r="O238" s="1409"/>
      <c r="P238" s="1409"/>
      <c r="Q238" s="1409"/>
      <c r="R238" s="1409"/>
      <c r="S238" s="1409"/>
      <c r="T238" s="1409"/>
      <c r="U238" s="1409"/>
      <c r="V238" s="1410"/>
      <c r="W238" s="1391"/>
      <c r="X238" s="1392"/>
    </row>
    <row r="239" spans="1:35" s="14" customFormat="1" ht="16.5" customHeight="1" x14ac:dyDescent="0.15">
      <c r="A239" s="32" t="s">
        <v>839</v>
      </c>
      <c r="B239" s="32"/>
      <c r="C239" s="32"/>
      <c r="D239" s="32"/>
      <c r="E239" s="32"/>
      <c r="F239" s="32"/>
      <c r="G239" s="32"/>
      <c r="H239" s="32"/>
      <c r="I239" s="32"/>
      <c r="J239" s="32"/>
      <c r="K239" s="32"/>
      <c r="L239" s="32"/>
      <c r="M239" s="32"/>
      <c r="N239" s="32"/>
      <c r="O239" s="32"/>
      <c r="P239" s="32"/>
      <c r="Q239" s="27"/>
      <c r="R239" s="27"/>
      <c r="S239" s="27"/>
      <c r="T239" s="27"/>
      <c r="U239" s="27"/>
      <c r="V239" s="31"/>
      <c r="W239" s="415"/>
      <c r="X239" s="361"/>
    </row>
    <row r="240" spans="1:35" s="14" customFormat="1" ht="15" customHeight="1" x14ac:dyDescent="0.15">
      <c r="A240" s="1394" t="s">
        <v>39</v>
      </c>
      <c r="B240" s="1394"/>
      <c r="C240" s="1394"/>
      <c r="D240" s="1394"/>
      <c r="E240" s="1394"/>
      <c r="F240" s="1394"/>
      <c r="G240" s="1394"/>
      <c r="H240" s="1394"/>
      <c r="I240" s="1394"/>
      <c r="J240" s="1394"/>
      <c r="K240" s="1394"/>
      <c r="L240" s="1394"/>
      <c r="M240" s="1394"/>
      <c r="N240" s="1394"/>
      <c r="O240" s="1394"/>
      <c r="P240" s="1394"/>
      <c r="Q240" s="1394"/>
      <c r="R240" s="1394"/>
      <c r="S240" s="1394"/>
      <c r="T240" s="1394"/>
      <c r="U240" s="1394"/>
      <c r="V240" s="1394"/>
      <c r="W240" s="1391"/>
      <c r="X240" s="1392"/>
    </row>
    <row r="241" spans="1:24" s="14" customFormat="1" ht="27" customHeight="1" x14ac:dyDescent="0.15">
      <c r="A241" s="1394" t="s">
        <v>1083</v>
      </c>
      <c r="B241" s="1394"/>
      <c r="C241" s="1394"/>
      <c r="D241" s="1394"/>
      <c r="E241" s="1394"/>
      <c r="F241" s="1394"/>
      <c r="G241" s="1394"/>
      <c r="H241" s="1394"/>
      <c r="I241" s="1394"/>
      <c r="J241" s="1394"/>
      <c r="K241" s="1394"/>
      <c r="L241" s="1394"/>
      <c r="M241" s="1394"/>
      <c r="N241" s="1394"/>
      <c r="O241" s="1394"/>
      <c r="P241" s="1394"/>
      <c r="Q241" s="1394"/>
      <c r="R241" s="1394"/>
      <c r="S241" s="1394"/>
      <c r="T241" s="1394"/>
      <c r="U241" s="1394"/>
      <c r="V241" s="1394"/>
      <c r="W241" s="1391"/>
      <c r="X241" s="1392"/>
    </row>
    <row r="242" spans="1:24" s="14" customFormat="1" ht="16.5" customHeight="1" x14ac:dyDescent="0.15">
      <c r="A242" s="32" t="s">
        <v>841</v>
      </c>
      <c r="B242" s="32"/>
      <c r="C242" s="32"/>
      <c r="D242" s="32"/>
      <c r="E242" s="32"/>
      <c r="F242" s="32"/>
      <c r="G242" s="32"/>
      <c r="H242" s="32"/>
      <c r="I242" s="32"/>
      <c r="J242" s="32"/>
      <c r="K242" s="32"/>
      <c r="L242" s="32"/>
      <c r="M242" s="32"/>
      <c r="N242" s="32"/>
      <c r="O242" s="32"/>
      <c r="P242" s="32"/>
      <c r="Q242" s="28"/>
      <c r="R242" s="28"/>
      <c r="S242" s="28"/>
      <c r="T242" s="28"/>
      <c r="U242" s="28"/>
      <c r="V242" s="31"/>
      <c r="W242" s="415"/>
      <c r="X242" s="361"/>
    </row>
    <row r="243" spans="1:24" s="14" customFormat="1" ht="15" customHeight="1" x14ac:dyDescent="0.15">
      <c r="A243" s="1394" t="s">
        <v>1084</v>
      </c>
      <c r="B243" s="1394"/>
      <c r="C243" s="1394"/>
      <c r="D243" s="1394"/>
      <c r="E243" s="1394"/>
      <c r="F243" s="1394"/>
      <c r="G243" s="1394"/>
      <c r="H243" s="1394"/>
      <c r="I243" s="1394"/>
      <c r="J243" s="1394"/>
      <c r="K243" s="1394"/>
      <c r="L243" s="1394"/>
      <c r="M243" s="1394"/>
      <c r="N243" s="1394"/>
      <c r="O243" s="1394"/>
      <c r="P243" s="1394"/>
      <c r="Q243" s="1394"/>
      <c r="R243" s="1394"/>
      <c r="S243" s="1394"/>
      <c r="T243" s="1394"/>
      <c r="U243" s="1394"/>
      <c r="V243" s="1394"/>
      <c r="W243" s="1391"/>
      <c r="X243" s="1392"/>
    </row>
    <row r="244" spans="1:24" s="14" customFormat="1" ht="16.5" customHeight="1" x14ac:dyDescent="0.15">
      <c r="A244" s="29" t="s">
        <v>1220</v>
      </c>
      <c r="B244" s="30"/>
      <c r="C244" s="1050"/>
      <c r="D244" s="1050"/>
      <c r="E244" s="1050"/>
      <c r="F244" s="1050"/>
      <c r="G244" s="1050"/>
      <c r="H244" s="1050"/>
      <c r="I244" s="1050"/>
      <c r="J244" s="1050"/>
      <c r="K244" s="1050"/>
      <c r="L244" s="1050"/>
      <c r="M244" s="1050"/>
      <c r="N244" s="1050"/>
      <c r="O244" s="1050"/>
      <c r="P244" s="1050"/>
      <c r="Q244" s="1048"/>
      <c r="R244" s="1048"/>
      <c r="S244" s="1048"/>
      <c r="T244" s="1048"/>
      <c r="U244" s="1048"/>
      <c r="V244" s="596"/>
      <c r="W244" s="415"/>
      <c r="X244" s="361"/>
    </row>
    <row r="245" spans="1:24" s="14" customFormat="1" ht="30" customHeight="1" x14ac:dyDescent="0.15">
      <c r="A245" s="1394" t="s">
        <v>1221</v>
      </c>
      <c r="B245" s="1394"/>
      <c r="C245" s="1394"/>
      <c r="D245" s="1394"/>
      <c r="E245" s="1394"/>
      <c r="F245" s="1394"/>
      <c r="G245" s="1394"/>
      <c r="H245" s="1394"/>
      <c r="I245" s="1394"/>
      <c r="J245" s="1394"/>
      <c r="K245" s="1394"/>
      <c r="L245" s="1394"/>
      <c r="M245" s="1394"/>
      <c r="N245" s="1394"/>
      <c r="O245" s="1394"/>
      <c r="P245" s="1394"/>
      <c r="Q245" s="1394"/>
      <c r="R245" s="1394"/>
      <c r="S245" s="1394"/>
      <c r="T245" s="1394"/>
      <c r="U245" s="1394"/>
      <c r="V245" s="1394"/>
      <c r="W245" s="1391"/>
      <c r="X245" s="1392"/>
    </row>
    <row r="246" spans="1:24" s="14" customFormat="1" ht="16.5" customHeight="1" x14ac:dyDescent="0.15">
      <c r="A246" s="29" t="s">
        <v>842</v>
      </c>
      <c r="B246" s="29"/>
      <c r="C246" s="29"/>
      <c r="D246" s="29"/>
      <c r="E246" s="29"/>
      <c r="F246" s="29"/>
      <c r="G246" s="29"/>
      <c r="H246" s="29"/>
      <c r="I246" s="29"/>
      <c r="J246" s="29"/>
      <c r="K246" s="29"/>
      <c r="L246" s="29"/>
      <c r="M246" s="29"/>
      <c r="N246" s="29"/>
      <c r="O246" s="29"/>
      <c r="P246" s="29"/>
      <c r="Q246" s="1048"/>
      <c r="R246" s="1048"/>
      <c r="S246" s="1048"/>
      <c r="T246" s="1048"/>
      <c r="U246" s="1048"/>
      <c r="V246" s="596"/>
      <c r="W246" s="415"/>
      <c r="X246" s="361"/>
    </row>
    <row r="247" spans="1:24" s="14" customFormat="1" ht="30" customHeight="1" x14ac:dyDescent="0.15">
      <c r="A247" s="1394" t="s">
        <v>1214</v>
      </c>
      <c r="B247" s="1394"/>
      <c r="C247" s="1394"/>
      <c r="D247" s="1394"/>
      <c r="E247" s="1394"/>
      <c r="F247" s="1394"/>
      <c r="G247" s="1394"/>
      <c r="H247" s="1394"/>
      <c r="I247" s="1394"/>
      <c r="J247" s="1394"/>
      <c r="K247" s="1394"/>
      <c r="L247" s="1394"/>
      <c r="M247" s="1394"/>
      <c r="N247" s="1394"/>
      <c r="O247" s="1394"/>
      <c r="P247" s="1394"/>
      <c r="Q247" s="1394"/>
      <c r="R247" s="1394"/>
      <c r="S247" s="1394"/>
      <c r="T247" s="1394"/>
      <c r="U247" s="1394"/>
      <c r="V247" s="1394"/>
      <c r="W247" s="1391"/>
      <c r="X247" s="1392"/>
    </row>
    <row r="248" spans="1:24" s="14" customFormat="1" ht="16.5" customHeight="1" x14ac:dyDescent="0.15">
      <c r="A248" s="595" t="s">
        <v>1215</v>
      </c>
      <c r="B248" s="595"/>
      <c r="C248" s="595"/>
      <c r="D248" s="595"/>
      <c r="E248" s="595"/>
      <c r="F248" s="595"/>
      <c r="G248" s="595"/>
      <c r="H248" s="595"/>
      <c r="I248" s="595"/>
      <c r="J248" s="595"/>
      <c r="K248" s="595"/>
      <c r="L248" s="595"/>
      <c r="M248" s="595"/>
      <c r="N248" s="595"/>
      <c r="O248" s="595"/>
      <c r="P248" s="595"/>
      <c r="Q248" s="1049"/>
      <c r="R248" s="1049"/>
      <c r="S248" s="1049"/>
      <c r="T248" s="1049"/>
      <c r="U248" s="1049"/>
      <c r="V248" s="596"/>
      <c r="W248" s="415"/>
      <c r="X248" s="361"/>
    </row>
    <row r="249" spans="1:24" s="14" customFormat="1" ht="30" customHeight="1" x14ac:dyDescent="0.15">
      <c r="A249" s="1394" t="s">
        <v>721</v>
      </c>
      <c r="B249" s="1394"/>
      <c r="C249" s="1394"/>
      <c r="D249" s="1394"/>
      <c r="E249" s="1394"/>
      <c r="F249" s="1394"/>
      <c r="G249" s="1394"/>
      <c r="H249" s="1394"/>
      <c r="I249" s="1394"/>
      <c r="J249" s="1394"/>
      <c r="K249" s="1394"/>
      <c r="L249" s="1394"/>
      <c r="M249" s="1394"/>
      <c r="N249" s="1394"/>
      <c r="O249" s="1394"/>
      <c r="P249" s="1394"/>
      <c r="Q249" s="1394"/>
      <c r="R249" s="1394"/>
      <c r="S249" s="1394"/>
      <c r="T249" s="1394"/>
      <c r="U249" s="1394"/>
      <c r="V249" s="1394"/>
      <c r="W249" s="1391"/>
      <c r="X249" s="1392"/>
    </row>
    <row r="250" spans="1:24" s="14" customFormat="1" ht="16.5" customHeight="1" x14ac:dyDescent="0.15">
      <c r="A250" s="1050" t="s">
        <v>1216</v>
      </c>
      <c r="B250" s="1050"/>
      <c r="C250" s="1050"/>
      <c r="D250" s="1050"/>
      <c r="E250" s="1050"/>
      <c r="F250" s="1050"/>
      <c r="G250" s="1050"/>
      <c r="H250" s="1050"/>
      <c r="I250" s="1050"/>
      <c r="J250" s="1050"/>
      <c r="K250" s="1050"/>
      <c r="L250" s="1050"/>
      <c r="M250" s="1050"/>
      <c r="N250" s="1050"/>
      <c r="O250" s="1050"/>
      <c r="P250" s="1050"/>
      <c r="Q250" s="1048"/>
      <c r="R250" s="1048"/>
      <c r="S250" s="1048"/>
      <c r="T250" s="1048"/>
      <c r="U250" s="1048"/>
      <c r="V250" s="596"/>
      <c r="W250" s="415"/>
      <c r="X250" s="361"/>
    </row>
    <row r="251" spans="1:24" s="14" customFormat="1" ht="54" customHeight="1" x14ac:dyDescent="0.15">
      <c r="A251" s="1394" t="s">
        <v>1260</v>
      </c>
      <c r="B251" s="1394"/>
      <c r="C251" s="1394"/>
      <c r="D251" s="1394"/>
      <c r="E251" s="1394"/>
      <c r="F251" s="1394"/>
      <c r="G251" s="1394"/>
      <c r="H251" s="1394"/>
      <c r="I251" s="1394"/>
      <c r="J251" s="1394"/>
      <c r="K251" s="1394"/>
      <c r="L251" s="1394"/>
      <c r="M251" s="1394"/>
      <c r="N251" s="1394"/>
      <c r="O251" s="1394"/>
      <c r="P251" s="1394"/>
      <c r="Q251" s="1394"/>
      <c r="R251" s="1394"/>
      <c r="S251" s="1394"/>
      <c r="T251" s="1394"/>
      <c r="U251" s="1394"/>
      <c r="V251" s="1394"/>
      <c r="W251" s="1391"/>
      <c r="X251" s="1392"/>
    </row>
    <row r="252" spans="1:24" s="14" customFormat="1" ht="16.5" customHeight="1" x14ac:dyDescent="0.15">
      <c r="A252" s="29" t="s">
        <v>1217</v>
      </c>
      <c r="B252" s="29"/>
      <c r="C252" s="29"/>
      <c r="D252" s="29"/>
      <c r="E252" s="29"/>
      <c r="F252" s="29"/>
      <c r="G252" s="29"/>
      <c r="H252" s="29"/>
      <c r="I252" s="29"/>
      <c r="J252" s="29"/>
      <c r="K252" s="29"/>
      <c r="L252" s="29"/>
      <c r="M252" s="29"/>
      <c r="N252" s="29"/>
      <c r="O252" s="29"/>
      <c r="P252" s="29"/>
      <c r="Q252" s="1048"/>
      <c r="R252" s="1048"/>
      <c r="S252" s="1048"/>
      <c r="T252" s="1048"/>
      <c r="U252" s="1048"/>
      <c r="V252" s="596"/>
      <c r="W252" s="415"/>
      <c r="X252" s="361"/>
    </row>
    <row r="253" spans="1:24" s="14" customFormat="1" ht="48.75" customHeight="1" x14ac:dyDescent="0.15">
      <c r="A253" s="1394" t="s">
        <v>1218</v>
      </c>
      <c r="B253" s="1394"/>
      <c r="C253" s="1394"/>
      <c r="D253" s="1394"/>
      <c r="E253" s="1394"/>
      <c r="F253" s="1394"/>
      <c r="G253" s="1394"/>
      <c r="H253" s="1394"/>
      <c r="I253" s="1394"/>
      <c r="J253" s="1394"/>
      <c r="K253" s="1394"/>
      <c r="L253" s="1394"/>
      <c r="M253" s="1394"/>
      <c r="N253" s="1394"/>
      <c r="O253" s="1394"/>
      <c r="P253" s="1394"/>
      <c r="Q253" s="1394"/>
      <c r="R253" s="1394"/>
      <c r="S253" s="1394"/>
      <c r="T253" s="1394"/>
      <c r="U253" s="1394"/>
      <c r="V253" s="1394"/>
      <c r="W253" s="1391"/>
      <c r="X253" s="1392"/>
    </row>
    <row r="254" spans="1:24" s="14" customFormat="1" ht="9" customHeight="1" x14ac:dyDescent="0.15">
      <c r="A254" s="332"/>
      <c r="B254" s="332"/>
      <c r="C254" s="332"/>
      <c r="D254" s="332"/>
      <c r="E254" s="332"/>
      <c r="F254" s="332"/>
      <c r="G254" s="332"/>
      <c r="H254" s="332"/>
      <c r="I254" s="332"/>
      <c r="J254" s="332"/>
      <c r="K254" s="332"/>
      <c r="L254" s="332"/>
      <c r="M254" s="332"/>
      <c r="N254" s="332"/>
      <c r="O254" s="332"/>
      <c r="P254" s="332"/>
      <c r="Q254" s="333"/>
      <c r="R254" s="333"/>
      <c r="S254" s="333"/>
      <c r="T254" s="333"/>
      <c r="U254" s="333"/>
      <c r="V254" s="333"/>
      <c r="W254" s="416"/>
      <c r="X254" s="362"/>
    </row>
    <row r="255" spans="1:24" s="14" customFormat="1" ht="16.5" customHeight="1" x14ac:dyDescent="0.15">
      <c r="A255" s="334" t="s">
        <v>1219</v>
      </c>
      <c r="B255" s="1088"/>
      <c r="C255" s="1088"/>
      <c r="D255" s="1088"/>
      <c r="E255" s="1088"/>
      <c r="F255" s="1088"/>
      <c r="G255" s="1088"/>
      <c r="H255" s="1088"/>
      <c r="I255" s="1089"/>
      <c r="J255" s="1089"/>
      <c r="K255" s="1088"/>
      <c r="L255" s="1088"/>
      <c r="M255" s="1088"/>
      <c r="N255" s="1088"/>
      <c r="O255" s="1088"/>
      <c r="P255" s="335"/>
      <c r="Q255" s="1090"/>
      <c r="R255" s="1090"/>
      <c r="S255" s="1090"/>
      <c r="T255" s="1090"/>
      <c r="U255" s="1090"/>
      <c r="V255" s="1091"/>
      <c r="W255" s="415"/>
      <c r="X255" s="707" t="s">
        <v>141</v>
      </c>
    </row>
    <row r="256" spans="1:24" s="14" customFormat="1" ht="15" customHeight="1" x14ac:dyDescent="0.15">
      <c r="A256" s="1394" t="s">
        <v>1085</v>
      </c>
      <c r="B256" s="1414"/>
      <c r="C256" s="1414"/>
      <c r="D256" s="1414"/>
      <c r="E256" s="1414"/>
      <c r="F256" s="1414"/>
      <c r="G256" s="1414"/>
      <c r="H256" s="1414"/>
      <c r="I256" s="1414"/>
      <c r="J256" s="1414"/>
      <c r="K256" s="1414"/>
      <c r="L256" s="1414"/>
      <c r="M256" s="1414"/>
      <c r="N256" s="1414"/>
      <c r="O256" s="1414"/>
      <c r="P256" s="1414"/>
      <c r="Q256" s="1414"/>
      <c r="R256" s="1414"/>
      <c r="S256" s="1414"/>
      <c r="T256" s="1414"/>
      <c r="U256" s="1414"/>
      <c r="V256" s="1414"/>
      <c r="W256" s="1391"/>
      <c r="X256" s="1392"/>
    </row>
    <row r="257" spans="1:38" s="14" customFormat="1" ht="30" customHeight="1" x14ac:dyDescent="0.15">
      <c r="A257" s="1394" t="s">
        <v>1086</v>
      </c>
      <c r="B257" s="1414"/>
      <c r="C257" s="1414"/>
      <c r="D257" s="1414"/>
      <c r="E257" s="1414"/>
      <c r="F257" s="1414"/>
      <c r="G257" s="1414"/>
      <c r="H257" s="1414"/>
      <c r="I257" s="1414"/>
      <c r="J257" s="1414"/>
      <c r="K257" s="1414"/>
      <c r="L257" s="1414"/>
      <c r="M257" s="1414"/>
      <c r="N257" s="1414"/>
      <c r="O257" s="1414"/>
      <c r="P257" s="1414"/>
      <c r="Q257" s="1414"/>
      <c r="R257" s="1414"/>
      <c r="S257" s="1414"/>
      <c r="T257" s="1414"/>
      <c r="U257" s="1414"/>
      <c r="V257" s="1414"/>
      <c r="W257" s="1391"/>
      <c r="X257" s="1392"/>
    </row>
    <row r="258" spans="1:38" s="14" customFormat="1" ht="15" customHeight="1" x14ac:dyDescent="0.15">
      <c r="A258" s="1412" t="s">
        <v>40</v>
      </c>
      <c r="B258" s="1412"/>
      <c r="C258" s="1412"/>
      <c r="D258" s="1412"/>
      <c r="E258" s="1412"/>
      <c r="F258" s="1412"/>
      <c r="G258" s="1412"/>
      <c r="H258" s="1412"/>
      <c r="I258" s="1412"/>
      <c r="J258" s="1412"/>
      <c r="K258" s="1412"/>
      <c r="L258" s="1412"/>
      <c r="M258" s="1412"/>
      <c r="N258" s="1412"/>
      <c r="O258" s="1412"/>
      <c r="P258" s="1412"/>
      <c r="Q258" s="31"/>
      <c r="R258" s="31"/>
      <c r="S258" s="28"/>
      <c r="T258" s="28"/>
      <c r="U258" s="28"/>
      <c r="V258" s="28"/>
      <c r="W258" s="28"/>
      <c r="X258" s="28"/>
    </row>
    <row r="259" spans="1:38" s="14" customFormat="1" ht="15" customHeight="1" x14ac:dyDescent="0.15">
      <c r="A259" s="1413" t="s">
        <v>964</v>
      </c>
      <c r="B259" s="1413"/>
      <c r="C259" s="1413"/>
      <c r="D259" s="1413"/>
      <c r="E259" s="1413"/>
      <c r="F259" s="1413"/>
      <c r="G259" s="1413"/>
      <c r="H259" s="1413"/>
      <c r="I259" s="1413"/>
      <c r="J259" s="1413"/>
      <c r="K259" s="1413"/>
      <c r="L259" s="1413"/>
      <c r="M259" s="1413"/>
      <c r="N259" s="1413"/>
      <c r="O259" s="1413"/>
      <c r="P259" s="1413"/>
      <c r="Q259" s="1413"/>
      <c r="R259" s="1413"/>
      <c r="S259" s="28"/>
      <c r="T259" s="28"/>
      <c r="U259" s="28"/>
      <c r="V259" s="28"/>
      <c r="W259" s="28"/>
      <c r="X259" s="28"/>
    </row>
    <row r="260" spans="1:38" s="14" customFormat="1" ht="9" customHeight="1" x14ac:dyDescent="0.15">
      <c r="A260" s="480"/>
      <c r="B260" s="480"/>
      <c r="C260" s="480"/>
      <c r="D260" s="480"/>
      <c r="E260" s="480"/>
      <c r="F260" s="480"/>
      <c r="G260" s="480"/>
      <c r="H260" s="480"/>
      <c r="I260" s="480"/>
      <c r="J260" s="480"/>
      <c r="K260" s="480"/>
      <c r="L260" s="480"/>
      <c r="M260" s="480"/>
      <c r="N260" s="480"/>
      <c r="O260" s="480"/>
      <c r="P260" s="480"/>
      <c r="Q260" s="480"/>
      <c r="R260" s="480"/>
      <c r="S260" s="28"/>
      <c r="T260" s="28"/>
      <c r="U260" s="28"/>
      <c r="V260" s="28"/>
      <c r="W260" s="28"/>
      <c r="X260" s="28"/>
    </row>
    <row r="261" spans="1:38" s="14" customFormat="1" ht="15" customHeight="1" x14ac:dyDescent="0.15">
      <c r="A261" s="31" t="s">
        <v>965</v>
      </c>
      <c r="B261" s="31"/>
      <c r="C261" s="31"/>
      <c r="D261" s="31"/>
      <c r="E261" s="31"/>
      <c r="F261" s="31"/>
      <c r="G261" s="31"/>
      <c r="H261" s="31"/>
      <c r="I261" s="31"/>
      <c r="J261" s="31"/>
      <c r="K261" s="31"/>
      <c r="L261" s="31"/>
      <c r="M261" s="31"/>
      <c r="N261" s="31"/>
      <c r="O261" s="31"/>
      <c r="P261" s="31"/>
      <c r="Q261" s="31"/>
      <c r="R261" s="31"/>
      <c r="S261" s="28"/>
      <c r="T261" s="28"/>
      <c r="U261" s="28"/>
      <c r="V261" s="28"/>
      <c r="W261" s="28"/>
      <c r="X261" s="28"/>
    </row>
    <row r="262" spans="1:38" s="14" customFormat="1" ht="15" customHeight="1" x14ac:dyDescent="0.15">
      <c r="A262" s="28"/>
      <c r="B262" s="28"/>
      <c r="C262" s="28"/>
      <c r="D262" s="479"/>
      <c r="E262" s="479"/>
      <c r="F262" s="479"/>
      <c r="G262" s="28"/>
      <c r="H262" s="28"/>
      <c r="I262" s="28"/>
      <c r="J262" s="28"/>
      <c r="K262" s="28"/>
      <c r="L262" s="28"/>
      <c r="M262" s="28"/>
      <c r="N262" s="28"/>
      <c r="O262" s="28"/>
      <c r="P262" s="28"/>
      <c r="Q262" s="479"/>
      <c r="R262" s="479"/>
      <c r="S262" s="479"/>
      <c r="T262" s="479"/>
      <c r="U262" s="479"/>
      <c r="V262" s="479"/>
      <c r="W262" s="479"/>
      <c r="X262" s="479"/>
    </row>
    <row r="263" spans="1:38" s="14" customFormat="1" ht="15" customHeight="1" x14ac:dyDescent="0.15">
      <c r="A263" s="28"/>
      <c r="B263" s="28"/>
      <c r="C263" s="28"/>
      <c r="D263" s="28"/>
      <c r="E263" s="28"/>
      <c r="F263" s="28"/>
      <c r="G263" s="31" t="s">
        <v>63</v>
      </c>
      <c r="H263" s="492"/>
      <c r="I263" s="1385" t="s">
        <v>175</v>
      </c>
      <c r="J263" s="1385"/>
      <c r="K263" s="1385"/>
      <c r="L263" s="1386" t="str">
        <f>IF(M9="","",M9)</f>
        <v/>
      </c>
      <c r="M263" s="1386"/>
      <c r="N263" s="1386"/>
      <c r="O263" s="1386"/>
      <c r="P263" s="1386"/>
      <c r="Q263" s="1386"/>
      <c r="R263" s="1386"/>
      <c r="S263" s="1386"/>
      <c r="T263" s="1386"/>
      <c r="U263" s="1386"/>
      <c r="V263" s="1386"/>
      <c r="W263" s="1386"/>
      <c r="X263" s="1385"/>
      <c r="Y263" s="10"/>
      <c r="Z263" s="10"/>
      <c r="AA263" s="10"/>
      <c r="AB263" s="10"/>
      <c r="AC263" s="10"/>
      <c r="AD263" s="10"/>
      <c r="AE263" s="10"/>
      <c r="AF263" s="10"/>
      <c r="AG263" s="10"/>
      <c r="AH263" s="10"/>
      <c r="AI263" s="10"/>
      <c r="AJ263" s="10"/>
      <c r="AK263" s="10"/>
      <c r="AL263" s="10"/>
    </row>
    <row r="264" spans="1:38" s="14" customFormat="1" ht="15" customHeight="1" x14ac:dyDescent="0.15">
      <c r="A264" s="28"/>
      <c r="B264" s="28"/>
      <c r="C264" s="28"/>
      <c r="D264" s="28"/>
      <c r="E264" s="28"/>
      <c r="F264" s="28"/>
      <c r="G264" s="492"/>
      <c r="H264" s="492"/>
      <c r="I264" s="1385" t="s">
        <v>41</v>
      </c>
      <c r="J264" s="1385"/>
      <c r="K264" s="1385"/>
      <c r="L264" s="1388" t="str">
        <f>IF(M11="","",M11)</f>
        <v/>
      </c>
      <c r="M264" s="1388"/>
      <c r="N264" s="1388"/>
      <c r="O264" s="1388"/>
      <c r="P264" s="1388"/>
      <c r="Q264" s="1388"/>
      <c r="R264" s="1388"/>
      <c r="S264" s="1388"/>
      <c r="T264" s="1388"/>
      <c r="U264" s="1388"/>
      <c r="V264" s="1388"/>
      <c r="W264" s="1388"/>
      <c r="X264" s="1387"/>
      <c r="Y264" s="10"/>
      <c r="Z264" s="10"/>
      <c r="AA264" s="10"/>
      <c r="AB264" s="10"/>
      <c r="AC264" s="10"/>
      <c r="AD264" s="10"/>
      <c r="AE264" s="10"/>
      <c r="AF264" s="10"/>
      <c r="AG264" s="10"/>
      <c r="AH264" s="10"/>
      <c r="AI264" s="10"/>
      <c r="AJ264" s="10"/>
      <c r="AK264" s="10"/>
      <c r="AL264" s="10"/>
    </row>
    <row r="265" spans="1:38" s="14" customFormat="1" ht="15" customHeight="1" x14ac:dyDescent="0.15">
      <c r="A265" s="28"/>
      <c r="B265" s="28"/>
      <c r="C265" s="28"/>
      <c r="D265" s="28"/>
      <c r="E265" s="28"/>
      <c r="F265" s="28"/>
      <c r="G265" s="31"/>
      <c r="H265" s="31"/>
      <c r="J265" s="417"/>
      <c r="K265" s="33"/>
      <c r="L265" s="28"/>
      <c r="M265" s="28"/>
      <c r="N265" s="28"/>
      <c r="O265" s="28"/>
      <c r="P265" s="28"/>
      <c r="Q265" s="698"/>
      <c r="R265" s="698"/>
      <c r="S265" s="698"/>
      <c r="T265" s="698"/>
      <c r="U265" s="698"/>
      <c r="V265" s="698"/>
      <c r="W265" s="698"/>
      <c r="X265" s="698"/>
      <c r="Y265" s="10"/>
      <c r="Z265" s="10"/>
      <c r="AA265" s="10"/>
      <c r="AB265" s="10"/>
      <c r="AC265" s="10"/>
      <c r="AD265" s="10"/>
      <c r="AE265" s="10"/>
      <c r="AF265" s="10"/>
      <c r="AG265" s="10"/>
      <c r="AH265" s="10"/>
      <c r="AI265" s="10"/>
      <c r="AJ265" s="10"/>
      <c r="AK265" s="10"/>
      <c r="AL265" s="10"/>
    </row>
    <row r="266" spans="1:38" s="14" customFormat="1" ht="15" hidden="1" customHeight="1" outlineLevel="1" x14ac:dyDescent="0.15">
      <c r="A266" s="28"/>
      <c r="B266" s="28"/>
      <c r="C266" s="28"/>
      <c r="D266" s="28"/>
      <c r="E266" s="28"/>
      <c r="F266" s="28"/>
      <c r="G266" s="31" t="s">
        <v>64</v>
      </c>
      <c r="H266" s="31"/>
      <c r="I266" s="1385" t="s">
        <v>175</v>
      </c>
      <c r="J266" s="1385"/>
      <c r="K266" s="1385"/>
      <c r="L266" s="1386" t="str">
        <f>IF(M15="","",M15)</f>
        <v/>
      </c>
      <c r="M266" s="1386"/>
      <c r="N266" s="1386"/>
      <c r="O266" s="1386"/>
      <c r="P266" s="1386"/>
      <c r="Q266" s="1386"/>
      <c r="R266" s="1386"/>
      <c r="S266" s="1386"/>
      <c r="T266" s="1386"/>
      <c r="U266" s="1386"/>
      <c r="V266" s="1386"/>
      <c r="W266" s="1386"/>
      <c r="X266" s="1385"/>
      <c r="Y266" s="10"/>
      <c r="Z266" s="10"/>
      <c r="AA266" s="10"/>
      <c r="AB266" s="10"/>
      <c r="AC266" s="10"/>
      <c r="AD266" s="10"/>
      <c r="AE266" s="10"/>
      <c r="AF266" s="10"/>
      <c r="AG266" s="10"/>
      <c r="AH266" s="10"/>
      <c r="AI266" s="10"/>
      <c r="AJ266" s="10"/>
      <c r="AK266" s="10"/>
      <c r="AL266" s="10"/>
    </row>
    <row r="267" spans="1:38" s="14" customFormat="1" ht="15" hidden="1" customHeight="1" outlineLevel="1" x14ac:dyDescent="0.15">
      <c r="A267" s="28"/>
      <c r="B267" s="28"/>
      <c r="C267" s="28"/>
      <c r="D267" s="28"/>
      <c r="E267" s="28"/>
      <c r="F267" s="28"/>
      <c r="G267" s="31"/>
      <c r="H267" s="31"/>
      <c r="I267" s="1385" t="s">
        <v>41</v>
      </c>
      <c r="J267" s="1385"/>
      <c r="K267" s="1385"/>
      <c r="L267" s="1388" t="str">
        <f>IF(M17="","",M17)</f>
        <v/>
      </c>
      <c r="M267" s="1388"/>
      <c r="N267" s="1388"/>
      <c r="O267" s="1388"/>
      <c r="P267" s="1388"/>
      <c r="Q267" s="1388"/>
      <c r="R267" s="1388"/>
      <c r="S267" s="1388"/>
      <c r="T267" s="1388"/>
      <c r="U267" s="1388"/>
      <c r="V267" s="1388"/>
      <c r="W267" s="1388"/>
      <c r="X267" s="1387"/>
      <c r="Y267" s="10"/>
      <c r="Z267" s="10"/>
      <c r="AA267" s="10"/>
      <c r="AB267" s="10"/>
      <c r="AC267" s="10"/>
      <c r="AD267" s="10"/>
      <c r="AE267" s="10"/>
      <c r="AF267" s="10"/>
      <c r="AG267" s="10"/>
      <c r="AH267" s="10"/>
      <c r="AI267" s="10"/>
      <c r="AJ267" s="10"/>
      <c r="AK267" s="10"/>
      <c r="AL267" s="10"/>
    </row>
    <row r="268" spans="1:38" s="14" customFormat="1" ht="15" customHeight="1" collapsed="1" x14ac:dyDescent="0.15">
      <c r="A268" s="28"/>
      <c r="B268" s="28"/>
      <c r="C268" s="28"/>
      <c r="D268" s="28"/>
      <c r="E268" s="28"/>
      <c r="F268" s="28"/>
      <c r="G268" s="31"/>
      <c r="H268" s="31"/>
      <c r="J268" s="417"/>
      <c r="K268" s="33"/>
      <c r="L268" s="28"/>
      <c r="M268" s="28"/>
      <c r="N268" s="28"/>
      <c r="O268" s="28"/>
      <c r="P268" s="28"/>
      <c r="Q268" s="698"/>
      <c r="R268" s="698"/>
      <c r="S268" s="698"/>
      <c r="T268" s="698"/>
      <c r="U268" s="698"/>
      <c r="V268" s="698"/>
      <c r="W268" s="698"/>
      <c r="X268" s="698"/>
      <c r="Y268" s="10"/>
      <c r="Z268" s="10"/>
      <c r="AA268" s="10"/>
      <c r="AB268" s="10"/>
      <c r="AC268" s="10"/>
      <c r="AD268" s="10"/>
      <c r="AE268" s="10"/>
      <c r="AF268" s="10"/>
      <c r="AG268" s="10"/>
      <c r="AH268" s="10"/>
      <c r="AI268" s="10"/>
      <c r="AJ268" s="10"/>
      <c r="AK268" s="10"/>
      <c r="AL268" s="10"/>
    </row>
    <row r="269" spans="1:38" s="14" customFormat="1" ht="15" hidden="1" customHeight="1" outlineLevel="1" x14ac:dyDescent="0.15">
      <c r="A269" s="28"/>
      <c r="B269" s="28"/>
      <c r="C269" s="28"/>
      <c r="D269" s="28"/>
      <c r="E269" s="28"/>
      <c r="F269" s="28"/>
      <c r="G269" s="31" t="s">
        <v>65</v>
      </c>
      <c r="H269" s="31"/>
      <c r="I269" s="1385" t="s">
        <v>175</v>
      </c>
      <c r="J269" s="1385"/>
      <c r="K269" s="1385"/>
      <c r="L269" s="1386" t="str">
        <f>IF(M21="","",M21)</f>
        <v/>
      </c>
      <c r="M269" s="1386"/>
      <c r="N269" s="1386"/>
      <c r="O269" s="1386"/>
      <c r="P269" s="1386"/>
      <c r="Q269" s="1386"/>
      <c r="R269" s="1386"/>
      <c r="S269" s="1386"/>
      <c r="T269" s="1386"/>
      <c r="U269" s="1386"/>
      <c r="V269" s="1386"/>
      <c r="W269" s="1386"/>
      <c r="X269" s="1385"/>
      <c r="Y269" s="10"/>
      <c r="Z269" s="10"/>
      <c r="AA269" s="10"/>
      <c r="AB269" s="10"/>
      <c r="AC269" s="10"/>
      <c r="AD269" s="10"/>
      <c r="AE269" s="10"/>
      <c r="AF269" s="10"/>
      <c r="AG269" s="10"/>
      <c r="AH269" s="10"/>
      <c r="AI269" s="10"/>
      <c r="AJ269" s="10"/>
      <c r="AK269" s="10"/>
      <c r="AL269" s="10"/>
    </row>
    <row r="270" spans="1:38" s="14" customFormat="1" ht="17.100000000000001" hidden="1" customHeight="1" outlineLevel="1" x14ac:dyDescent="0.15">
      <c r="A270" s="28"/>
      <c r="B270" s="28"/>
      <c r="C270" s="28"/>
      <c r="D270" s="28"/>
      <c r="E270" s="28"/>
      <c r="F270" s="28"/>
      <c r="G270" s="31"/>
      <c r="H270" s="31"/>
      <c r="I270" s="1385" t="s">
        <v>41</v>
      </c>
      <c r="J270" s="1385"/>
      <c r="K270" s="1385"/>
      <c r="L270" s="1388" t="str">
        <f>IF(M23="","",M23)</f>
        <v/>
      </c>
      <c r="M270" s="1388"/>
      <c r="N270" s="1388"/>
      <c r="O270" s="1388"/>
      <c r="P270" s="1388"/>
      <c r="Q270" s="1388"/>
      <c r="R270" s="1388"/>
      <c r="S270" s="1388"/>
      <c r="T270" s="1388"/>
      <c r="U270" s="1388"/>
      <c r="V270" s="1388"/>
      <c r="W270" s="1388"/>
      <c r="X270" s="1387"/>
      <c r="Y270" s="10"/>
      <c r="Z270" s="10"/>
      <c r="AA270" s="10"/>
      <c r="AB270" s="10"/>
      <c r="AC270" s="10"/>
      <c r="AD270" s="10"/>
      <c r="AE270" s="10"/>
      <c r="AF270" s="10"/>
      <c r="AG270" s="10"/>
      <c r="AH270" s="10"/>
      <c r="AI270" s="10"/>
      <c r="AJ270" s="10"/>
      <c r="AK270" s="10"/>
      <c r="AL270" s="10"/>
    </row>
    <row r="271" spans="1:38" ht="17.100000000000001" customHeight="1" collapsed="1" x14ac:dyDescent="0.15">
      <c r="L271" s="699"/>
      <c r="M271" s="699"/>
      <c r="N271" s="699"/>
      <c r="O271" s="699"/>
      <c r="P271" s="699"/>
      <c r="Q271" s="699"/>
      <c r="R271" s="699"/>
      <c r="S271" s="699"/>
      <c r="T271" s="699"/>
      <c r="U271" s="699"/>
      <c r="V271" s="699"/>
      <c r="W271" s="699"/>
      <c r="X271" s="699"/>
      <c r="Y271" s="34"/>
      <c r="Z271" s="34"/>
      <c r="AA271" s="34"/>
      <c r="AB271" s="34"/>
      <c r="AC271" s="34"/>
      <c r="AD271" s="34"/>
      <c r="AE271" s="34"/>
      <c r="AF271" s="34"/>
      <c r="AG271" s="34"/>
      <c r="AH271" s="34"/>
      <c r="AI271" s="34"/>
      <c r="AJ271" s="34"/>
      <c r="AK271" s="34"/>
      <c r="AL271" s="34"/>
    </row>
    <row r="272" spans="1:38" s="14" customFormat="1" ht="15" hidden="1" customHeight="1" outlineLevel="1" x14ac:dyDescent="0.15">
      <c r="A272" s="28"/>
      <c r="B272" s="28"/>
      <c r="C272" s="28"/>
      <c r="D272" s="28"/>
      <c r="E272" s="28"/>
      <c r="F272" s="28"/>
      <c r="G272" s="31" t="s">
        <v>675</v>
      </c>
      <c r="H272" s="31"/>
      <c r="I272" s="1385" t="s">
        <v>175</v>
      </c>
      <c r="J272" s="1385"/>
      <c r="K272" s="1385"/>
      <c r="L272" s="1386" t="str">
        <f>IF(M27="","",M27)</f>
        <v/>
      </c>
      <c r="M272" s="1386"/>
      <c r="N272" s="1386"/>
      <c r="O272" s="1386"/>
      <c r="P272" s="1386"/>
      <c r="Q272" s="1386"/>
      <c r="R272" s="1386"/>
      <c r="S272" s="1386"/>
      <c r="T272" s="1386"/>
      <c r="U272" s="1386"/>
      <c r="V272" s="1386"/>
      <c r="W272" s="1386"/>
      <c r="X272" s="1385"/>
      <c r="Y272" s="10"/>
      <c r="Z272" s="10"/>
      <c r="AA272" s="10"/>
      <c r="AB272" s="10"/>
      <c r="AC272" s="10"/>
      <c r="AD272" s="10"/>
      <c r="AE272" s="10"/>
      <c r="AF272" s="10"/>
      <c r="AG272" s="10"/>
      <c r="AH272" s="10"/>
      <c r="AI272" s="10"/>
      <c r="AJ272" s="10"/>
      <c r="AK272" s="10"/>
      <c r="AL272" s="10"/>
    </row>
    <row r="273" spans="1:38" s="14" customFormat="1" ht="15" hidden="1" customHeight="1" outlineLevel="1" x14ac:dyDescent="0.15">
      <c r="A273" s="28"/>
      <c r="B273" s="28"/>
      <c r="C273" s="28"/>
      <c r="D273" s="28"/>
      <c r="E273" s="28"/>
      <c r="F273" s="28"/>
      <c r="G273" s="31"/>
      <c r="H273" s="31"/>
      <c r="I273" s="1385" t="s">
        <v>41</v>
      </c>
      <c r="J273" s="1385"/>
      <c r="K273" s="1385"/>
      <c r="L273" s="1388" t="str">
        <f>IF(M29="","",M29)</f>
        <v/>
      </c>
      <c r="M273" s="1388"/>
      <c r="N273" s="1388"/>
      <c r="O273" s="1388"/>
      <c r="P273" s="1388"/>
      <c r="Q273" s="1388"/>
      <c r="R273" s="1388"/>
      <c r="S273" s="1388"/>
      <c r="T273" s="1388"/>
      <c r="U273" s="1388"/>
      <c r="V273" s="1388"/>
      <c r="W273" s="1388"/>
      <c r="X273" s="1387"/>
      <c r="Y273" s="10"/>
      <c r="Z273" s="10"/>
      <c r="AA273" s="10"/>
      <c r="AB273" s="10"/>
      <c r="AC273" s="10"/>
      <c r="AD273" s="10"/>
      <c r="AE273" s="10"/>
      <c r="AF273" s="10"/>
      <c r="AG273" s="10"/>
      <c r="AH273" s="10"/>
      <c r="AI273" s="10"/>
      <c r="AJ273" s="10"/>
      <c r="AK273" s="10"/>
      <c r="AL273" s="10"/>
    </row>
    <row r="274" spans="1:38" ht="17.100000000000001" customHeight="1" collapsed="1" x14ac:dyDescent="0.15">
      <c r="L274" s="699"/>
      <c r="M274" s="699"/>
      <c r="N274" s="699"/>
      <c r="O274" s="699"/>
      <c r="P274" s="699"/>
      <c r="Q274" s="699"/>
      <c r="R274" s="699"/>
      <c r="S274" s="699"/>
      <c r="T274" s="699"/>
      <c r="U274" s="699"/>
      <c r="V274" s="699"/>
      <c r="W274" s="699"/>
      <c r="X274" s="699"/>
    </row>
    <row r="275" spans="1:38" s="14" customFormat="1" ht="15" hidden="1" customHeight="1" outlineLevel="1" x14ac:dyDescent="0.15">
      <c r="A275" s="28"/>
      <c r="B275" s="28"/>
      <c r="C275" s="28"/>
      <c r="D275" s="28"/>
      <c r="E275" s="28"/>
      <c r="F275" s="28"/>
      <c r="G275" s="31" t="s">
        <v>676</v>
      </c>
      <c r="H275" s="31"/>
      <c r="I275" s="1385" t="s">
        <v>175</v>
      </c>
      <c r="J275" s="1385"/>
      <c r="K275" s="1385"/>
      <c r="L275" s="1386" t="str">
        <f>IF(M33="","",M33)</f>
        <v/>
      </c>
      <c r="M275" s="1386"/>
      <c r="N275" s="1386"/>
      <c r="O275" s="1386"/>
      <c r="P275" s="1386"/>
      <c r="Q275" s="1386"/>
      <c r="R275" s="1386"/>
      <c r="S275" s="1386"/>
      <c r="T275" s="1386"/>
      <c r="U275" s="1386"/>
      <c r="V275" s="1386"/>
      <c r="W275" s="1386"/>
      <c r="X275" s="1385"/>
      <c r="Y275" s="10"/>
      <c r="Z275" s="10"/>
      <c r="AA275" s="10"/>
      <c r="AB275" s="10"/>
      <c r="AC275" s="10"/>
      <c r="AD275" s="10"/>
      <c r="AE275" s="10"/>
      <c r="AF275" s="10"/>
      <c r="AG275" s="10"/>
      <c r="AH275" s="10"/>
      <c r="AI275" s="10"/>
      <c r="AJ275" s="10"/>
      <c r="AK275" s="10"/>
      <c r="AL275" s="10"/>
    </row>
    <row r="276" spans="1:38" s="14" customFormat="1" ht="15" hidden="1" customHeight="1" outlineLevel="1" x14ac:dyDescent="0.15">
      <c r="A276" s="28"/>
      <c r="B276" s="28"/>
      <c r="C276" s="28"/>
      <c r="D276" s="28"/>
      <c r="E276" s="28"/>
      <c r="F276" s="28"/>
      <c r="G276" s="31"/>
      <c r="H276" s="31"/>
      <c r="I276" s="1385" t="s">
        <v>41</v>
      </c>
      <c r="J276" s="1385"/>
      <c r="K276" s="1385"/>
      <c r="L276" s="1388" t="str">
        <f>IF(M35="","",M35)</f>
        <v/>
      </c>
      <c r="M276" s="1388"/>
      <c r="N276" s="1388"/>
      <c r="O276" s="1388"/>
      <c r="P276" s="1388"/>
      <c r="Q276" s="1388"/>
      <c r="R276" s="1388"/>
      <c r="S276" s="1388"/>
      <c r="T276" s="1388"/>
      <c r="U276" s="1388"/>
      <c r="V276" s="1388"/>
      <c r="W276" s="1388"/>
      <c r="X276" s="1387"/>
      <c r="Y276" s="10"/>
      <c r="Z276" s="10"/>
      <c r="AA276" s="10"/>
      <c r="AB276" s="10"/>
      <c r="AC276" s="10"/>
      <c r="AD276" s="10"/>
      <c r="AE276" s="10"/>
      <c r="AF276" s="10"/>
      <c r="AG276" s="10"/>
      <c r="AH276" s="10"/>
      <c r="AI276" s="10"/>
      <c r="AJ276" s="10"/>
      <c r="AK276" s="10"/>
      <c r="AL276" s="10"/>
    </row>
    <row r="277" spans="1:38" ht="17.100000000000001" customHeight="1" collapsed="1" x14ac:dyDescent="0.15"/>
  </sheetData>
  <sheetProtection sheet="1" objects="1" scenarios="1"/>
  <mergeCells count="389">
    <mergeCell ref="A104:C104"/>
    <mergeCell ref="D104:I104"/>
    <mergeCell ref="J104:R104"/>
    <mergeCell ref="S104:X104"/>
    <mergeCell ref="P123:R123"/>
    <mergeCell ref="S123:X123"/>
    <mergeCell ref="S122:X122"/>
    <mergeCell ref="D126:I126"/>
    <mergeCell ref="J126:O126"/>
    <mergeCell ref="S126:X126"/>
    <mergeCell ref="S108:X108"/>
    <mergeCell ref="A109:C109"/>
    <mergeCell ref="A110:C110"/>
    <mergeCell ref="S116:X116"/>
    <mergeCell ref="D117:I117"/>
    <mergeCell ref="J117:O117"/>
    <mergeCell ref="J116:O116"/>
    <mergeCell ref="J112:R112"/>
    <mergeCell ref="P116:R118"/>
    <mergeCell ref="S109:X109"/>
    <mergeCell ref="P108:R110"/>
    <mergeCell ref="P111:R111"/>
    <mergeCell ref="S111:X111"/>
    <mergeCell ref="A103:C103"/>
    <mergeCell ref="D103:I103"/>
    <mergeCell ref="J103:O103"/>
    <mergeCell ref="P103:R103"/>
    <mergeCell ref="S98:X98"/>
    <mergeCell ref="A99:C99"/>
    <mergeCell ref="D99:I99"/>
    <mergeCell ref="J99:O99"/>
    <mergeCell ref="P99:R99"/>
    <mergeCell ref="S99:X99"/>
    <mergeCell ref="A100:C100"/>
    <mergeCell ref="D100:I100"/>
    <mergeCell ref="J100:O100"/>
    <mergeCell ref="P100:R102"/>
    <mergeCell ref="S100:X100"/>
    <mergeCell ref="A101:C101"/>
    <mergeCell ref="D101:I101"/>
    <mergeCell ref="J101:O101"/>
    <mergeCell ref="S101:X101"/>
    <mergeCell ref="A102:C102"/>
    <mergeCell ref="D102:I102"/>
    <mergeCell ref="J102:O102"/>
    <mergeCell ref="S103:X103"/>
    <mergeCell ref="T191:X191"/>
    <mergeCell ref="T192:X192"/>
    <mergeCell ref="T193:X193"/>
    <mergeCell ref="T194:X194"/>
    <mergeCell ref="T213:X213"/>
    <mergeCell ref="T214:X214"/>
    <mergeCell ref="T219:X219"/>
    <mergeCell ref="S102:X102"/>
    <mergeCell ref="S112:X112"/>
    <mergeCell ref="T195:X195"/>
    <mergeCell ref="T196:X196"/>
    <mergeCell ref="N196:S196"/>
    <mergeCell ref="N197:S197"/>
    <mergeCell ref="J125:O125"/>
    <mergeCell ref="N186:S186"/>
    <mergeCell ref="N187:S187"/>
    <mergeCell ref="A133:X133"/>
    <mergeCell ref="A141:X141"/>
    <mergeCell ref="R182:S182"/>
    <mergeCell ref="J184:M184"/>
    <mergeCell ref="N184:S185"/>
    <mergeCell ref="T184:X185"/>
    <mergeCell ref="T186:X186"/>
    <mergeCell ref="A184:C185"/>
    <mergeCell ref="T201:X201"/>
    <mergeCell ref="T202:X202"/>
    <mergeCell ref="T203:X203"/>
    <mergeCell ref="T210:X210"/>
    <mergeCell ref="T211:X211"/>
    <mergeCell ref="D195:I195"/>
    <mergeCell ref="D196:I196"/>
    <mergeCell ref="D197:I197"/>
    <mergeCell ref="D198:I198"/>
    <mergeCell ref="D202:I202"/>
    <mergeCell ref="D203:I203"/>
    <mergeCell ref="D204:I204"/>
    <mergeCell ref="D205:I205"/>
    <mergeCell ref="D206:I206"/>
    <mergeCell ref="T220:X220"/>
    <mergeCell ref="T204:X204"/>
    <mergeCell ref="T205:X205"/>
    <mergeCell ref="T206:X206"/>
    <mergeCell ref="T207:X207"/>
    <mergeCell ref="T208:X208"/>
    <mergeCell ref="T209:X209"/>
    <mergeCell ref="D220:I220"/>
    <mergeCell ref="N206:S206"/>
    <mergeCell ref="N207:S207"/>
    <mergeCell ref="N204:S204"/>
    <mergeCell ref="N205:S205"/>
    <mergeCell ref="A118:C118"/>
    <mergeCell ref="D118:I118"/>
    <mergeCell ref="J118:O118"/>
    <mergeCell ref="S118:X118"/>
    <mergeCell ref="P124:R126"/>
    <mergeCell ref="D125:I125"/>
    <mergeCell ref="A188:C188"/>
    <mergeCell ref="N188:S188"/>
    <mergeCell ref="D190:I190"/>
    <mergeCell ref="T190:X190"/>
    <mergeCell ref="S106:X106"/>
    <mergeCell ref="A119:C119"/>
    <mergeCell ref="P119:R119"/>
    <mergeCell ref="A120:C120"/>
    <mergeCell ref="D120:I120"/>
    <mergeCell ref="J120:R120"/>
    <mergeCell ref="A107:C107"/>
    <mergeCell ref="D107:I107"/>
    <mergeCell ref="J107:O107"/>
    <mergeCell ref="P107:R107"/>
    <mergeCell ref="S107:X107"/>
    <mergeCell ref="A108:C108"/>
    <mergeCell ref="D108:I108"/>
    <mergeCell ref="J108:O108"/>
    <mergeCell ref="D110:I110"/>
    <mergeCell ref="J110:O110"/>
    <mergeCell ref="S110:X110"/>
    <mergeCell ref="A111:C111"/>
    <mergeCell ref="A112:C112"/>
    <mergeCell ref="D112:I112"/>
    <mergeCell ref="S117:X117"/>
    <mergeCell ref="D119:I119"/>
    <mergeCell ref="J119:O119"/>
    <mergeCell ref="S119:X119"/>
    <mergeCell ref="T215:X215"/>
    <mergeCell ref="T216:X216"/>
    <mergeCell ref="T217:X217"/>
    <mergeCell ref="N195:S195"/>
    <mergeCell ref="N192:S192"/>
    <mergeCell ref="N193:S193"/>
    <mergeCell ref="A192:C192"/>
    <mergeCell ref="A193:C193"/>
    <mergeCell ref="T212:X212"/>
    <mergeCell ref="N210:S210"/>
    <mergeCell ref="N211:S211"/>
    <mergeCell ref="N208:S208"/>
    <mergeCell ref="N209:S209"/>
    <mergeCell ref="A208:C208"/>
    <mergeCell ref="A209:C209"/>
    <mergeCell ref="A210:C210"/>
    <mergeCell ref="A211:C211"/>
    <mergeCell ref="D208:I208"/>
    <mergeCell ref="D209:I209"/>
    <mergeCell ref="D210:I210"/>
    <mergeCell ref="D211:I211"/>
    <mergeCell ref="D199:I199"/>
    <mergeCell ref="D200:I200"/>
    <mergeCell ref="D201:I201"/>
    <mergeCell ref="T218:X218"/>
    <mergeCell ref="I269:K269"/>
    <mergeCell ref="L269:W269"/>
    <mergeCell ref="X269:X270"/>
    <mergeCell ref="I270:K270"/>
    <mergeCell ref="L270:W270"/>
    <mergeCell ref="I266:K266"/>
    <mergeCell ref="L266:W266"/>
    <mergeCell ref="X266:X267"/>
    <mergeCell ref="I267:K267"/>
    <mergeCell ref="L267:W267"/>
    <mergeCell ref="A258:P258"/>
    <mergeCell ref="A259:R259"/>
    <mergeCell ref="I263:K263"/>
    <mergeCell ref="L263:W263"/>
    <mergeCell ref="X263:X264"/>
    <mergeCell ref="I264:K264"/>
    <mergeCell ref="L264:W264"/>
    <mergeCell ref="A253:V253"/>
    <mergeCell ref="W253:X253"/>
    <mergeCell ref="A256:V256"/>
    <mergeCell ref="W256:X256"/>
    <mergeCell ref="A257:V257"/>
    <mergeCell ref="W257:X257"/>
    <mergeCell ref="N220:S220"/>
    <mergeCell ref="A223:X227"/>
    <mergeCell ref="A231:X231"/>
    <mergeCell ref="A249:V249"/>
    <mergeCell ref="W249:X249"/>
    <mergeCell ref="A251:V251"/>
    <mergeCell ref="W251:X251"/>
    <mergeCell ref="A245:V245"/>
    <mergeCell ref="W245:X245"/>
    <mergeCell ref="A247:V247"/>
    <mergeCell ref="W247:X247"/>
    <mergeCell ref="A240:V240"/>
    <mergeCell ref="W240:X240"/>
    <mergeCell ref="A241:V241"/>
    <mergeCell ref="W241:X241"/>
    <mergeCell ref="A243:V243"/>
    <mergeCell ref="W243:X243"/>
    <mergeCell ref="A238:V238"/>
    <mergeCell ref="W233:X233"/>
    <mergeCell ref="A220:C220"/>
    <mergeCell ref="A234:V234"/>
    <mergeCell ref="N214:S214"/>
    <mergeCell ref="N215:S215"/>
    <mergeCell ref="N212:S212"/>
    <mergeCell ref="N213:S213"/>
    <mergeCell ref="A212:C212"/>
    <mergeCell ref="A213:C213"/>
    <mergeCell ref="A214:C214"/>
    <mergeCell ref="A215:C215"/>
    <mergeCell ref="D212:I212"/>
    <mergeCell ref="D213:I213"/>
    <mergeCell ref="D214:I214"/>
    <mergeCell ref="D215:I215"/>
    <mergeCell ref="N218:S218"/>
    <mergeCell ref="N219:S219"/>
    <mergeCell ref="N216:S216"/>
    <mergeCell ref="N217:S217"/>
    <mergeCell ref="A216:C216"/>
    <mergeCell ref="A217:C217"/>
    <mergeCell ref="A218:C218"/>
    <mergeCell ref="A219:C219"/>
    <mergeCell ref="D216:I216"/>
    <mergeCell ref="D217:I217"/>
    <mergeCell ref="D218:I218"/>
    <mergeCell ref="D219:I219"/>
    <mergeCell ref="A46:X46"/>
    <mergeCell ref="A204:C204"/>
    <mergeCell ref="A205:C205"/>
    <mergeCell ref="A206:C206"/>
    <mergeCell ref="A207:C207"/>
    <mergeCell ref="N202:S202"/>
    <mergeCell ref="N203:S203"/>
    <mergeCell ref="A203:C203"/>
    <mergeCell ref="N198:S198"/>
    <mergeCell ref="N199:S199"/>
    <mergeCell ref="N200:S200"/>
    <mergeCell ref="N201:S201"/>
    <mergeCell ref="A200:C200"/>
    <mergeCell ref="A201:C201"/>
    <mergeCell ref="A202:C202"/>
    <mergeCell ref="D207:I207"/>
    <mergeCell ref="T197:X197"/>
    <mergeCell ref="T198:X198"/>
    <mergeCell ref="T199:X199"/>
    <mergeCell ref="T200:X200"/>
    <mergeCell ref="D111:I111"/>
    <mergeCell ref="J111:O111"/>
    <mergeCell ref="S120:X120"/>
    <mergeCell ref="A117:C117"/>
    <mergeCell ref="AF26:AH27"/>
    <mergeCell ref="F27:H27"/>
    <mergeCell ref="I27:K28"/>
    <mergeCell ref="AC28:AE28"/>
    <mergeCell ref="A97:X97"/>
    <mergeCell ref="A196:C196"/>
    <mergeCell ref="A197:C197"/>
    <mergeCell ref="A198:C198"/>
    <mergeCell ref="A199:C199"/>
    <mergeCell ref="A194:C194"/>
    <mergeCell ref="A195:C195"/>
    <mergeCell ref="N190:S190"/>
    <mergeCell ref="N191:S191"/>
    <mergeCell ref="A123:C123"/>
    <mergeCell ref="D123:I123"/>
    <mergeCell ref="J123:O123"/>
    <mergeCell ref="S114:X114"/>
    <mergeCell ref="A115:C115"/>
    <mergeCell ref="D115:I115"/>
    <mergeCell ref="J115:O115"/>
    <mergeCell ref="P115:R115"/>
    <mergeCell ref="S115:X115"/>
    <mergeCell ref="A116:C116"/>
    <mergeCell ref="D116:I116"/>
    <mergeCell ref="AF20:AH21"/>
    <mergeCell ref="F21:H21"/>
    <mergeCell ref="I21:K22"/>
    <mergeCell ref="M21:X22"/>
    <mergeCell ref="AC22:AE22"/>
    <mergeCell ref="AF22:AH23"/>
    <mergeCell ref="I23:K23"/>
    <mergeCell ref="M23:X23"/>
    <mergeCell ref="F19:H20"/>
    <mergeCell ref="AF28:AH29"/>
    <mergeCell ref="AF34:AH35"/>
    <mergeCell ref="AC34:AE34"/>
    <mergeCell ref="AF32:AH33"/>
    <mergeCell ref="M31:X32"/>
    <mergeCell ref="I31:K32"/>
    <mergeCell ref="M27:X28"/>
    <mergeCell ref="F13:H14"/>
    <mergeCell ref="Q2:X2"/>
    <mergeCell ref="R3:S3"/>
    <mergeCell ref="I7:K8"/>
    <mergeCell ref="M7:X8"/>
    <mergeCell ref="AF8:AH9"/>
    <mergeCell ref="F9:H9"/>
    <mergeCell ref="I9:K10"/>
    <mergeCell ref="M9:X10"/>
    <mergeCell ref="AC10:AE10"/>
    <mergeCell ref="AF10:AH11"/>
    <mergeCell ref="F7:H8"/>
    <mergeCell ref="AF16:AH17"/>
    <mergeCell ref="I17:K17"/>
    <mergeCell ref="M17:X17"/>
    <mergeCell ref="I11:K11"/>
    <mergeCell ref="M11:X11"/>
    <mergeCell ref="AF12:AH12"/>
    <mergeCell ref="I13:K14"/>
    <mergeCell ref="M13:X14"/>
    <mergeCell ref="AF14:AH15"/>
    <mergeCell ref="I275:K275"/>
    <mergeCell ref="L275:W275"/>
    <mergeCell ref="X275:X276"/>
    <mergeCell ref="I276:K276"/>
    <mergeCell ref="L276:W276"/>
    <mergeCell ref="M66:P66"/>
    <mergeCell ref="J76:N76"/>
    <mergeCell ref="J78:N78"/>
    <mergeCell ref="W238:X238"/>
    <mergeCell ref="W232:X232"/>
    <mergeCell ref="W234:X234"/>
    <mergeCell ref="A236:V236"/>
    <mergeCell ref="W236:X236"/>
    <mergeCell ref="I272:K272"/>
    <mergeCell ref="L272:W272"/>
    <mergeCell ref="X272:X273"/>
    <mergeCell ref="I273:K273"/>
    <mergeCell ref="L273:W273"/>
    <mergeCell ref="D109:I109"/>
    <mergeCell ref="J109:O109"/>
    <mergeCell ref="F15:H15"/>
    <mergeCell ref="I15:K16"/>
    <mergeCell ref="M15:X16"/>
    <mergeCell ref="AC16:AE16"/>
    <mergeCell ref="I19:K20"/>
    <mergeCell ref="M19:X20"/>
    <mergeCell ref="D50:X50"/>
    <mergeCell ref="D53:X57"/>
    <mergeCell ref="M64:P64"/>
    <mergeCell ref="I29:K29"/>
    <mergeCell ref="M29:X29"/>
    <mergeCell ref="M35:X35"/>
    <mergeCell ref="I35:K35"/>
    <mergeCell ref="M33:X34"/>
    <mergeCell ref="F25:H26"/>
    <mergeCell ref="F31:H32"/>
    <mergeCell ref="I33:K34"/>
    <mergeCell ref="F33:H33"/>
    <mergeCell ref="I25:K26"/>
    <mergeCell ref="M25:X26"/>
    <mergeCell ref="A38:X38"/>
    <mergeCell ref="A39:X39"/>
    <mergeCell ref="A40:X40"/>
    <mergeCell ref="A43:X43"/>
    <mergeCell ref="A190:C190"/>
    <mergeCell ref="A191:C191"/>
    <mergeCell ref="N194:S194"/>
    <mergeCell ref="D186:I186"/>
    <mergeCell ref="D187:I187"/>
    <mergeCell ref="D188:I188"/>
    <mergeCell ref="D189:I189"/>
    <mergeCell ref="A186:C186"/>
    <mergeCell ref="D192:I192"/>
    <mergeCell ref="D193:I193"/>
    <mergeCell ref="D194:I194"/>
    <mergeCell ref="N189:S189"/>
    <mergeCell ref="A187:C187"/>
    <mergeCell ref="D191:I191"/>
    <mergeCell ref="T187:X187"/>
    <mergeCell ref="A136:X139"/>
    <mergeCell ref="A189:C189"/>
    <mergeCell ref="A127:C127"/>
    <mergeCell ref="D127:I127"/>
    <mergeCell ref="J127:O127"/>
    <mergeCell ref="S127:X127"/>
    <mergeCell ref="A124:C124"/>
    <mergeCell ref="D124:I124"/>
    <mergeCell ref="D184:I185"/>
    <mergeCell ref="A143:X155"/>
    <mergeCell ref="T188:X188"/>
    <mergeCell ref="T189:X189"/>
    <mergeCell ref="A125:C125"/>
    <mergeCell ref="A126:C126"/>
    <mergeCell ref="A128:C128"/>
    <mergeCell ref="D128:I128"/>
    <mergeCell ref="J128:R128"/>
    <mergeCell ref="P127:R127"/>
    <mergeCell ref="S128:X128"/>
    <mergeCell ref="J124:O124"/>
    <mergeCell ref="S124:X124"/>
    <mergeCell ref="S125:X125"/>
  </mergeCells>
  <phoneticPr fontId="7"/>
  <conditionalFormatting sqref="A186:A220">
    <cfRule type="expression" dxfId="60" priority="7">
      <formula>$A$186=""</formula>
    </cfRule>
  </conditionalFormatting>
  <conditionalFormatting sqref="D186:D220">
    <cfRule type="expression" dxfId="59" priority="1">
      <formula>$D$186=""</formula>
    </cfRule>
  </conditionalFormatting>
  <conditionalFormatting sqref="D53:X57">
    <cfRule type="containsBlanks" dxfId="58" priority="13">
      <formula>LEN(TRIM(D53))=0</formula>
    </cfRule>
  </conditionalFormatting>
  <conditionalFormatting sqref="J186:M220">
    <cfRule type="expression" dxfId="57" priority="5">
      <formula>$J$186=""</formula>
    </cfRule>
  </conditionalFormatting>
  <conditionalFormatting sqref="N186:S220">
    <cfRule type="expression" dxfId="56" priority="4">
      <formula>$N$186=""</formula>
    </cfRule>
  </conditionalFormatting>
  <conditionalFormatting sqref="Q2:X2">
    <cfRule type="expression" dxfId="55" priority="12">
      <formula>$Q$2="番号"</formula>
    </cfRule>
  </conditionalFormatting>
  <conditionalFormatting sqref="T186:X220">
    <cfRule type="expression" dxfId="54" priority="2">
      <formula>$T$186=""</formula>
    </cfRule>
  </conditionalFormatting>
  <dataValidations count="9">
    <dataValidation type="list" imeMode="halfAlpha" allowBlank="1" showInputMessage="1" showErrorMessage="1" sqref="J186:J220" xr:uid="{F55F5477-6785-4C6F-95A8-3902BF5375BA}">
      <formula1>"Ｔ,Ｓ,Ｈ"</formula1>
    </dataValidation>
    <dataValidation type="whole" imeMode="halfAlpha" allowBlank="1" showInputMessage="1" showErrorMessage="1" sqref="L186:L220" xr:uid="{0536A758-CCEB-4B1B-B7AF-E29D1AB2BA57}">
      <formula1>1</formula1>
      <formula2>12</formula2>
    </dataValidation>
    <dataValidation type="whole" imeMode="halfAlpha" allowBlank="1" showInputMessage="1" showErrorMessage="1" sqref="K186:K220" xr:uid="{231133BC-5799-4B18-86CD-E41E1818C5E0}">
      <formula1>1</formula1>
      <formula2>64</formula2>
    </dataValidation>
    <dataValidation allowBlank="1" showInputMessage="1" showErrorMessage="1" promptTitle="文書番号" prompt="申請者が管理するための文書番号です。_x000a_必要ない場合は_x000a_「番号」の文字を削除してください。" sqref="Q2:X2" xr:uid="{8B2E4400-07C8-45BD-B949-C3662554CBA3}"/>
    <dataValidation imeMode="disabled" operator="greaterThanOrEqual" allowBlank="1" showInputMessage="1" showErrorMessage="1" sqref="R3 U3 W3 R182 U182 W182" xr:uid="{AA7FEA0B-7AFD-444A-8A5A-52AC91DB7E4B}"/>
    <dataValidation type="whole" imeMode="halfAlpha" allowBlank="1" showInputMessage="1" showErrorMessage="1" sqref="M186:M220" xr:uid="{8AE5461C-BDC5-4771-97B4-303EE6975CF4}">
      <formula1>1</formula1>
      <formula2>31</formula2>
    </dataValidation>
    <dataValidation type="custom" imeMode="hiragana" allowBlank="1" showInputMessage="1" showErrorMessage="1" error="全角で入力してください。" sqref="N186:T220" xr:uid="{3BCE1E6C-9131-45F8-922B-1BAD784E072E}">
      <formula1>DBCS(N186)=N186</formula1>
    </dataValidation>
    <dataValidation type="custom" imeMode="fullKatakana" allowBlank="1" showInputMessage="1" showErrorMessage="1" error="全角カタカナで入力してください。_x000a_" sqref="A187:A220 A186:C186" xr:uid="{582B4065-7259-4FB1-A9E7-25592149F080}">
      <formula1>AND(A186=PHONETIC(A186), LEN(A186)*2=LENB(A186))</formula1>
    </dataValidation>
    <dataValidation type="custom" imeMode="hiragana" allowBlank="1" showInputMessage="1" showErrorMessage="1" error="全角カタカナで入力してください。_x000a_" sqref="D186:I220" xr:uid="{40054EFA-A643-451F-BABF-D25A586D4304}">
      <formula1>DBCS(D186)=D186</formula1>
    </dataValidation>
  </dataValidations>
  <printOptions horizontalCentered="1"/>
  <pageMargins left="0.56000000000000005" right="0.57999999999999996" top="0.74803149606299213" bottom="0.74803149606299213" header="0.31496062992125984" footer="0.31496062992125984"/>
  <pageSetup paperSize="9" scale="96" fitToHeight="0" orientation="portrait" r:id="rId1"/>
  <rowBreaks count="5" manualBreakCount="5">
    <brk id="45" max="23" man="1"/>
    <brk id="95" max="23" man="1"/>
    <brk id="131" max="23" man="1"/>
    <brk id="180" max="23" man="1"/>
    <brk id="229" max="23" man="1"/>
  </rowBreaks>
  <drawing r:id="rId2"/>
  <legacyDrawing r:id="rId3"/>
  <mc:AlternateContent xmlns:mc="http://schemas.openxmlformats.org/markup-compatibility/2006">
    <mc:Choice Requires="x14">
      <controls>
        <mc:AlternateContent xmlns:mc="http://schemas.openxmlformats.org/markup-compatibility/2006">
          <mc:Choice Requires="x14">
            <control shapeId="75779" r:id="rId4" name="Check Box 3">
              <controlPr defaultSize="0" autoFill="0" autoLine="0" autoPict="0">
                <anchor moveWithCells="1">
                  <from>
                    <xdr:col>22</xdr:col>
                    <xdr:colOff>161925</xdr:colOff>
                    <xdr:row>236</xdr:row>
                    <xdr:rowOff>190500</xdr:rowOff>
                  </from>
                  <to>
                    <xdr:col>23</xdr:col>
                    <xdr:colOff>123825</xdr:colOff>
                    <xdr:row>238</xdr:row>
                    <xdr:rowOff>19050</xdr:rowOff>
                  </to>
                </anchor>
              </controlPr>
            </control>
          </mc:Choice>
        </mc:AlternateContent>
        <mc:AlternateContent xmlns:mc="http://schemas.openxmlformats.org/markup-compatibility/2006">
          <mc:Choice Requires="x14">
            <control shapeId="75781" r:id="rId5" name="Check Box 5">
              <controlPr defaultSize="0" autoFill="0" autoLine="0" autoPict="0">
                <anchor moveWithCells="1">
                  <from>
                    <xdr:col>22</xdr:col>
                    <xdr:colOff>161925</xdr:colOff>
                    <xdr:row>232</xdr:row>
                    <xdr:rowOff>190500</xdr:rowOff>
                  </from>
                  <to>
                    <xdr:col>23</xdr:col>
                    <xdr:colOff>123825</xdr:colOff>
                    <xdr:row>234</xdr:row>
                    <xdr:rowOff>19050</xdr:rowOff>
                  </to>
                </anchor>
              </controlPr>
            </control>
          </mc:Choice>
        </mc:AlternateContent>
        <mc:AlternateContent xmlns:mc="http://schemas.openxmlformats.org/markup-compatibility/2006">
          <mc:Choice Requires="x14">
            <control shapeId="75782" r:id="rId6" name="Check Box 6">
              <controlPr defaultSize="0" autoFill="0" autoLine="0" autoPict="0">
                <anchor moveWithCells="1">
                  <from>
                    <xdr:col>22</xdr:col>
                    <xdr:colOff>161925</xdr:colOff>
                    <xdr:row>234</xdr:row>
                    <xdr:rowOff>190500</xdr:rowOff>
                  </from>
                  <to>
                    <xdr:col>23</xdr:col>
                    <xdr:colOff>123825</xdr:colOff>
                    <xdr:row>236</xdr:row>
                    <xdr:rowOff>19050</xdr:rowOff>
                  </to>
                </anchor>
              </controlPr>
            </control>
          </mc:Choice>
        </mc:AlternateContent>
        <mc:AlternateContent xmlns:mc="http://schemas.openxmlformats.org/markup-compatibility/2006">
          <mc:Choice Requires="x14">
            <control shapeId="75783" r:id="rId7" name="Check Box 7">
              <controlPr defaultSize="0" autoFill="0" autoLine="0" autoPict="0">
                <anchor moveWithCells="1">
                  <from>
                    <xdr:col>22</xdr:col>
                    <xdr:colOff>161925</xdr:colOff>
                    <xdr:row>238</xdr:row>
                    <xdr:rowOff>190500</xdr:rowOff>
                  </from>
                  <to>
                    <xdr:col>23</xdr:col>
                    <xdr:colOff>123825</xdr:colOff>
                    <xdr:row>240</xdr:row>
                    <xdr:rowOff>19050</xdr:rowOff>
                  </to>
                </anchor>
              </controlPr>
            </control>
          </mc:Choice>
        </mc:AlternateContent>
        <mc:AlternateContent xmlns:mc="http://schemas.openxmlformats.org/markup-compatibility/2006">
          <mc:Choice Requires="x14">
            <control shapeId="75784" r:id="rId8" name="Check Box 8">
              <controlPr defaultSize="0" autoFill="0" autoLine="0" autoPict="0">
                <anchor moveWithCells="1">
                  <from>
                    <xdr:col>22</xdr:col>
                    <xdr:colOff>161925</xdr:colOff>
                    <xdr:row>240</xdr:row>
                    <xdr:rowOff>57150</xdr:rowOff>
                  </from>
                  <to>
                    <xdr:col>23</xdr:col>
                    <xdr:colOff>123825</xdr:colOff>
                    <xdr:row>240</xdr:row>
                    <xdr:rowOff>285750</xdr:rowOff>
                  </to>
                </anchor>
              </controlPr>
            </control>
          </mc:Choice>
        </mc:AlternateContent>
        <mc:AlternateContent xmlns:mc="http://schemas.openxmlformats.org/markup-compatibility/2006">
          <mc:Choice Requires="x14">
            <control shapeId="75785" r:id="rId9" name="Check Box 9">
              <controlPr defaultSize="0" autoFill="0" autoLine="0" autoPict="0">
                <anchor moveWithCells="1">
                  <from>
                    <xdr:col>22</xdr:col>
                    <xdr:colOff>161925</xdr:colOff>
                    <xdr:row>241</xdr:row>
                    <xdr:rowOff>190500</xdr:rowOff>
                  </from>
                  <to>
                    <xdr:col>23</xdr:col>
                    <xdr:colOff>123825</xdr:colOff>
                    <xdr:row>243</xdr:row>
                    <xdr:rowOff>19050</xdr:rowOff>
                  </to>
                </anchor>
              </controlPr>
            </control>
          </mc:Choice>
        </mc:AlternateContent>
        <mc:AlternateContent xmlns:mc="http://schemas.openxmlformats.org/markup-compatibility/2006">
          <mc:Choice Requires="x14">
            <control shapeId="75788" r:id="rId10" name="Check Box 12">
              <controlPr defaultSize="0" autoFill="0" autoLine="0" autoPict="0">
                <anchor moveWithCells="1">
                  <from>
                    <xdr:col>22</xdr:col>
                    <xdr:colOff>161925</xdr:colOff>
                    <xdr:row>244</xdr:row>
                    <xdr:rowOff>76200</xdr:rowOff>
                  </from>
                  <to>
                    <xdr:col>23</xdr:col>
                    <xdr:colOff>123825</xdr:colOff>
                    <xdr:row>244</xdr:row>
                    <xdr:rowOff>304800</xdr:rowOff>
                  </to>
                </anchor>
              </controlPr>
            </control>
          </mc:Choice>
        </mc:AlternateContent>
        <mc:AlternateContent xmlns:mc="http://schemas.openxmlformats.org/markup-compatibility/2006">
          <mc:Choice Requires="x14">
            <control shapeId="75789" r:id="rId11" name="Check Box 13">
              <controlPr defaultSize="0" autoFill="0" autoLine="0" autoPict="0">
                <anchor moveWithCells="1">
                  <from>
                    <xdr:col>22</xdr:col>
                    <xdr:colOff>161925</xdr:colOff>
                    <xdr:row>246</xdr:row>
                    <xdr:rowOff>76200</xdr:rowOff>
                  </from>
                  <to>
                    <xdr:col>23</xdr:col>
                    <xdr:colOff>123825</xdr:colOff>
                    <xdr:row>246</xdr:row>
                    <xdr:rowOff>304800</xdr:rowOff>
                  </to>
                </anchor>
              </controlPr>
            </control>
          </mc:Choice>
        </mc:AlternateContent>
        <mc:AlternateContent xmlns:mc="http://schemas.openxmlformats.org/markup-compatibility/2006">
          <mc:Choice Requires="x14">
            <control shapeId="75791" r:id="rId12" name="Check Box 15">
              <controlPr defaultSize="0" autoFill="0" autoLine="0" autoPict="0">
                <anchor moveWithCells="1">
                  <from>
                    <xdr:col>22</xdr:col>
                    <xdr:colOff>161925</xdr:colOff>
                    <xdr:row>248</xdr:row>
                    <xdr:rowOff>76200</xdr:rowOff>
                  </from>
                  <to>
                    <xdr:col>23</xdr:col>
                    <xdr:colOff>123825</xdr:colOff>
                    <xdr:row>248</xdr:row>
                    <xdr:rowOff>304800</xdr:rowOff>
                  </to>
                </anchor>
              </controlPr>
            </control>
          </mc:Choice>
        </mc:AlternateContent>
        <mc:AlternateContent xmlns:mc="http://schemas.openxmlformats.org/markup-compatibility/2006">
          <mc:Choice Requires="x14">
            <control shapeId="75792" r:id="rId13" name="Check Box 16">
              <controlPr defaultSize="0" autoFill="0" autoLine="0" autoPict="0">
                <anchor moveWithCells="1">
                  <from>
                    <xdr:col>22</xdr:col>
                    <xdr:colOff>161925</xdr:colOff>
                    <xdr:row>250</xdr:row>
                    <xdr:rowOff>228600</xdr:rowOff>
                  </from>
                  <to>
                    <xdr:col>23</xdr:col>
                    <xdr:colOff>123825</xdr:colOff>
                    <xdr:row>250</xdr:row>
                    <xdr:rowOff>457200</xdr:rowOff>
                  </to>
                </anchor>
              </controlPr>
            </control>
          </mc:Choice>
        </mc:AlternateContent>
        <mc:AlternateContent xmlns:mc="http://schemas.openxmlformats.org/markup-compatibility/2006">
          <mc:Choice Requires="x14">
            <control shapeId="75793" r:id="rId14" name="Check Box 17">
              <controlPr defaultSize="0" autoFill="0" autoLine="0" autoPict="0">
                <anchor moveWithCells="1">
                  <from>
                    <xdr:col>22</xdr:col>
                    <xdr:colOff>161925</xdr:colOff>
                    <xdr:row>252</xdr:row>
                    <xdr:rowOff>190500</xdr:rowOff>
                  </from>
                  <to>
                    <xdr:col>23</xdr:col>
                    <xdr:colOff>123825</xdr:colOff>
                    <xdr:row>252</xdr:row>
                    <xdr:rowOff>419100</xdr:rowOff>
                  </to>
                </anchor>
              </controlPr>
            </control>
          </mc:Choice>
        </mc:AlternateContent>
        <mc:AlternateContent xmlns:mc="http://schemas.openxmlformats.org/markup-compatibility/2006">
          <mc:Choice Requires="x14">
            <control shapeId="75794" r:id="rId15" name="Check Box 18">
              <controlPr defaultSize="0" autoFill="0" autoLine="0" autoPict="0">
                <anchor moveWithCells="1">
                  <from>
                    <xdr:col>22</xdr:col>
                    <xdr:colOff>161925</xdr:colOff>
                    <xdr:row>254</xdr:row>
                    <xdr:rowOff>190500</xdr:rowOff>
                  </from>
                  <to>
                    <xdr:col>23</xdr:col>
                    <xdr:colOff>123825</xdr:colOff>
                    <xdr:row>256</xdr:row>
                    <xdr:rowOff>19050</xdr:rowOff>
                  </to>
                </anchor>
              </controlPr>
            </control>
          </mc:Choice>
        </mc:AlternateContent>
        <mc:AlternateContent xmlns:mc="http://schemas.openxmlformats.org/markup-compatibility/2006">
          <mc:Choice Requires="x14">
            <control shapeId="75795" r:id="rId16" name="Check Box 19">
              <controlPr defaultSize="0" autoFill="0" autoLine="0" autoPict="0">
                <anchor moveWithCells="1">
                  <from>
                    <xdr:col>22</xdr:col>
                    <xdr:colOff>161925</xdr:colOff>
                    <xdr:row>256</xdr:row>
                    <xdr:rowOff>85725</xdr:rowOff>
                  </from>
                  <to>
                    <xdr:col>23</xdr:col>
                    <xdr:colOff>123825</xdr:colOff>
                    <xdr:row>256</xdr:row>
                    <xdr:rowOff>314325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tabColor theme="9" tint="0.59999389629810485"/>
  </sheetPr>
  <dimension ref="A1:AT324"/>
  <sheetViews>
    <sheetView showGridLines="0" view="pageBreakPreview" zoomScaleNormal="90" zoomScaleSheetLayoutView="100" workbookViewId="0">
      <selection sqref="A1:AH1"/>
    </sheetView>
  </sheetViews>
  <sheetFormatPr defaultColWidth="2.875" defaultRowHeight="16.5" customHeight="1" x14ac:dyDescent="0.15"/>
  <cols>
    <col min="1" max="1" width="1.875" style="13" customWidth="1"/>
    <col min="2" max="2" width="2.875" style="13"/>
    <col min="3" max="7" width="3.125" style="13" customWidth="1"/>
    <col min="8" max="11" width="2.875" style="13"/>
    <col min="12" max="12" width="2.875" style="13" customWidth="1"/>
    <col min="13" max="26" width="2.875" style="13"/>
    <col min="27" max="27" width="2.875" style="23"/>
    <col min="28" max="16384" width="2.875" style="13"/>
  </cols>
  <sheetData>
    <row r="1" spans="1:46" ht="16.5" customHeight="1" x14ac:dyDescent="0.15">
      <c r="A1" s="1566" t="s">
        <v>130</v>
      </c>
      <c r="B1" s="1566"/>
      <c r="C1" s="1566"/>
      <c r="D1" s="1566"/>
      <c r="E1" s="1566"/>
      <c r="F1" s="1566"/>
      <c r="G1" s="1566"/>
      <c r="H1" s="1566"/>
      <c r="I1" s="1566"/>
      <c r="J1" s="1566"/>
      <c r="K1" s="1566"/>
      <c r="L1" s="1566"/>
      <c r="M1" s="1566"/>
      <c r="N1" s="1566"/>
      <c r="O1" s="1566"/>
      <c r="P1" s="1566"/>
      <c r="Q1" s="1566"/>
      <c r="R1" s="1566"/>
      <c r="S1" s="1566"/>
      <c r="T1" s="1566"/>
      <c r="U1" s="1566"/>
      <c r="V1" s="1566"/>
      <c r="W1" s="1566"/>
      <c r="X1" s="1566"/>
      <c r="Y1" s="1566"/>
      <c r="Z1" s="1566"/>
      <c r="AA1" s="1566"/>
      <c r="AB1" s="1566"/>
      <c r="AC1" s="1566"/>
      <c r="AD1" s="1566"/>
      <c r="AE1" s="1566"/>
      <c r="AF1" s="1566"/>
      <c r="AG1" s="1566"/>
      <c r="AH1" s="1566"/>
    </row>
    <row r="2" spans="1:46" ht="16.5" customHeight="1" x14ac:dyDescent="0.15">
      <c r="AA2" s="13"/>
    </row>
    <row r="3" spans="1:46" ht="16.5" customHeight="1" x14ac:dyDescent="0.15">
      <c r="A3" s="5"/>
      <c r="B3" s="13" t="s">
        <v>61</v>
      </c>
      <c r="C3" s="3"/>
      <c r="D3" s="3"/>
      <c r="E3" s="3"/>
      <c r="F3" s="3"/>
      <c r="G3" s="3"/>
      <c r="H3" s="3"/>
      <c r="I3" s="48"/>
      <c r="J3" s="48"/>
      <c r="K3" s="3"/>
      <c r="L3" s="3"/>
      <c r="AA3" s="13"/>
    </row>
    <row r="4" spans="1:46" ht="16.5" customHeight="1" x14ac:dyDescent="0.15">
      <c r="A4" s="5"/>
      <c r="C4" s="3"/>
      <c r="D4" s="3"/>
      <c r="E4" s="3"/>
      <c r="F4" s="3"/>
      <c r="G4" s="3"/>
      <c r="H4" s="3"/>
      <c r="I4" s="48"/>
      <c r="J4" s="48"/>
      <c r="K4" s="3"/>
      <c r="L4" s="3"/>
      <c r="AA4" s="13"/>
    </row>
    <row r="5" spans="1:46" ht="16.5" customHeight="1" x14ac:dyDescent="0.15">
      <c r="C5" s="5" t="s">
        <v>146</v>
      </c>
      <c r="D5" s="1" t="s">
        <v>147</v>
      </c>
      <c r="E5" s="3"/>
      <c r="F5" s="3"/>
      <c r="G5" s="3"/>
      <c r="H5" s="3"/>
      <c r="I5" s="48"/>
      <c r="J5" s="48"/>
      <c r="K5" s="3"/>
      <c r="L5" s="3"/>
      <c r="AA5" s="13"/>
    </row>
    <row r="6" spans="1:46" ht="8.25" customHeight="1" x14ac:dyDescent="0.15">
      <c r="C6" s="15"/>
      <c r="D6" s="15"/>
      <c r="E6" s="15"/>
      <c r="F6" s="15"/>
      <c r="G6" s="15"/>
      <c r="H6" s="15"/>
      <c r="I6" s="15"/>
      <c r="J6" s="15"/>
      <c r="K6" s="15"/>
      <c r="L6" s="15"/>
      <c r="M6" s="15"/>
      <c r="N6" s="15"/>
      <c r="O6" s="15"/>
      <c r="P6" s="15"/>
      <c r="Q6" s="15"/>
      <c r="R6" s="15"/>
      <c r="S6" s="15"/>
      <c r="T6" s="15"/>
      <c r="U6" s="15"/>
      <c r="V6" s="15"/>
      <c r="W6" s="15"/>
      <c r="X6" s="15"/>
      <c r="Y6" s="15"/>
      <c r="Z6" s="15"/>
      <c r="AA6" s="13"/>
    </row>
    <row r="7" spans="1:46" ht="19.5" customHeight="1" x14ac:dyDescent="0.15">
      <c r="B7" s="1536" t="s">
        <v>178</v>
      </c>
      <c r="C7" s="1499" t="s">
        <v>121</v>
      </c>
      <c r="D7" s="1500"/>
      <c r="E7" s="1500"/>
      <c r="F7" s="1500"/>
      <c r="G7" s="1501"/>
      <c r="H7" s="1537" t="str">
        <f>IF(入力シート!K15="","",入力シート!K15)</f>
        <v/>
      </c>
      <c r="I7" s="1504"/>
      <c r="J7" s="1504"/>
      <c r="K7" s="1504"/>
      <c r="L7" s="1504"/>
      <c r="M7" s="1504"/>
      <c r="N7" s="1504"/>
      <c r="O7" s="1504"/>
      <c r="P7" s="1504"/>
      <c r="Q7" s="1504"/>
      <c r="R7" s="1504"/>
      <c r="S7" s="1504"/>
      <c r="T7" s="1504"/>
      <c r="U7" s="1504"/>
      <c r="V7" s="1504"/>
      <c r="W7" s="1504"/>
      <c r="X7" s="1504"/>
      <c r="Y7" s="1504"/>
      <c r="Z7" s="1504"/>
      <c r="AA7" s="1504"/>
      <c r="AB7" s="1504"/>
      <c r="AC7" s="1504"/>
      <c r="AD7" s="1504"/>
      <c r="AE7" s="1504"/>
      <c r="AF7" s="1505"/>
      <c r="AM7" s="14"/>
    </row>
    <row r="8" spans="1:46" ht="19.5" customHeight="1" x14ac:dyDescent="0.15">
      <c r="B8" s="1536"/>
      <c r="C8" s="1477" t="s">
        <v>46</v>
      </c>
      <c r="D8" s="1478"/>
      <c r="E8" s="1478"/>
      <c r="F8" s="1478"/>
      <c r="G8" s="1538"/>
      <c r="H8" s="1539" t="str">
        <f>IF(入力シート!K16="","",入力シート!K16)</f>
        <v/>
      </c>
      <c r="I8" s="1471"/>
      <c r="J8" s="1471"/>
      <c r="K8" s="1471"/>
      <c r="L8" s="1471"/>
      <c r="M8" s="1471"/>
      <c r="N8" s="1471"/>
      <c r="O8" s="1471"/>
      <c r="P8" s="1471"/>
      <c r="Q8" s="1471"/>
      <c r="R8" s="1471"/>
      <c r="S8" s="1471"/>
      <c r="T8" s="1471"/>
      <c r="U8" s="1471"/>
      <c r="V8" s="1471"/>
      <c r="W8" s="1471"/>
      <c r="X8" s="1471"/>
      <c r="Y8" s="1471"/>
      <c r="Z8" s="1471"/>
      <c r="AA8" s="1471"/>
      <c r="AB8" s="1471"/>
      <c r="AC8" s="1471"/>
      <c r="AD8" s="1471"/>
      <c r="AE8" s="1471"/>
      <c r="AF8" s="1472"/>
      <c r="AN8" s="24"/>
      <c r="AO8" s="24"/>
    </row>
    <row r="9" spans="1:46" ht="19.5" customHeight="1" x14ac:dyDescent="0.15">
      <c r="B9" s="1536"/>
      <c r="C9" s="1512" t="s">
        <v>122</v>
      </c>
      <c r="D9" s="1513"/>
      <c r="E9" s="1513"/>
      <c r="F9" s="1513"/>
      <c r="G9" s="1540"/>
      <c r="H9" s="1541" t="str">
        <f>IF(入力シート!K17="","",入力シート!K17)</f>
        <v/>
      </c>
      <c r="I9" s="1542"/>
      <c r="J9" s="1542"/>
      <c r="K9" s="1542"/>
      <c r="L9" s="1542"/>
      <c r="M9" s="1542"/>
      <c r="N9" s="1542"/>
      <c r="O9" s="1542"/>
      <c r="P9" s="1542"/>
      <c r="Q9" s="1542"/>
      <c r="R9" s="1542"/>
      <c r="S9" s="1542"/>
      <c r="T9" s="1542"/>
      <c r="U9" s="1542"/>
      <c r="V9" s="1542"/>
      <c r="W9" s="1542"/>
      <c r="X9" s="1542"/>
      <c r="Y9" s="1542"/>
      <c r="Z9" s="1542"/>
      <c r="AA9" s="1542"/>
      <c r="AB9" s="1542"/>
      <c r="AC9" s="1542"/>
      <c r="AD9" s="1542"/>
      <c r="AE9" s="1542"/>
      <c r="AF9" s="1543"/>
      <c r="AT9" s="6"/>
    </row>
    <row r="10" spans="1:46" ht="19.5" customHeight="1" x14ac:dyDescent="0.15">
      <c r="B10" s="1536"/>
      <c r="C10" s="1512" t="s">
        <v>123</v>
      </c>
      <c r="D10" s="1513"/>
      <c r="E10" s="1513"/>
      <c r="F10" s="1513"/>
      <c r="G10" s="1540"/>
      <c r="H10" s="1544" t="str">
        <f>IF(入力シート!K18="","",入力シート!K18)</f>
        <v/>
      </c>
      <c r="I10" s="1545"/>
      <c r="J10" s="1545"/>
      <c r="K10" s="1545"/>
      <c r="L10" s="1545"/>
      <c r="M10" s="1545"/>
      <c r="N10" s="1545"/>
      <c r="O10" s="1545"/>
      <c r="P10" s="1545"/>
      <c r="Q10" s="1545"/>
      <c r="R10" s="1545"/>
      <c r="S10" s="1545"/>
      <c r="T10" s="1545"/>
      <c r="U10" s="1545"/>
      <c r="V10" s="1545"/>
      <c r="W10" s="1545"/>
      <c r="X10" s="1545"/>
      <c r="Y10" s="1545"/>
      <c r="Z10" s="1545"/>
      <c r="AA10" s="1545"/>
      <c r="AB10" s="1545"/>
      <c r="AC10" s="1545"/>
      <c r="AD10" s="1545"/>
      <c r="AE10" s="1545"/>
      <c r="AF10" s="1546"/>
    </row>
    <row r="11" spans="1:46" ht="19.5" customHeight="1" x14ac:dyDescent="0.15">
      <c r="B11" s="1536"/>
      <c r="C11" s="1547" t="s">
        <v>121</v>
      </c>
      <c r="D11" s="1548"/>
      <c r="E11" s="1548"/>
      <c r="F11" s="1548"/>
      <c r="G11" s="1549"/>
      <c r="H11" s="1503"/>
      <c r="I11" s="1550"/>
      <c r="J11" s="1504" t="str">
        <f>IF(入力シート!K19="","",入力シート!K19)</f>
        <v/>
      </c>
      <c r="K11" s="1504"/>
      <c r="L11" s="1504"/>
      <c r="M11" s="1504"/>
      <c r="N11" s="1504"/>
      <c r="O11" s="1504"/>
      <c r="P11" s="1504"/>
      <c r="Q11" s="1504"/>
      <c r="R11" s="1504"/>
      <c r="S11" s="1505"/>
      <c r="T11" s="1503"/>
      <c r="U11" s="1550"/>
      <c r="V11" s="1504" t="str">
        <f>IF(入力シート!K20="","",入力シート!K20)</f>
        <v/>
      </c>
      <c r="W11" s="1504"/>
      <c r="X11" s="1504"/>
      <c r="Y11" s="1504"/>
      <c r="Z11" s="1504"/>
      <c r="AA11" s="1504"/>
      <c r="AB11" s="1504"/>
      <c r="AC11" s="1504"/>
      <c r="AD11" s="1504"/>
      <c r="AE11" s="1504"/>
      <c r="AF11" s="1505"/>
    </row>
    <row r="12" spans="1:46" ht="19.5" customHeight="1" x14ac:dyDescent="0.15">
      <c r="B12" s="1536"/>
      <c r="C12" s="1477" t="s">
        <v>137</v>
      </c>
      <c r="D12" s="1478"/>
      <c r="E12" s="1478"/>
      <c r="F12" s="1478"/>
      <c r="G12" s="1538"/>
      <c r="H12" s="1551" t="s">
        <v>131</v>
      </c>
      <c r="I12" s="1552"/>
      <c r="J12" s="1471" t="str">
        <f>IF(入力シート!K21="","",入力シート!K21)</f>
        <v/>
      </c>
      <c r="K12" s="1471"/>
      <c r="L12" s="1471"/>
      <c r="M12" s="1471"/>
      <c r="N12" s="1471"/>
      <c r="O12" s="1471"/>
      <c r="P12" s="1471"/>
      <c r="Q12" s="1471"/>
      <c r="R12" s="1471"/>
      <c r="S12" s="1472"/>
      <c r="T12" s="1551" t="s">
        <v>132</v>
      </c>
      <c r="U12" s="1552"/>
      <c r="V12" s="1471" t="str">
        <f>IF(入力シート!K22="","",入力シート!K22)</f>
        <v/>
      </c>
      <c r="W12" s="1471"/>
      <c r="X12" s="1471"/>
      <c r="Y12" s="1471"/>
      <c r="Z12" s="1471"/>
      <c r="AA12" s="1471"/>
      <c r="AB12" s="1471"/>
      <c r="AC12" s="1471"/>
      <c r="AD12" s="1471"/>
      <c r="AE12" s="1471"/>
      <c r="AF12" s="1472"/>
    </row>
    <row r="13" spans="1:46" ht="19.5" customHeight="1" x14ac:dyDescent="0.15">
      <c r="B13" s="1536"/>
      <c r="C13" s="1451"/>
      <c r="D13" s="1452"/>
      <c r="E13" s="1452"/>
      <c r="F13" s="1452"/>
      <c r="G13" s="1453"/>
      <c r="H13" s="1553"/>
      <c r="I13" s="1554"/>
      <c r="J13" s="1532"/>
      <c r="K13" s="1532"/>
      <c r="L13" s="1532"/>
      <c r="M13" s="1532"/>
      <c r="N13" s="1532"/>
      <c r="O13" s="1532"/>
      <c r="P13" s="1532"/>
      <c r="Q13" s="1532"/>
      <c r="R13" s="1532"/>
      <c r="S13" s="1533"/>
      <c r="T13" s="1553"/>
      <c r="U13" s="1554"/>
      <c r="V13" s="1532"/>
      <c r="W13" s="1532"/>
      <c r="X13" s="1532"/>
      <c r="Y13" s="1532"/>
      <c r="Z13" s="1532"/>
      <c r="AA13" s="1532"/>
      <c r="AB13" s="1532"/>
      <c r="AC13" s="1532"/>
      <c r="AD13" s="1532"/>
      <c r="AE13" s="1532"/>
      <c r="AF13" s="1533"/>
    </row>
    <row r="14" spans="1:46" ht="19.5" customHeight="1" x14ac:dyDescent="0.15">
      <c r="C14" s="1487" t="s">
        <v>47</v>
      </c>
      <c r="D14" s="1488"/>
      <c r="E14" s="1488"/>
      <c r="F14" s="1488"/>
      <c r="G14" s="1489"/>
      <c r="H14" s="422" t="s">
        <v>48</v>
      </c>
      <c r="I14" s="1564" t="str">
        <f>IF(入力シート!K23="","",LEFT(入力シート!K23,3)&amp;"-"&amp;RIGHT(入力シート!K23,4))</f>
        <v/>
      </c>
      <c r="J14" s="1564"/>
      <c r="K14" s="1564"/>
      <c r="L14" s="1564"/>
      <c r="M14" s="1565"/>
      <c r="N14" s="1451" t="s">
        <v>133</v>
      </c>
      <c r="O14" s="1452"/>
      <c r="P14" s="1452"/>
      <c r="Q14" s="1475" t="str">
        <f>IF(入力シート!K24="","",入力シート!K24)</f>
        <v/>
      </c>
      <c r="R14" s="1475"/>
      <c r="S14" s="1475"/>
      <c r="T14" s="1476"/>
      <c r="U14" s="1451" t="s">
        <v>134</v>
      </c>
      <c r="V14" s="1452"/>
      <c r="W14" s="1452"/>
      <c r="X14" s="1475" t="str">
        <f>IF(入力シート!K25="","",入力シート!K25)</f>
        <v/>
      </c>
      <c r="Y14" s="1475"/>
      <c r="Z14" s="1475"/>
      <c r="AA14" s="1475"/>
      <c r="AB14" s="1475"/>
      <c r="AC14" s="1475"/>
      <c r="AD14" s="1475"/>
      <c r="AE14" s="1475"/>
      <c r="AF14" s="1476"/>
    </row>
    <row r="15" spans="1:46" ht="19.5" customHeight="1" x14ac:dyDescent="0.15">
      <c r="C15" s="1490"/>
      <c r="D15" s="1491"/>
      <c r="E15" s="1491"/>
      <c r="F15" s="1491"/>
      <c r="G15" s="1492"/>
      <c r="H15" s="1514" t="str">
        <f>IF(入力シート!K26="","",入力シート!K26&amp;IF(入力シート!K27="－","","　"&amp;入力シート!K27))</f>
        <v/>
      </c>
      <c r="I15" s="1515"/>
      <c r="J15" s="1515"/>
      <c r="K15" s="1515"/>
      <c r="L15" s="1515"/>
      <c r="M15" s="1515"/>
      <c r="N15" s="1515"/>
      <c r="O15" s="1515"/>
      <c r="P15" s="1515"/>
      <c r="Q15" s="1515"/>
      <c r="R15" s="1515"/>
      <c r="S15" s="1515"/>
      <c r="T15" s="1515"/>
      <c r="U15" s="1515"/>
      <c r="V15" s="1515"/>
      <c r="W15" s="1515"/>
      <c r="X15" s="1515"/>
      <c r="Y15" s="1515"/>
      <c r="Z15" s="1515"/>
      <c r="AA15" s="1515"/>
      <c r="AB15" s="1515"/>
      <c r="AC15" s="1515"/>
      <c r="AD15" s="1515"/>
      <c r="AE15" s="1515"/>
      <c r="AF15" s="1516"/>
    </row>
    <row r="16" spans="1:46" ht="19.5" customHeight="1" x14ac:dyDescent="0.15">
      <c r="B16" s="7"/>
      <c r="C16" s="1493"/>
      <c r="D16" s="1494"/>
      <c r="E16" s="1494"/>
      <c r="F16" s="1494"/>
      <c r="G16" s="1495"/>
      <c r="H16" s="1517"/>
      <c r="I16" s="1518"/>
      <c r="J16" s="1518"/>
      <c r="K16" s="1518"/>
      <c r="L16" s="1518"/>
      <c r="M16" s="1518"/>
      <c r="N16" s="1518"/>
      <c r="O16" s="1518"/>
      <c r="P16" s="1518"/>
      <c r="Q16" s="1518"/>
      <c r="R16" s="1518"/>
      <c r="S16" s="1518"/>
      <c r="T16" s="1518"/>
      <c r="U16" s="1518"/>
      <c r="V16" s="1518"/>
      <c r="W16" s="1518"/>
      <c r="X16" s="1518"/>
      <c r="Y16" s="1518"/>
      <c r="Z16" s="1518"/>
      <c r="AA16" s="1518"/>
      <c r="AB16" s="1518"/>
      <c r="AC16" s="1518"/>
      <c r="AD16" s="1518"/>
      <c r="AE16" s="1518"/>
      <c r="AF16" s="1519"/>
    </row>
    <row r="17" spans="2:34" ht="8.25" customHeight="1" x14ac:dyDescent="0.15">
      <c r="B17" s="7"/>
      <c r="C17" s="3"/>
      <c r="D17" s="3"/>
      <c r="E17" s="34"/>
      <c r="F17" s="34"/>
      <c r="G17" s="34"/>
      <c r="H17" s="34"/>
      <c r="I17" s="48"/>
      <c r="J17" s="48"/>
      <c r="K17" s="3"/>
      <c r="L17" s="3"/>
      <c r="AA17" s="13"/>
    </row>
    <row r="18" spans="2:34" ht="16.5" customHeight="1" x14ac:dyDescent="0.15">
      <c r="C18" s="5" t="s">
        <v>148</v>
      </c>
      <c r="D18" s="7" t="s">
        <v>49</v>
      </c>
      <c r="E18" s="3"/>
      <c r="F18" s="3"/>
      <c r="G18" s="3"/>
      <c r="H18" s="3"/>
      <c r="I18" s="48"/>
      <c r="K18" s="24"/>
      <c r="N18" s="3" t="s">
        <v>174</v>
      </c>
      <c r="AA18" s="13"/>
      <c r="AB18" s="25" t="s">
        <v>888</v>
      </c>
      <c r="AC18" s="25"/>
      <c r="AD18" s="25"/>
      <c r="AE18" s="25" t="s">
        <v>38</v>
      </c>
      <c r="AF18" s="25" t="s">
        <v>150</v>
      </c>
      <c r="AG18" s="25"/>
      <c r="AH18" s="25"/>
    </row>
    <row r="19" spans="2:34" ht="8.25" customHeight="1" x14ac:dyDescent="0.15">
      <c r="C19" s="15"/>
      <c r="D19" s="15"/>
      <c r="E19" s="15"/>
      <c r="F19" s="15"/>
      <c r="G19" s="15"/>
      <c r="H19" s="15"/>
      <c r="I19" s="15"/>
      <c r="J19" s="15"/>
      <c r="K19" s="15"/>
      <c r="L19" s="15"/>
      <c r="M19" s="15"/>
      <c r="N19" s="15"/>
      <c r="O19" s="15"/>
      <c r="P19" s="15"/>
      <c r="Q19" s="15"/>
      <c r="R19" s="15"/>
      <c r="S19" s="15"/>
      <c r="T19" s="15"/>
      <c r="U19" s="15"/>
      <c r="V19" s="15"/>
      <c r="W19" s="15"/>
      <c r="X19" s="15"/>
      <c r="Y19" s="15"/>
      <c r="Z19" s="15"/>
      <c r="AA19" s="13"/>
    </row>
    <row r="20" spans="2:34" ht="19.5" customHeight="1" x14ac:dyDescent="0.15">
      <c r="B20" s="7"/>
      <c r="C20" s="1525" t="s">
        <v>50</v>
      </c>
      <c r="D20" s="1526"/>
      <c r="E20" s="1526"/>
      <c r="F20" s="1526"/>
      <c r="G20" s="1527"/>
      <c r="H20" s="1528"/>
      <c r="I20" s="1529"/>
      <c r="J20" s="1529"/>
      <c r="K20" s="1529"/>
      <c r="L20" s="863" t="s">
        <v>124</v>
      </c>
      <c r="M20" s="1529"/>
      <c r="N20" s="1529"/>
      <c r="O20" s="863" t="s">
        <v>125</v>
      </c>
      <c r="P20" s="1529"/>
      <c r="Q20" s="1529"/>
      <c r="R20" s="863" t="s">
        <v>126</v>
      </c>
      <c r="S20" s="1530" t="s">
        <v>51</v>
      </c>
      <c r="T20" s="1530"/>
      <c r="U20" s="1530"/>
      <c r="V20" s="864"/>
      <c r="W20" s="1529"/>
      <c r="X20" s="1529"/>
      <c r="Y20" s="1529"/>
      <c r="Z20" s="863" t="s">
        <v>124</v>
      </c>
      <c r="AA20" s="1529"/>
      <c r="AB20" s="1529"/>
      <c r="AC20" s="863" t="s">
        <v>125</v>
      </c>
      <c r="AD20" s="1529"/>
      <c r="AE20" s="1529"/>
      <c r="AF20" s="865" t="s">
        <v>126</v>
      </c>
    </row>
    <row r="21" spans="2:34" ht="19.5" customHeight="1" x14ac:dyDescent="0.15">
      <c r="C21" s="1444" t="s">
        <v>52</v>
      </c>
      <c r="D21" s="1445"/>
      <c r="E21" s="1445"/>
      <c r="F21" s="1445"/>
      <c r="G21" s="1446"/>
      <c r="H21" s="1520"/>
      <c r="I21" s="1520"/>
      <c r="J21" s="1520"/>
      <c r="K21" s="1520"/>
      <c r="L21" s="1520"/>
      <c r="M21" s="1520"/>
      <c r="N21" s="1520"/>
      <c r="O21" s="1520"/>
      <c r="P21" s="1520"/>
      <c r="Q21" s="1520"/>
      <c r="R21" s="1521" t="s">
        <v>53</v>
      </c>
      <c r="S21" s="1522"/>
      <c r="T21" s="1522"/>
      <c r="U21" s="1522"/>
      <c r="V21" s="1524"/>
      <c r="W21" s="1520"/>
      <c r="X21" s="1520"/>
      <c r="Y21" s="1520"/>
      <c r="Z21" s="1520"/>
      <c r="AA21" s="1520"/>
      <c r="AB21" s="1520"/>
      <c r="AC21" s="1520"/>
      <c r="AD21" s="1520"/>
      <c r="AE21" s="1520"/>
      <c r="AF21" s="1520"/>
    </row>
    <row r="22" spans="2:34" ht="19.5" customHeight="1" x14ac:dyDescent="0.15">
      <c r="C22" s="1444" t="s">
        <v>54</v>
      </c>
      <c r="D22" s="1445"/>
      <c r="E22" s="1445"/>
      <c r="F22" s="1445"/>
      <c r="G22" s="1446"/>
      <c r="H22" s="1520"/>
      <c r="I22" s="1520"/>
      <c r="J22" s="1520"/>
      <c r="K22" s="1520"/>
      <c r="L22" s="1520"/>
      <c r="M22" s="1520"/>
      <c r="N22" s="1520"/>
      <c r="O22" s="1520"/>
      <c r="P22" s="1520"/>
      <c r="Q22" s="1520"/>
      <c r="R22" s="1444" t="s">
        <v>55</v>
      </c>
      <c r="S22" s="1445"/>
      <c r="T22" s="1445"/>
      <c r="U22" s="1445"/>
      <c r="V22" s="1531"/>
      <c r="W22" s="1520"/>
      <c r="X22" s="1520"/>
      <c r="Y22" s="1520"/>
      <c r="Z22" s="1520"/>
      <c r="AA22" s="1520"/>
      <c r="AB22" s="1520"/>
      <c r="AC22" s="1520"/>
      <c r="AD22" s="1520"/>
      <c r="AE22" s="1520"/>
      <c r="AF22" s="1520"/>
    </row>
    <row r="23" spans="2:34" ht="19.5" customHeight="1" x14ac:dyDescent="0.15">
      <c r="B23" s="2"/>
      <c r="C23" s="1521" t="s">
        <v>56</v>
      </c>
      <c r="D23" s="1522"/>
      <c r="E23" s="1522"/>
      <c r="F23" s="1522"/>
      <c r="G23" s="1523"/>
      <c r="H23" s="1520"/>
      <c r="I23" s="1520"/>
      <c r="J23" s="1520"/>
      <c r="K23" s="1520"/>
      <c r="L23" s="1520"/>
      <c r="M23" s="1520"/>
      <c r="N23" s="1520"/>
      <c r="O23" s="1520"/>
      <c r="P23" s="1520"/>
      <c r="Q23" s="1520"/>
      <c r="R23" s="1521" t="s">
        <v>57</v>
      </c>
      <c r="S23" s="1522"/>
      <c r="T23" s="1522"/>
      <c r="U23" s="1522"/>
      <c r="V23" s="1524"/>
      <c r="W23" s="1520"/>
      <c r="X23" s="1520"/>
      <c r="Y23" s="1520"/>
      <c r="Z23" s="1520"/>
      <c r="AA23" s="1520"/>
      <c r="AB23" s="1520"/>
      <c r="AC23" s="1520"/>
      <c r="AD23" s="1520"/>
      <c r="AE23" s="1520"/>
      <c r="AF23" s="1520"/>
    </row>
    <row r="24" spans="2:34" ht="8.25" customHeight="1" x14ac:dyDescent="0.15">
      <c r="B24" s="2"/>
      <c r="C24" s="3"/>
      <c r="D24" s="3"/>
      <c r="E24" s="34"/>
      <c r="F24" s="34"/>
      <c r="G24" s="34"/>
      <c r="H24" s="34"/>
      <c r="I24" s="48"/>
      <c r="J24" s="48"/>
      <c r="K24" s="3"/>
      <c r="L24" s="3"/>
      <c r="AA24" s="13"/>
    </row>
    <row r="25" spans="2:34" ht="16.5" customHeight="1" x14ac:dyDescent="0.15">
      <c r="C25" s="5" t="s">
        <v>149</v>
      </c>
      <c r="D25" s="3" t="s">
        <v>140</v>
      </c>
      <c r="E25" s="3"/>
      <c r="F25" s="3"/>
      <c r="G25" s="3"/>
      <c r="I25" s="48"/>
      <c r="K25" s="38"/>
      <c r="L25" s="48"/>
      <c r="M25" s="3"/>
      <c r="AA25" s="13"/>
    </row>
    <row r="26" spans="2:34" ht="8.25" customHeight="1" x14ac:dyDescent="0.15">
      <c r="C26" s="15"/>
      <c r="D26" s="15"/>
      <c r="E26" s="15"/>
      <c r="F26" s="15"/>
      <c r="G26" s="15"/>
      <c r="H26" s="15"/>
      <c r="I26" s="15"/>
      <c r="J26" s="15"/>
      <c r="K26" s="15"/>
      <c r="L26" s="15"/>
      <c r="M26" s="15"/>
      <c r="N26" s="15"/>
      <c r="O26" s="15"/>
      <c r="P26" s="15"/>
      <c r="Q26" s="15"/>
      <c r="R26" s="15"/>
      <c r="S26" s="15"/>
      <c r="T26" s="15"/>
      <c r="U26" s="15"/>
      <c r="V26" s="15"/>
      <c r="W26" s="15"/>
      <c r="X26" s="15"/>
      <c r="Y26" s="15"/>
      <c r="Z26" s="15"/>
      <c r="AA26" s="13"/>
    </row>
    <row r="27" spans="2:34" ht="19.5" customHeight="1" x14ac:dyDescent="0.15">
      <c r="C27" s="1485" t="s">
        <v>151</v>
      </c>
      <c r="D27" s="1485"/>
      <c r="E27" s="1485"/>
      <c r="F27" s="1485"/>
      <c r="G27" s="1485"/>
      <c r="H27" s="1486" t="str">
        <f>IF(入力シート!B28=1,"○","－")</f>
        <v>－</v>
      </c>
      <c r="I27" s="1486"/>
      <c r="J27" s="1486"/>
      <c r="K27" s="48" t="s">
        <v>152</v>
      </c>
      <c r="L27" s="3" t="s">
        <v>153</v>
      </c>
      <c r="M27" s="15"/>
      <c r="N27" s="15"/>
      <c r="O27" s="15"/>
      <c r="P27" s="15"/>
      <c r="Q27" s="15"/>
      <c r="R27" s="15"/>
      <c r="S27" s="15"/>
      <c r="T27" s="15"/>
      <c r="U27" s="15"/>
      <c r="V27" s="15"/>
      <c r="W27" s="15"/>
      <c r="X27" s="15"/>
      <c r="Y27" s="15"/>
      <c r="Z27" s="15"/>
      <c r="AA27" s="13"/>
    </row>
    <row r="28" spans="2:34" ht="19.5" customHeight="1" x14ac:dyDescent="0.15">
      <c r="B28" s="2"/>
      <c r="C28" s="1448" t="s">
        <v>127</v>
      </c>
      <c r="D28" s="1449"/>
      <c r="E28" s="1449"/>
      <c r="F28" s="1449"/>
      <c r="G28" s="1449"/>
      <c r="H28" s="1466" t="str">
        <f>IF(入力シート!K29="","",入力シート!K29)</f>
        <v/>
      </c>
      <c r="I28" s="1466"/>
      <c r="J28" s="1466"/>
      <c r="K28" s="1466"/>
      <c r="L28" s="1466"/>
      <c r="M28" s="1466"/>
      <c r="N28" s="1466"/>
      <c r="O28" s="1466"/>
      <c r="P28" s="1466"/>
      <c r="Q28" s="1466"/>
      <c r="R28" s="1466"/>
      <c r="S28" s="1466"/>
      <c r="T28" s="1466"/>
      <c r="U28" s="1466"/>
      <c r="V28" s="1466"/>
      <c r="W28" s="1466"/>
      <c r="X28" s="1466"/>
      <c r="Y28" s="1466"/>
      <c r="Z28" s="1466"/>
      <c r="AA28" s="1466"/>
      <c r="AB28" s="1466"/>
      <c r="AC28" s="1466"/>
      <c r="AD28" s="1466"/>
      <c r="AE28" s="1466"/>
      <c r="AF28" s="1466"/>
    </row>
    <row r="29" spans="2:34" ht="19.5" customHeight="1" x14ac:dyDescent="0.15">
      <c r="B29" s="2"/>
      <c r="C29" s="1496" t="s">
        <v>128</v>
      </c>
      <c r="D29" s="1497"/>
      <c r="E29" s="1497"/>
      <c r="F29" s="1497"/>
      <c r="G29" s="1498"/>
      <c r="H29" s="1466" t="str">
        <f>IF(入力シート!K30="","",入力シート!K30)</f>
        <v/>
      </c>
      <c r="I29" s="1466"/>
      <c r="J29" s="1466"/>
      <c r="K29" s="1466"/>
      <c r="L29" s="1466"/>
      <c r="M29" s="1466"/>
      <c r="N29" s="1466"/>
      <c r="O29" s="1466"/>
      <c r="P29" s="1466"/>
      <c r="Q29" s="1466"/>
      <c r="R29" s="1466"/>
      <c r="S29" s="1466"/>
      <c r="T29" s="1466"/>
      <c r="U29" s="1466"/>
      <c r="V29" s="1466"/>
      <c r="W29" s="1466"/>
      <c r="X29" s="1466"/>
      <c r="Y29" s="1466"/>
      <c r="Z29" s="1466"/>
      <c r="AA29" s="1466"/>
      <c r="AB29" s="1466"/>
      <c r="AC29" s="1466"/>
      <c r="AD29" s="1466"/>
      <c r="AE29" s="1466"/>
      <c r="AF29" s="1466"/>
    </row>
    <row r="30" spans="2:34" ht="19.5" customHeight="1" x14ac:dyDescent="0.15">
      <c r="B30" s="2"/>
      <c r="C30" s="1499" t="s">
        <v>121</v>
      </c>
      <c r="D30" s="1500"/>
      <c r="E30" s="1500"/>
      <c r="F30" s="1500"/>
      <c r="G30" s="1501"/>
      <c r="H30" s="1502"/>
      <c r="I30" s="1503"/>
      <c r="J30" s="1504" t="str">
        <f>IF(入力シート!K31="","",入力シート!K31)</f>
        <v/>
      </c>
      <c r="K30" s="1504"/>
      <c r="L30" s="1504"/>
      <c r="M30" s="1504"/>
      <c r="N30" s="1504"/>
      <c r="O30" s="1504"/>
      <c r="P30" s="1504"/>
      <c r="Q30" s="1504"/>
      <c r="R30" s="1504"/>
      <c r="S30" s="1505"/>
      <c r="T30" s="1484"/>
      <c r="U30" s="1506"/>
      <c r="V30" s="1504" t="str">
        <f>IF(入力シート!K32="","",入力シート!K32)</f>
        <v/>
      </c>
      <c r="W30" s="1504"/>
      <c r="X30" s="1504"/>
      <c r="Y30" s="1504"/>
      <c r="Z30" s="1504"/>
      <c r="AA30" s="1504"/>
      <c r="AB30" s="1504"/>
      <c r="AC30" s="1504"/>
      <c r="AD30" s="1504"/>
      <c r="AE30" s="1504"/>
      <c r="AF30" s="1505"/>
    </row>
    <row r="31" spans="2:34" ht="19.5" customHeight="1" x14ac:dyDescent="0.15">
      <c r="B31" s="2"/>
      <c r="C31" s="1477" t="s">
        <v>138</v>
      </c>
      <c r="D31" s="1478"/>
      <c r="E31" s="1478"/>
      <c r="F31" s="1478"/>
      <c r="G31" s="1478"/>
      <c r="H31" s="1481" t="s">
        <v>131</v>
      </c>
      <c r="I31" s="1482"/>
      <c r="J31" s="1471" t="str">
        <f>IF(入力シート!K33="","",入力シート!K33)</f>
        <v/>
      </c>
      <c r="K31" s="1471"/>
      <c r="L31" s="1471"/>
      <c r="M31" s="1471"/>
      <c r="N31" s="1471"/>
      <c r="O31" s="1471"/>
      <c r="P31" s="1471"/>
      <c r="Q31" s="1471"/>
      <c r="R31" s="1471"/>
      <c r="S31" s="1472"/>
      <c r="T31" s="1481" t="s">
        <v>132</v>
      </c>
      <c r="U31" s="1482"/>
      <c r="V31" s="1471" t="str">
        <f>IF(入力シート!K34="","",入力シート!K34)</f>
        <v/>
      </c>
      <c r="W31" s="1471"/>
      <c r="X31" s="1471"/>
      <c r="Y31" s="1471"/>
      <c r="Z31" s="1471"/>
      <c r="AA31" s="1471"/>
      <c r="AB31" s="1471"/>
      <c r="AC31" s="1471"/>
      <c r="AD31" s="1471"/>
      <c r="AE31" s="1471"/>
      <c r="AF31" s="1472"/>
    </row>
    <row r="32" spans="2:34" ht="19.5" customHeight="1" x14ac:dyDescent="0.15">
      <c r="B32" s="2"/>
      <c r="C32" s="1479"/>
      <c r="D32" s="1480"/>
      <c r="E32" s="1480"/>
      <c r="F32" s="1480"/>
      <c r="G32" s="1480"/>
      <c r="H32" s="1483"/>
      <c r="I32" s="1484"/>
      <c r="J32" s="1473"/>
      <c r="K32" s="1473"/>
      <c r="L32" s="1473"/>
      <c r="M32" s="1473"/>
      <c r="N32" s="1473"/>
      <c r="O32" s="1473"/>
      <c r="P32" s="1473"/>
      <c r="Q32" s="1473"/>
      <c r="R32" s="1473"/>
      <c r="S32" s="1474"/>
      <c r="T32" s="1483"/>
      <c r="U32" s="1484"/>
      <c r="V32" s="1473"/>
      <c r="W32" s="1473"/>
      <c r="X32" s="1473"/>
      <c r="Y32" s="1473"/>
      <c r="Z32" s="1473"/>
      <c r="AA32" s="1473"/>
      <c r="AB32" s="1473"/>
      <c r="AC32" s="1473"/>
      <c r="AD32" s="1473"/>
      <c r="AE32" s="1473"/>
      <c r="AF32" s="1474"/>
    </row>
    <row r="33" spans="2:33" ht="19.5" customHeight="1" x14ac:dyDescent="0.15">
      <c r="B33" s="2"/>
      <c r="C33" s="1507" t="s">
        <v>47</v>
      </c>
      <c r="D33" s="1508"/>
      <c r="E33" s="1508"/>
      <c r="F33" s="1508"/>
      <c r="G33" s="1509"/>
      <c r="H33" s="421" t="s">
        <v>48</v>
      </c>
      <c r="I33" s="1564" t="str">
        <f>IF(入力シート!K35="","",LEFT(入力シート!K35,3)&amp;"-"&amp;RIGHT(入力シート!K35,4))</f>
        <v/>
      </c>
      <c r="J33" s="1564"/>
      <c r="K33" s="1564"/>
      <c r="L33" s="1564"/>
      <c r="M33" s="1565"/>
      <c r="N33" s="1512" t="s">
        <v>133</v>
      </c>
      <c r="O33" s="1513"/>
      <c r="P33" s="1513"/>
      <c r="Q33" s="1464" t="str">
        <f>IF(入力シート!K36="","",入力シート!K36)</f>
        <v/>
      </c>
      <c r="R33" s="1464"/>
      <c r="S33" s="1464"/>
      <c r="T33" s="1465"/>
      <c r="U33" s="1512" t="s">
        <v>134</v>
      </c>
      <c r="V33" s="1513"/>
      <c r="W33" s="1513"/>
      <c r="X33" s="1464" t="str">
        <f>IF(入力シート!K37="","",入力シート!K37)</f>
        <v/>
      </c>
      <c r="Y33" s="1464"/>
      <c r="Z33" s="1464"/>
      <c r="AA33" s="1464"/>
      <c r="AB33" s="1464"/>
      <c r="AC33" s="1464"/>
      <c r="AD33" s="1464"/>
      <c r="AE33" s="1464"/>
      <c r="AF33" s="1465"/>
    </row>
    <row r="34" spans="2:33" ht="19.5" customHeight="1" x14ac:dyDescent="0.15">
      <c r="B34" s="2"/>
      <c r="C34" s="1490"/>
      <c r="D34" s="1491"/>
      <c r="E34" s="1491"/>
      <c r="F34" s="1491"/>
      <c r="G34" s="1492"/>
      <c r="H34" s="1514" t="str">
        <f>入力シート!K38&amp;IF(入力シート!K39="－","","　"&amp;入力シート!K39)</f>
        <v>　</v>
      </c>
      <c r="I34" s="1515"/>
      <c r="J34" s="1515"/>
      <c r="K34" s="1515"/>
      <c r="L34" s="1515"/>
      <c r="M34" s="1515"/>
      <c r="N34" s="1515"/>
      <c r="O34" s="1515"/>
      <c r="P34" s="1515"/>
      <c r="Q34" s="1515"/>
      <c r="R34" s="1515"/>
      <c r="S34" s="1515"/>
      <c r="T34" s="1515"/>
      <c r="U34" s="1515"/>
      <c r="V34" s="1515"/>
      <c r="W34" s="1515"/>
      <c r="X34" s="1515"/>
      <c r="Y34" s="1515"/>
      <c r="Z34" s="1515"/>
      <c r="AA34" s="1515"/>
      <c r="AB34" s="1515"/>
      <c r="AC34" s="1515"/>
      <c r="AD34" s="1515"/>
      <c r="AE34" s="1515"/>
      <c r="AF34" s="1516"/>
    </row>
    <row r="35" spans="2:33" ht="19.5" customHeight="1" x14ac:dyDescent="0.15">
      <c r="B35" s="2"/>
      <c r="C35" s="1493"/>
      <c r="D35" s="1494"/>
      <c r="E35" s="1494"/>
      <c r="F35" s="1494"/>
      <c r="G35" s="1495"/>
      <c r="H35" s="1517"/>
      <c r="I35" s="1518"/>
      <c r="J35" s="1518"/>
      <c r="K35" s="1518"/>
      <c r="L35" s="1518"/>
      <c r="M35" s="1518"/>
      <c r="N35" s="1518"/>
      <c r="O35" s="1518"/>
      <c r="P35" s="1518"/>
      <c r="Q35" s="1518"/>
      <c r="R35" s="1518"/>
      <c r="S35" s="1518"/>
      <c r="T35" s="1518"/>
      <c r="U35" s="1518"/>
      <c r="V35" s="1518"/>
      <c r="W35" s="1518"/>
      <c r="X35" s="1518"/>
      <c r="Y35" s="1518"/>
      <c r="Z35" s="1518"/>
      <c r="AA35" s="1518"/>
      <c r="AB35" s="1518"/>
      <c r="AC35" s="1518"/>
      <c r="AD35" s="1518"/>
      <c r="AE35" s="1518"/>
      <c r="AF35" s="1519"/>
    </row>
    <row r="36" spans="2:33" ht="19.5" customHeight="1" x14ac:dyDescent="0.15">
      <c r="B36" s="2"/>
      <c r="C36" s="1468" t="s">
        <v>129</v>
      </c>
      <c r="D36" s="1469"/>
      <c r="E36" s="1469"/>
      <c r="F36" s="1469"/>
      <c r="G36" s="1470"/>
      <c r="H36" s="1558" t="str">
        <f>IF(入力シート!K40="","",入力シート!K40)</f>
        <v/>
      </c>
      <c r="I36" s="1559"/>
      <c r="J36" s="1559"/>
      <c r="K36" s="1559"/>
      <c r="L36" s="1559"/>
      <c r="M36" s="1559"/>
      <c r="N36" s="1559"/>
      <c r="O36" s="1559"/>
      <c r="P36" s="1559"/>
      <c r="Q36" s="1559"/>
      <c r="R36" s="1559"/>
      <c r="S36" s="1559"/>
      <c r="T36" s="1559"/>
      <c r="U36" s="1559"/>
      <c r="V36" s="1559"/>
      <c r="W36" s="1559"/>
      <c r="X36" s="1559"/>
      <c r="Y36" s="1559"/>
      <c r="Z36" s="1559"/>
      <c r="AA36" s="1559"/>
      <c r="AB36" s="1559"/>
      <c r="AC36" s="1559"/>
      <c r="AD36" s="1559"/>
      <c r="AE36" s="1559"/>
      <c r="AF36" s="1560"/>
    </row>
    <row r="37" spans="2:33" ht="19.5" customHeight="1" x14ac:dyDescent="0.15">
      <c r="B37" s="2"/>
      <c r="C37" s="1460" t="s">
        <v>58</v>
      </c>
      <c r="D37" s="1461"/>
      <c r="E37" s="1461"/>
      <c r="F37" s="1461"/>
      <c r="G37" s="1462"/>
      <c r="H37" s="1558" t="str">
        <f>IF(入力シート!K41="","",入力シート!K41)</f>
        <v/>
      </c>
      <c r="I37" s="1559"/>
      <c r="J37" s="1559"/>
      <c r="K37" s="1559"/>
      <c r="L37" s="1559"/>
      <c r="M37" s="1559"/>
      <c r="N37" s="1559"/>
      <c r="O37" s="1559"/>
      <c r="P37" s="1559"/>
      <c r="Q37" s="1559"/>
      <c r="R37" s="1559"/>
      <c r="S37" s="1559"/>
      <c r="T37" s="1559"/>
      <c r="U37" s="1559"/>
      <c r="V37" s="1559"/>
      <c r="W37" s="1559"/>
      <c r="X37" s="1559"/>
      <c r="Y37" s="1559"/>
      <c r="Z37" s="1559"/>
      <c r="AA37" s="1559"/>
      <c r="AB37" s="1559"/>
      <c r="AC37" s="1559"/>
      <c r="AD37" s="1559"/>
      <c r="AE37" s="1559"/>
      <c r="AF37" s="1560"/>
    </row>
    <row r="38" spans="2:33" ht="19.5" customHeight="1" x14ac:dyDescent="0.15">
      <c r="C38" s="1460" t="s">
        <v>272</v>
      </c>
      <c r="D38" s="1461"/>
      <c r="E38" s="1461"/>
      <c r="F38" s="1461"/>
      <c r="G38" s="1462"/>
      <c r="H38" s="1561" t="str">
        <f>IF(入力シート!K42="","",入力シート!K42)</f>
        <v/>
      </c>
      <c r="I38" s="1562"/>
      <c r="J38" s="1562"/>
      <c r="K38" s="1562"/>
      <c r="L38" s="1562"/>
      <c r="M38" s="1562"/>
      <c r="N38" s="1562"/>
      <c r="O38" s="1562"/>
      <c r="P38" s="1562"/>
      <c r="Q38" s="1562"/>
      <c r="R38" s="1562"/>
      <c r="S38" s="1562"/>
      <c r="T38" s="1562"/>
      <c r="U38" s="1562"/>
      <c r="V38" s="1562"/>
      <c r="W38" s="1562"/>
      <c r="X38" s="1562"/>
      <c r="Y38" s="1562"/>
      <c r="Z38" s="1562"/>
      <c r="AA38" s="1562"/>
      <c r="AB38" s="1562"/>
      <c r="AC38" s="1562"/>
      <c r="AD38" s="1562"/>
      <c r="AE38" s="1562"/>
      <c r="AF38" s="1563"/>
    </row>
    <row r="39" spans="2:33" ht="8.25" customHeight="1" x14ac:dyDescent="0.15">
      <c r="C39" s="330"/>
      <c r="D39" s="330"/>
      <c r="E39" s="330"/>
      <c r="F39" s="330"/>
      <c r="G39" s="330"/>
      <c r="H39" s="526"/>
      <c r="I39" s="526"/>
      <c r="J39" s="526"/>
      <c r="K39" s="526"/>
      <c r="L39" s="526"/>
      <c r="M39" s="526"/>
      <c r="N39" s="526"/>
      <c r="O39" s="526"/>
      <c r="P39" s="526"/>
      <c r="Q39" s="526"/>
      <c r="R39" s="526"/>
      <c r="S39" s="526"/>
      <c r="T39" s="526"/>
      <c r="U39" s="526"/>
      <c r="V39" s="526"/>
      <c r="W39" s="526"/>
      <c r="X39" s="526"/>
      <c r="Y39" s="526"/>
      <c r="Z39" s="526"/>
      <c r="AA39" s="526"/>
      <c r="AB39" s="526"/>
      <c r="AC39" s="526"/>
      <c r="AD39" s="526"/>
      <c r="AE39" s="526"/>
      <c r="AF39" s="526"/>
    </row>
    <row r="40" spans="2:33" ht="16.5" customHeight="1" x14ac:dyDescent="0.15">
      <c r="C40" s="5" t="s">
        <v>329</v>
      </c>
      <c r="D40" s="7" t="s">
        <v>1236</v>
      </c>
      <c r="E40" s="875"/>
      <c r="F40" s="875"/>
      <c r="G40" s="875"/>
      <c r="H40" s="527"/>
      <c r="I40" s="528"/>
      <c r="J40" s="529"/>
      <c r="K40" s="530"/>
      <c r="L40" s="529"/>
      <c r="M40" s="529"/>
      <c r="N40" s="527"/>
      <c r="O40" s="529"/>
      <c r="P40" s="529"/>
      <c r="Q40" s="529"/>
      <c r="R40" s="529"/>
      <c r="S40" s="529"/>
      <c r="T40" s="529"/>
      <c r="U40" s="529"/>
      <c r="V40" s="529"/>
      <c r="W40" s="529"/>
      <c r="X40" s="529"/>
      <c r="Y40" s="529"/>
      <c r="Z40" s="529"/>
      <c r="AA40" s="529"/>
      <c r="AB40" s="529"/>
      <c r="AC40" s="529"/>
      <c r="AD40" s="529"/>
      <c r="AE40" s="529"/>
      <c r="AF40" s="529"/>
      <c r="AG40" s="529"/>
    </row>
    <row r="41" spans="2:33" ht="8.25" customHeight="1" x14ac:dyDescent="0.15">
      <c r="C41" s="15"/>
      <c r="D41" s="15"/>
      <c r="E41" s="15"/>
      <c r="F41" s="15"/>
      <c r="G41" s="15"/>
      <c r="H41" s="531"/>
      <c r="I41" s="531"/>
      <c r="J41" s="531"/>
      <c r="K41" s="531"/>
      <c r="L41" s="531"/>
      <c r="M41" s="531"/>
      <c r="N41" s="531"/>
      <c r="O41" s="531"/>
      <c r="P41" s="531"/>
      <c r="Q41" s="531"/>
      <c r="R41" s="531"/>
      <c r="S41" s="531"/>
      <c r="T41" s="531"/>
      <c r="U41" s="531"/>
      <c r="V41" s="531"/>
      <c r="W41" s="531"/>
      <c r="X41" s="531"/>
      <c r="Y41" s="531"/>
      <c r="Z41" s="531"/>
      <c r="AA41" s="529"/>
      <c r="AB41" s="1442"/>
      <c r="AC41" s="1442"/>
      <c r="AD41" s="1442"/>
      <c r="AE41" s="532"/>
      <c r="AF41" s="1443"/>
      <c r="AG41" s="1443"/>
    </row>
    <row r="42" spans="2:33" ht="19.5" customHeight="1" x14ac:dyDescent="0.15">
      <c r="C42" s="1444" t="s">
        <v>820</v>
      </c>
      <c r="D42" s="1445"/>
      <c r="E42" s="1445"/>
      <c r="F42" s="1445"/>
      <c r="G42" s="1446"/>
      <c r="H42" s="1447" t="str">
        <f>IF(入力シート!K43="","",入力シート!K43)</f>
        <v/>
      </c>
      <c r="I42" s="1447"/>
      <c r="J42" s="1447"/>
      <c r="K42" s="1447"/>
      <c r="L42" s="1447"/>
      <c r="M42" s="1447"/>
      <c r="N42" s="1447"/>
      <c r="O42" s="1447"/>
      <c r="P42" s="1447"/>
      <c r="Q42" s="1447"/>
      <c r="R42" s="529"/>
      <c r="S42" s="529"/>
      <c r="T42" s="529"/>
      <c r="U42" s="529"/>
      <c r="V42" s="529"/>
      <c r="W42" s="529"/>
      <c r="X42" s="529"/>
      <c r="Y42" s="529"/>
      <c r="Z42" s="529"/>
      <c r="AA42" s="529"/>
      <c r="AB42" s="529"/>
      <c r="AC42" s="529"/>
      <c r="AD42" s="529"/>
      <c r="AE42" s="529"/>
      <c r="AF42" s="529"/>
      <c r="AG42" s="529"/>
    </row>
    <row r="43" spans="2:33" ht="19.5" customHeight="1" x14ac:dyDescent="0.15">
      <c r="C43" s="1448" t="s">
        <v>880</v>
      </c>
      <c r="D43" s="1449"/>
      <c r="E43" s="1449"/>
      <c r="F43" s="1449"/>
      <c r="G43" s="1450"/>
      <c r="H43" s="1454" t="str">
        <f>IF(入力シート!K43="なし","-",IF(入力シート!K44="","",入力シート!K44))</f>
        <v/>
      </c>
      <c r="I43" s="1455"/>
      <c r="J43" s="1455"/>
      <c r="K43" s="1455"/>
      <c r="L43" s="1455"/>
      <c r="M43" s="1455"/>
      <c r="N43" s="1455"/>
      <c r="O43" s="1455"/>
      <c r="P43" s="1455"/>
      <c r="Q43" s="1455"/>
      <c r="R43" s="1455"/>
      <c r="S43" s="1455"/>
      <c r="T43" s="1455"/>
      <c r="U43" s="1455"/>
      <c r="V43" s="1455"/>
      <c r="W43" s="1455"/>
      <c r="X43" s="1455"/>
      <c r="Y43" s="1455"/>
      <c r="Z43" s="1455"/>
      <c r="AA43" s="1455"/>
      <c r="AB43" s="1455"/>
      <c r="AC43" s="1455"/>
      <c r="AD43" s="1455"/>
      <c r="AE43" s="1455"/>
      <c r="AF43" s="1456"/>
      <c r="AG43" s="529"/>
    </row>
    <row r="44" spans="2:33" ht="19.5" customHeight="1" x14ac:dyDescent="0.15">
      <c r="B44" s="2"/>
      <c r="C44" s="1451"/>
      <c r="D44" s="1452"/>
      <c r="E44" s="1452"/>
      <c r="F44" s="1452"/>
      <c r="G44" s="1453"/>
      <c r="H44" s="1457"/>
      <c r="I44" s="1458"/>
      <c r="J44" s="1458"/>
      <c r="K44" s="1458"/>
      <c r="L44" s="1458"/>
      <c r="M44" s="1458"/>
      <c r="N44" s="1458"/>
      <c r="O44" s="1458"/>
      <c r="P44" s="1458"/>
      <c r="Q44" s="1458"/>
      <c r="R44" s="1458"/>
      <c r="S44" s="1458"/>
      <c r="T44" s="1458"/>
      <c r="U44" s="1458"/>
      <c r="V44" s="1458"/>
      <c r="W44" s="1458"/>
      <c r="X44" s="1458"/>
      <c r="Y44" s="1458"/>
      <c r="Z44" s="1458"/>
      <c r="AA44" s="1458"/>
      <c r="AB44" s="1458"/>
      <c r="AC44" s="1458"/>
      <c r="AD44" s="1458"/>
      <c r="AE44" s="1458"/>
      <c r="AF44" s="1459"/>
      <c r="AG44" s="529"/>
    </row>
    <row r="45" spans="2:33" ht="8.25" customHeight="1" x14ac:dyDescent="0.15">
      <c r="C45" s="15"/>
      <c r="D45" s="15"/>
      <c r="E45" s="15"/>
      <c r="F45" s="15"/>
      <c r="G45" s="15"/>
      <c r="H45" s="531"/>
      <c r="I45" s="531"/>
      <c r="J45" s="531"/>
      <c r="K45" s="531"/>
      <c r="L45" s="531"/>
      <c r="M45" s="531"/>
      <c r="N45" s="531"/>
      <c r="O45" s="531"/>
      <c r="P45" s="531"/>
      <c r="Q45" s="531"/>
      <c r="R45" s="531"/>
      <c r="S45" s="531"/>
      <c r="T45" s="531"/>
      <c r="U45" s="531"/>
      <c r="V45" s="531"/>
      <c r="W45" s="531"/>
      <c r="X45" s="531"/>
      <c r="Y45" s="531"/>
      <c r="Z45" s="531"/>
      <c r="AA45" s="529"/>
      <c r="AB45" s="1442"/>
      <c r="AC45" s="1442"/>
      <c r="AD45" s="1442"/>
      <c r="AE45" s="532"/>
      <c r="AF45" s="1443"/>
      <c r="AG45" s="1443"/>
    </row>
    <row r="46" spans="2:33" ht="16.5" customHeight="1" x14ac:dyDescent="0.15">
      <c r="C46" s="5" t="s">
        <v>331</v>
      </c>
      <c r="D46" s="7" t="s">
        <v>843</v>
      </c>
      <c r="E46" s="875"/>
      <c r="F46" s="875"/>
      <c r="G46" s="875"/>
      <c r="H46" s="527"/>
      <c r="I46" s="528"/>
      <c r="J46" s="529"/>
      <c r="K46" s="530"/>
      <c r="L46" s="529"/>
      <c r="M46" s="529"/>
      <c r="N46" s="527"/>
      <c r="O46" s="529"/>
      <c r="P46" s="529"/>
      <c r="Q46" s="529"/>
      <c r="R46" s="529"/>
      <c r="S46" s="529"/>
      <c r="T46" s="529"/>
      <c r="U46" s="529"/>
      <c r="V46" s="529"/>
      <c r="W46" s="529"/>
      <c r="X46" s="529"/>
      <c r="Y46" s="529"/>
      <c r="Z46" s="529"/>
      <c r="AA46" s="529"/>
      <c r="AB46" s="529"/>
      <c r="AC46" s="529"/>
      <c r="AD46" s="529"/>
      <c r="AE46" s="529"/>
      <c r="AF46" s="529"/>
      <c r="AG46" s="529"/>
    </row>
    <row r="47" spans="2:33" ht="16.5" customHeight="1" x14ac:dyDescent="0.15">
      <c r="C47" s="5"/>
      <c r="D47" s="7" t="s">
        <v>1237</v>
      </c>
      <c r="E47" s="875"/>
      <c r="F47" s="875"/>
      <c r="G47" s="875"/>
      <c r="H47" s="527"/>
      <c r="I47" s="528"/>
      <c r="J47" s="529"/>
      <c r="K47" s="530"/>
      <c r="L47" s="529"/>
      <c r="M47" s="529"/>
      <c r="N47" s="527"/>
      <c r="O47" s="529"/>
      <c r="P47" s="529"/>
      <c r="Q47" s="529"/>
      <c r="R47" s="529"/>
      <c r="S47" s="529"/>
      <c r="T47" s="529"/>
      <c r="U47" s="529"/>
      <c r="V47" s="529"/>
      <c r="W47" s="529"/>
      <c r="X47" s="529"/>
      <c r="Y47" s="529"/>
      <c r="Z47" s="529"/>
      <c r="AA47" s="529"/>
      <c r="AB47" s="529"/>
      <c r="AC47" s="529"/>
      <c r="AD47" s="529"/>
      <c r="AE47" s="529"/>
      <c r="AF47" s="529"/>
      <c r="AG47" s="529"/>
    </row>
    <row r="48" spans="2:33" ht="8.25" customHeight="1" x14ac:dyDescent="0.15">
      <c r="C48" s="15"/>
      <c r="D48" s="15"/>
      <c r="E48" s="15"/>
      <c r="F48" s="15"/>
      <c r="G48" s="15"/>
      <c r="H48" s="531"/>
      <c r="I48" s="531"/>
      <c r="J48" s="531"/>
      <c r="K48" s="531"/>
      <c r="L48" s="531"/>
      <c r="M48" s="531"/>
      <c r="N48" s="531"/>
      <c r="O48" s="531"/>
      <c r="P48" s="531"/>
      <c r="Q48" s="531"/>
      <c r="R48" s="531"/>
      <c r="S48" s="531"/>
      <c r="T48" s="531"/>
      <c r="U48" s="531"/>
      <c r="V48" s="531"/>
      <c r="W48" s="531"/>
      <c r="X48" s="531"/>
      <c r="Y48" s="531"/>
      <c r="Z48" s="531"/>
      <c r="AA48" s="529"/>
      <c r="AB48" s="1442"/>
      <c r="AC48" s="1442"/>
      <c r="AD48" s="1442"/>
      <c r="AE48" s="532"/>
      <c r="AF48" s="1443"/>
      <c r="AG48" s="1443"/>
    </row>
    <row r="49" spans="1:46" ht="19.5" customHeight="1" x14ac:dyDescent="0.15">
      <c r="C49" s="1444" t="s">
        <v>846</v>
      </c>
      <c r="D49" s="1445"/>
      <c r="E49" s="1445"/>
      <c r="F49" s="1445"/>
      <c r="G49" s="1446"/>
      <c r="H49" s="1447" t="str">
        <f>IF(入力シート!K45="","",入力シート!K45)</f>
        <v/>
      </c>
      <c r="I49" s="1447"/>
      <c r="J49" s="1447"/>
      <c r="K49" s="1447"/>
      <c r="L49" s="1447"/>
      <c r="M49" s="1447"/>
      <c r="N49" s="1447"/>
      <c r="O49" s="1447"/>
      <c r="P49" s="1447"/>
      <c r="Q49" s="1447"/>
      <c r="R49" s="529"/>
      <c r="S49" s="529"/>
      <c r="T49" s="529"/>
      <c r="U49" s="529"/>
      <c r="V49" s="529"/>
      <c r="W49" s="529"/>
      <c r="X49" s="529"/>
      <c r="Y49" s="529"/>
      <c r="Z49" s="529"/>
      <c r="AA49" s="529"/>
      <c r="AB49" s="529"/>
      <c r="AC49" s="529"/>
      <c r="AD49" s="529"/>
      <c r="AE49" s="529"/>
      <c r="AF49" s="529"/>
      <c r="AG49" s="529"/>
    </row>
    <row r="50" spans="1:46" ht="19.5" customHeight="1" x14ac:dyDescent="0.15">
      <c r="C50" s="1448" t="s">
        <v>879</v>
      </c>
      <c r="D50" s="1449"/>
      <c r="E50" s="1449"/>
      <c r="F50" s="1449"/>
      <c r="G50" s="1450"/>
      <c r="H50" s="1454" t="str">
        <f>IF(入力シート!K45="なし","-",IF(入力シート!K46="","",入力シート!K46))</f>
        <v/>
      </c>
      <c r="I50" s="1455"/>
      <c r="J50" s="1455"/>
      <c r="K50" s="1455"/>
      <c r="L50" s="1455"/>
      <c r="M50" s="1455"/>
      <c r="N50" s="1455"/>
      <c r="O50" s="1455"/>
      <c r="P50" s="1455"/>
      <c r="Q50" s="1455"/>
      <c r="R50" s="1455"/>
      <c r="S50" s="1455"/>
      <c r="T50" s="1455"/>
      <c r="U50" s="1455"/>
      <c r="V50" s="1455"/>
      <c r="W50" s="1455"/>
      <c r="X50" s="1455"/>
      <c r="Y50" s="1455"/>
      <c r="Z50" s="1455"/>
      <c r="AA50" s="1455"/>
      <c r="AB50" s="1455"/>
      <c r="AC50" s="1455"/>
      <c r="AD50" s="1455"/>
      <c r="AE50" s="1455"/>
      <c r="AF50" s="1456"/>
      <c r="AG50" s="529"/>
    </row>
    <row r="51" spans="1:46" ht="19.5" customHeight="1" x14ac:dyDescent="0.15">
      <c r="B51" s="2"/>
      <c r="C51" s="1451"/>
      <c r="D51" s="1452"/>
      <c r="E51" s="1452"/>
      <c r="F51" s="1452"/>
      <c r="G51" s="1453"/>
      <c r="H51" s="1457"/>
      <c r="I51" s="1458"/>
      <c r="J51" s="1458"/>
      <c r="K51" s="1458"/>
      <c r="L51" s="1458"/>
      <c r="M51" s="1458"/>
      <c r="N51" s="1458"/>
      <c r="O51" s="1458"/>
      <c r="P51" s="1458"/>
      <c r="Q51" s="1458"/>
      <c r="R51" s="1458"/>
      <c r="S51" s="1458"/>
      <c r="T51" s="1458"/>
      <c r="U51" s="1458"/>
      <c r="V51" s="1458"/>
      <c r="W51" s="1458"/>
      <c r="X51" s="1458"/>
      <c r="Y51" s="1458"/>
      <c r="Z51" s="1458"/>
      <c r="AA51" s="1458"/>
      <c r="AB51" s="1458"/>
      <c r="AC51" s="1458"/>
      <c r="AD51" s="1458"/>
      <c r="AE51" s="1458"/>
      <c r="AF51" s="1459"/>
      <c r="AG51" s="529"/>
    </row>
    <row r="52" spans="1:46" ht="7.5" customHeight="1" x14ac:dyDescent="0.15">
      <c r="C52" s="4"/>
      <c r="D52" s="4"/>
      <c r="E52" s="4"/>
      <c r="F52" s="4"/>
      <c r="G52" s="4"/>
      <c r="H52" s="39"/>
      <c r="I52" s="39"/>
      <c r="J52" s="39"/>
      <c r="K52" s="39"/>
      <c r="L52" s="39"/>
      <c r="M52" s="39"/>
      <c r="N52" s="39"/>
      <c r="O52" s="39"/>
      <c r="P52" s="39"/>
      <c r="Q52" s="39"/>
      <c r="R52" s="39"/>
      <c r="S52" s="39"/>
      <c r="T52" s="39"/>
      <c r="U52" s="39"/>
      <c r="V52" s="40"/>
      <c r="W52" s="40"/>
      <c r="X52" s="40"/>
      <c r="Y52" s="40"/>
      <c r="Z52" s="40"/>
      <c r="AA52" s="4"/>
    </row>
    <row r="53" spans="1:46" ht="16.5" customHeight="1" x14ac:dyDescent="0.15">
      <c r="C53" s="26" t="s">
        <v>173</v>
      </c>
      <c r="AA53" s="15"/>
    </row>
    <row r="54" spans="1:46" ht="16.5" customHeight="1" x14ac:dyDescent="0.15">
      <c r="C54" s="15"/>
      <c r="D54" s="15"/>
      <c r="E54" s="15"/>
      <c r="F54" s="15"/>
      <c r="G54" s="15"/>
      <c r="H54" s="15"/>
      <c r="I54" s="15"/>
      <c r="J54" s="15"/>
      <c r="K54" s="15"/>
      <c r="L54" s="15"/>
      <c r="M54" s="15"/>
      <c r="N54" s="15"/>
      <c r="O54" s="15"/>
      <c r="P54" s="15"/>
      <c r="Q54" s="15"/>
      <c r="R54" s="15"/>
      <c r="S54" s="15"/>
      <c r="T54" s="15"/>
      <c r="U54" s="15"/>
      <c r="V54" s="15"/>
      <c r="W54" s="15"/>
      <c r="X54" s="15"/>
      <c r="Y54" s="15"/>
      <c r="Z54" s="15"/>
      <c r="AA54" s="13"/>
    </row>
    <row r="55" spans="1:46" ht="16.5" customHeight="1" x14ac:dyDescent="0.15">
      <c r="A55" s="1467" t="s">
        <v>1232</v>
      </c>
      <c r="B55" s="1467"/>
      <c r="C55" s="1467"/>
      <c r="D55" s="1467"/>
      <c r="E55" s="1467"/>
      <c r="F55" s="1467"/>
      <c r="G55" s="1467"/>
      <c r="H55" s="1467"/>
      <c r="I55" s="1467"/>
      <c r="J55" s="1467"/>
      <c r="K55" s="1467"/>
      <c r="L55" s="1467"/>
      <c r="M55" s="1467"/>
      <c r="N55" s="1467"/>
      <c r="O55" s="1467"/>
      <c r="P55" s="1467"/>
      <c r="Q55" s="1467"/>
      <c r="R55" s="1467"/>
      <c r="S55" s="1467"/>
      <c r="T55" s="1467"/>
      <c r="U55" s="1467"/>
      <c r="V55" s="1467"/>
      <c r="W55" s="1467"/>
      <c r="X55" s="1467"/>
      <c r="Y55" s="1467"/>
      <c r="Z55" s="1467"/>
      <c r="AA55" s="1467"/>
      <c r="AB55" s="1467"/>
      <c r="AC55" s="1467"/>
      <c r="AD55" s="1467"/>
      <c r="AE55" s="1467"/>
      <c r="AF55" s="1467"/>
      <c r="AG55" s="1467"/>
      <c r="AH55" s="1467"/>
    </row>
    <row r="56" spans="1:46" ht="16.5" customHeight="1" x14ac:dyDescent="0.15">
      <c r="A56" s="1467"/>
      <c r="B56" s="1467"/>
      <c r="C56" s="1467"/>
      <c r="D56" s="1467"/>
      <c r="E56" s="1467"/>
      <c r="F56" s="1467"/>
      <c r="G56" s="1467"/>
      <c r="H56" s="1467"/>
      <c r="I56" s="1467"/>
      <c r="J56" s="1467"/>
      <c r="K56" s="1467"/>
      <c r="L56" s="1467"/>
      <c r="M56" s="1467"/>
      <c r="N56" s="1467"/>
      <c r="O56" s="1467"/>
      <c r="P56" s="1467"/>
      <c r="Q56" s="1467"/>
      <c r="R56" s="1467"/>
      <c r="S56" s="1467"/>
      <c r="T56" s="1467"/>
      <c r="U56" s="1467"/>
      <c r="V56" s="1467"/>
      <c r="W56" s="1467"/>
      <c r="X56" s="1467"/>
      <c r="Y56" s="1467"/>
      <c r="Z56" s="1467"/>
      <c r="AA56" s="1467"/>
      <c r="AB56" s="1467"/>
      <c r="AC56" s="1467"/>
      <c r="AD56" s="1467"/>
      <c r="AE56" s="1467"/>
      <c r="AF56" s="1467"/>
      <c r="AG56" s="1467"/>
      <c r="AH56" s="1467"/>
    </row>
    <row r="57" spans="1:46" ht="16.5" customHeight="1" x14ac:dyDescent="0.15">
      <c r="A57" s="5"/>
      <c r="B57" s="13" t="s">
        <v>61</v>
      </c>
      <c r="C57" s="3"/>
      <c r="D57" s="3"/>
      <c r="E57" s="3"/>
      <c r="F57" s="3"/>
      <c r="G57" s="3"/>
      <c r="H57" s="3"/>
      <c r="I57" s="48"/>
      <c r="J57" s="48"/>
      <c r="K57" s="3"/>
      <c r="L57" s="3"/>
      <c r="AA57" s="13"/>
    </row>
    <row r="58" spans="1:46" ht="16.5" customHeight="1" x14ac:dyDescent="0.15">
      <c r="A58" s="5"/>
      <c r="C58" s="3"/>
      <c r="D58" s="3"/>
      <c r="E58" s="3"/>
      <c r="F58" s="3"/>
      <c r="G58" s="3"/>
      <c r="H58" s="3"/>
      <c r="I58" s="48"/>
      <c r="J58" s="48"/>
      <c r="K58" s="3"/>
      <c r="L58" s="3"/>
      <c r="R58" s="1092"/>
      <c r="AA58" s="13"/>
    </row>
    <row r="59" spans="1:46" ht="16.5" customHeight="1" x14ac:dyDescent="0.15">
      <c r="C59" s="5" t="s">
        <v>143</v>
      </c>
      <c r="D59" s="1" t="s">
        <v>147</v>
      </c>
      <c r="E59" s="3"/>
      <c r="F59" s="3"/>
      <c r="G59" s="3"/>
      <c r="H59" s="3"/>
      <c r="I59" s="48"/>
      <c r="J59" s="48"/>
      <c r="K59" s="3"/>
      <c r="L59" s="3"/>
      <c r="AA59" s="13"/>
    </row>
    <row r="60" spans="1:46" ht="8.25" customHeight="1" x14ac:dyDescent="0.15">
      <c r="C60" s="15"/>
      <c r="D60" s="15"/>
      <c r="E60" s="15"/>
      <c r="F60" s="15"/>
      <c r="G60" s="15"/>
      <c r="H60" s="15"/>
      <c r="I60" s="15"/>
      <c r="J60" s="15"/>
      <c r="K60" s="15"/>
      <c r="L60" s="15"/>
      <c r="M60" s="15"/>
      <c r="N60" s="15"/>
      <c r="O60" s="15"/>
      <c r="P60" s="15"/>
      <c r="Q60" s="15"/>
      <c r="R60" s="15"/>
      <c r="S60" s="15"/>
      <c r="T60" s="15"/>
      <c r="U60" s="15"/>
      <c r="V60" s="15"/>
      <c r="W60" s="15"/>
      <c r="X60" s="15"/>
      <c r="Y60" s="15"/>
      <c r="Z60" s="15"/>
      <c r="AA60" s="13"/>
    </row>
    <row r="61" spans="1:46" ht="19.5" customHeight="1" x14ac:dyDescent="0.15">
      <c r="B61" s="1536" t="s">
        <v>244</v>
      </c>
      <c r="C61" s="1499" t="s">
        <v>121</v>
      </c>
      <c r="D61" s="1500"/>
      <c r="E61" s="1500"/>
      <c r="F61" s="1500"/>
      <c r="G61" s="1501"/>
      <c r="H61" s="1537" t="str">
        <f>IF(入力シート!K50="","",入力シート!K50)</f>
        <v/>
      </c>
      <c r="I61" s="1504"/>
      <c r="J61" s="1504"/>
      <c r="K61" s="1504"/>
      <c r="L61" s="1504"/>
      <c r="M61" s="1504"/>
      <c r="N61" s="1504"/>
      <c r="O61" s="1504"/>
      <c r="P61" s="1504"/>
      <c r="Q61" s="1504"/>
      <c r="R61" s="1504"/>
      <c r="S61" s="1504"/>
      <c r="T61" s="1504"/>
      <c r="U61" s="1504"/>
      <c r="V61" s="1504"/>
      <c r="W61" s="1504"/>
      <c r="X61" s="1504"/>
      <c r="Y61" s="1504"/>
      <c r="Z61" s="1504"/>
      <c r="AA61" s="1504"/>
      <c r="AB61" s="1504"/>
      <c r="AC61" s="1504"/>
      <c r="AD61" s="1504"/>
      <c r="AE61" s="1504"/>
      <c r="AF61" s="1505"/>
    </row>
    <row r="62" spans="1:46" ht="19.5" customHeight="1" x14ac:dyDescent="0.15">
      <c r="B62" s="1536"/>
      <c r="C62" s="1477" t="s">
        <v>46</v>
      </c>
      <c r="D62" s="1478"/>
      <c r="E62" s="1478"/>
      <c r="F62" s="1478"/>
      <c r="G62" s="1538"/>
      <c r="H62" s="1539" t="str">
        <f>IF(入力シート!K51="","",入力シート!K51)</f>
        <v/>
      </c>
      <c r="I62" s="1471"/>
      <c r="J62" s="1471"/>
      <c r="K62" s="1471"/>
      <c r="L62" s="1471"/>
      <c r="M62" s="1471"/>
      <c r="N62" s="1471"/>
      <c r="O62" s="1471"/>
      <c r="P62" s="1471"/>
      <c r="Q62" s="1471"/>
      <c r="R62" s="1471"/>
      <c r="S62" s="1471"/>
      <c r="T62" s="1471"/>
      <c r="U62" s="1471"/>
      <c r="V62" s="1471"/>
      <c r="W62" s="1471"/>
      <c r="X62" s="1471"/>
      <c r="Y62" s="1471"/>
      <c r="Z62" s="1471"/>
      <c r="AA62" s="1471"/>
      <c r="AB62" s="1471"/>
      <c r="AC62" s="1471"/>
      <c r="AD62" s="1471"/>
      <c r="AE62" s="1471"/>
      <c r="AF62" s="1472"/>
      <c r="AN62" s="24"/>
      <c r="AO62" s="24"/>
    </row>
    <row r="63" spans="1:46" ht="19.5" customHeight="1" x14ac:dyDescent="0.15">
      <c r="B63" s="1536"/>
      <c r="C63" s="1512" t="s">
        <v>122</v>
      </c>
      <c r="D63" s="1513"/>
      <c r="E63" s="1513"/>
      <c r="F63" s="1513"/>
      <c r="G63" s="1540"/>
      <c r="H63" s="1544" t="str">
        <f>IF(入力シート!K52="","",入力シート!K52)</f>
        <v/>
      </c>
      <c r="I63" s="1545"/>
      <c r="J63" s="1545"/>
      <c r="K63" s="1545"/>
      <c r="L63" s="1545"/>
      <c r="M63" s="1545"/>
      <c r="N63" s="1545"/>
      <c r="O63" s="1545"/>
      <c r="P63" s="1545"/>
      <c r="Q63" s="1545"/>
      <c r="R63" s="1545"/>
      <c r="S63" s="1545"/>
      <c r="T63" s="1545"/>
      <c r="U63" s="1545"/>
      <c r="V63" s="1545"/>
      <c r="W63" s="1545"/>
      <c r="X63" s="1545"/>
      <c r="Y63" s="1545"/>
      <c r="Z63" s="1545"/>
      <c r="AA63" s="1545"/>
      <c r="AB63" s="1545"/>
      <c r="AC63" s="1545"/>
      <c r="AD63" s="1545"/>
      <c r="AE63" s="1545"/>
      <c r="AF63" s="1546"/>
      <c r="AT63" s="6"/>
    </row>
    <row r="64" spans="1:46" ht="19.5" customHeight="1" x14ac:dyDescent="0.15">
      <c r="B64" s="1536"/>
      <c r="C64" s="1512" t="s">
        <v>123</v>
      </c>
      <c r="D64" s="1513"/>
      <c r="E64" s="1513"/>
      <c r="F64" s="1513"/>
      <c r="G64" s="1540"/>
      <c r="H64" s="1544" t="str">
        <f>IF(入力シート!K53="","",入力シート!K53)</f>
        <v/>
      </c>
      <c r="I64" s="1545"/>
      <c r="J64" s="1545"/>
      <c r="K64" s="1545"/>
      <c r="L64" s="1545"/>
      <c r="M64" s="1545"/>
      <c r="N64" s="1545"/>
      <c r="O64" s="1545"/>
      <c r="P64" s="1545"/>
      <c r="Q64" s="1545"/>
      <c r="R64" s="1545"/>
      <c r="S64" s="1545"/>
      <c r="T64" s="1545"/>
      <c r="U64" s="1545"/>
      <c r="V64" s="1545"/>
      <c r="W64" s="1545"/>
      <c r="X64" s="1545"/>
      <c r="Y64" s="1545"/>
      <c r="Z64" s="1545"/>
      <c r="AA64" s="1545"/>
      <c r="AB64" s="1545"/>
      <c r="AC64" s="1545"/>
      <c r="AD64" s="1545"/>
      <c r="AE64" s="1545"/>
      <c r="AF64" s="1546"/>
    </row>
    <row r="65" spans="2:34" ht="19.5" customHeight="1" x14ac:dyDescent="0.15">
      <c r="B65" s="1536"/>
      <c r="C65" s="1547" t="s">
        <v>121</v>
      </c>
      <c r="D65" s="1548"/>
      <c r="E65" s="1548"/>
      <c r="F65" s="1548"/>
      <c r="G65" s="1549"/>
      <c r="H65" s="1503"/>
      <c r="I65" s="1550"/>
      <c r="J65" s="1504" t="str">
        <f>IF(入力シート!K54="","",入力シート!K54)</f>
        <v/>
      </c>
      <c r="K65" s="1504"/>
      <c r="L65" s="1504"/>
      <c r="M65" s="1504"/>
      <c r="N65" s="1504"/>
      <c r="O65" s="1504"/>
      <c r="P65" s="1504"/>
      <c r="Q65" s="1504"/>
      <c r="R65" s="1504"/>
      <c r="S65" s="1505"/>
      <c r="T65" s="1503"/>
      <c r="U65" s="1550"/>
      <c r="V65" s="1504" t="str">
        <f>IF(入力シート!K55="","",入力シート!K55)</f>
        <v/>
      </c>
      <c r="W65" s="1504"/>
      <c r="X65" s="1504"/>
      <c r="Y65" s="1504"/>
      <c r="Z65" s="1504"/>
      <c r="AA65" s="1504"/>
      <c r="AB65" s="1504"/>
      <c r="AC65" s="1504"/>
      <c r="AD65" s="1504"/>
      <c r="AE65" s="1504"/>
      <c r="AF65" s="1505"/>
    </row>
    <row r="66" spans="2:34" ht="19.5" customHeight="1" x14ac:dyDescent="0.15">
      <c r="B66" s="1536"/>
      <c r="C66" s="1477" t="s">
        <v>137</v>
      </c>
      <c r="D66" s="1478"/>
      <c r="E66" s="1478"/>
      <c r="F66" s="1478"/>
      <c r="G66" s="1538"/>
      <c r="H66" s="1551" t="s">
        <v>131</v>
      </c>
      <c r="I66" s="1552"/>
      <c r="J66" s="1471" t="str">
        <f>IF(入力シート!K56="","",入力シート!K56)</f>
        <v/>
      </c>
      <c r="K66" s="1471"/>
      <c r="L66" s="1471"/>
      <c r="M66" s="1471"/>
      <c r="N66" s="1471"/>
      <c r="O66" s="1471"/>
      <c r="P66" s="1471"/>
      <c r="Q66" s="1471"/>
      <c r="R66" s="1471"/>
      <c r="S66" s="1472"/>
      <c r="T66" s="1551" t="s">
        <v>132</v>
      </c>
      <c r="U66" s="1552"/>
      <c r="V66" s="1471" t="str">
        <f>IF(入力シート!K57="","",入力シート!K57)</f>
        <v/>
      </c>
      <c r="W66" s="1471"/>
      <c r="X66" s="1471"/>
      <c r="Y66" s="1471"/>
      <c r="Z66" s="1471"/>
      <c r="AA66" s="1471"/>
      <c r="AB66" s="1471"/>
      <c r="AC66" s="1471"/>
      <c r="AD66" s="1471"/>
      <c r="AE66" s="1471"/>
      <c r="AF66" s="1472"/>
    </row>
    <row r="67" spans="2:34" ht="19.5" customHeight="1" x14ac:dyDescent="0.15">
      <c r="B67" s="1536"/>
      <c r="C67" s="1451"/>
      <c r="D67" s="1452"/>
      <c r="E67" s="1452"/>
      <c r="F67" s="1452"/>
      <c r="G67" s="1453"/>
      <c r="H67" s="1553"/>
      <c r="I67" s="1554"/>
      <c r="J67" s="1532"/>
      <c r="K67" s="1532"/>
      <c r="L67" s="1532"/>
      <c r="M67" s="1532"/>
      <c r="N67" s="1532"/>
      <c r="O67" s="1532"/>
      <c r="P67" s="1532"/>
      <c r="Q67" s="1532"/>
      <c r="R67" s="1532"/>
      <c r="S67" s="1533"/>
      <c r="T67" s="1553"/>
      <c r="U67" s="1554"/>
      <c r="V67" s="1532"/>
      <c r="W67" s="1532"/>
      <c r="X67" s="1532"/>
      <c r="Y67" s="1532"/>
      <c r="Z67" s="1532"/>
      <c r="AA67" s="1532"/>
      <c r="AB67" s="1532"/>
      <c r="AC67" s="1532"/>
      <c r="AD67" s="1532"/>
      <c r="AE67" s="1532"/>
      <c r="AF67" s="1533"/>
    </row>
    <row r="68" spans="2:34" ht="19.5" customHeight="1" x14ac:dyDescent="0.15">
      <c r="C68" s="1487" t="s">
        <v>47</v>
      </c>
      <c r="D68" s="1488"/>
      <c r="E68" s="1488"/>
      <c r="F68" s="1488"/>
      <c r="G68" s="1489"/>
      <c r="H68" s="422" t="s">
        <v>48</v>
      </c>
      <c r="I68" s="1564" t="str">
        <f>IF(入力シート!K58="","",LEFT(入力シート!K58,3)&amp;"-"&amp;RIGHT(入力シート!K58,4))</f>
        <v/>
      </c>
      <c r="J68" s="1564"/>
      <c r="K68" s="1564"/>
      <c r="L68" s="1564"/>
      <c r="M68" s="1565"/>
      <c r="N68" s="1451" t="s">
        <v>133</v>
      </c>
      <c r="O68" s="1452"/>
      <c r="P68" s="1452"/>
      <c r="Q68" s="1475" t="str">
        <f>IF(入力シート!K59="","",入力シート!K59)</f>
        <v/>
      </c>
      <c r="R68" s="1475"/>
      <c r="S68" s="1475"/>
      <c r="T68" s="1476"/>
      <c r="U68" s="1451" t="s">
        <v>134</v>
      </c>
      <c r="V68" s="1452"/>
      <c r="W68" s="1452"/>
      <c r="X68" s="1475" t="str">
        <f>IF(入力シート!K60="","",入力シート!K60)</f>
        <v/>
      </c>
      <c r="Y68" s="1475"/>
      <c r="Z68" s="1475"/>
      <c r="AA68" s="1475"/>
      <c r="AB68" s="1475"/>
      <c r="AC68" s="1475"/>
      <c r="AD68" s="1475"/>
      <c r="AE68" s="1475"/>
      <c r="AF68" s="1476"/>
    </row>
    <row r="69" spans="2:34" ht="19.5" customHeight="1" x14ac:dyDescent="0.15">
      <c r="C69" s="1490"/>
      <c r="D69" s="1491"/>
      <c r="E69" s="1491"/>
      <c r="F69" s="1491"/>
      <c r="G69" s="1492"/>
      <c r="H69" s="1514" t="str">
        <f>IF(入力シート!K61="","",入力シート!K61&amp;IF(入力シート!K62="－","","　"&amp;入力シート!K62))</f>
        <v/>
      </c>
      <c r="I69" s="1515"/>
      <c r="J69" s="1515"/>
      <c r="K69" s="1515"/>
      <c r="L69" s="1515"/>
      <c r="M69" s="1515"/>
      <c r="N69" s="1515"/>
      <c r="O69" s="1515"/>
      <c r="P69" s="1515"/>
      <c r="Q69" s="1515"/>
      <c r="R69" s="1515"/>
      <c r="S69" s="1515"/>
      <c r="T69" s="1515"/>
      <c r="U69" s="1515"/>
      <c r="V69" s="1515"/>
      <c r="W69" s="1515"/>
      <c r="X69" s="1515"/>
      <c r="Y69" s="1515"/>
      <c r="Z69" s="1515"/>
      <c r="AA69" s="1515"/>
      <c r="AB69" s="1515"/>
      <c r="AC69" s="1515"/>
      <c r="AD69" s="1515"/>
      <c r="AE69" s="1515"/>
      <c r="AF69" s="1516"/>
    </row>
    <row r="70" spans="2:34" ht="19.5" customHeight="1" x14ac:dyDescent="0.15">
      <c r="B70" s="7"/>
      <c r="C70" s="1493"/>
      <c r="D70" s="1494"/>
      <c r="E70" s="1494"/>
      <c r="F70" s="1494"/>
      <c r="G70" s="1495"/>
      <c r="H70" s="1517"/>
      <c r="I70" s="1518"/>
      <c r="J70" s="1518"/>
      <c r="K70" s="1518"/>
      <c r="L70" s="1518"/>
      <c r="M70" s="1518"/>
      <c r="N70" s="1518"/>
      <c r="O70" s="1518"/>
      <c r="P70" s="1518"/>
      <c r="Q70" s="1518"/>
      <c r="R70" s="1518"/>
      <c r="S70" s="1518"/>
      <c r="T70" s="1518"/>
      <c r="U70" s="1518"/>
      <c r="V70" s="1518"/>
      <c r="W70" s="1518"/>
      <c r="X70" s="1518"/>
      <c r="Y70" s="1518"/>
      <c r="Z70" s="1518"/>
      <c r="AA70" s="1518"/>
      <c r="AB70" s="1518"/>
      <c r="AC70" s="1518"/>
      <c r="AD70" s="1518"/>
      <c r="AE70" s="1518"/>
      <c r="AF70" s="1519"/>
    </row>
    <row r="71" spans="2:34" ht="8.25" customHeight="1" x14ac:dyDescent="0.15">
      <c r="B71" s="7"/>
      <c r="C71" s="3"/>
      <c r="D71" s="3"/>
      <c r="E71" s="34"/>
      <c r="F71" s="34"/>
      <c r="G71" s="34"/>
      <c r="H71" s="34"/>
      <c r="I71" s="48"/>
      <c r="J71" s="48"/>
      <c r="K71" s="3"/>
      <c r="L71" s="3"/>
      <c r="AA71" s="13"/>
    </row>
    <row r="72" spans="2:34" ht="16.5" customHeight="1" x14ac:dyDescent="0.15">
      <c r="C72" s="5" t="s">
        <v>144</v>
      </c>
      <c r="D72" s="7" t="s">
        <v>49</v>
      </c>
      <c r="E72" s="3"/>
      <c r="F72" s="3"/>
      <c r="G72" s="3"/>
      <c r="H72" s="3"/>
      <c r="I72" s="48"/>
      <c r="K72" s="24"/>
      <c r="N72" s="3" t="s">
        <v>174</v>
      </c>
      <c r="AA72" s="13"/>
      <c r="AB72" s="25" t="s">
        <v>888</v>
      </c>
      <c r="AC72" s="25"/>
      <c r="AD72" s="25"/>
      <c r="AE72" s="25" t="s">
        <v>38</v>
      </c>
      <c r="AF72" s="25" t="s">
        <v>150</v>
      </c>
      <c r="AG72" s="25"/>
      <c r="AH72" s="25"/>
    </row>
    <row r="73" spans="2:34" ht="8.25" customHeight="1" x14ac:dyDescent="0.15">
      <c r="C73" s="15"/>
      <c r="D73" s="15"/>
      <c r="E73" s="15"/>
      <c r="F73" s="15"/>
      <c r="G73" s="15"/>
      <c r="H73" s="15"/>
      <c r="I73" s="15"/>
      <c r="J73" s="15"/>
      <c r="K73" s="15"/>
      <c r="L73" s="15"/>
      <c r="M73" s="15"/>
      <c r="N73" s="15"/>
      <c r="O73" s="15"/>
      <c r="P73" s="15"/>
      <c r="Q73" s="15"/>
      <c r="R73" s="15"/>
      <c r="S73" s="15"/>
      <c r="T73" s="15"/>
      <c r="U73" s="15"/>
      <c r="V73" s="15"/>
      <c r="W73" s="15"/>
      <c r="X73" s="15"/>
      <c r="Y73" s="15"/>
      <c r="Z73" s="15"/>
      <c r="AA73" s="13"/>
      <c r="AB73" s="1534"/>
      <c r="AC73" s="1534"/>
      <c r="AD73" s="1534"/>
      <c r="AE73" s="25"/>
      <c r="AF73" s="1535"/>
      <c r="AG73" s="1535"/>
    </row>
    <row r="74" spans="2:34" ht="19.5" customHeight="1" x14ac:dyDescent="0.15">
      <c r="B74" s="7"/>
      <c r="C74" s="1525" t="s">
        <v>50</v>
      </c>
      <c r="D74" s="1526"/>
      <c r="E74" s="1526"/>
      <c r="F74" s="1526"/>
      <c r="G74" s="1527"/>
      <c r="H74" s="1528"/>
      <c r="I74" s="1529"/>
      <c r="J74" s="1529"/>
      <c r="K74" s="1529"/>
      <c r="L74" s="863" t="s">
        <v>76</v>
      </c>
      <c r="M74" s="1529"/>
      <c r="N74" s="1529"/>
      <c r="O74" s="863" t="s">
        <v>107</v>
      </c>
      <c r="P74" s="1529"/>
      <c r="Q74" s="1529"/>
      <c r="R74" s="863" t="s">
        <v>2</v>
      </c>
      <c r="S74" s="1530" t="s">
        <v>51</v>
      </c>
      <c r="T74" s="1530"/>
      <c r="U74" s="1530"/>
      <c r="V74" s="864"/>
      <c r="W74" s="1529"/>
      <c r="X74" s="1529"/>
      <c r="Y74" s="1529"/>
      <c r="Z74" s="863" t="s">
        <v>76</v>
      </c>
      <c r="AA74" s="1529"/>
      <c r="AB74" s="1529"/>
      <c r="AC74" s="863" t="s">
        <v>107</v>
      </c>
      <c r="AD74" s="1529"/>
      <c r="AE74" s="1529"/>
      <c r="AF74" s="865" t="s">
        <v>2</v>
      </c>
    </row>
    <row r="75" spans="2:34" ht="19.5" customHeight="1" x14ac:dyDescent="0.15">
      <c r="C75" s="1444" t="s">
        <v>52</v>
      </c>
      <c r="D75" s="1445"/>
      <c r="E75" s="1445"/>
      <c r="F75" s="1445"/>
      <c r="G75" s="1446"/>
      <c r="H75" s="1520"/>
      <c r="I75" s="1520"/>
      <c r="J75" s="1520"/>
      <c r="K75" s="1520"/>
      <c r="L75" s="1520"/>
      <c r="M75" s="1520"/>
      <c r="N75" s="1520"/>
      <c r="O75" s="1520"/>
      <c r="P75" s="1520"/>
      <c r="Q75" s="1520"/>
      <c r="R75" s="1521" t="s">
        <v>53</v>
      </c>
      <c r="S75" s="1522"/>
      <c r="T75" s="1522"/>
      <c r="U75" s="1522"/>
      <c r="V75" s="1524"/>
      <c r="W75" s="1520"/>
      <c r="X75" s="1520"/>
      <c r="Y75" s="1520"/>
      <c r="Z75" s="1520"/>
      <c r="AA75" s="1520"/>
      <c r="AB75" s="1520"/>
      <c r="AC75" s="1520"/>
      <c r="AD75" s="1520"/>
      <c r="AE75" s="1520"/>
      <c r="AF75" s="1520"/>
    </row>
    <row r="76" spans="2:34" ht="19.5" customHeight="1" x14ac:dyDescent="0.15">
      <c r="C76" s="1444" t="s">
        <v>54</v>
      </c>
      <c r="D76" s="1445"/>
      <c r="E76" s="1445"/>
      <c r="F76" s="1445"/>
      <c r="G76" s="1446"/>
      <c r="H76" s="1520"/>
      <c r="I76" s="1520"/>
      <c r="J76" s="1520"/>
      <c r="K76" s="1520"/>
      <c r="L76" s="1520"/>
      <c r="M76" s="1520"/>
      <c r="N76" s="1520"/>
      <c r="O76" s="1520"/>
      <c r="P76" s="1520"/>
      <c r="Q76" s="1520"/>
      <c r="R76" s="1444" t="s">
        <v>55</v>
      </c>
      <c r="S76" s="1445"/>
      <c r="T76" s="1445"/>
      <c r="U76" s="1445"/>
      <c r="V76" s="1531"/>
      <c r="W76" s="1520"/>
      <c r="X76" s="1520"/>
      <c r="Y76" s="1520"/>
      <c r="Z76" s="1520"/>
      <c r="AA76" s="1520"/>
      <c r="AB76" s="1520"/>
      <c r="AC76" s="1520"/>
      <c r="AD76" s="1520"/>
      <c r="AE76" s="1520"/>
      <c r="AF76" s="1520"/>
    </row>
    <row r="77" spans="2:34" ht="19.5" customHeight="1" x14ac:dyDescent="0.15">
      <c r="B77" s="2"/>
      <c r="C77" s="1521" t="s">
        <v>56</v>
      </c>
      <c r="D77" s="1522"/>
      <c r="E77" s="1522"/>
      <c r="F77" s="1522"/>
      <c r="G77" s="1523"/>
      <c r="H77" s="1520"/>
      <c r="I77" s="1520"/>
      <c r="J77" s="1520"/>
      <c r="K77" s="1520"/>
      <c r="L77" s="1520"/>
      <c r="M77" s="1520"/>
      <c r="N77" s="1520"/>
      <c r="O77" s="1520"/>
      <c r="P77" s="1520"/>
      <c r="Q77" s="1520"/>
      <c r="R77" s="1521" t="s">
        <v>57</v>
      </c>
      <c r="S77" s="1522"/>
      <c r="T77" s="1522"/>
      <c r="U77" s="1522"/>
      <c r="V77" s="1524"/>
      <c r="W77" s="1520"/>
      <c r="X77" s="1520"/>
      <c r="Y77" s="1520"/>
      <c r="Z77" s="1520"/>
      <c r="AA77" s="1520"/>
      <c r="AB77" s="1520"/>
      <c r="AC77" s="1520"/>
      <c r="AD77" s="1520"/>
      <c r="AE77" s="1520"/>
      <c r="AF77" s="1520"/>
    </row>
    <row r="78" spans="2:34" ht="8.25" customHeight="1" x14ac:dyDescent="0.15">
      <c r="B78" s="2"/>
      <c r="C78" s="3"/>
      <c r="D78" s="3"/>
      <c r="E78" s="34"/>
      <c r="F78" s="34"/>
      <c r="G78" s="34"/>
      <c r="H78" s="34"/>
      <c r="I78" s="48"/>
      <c r="J78" s="48"/>
      <c r="K78" s="3"/>
      <c r="L78" s="3"/>
      <c r="AA78" s="13"/>
    </row>
    <row r="79" spans="2:34" ht="16.5" customHeight="1" x14ac:dyDescent="0.15">
      <c r="C79" s="5" t="s">
        <v>145</v>
      </c>
      <c r="D79" s="3" t="s">
        <v>140</v>
      </c>
      <c r="E79" s="3"/>
      <c r="F79" s="3"/>
      <c r="G79" s="3"/>
      <c r="I79" s="48"/>
      <c r="K79" s="38"/>
      <c r="L79" s="48"/>
      <c r="M79" s="3"/>
      <c r="AA79" s="13"/>
    </row>
    <row r="80" spans="2:34" ht="8.25" customHeight="1" x14ac:dyDescent="0.15">
      <c r="C80" s="15"/>
      <c r="D80" s="15"/>
      <c r="E80" s="15"/>
      <c r="F80" s="15"/>
      <c r="G80" s="15"/>
      <c r="H80" s="15"/>
      <c r="I80" s="15"/>
      <c r="J80" s="15"/>
      <c r="K80" s="15"/>
      <c r="L80" s="15"/>
      <c r="M80" s="15"/>
      <c r="N80" s="15"/>
      <c r="O80" s="15"/>
      <c r="P80" s="15"/>
      <c r="Q80" s="15"/>
      <c r="R80" s="15"/>
      <c r="S80" s="15"/>
      <c r="T80" s="15"/>
      <c r="U80" s="15"/>
      <c r="V80" s="15"/>
      <c r="W80" s="15"/>
      <c r="X80" s="15"/>
      <c r="Y80" s="15"/>
      <c r="Z80" s="15"/>
      <c r="AA80" s="13"/>
    </row>
    <row r="81" spans="2:33" ht="19.5" customHeight="1" x14ac:dyDescent="0.15">
      <c r="C81" s="1485" t="s">
        <v>151</v>
      </c>
      <c r="D81" s="1485"/>
      <c r="E81" s="1485"/>
      <c r="F81" s="1485"/>
      <c r="G81" s="1485"/>
      <c r="H81" s="1486" t="str">
        <f>IF(入力シート!$B$28=2,"○","－")</f>
        <v>－</v>
      </c>
      <c r="I81" s="1486"/>
      <c r="J81" s="1486"/>
      <c r="K81" s="48" t="s">
        <v>152</v>
      </c>
      <c r="L81" s="3" t="s">
        <v>153</v>
      </c>
      <c r="M81" s="15"/>
      <c r="N81" s="15"/>
      <c r="O81" s="15"/>
      <c r="P81" s="15"/>
      <c r="Q81" s="15"/>
      <c r="R81" s="15"/>
      <c r="S81" s="15"/>
      <c r="T81" s="15"/>
      <c r="U81" s="15"/>
      <c r="V81" s="15"/>
      <c r="W81" s="15"/>
      <c r="X81" s="15"/>
      <c r="Y81" s="15"/>
      <c r="Z81" s="15"/>
      <c r="AA81" s="13"/>
    </row>
    <row r="82" spans="2:33" ht="19.5" customHeight="1" x14ac:dyDescent="0.15">
      <c r="B82" s="2"/>
      <c r="C82" s="1448" t="s">
        <v>127</v>
      </c>
      <c r="D82" s="1449"/>
      <c r="E82" s="1449"/>
      <c r="F82" s="1449"/>
      <c r="G82" s="1449"/>
      <c r="H82" s="1466" t="str">
        <f>IF(入力シート!K64="","",入力シート!K64)</f>
        <v/>
      </c>
      <c r="I82" s="1466"/>
      <c r="J82" s="1466"/>
      <c r="K82" s="1466"/>
      <c r="L82" s="1466"/>
      <c r="M82" s="1466"/>
      <c r="N82" s="1466"/>
      <c r="O82" s="1466"/>
      <c r="P82" s="1466"/>
      <c r="Q82" s="1466"/>
      <c r="R82" s="1466"/>
      <c r="S82" s="1466"/>
      <c r="T82" s="1466"/>
      <c r="U82" s="1466"/>
      <c r="V82" s="1466"/>
      <c r="W82" s="1466"/>
      <c r="X82" s="1466"/>
      <c r="Y82" s="1466"/>
      <c r="Z82" s="1466"/>
      <c r="AA82" s="1466"/>
      <c r="AB82" s="1466"/>
      <c r="AC82" s="1466"/>
      <c r="AD82" s="1466"/>
      <c r="AE82" s="1466"/>
      <c r="AF82" s="1466"/>
    </row>
    <row r="83" spans="2:33" ht="19.5" customHeight="1" x14ac:dyDescent="0.15">
      <c r="B83" s="2"/>
      <c r="C83" s="1496" t="s">
        <v>128</v>
      </c>
      <c r="D83" s="1497"/>
      <c r="E83" s="1497"/>
      <c r="F83" s="1497"/>
      <c r="G83" s="1498"/>
      <c r="H83" s="1567" t="str">
        <f>IF(入力シート!K65="","",入力シート!K65)</f>
        <v/>
      </c>
      <c r="I83" s="1567"/>
      <c r="J83" s="1567"/>
      <c r="K83" s="1567"/>
      <c r="L83" s="1567"/>
      <c r="M83" s="1567"/>
      <c r="N83" s="1567"/>
      <c r="O83" s="1567"/>
      <c r="P83" s="1567"/>
      <c r="Q83" s="1567"/>
      <c r="R83" s="1567"/>
      <c r="S83" s="1567"/>
      <c r="T83" s="1567"/>
      <c r="U83" s="1567"/>
      <c r="V83" s="1567"/>
      <c r="W83" s="1567"/>
      <c r="X83" s="1567"/>
      <c r="Y83" s="1567"/>
      <c r="Z83" s="1567"/>
      <c r="AA83" s="1567"/>
      <c r="AB83" s="1567"/>
      <c r="AC83" s="1567"/>
      <c r="AD83" s="1567"/>
      <c r="AE83" s="1567"/>
      <c r="AF83" s="1567"/>
    </row>
    <row r="84" spans="2:33" ht="19.5" customHeight="1" x14ac:dyDescent="0.15">
      <c r="B84" s="2"/>
      <c r="C84" s="1499" t="s">
        <v>121</v>
      </c>
      <c r="D84" s="1500"/>
      <c r="E84" s="1500"/>
      <c r="F84" s="1500"/>
      <c r="G84" s="1501"/>
      <c r="H84" s="1502"/>
      <c r="I84" s="1503"/>
      <c r="J84" s="1504" t="str">
        <f>IF(入力シート!K66="","",入力シート!K66)</f>
        <v/>
      </c>
      <c r="K84" s="1504"/>
      <c r="L84" s="1504"/>
      <c r="M84" s="1504"/>
      <c r="N84" s="1504"/>
      <c r="O84" s="1504"/>
      <c r="P84" s="1504"/>
      <c r="Q84" s="1504"/>
      <c r="R84" s="1504"/>
      <c r="S84" s="1505"/>
      <c r="T84" s="1484"/>
      <c r="U84" s="1506"/>
      <c r="V84" s="1504" t="str">
        <f>IF(入力シート!K67="","",入力シート!K67)</f>
        <v/>
      </c>
      <c r="W84" s="1504"/>
      <c r="X84" s="1504"/>
      <c r="Y84" s="1504"/>
      <c r="Z84" s="1504"/>
      <c r="AA84" s="1504"/>
      <c r="AB84" s="1504"/>
      <c r="AC84" s="1504"/>
      <c r="AD84" s="1504"/>
      <c r="AE84" s="1504"/>
      <c r="AF84" s="1505"/>
    </row>
    <row r="85" spans="2:33" ht="19.5" customHeight="1" x14ac:dyDescent="0.15">
      <c r="B85" s="2"/>
      <c r="C85" s="1477" t="s">
        <v>138</v>
      </c>
      <c r="D85" s="1478"/>
      <c r="E85" s="1478"/>
      <c r="F85" s="1478"/>
      <c r="G85" s="1478"/>
      <c r="H85" s="1481" t="s">
        <v>131</v>
      </c>
      <c r="I85" s="1482"/>
      <c r="J85" s="1471" t="str">
        <f>IF(入力シート!K68="","",入力シート!K68)</f>
        <v/>
      </c>
      <c r="K85" s="1471"/>
      <c r="L85" s="1471"/>
      <c r="M85" s="1471"/>
      <c r="N85" s="1471"/>
      <c r="O85" s="1471"/>
      <c r="P85" s="1471"/>
      <c r="Q85" s="1471"/>
      <c r="R85" s="1471"/>
      <c r="S85" s="1472"/>
      <c r="T85" s="1481" t="s">
        <v>132</v>
      </c>
      <c r="U85" s="1482"/>
      <c r="V85" s="1471" t="str">
        <f>IF(入力シート!K69="","",入力シート!K69)</f>
        <v/>
      </c>
      <c r="W85" s="1471"/>
      <c r="X85" s="1471"/>
      <c r="Y85" s="1471"/>
      <c r="Z85" s="1471"/>
      <c r="AA85" s="1471"/>
      <c r="AB85" s="1471"/>
      <c r="AC85" s="1471"/>
      <c r="AD85" s="1471"/>
      <c r="AE85" s="1471"/>
      <c r="AF85" s="1472"/>
    </row>
    <row r="86" spans="2:33" ht="19.5" customHeight="1" x14ac:dyDescent="0.15">
      <c r="B86" s="2"/>
      <c r="C86" s="1479"/>
      <c r="D86" s="1480"/>
      <c r="E86" s="1480"/>
      <c r="F86" s="1480"/>
      <c r="G86" s="1480"/>
      <c r="H86" s="1485"/>
      <c r="I86" s="1568"/>
      <c r="J86" s="1532"/>
      <c r="K86" s="1532"/>
      <c r="L86" s="1532"/>
      <c r="M86" s="1532"/>
      <c r="N86" s="1532"/>
      <c r="O86" s="1532"/>
      <c r="P86" s="1532"/>
      <c r="Q86" s="1532"/>
      <c r="R86" s="1532"/>
      <c r="S86" s="1533"/>
      <c r="T86" s="1483"/>
      <c r="U86" s="1484"/>
      <c r="V86" s="1473"/>
      <c r="W86" s="1473"/>
      <c r="X86" s="1473"/>
      <c r="Y86" s="1473"/>
      <c r="Z86" s="1473"/>
      <c r="AA86" s="1473"/>
      <c r="AB86" s="1473"/>
      <c r="AC86" s="1473"/>
      <c r="AD86" s="1473"/>
      <c r="AE86" s="1473"/>
      <c r="AF86" s="1474"/>
    </row>
    <row r="87" spans="2:33" ht="19.5" customHeight="1" x14ac:dyDescent="0.15">
      <c r="B87" s="2"/>
      <c r="C87" s="1507" t="s">
        <v>47</v>
      </c>
      <c r="D87" s="1508"/>
      <c r="E87" s="1508"/>
      <c r="F87" s="1508"/>
      <c r="G87" s="1509"/>
      <c r="H87" s="422" t="s">
        <v>48</v>
      </c>
      <c r="I87" s="1569" t="str">
        <f>IF(入力シート!K70="","",LEFT(入力シート!K70,3)&amp;"-"&amp;RIGHT(入力シート!K70,4))</f>
        <v/>
      </c>
      <c r="J87" s="1569"/>
      <c r="K87" s="1569"/>
      <c r="L87" s="1569"/>
      <c r="M87" s="1570"/>
      <c r="N87" s="1451" t="s">
        <v>133</v>
      </c>
      <c r="O87" s="1452"/>
      <c r="P87" s="1452"/>
      <c r="Q87" s="1532" t="str">
        <f>IF(入力シート!K71="","",入力シート!K71)</f>
        <v/>
      </c>
      <c r="R87" s="1532"/>
      <c r="S87" s="1532"/>
      <c r="T87" s="1465"/>
      <c r="U87" s="1512" t="s">
        <v>134</v>
      </c>
      <c r="V87" s="1513"/>
      <c r="W87" s="1513"/>
      <c r="X87" s="1464" t="str">
        <f>IF(入力シート!K72="","",入力シート!K72)</f>
        <v/>
      </c>
      <c r="Y87" s="1464"/>
      <c r="Z87" s="1464"/>
      <c r="AA87" s="1464"/>
      <c r="AB87" s="1464"/>
      <c r="AC87" s="1464"/>
      <c r="AD87" s="1464"/>
      <c r="AE87" s="1464"/>
      <c r="AF87" s="1465"/>
    </row>
    <row r="88" spans="2:33" ht="19.5" customHeight="1" x14ac:dyDescent="0.15">
      <c r="B88" s="2"/>
      <c r="C88" s="1490"/>
      <c r="D88" s="1491"/>
      <c r="E88" s="1491"/>
      <c r="F88" s="1491"/>
      <c r="G88" s="1492"/>
      <c r="H88" s="1514" t="str">
        <f>IF(入力シート!K73="","",入力シート!K73&amp;IF(入力シート!K74="－","","　"&amp;入力シート!K74))</f>
        <v/>
      </c>
      <c r="I88" s="1515"/>
      <c r="J88" s="1515"/>
      <c r="K88" s="1515"/>
      <c r="L88" s="1515"/>
      <c r="M88" s="1515"/>
      <c r="N88" s="1515"/>
      <c r="O88" s="1515"/>
      <c r="P88" s="1515"/>
      <c r="Q88" s="1515"/>
      <c r="R88" s="1515"/>
      <c r="S88" s="1515"/>
      <c r="T88" s="1515"/>
      <c r="U88" s="1515"/>
      <c r="V88" s="1515"/>
      <c r="W88" s="1515"/>
      <c r="X88" s="1515"/>
      <c r="Y88" s="1515"/>
      <c r="Z88" s="1515"/>
      <c r="AA88" s="1515"/>
      <c r="AB88" s="1515"/>
      <c r="AC88" s="1515"/>
      <c r="AD88" s="1515"/>
      <c r="AE88" s="1515"/>
      <c r="AF88" s="1516"/>
    </row>
    <row r="89" spans="2:33" ht="19.5" customHeight="1" x14ac:dyDescent="0.15">
      <c r="B89" s="2"/>
      <c r="C89" s="1493"/>
      <c r="D89" s="1494"/>
      <c r="E89" s="1494"/>
      <c r="F89" s="1494"/>
      <c r="G89" s="1495"/>
      <c r="H89" s="1517"/>
      <c r="I89" s="1518"/>
      <c r="J89" s="1518"/>
      <c r="K89" s="1518"/>
      <c r="L89" s="1518"/>
      <c r="M89" s="1518"/>
      <c r="N89" s="1518"/>
      <c r="O89" s="1518"/>
      <c r="P89" s="1518"/>
      <c r="Q89" s="1518"/>
      <c r="R89" s="1518"/>
      <c r="S89" s="1518"/>
      <c r="T89" s="1518"/>
      <c r="U89" s="1518"/>
      <c r="V89" s="1518"/>
      <c r="W89" s="1518"/>
      <c r="X89" s="1518"/>
      <c r="Y89" s="1518"/>
      <c r="Z89" s="1518"/>
      <c r="AA89" s="1518"/>
      <c r="AB89" s="1518"/>
      <c r="AC89" s="1518"/>
      <c r="AD89" s="1518"/>
      <c r="AE89" s="1518"/>
      <c r="AF89" s="1519"/>
    </row>
    <row r="90" spans="2:33" ht="19.5" customHeight="1" x14ac:dyDescent="0.15">
      <c r="B90" s="2"/>
      <c r="C90" s="1468" t="s">
        <v>129</v>
      </c>
      <c r="D90" s="1469"/>
      <c r="E90" s="1469"/>
      <c r="F90" s="1469"/>
      <c r="G90" s="1470"/>
      <c r="H90" s="1555" t="str">
        <f>IF(入力シート!K75="","",入力シート!K75)</f>
        <v/>
      </c>
      <c r="I90" s="1556"/>
      <c r="J90" s="1556"/>
      <c r="K90" s="1556"/>
      <c r="L90" s="1556"/>
      <c r="M90" s="1556"/>
      <c r="N90" s="1556"/>
      <c r="O90" s="1556"/>
      <c r="P90" s="1556"/>
      <c r="Q90" s="1556"/>
      <c r="R90" s="1556"/>
      <c r="S90" s="1556"/>
      <c r="T90" s="1556"/>
      <c r="U90" s="1556"/>
      <c r="V90" s="1556"/>
      <c r="W90" s="1556"/>
      <c r="X90" s="1556"/>
      <c r="Y90" s="1556"/>
      <c r="Z90" s="1556"/>
      <c r="AA90" s="1556"/>
      <c r="AB90" s="1556"/>
      <c r="AC90" s="1556"/>
      <c r="AD90" s="1556"/>
      <c r="AE90" s="1556"/>
      <c r="AF90" s="1557"/>
    </row>
    <row r="91" spans="2:33" ht="19.5" customHeight="1" x14ac:dyDescent="0.15">
      <c r="B91" s="2"/>
      <c r="C91" s="1460" t="s">
        <v>58</v>
      </c>
      <c r="D91" s="1461"/>
      <c r="E91" s="1461"/>
      <c r="F91" s="1461"/>
      <c r="G91" s="1462"/>
      <c r="H91" s="1555" t="str">
        <f>IF(入力シート!K76="","",入力シート!K76)</f>
        <v/>
      </c>
      <c r="I91" s="1556"/>
      <c r="J91" s="1556"/>
      <c r="K91" s="1556"/>
      <c r="L91" s="1556"/>
      <c r="M91" s="1556"/>
      <c r="N91" s="1556"/>
      <c r="O91" s="1556"/>
      <c r="P91" s="1556"/>
      <c r="Q91" s="1556"/>
      <c r="R91" s="1556"/>
      <c r="S91" s="1556"/>
      <c r="T91" s="1556"/>
      <c r="U91" s="1556"/>
      <c r="V91" s="1556"/>
      <c r="W91" s="1556"/>
      <c r="X91" s="1556"/>
      <c r="Y91" s="1556"/>
      <c r="Z91" s="1556"/>
      <c r="AA91" s="1556"/>
      <c r="AB91" s="1556"/>
      <c r="AC91" s="1556"/>
      <c r="AD91" s="1556"/>
      <c r="AE91" s="1556"/>
      <c r="AF91" s="1557"/>
    </row>
    <row r="92" spans="2:33" ht="19.5" customHeight="1" x14ac:dyDescent="0.15">
      <c r="C92" s="1460" t="s">
        <v>272</v>
      </c>
      <c r="D92" s="1461"/>
      <c r="E92" s="1461"/>
      <c r="F92" s="1461"/>
      <c r="G92" s="1462"/>
      <c r="H92" s="1571" t="str">
        <f>IF(入力シート!K77="","",入力シート!K77)</f>
        <v/>
      </c>
      <c r="I92" s="1572"/>
      <c r="J92" s="1572"/>
      <c r="K92" s="1572"/>
      <c r="L92" s="1572"/>
      <c r="M92" s="1572"/>
      <c r="N92" s="1572"/>
      <c r="O92" s="1572"/>
      <c r="P92" s="1572"/>
      <c r="Q92" s="1572"/>
      <c r="R92" s="1572"/>
      <c r="S92" s="1572"/>
      <c r="T92" s="1572"/>
      <c r="U92" s="1572"/>
      <c r="V92" s="1572"/>
      <c r="W92" s="1572"/>
      <c r="X92" s="1572"/>
      <c r="Y92" s="1572"/>
      <c r="Z92" s="1572"/>
      <c r="AA92" s="1572"/>
      <c r="AB92" s="1572"/>
      <c r="AC92" s="1572"/>
      <c r="AD92" s="1572"/>
      <c r="AE92" s="1572"/>
      <c r="AF92" s="1573"/>
    </row>
    <row r="93" spans="2:33" ht="8.25" customHeight="1" x14ac:dyDescent="0.15">
      <c r="C93" s="4"/>
      <c r="D93" s="4"/>
      <c r="E93" s="4"/>
      <c r="F93" s="4"/>
      <c r="G93" s="4"/>
      <c r="H93" s="39"/>
      <c r="I93" s="39"/>
      <c r="J93" s="39"/>
      <c r="K93" s="39"/>
      <c r="L93" s="39"/>
      <c r="M93" s="39"/>
      <c r="N93" s="39"/>
      <c r="O93" s="39"/>
      <c r="P93" s="39"/>
      <c r="Q93" s="39"/>
      <c r="R93" s="39"/>
      <c r="S93" s="39"/>
      <c r="T93" s="39"/>
      <c r="U93" s="39"/>
      <c r="V93" s="40"/>
      <c r="W93" s="40"/>
      <c r="X93" s="40"/>
      <c r="Y93" s="40"/>
      <c r="Z93" s="40"/>
      <c r="AA93" s="4"/>
    </row>
    <row r="94" spans="2:33" ht="16.5" customHeight="1" x14ac:dyDescent="0.15">
      <c r="C94" s="5" t="s">
        <v>329</v>
      </c>
      <c r="D94" s="7" t="s">
        <v>1236</v>
      </c>
      <c r="E94" s="875"/>
      <c r="F94" s="875"/>
      <c r="G94" s="875"/>
      <c r="H94" s="527"/>
      <c r="I94" s="528"/>
      <c r="J94" s="529"/>
      <c r="K94" s="530"/>
      <c r="L94" s="529"/>
      <c r="M94" s="529"/>
      <c r="N94" s="527"/>
      <c r="O94" s="529"/>
      <c r="P94" s="529"/>
      <c r="Q94" s="529"/>
      <c r="R94" s="529"/>
      <c r="S94" s="529"/>
      <c r="T94" s="529"/>
      <c r="U94" s="529"/>
      <c r="V94" s="529"/>
      <c r="W94" s="529"/>
      <c r="X94" s="529"/>
      <c r="Y94" s="529"/>
      <c r="Z94" s="529"/>
      <c r="AA94" s="529"/>
      <c r="AB94" s="529"/>
      <c r="AC94" s="529"/>
      <c r="AD94" s="529"/>
      <c r="AE94" s="529"/>
      <c r="AF94" s="529"/>
      <c r="AG94" s="529"/>
    </row>
    <row r="95" spans="2:33" ht="8.25" customHeight="1" x14ac:dyDescent="0.15">
      <c r="C95" s="15"/>
      <c r="D95" s="15"/>
      <c r="E95" s="15"/>
      <c r="F95" s="15"/>
      <c r="G95" s="15"/>
      <c r="H95" s="531"/>
      <c r="I95" s="531"/>
      <c r="J95" s="531"/>
      <c r="K95" s="531"/>
      <c r="L95" s="531"/>
      <c r="M95" s="531"/>
      <c r="N95" s="531"/>
      <c r="O95" s="531"/>
      <c r="P95" s="531"/>
      <c r="Q95" s="531"/>
      <c r="R95" s="531"/>
      <c r="S95" s="531"/>
      <c r="T95" s="531"/>
      <c r="U95" s="531"/>
      <c r="V95" s="531"/>
      <c r="W95" s="531"/>
      <c r="X95" s="531"/>
      <c r="Y95" s="531"/>
      <c r="Z95" s="531"/>
      <c r="AA95" s="529"/>
      <c r="AB95" s="1442"/>
      <c r="AC95" s="1442"/>
      <c r="AD95" s="1442"/>
      <c r="AE95" s="532"/>
      <c r="AF95" s="1443"/>
      <c r="AG95" s="1443"/>
    </row>
    <row r="96" spans="2:33" ht="19.5" customHeight="1" x14ac:dyDescent="0.15">
      <c r="C96" s="1444" t="s">
        <v>820</v>
      </c>
      <c r="D96" s="1445"/>
      <c r="E96" s="1445"/>
      <c r="F96" s="1445"/>
      <c r="G96" s="1446"/>
      <c r="H96" s="1447" t="str">
        <f>IF(入力シート!K78="","",入力シート!K78)</f>
        <v/>
      </c>
      <c r="I96" s="1447"/>
      <c r="J96" s="1447"/>
      <c r="K96" s="1447"/>
      <c r="L96" s="1447"/>
      <c r="M96" s="1447"/>
      <c r="N96" s="1447"/>
      <c r="O96" s="1447"/>
      <c r="P96" s="1447"/>
      <c r="Q96" s="1447"/>
      <c r="R96" s="529"/>
      <c r="S96" s="529"/>
      <c r="T96" s="529"/>
      <c r="U96" s="529"/>
      <c r="V96" s="529"/>
      <c r="W96" s="529"/>
      <c r="X96" s="529"/>
      <c r="Y96" s="529"/>
      <c r="Z96" s="529"/>
      <c r="AA96" s="529"/>
      <c r="AB96" s="529"/>
      <c r="AC96" s="529"/>
      <c r="AD96" s="529"/>
      <c r="AE96" s="529"/>
      <c r="AF96" s="529"/>
      <c r="AG96" s="529"/>
    </row>
    <row r="97" spans="1:34" ht="19.5" customHeight="1" x14ac:dyDescent="0.15">
      <c r="C97" s="1448" t="s">
        <v>880</v>
      </c>
      <c r="D97" s="1449"/>
      <c r="E97" s="1449"/>
      <c r="F97" s="1449"/>
      <c r="G97" s="1450"/>
      <c r="H97" s="1454" t="str">
        <f>IF(入力シート!K78="なし","-",IF(入力シート!K79="","",入力シート!K79))</f>
        <v/>
      </c>
      <c r="I97" s="1455"/>
      <c r="J97" s="1455"/>
      <c r="K97" s="1455"/>
      <c r="L97" s="1455"/>
      <c r="M97" s="1455"/>
      <c r="N97" s="1455"/>
      <c r="O97" s="1455"/>
      <c r="P97" s="1455"/>
      <c r="Q97" s="1455"/>
      <c r="R97" s="1455"/>
      <c r="S97" s="1455"/>
      <c r="T97" s="1455"/>
      <c r="U97" s="1455"/>
      <c r="V97" s="1455"/>
      <c r="W97" s="1455"/>
      <c r="X97" s="1455"/>
      <c r="Y97" s="1455"/>
      <c r="Z97" s="1455"/>
      <c r="AA97" s="1455"/>
      <c r="AB97" s="1455"/>
      <c r="AC97" s="1455"/>
      <c r="AD97" s="1455"/>
      <c r="AE97" s="1455"/>
      <c r="AF97" s="1456"/>
      <c r="AG97" s="529"/>
    </row>
    <row r="98" spans="1:34" ht="19.5" customHeight="1" x14ac:dyDescent="0.15">
      <c r="B98" s="2"/>
      <c r="C98" s="1451"/>
      <c r="D98" s="1452"/>
      <c r="E98" s="1452"/>
      <c r="F98" s="1452"/>
      <c r="G98" s="1453"/>
      <c r="H98" s="1457"/>
      <c r="I98" s="1458"/>
      <c r="J98" s="1458"/>
      <c r="K98" s="1458"/>
      <c r="L98" s="1458"/>
      <c r="M98" s="1458"/>
      <c r="N98" s="1458"/>
      <c r="O98" s="1458"/>
      <c r="P98" s="1458"/>
      <c r="Q98" s="1458"/>
      <c r="R98" s="1458"/>
      <c r="S98" s="1458"/>
      <c r="T98" s="1458"/>
      <c r="U98" s="1458"/>
      <c r="V98" s="1458"/>
      <c r="W98" s="1458"/>
      <c r="X98" s="1458"/>
      <c r="Y98" s="1458"/>
      <c r="Z98" s="1458"/>
      <c r="AA98" s="1458"/>
      <c r="AB98" s="1458"/>
      <c r="AC98" s="1458"/>
      <c r="AD98" s="1458"/>
      <c r="AE98" s="1458"/>
      <c r="AF98" s="1459"/>
      <c r="AG98" s="529"/>
    </row>
    <row r="99" spans="1:34" ht="8.25" customHeight="1" x14ac:dyDescent="0.15">
      <c r="C99" s="15"/>
      <c r="D99" s="15"/>
      <c r="E99" s="15"/>
      <c r="F99" s="15"/>
      <c r="G99" s="15"/>
      <c r="H99" s="531"/>
      <c r="I99" s="531"/>
      <c r="J99" s="531"/>
      <c r="K99" s="531"/>
      <c r="L99" s="531"/>
      <c r="M99" s="531"/>
      <c r="N99" s="531"/>
      <c r="O99" s="531"/>
      <c r="P99" s="531"/>
      <c r="Q99" s="531"/>
      <c r="R99" s="531"/>
      <c r="S99" s="531"/>
      <c r="T99" s="531"/>
      <c r="U99" s="531"/>
      <c r="V99" s="531"/>
      <c r="W99" s="531"/>
      <c r="X99" s="531"/>
      <c r="Y99" s="531"/>
      <c r="Z99" s="531"/>
      <c r="AA99" s="529"/>
      <c r="AB99" s="1442"/>
      <c r="AC99" s="1442"/>
      <c r="AD99" s="1442"/>
      <c r="AE99" s="532"/>
      <c r="AF99" s="1443"/>
      <c r="AG99" s="1443"/>
    </row>
    <row r="100" spans="1:34" ht="16.5" customHeight="1" x14ac:dyDescent="0.15">
      <c r="C100" s="5" t="s">
        <v>331</v>
      </c>
      <c r="D100" s="7" t="s">
        <v>843</v>
      </c>
      <c r="E100" s="875"/>
      <c r="F100" s="875"/>
      <c r="G100" s="875"/>
      <c r="H100" s="527"/>
      <c r="I100" s="528"/>
      <c r="J100" s="529"/>
      <c r="K100" s="530"/>
      <c r="L100" s="529"/>
      <c r="M100" s="529"/>
      <c r="N100" s="527"/>
      <c r="O100" s="529"/>
      <c r="P100" s="529"/>
      <c r="Q100" s="529"/>
      <c r="R100" s="529"/>
      <c r="S100" s="529"/>
      <c r="T100" s="529"/>
      <c r="U100" s="529"/>
      <c r="V100" s="529"/>
      <c r="W100" s="529"/>
      <c r="X100" s="529"/>
      <c r="Y100" s="529"/>
      <c r="Z100" s="529"/>
      <c r="AA100" s="529"/>
      <c r="AB100" s="529"/>
      <c r="AC100" s="529"/>
      <c r="AD100" s="529"/>
      <c r="AE100" s="529"/>
      <c r="AF100" s="529"/>
      <c r="AG100" s="529"/>
    </row>
    <row r="101" spans="1:34" ht="16.5" customHeight="1" x14ac:dyDescent="0.15">
      <c r="C101" s="5"/>
      <c r="D101" s="7" t="s">
        <v>1237</v>
      </c>
      <c r="E101" s="875"/>
      <c r="F101" s="875"/>
      <c r="G101" s="875"/>
      <c r="H101" s="527"/>
      <c r="I101" s="528"/>
      <c r="J101" s="529"/>
      <c r="K101" s="530"/>
      <c r="L101" s="529"/>
      <c r="M101" s="529"/>
      <c r="N101" s="527"/>
      <c r="O101" s="529"/>
      <c r="P101" s="529"/>
      <c r="Q101" s="529"/>
      <c r="R101" s="529"/>
      <c r="S101" s="529"/>
      <c r="T101" s="529"/>
      <c r="U101" s="529"/>
      <c r="V101" s="529"/>
      <c r="W101" s="529"/>
      <c r="X101" s="529"/>
      <c r="Y101" s="529"/>
      <c r="Z101" s="529"/>
      <c r="AA101" s="529"/>
      <c r="AB101" s="529"/>
      <c r="AC101" s="529"/>
      <c r="AD101" s="529"/>
      <c r="AE101" s="529"/>
      <c r="AF101" s="529"/>
      <c r="AG101" s="529"/>
    </row>
    <row r="102" spans="1:34" ht="8.25" customHeight="1" x14ac:dyDescent="0.15">
      <c r="C102" s="15"/>
      <c r="D102" s="15"/>
      <c r="E102" s="15"/>
      <c r="F102" s="15"/>
      <c r="G102" s="15"/>
      <c r="H102" s="531"/>
      <c r="I102" s="531"/>
      <c r="J102" s="531"/>
      <c r="K102" s="531"/>
      <c r="L102" s="531"/>
      <c r="M102" s="531"/>
      <c r="N102" s="531"/>
      <c r="O102" s="531"/>
      <c r="P102" s="531"/>
      <c r="Q102" s="531"/>
      <c r="R102" s="531"/>
      <c r="S102" s="531"/>
      <c r="T102" s="531"/>
      <c r="U102" s="531"/>
      <c r="V102" s="531"/>
      <c r="W102" s="531"/>
      <c r="X102" s="531"/>
      <c r="Y102" s="531"/>
      <c r="Z102" s="531"/>
      <c r="AA102" s="529"/>
      <c r="AB102" s="1442"/>
      <c r="AC102" s="1442"/>
      <c r="AD102" s="1442"/>
      <c r="AE102" s="532"/>
      <c r="AF102" s="1443"/>
      <c r="AG102" s="1443"/>
    </row>
    <row r="103" spans="1:34" ht="19.5" customHeight="1" x14ac:dyDescent="0.15">
      <c r="C103" s="1444" t="s">
        <v>846</v>
      </c>
      <c r="D103" s="1445"/>
      <c r="E103" s="1445"/>
      <c r="F103" s="1445"/>
      <c r="G103" s="1446"/>
      <c r="H103" s="1447" t="str">
        <f>IF(入力シート!K80="","",入力シート!K80)</f>
        <v/>
      </c>
      <c r="I103" s="1447"/>
      <c r="J103" s="1447"/>
      <c r="K103" s="1447"/>
      <c r="L103" s="1447"/>
      <c r="M103" s="1447"/>
      <c r="N103" s="1447"/>
      <c r="O103" s="1447"/>
      <c r="P103" s="1447"/>
      <c r="Q103" s="1447"/>
      <c r="R103" s="529"/>
      <c r="S103" s="529"/>
      <c r="T103" s="529"/>
      <c r="U103" s="529"/>
      <c r="V103" s="529"/>
      <c r="W103" s="529"/>
      <c r="X103" s="529"/>
      <c r="Y103" s="529"/>
      <c r="Z103" s="529"/>
      <c r="AA103" s="529"/>
      <c r="AB103" s="529"/>
      <c r="AC103" s="529"/>
      <c r="AD103" s="529"/>
      <c r="AE103" s="529"/>
      <c r="AF103" s="529"/>
      <c r="AG103" s="529"/>
    </row>
    <row r="104" spans="1:34" ht="19.5" customHeight="1" x14ac:dyDescent="0.15">
      <c r="C104" s="1448" t="s">
        <v>879</v>
      </c>
      <c r="D104" s="1449"/>
      <c r="E104" s="1449"/>
      <c r="F104" s="1449"/>
      <c r="G104" s="1450"/>
      <c r="H104" s="1454" t="str">
        <f>IF(入力シート!K80="なし","-",IF(入力シート!K81="","",入力シート!K81))</f>
        <v/>
      </c>
      <c r="I104" s="1455"/>
      <c r="J104" s="1455"/>
      <c r="K104" s="1455"/>
      <c r="L104" s="1455"/>
      <c r="M104" s="1455"/>
      <c r="N104" s="1455"/>
      <c r="O104" s="1455"/>
      <c r="P104" s="1455"/>
      <c r="Q104" s="1455"/>
      <c r="R104" s="1455"/>
      <c r="S104" s="1455"/>
      <c r="T104" s="1455"/>
      <c r="U104" s="1455"/>
      <c r="V104" s="1455"/>
      <c r="W104" s="1455"/>
      <c r="X104" s="1455"/>
      <c r="Y104" s="1455"/>
      <c r="Z104" s="1455"/>
      <c r="AA104" s="1455"/>
      <c r="AB104" s="1455"/>
      <c r="AC104" s="1455"/>
      <c r="AD104" s="1455"/>
      <c r="AE104" s="1455"/>
      <c r="AF104" s="1456"/>
      <c r="AG104" s="529"/>
    </row>
    <row r="105" spans="1:34" ht="19.5" customHeight="1" x14ac:dyDescent="0.15">
      <c r="B105" s="2"/>
      <c r="C105" s="1451"/>
      <c r="D105" s="1452"/>
      <c r="E105" s="1452"/>
      <c r="F105" s="1452"/>
      <c r="G105" s="1453"/>
      <c r="H105" s="1457"/>
      <c r="I105" s="1458"/>
      <c r="J105" s="1458"/>
      <c r="K105" s="1458"/>
      <c r="L105" s="1458"/>
      <c r="M105" s="1458"/>
      <c r="N105" s="1458"/>
      <c r="O105" s="1458"/>
      <c r="P105" s="1458"/>
      <c r="Q105" s="1458"/>
      <c r="R105" s="1458"/>
      <c r="S105" s="1458"/>
      <c r="T105" s="1458"/>
      <c r="U105" s="1458"/>
      <c r="V105" s="1458"/>
      <c r="W105" s="1458"/>
      <c r="X105" s="1458"/>
      <c r="Y105" s="1458"/>
      <c r="Z105" s="1458"/>
      <c r="AA105" s="1458"/>
      <c r="AB105" s="1458"/>
      <c r="AC105" s="1458"/>
      <c r="AD105" s="1458"/>
      <c r="AE105" s="1458"/>
      <c r="AF105" s="1459"/>
      <c r="AG105" s="529"/>
    </row>
    <row r="106" spans="1:34" ht="7.5" customHeight="1" x14ac:dyDescent="0.15">
      <c r="C106" s="4"/>
      <c r="D106" s="4"/>
      <c r="E106" s="4"/>
      <c r="F106" s="4"/>
      <c r="G106" s="4"/>
      <c r="H106" s="39"/>
      <c r="I106" s="39"/>
      <c r="J106" s="39"/>
      <c r="K106" s="39"/>
      <c r="L106" s="39"/>
      <c r="M106" s="39"/>
      <c r="N106" s="39"/>
      <c r="O106" s="39"/>
      <c r="P106" s="39"/>
      <c r="Q106" s="39"/>
      <c r="R106" s="39"/>
      <c r="S106" s="39"/>
      <c r="T106" s="39"/>
      <c r="U106" s="39"/>
      <c r="V106" s="40"/>
      <c r="W106" s="40"/>
      <c r="X106" s="40"/>
      <c r="Y106" s="40"/>
      <c r="Z106" s="40"/>
      <c r="AA106" s="4"/>
    </row>
    <row r="107" spans="1:34" ht="7.5" customHeight="1" x14ac:dyDescent="0.15">
      <c r="C107" s="4"/>
      <c r="D107" s="4"/>
      <c r="E107" s="4"/>
      <c r="F107" s="4"/>
      <c r="G107" s="4"/>
      <c r="H107" s="39"/>
      <c r="I107" s="39"/>
      <c r="J107" s="39"/>
      <c r="K107" s="39"/>
      <c r="L107" s="39"/>
      <c r="M107" s="39"/>
      <c r="N107" s="39"/>
      <c r="O107" s="39"/>
      <c r="P107" s="39"/>
      <c r="Q107" s="39"/>
      <c r="R107" s="39"/>
      <c r="S107" s="39"/>
      <c r="T107" s="39"/>
      <c r="U107" s="39"/>
      <c r="V107" s="40"/>
      <c r="W107" s="40"/>
      <c r="X107" s="40"/>
      <c r="Y107" s="40"/>
      <c r="Z107" s="40"/>
      <c r="AA107" s="4"/>
    </row>
    <row r="108" spans="1:34" ht="16.5" customHeight="1" x14ac:dyDescent="0.15">
      <c r="C108" s="26"/>
      <c r="AA108" s="15"/>
    </row>
    <row r="109" spans="1:34" ht="16.5" customHeight="1" x14ac:dyDescent="0.15">
      <c r="A109" s="1467" t="s">
        <v>1233</v>
      </c>
      <c r="B109" s="1467"/>
      <c r="C109" s="1467"/>
      <c r="D109" s="1467"/>
      <c r="E109" s="1467"/>
      <c r="F109" s="1467"/>
      <c r="G109" s="1467"/>
      <c r="H109" s="1467"/>
      <c r="I109" s="1467"/>
      <c r="J109" s="1467"/>
      <c r="K109" s="1467"/>
      <c r="L109" s="1467"/>
      <c r="M109" s="1467"/>
      <c r="N109" s="1467"/>
      <c r="O109" s="1467"/>
      <c r="P109" s="1467"/>
      <c r="Q109" s="1467"/>
      <c r="R109" s="1467"/>
      <c r="S109" s="1467"/>
      <c r="T109" s="1467"/>
      <c r="U109" s="1467"/>
      <c r="V109" s="1467"/>
      <c r="W109" s="1467"/>
      <c r="X109" s="1467"/>
      <c r="Y109" s="1467"/>
      <c r="Z109" s="1467"/>
      <c r="AA109" s="1467"/>
      <c r="AB109" s="1467"/>
      <c r="AC109" s="1467"/>
      <c r="AD109" s="1467"/>
      <c r="AE109" s="1467"/>
      <c r="AF109" s="1467"/>
      <c r="AG109" s="1467"/>
      <c r="AH109" s="1467"/>
    </row>
    <row r="110" spans="1:34" ht="16.5" customHeight="1" x14ac:dyDescent="0.15">
      <c r="A110" s="1467"/>
      <c r="B110" s="1467"/>
      <c r="C110" s="1467"/>
      <c r="D110" s="1467"/>
      <c r="E110" s="1467"/>
      <c r="F110" s="1467"/>
      <c r="G110" s="1467"/>
      <c r="H110" s="1467"/>
      <c r="I110" s="1467"/>
      <c r="J110" s="1467"/>
      <c r="K110" s="1467"/>
      <c r="L110" s="1467"/>
      <c r="M110" s="1467"/>
      <c r="N110" s="1467"/>
      <c r="O110" s="1467"/>
      <c r="P110" s="1467"/>
      <c r="Q110" s="1467"/>
      <c r="R110" s="1467"/>
      <c r="S110" s="1467"/>
      <c r="T110" s="1467"/>
      <c r="U110" s="1467"/>
      <c r="V110" s="1467"/>
      <c r="W110" s="1467"/>
      <c r="X110" s="1467"/>
      <c r="Y110" s="1467"/>
      <c r="Z110" s="1467"/>
      <c r="AA110" s="1467"/>
      <c r="AB110" s="1467"/>
      <c r="AC110" s="1467"/>
      <c r="AD110" s="1467"/>
      <c r="AE110" s="1467"/>
      <c r="AF110" s="1467"/>
      <c r="AG110" s="1467"/>
      <c r="AH110" s="1467"/>
    </row>
    <row r="111" spans="1:34" ht="16.5" customHeight="1" x14ac:dyDescent="0.15">
      <c r="A111" s="5"/>
      <c r="B111" s="13" t="s">
        <v>61</v>
      </c>
      <c r="C111" s="3"/>
      <c r="D111" s="3"/>
      <c r="E111" s="3"/>
      <c r="F111" s="3"/>
      <c r="G111" s="3"/>
      <c r="H111" s="3"/>
      <c r="I111" s="48"/>
      <c r="J111" s="48"/>
      <c r="K111" s="3"/>
      <c r="L111" s="3"/>
      <c r="AA111" s="13"/>
    </row>
    <row r="112" spans="1:34" ht="16.5" customHeight="1" x14ac:dyDescent="0.15">
      <c r="A112" s="5"/>
      <c r="C112" s="3"/>
      <c r="D112" s="3"/>
      <c r="E112" s="3"/>
      <c r="F112" s="3"/>
      <c r="G112" s="3"/>
      <c r="H112" s="3"/>
      <c r="I112" s="48"/>
      <c r="J112" s="48"/>
      <c r="K112" s="3"/>
      <c r="L112" s="3"/>
      <c r="AA112" s="13"/>
    </row>
    <row r="113" spans="2:46" ht="16.5" customHeight="1" x14ac:dyDescent="0.15">
      <c r="C113" s="5" t="s">
        <v>143</v>
      </c>
      <c r="D113" s="1" t="s">
        <v>147</v>
      </c>
      <c r="E113" s="3"/>
      <c r="F113" s="3"/>
      <c r="G113" s="3"/>
      <c r="H113" s="3"/>
      <c r="I113" s="48"/>
      <c r="J113" s="48"/>
      <c r="K113" s="3"/>
      <c r="L113" s="3"/>
      <c r="AA113" s="13"/>
    </row>
    <row r="114" spans="2:46" ht="8.25" customHeight="1" x14ac:dyDescent="0.15">
      <c r="C114" s="15"/>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3"/>
    </row>
    <row r="115" spans="2:46" ht="19.5" customHeight="1" x14ac:dyDescent="0.15">
      <c r="B115" s="1536" t="s">
        <v>243</v>
      </c>
      <c r="C115" s="1499" t="s">
        <v>121</v>
      </c>
      <c r="D115" s="1500"/>
      <c r="E115" s="1500"/>
      <c r="F115" s="1500"/>
      <c r="G115" s="1501"/>
      <c r="H115" s="1537" t="str">
        <f>IF(入力シート!K85="","",入力シート!K85)</f>
        <v/>
      </c>
      <c r="I115" s="1504"/>
      <c r="J115" s="1504"/>
      <c r="K115" s="1504"/>
      <c r="L115" s="1504"/>
      <c r="M115" s="1504"/>
      <c r="N115" s="1504"/>
      <c r="O115" s="1504"/>
      <c r="P115" s="1504"/>
      <c r="Q115" s="1504"/>
      <c r="R115" s="1504"/>
      <c r="S115" s="1504"/>
      <c r="T115" s="1504"/>
      <c r="U115" s="1504"/>
      <c r="V115" s="1504"/>
      <c r="W115" s="1504"/>
      <c r="X115" s="1504"/>
      <c r="Y115" s="1504"/>
      <c r="Z115" s="1504"/>
      <c r="AA115" s="1504"/>
      <c r="AB115" s="1504"/>
      <c r="AC115" s="1504"/>
      <c r="AD115" s="1504"/>
      <c r="AE115" s="1504"/>
      <c r="AF115" s="1505"/>
    </row>
    <row r="116" spans="2:46" ht="19.5" customHeight="1" x14ac:dyDescent="0.15">
      <c r="B116" s="1536"/>
      <c r="C116" s="1477" t="s">
        <v>46</v>
      </c>
      <c r="D116" s="1478"/>
      <c r="E116" s="1478"/>
      <c r="F116" s="1478"/>
      <c r="G116" s="1538"/>
      <c r="H116" s="1539" t="str">
        <f>IF(入力シート!K86="","",入力シート!K86)</f>
        <v/>
      </c>
      <c r="I116" s="1471"/>
      <c r="J116" s="1471"/>
      <c r="K116" s="1471"/>
      <c r="L116" s="1471"/>
      <c r="M116" s="1471"/>
      <c r="N116" s="1471"/>
      <c r="O116" s="1471"/>
      <c r="P116" s="1471"/>
      <c r="Q116" s="1471"/>
      <c r="R116" s="1471"/>
      <c r="S116" s="1471"/>
      <c r="T116" s="1471"/>
      <c r="U116" s="1471"/>
      <c r="V116" s="1471"/>
      <c r="W116" s="1471"/>
      <c r="X116" s="1471"/>
      <c r="Y116" s="1471"/>
      <c r="Z116" s="1471"/>
      <c r="AA116" s="1471"/>
      <c r="AB116" s="1471"/>
      <c r="AC116" s="1471"/>
      <c r="AD116" s="1471"/>
      <c r="AE116" s="1471"/>
      <c r="AF116" s="1472"/>
      <c r="AN116" s="24"/>
      <c r="AO116" s="24"/>
    </row>
    <row r="117" spans="2:46" ht="19.5" customHeight="1" x14ac:dyDescent="0.15">
      <c r="B117" s="1536"/>
      <c r="C117" s="1512" t="s">
        <v>122</v>
      </c>
      <c r="D117" s="1513"/>
      <c r="E117" s="1513"/>
      <c r="F117" s="1513"/>
      <c r="G117" s="1540"/>
      <c r="H117" s="1574" t="str">
        <f>IF(入力シート!K87="","",入力シート!K87)</f>
        <v/>
      </c>
      <c r="I117" s="1575"/>
      <c r="J117" s="1575"/>
      <c r="K117" s="1575"/>
      <c r="L117" s="1575"/>
      <c r="M117" s="1575"/>
      <c r="N117" s="1575"/>
      <c r="O117" s="1575"/>
      <c r="P117" s="1575"/>
      <c r="Q117" s="1575"/>
      <c r="R117" s="1575"/>
      <c r="S117" s="1575"/>
      <c r="T117" s="1575"/>
      <c r="U117" s="1575"/>
      <c r="V117" s="1575"/>
      <c r="W117" s="1575"/>
      <c r="X117" s="1575"/>
      <c r="Y117" s="1575"/>
      <c r="Z117" s="1575"/>
      <c r="AA117" s="1575"/>
      <c r="AB117" s="1575"/>
      <c r="AC117" s="1575"/>
      <c r="AD117" s="1575"/>
      <c r="AE117" s="1575"/>
      <c r="AF117" s="1576"/>
      <c r="AT117" s="6"/>
    </row>
    <row r="118" spans="2:46" ht="19.5" customHeight="1" x14ac:dyDescent="0.15">
      <c r="B118" s="1536"/>
      <c r="C118" s="1512" t="s">
        <v>123</v>
      </c>
      <c r="D118" s="1513"/>
      <c r="E118" s="1513"/>
      <c r="F118" s="1513"/>
      <c r="G118" s="1540"/>
      <c r="H118" s="1544" t="str">
        <f>IF(入力シート!K88="","",入力シート!K88)</f>
        <v/>
      </c>
      <c r="I118" s="1545"/>
      <c r="J118" s="1545"/>
      <c r="K118" s="1545"/>
      <c r="L118" s="1545"/>
      <c r="M118" s="1545"/>
      <c r="N118" s="1545"/>
      <c r="O118" s="1545"/>
      <c r="P118" s="1545"/>
      <c r="Q118" s="1545"/>
      <c r="R118" s="1545"/>
      <c r="S118" s="1545"/>
      <c r="T118" s="1545"/>
      <c r="U118" s="1545"/>
      <c r="V118" s="1545"/>
      <c r="W118" s="1545"/>
      <c r="X118" s="1545"/>
      <c r="Y118" s="1545"/>
      <c r="Z118" s="1545"/>
      <c r="AA118" s="1545"/>
      <c r="AB118" s="1545"/>
      <c r="AC118" s="1545"/>
      <c r="AD118" s="1545"/>
      <c r="AE118" s="1545"/>
      <c r="AF118" s="1546"/>
    </row>
    <row r="119" spans="2:46" ht="19.5" customHeight="1" x14ac:dyDescent="0.15">
      <c r="B119" s="1536"/>
      <c r="C119" s="1547" t="s">
        <v>121</v>
      </c>
      <c r="D119" s="1548"/>
      <c r="E119" s="1548"/>
      <c r="F119" s="1548"/>
      <c r="G119" s="1549"/>
      <c r="H119" s="1503"/>
      <c r="I119" s="1550"/>
      <c r="J119" s="1504" t="str">
        <f>IF(入力シート!K89="","",入力シート!K89)</f>
        <v/>
      </c>
      <c r="K119" s="1504"/>
      <c r="L119" s="1504"/>
      <c r="M119" s="1504"/>
      <c r="N119" s="1504"/>
      <c r="O119" s="1504"/>
      <c r="P119" s="1504"/>
      <c r="Q119" s="1504"/>
      <c r="R119" s="1504"/>
      <c r="S119" s="1505"/>
      <c r="T119" s="1503"/>
      <c r="U119" s="1550"/>
      <c r="V119" s="1504" t="str">
        <f>IF(入力シート!K90="","",入力シート!K90)</f>
        <v/>
      </c>
      <c r="W119" s="1504"/>
      <c r="X119" s="1504"/>
      <c r="Y119" s="1504"/>
      <c r="Z119" s="1504"/>
      <c r="AA119" s="1504"/>
      <c r="AB119" s="1504"/>
      <c r="AC119" s="1504"/>
      <c r="AD119" s="1504"/>
      <c r="AE119" s="1504"/>
      <c r="AF119" s="1505"/>
    </row>
    <row r="120" spans="2:46" ht="19.5" customHeight="1" x14ac:dyDescent="0.15">
      <c r="B120" s="1536"/>
      <c r="C120" s="1477" t="s">
        <v>137</v>
      </c>
      <c r="D120" s="1478"/>
      <c r="E120" s="1478"/>
      <c r="F120" s="1478"/>
      <c r="G120" s="1538"/>
      <c r="H120" s="1551" t="s">
        <v>131</v>
      </c>
      <c r="I120" s="1552"/>
      <c r="J120" s="1471" t="str">
        <f>IF(入力シート!K91="","",入力シート!K91)</f>
        <v/>
      </c>
      <c r="K120" s="1471"/>
      <c r="L120" s="1471"/>
      <c r="M120" s="1471"/>
      <c r="N120" s="1471"/>
      <c r="O120" s="1471"/>
      <c r="P120" s="1471"/>
      <c r="Q120" s="1471"/>
      <c r="R120" s="1471"/>
      <c r="S120" s="1472"/>
      <c r="T120" s="1551" t="s">
        <v>132</v>
      </c>
      <c r="U120" s="1552"/>
      <c r="V120" s="1471" t="str">
        <f>IF(入力シート!K92="","",入力シート!K92)</f>
        <v/>
      </c>
      <c r="W120" s="1471"/>
      <c r="X120" s="1471"/>
      <c r="Y120" s="1471"/>
      <c r="Z120" s="1471"/>
      <c r="AA120" s="1471"/>
      <c r="AB120" s="1471"/>
      <c r="AC120" s="1471"/>
      <c r="AD120" s="1471"/>
      <c r="AE120" s="1471"/>
      <c r="AF120" s="1472"/>
    </row>
    <row r="121" spans="2:46" ht="19.5" customHeight="1" x14ac:dyDescent="0.15">
      <c r="B121" s="1536"/>
      <c r="C121" s="1451"/>
      <c r="D121" s="1452"/>
      <c r="E121" s="1452"/>
      <c r="F121" s="1452"/>
      <c r="G121" s="1453"/>
      <c r="H121" s="1553"/>
      <c r="I121" s="1554"/>
      <c r="J121" s="1532"/>
      <c r="K121" s="1532"/>
      <c r="L121" s="1532"/>
      <c r="M121" s="1532"/>
      <c r="N121" s="1532"/>
      <c r="O121" s="1532"/>
      <c r="P121" s="1532"/>
      <c r="Q121" s="1532"/>
      <c r="R121" s="1532"/>
      <c r="S121" s="1533"/>
      <c r="T121" s="1553"/>
      <c r="U121" s="1554"/>
      <c r="V121" s="1532"/>
      <c r="W121" s="1532"/>
      <c r="X121" s="1532"/>
      <c r="Y121" s="1532"/>
      <c r="Z121" s="1532"/>
      <c r="AA121" s="1532"/>
      <c r="AB121" s="1532"/>
      <c r="AC121" s="1532"/>
      <c r="AD121" s="1532"/>
      <c r="AE121" s="1532"/>
      <c r="AF121" s="1533"/>
    </row>
    <row r="122" spans="2:46" ht="19.5" customHeight="1" x14ac:dyDescent="0.15">
      <c r="C122" s="1487" t="s">
        <v>47</v>
      </c>
      <c r="D122" s="1488"/>
      <c r="E122" s="1488"/>
      <c r="F122" s="1488"/>
      <c r="G122" s="1489"/>
      <c r="H122" s="422" t="s">
        <v>48</v>
      </c>
      <c r="I122" s="1564" t="str">
        <f>IF(入力シート!K93="","",LEFT(入力シート!K93,3)&amp;"-"&amp;RIGHT(入力シート!K93,4))</f>
        <v/>
      </c>
      <c r="J122" s="1564"/>
      <c r="K122" s="1564"/>
      <c r="L122" s="1564"/>
      <c r="M122" s="1565"/>
      <c r="N122" s="1451" t="s">
        <v>133</v>
      </c>
      <c r="O122" s="1452"/>
      <c r="P122" s="1452"/>
      <c r="Q122" s="1475" t="str">
        <f>IF(入力シート!K94="","",入力シート!K94)</f>
        <v/>
      </c>
      <c r="R122" s="1475"/>
      <c r="S122" s="1475"/>
      <c r="T122" s="1476"/>
      <c r="U122" s="1451" t="s">
        <v>134</v>
      </c>
      <c r="V122" s="1452"/>
      <c r="W122" s="1452"/>
      <c r="X122" s="1475" t="str">
        <f>IF(入力シート!K95="","",入力シート!K95)</f>
        <v/>
      </c>
      <c r="Y122" s="1475"/>
      <c r="Z122" s="1475"/>
      <c r="AA122" s="1475"/>
      <c r="AB122" s="1475"/>
      <c r="AC122" s="1475"/>
      <c r="AD122" s="1475"/>
      <c r="AE122" s="1475"/>
      <c r="AF122" s="1476"/>
    </row>
    <row r="123" spans="2:46" ht="19.5" customHeight="1" x14ac:dyDescent="0.15">
      <c r="C123" s="1490"/>
      <c r="D123" s="1491"/>
      <c r="E123" s="1491"/>
      <c r="F123" s="1491"/>
      <c r="G123" s="1492"/>
      <c r="H123" s="1514" t="str">
        <f>IF(入力シート!K96="","",入力シート!K96&amp;IF(入力シート!K97="－","","　"&amp;入力シート!K97))</f>
        <v/>
      </c>
      <c r="I123" s="1515"/>
      <c r="J123" s="1515"/>
      <c r="K123" s="1515"/>
      <c r="L123" s="1515"/>
      <c r="M123" s="1515"/>
      <c r="N123" s="1515"/>
      <c r="O123" s="1515"/>
      <c r="P123" s="1515"/>
      <c r="Q123" s="1515"/>
      <c r="R123" s="1515"/>
      <c r="S123" s="1515"/>
      <c r="T123" s="1515"/>
      <c r="U123" s="1515"/>
      <c r="V123" s="1515"/>
      <c r="W123" s="1515"/>
      <c r="X123" s="1515"/>
      <c r="Y123" s="1515"/>
      <c r="Z123" s="1515"/>
      <c r="AA123" s="1515"/>
      <c r="AB123" s="1515"/>
      <c r="AC123" s="1515"/>
      <c r="AD123" s="1515"/>
      <c r="AE123" s="1515"/>
      <c r="AF123" s="1516"/>
    </row>
    <row r="124" spans="2:46" ht="19.5" customHeight="1" x14ac:dyDescent="0.15">
      <c r="B124" s="7"/>
      <c r="C124" s="1493"/>
      <c r="D124" s="1494"/>
      <c r="E124" s="1494"/>
      <c r="F124" s="1494"/>
      <c r="G124" s="1495"/>
      <c r="H124" s="1517"/>
      <c r="I124" s="1518"/>
      <c r="J124" s="1518"/>
      <c r="K124" s="1518"/>
      <c r="L124" s="1518"/>
      <c r="M124" s="1518"/>
      <c r="N124" s="1518"/>
      <c r="O124" s="1518"/>
      <c r="P124" s="1518"/>
      <c r="Q124" s="1518"/>
      <c r="R124" s="1518"/>
      <c r="S124" s="1518"/>
      <c r="T124" s="1518"/>
      <c r="U124" s="1518"/>
      <c r="V124" s="1518"/>
      <c r="W124" s="1518"/>
      <c r="X124" s="1518"/>
      <c r="Y124" s="1518"/>
      <c r="Z124" s="1518"/>
      <c r="AA124" s="1518"/>
      <c r="AB124" s="1518"/>
      <c r="AC124" s="1518"/>
      <c r="AD124" s="1518"/>
      <c r="AE124" s="1518"/>
      <c r="AF124" s="1519"/>
    </row>
    <row r="125" spans="2:46" ht="8.25" customHeight="1" x14ac:dyDescent="0.15">
      <c r="B125" s="7"/>
      <c r="C125" s="3"/>
      <c r="D125" s="3"/>
      <c r="E125" s="34"/>
      <c r="F125" s="34"/>
      <c r="G125" s="34"/>
      <c r="H125" s="34"/>
      <c r="I125" s="48"/>
      <c r="J125" s="48"/>
      <c r="K125" s="3"/>
      <c r="L125" s="3"/>
      <c r="AA125" s="13"/>
    </row>
    <row r="126" spans="2:46" ht="16.5" customHeight="1" x14ac:dyDescent="0.15">
      <c r="C126" s="5" t="s">
        <v>144</v>
      </c>
      <c r="D126" s="7" t="s">
        <v>49</v>
      </c>
      <c r="E126" s="3"/>
      <c r="F126" s="3"/>
      <c r="G126" s="3"/>
      <c r="H126" s="3"/>
      <c r="I126" s="48"/>
      <c r="K126" s="24"/>
      <c r="N126" s="3" t="s">
        <v>174</v>
      </c>
      <c r="AA126" s="13"/>
      <c r="AB126" s="25" t="s">
        <v>888</v>
      </c>
      <c r="AC126" s="25"/>
      <c r="AD126" s="25"/>
      <c r="AE126" s="25" t="s">
        <v>38</v>
      </c>
      <c r="AF126" s="25" t="s">
        <v>150</v>
      </c>
      <c r="AG126" s="25"/>
      <c r="AH126" s="25"/>
    </row>
    <row r="127" spans="2:46" ht="8.25" customHeight="1" x14ac:dyDescent="0.15">
      <c r="C127" s="15"/>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3"/>
      <c r="AB127" s="1534"/>
      <c r="AC127" s="1534"/>
      <c r="AD127" s="1534"/>
      <c r="AE127" s="25"/>
      <c r="AF127" s="1535"/>
      <c r="AG127" s="1535"/>
    </row>
    <row r="128" spans="2:46" ht="19.5" customHeight="1" x14ac:dyDescent="0.15">
      <c r="B128" s="7"/>
      <c r="C128" s="1525" t="s">
        <v>50</v>
      </c>
      <c r="D128" s="1526"/>
      <c r="E128" s="1526"/>
      <c r="F128" s="1526"/>
      <c r="G128" s="1527"/>
      <c r="H128" s="1528"/>
      <c r="I128" s="1529"/>
      <c r="J128" s="1529"/>
      <c r="K128" s="1529"/>
      <c r="L128" s="863" t="s">
        <v>76</v>
      </c>
      <c r="M128" s="1529"/>
      <c r="N128" s="1529"/>
      <c r="O128" s="863" t="s">
        <v>107</v>
      </c>
      <c r="P128" s="1529"/>
      <c r="Q128" s="1529"/>
      <c r="R128" s="863" t="s">
        <v>2</v>
      </c>
      <c r="S128" s="1530" t="s">
        <v>51</v>
      </c>
      <c r="T128" s="1530"/>
      <c r="U128" s="1530"/>
      <c r="V128" s="864"/>
      <c r="W128" s="1529"/>
      <c r="X128" s="1529"/>
      <c r="Y128" s="1529"/>
      <c r="Z128" s="863" t="s">
        <v>76</v>
      </c>
      <c r="AA128" s="1529"/>
      <c r="AB128" s="1529"/>
      <c r="AC128" s="863" t="s">
        <v>107</v>
      </c>
      <c r="AD128" s="1529"/>
      <c r="AE128" s="1529"/>
      <c r="AF128" s="865" t="s">
        <v>2</v>
      </c>
    </row>
    <row r="129" spans="2:32" ht="19.5" customHeight="1" x14ac:dyDescent="0.15">
      <c r="C129" s="1444" t="s">
        <v>52</v>
      </c>
      <c r="D129" s="1445"/>
      <c r="E129" s="1445"/>
      <c r="F129" s="1445"/>
      <c r="G129" s="1446"/>
      <c r="H129" s="1520"/>
      <c r="I129" s="1520"/>
      <c r="J129" s="1520"/>
      <c r="K129" s="1520"/>
      <c r="L129" s="1520"/>
      <c r="M129" s="1520"/>
      <c r="N129" s="1520"/>
      <c r="O129" s="1520"/>
      <c r="P129" s="1520"/>
      <c r="Q129" s="1520"/>
      <c r="R129" s="1521" t="s">
        <v>53</v>
      </c>
      <c r="S129" s="1522"/>
      <c r="T129" s="1522"/>
      <c r="U129" s="1522"/>
      <c r="V129" s="1524"/>
      <c r="W129" s="1520"/>
      <c r="X129" s="1520"/>
      <c r="Y129" s="1520"/>
      <c r="Z129" s="1520"/>
      <c r="AA129" s="1520"/>
      <c r="AB129" s="1520"/>
      <c r="AC129" s="1520"/>
      <c r="AD129" s="1520"/>
      <c r="AE129" s="1520"/>
      <c r="AF129" s="1520"/>
    </row>
    <row r="130" spans="2:32" ht="19.5" customHeight="1" x14ac:dyDescent="0.15">
      <c r="C130" s="1512" t="s">
        <v>54</v>
      </c>
      <c r="D130" s="1513"/>
      <c r="E130" s="1513"/>
      <c r="F130" s="1513"/>
      <c r="G130" s="1540"/>
      <c r="H130" s="1577"/>
      <c r="I130" s="1578"/>
      <c r="J130" s="1578"/>
      <c r="K130" s="1578"/>
      <c r="L130" s="1578"/>
      <c r="M130" s="1578"/>
      <c r="N130" s="1578"/>
      <c r="O130" s="1578"/>
      <c r="P130" s="1578"/>
      <c r="Q130" s="1579"/>
      <c r="R130" s="1512" t="s">
        <v>55</v>
      </c>
      <c r="S130" s="1513"/>
      <c r="T130" s="1513"/>
      <c r="U130" s="1513"/>
      <c r="V130" s="1540"/>
      <c r="W130" s="1577"/>
      <c r="X130" s="1578"/>
      <c r="Y130" s="1578"/>
      <c r="Z130" s="1578"/>
      <c r="AA130" s="1578"/>
      <c r="AB130" s="1578"/>
      <c r="AC130" s="1578"/>
      <c r="AD130" s="1578"/>
      <c r="AE130" s="1578"/>
      <c r="AF130" s="1579"/>
    </row>
    <row r="131" spans="2:32" ht="19.5" customHeight="1" x14ac:dyDescent="0.15">
      <c r="B131" s="2"/>
      <c r="C131" s="1521" t="s">
        <v>56</v>
      </c>
      <c r="D131" s="1522"/>
      <c r="E131" s="1522"/>
      <c r="F131" s="1522"/>
      <c r="G131" s="1523"/>
      <c r="H131" s="1520"/>
      <c r="I131" s="1520"/>
      <c r="J131" s="1520"/>
      <c r="K131" s="1520"/>
      <c r="L131" s="1520"/>
      <c r="M131" s="1520"/>
      <c r="N131" s="1520"/>
      <c r="O131" s="1520"/>
      <c r="P131" s="1520"/>
      <c r="Q131" s="1520"/>
      <c r="R131" s="1521" t="s">
        <v>57</v>
      </c>
      <c r="S131" s="1522"/>
      <c r="T131" s="1522"/>
      <c r="U131" s="1522"/>
      <c r="V131" s="1524"/>
      <c r="W131" s="1520"/>
      <c r="X131" s="1520"/>
      <c r="Y131" s="1520"/>
      <c r="Z131" s="1520"/>
      <c r="AA131" s="1520"/>
      <c r="AB131" s="1520"/>
      <c r="AC131" s="1520"/>
      <c r="AD131" s="1520"/>
      <c r="AE131" s="1520"/>
      <c r="AF131" s="1520"/>
    </row>
    <row r="132" spans="2:32" ht="8.25" customHeight="1" x14ac:dyDescent="0.15">
      <c r="B132" s="2"/>
      <c r="C132" s="3"/>
      <c r="D132" s="3"/>
      <c r="E132" s="34"/>
      <c r="F132" s="34"/>
      <c r="G132" s="34"/>
      <c r="H132" s="34"/>
      <c r="I132" s="48"/>
      <c r="J132" s="48"/>
      <c r="K132" s="3"/>
      <c r="L132" s="3"/>
      <c r="AA132" s="13"/>
    </row>
    <row r="133" spans="2:32" ht="16.5" customHeight="1" x14ac:dyDescent="0.15">
      <c r="C133" s="5" t="s">
        <v>145</v>
      </c>
      <c r="D133" s="3" t="s">
        <v>140</v>
      </c>
      <c r="E133" s="3"/>
      <c r="F133" s="3"/>
      <c r="G133" s="3"/>
      <c r="I133" s="48"/>
      <c r="K133" s="38"/>
      <c r="L133" s="48"/>
      <c r="M133" s="3"/>
      <c r="AA133" s="13"/>
    </row>
    <row r="134" spans="2:32" ht="8.25" customHeight="1" x14ac:dyDescent="0.15">
      <c r="C134" s="15"/>
      <c r="D134" s="15"/>
      <c r="E134" s="15"/>
      <c r="F134" s="15"/>
      <c r="G134" s="15"/>
      <c r="H134" s="15"/>
      <c r="I134" s="15"/>
      <c r="J134" s="15"/>
      <c r="K134" s="15"/>
      <c r="L134" s="15"/>
      <c r="M134" s="15"/>
      <c r="N134" s="15"/>
      <c r="O134" s="15"/>
      <c r="P134" s="15"/>
      <c r="Q134" s="15"/>
      <c r="R134" s="15"/>
      <c r="S134" s="15"/>
      <c r="T134" s="15"/>
      <c r="U134" s="15"/>
      <c r="V134" s="15"/>
      <c r="W134" s="15"/>
      <c r="X134" s="15"/>
      <c r="Y134" s="15"/>
      <c r="Z134" s="15"/>
      <c r="AA134" s="13"/>
    </row>
    <row r="135" spans="2:32" ht="19.5" customHeight="1" x14ac:dyDescent="0.15">
      <c r="C135" s="1485" t="s">
        <v>151</v>
      </c>
      <c r="D135" s="1485"/>
      <c r="E135" s="1485"/>
      <c r="F135" s="1485"/>
      <c r="G135" s="1485"/>
      <c r="H135" s="1486" t="str">
        <f>IF(入力シート!$B$28=3,"○","－")</f>
        <v>－</v>
      </c>
      <c r="I135" s="1486"/>
      <c r="J135" s="1486"/>
      <c r="K135" s="48" t="s">
        <v>152</v>
      </c>
      <c r="L135" s="3" t="s">
        <v>153</v>
      </c>
      <c r="M135" s="15"/>
      <c r="N135" s="15"/>
      <c r="O135" s="15"/>
      <c r="P135" s="15"/>
      <c r="Q135" s="15"/>
      <c r="R135" s="15"/>
      <c r="S135" s="15"/>
      <c r="T135" s="15"/>
      <c r="U135" s="15"/>
      <c r="V135" s="15"/>
      <c r="W135" s="15"/>
      <c r="X135" s="15"/>
      <c r="Y135" s="15"/>
      <c r="Z135" s="15"/>
      <c r="AA135" s="13"/>
    </row>
    <row r="136" spans="2:32" ht="19.5" customHeight="1" x14ac:dyDescent="0.15">
      <c r="B136" s="2"/>
      <c r="C136" s="1448" t="s">
        <v>127</v>
      </c>
      <c r="D136" s="1449"/>
      <c r="E136" s="1449"/>
      <c r="F136" s="1449"/>
      <c r="G136" s="1449"/>
      <c r="H136" s="1466" t="str">
        <f>IF(入力シート!K99="","",入力シート!K99)</f>
        <v/>
      </c>
      <c r="I136" s="1466"/>
      <c r="J136" s="1466"/>
      <c r="K136" s="1466"/>
      <c r="L136" s="1466"/>
      <c r="M136" s="1466"/>
      <c r="N136" s="1466"/>
      <c r="O136" s="1466"/>
      <c r="P136" s="1466"/>
      <c r="Q136" s="1466"/>
      <c r="R136" s="1466"/>
      <c r="S136" s="1466"/>
      <c r="T136" s="1466"/>
      <c r="U136" s="1466"/>
      <c r="V136" s="1466"/>
      <c r="W136" s="1466"/>
      <c r="X136" s="1466"/>
      <c r="Y136" s="1466"/>
      <c r="Z136" s="1466"/>
      <c r="AA136" s="1466"/>
      <c r="AB136" s="1466"/>
      <c r="AC136" s="1466"/>
      <c r="AD136" s="1466"/>
      <c r="AE136" s="1466"/>
      <c r="AF136" s="1466"/>
    </row>
    <row r="137" spans="2:32" ht="19.5" customHeight="1" x14ac:dyDescent="0.15">
      <c r="B137" s="2"/>
      <c r="C137" s="1496" t="s">
        <v>128</v>
      </c>
      <c r="D137" s="1497"/>
      <c r="E137" s="1497"/>
      <c r="F137" s="1497"/>
      <c r="G137" s="1498"/>
      <c r="H137" s="1567" t="str">
        <f>IF(入力シート!K100="","",入力シート!K100)</f>
        <v/>
      </c>
      <c r="I137" s="1567"/>
      <c r="J137" s="1567"/>
      <c r="K137" s="1567"/>
      <c r="L137" s="1567"/>
      <c r="M137" s="1567"/>
      <c r="N137" s="1567"/>
      <c r="O137" s="1567"/>
      <c r="P137" s="1567"/>
      <c r="Q137" s="1567"/>
      <c r="R137" s="1567"/>
      <c r="S137" s="1567"/>
      <c r="T137" s="1567"/>
      <c r="U137" s="1567"/>
      <c r="V137" s="1567"/>
      <c r="W137" s="1567"/>
      <c r="X137" s="1567"/>
      <c r="Y137" s="1567"/>
      <c r="Z137" s="1567"/>
      <c r="AA137" s="1567"/>
      <c r="AB137" s="1567"/>
      <c r="AC137" s="1567"/>
      <c r="AD137" s="1567"/>
      <c r="AE137" s="1567"/>
      <c r="AF137" s="1567"/>
    </row>
    <row r="138" spans="2:32" ht="19.5" customHeight="1" x14ac:dyDescent="0.15">
      <c r="B138" s="2"/>
      <c r="C138" s="1499" t="s">
        <v>121</v>
      </c>
      <c r="D138" s="1500"/>
      <c r="E138" s="1500"/>
      <c r="F138" s="1500"/>
      <c r="G138" s="1501"/>
      <c r="H138" s="1502"/>
      <c r="I138" s="1503"/>
      <c r="J138" s="1504" t="str">
        <f>IF(入力シート!K101="","",入力シート!K101)</f>
        <v/>
      </c>
      <c r="K138" s="1504"/>
      <c r="L138" s="1504"/>
      <c r="M138" s="1504"/>
      <c r="N138" s="1504"/>
      <c r="O138" s="1504"/>
      <c r="P138" s="1504"/>
      <c r="Q138" s="1504"/>
      <c r="R138" s="1504"/>
      <c r="S138" s="1505"/>
      <c r="T138" s="1484"/>
      <c r="U138" s="1506"/>
      <c r="V138" s="1504" t="str">
        <f>IF(入力シート!K102="","",入力シート!K102)</f>
        <v/>
      </c>
      <c r="W138" s="1504"/>
      <c r="X138" s="1504"/>
      <c r="Y138" s="1504"/>
      <c r="Z138" s="1504"/>
      <c r="AA138" s="1504"/>
      <c r="AB138" s="1504"/>
      <c r="AC138" s="1504"/>
      <c r="AD138" s="1504"/>
      <c r="AE138" s="1504"/>
      <c r="AF138" s="1505"/>
    </row>
    <row r="139" spans="2:32" ht="19.5" customHeight="1" x14ac:dyDescent="0.15">
      <c r="B139" s="2"/>
      <c r="C139" s="1477" t="s">
        <v>138</v>
      </c>
      <c r="D139" s="1478"/>
      <c r="E139" s="1478"/>
      <c r="F139" s="1478"/>
      <c r="G139" s="1478"/>
      <c r="H139" s="1481" t="s">
        <v>131</v>
      </c>
      <c r="I139" s="1482"/>
      <c r="J139" s="1471" t="str">
        <f>IF(入力シート!K103="","",入力シート!K103)</f>
        <v/>
      </c>
      <c r="K139" s="1471"/>
      <c r="L139" s="1471"/>
      <c r="M139" s="1471"/>
      <c r="N139" s="1471"/>
      <c r="O139" s="1471"/>
      <c r="P139" s="1471"/>
      <c r="Q139" s="1471"/>
      <c r="R139" s="1471"/>
      <c r="S139" s="1472"/>
      <c r="T139" s="1481" t="s">
        <v>132</v>
      </c>
      <c r="U139" s="1482"/>
      <c r="V139" s="1471" t="str">
        <f>IF(入力シート!K104="","",入力シート!K104)</f>
        <v/>
      </c>
      <c r="W139" s="1471"/>
      <c r="X139" s="1471"/>
      <c r="Y139" s="1471"/>
      <c r="Z139" s="1471"/>
      <c r="AA139" s="1471"/>
      <c r="AB139" s="1471"/>
      <c r="AC139" s="1471"/>
      <c r="AD139" s="1471"/>
      <c r="AE139" s="1471"/>
      <c r="AF139" s="1472"/>
    </row>
    <row r="140" spans="2:32" ht="19.5" customHeight="1" x14ac:dyDescent="0.15">
      <c r="B140" s="2"/>
      <c r="C140" s="1479"/>
      <c r="D140" s="1480"/>
      <c r="E140" s="1480"/>
      <c r="F140" s="1480"/>
      <c r="G140" s="1480"/>
      <c r="H140" s="1483"/>
      <c r="I140" s="1484"/>
      <c r="J140" s="1473"/>
      <c r="K140" s="1473"/>
      <c r="L140" s="1473"/>
      <c r="M140" s="1473"/>
      <c r="N140" s="1473"/>
      <c r="O140" s="1473"/>
      <c r="P140" s="1473"/>
      <c r="Q140" s="1473"/>
      <c r="R140" s="1473"/>
      <c r="S140" s="1474"/>
      <c r="T140" s="1483"/>
      <c r="U140" s="1484"/>
      <c r="V140" s="1473"/>
      <c r="W140" s="1473"/>
      <c r="X140" s="1473"/>
      <c r="Y140" s="1473"/>
      <c r="Z140" s="1473"/>
      <c r="AA140" s="1473"/>
      <c r="AB140" s="1473"/>
      <c r="AC140" s="1473"/>
      <c r="AD140" s="1473"/>
      <c r="AE140" s="1473"/>
      <c r="AF140" s="1474"/>
    </row>
    <row r="141" spans="2:32" ht="19.5" customHeight="1" x14ac:dyDescent="0.15">
      <c r="B141" s="2"/>
      <c r="C141" s="1507" t="s">
        <v>47</v>
      </c>
      <c r="D141" s="1508"/>
      <c r="E141" s="1508"/>
      <c r="F141" s="1508"/>
      <c r="G141" s="1509"/>
      <c r="H141" s="421" t="s">
        <v>48</v>
      </c>
      <c r="I141" s="1564" t="str">
        <f>IF(入力シート!K105="","",LEFT(入力シート!K105,3)&amp;"-"&amp;RIGHT(入力シート!K105,4))</f>
        <v/>
      </c>
      <c r="J141" s="1564"/>
      <c r="K141" s="1564"/>
      <c r="L141" s="1564"/>
      <c r="M141" s="1565"/>
      <c r="N141" s="1512" t="s">
        <v>133</v>
      </c>
      <c r="O141" s="1513"/>
      <c r="P141" s="1513"/>
      <c r="Q141" s="1464" t="str">
        <f>IF(入力シート!K106="","",入力シート!K106)</f>
        <v/>
      </c>
      <c r="R141" s="1464"/>
      <c r="S141" s="1464"/>
      <c r="T141" s="1465"/>
      <c r="U141" s="1512" t="s">
        <v>134</v>
      </c>
      <c r="V141" s="1513"/>
      <c r="W141" s="1513"/>
      <c r="X141" s="1464" t="str">
        <f>IF(入力シート!K107="","",入力シート!K107)</f>
        <v/>
      </c>
      <c r="Y141" s="1464"/>
      <c r="Z141" s="1464"/>
      <c r="AA141" s="1464"/>
      <c r="AB141" s="1464"/>
      <c r="AC141" s="1464"/>
      <c r="AD141" s="1464"/>
      <c r="AE141" s="1464"/>
      <c r="AF141" s="1465"/>
    </row>
    <row r="142" spans="2:32" ht="19.5" customHeight="1" x14ac:dyDescent="0.15">
      <c r="B142" s="2"/>
      <c r="C142" s="1490"/>
      <c r="D142" s="1491"/>
      <c r="E142" s="1491"/>
      <c r="F142" s="1491"/>
      <c r="G142" s="1492"/>
      <c r="H142" s="1514" t="str">
        <f>IF(入力シート!K108="","",入力シート!K108&amp;IF(入力シート!K109="－","","　"&amp;入力シート!K109))</f>
        <v/>
      </c>
      <c r="I142" s="1515"/>
      <c r="J142" s="1515"/>
      <c r="K142" s="1515"/>
      <c r="L142" s="1515"/>
      <c r="M142" s="1515"/>
      <c r="N142" s="1515"/>
      <c r="O142" s="1515"/>
      <c r="P142" s="1515"/>
      <c r="Q142" s="1515"/>
      <c r="R142" s="1515"/>
      <c r="S142" s="1515"/>
      <c r="T142" s="1515"/>
      <c r="U142" s="1515"/>
      <c r="V142" s="1515"/>
      <c r="W142" s="1515"/>
      <c r="X142" s="1515"/>
      <c r="Y142" s="1515"/>
      <c r="Z142" s="1515"/>
      <c r="AA142" s="1515"/>
      <c r="AB142" s="1515"/>
      <c r="AC142" s="1515"/>
      <c r="AD142" s="1515"/>
      <c r="AE142" s="1515"/>
      <c r="AF142" s="1516"/>
    </row>
    <row r="143" spans="2:32" ht="19.5" customHeight="1" x14ac:dyDescent="0.15">
      <c r="B143" s="2"/>
      <c r="C143" s="1493"/>
      <c r="D143" s="1494"/>
      <c r="E143" s="1494"/>
      <c r="F143" s="1494"/>
      <c r="G143" s="1495"/>
      <c r="H143" s="1517"/>
      <c r="I143" s="1518"/>
      <c r="J143" s="1518"/>
      <c r="K143" s="1518"/>
      <c r="L143" s="1518"/>
      <c r="M143" s="1518"/>
      <c r="N143" s="1518"/>
      <c r="O143" s="1518"/>
      <c r="P143" s="1518"/>
      <c r="Q143" s="1518"/>
      <c r="R143" s="1518"/>
      <c r="S143" s="1518"/>
      <c r="T143" s="1518"/>
      <c r="U143" s="1518"/>
      <c r="V143" s="1518"/>
      <c r="W143" s="1518"/>
      <c r="X143" s="1518"/>
      <c r="Y143" s="1518"/>
      <c r="Z143" s="1518"/>
      <c r="AA143" s="1518"/>
      <c r="AB143" s="1518"/>
      <c r="AC143" s="1518"/>
      <c r="AD143" s="1518"/>
      <c r="AE143" s="1518"/>
      <c r="AF143" s="1519"/>
    </row>
    <row r="144" spans="2:32" ht="19.5" customHeight="1" x14ac:dyDescent="0.15">
      <c r="B144" s="2"/>
      <c r="C144" s="1468" t="s">
        <v>129</v>
      </c>
      <c r="D144" s="1469"/>
      <c r="E144" s="1469"/>
      <c r="F144" s="1469"/>
      <c r="G144" s="1470"/>
      <c r="H144" s="1555" t="str">
        <f>IF(入力シート!K110="","",入力シート!K110)</f>
        <v/>
      </c>
      <c r="I144" s="1556"/>
      <c r="J144" s="1556"/>
      <c r="K144" s="1556"/>
      <c r="L144" s="1556"/>
      <c r="M144" s="1556"/>
      <c r="N144" s="1556"/>
      <c r="O144" s="1556"/>
      <c r="P144" s="1556"/>
      <c r="Q144" s="1556"/>
      <c r="R144" s="1556"/>
      <c r="S144" s="1556"/>
      <c r="T144" s="1556"/>
      <c r="U144" s="1556"/>
      <c r="V144" s="1556"/>
      <c r="W144" s="1556"/>
      <c r="X144" s="1556"/>
      <c r="Y144" s="1556"/>
      <c r="Z144" s="1556"/>
      <c r="AA144" s="1556"/>
      <c r="AB144" s="1556"/>
      <c r="AC144" s="1556"/>
      <c r="AD144" s="1556"/>
      <c r="AE144" s="1556"/>
      <c r="AF144" s="1557"/>
    </row>
    <row r="145" spans="2:33" ht="19.5" customHeight="1" x14ac:dyDescent="0.15">
      <c r="B145" s="2"/>
      <c r="C145" s="1460" t="s">
        <v>58</v>
      </c>
      <c r="D145" s="1461"/>
      <c r="E145" s="1461"/>
      <c r="F145" s="1461"/>
      <c r="G145" s="1462"/>
      <c r="H145" s="1555" t="str">
        <f>IF(入力シート!K111="","",入力シート!K111)</f>
        <v/>
      </c>
      <c r="I145" s="1556"/>
      <c r="J145" s="1556"/>
      <c r="K145" s="1556"/>
      <c r="L145" s="1556"/>
      <c r="M145" s="1556"/>
      <c r="N145" s="1556"/>
      <c r="O145" s="1556"/>
      <c r="P145" s="1556"/>
      <c r="Q145" s="1556"/>
      <c r="R145" s="1556"/>
      <c r="S145" s="1556"/>
      <c r="T145" s="1556"/>
      <c r="U145" s="1556"/>
      <c r="V145" s="1556"/>
      <c r="W145" s="1556"/>
      <c r="X145" s="1556"/>
      <c r="Y145" s="1556"/>
      <c r="Z145" s="1556"/>
      <c r="AA145" s="1556"/>
      <c r="AB145" s="1556"/>
      <c r="AC145" s="1556"/>
      <c r="AD145" s="1556"/>
      <c r="AE145" s="1556"/>
      <c r="AF145" s="1557"/>
    </row>
    <row r="146" spans="2:33" ht="19.5" customHeight="1" x14ac:dyDescent="0.15">
      <c r="C146" s="1460" t="s">
        <v>272</v>
      </c>
      <c r="D146" s="1461"/>
      <c r="E146" s="1461"/>
      <c r="F146" s="1461"/>
      <c r="G146" s="1462"/>
      <c r="H146" s="1571" t="str">
        <f>IF(入力シート!K112="","",入力シート!K112)</f>
        <v/>
      </c>
      <c r="I146" s="1572"/>
      <c r="J146" s="1572"/>
      <c r="K146" s="1572"/>
      <c r="L146" s="1572"/>
      <c r="M146" s="1572"/>
      <c r="N146" s="1572"/>
      <c r="O146" s="1572"/>
      <c r="P146" s="1572"/>
      <c r="Q146" s="1572"/>
      <c r="R146" s="1572"/>
      <c r="S146" s="1572"/>
      <c r="T146" s="1572"/>
      <c r="U146" s="1572"/>
      <c r="V146" s="1572"/>
      <c r="W146" s="1572"/>
      <c r="X146" s="1572"/>
      <c r="Y146" s="1572"/>
      <c r="Z146" s="1572"/>
      <c r="AA146" s="1572"/>
      <c r="AB146" s="1572"/>
      <c r="AC146" s="1572"/>
      <c r="AD146" s="1572"/>
      <c r="AE146" s="1572"/>
      <c r="AF146" s="1573"/>
    </row>
    <row r="147" spans="2:33" ht="8.25" customHeight="1" x14ac:dyDescent="0.15">
      <c r="C147" s="4"/>
      <c r="D147" s="4"/>
      <c r="E147" s="4"/>
      <c r="F147" s="4"/>
      <c r="G147" s="4"/>
      <c r="H147" s="39"/>
      <c r="I147" s="39"/>
      <c r="J147" s="39"/>
      <c r="K147" s="39"/>
      <c r="L147" s="39"/>
      <c r="M147" s="39"/>
      <c r="N147" s="39"/>
      <c r="O147" s="39"/>
      <c r="P147" s="39"/>
      <c r="Q147" s="39"/>
      <c r="R147" s="39"/>
      <c r="S147" s="39"/>
      <c r="T147" s="39"/>
      <c r="U147" s="39"/>
      <c r="V147" s="40"/>
      <c r="W147" s="40"/>
      <c r="X147" s="40"/>
      <c r="Y147" s="40"/>
      <c r="Z147" s="40"/>
      <c r="AA147" s="4"/>
    </row>
    <row r="148" spans="2:33" ht="16.5" customHeight="1" x14ac:dyDescent="0.15">
      <c r="C148" s="5" t="s">
        <v>329</v>
      </c>
      <c r="D148" s="7" t="s">
        <v>1236</v>
      </c>
      <c r="E148" s="875"/>
      <c r="F148" s="875"/>
      <c r="G148" s="875"/>
      <c r="H148" s="527"/>
      <c r="I148" s="528"/>
      <c r="J148" s="529"/>
      <c r="K148" s="530"/>
      <c r="L148" s="529"/>
      <c r="M148" s="529"/>
      <c r="N148" s="527"/>
      <c r="O148" s="529"/>
      <c r="P148" s="529"/>
      <c r="Q148" s="529"/>
      <c r="R148" s="529"/>
      <c r="S148" s="529"/>
      <c r="T148" s="529"/>
      <c r="U148" s="529"/>
      <c r="V148" s="529"/>
      <c r="W148" s="529"/>
      <c r="X148" s="529"/>
      <c r="Y148" s="529"/>
      <c r="Z148" s="529"/>
      <c r="AA148" s="529"/>
      <c r="AB148" s="529"/>
      <c r="AC148" s="529"/>
      <c r="AD148" s="529"/>
      <c r="AE148" s="529"/>
      <c r="AF148" s="529"/>
      <c r="AG148" s="529"/>
    </row>
    <row r="149" spans="2:33" ht="8.25" customHeight="1" x14ac:dyDescent="0.15">
      <c r="C149" s="15"/>
      <c r="D149" s="15"/>
      <c r="E149" s="15"/>
      <c r="F149" s="15"/>
      <c r="G149" s="15"/>
      <c r="H149" s="531"/>
      <c r="I149" s="531"/>
      <c r="J149" s="531"/>
      <c r="K149" s="531"/>
      <c r="L149" s="531"/>
      <c r="M149" s="531"/>
      <c r="N149" s="531"/>
      <c r="O149" s="531"/>
      <c r="P149" s="531"/>
      <c r="Q149" s="531"/>
      <c r="R149" s="531"/>
      <c r="S149" s="531"/>
      <c r="T149" s="531"/>
      <c r="U149" s="531"/>
      <c r="V149" s="531"/>
      <c r="W149" s="531"/>
      <c r="X149" s="531"/>
      <c r="Y149" s="531"/>
      <c r="Z149" s="531"/>
      <c r="AA149" s="529"/>
      <c r="AB149" s="1442"/>
      <c r="AC149" s="1442"/>
      <c r="AD149" s="1442"/>
      <c r="AE149" s="532"/>
      <c r="AF149" s="1443"/>
      <c r="AG149" s="1443"/>
    </row>
    <row r="150" spans="2:33" ht="19.5" customHeight="1" x14ac:dyDescent="0.15">
      <c r="C150" s="1444" t="s">
        <v>820</v>
      </c>
      <c r="D150" s="1445"/>
      <c r="E150" s="1445"/>
      <c r="F150" s="1445"/>
      <c r="G150" s="1446"/>
      <c r="H150" s="1447" t="str">
        <f>IF(入力シート!K113="","",入力シート!K113)</f>
        <v/>
      </c>
      <c r="I150" s="1447"/>
      <c r="J150" s="1447"/>
      <c r="K150" s="1447"/>
      <c r="L150" s="1447"/>
      <c r="M150" s="1447"/>
      <c r="N150" s="1447"/>
      <c r="O150" s="1447"/>
      <c r="P150" s="1447"/>
      <c r="Q150" s="1447"/>
      <c r="R150" s="529"/>
      <c r="S150" s="529"/>
      <c r="T150" s="529"/>
      <c r="U150" s="529"/>
      <c r="V150" s="529"/>
      <c r="W150" s="529"/>
      <c r="X150" s="529"/>
      <c r="Y150" s="529"/>
      <c r="Z150" s="529"/>
      <c r="AA150" s="529"/>
      <c r="AB150" s="529"/>
      <c r="AC150" s="529"/>
      <c r="AD150" s="529"/>
      <c r="AE150" s="529"/>
      <c r="AF150" s="529"/>
      <c r="AG150" s="529"/>
    </row>
    <row r="151" spans="2:33" ht="19.5" customHeight="1" x14ac:dyDescent="0.15">
      <c r="C151" s="1448" t="s">
        <v>880</v>
      </c>
      <c r="D151" s="1449"/>
      <c r="E151" s="1449"/>
      <c r="F151" s="1449"/>
      <c r="G151" s="1450"/>
      <c r="H151" s="1454" t="str">
        <f>IF(入力シート!K113="なし","-",IF(入力シート!K114="","",入力シート!K114))</f>
        <v/>
      </c>
      <c r="I151" s="1455"/>
      <c r="J151" s="1455"/>
      <c r="K151" s="1455"/>
      <c r="L151" s="1455"/>
      <c r="M151" s="1455"/>
      <c r="N151" s="1455"/>
      <c r="O151" s="1455"/>
      <c r="P151" s="1455"/>
      <c r="Q151" s="1455"/>
      <c r="R151" s="1455"/>
      <c r="S151" s="1455"/>
      <c r="T151" s="1455"/>
      <c r="U151" s="1455"/>
      <c r="V151" s="1455"/>
      <c r="W151" s="1455"/>
      <c r="X151" s="1455"/>
      <c r="Y151" s="1455"/>
      <c r="Z151" s="1455"/>
      <c r="AA151" s="1455"/>
      <c r="AB151" s="1455"/>
      <c r="AC151" s="1455"/>
      <c r="AD151" s="1455"/>
      <c r="AE151" s="1455"/>
      <c r="AF151" s="1456"/>
      <c r="AG151" s="529"/>
    </row>
    <row r="152" spans="2:33" ht="19.5" customHeight="1" x14ac:dyDescent="0.15">
      <c r="B152" s="2"/>
      <c r="C152" s="1451"/>
      <c r="D152" s="1452"/>
      <c r="E152" s="1452"/>
      <c r="F152" s="1452"/>
      <c r="G152" s="1453"/>
      <c r="H152" s="1457"/>
      <c r="I152" s="1458"/>
      <c r="J152" s="1458"/>
      <c r="K152" s="1458"/>
      <c r="L152" s="1458"/>
      <c r="M152" s="1458"/>
      <c r="N152" s="1458"/>
      <c r="O152" s="1458"/>
      <c r="P152" s="1458"/>
      <c r="Q152" s="1458"/>
      <c r="R152" s="1458"/>
      <c r="S152" s="1458"/>
      <c r="T152" s="1458"/>
      <c r="U152" s="1458"/>
      <c r="V152" s="1458"/>
      <c r="W152" s="1458"/>
      <c r="X152" s="1458"/>
      <c r="Y152" s="1458"/>
      <c r="Z152" s="1458"/>
      <c r="AA152" s="1458"/>
      <c r="AB152" s="1458"/>
      <c r="AC152" s="1458"/>
      <c r="AD152" s="1458"/>
      <c r="AE152" s="1458"/>
      <c r="AF152" s="1459"/>
      <c r="AG152" s="529"/>
    </row>
    <row r="153" spans="2:33" ht="7.5" customHeight="1" x14ac:dyDescent="0.15">
      <c r="C153" s="15"/>
      <c r="D153" s="15"/>
      <c r="E153" s="15"/>
      <c r="F153" s="15"/>
      <c r="G153" s="15"/>
      <c r="H153" s="39"/>
      <c r="I153" s="39"/>
      <c r="J153" s="39"/>
      <c r="K153" s="39"/>
      <c r="L153" s="39"/>
      <c r="M153" s="39"/>
      <c r="N153" s="39"/>
      <c r="O153" s="39"/>
      <c r="P153" s="39"/>
      <c r="Q153" s="39"/>
      <c r="R153" s="39"/>
      <c r="S153" s="39"/>
      <c r="T153" s="39"/>
      <c r="U153" s="39"/>
      <c r="V153" s="40"/>
      <c r="W153" s="40"/>
      <c r="X153" s="40"/>
      <c r="Y153" s="40"/>
      <c r="Z153" s="40"/>
      <c r="AA153" s="4"/>
    </row>
    <row r="154" spans="2:33" ht="16.5" customHeight="1" x14ac:dyDescent="0.15">
      <c r="C154" s="5" t="s">
        <v>331</v>
      </c>
      <c r="D154" s="7" t="s">
        <v>843</v>
      </c>
      <c r="E154" s="875"/>
      <c r="F154" s="875"/>
      <c r="G154" s="875"/>
      <c r="H154" s="527"/>
      <c r="I154" s="528"/>
      <c r="J154" s="529"/>
      <c r="K154" s="530"/>
      <c r="L154" s="529"/>
      <c r="M154" s="529"/>
      <c r="N154" s="527"/>
      <c r="O154" s="529"/>
      <c r="P154" s="529"/>
      <c r="Q154" s="529"/>
      <c r="R154" s="529"/>
      <c r="S154" s="529"/>
      <c r="T154" s="529"/>
      <c r="U154" s="529"/>
      <c r="V154" s="529"/>
      <c r="W154" s="529"/>
      <c r="X154" s="529"/>
      <c r="Y154" s="529"/>
      <c r="Z154" s="529"/>
      <c r="AA154" s="529"/>
      <c r="AB154" s="529"/>
      <c r="AC154" s="529"/>
      <c r="AD154" s="529"/>
      <c r="AE154" s="529"/>
      <c r="AF154" s="529"/>
      <c r="AG154" s="529"/>
    </row>
    <row r="155" spans="2:33" ht="16.5" customHeight="1" x14ac:dyDescent="0.15">
      <c r="C155" s="5"/>
      <c r="D155" s="7" t="s">
        <v>1237</v>
      </c>
      <c r="E155" s="875"/>
      <c r="F155" s="875"/>
      <c r="G155" s="875"/>
      <c r="H155" s="527"/>
      <c r="I155" s="528"/>
      <c r="J155" s="529"/>
      <c r="K155" s="530"/>
      <c r="L155" s="529"/>
      <c r="M155" s="529"/>
      <c r="N155" s="527"/>
      <c r="O155" s="529"/>
      <c r="P155" s="529"/>
      <c r="Q155" s="529"/>
      <c r="R155" s="529"/>
      <c r="S155" s="529"/>
      <c r="T155" s="529"/>
      <c r="U155" s="529"/>
      <c r="V155" s="529"/>
      <c r="W155" s="529"/>
      <c r="X155" s="529"/>
      <c r="Y155" s="529"/>
      <c r="Z155" s="529"/>
      <c r="AA155" s="529"/>
      <c r="AB155" s="529"/>
      <c r="AC155" s="529"/>
      <c r="AD155" s="529"/>
      <c r="AE155" s="529"/>
      <c r="AF155" s="529"/>
      <c r="AG155" s="529"/>
    </row>
    <row r="156" spans="2:33" ht="8.25" customHeight="1" x14ac:dyDescent="0.15">
      <c r="C156" s="15"/>
      <c r="D156" s="15"/>
      <c r="E156" s="15"/>
      <c r="F156" s="15"/>
      <c r="G156" s="15"/>
      <c r="H156" s="531"/>
      <c r="I156" s="531"/>
      <c r="J156" s="531"/>
      <c r="K156" s="531"/>
      <c r="L156" s="531"/>
      <c r="M156" s="531"/>
      <c r="N156" s="531"/>
      <c r="O156" s="531"/>
      <c r="P156" s="531"/>
      <c r="Q156" s="531"/>
      <c r="R156" s="531"/>
      <c r="S156" s="531"/>
      <c r="T156" s="531"/>
      <c r="U156" s="531"/>
      <c r="V156" s="531"/>
      <c r="W156" s="531"/>
      <c r="X156" s="531"/>
      <c r="Y156" s="531"/>
      <c r="Z156" s="531"/>
      <c r="AA156" s="529"/>
      <c r="AB156" s="1442"/>
      <c r="AC156" s="1442"/>
      <c r="AD156" s="1442"/>
      <c r="AE156" s="532"/>
      <c r="AF156" s="1443"/>
      <c r="AG156" s="1443"/>
    </row>
    <row r="157" spans="2:33" ht="19.5" customHeight="1" x14ac:dyDescent="0.15">
      <c r="C157" s="1444" t="s">
        <v>846</v>
      </c>
      <c r="D157" s="1445"/>
      <c r="E157" s="1445"/>
      <c r="F157" s="1445"/>
      <c r="G157" s="1446"/>
      <c r="H157" s="1447" t="str">
        <f>IF(入力シート!K115="","",入力シート!K115)</f>
        <v/>
      </c>
      <c r="I157" s="1447"/>
      <c r="J157" s="1447"/>
      <c r="K157" s="1447"/>
      <c r="L157" s="1447"/>
      <c r="M157" s="1447"/>
      <c r="N157" s="1447"/>
      <c r="O157" s="1447"/>
      <c r="P157" s="1447"/>
      <c r="Q157" s="1447"/>
      <c r="R157" s="529"/>
      <c r="S157" s="529"/>
      <c r="T157" s="529"/>
      <c r="U157" s="529"/>
      <c r="V157" s="529"/>
      <c r="W157" s="529"/>
      <c r="X157" s="529"/>
      <c r="Y157" s="529"/>
      <c r="Z157" s="529"/>
      <c r="AA157" s="529"/>
      <c r="AB157" s="529"/>
      <c r="AC157" s="529"/>
      <c r="AD157" s="529"/>
      <c r="AE157" s="529"/>
      <c r="AF157" s="529"/>
      <c r="AG157" s="529"/>
    </row>
    <row r="158" spans="2:33" ht="19.5" customHeight="1" x14ac:dyDescent="0.15">
      <c r="C158" s="1448" t="s">
        <v>879</v>
      </c>
      <c r="D158" s="1449"/>
      <c r="E158" s="1449"/>
      <c r="F158" s="1449"/>
      <c r="G158" s="1450"/>
      <c r="H158" s="1454" t="str">
        <f>IF(入力シート!K115="なし","-",IF(入力シート!K116="","",入力シート!K116))</f>
        <v/>
      </c>
      <c r="I158" s="1455"/>
      <c r="J158" s="1455"/>
      <c r="K158" s="1455"/>
      <c r="L158" s="1455"/>
      <c r="M158" s="1455"/>
      <c r="N158" s="1455"/>
      <c r="O158" s="1455"/>
      <c r="P158" s="1455"/>
      <c r="Q158" s="1455"/>
      <c r="R158" s="1455"/>
      <c r="S158" s="1455"/>
      <c r="T158" s="1455"/>
      <c r="U158" s="1455"/>
      <c r="V158" s="1455"/>
      <c r="W158" s="1455"/>
      <c r="X158" s="1455"/>
      <c r="Y158" s="1455"/>
      <c r="Z158" s="1455"/>
      <c r="AA158" s="1455"/>
      <c r="AB158" s="1455"/>
      <c r="AC158" s="1455"/>
      <c r="AD158" s="1455"/>
      <c r="AE158" s="1455"/>
      <c r="AF158" s="1456"/>
      <c r="AG158" s="529"/>
    </row>
    <row r="159" spans="2:33" ht="19.5" customHeight="1" x14ac:dyDescent="0.15">
      <c r="B159" s="2"/>
      <c r="C159" s="1451"/>
      <c r="D159" s="1452"/>
      <c r="E159" s="1452"/>
      <c r="F159" s="1452"/>
      <c r="G159" s="1453"/>
      <c r="H159" s="1457"/>
      <c r="I159" s="1458"/>
      <c r="J159" s="1458"/>
      <c r="K159" s="1458"/>
      <c r="L159" s="1458"/>
      <c r="M159" s="1458"/>
      <c r="N159" s="1458"/>
      <c r="O159" s="1458"/>
      <c r="P159" s="1458"/>
      <c r="Q159" s="1458"/>
      <c r="R159" s="1458"/>
      <c r="S159" s="1458"/>
      <c r="T159" s="1458"/>
      <c r="U159" s="1458"/>
      <c r="V159" s="1458"/>
      <c r="W159" s="1458"/>
      <c r="X159" s="1458"/>
      <c r="Y159" s="1458"/>
      <c r="Z159" s="1458"/>
      <c r="AA159" s="1458"/>
      <c r="AB159" s="1458"/>
      <c r="AC159" s="1458"/>
      <c r="AD159" s="1458"/>
      <c r="AE159" s="1458"/>
      <c r="AF159" s="1459"/>
      <c r="AG159" s="529"/>
    </row>
    <row r="160" spans="2:33" ht="7.5" customHeight="1" x14ac:dyDescent="0.15">
      <c r="C160" s="4"/>
      <c r="D160" s="4"/>
      <c r="E160" s="4"/>
      <c r="F160" s="4"/>
      <c r="G160" s="4"/>
      <c r="H160" s="39"/>
      <c r="I160" s="39"/>
      <c r="J160" s="39"/>
      <c r="K160" s="39"/>
      <c r="L160" s="39"/>
      <c r="M160" s="39"/>
      <c r="N160" s="39"/>
      <c r="O160" s="39"/>
      <c r="P160" s="39"/>
      <c r="Q160" s="39"/>
      <c r="R160" s="39"/>
      <c r="S160" s="39"/>
      <c r="T160" s="39"/>
      <c r="U160" s="39"/>
      <c r="V160" s="40"/>
      <c r="W160" s="40"/>
      <c r="X160" s="40"/>
      <c r="Y160" s="40"/>
      <c r="Z160" s="40"/>
      <c r="AA160" s="4"/>
    </row>
    <row r="161" spans="1:46" ht="16.5" customHeight="1" x14ac:dyDescent="0.15">
      <c r="C161" s="4"/>
      <c r="D161" s="4"/>
      <c r="E161" s="4"/>
      <c r="F161" s="4"/>
      <c r="G161" s="4"/>
      <c r="H161" s="39"/>
      <c r="I161" s="39"/>
      <c r="J161" s="39"/>
      <c r="K161" s="39"/>
      <c r="L161" s="39"/>
      <c r="M161" s="39"/>
      <c r="N161" s="39"/>
      <c r="O161" s="39"/>
      <c r="P161" s="39"/>
      <c r="Q161" s="39"/>
      <c r="R161" s="39"/>
      <c r="S161" s="39"/>
      <c r="T161" s="39"/>
      <c r="U161" s="39"/>
      <c r="V161" s="40"/>
      <c r="W161" s="40"/>
      <c r="X161" s="40"/>
      <c r="Y161" s="40"/>
      <c r="Z161" s="40"/>
      <c r="AA161" s="4"/>
    </row>
    <row r="162" spans="1:46" ht="16.5" customHeight="1" x14ac:dyDescent="0.15">
      <c r="A162" s="1467" t="s">
        <v>1234</v>
      </c>
      <c r="B162" s="1467"/>
      <c r="C162" s="1467"/>
      <c r="D162" s="1467"/>
      <c r="E162" s="1467"/>
      <c r="F162" s="1467"/>
      <c r="G162" s="1467"/>
      <c r="H162" s="1467"/>
      <c r="I162" s="1467"/>
      <c r="J162" s="1467"/>
      <c r="K162" s="1467"/>
      <c r="L162" s="1467"/>
      <c r="M162" s="1467"/>
      <c r="N162" s="1467"/>
      <c r="O162" s="1467"/>
      <c r="P162" s="1467"/>
      <c r="Q162" s="1467"/>
      <c r="R162" s="1467"/>
      <c r="S162" s="1467"/>
      <c r="T162" s="1467"/>
      <c r="U162" s="1467"/>
      <c r="V162" s="1467"/>
      <c r="W162" s="1467"/>
      <c r="X162" s="1467"/>
      <c r="Y162" s="1467"/>
      <c r="Z162" s="1467"/>
      <c r="AA162" s="1467"/>
      <c r="AB162" s="1467"/>
      <c r="AC162" s="1467"/>
      <c r="AD162" s="1467"/>
      <c r="AE162" s="1467"/>
      <c r="AF162" s="1467"/>
      <c r="AG162" s="1467"/>
      <c r="AH162" s="1467"/>
    </row>
    <row r="163" spans="1:46" ht="16.5" customHeight="1" x14ac:dyDescent="0.15">
      <c r="A163" s="1467"/>
      <c r="B163" s="1467"/>
      <c r="C163" s="1467"/>
      <c r="D163" s="1467"/>
      <c r="E163" s="1467"/>
      <c r="F163" s="1467"/>
      <c r="G163" s="1467"/>
      <c r="H163" s="1467"/>
      <c r="I163" s="1467"/>
      <c r="J163" s="1467"/>
      <c r="K163" s="1467"/>
      <c r="L163" s="1467"/>
      <c r="M163" s="1467"/>
      <c r="N163" s="1467"/>
      <c r="O163" s="1467"/>
      <c r="P163" s="1467"/>
      <c r="Q163" s="1467"/>
      <c r="R163" s="1467"/>
      <c r="S163" s="1467"/>
      <c r="T163" s="1467"/>
      <c r="U163" s="1467"/>
      <c r="V163" s="1467"/>
      <c r="W163" s="1467"/>
      <c r="X163" s="1467"/>
      <c r="Y163" s="1467"/>
      <c r="Z163" s="1467"/>
      <c r="AA163" s="1467"/>
      <c r="AB163" s="1467"/>
      <c r="AC163" s="1467"/>
      <c r="AD163" s="1467"/>
      <c r="AE163" s="1467"/>
      <c r="AF163" s="1467"/>
      <c r="AG163" s="1467"/>
      <c r="AH163" s="1467"/>
    </row>
    <row r="164" spans="1:46" ht="16.5" customHeight="1" x14ac:dyDescent="0.15">
      <c r="A164" s="5"/>
      <c r="B164" s="13" t="s">
        <v>61</v>
      </c>
      <c r="C164" s="3"/>
      <c r="D164" s="3"/>
      <c r="E164" s="3"/>
      <c r="F164" s="3"/>
      <c r="G164" s="3"/>
      <c r="H164" s="3"/>
      <c r="I164" s="48"/>
      <c r="J164" s="48"/>
      <c r="K164" s="3"/>
      <c r="L164" s="3"/>
      <c r="AA164" s="13"/>
    </row>
    <row r="165" spans="1:46" ht="16.5" customHeight="1" x14ac:dyDescent="0.15">
      <c r="A165" s="5"/>
      <c r="C165" s="3"/>
      <c r="D165" s="3"/>
      <c r="E165" s="3"/>
      <c r="F165" s="3"/>
      <c r="G165" s="3"/>
      <c r="H165" s="3"/>
      <c r="I165" s="48"/>
      <c r="J165" s="48"/>
      <c r="K165" s="3"/>
      <c r="L165" s="3"/>
      <c r="AA165" s="13"/>
    </row>
    <row r="166" spans="1:46" ht="16.5" customHeight="1" x14ac:dyDescent="0.15">
      <c r="C166" s="5" t="s">
        <v>143</v>
      </c>
      <c r="D166" s="1" t="s">
        <v>147</v>
      </c>
      <c r="E166" s="3"/>
      <c r="F166" s="3"/>
      <c r="G166" s="3"/>
      <c r="H166" s="3"/>
      <c r="I166" s="48"/>
      <c r="J166" s="48"/>
      <c r="K166" s="3"/>
      <c r="L166" s="3"/>
      <c r="AA166" s="13"/>
    </row>
    <row r="167" spans="1:46" ht="8.25" customHeight="1" x14ac:dyDescent="0.15">
      <c r="C167" s="15"/>
      <c r="D167" s="15"/>
      <c r="E167" s="15"/>
      <c r="F167" s="15"/>
      <c r="G167" s="15"/>
      <c r="H167" s="15"/>
      <c r="I167" s="15"/>
      <c r="J167" s="15"/>
      <c r="K167" s="15"/>
      <c r="L167" s="15"/>
      <c r="M167" s="15"/>
      <c r="N167" s="15"/>
      <c r="O167" s="15"/>
      <c r="P167" s="15"/>
      <c r="Q167" s="15"/>
      <c r="R167" s="15"/>
      <c r="S167" s="15"/>
      <c r="T167" s="15"/>
      <c r="U167" s="15"/>
      <c r="V167" s="15"/>
      <c r="W167" s="15"/>
      <c r="X167" s="15"/>
      <c r="Y167" s="15"/>
      <c r="Z167" s="15"/>
      <c r="AA167" s="13"/>
    </row>
    <row r="168" spans="1:46" ht="19.5" customHeight="1" x14ac:dyDescent="0.15">
      <c r="B168" s="1536" t="s">
        <v>678</v>
      </c>
      <c r="C168" s="1499" t="s">
        <v>121</v>
      </c>
      <c r="D168" s="1500"/>
      <c r="E168" s="1500"/>
      <c r="F168" s="1500"/>
      <c r="G168" s="1501"/>
      <c r="H168" s="1537" t="str">
        <f>IF(入力シート!K120="","",入力シート!K120)</f>
        <v/>
      </c>
      <c r="I168" s="1504"/>
      <c r="J168" s="1504"/>
      <c r="K168" s="1504"/>
      <c r="L168" s="1504"/>
      <c r="M168" s="1504"/>
      <c r="N168" s="1504"/>
      <c r="O168" s="1504"/>
      <c r="P168" s="1504"/>
      <c r="Q168" s="1504"/>
      <c r="R168" s="1504"/>
      <c r="S168" s="1504"/>
      <c r="T168" s="1504"/>
      <c r="U168" s="1504"/>
      <c r="V168" s="1504"/>
      <c r="W168" s="1504"/>
      <c r="X168" s="1504"/>
      <c r="Y168" s="1504"/>
      <c r="Z168" s="1504"/>
      <c r="AA168" s="1504"/>
      <c r="AB168" s="1504"/>
      <c r="AC168" s="1504"/>
      <c r="AD168" s="1504"/>
      <c r="AE168" s="1504"/>
      <c r="AF168" s="1505"/>
      <c r="AM168" s="14"/>
    </row>
    <row r="169" spans="1:46" ht="19.5" customHeight="1" x14ac:dyDescent="0.15">
      <c r="B169" s="1536"/>
      <c r="C169" s="1477" t="s">
        <v>46</v>
      </c>
      <c r="D169" s="1478"/>
      <c r="E169" s="1478"/>
      <c r="F169" s="1478"/>
      <c r="G169" s="1538"/>
      <c r="H169" s="1539" t="str">
        <f>IF(入力シート!K121="","",入力シート!K121)</f>
        <v/>
      </c>
      <c r="I169" s="1471"/>
      <c r="J169" s="1471"/>
      <c r="K169" s="1471"/>
      <c r="L169" s="1471"/>
      <c r="M169" s="1471"/>
      <c r="N169" s="1471"/>
      <c r="O169" s="1471"/>
      <c r="P169" s="1471"/>
      <c r="Q169" s="1471"/>
      <c r="R169" s="1471"/>
      <c r="S169" s="1471"/>
      <c r="T169" s="1471"/>
      <c r="U169" s="1471"/>
      <c r="V169" s="1471"/>
      <c r="W169" s="1471"/>
      <c r="X169" s="1471"/>
      <c r="Y169" s="1471"/>
      <c r="Z169" s="1471"/>
      <c r="AA169" s="1471"/>
      <c r="AB169" s="1471"/>
      <c r="AC169" s="1471"/>
      <c r="AD169" s="1471"/>
      <c r="AE169" s="1471"/>
      <c r="AF169" s="1472"/>
      <c r="AN169" s="24"/>
      <c r="AO169" s="24"/>
    </row>
    <row r="170" spans="1:46" ht="19.5" customHeight="1" x14ac:dyDescent="0.15">
      <c r="B170" s="1536"/>
      <c r="C170" s="1512" t="s">
        <v>122</v>
      </c>
      <c r="D170" s="1513"/>
      <c r="E170" s="1513"/>
      <c r="F170" s="1513"/>
      <c r="G170" s="1540"/>
      <c r="H170" s="1541" t="str">
        <f>IF(入力シート!K122="","",入力シート!K122)</f>
        <v/>
      </c>
      <c r="I170" s="1542"/>
      <c r="J170" s="1542"/>
      <c r="K170" s="1542"/>
      <c r="L170" s="1542"/>
      <c r="M170" s="1542"/>
      <c r="N170" s="1542"/>
      <c r="O170" s="1542"/>
      <c r="P170" s="1542"/>
      <c r="Q170" s="1542"/>
      <c r="R170" s="1542"/>
      <c r="S170" s="1542"/>
      <c r="T170" s="1542"/>
      <c r="U170" s="1542"/>
      <c r="V170" s="1542"/>
      <c r="W170" s="1542"/>
      <c r="X170" s="1542"/>
      <c r="Y170" s="1542"/>
      <c r="Z170" s="1542"/>
      <c r="AA170" s="1542"/>
      <c r="AB170" s="1542"/>
      <c r="AC170" s="1542"/>
      <c r="AD170" s="1542"/>
      <c r="AE170" s="1542"/>
      <c r="AF170" s="1543"/>
      <c r="AT170" s="6"/>
    </row>
    <row r="171" spans="1:46" ht="19.5" customHeight="1" x14ac:dyDescent="0.15">
      <c r="B171" s="1536"/>
      <c r="C171" s="1512" t="s">
        <v>123</v>
      </c>
      <c r="D171" s="1513"/>
      <c r="E171" s="1513"/>
      <c r="F171" s="1513"/>
      <c r="G171" s="1540"/>
      <c r="H171" s="1544" t="str">
        <f>IF(入力シート!K123="","",入力シート!K123)</f>
        <v/>
      </c>
      <c r="I171" s="1545"/>
      <c r="J171" s="1545"/>
      <c r="K171" s="1545"/>
      <c r="L171" s="1545"/>
      <c r="M171" s="1545"/>
      <c r="N171" s="1545"/>
      <c r="O171" s="1545"/>
      <c r="P171" s="1545"/>
      <c r="Q171" s="1545"/>
      <c r="R171" s="1545"/>
      <c r="S171" s="1545"/>
      <c r="T171" s="1545"/>
      <c r="U171" s="1545"/>
      <c r="V171" s="1545"/>
      <c r="W171" s="1545"/>
      <c r="X171" s="1545"/>
      <c r="Y171" s="1545"/>
      <c r="Z171" s="1545"/>
      <c r="AA171" s="1545"/>
      <c r="AB171" s="1545"/>
      <c r="AC171" s="1545"/>
      <c r="AD171" s="1545"/>
      <c r="AE171" s="1545"/>
      <c r="AF171" s="1546"/>
    </row>
    <row r="172" spans="1:46" ht="19.5" customHeight="1" x14ac:dyDescent="0.15">
      <c r="B172" s="1536"/>
      <c r="C172" s="1547" t="s">
        <v>121</v>
      </c>
      <c r="D172" s="1548"/>
      <c r="E172" s="1548"/>
      <c r="F172" s="1548"/>
      <c r="G172" s="1549"/>
      <c r="H172" s="1503"/>
      <c r="I172" s="1550"/>
      <c r="J172" s="1504" t="str">
        <f>IF(入力シート!K124="","",入力シート!K124)</f>
        <v/>
      </c>
      <c r="K172" s="1504"/>
      <c r="L172" s="1504"/>
      <c r="M172" s="1504"/>
      <c r="N172" s="1504"/>
      <c r="O172" s="1504"/>
      <c r="P172" s="1504"/>
      <c r="Q172" s="1504"/>
      <c r="R172" s="1504"/>
      <c r="S172" s="1505"/>
      <c r="T172" s="1503"/>
      <c r="U172" s="1550"/>
      <c r="V172" s="1504" t="str">
        <f>IF(入力シート!K125="","",入力シート!K125)</f>
        <v/>
      </c>
      <c r="W172" s="1504"/>
      <c r="X172" s="1504"/>
      <c r="Y172" s="1504"/>
      <c r="Z172" s="1504"/>
      <c r="AA172" s="1504"/>
      <c r="AB172" s="1504"/>
      <c r="AC172" s="1504"/>
      <c r="AD172" s="1504"/>
      <c r="AE172" s="1504"/>
      <c r="AF172" s="1505"/>
    </row>
    <row r="173" spans="1:46" ht="19.5" customHeight="1" x14ac:dyDescent="0.15">
      <c r="B173" s="1536"/>
      <c r="C173" s="1477" t="s">
        <v>137</v>
      </c>
      <c r="D173" s="1478"/>
      <c r="E173" s="1478"/>
      <c r="F173" s="1478"/>
      <c r="G173" s="1538"/>
      <c r="H173" s="1551" t="s">
        <v>131</v>
      </c>
      <c r="I173" s="1552"/>
      <c r="J173" s="1471" t="str">
        <f>IF(入力シート!K126="","",入力シート!K126)</f>
        <v/>
      </c>
      <c r="K173" s="1471"/>
      <c r="L173" s="1471"/>
      <c r="M173" s="1471"/>
      <c r="N173" s="1471"/>
      <c r="O173" s="1471"/>
      <c r="P173" s="1471"/>
      <c r="Q173" s="1471"/>
      <c r="R173" s="1471"/>
      <c r="S173" s="1472"/>
      <c r="T173" s="1551" t="s">
        <v>132</v>
      </c>
      <c r="U173" s="1552"/>
      <c r="V173" s="1471" t="str">
        <f>IF(入力シート!K127="","",入力シート!K127)</f>
        <v/>
      </c>
      <c r="W173" s="1471"/>
      <c r="X173" s="1471"/>
      <c r="Y173" s="1471"/>
      <c r="Z173" s="1471"/>
      <c r="AA173" s="1471"/>
      <c r="AB173" s="1471"/>
      <c r="AC173" s="1471"/>
      <c r="AD173" s="1471"/>
      <c r="AE173" s="1471"/>
      <c r="AF173" s="1472"/>
    </row>
    <row r="174" spans="1:46" ht="19.5" customHeight="1" x14ac:dyDescent="0.15">
      <c r="B174" s="1536"/>
      <c r="C174" s="1451"/>
      <c r="D174" s="1452"/>
      <c r="E174" s="1452"/>
      <c r="F174" s="1452"/>
      <c r="G174" s="1453"/>
      <c r="H174" s="1553"/>
      <c r="I174" s="1554"/>
      <c r="J174" s="1532"/>
      <c r="K174" s="1532"/>
      <c r="L174" s="1532"/>
      <c r="M174" s="1532"/>
      <c r="N174" s="1532"/>
      <c r="O174" s="1532"/>
      <c r="P174" s="1532"/>
      <c r="Q174" s="1532"/>
      <c r="R174" s="1532"/>
      <c r="S174" s="1533"/>
      <c r="T174" s="1553"/>
      <c r="U174" s="1554"/>
      <c r="V174" s="1532"/>
      <c r="W174" s="1532"/>
      <c r="X174" s="1532"/>
      <c r="Y174" s="1532"/>
      <c r="Z174" s="1532"/>
      <c r="AA174" s="1532"/>
      <c r="AB174" s="1532"/>
      <c r="AC174" s="1532"/>
      <c r="AD174" s="1532"/>
      <c r="AE174" s="1532"/>
      <c r="AF174" s="1533"/>
    </row>
    <row r="175" spans="1:46" ht="19.5" customHeight="1" x14ac:dyDescent="0.15">
      <c r="C175" s="1487" t="s">
        <v>47</v>
      </c>
      <c r="D175" s="1488"/>
      <c r="E175" s="1488"/>
      <c r="F175" s="1488"/>
      <c r="G175" s="1489"/>
      <c r="H175" s="422" t="s">
        <v>48</v>
      </c>
      <c r="I175" s="1510" t="str">
        <f>IF(入力シート!K128="","",LEFT(入力シート!K128,3)&amp;"-"&amp;RIGHT(入力シート!K128,4))</f>
        <v/>
      </c>
      <c r="J175" s="1510"/>
      <c r="K175" s="1510"/>
      <c r="L175" s="1510"/>
      <c r="M175" s="1511"/>
      <c r="N175" s="1451" t="s">
        <v>133</v>
      </c>
      <c r="O175" s="1452"/>
      <c r="P175" s="1452"/>
      <c r="Q175" s="1475" t="str">
        <f>IF(入力シート!K129="","",入力シート!K129)</f>
        <v/>
      </c>
      <c r="R175" s="1475"/>
      <c r="S175" s="1475"/>
      <c r="T175" s="1476"/>
      <c r="U175" s="1451" t="s">
        <v>134</v>
      </c>
      <c r="V175" s="1452"/>
      <c r="W175" s="1452"/>
      <c r="X175" s="1475" t="str">
        <f>IF(入力シート!K130="","",入力シート!K130)</f>
        <v/>
      </c>
      <c r="Y175" s="1475"/>
      <c r="Z175" s="1475"/>
      <c r="AA175" s="1475"/>
      <c r="AB175" s="1475"/>
      <c r="AC175" s="1475"/>
      <c r="AD175" s="1475"/>
      <c r="AE175" s="1475"/>
      <c r="AF175" s="1476"/>
    </row>
    <row r="176" spans="1:46" ht="19.5" customHeight="1" x14ac:dyDescent="0.15">
      <c r="C176" s="1490"/>
      <c r="D176" s="1491"/>
      <c r="E176" s="1491"/>
      <c r="F176" s="1491"/>
      <c r="G176" s="1492"/>
      <c r="H176" s="1514" t="str">
        <f>IF(入力シート!K131="","",入力シート!K131&amp;IF(入力シート!K132="－","","　"&amp;入力シート!K132))</f>
        <v/>
      </c>
      <c r="I176" s="1515"/>
      <c r="J176" s="1515"/>
      <c r="K176" s="1515"/>
      <c r="L176" s="1515"/>
      <c r="M176" s="1515"/>
      <c r="N176" s="1515"/>
      <c r="O176" s="1515"/>
      <c r="P176" s="1515"/>
      <c r="Q176" s="1515"/>
      <c r="R176" s="1515"/>
      <c r="S176" s="1515"/>
      <c r="T176" s="1515"/>
      <c r="U176" s="1515"/>
      <c r="V176" s="1515"/>
      <c r="W176" s="1515"/>
      <c r="X176" s="1515"/>
      <c r="Y176" s="1515"/>
      <c r="Z176" s="1515"/>
      <c r="AA176" s="1515"/>
      <c r="AB176" s="1515"/>
      <c r="AC176" s="1515"/>
      <c r="AD176" s="1515"/>
      <c r="AE176" s="1515"/>
      <c r="AF176" s="1516"/>
    </row>
    <row r="177" spans="2:34" ht="19.5" customHeight="1" x14ac:dyDescent="0.15">
      <c r="B177" s="7"/>
      <c r="C177" s="1493"/>
      <c r="D177" s="1494"/>
      <c r="E177" s="1494"/>
      <c r="F177" s="1494"/>
      <c r="G177" s="1495"/>
      <c r="H177" s="1517"/>
      <c r="I177" s="1518"/>
      <c r="J177" s="1518"/>
      <c r="K177" s="1518"/>
      <c r="L177" s="1518"/>
      <c r="M177" s="1518"/>
      <c r="N177" s="1518"/>
      <c r="O177" s="1518"/>
      <c r="P177" s="1518"/>
      <c r="Q177" s="1518"/>
      <c r="R177" s="1518"/>
      <c r="S177" s="1518"/>
      <c r="T177" s="1518"/>
      <c r="U177" s="1518"/>
      <c r="V177" s="1518"/>
      <c r="W177" s="1518"/>
      <c r="X177" s="1518"/>
      <c r="Y177" s="1518"/>
      <c r="Z177" s="1518"/>
      <c r="AA177" s="1518"/>
      <c r="AB177" s="1518"/>
      <c r="AC177" s="1518"/>
      <c r="AD177" s="1518"/>
      <c r="AE177" s="1518"/>
      <c r="AF177" s="1519"/>
    </row>
    <row r="178" spans="2:34" ht="8.25" customHeight="1" x14ac:dyDescent="0.15">
      <c r="B178" s="7"/>
      <c r="C178" s="3"/>
      <c r="D178" s="3"/>
      <c r="E178" s="34"/>
      <c r="F178" s="34"/>
      <c r="G178" s="34"/>
      <c r="H178" s="34"/>
      <c r="I178" s="48"/>
      <c r="J178" s="48"/>
      <c r="K178" s="3"/>
      <c r="L178" s="3"/>
      <c r="AA178" s="13"/>
    </row>
    <row r="179" spans="2:34" ht="16.5" customHeight="1" x14ac:dyDescent="0.15">
      <c r="C179" s="5" t="s">
        <v>144</v>
      </c>
      <c r="D179" s="7" t="s">
        <v>49</v>
      </c>
      <c r="E179" s="3"/>
      <c r="F179" s="3"/>
      <c r="G179" s="3"/>
      <c r="H179" s="3"/>
      <c r="I179" s="48"/>
      <c r="K179" s="24"/>
      <c r="N179" s="3" t="s">
        <v>174</v>
      </c>
      <c r="AA179" s="13"/>
      <c r="AB179" s="25" t="s">
        <v>888</v>
      </c>
      <c r="AC179" s="25"/>
      <c r="AD179" s="25"/>
      <c r="AE179" s="25" t="s">
        <v>38</v>
      </c>
      <c r="AF179" s="25" t="s">
        <v>150</v>
      </c>
      <c r="AG179" s="25"/>
      <c r="AH179" s="25"/>
    </row>
    <row r="180" spans="2:34" ht="8.25" customHeight="1" x14ac:dyDescent="0.15">
      <c r="C180" s="15"/>
      <c r="D180" s="15"/>
      <c r="E180" s="15"/>
      <c r="F180" s="15"/>
      <c r="G180" s="15"/>
      <c r="H180" s="15"/>
      <c r="I180" s="15"/>
      <c r="J180" s="15"/>
      <c r="K180" s="15"/>
      <c r="L180" s="15"/>
      <c r="M180" s="15"/>
      <c r="N180" s="15"/>
      <c r="O180" s="15"/>
      <c r="P180" s="15"/>
      <c r="Q180" s="15"/>
      <c r="R180" s="15"/>
      <c r="S180" s="15"/>
      <c r="T180" s="15"/>
      <c r="U180" s="15"/>
      <c r="V180" s="15"/>
      <c r="W180" s="15"/>
      <c r="X180" s="15"/>
      <c r="Y180" s="15"/>
      <c r="Z180" s="15"/>
      <c r="AA180" s="13"/>
      <c r="AB180" s="1534"/>
      <c r="AC180" s="1534"/>
      <c r="AD180" s="1534"/>
      <c r="AE180" s="25"/>
      <c r="AF180" s="1535"/>
      <c r="AG180" s="1535"/>
    </row>
    <row r="181" spans="2:34" ht="19.5" customHeight="1" x14ac:dyDescent="0.15">
      <c r="B181" s="7"/>
      <c r="C181" s="1525" t="s">
        <v>50</v>
      </c>
      <c r="D181" s="1526"/>
      <c r="E181" s="1526"/>
      <c r="F181" s="1526"/>
      <c r="G181" s="1527"/>
      <c r="H181" s="1528"/>
      <c r="I181" s="1529"/>
      <c r="J181" s="1529"/>
      <c r="K181" s="1529"/>
      <c r="L181" s="863" t="s">
        <v>76</v>
      </c>
      <c r="M181" s="1529"/>
      <c r="N181" s="1529"/>
      <c r="O181" s="863" t="s">
        <v>107</v>
      </c>
      <c r="P181" s="1529"/>
      <c r="Q181" s="1529"/>
      <c r="R181" s="863" t="s">
        <v>2</v>
      </c>
      <c r="S181" s="1530" t="s">
        <v>51</v>
      </c>
      <c r="T181" s="1530"/>
      <c r="U181" s="1530"/>
      <c r="V181" s="864"/>
      <c r="W181" s="1529"/>
      <c r="X181" s="1529"/>
      <c r="Y181" s="1529"/>
      <c r="Z181" s="863" t="s">
        <v>76</v>
      </c>
      <c r="AA181" s="1529"/>
      <c r="AB181" s="1529"/>
      <c r="AC181" s="863" t="s">
        <v>107</v>
      </c>
      <c r="AD181" s="1529"/>
      <c r="AE181" s="1529"/>
      <c r="AF181" s="865" t="s">
        <v>2</v>
      </c>
    </row>
    <row r="182" spans="2:34" ht="19.5" customHeight="1" x14ac:dyDescent="0.15">
      <c r="C182" s="1444" t="s">
        <v>52</v>
      </c>
      <c r="D182" s="1445"/>
      <c r="E182" s="1445"/>
      <c r="F182" s="1445"/>
      <c r="G182" s="1446"/>
      <c r="H182" s="1520"/>
      <c r="I182" s="1520"/>
      <c r="J182" s="1520"/>
      <c r="K182" s="1520"/>
      <c r="L182" s="1520"/>
      <c r="M182" s="1520"/>
      <c r="N182" s="1520"/>
      <c r="O182" s="1520"/>
      <c r="P182" s="1520"/>
      <c r="Q182" s="1520"/>
      <c r="R182" s="1521" t="s">
        <v>53</v>
      </c>
      <c r="S182" s="1522"/>
      <c r="T182" s="1522"/>
      <c r="U182" s="1522"/>
      <c r="V182" s="1524"/>
      <c r="W182" s="1520"/>
      <c r="X182" s="1520"/>
      <c r="Y182" s="1520"/>
      <c r="Z182" s="1520"/>
      <c r="AA182" s="1520"/>
      <c r="AB182" s="1520"/>
      <c r="AC182" s="1520"/>
      <c r="AD182" s="1520"/>
      <c r="AE182" s="1520"/>
      <c r="AF182" s="1520"/>
    </row>
    <row r="183" spans="2:34" ht="19.5" customHeight="1" x14ac:dyDescent="0.15">
      <c r="C183" s="1444" t="s">
        <v>54</v>
      </c>
      <c r="D183" s="1445"/>
      <c r="E183" s="1445"/>
      <c r="F183" s="1445"/>
      <c r="G183" s="1446"/>
      <c r="H183" s="1520"/>
      <c r="I183" s="1520"/>
      <c r="J183" s="1520"/>
      <c r="K183" s="1520"/>
      <c r="L183" s="1520"/>
      <c r="M183" s="1520"/>
      <c r="N183" s="1520"/>
      <c r="O183" s="1520"/>
      <c r="P183" s="1520"/>
      <c r="Q183" s="1520"/>
      <c r="R183" s="1444" t="s">
        <v>55</v>
      </c>
      <c r="S183" s="1445"/>
      <c r="T183" s="1445"/>
      <c r="U183" s="1445"/>
      <c r="V183" s="1531"/>
      <c r="W183" s="1520"/>
      <c r="X183" s="1520"/>
      <c r="Y183" s="1520"/>
      <c r="Z183" s="1520"/>
      <c r="AA183" s="1520"/>
      <c r="AB183" s="1520"/>
      <c r="AC183" s="1520"/>
      <c r="AD183" s="1520"/>
      <c r="AE183" s="1520"/>
      <c r="AF183" s="1520"/>
    </row>
    <row r="184" spans="2:34" ht="19.5" customHeight="1" x14ac:dyDescent="0.15">
      <c r="B184" s="2"/>
      <c r="C184" s="1521" t="s">
        <v>56</v>
      </c>
      <c r="D184" s="1522"/>
      <c r="E184" s="1522"/>
      <c r="F184" s="1522"/>
      <c r="G184" s="1523"/>
      <c r="H184" s="1520"/>
      <c r="I184" s="1520"/>
      <c r="J184" s="1520"/>
      <c r="K184" s="1520"/>
      <c r="L184" s="1520"/>
      <c r="M184" s="1520"/>
      <c r="N184" s="1520"/>
      <c r="O184" s="1520"/>
      <c r="P184" s="1520"/>
      <c r="Q184" s="1520"/>
      <c r="R184" s="1521" t="s">
        <v>57</v>
      </c>
      <c r="S184" s="1522"/>
      <c r="T184" s="1522"/>
      <c r="U184" s="1522"/>
      <c r="V184" s="1524"/>
      <c r="W184" s="1520"/>
      <c r="X184" s="1520"/>
      <c r="Y184" s="1520"/>
      <c r="Z184" s="1520"/>
      <c r="AA184" s="1520"/>
      <c r="AB184" s="1520"/>
      <c r="AC184" s="1520"/>
      <c r="AD184" s="1520"/>
      <c r="AE184" s="1520"/>
      <c r="AF184" s="1520"/>
    </row>
    <row r="185" spans="2:34" ht="8.25" customHeight="1" x14ac:dyDescent="0.15">
      <c r="B185" s="2"/>
      <c r="C185" s="3"/>
      <c r="D185" s="3"/>
      <c r="E185" s="34"/>
      <c r="F185" s="34"/>
      <c r="G185" s="34"/>
      <c r="H185" s="34"/>
      <c r="I185" s="48"/>
      <c r="J185" s="48"/>
      <c r="K185" s="3"/>
      <c r="L185" s="3"/>
      <c r="AA185" s="13"/>
    </row>
    <row r="186" spans="2:34" ht="16.5" customHeight="1" x14ac:dyDescent="0.15">
      <c r="C186" s="5" t="s">
        <v>145</v>
      </c>
      <c r="D186" s="3" t="s">
        <v>140</v>
      </c>
      <c r="E186" s="3"/>
      <c r="F186" s="3"/>
      <c r="G186" s="3"/>
      <c r="I186" s="48"/>
      <c r="K186" s="38"/>
      <c r="L186" s="48"/>
      <c r="M186" s="3"/>
      <c r="AA186" s="13"/>
    </row>
    <row r="187" spans="2:34" ht="8.25" customHeight="1" x14ac:dyDescent="0.15">
      <c r="C187" s="15"/>
      <c r="D187" s="15"/>
      <c r="E187" s="15"/>
      <c r="F187" s="15"/>
      <c r="G187" s="15"/>
      <c r="H187" s="15"/>
      <c r="I187" s="15"/>
      <c r="J187" s="15"/>
      <c r="K187" s="15"/>
      <c r="L187" s="15"/>
      <c r="M187" s="15"/>
      <c r="N187" s="15"/>
      <c r="O187" s="15"/>
      <c r="P187" s="15"/>
      <c r="Q187" s="15"/>
      <c r="R187" s="15"/>
      <c r="S187" s="15"/>
      <c r="T187" s="15"/>
      <c r="U187" s="15"/>
      <c r="V187" s="15"/>
      <c r="W187" s="15"/>
      <c r="X187" s="15"/>
      <c r="Y187" s="15"/>
      <c r="Z187" s="15"/>
      <c r="AA187" s="13"/>
    </row>
    <row r="188" spans="2:34" ht="19.5" customHeight="1" x14ac:dyDescent="0.15">
      <c r="C188" s="1485" t="s">
        <v>151</v>
      </c>
      <c r="D188" s="1485"/>
      <c r="E188" s="1485"/>
      <c r="F188" s="1485"/>
      <c r="G188" s="1485"/>
      <c r="H188" s="1486" t="str">
        <f>IF(入力シート!B28=4,"○","－")</f>
        <v>－</v>
      </c>
      <c r="I188" s="1486"/>
      <c r="J188" s="1486"/>
      <c r="K188" s="48" t="s">
        <v>152</v>
      </c>
      <c r="L188" s="3" t="s">
        <v>153</v>
      </c>
      <c r="M188" s="15"/>
      <c r="N188" s="15"/>
      <c r="O188" s="15"/>
      <c r="P188" s="15"/>
      <c r="Q188" s="15"/>
      <c r="R188" s="15"/>
      <c r="S188" s="15"/>
      <c r="T188" s="15"/>
      <c r="U188" s="15"/>
      <c r="V188" s="15"/>
      <c r="W188" s="15"/>
      <c r="X188" s="15"/>
      <c r="Y188" s="15"/>
      <c r="Z188" s="15"/>
      <c r="AA188" s="13"/>
    </row>
    <row r="189" spans="2:34" ht="19.5" customHeight="1" x14ac:dyDescent="0.15">
      <c r="B189" s="2"/>
      <c r="C189" s="1448" t="s">
        <v>127</v>
      </c>
      <c r="D189" s="1449"/>
      <c r="E189" s="1449"/>
      <c r="F189" s="1449"/>
      <c r="G189" s="1449"/>
      <c r="H189" s="1466" t="str">
        <f>IF(入力シート!K134="","",入力シート!K134)</f>
        <v/>
      </c>
      <c r="I189" s="1466"/>
      <c r="J189" s="1466"/>
      <c r="K189" s="1466"/>
      <c r="L189" s="1466"/>
      <c r="M189" s="1466"/>
      <c r="N189" s="1466"/>
      <c r="O189" s="1466"/>
      <c r="P189" s="1466"/>
      <c r="Q189" s="1466"/>
      <c r="R189" s="1466"/>
      <c r="S189" s="1466"/>
      <c r="T189" s="1466"/>
      <c r="U189" s="1466"/>
      <c r="V189" s="1466"/>
      <c r="W189" s="1466"/>
      <c r="X189" s="1466"/>
      <c r="Y189" s="1466"/>
      <c r="Z189" s="1466"/>
      <c r="AA189" s="1466"/>
      <c r="AB189" s="1466"/>
      <c r="AC189" s="1466"/>
      <c r="AD189" s="1466"/>
      <c r="AE189" s="1466"/>
      <c r="AF189" s="1466"/>
    </row>
    <row r="190" spans="2:34" ht="19.5" customHeight="1" x14ac:dyDescent="0.15">
      <c r="B190" s="2"/>
      <c r="C190" s="1496" t="s">
        <v>128</v>
      </c>
      <c r="D190" s="1497"/>
      <c r="E190" s="1497"/>
      <c r="F190" s="1497"/>
      <c r="G190" s="1498"/>
      <c r="H190" s="1466" t="str">
        <f>IF(入力シート!K135="","",入力シート!K135)</f>
        <v/>
      </c>
      <c r="I190" s="1466"/>
      <c r="J190" s="1466"/>
      <c r="K190" s="1466"/>
      <c r="L190" s="1466"/>
      <c r="M190" s="1466"/>
      <c r="N190" s="1466"/>
      <c r="O190" s="1466"/>
      <c r="P190" s="1466"/>
      <c r="Q190" s="1466"/>
      <c r="R190" s="1466"/>
      <c r="S190" s="1466"/>
      <c r="T190" s="1466"/>
      <c r="U190" s="1466"/>
      <c r="V190" s="1466"/>
      <c r="W190" s="1466"/>
      <c r="X190" s="1466"/>
      <c r="Y190" s="1466"/>
      <c r="Z190" s="1466"/>
      <c r="AA190" s="1466"/>
      <c r="AB190" s="1466"/>
      <c r="AC190" s="1466"/>
      <c r="AD190" s="1466"/>
      <c r="AE190" s="1466"/>
      <c r="AF190" s="1466"/>
    </row>
    <row r="191" spans="2:34" ht="19.5" customHeight="1" x14ac:dyDescent="0.15">
      <c r="B191" s="2"/>
      <c r="C191" s="1499" t="s">
        <v>121</v>
      </c>
      <c r="D191" s="1500"/>
      <c r="E191" s="1500"/>
      <c r="F191" s="1500"/>
      <c r="G191" s="1501"/>
      <c r="H191" s="1502"/>
      <c r="I191" s="1503"/>
      <c r="J191" s="1504" t="str">
        <f>IF(入力シート!K136="","",入力シート!K136)</f>
        <v/>
      </c>
      <c r="K191" s="1504"/>
      <c r="L191" s="1504"/>
      <c r="M191" s="1504"/>
      <c r="N191" s="1504"/>
      <c r="O191" s="1504"/>
      <c r="P191" s="1504"/>
      <c r="Q191" s="1504"/>
      <c r="R191" s="1504"/>
      <c r="S191" s="1505"/>
      <c r="T191" s="1484"/>
      <c r="U191" s="1506"/>
      <c r="V191" s="1504" t="str">
        <f>IF(入力シート!K137="","",入力シート!K137)</f>
        <v/>
      </c>
      <c r="W191" s="1504"/>
      <c r="X191" s="1504"/>
      <c r="Y191" s="1504"/>
      <c r="Z191" s="1504"/>
      <c r="AA191" s="1504"/>
      <c r="AB191" s="1504"/>
      <c r="AC191" s="1504"/>
      <c r="AD191" s="1504"/>
      <c r="AE191" s="1504"/>
      <c r="AF191" s="1505"/>
    </row>
    <row r="192" spans="2:34" ht="19.5" customHeight="1" x14ac:dyDescent="0.15">
      <c r="B192" s="2"/>
      <c r="C192" s="1477" t="s">
        <v>138</v>
      </c>
      <c r="D192" s="1478"/>
      <c r="E192" s="1478"/>
      <c r="F192" s="1478"/>
      <c r="G192" s="1478"/>
      <c r="H192" s="1481" t="s">
        <v>131</v>
      </c>
      <c r="I192" s="1482"/>
      <c r="J192" s="1471" t="str">
        <f>IF(入力シート!K138="","",入力シート!K138)</f>
        <v/>
      </c>
      <c r="K192" s="1471"/>
      <c r="L192" s="1471"/>
      <c r="M192" s="1471"/>
      <c r="N192" s="1471"/>
      <c r="O192" s="1471"/>
      <c r="P192" s="1471"/>
      <c r="Q192" s="1471"/>
      <c r="R192" s="1471"/>
      <c r="S192" s="1472"/>
      <c r="T192" s="1481" t="s">
        <v>132</v>
      </c>
      <c r="U192" s="1482"/>
      <c r="V192" s="1471" t="str">
        <f>IF(入力シート!K139="","",入力シート!K139)</f>
        <v/>
      </c>
      <c r="W192" s="1471"/>
      <c r="X192" s="1471"/>
      <c r="Y192" s="1471"/>
      <c r="Z192" s="1471"/>
      <c r="AA192" s="1471"/>
      <c r="AB192" s="1471"/>
      <c r="AC192" s="1471"/>
      <c r="AD192" s="1471"/>
      <c r="AE192" s="1471"/>
      <c r="AF192" s="1472"/>
    </row>
    <row r="193" spans="2:33" ht="19.5" customHeight="1" x14ac:dyDescent="0.15">
      <c r="B193" s="2"/>
      <c r="C193" s="1479"/>
      <c r="D193" s="1480"/>
      <c r="E193" s="1480"/>
      <c r="F193" s="1480"/>
      <c r="G193" s="1480"/>
      <c r="H193" s="1483"/>
      <c r="I193" s="1484"/>
      <c r="J193" s="1473"/>
      <c r="K193" s="1473"/>
      <c r="L193" s="1473"/>
      <c r="M193" s="1473"/>
      <c r="N193" s="1473"/>
      <c r="O193" s="1473"/>
      <c r="P193" s="1473"/>
      <c r="Q193" s="1473"/>
      <c r="R193" s="1473"/>
      <c r="S193" s="1474"/>
      <c r="T193" s="1483"/>
      <c r="U193" s="1484"/>
      <c r="V193" s="1473"/>
      <c r="W193" s="1473"/>
      <c r="X193" s="1473"/>
      <c r="Y193" s="1473"/>
      <c r="Z193" s="1473"/>
      <c r="AA193" s="1473"/>
      <c r="AB193" s="1473"/>
      <c r="AC193" s="1473"/>
      <c r="AD193" s="1473"/>
      <c r="AE193" s="1473"/>
      <c r="AF193" s="1474"/>
    </row>
    <row r="194" spans="2:33" ht="19.5" customHeight="1" x14ac:dyDescent="0.15">
      <c r="B194" s="2"/>
      <c r="C194" s="1507" t="s">
        <v>47</v>
      </c>
      <c r="D194" s="1508"/>
      <c r="E194" s="1508"/>
      <c r="F194" s="1508"/>
      <c r="G194" s="1509"/>
      <c r="H194" s="421" t="s">
        <v>48</v>
      </c>
      <c r="I194" s="1510" t="str">
        <f>IF(入力シート!K140="","",LEFT(入力シート!K140,3)&amp;"-"&amp;RIGHT(入力シート!K140,4))</f>
        <v/>
      </c>
      <c r="J194" s="1510"/>
      <c r="K194" s="1510"/>
      <c r="L194" s="1510"/>
      <c r="M194" s="1511"/>
      <c r="N194" s="1512" t="s">
        <v>133</v>
      </c>
      <c r="O194" s="1513"/>
      <c r="P194" s="1513"/>
      <c r="Q194" s="1464" t="str">
        <f>IF(入力シート!K141="","",入力シート!K141)</f>
        <v/>
      </c>
      <c r="R194" s="1464"/>
      <c r="S194" s="1464"/>
      <c r="T194" s="1465"/>
      <c r="U194" s="1512" t="s">
        <v>134</v>
      </c>
      <c r="V194" s="1513"/>
      <c r="W194" s="1513"/>
      <c r="X194" s="1464" t="str">
        <f>IF(入力シート!K142="","",入力シート!K142)</f>
        <v/>
      </c>
      <c r="Y194" s="1464"/>
      <c r="Z194" s="1464"/>
      <c r="AA194" s="1464"/>
      <c r="AB194" s="1464"/>
      <c r="AC194" s="1464"/>
      <c r="AD194" s="1464"/>
      <c r="AE194" s="1464"/>
      <c r="AF194" s="1465"/>
    </row>
    <row r="195" spans="2:33" ht="19.5" customHeight="1" x14ac:dyDescent="0.15">
      <c r="B195" s="2"/>
      <c r="C195" s="1490"/>
      <c r="D195" s="1491"/>
      <c r="E195" s="1491"/>
      <c r="F195" s="1491"/>
      <c r="G195" s="1492"/>
      <c r="H195" s="1514" t="str">
        <f>IF(入力シート!K143="","",入力シート!K143&amp;IF(入力シート!K144="－","","　"&amp;入力シート!K144))</f>
        <v/>
      </c>
      <c r="I195" s="1515"/>
      <c r="J195" s="1515"/>
      <c r="K195" s="1515"/>
      <c r="L195" s="1515"/>
      <c r="M195" s="1515"/>
      <c r="N195" s="1515"/>
      <c r="O195" s="1515"/>
      <c r="P195" s="1515"/>
      <c r="Q195" s="1515"/>
      <c r="R195" s="1515"/>
      <c r="S195" s="1515"/>
      <c r="T195" s="1515"/>
      <c r="U195" s="1515"/>
      <c r="V195" s="1515"/>
      <c r="W195" s="1515"/>
      <c r="X195" s="1515"/>
      <c r="Y195" s="1515"/>
      <c r="Z195" s="1515"/>
      <c r="AA195" s="1515"/>
      <c r="AB195" s="1515"/>
      <c r="AC195" s="1515"/>
      <c r="AD195" s="1515"/>
      <c r="AE195" s="1515"/>
      <c r="AF195" s="1516"/>
    </row>
    <row r="196" spans="2:33" ht="19.5" customHeight="1" x14ac:dyDescent="0.15">
      <c r="B196" s="2"/>
      <c r="C196" s="1493"/>
      <c r="D196" s="1494"/>
      <c r="E196" s="1494"/>
      <c r="F196" s="1494"/>
      <c r="G196" s="1495"/>
      <c r="H196" s="1517"/>
      <c r="I196" s="1518"/>
      <c r="J196" s="1518"/>
      <c r="K196" s="1518"/>
      <c r="L196" s="1518"/>
      <c r="M196" s="1518"/>
      <c r="N196" s="1518"/>
      <c r="O196" s="1518"/>
      <c r="P196" s="1518"/>
      <c r="Q196" s="1518"/>
      <c r="R196" s="1518"/>
      <c r="S196" s="1518"/>
      <c r="T196" s="1518"/>
      <c r="U196" s="1518"/>
      <c r="V196" s="1518"/>
      <c r="W196" s="1518"/>
      <c r="X196" s="1518"/>
      <c r="Y196" s="1518"/>
      <c r="Z196" s="1518"/>
      <c r="AA196" s="1518"/>
      <c r="AB196" s="1518"/>
      <c r="AC196" s="1518"/>
      <c r="AD196" s="1518"/>
      <c r="AE196" s="1518"/>
      <c r="AF196" s="1519"/>
    </row>
    <row r="197" spans="2:33" ht="19.5" customHeight="1" x14ac:dyDescent="0.15">
      <c r="B197" s="2"/>
      <c r="C197" s="1468" t="s">
        <v>129</v>
      </c>
      <c r="D197" s="1469"/>
      <c r="E197" s="1469"/>
      <c r="F197" s="1469"/>
      <c r="G197" s="1470"/>
      <c r="H197" s="1463" t="str">
        <f>IF(入力シート!K145="","",入力シート!K145)</f>
        <v/>
      </c>
      <c r="I197" s="1464"/>
      <c r="J197" s="1464"/>
      <c r="K197" s="1464"/>
      <c r="L197" s="1464"/>
      <c r="M197" s="1464"/>
      <c r="N197" s="1464"/>
      <c r="O197" s="1464"/>
      <c r="P197" s="1464"/>
      <c r="Q197" s="1464"/>
      <c r="R197" s="1464"/>
      <c r="S197" s="1464"/>
      <c r="T197" s="1464"/>
      <c r="U197" s="1464"/>
      <c r="V197" s="1464"/>
      <c r="W197" s="1464"/>
      <c r="X197" s="1464"/>
      <c r="Y197" s="1464"/>
      <c r="Z197" s="1464"/>
      <c r="AA197" s="1464"/>
      <c r="AB197" s="1464"/>
      <c r="AC197" s="1464"/>
      <c r="AD197" s="1464"/>
      <c r="AE197" s="1464"/>
      <c r="AF197" s="1465"/>
    </row>
    <row r="198" spans="2:33" ht="19.5" customHeight="1" x14ac:dyDescent="0.15">
      <c r="B198" s="2"/>
      <c r="C198" s="1460" t="s">
        <v>58</v>
      </c>
      <c r="D198" s="1461"/>
      <c r="E198" s="1461"/>
      <c r="F198" s="1461"/>
      <c r="G198" s="1462"/>
      <c r="H198" s="1463" t="str">
        <f>IF(入力シート!K146="","",入力シート!K146)</f>
        <v/>
      </c>
      <c r="I198" s="1464"/>
      <c r="J198" s="1464"/>
      <c r="K198" s="1464"/>
      <c r="L198" s="1464"/>
      <c r="M198" s="1464"/>
      <c r="N198" s="1464"/>
      <c r="O198" s="1464"/>
      <c r="P198" s="1464"/>
      <c r="Q198" s="1464"/>
      <c r="R198" s="1464"/>
      <c r="S198" s="1464"/>
      <c r="T198" s="1464"/>
      <c r="U198" s="1464"/>
      <c r="V198" s="1464"/>
      <c r="W198" s="1464"/>
      <c r="X198" s="1464"/>
      <c r="Y198" s="1464"/>
      <c r="Z198" s="1464"/>
      <c r="AA198" s="1464"/>
      <c r="AB198" s="1464"/>
      <c r="AC198" s="1464"/>
      <c r="AD198" s="1464"/>
      <c r="AE198" s="1464"/>
      <c r="AF198" s="1465"/>
    </row>
    <row r="199" spans="2:33" ht="19.5" customHeight="1" x14ac:dyDescent="0.15">
      <c r="C199" s="1460" t="s">
        <v>272</v>
      </c>
      <c r="D199" s="1461"/>
      <c r="E199" s="1461"/>
      <c r="F199" s="1461"/>
      <c r="G199" s="1462"/>
      <c r="H199" s="1463" t="str">
        <f>IF(入力シート!K147="","",入力シート!K147)</f>
        <v/>
      </c>
      <c r="I199" s="1464"/>
      <c r="J199" s="1464"/>
      <c r="K199" s="1464"/>
      <c r="L199" s="1464"/>
      <c r="M199" s="1464"/>
      <c r="N199" s="1464"/>
      <c r="O199" s="1464"/>
      <c r="P199" s="1464"/>
      <c r="Q199" s="1464"/>
      <c r="R199" s="1464"/>
      <c r="S199" s="1464"/>
      <c r="T199" s="1464"/>
      <c r="U199" s="1464"/>
      <c r="V199" s="1464"/>
      <c r="W199" s="1464"/>
      <c r="X199" s="1464"/>
      <c r="Y199" s="1464"/>
      <c r="Z199" s="1464"/>
      <c r="AA199" s="1464"/>
      <c r="AB199" s="1464"/>
      <c r="AC199" s="1464"/>
      <c r="AD199" s="1464"/>
      <c r="AE199" s="1464"/>
      <c r="AF199" s="1465"/>
    </row>
    <row r="200" spans="2:33" ht="8.25" customHeight="1" x14ac:dyDescent="0.15">
      <c r="C200" s="26"/>
      <c r="AA200" s="15"/>
    </row>
    <row r="201" spans="2:33" ht="16.5" customHeight="1" x14ac:dyDescent="0.15">
      <c r="C201" s="5" t="s">
        <v>329</v>
      </c>
      <c r="D201" s="7" t="s">
        <v>1236</v>
      </c>
      <c r="E201" s="875"/>
      <c r="F201" s="875"/>
      <c r="G201" s="875"/>
      <c r="H201" s="527"/>
      <c r="I201" s="528"/>
      <c r="J201" s="529"/>
      <c r="K201" s="530"/>
      <c r="L201" s="529"/>
      <c r="M201" s="529"/>
      <c r="N201" s="527"/>
      <c r="O201" s="529"/>
      <c r="P201" s="529"/>
      <c r="Q201" s="529"/>
      <c r="R201" s="529"/>
      <c r="S201" s="529"/>
      <c r="T201" s="529"/>
      <c r="U201" s="529"/>
      <c r="V201" s="529"/>
      <c r="W201" s="529"/>
      <c r="X201" s="529"/>
      <c r="Y201" s="529"/>
      <c r="Z201" s="529"/>
      <c r="AA201" s="529"/>
      <c r="AB201" s="529"/>
      <c r="AC201" s="529"/>
      <c r="AD201" s="529"/>
      <c r="AE201" s="529"/>
      <c r="AF201" s="529"/>
      <c r="AG201" s="529"/>
    </row>
    <row r="202" spans="2:33" ht="8.25" customHeight="1" x14ac:dyDescent="0.15">
      <c r="C202" s="15"/>
      <c r="D202" s="15"/>
      <c r="E202" s="15"/>
      <c r="F202" s="15"/>
      <c r="G202" s="15"/>
      <c r="H202" s="531"/>
      <c r="I202" s="531"/>
      <c r="J202" s="531"/>
      <c r="K202" s="531"/>
      <c r="L202" s="531"/>
      <c r="M202" s="531"/>
      <c r="N202" s="531"/>
      <c r="O202" s="531"/>
      <c r="P202" s="531"/>
      <c r="Q202" s="531"/>
      <c r="R202" s="531"/>
      <c r="S202" s="531"/>
      <c r="T202" s="531"/>
      <c r="U202" s="531"/>
      <c r="V202" s="531"/>
      <c r="W202" s="531"/>
      <c r="X202" s="531"/>
      <c r="Y202" s="531"/>
      <c r="Z202" s="531"/>
      <c r="AA202" s="529"/>
      <c r="AB202" s="1442"/>
      <c r="AC202" s="1442"/>
      <c r="AD202" s="1442"/>
      <c r="AE202" s="532"/>
      <c r="AF202" s="1443"/>
      <c r="AG202" s="1443"/>
    </row>
    <row r="203" spans="2:33" ht="19.5" customHeight="1" x14ac:dyDescent="0.15">
      <c r="C203" s="1444" t="s">
        <v>820</v>
      </c>
      <c r="D203" s="1445"/>
      <c r="E203" s="1445"/>
      <c r="F203" s="1445"/>
      <c r="G203" s="1446"/>
      <c r="H203" s="1447" t="str">
        <f>IF(入力シート!K148="","",入力シート!K148)</f>
        <v/>
      </c>
      <c r="I203" s="1447"/>
      <c r="J203" s="1447"/>
      <c r="K203" s="1447"/>
      <c r="L203" s="1447"/>
      <c r="M203" s="1447"/>
      <c r="N203" s="1447"/>
      <c r="O203" s="1447"/>
      <c r="P203" s="1447"/>
      <c r="Q203" s="1447"/>
      <c r="R203" s="529"/>
      <c r="S203" s="529"/>
      <c r="T203" s="529"/>
      <c r="U203" s="529"/>
      <c r="V203" s="529"/>
      <c r="W203" s="529"/>
      <c r="X203" s="529"/>
      <c r="Y203" s="529"/>
      <c r="Z203" s="529"/>
      <c r="AA203" s="529"/>
      <c r="AB203" s="529"/>
      <c r="AC203" s="529"/>
      <c r="AD203" s="529"/>
      <c r="AE203" s="529"/>
      <c r="AF203" s="529"/>
      <c r="AG203" s="529"/>
    </row>
    <row r="204" spans="2:33" ht="19.5" customHeight="1" x14ac:dyDescent="0.15">
      <c r="C204" s="1448" t="s">
        <v>880</v>
      </c>
      <c r="D204" s="1449"/>
      <c r="E204" s="1449"/>
      <c r="F204" s="1449"/>
      <c r="G204" s="1450"/>
      <c r="H204" s="1454" t="str">
        <f>IF(入力シート!K148="なし","-",IF(入力シート!K149="","",入力シート!K149))</f>
        <v/>
      </c>
      <c r="I204" s="1455"/>
      <c r="J204" s="1455"/>
      <c r="K204" s="1455"/>
      <c r="L204" s="1455"/>
      <c r="M204" s="1455"/>
      <c r="N204" s="1455"/>
      <c r="O204" s="1455"/>
      <c r="P204" s="1455"/>
      <c r="Q204" s="1455"/>
      <c r="R204" s="1455"/>
      <c r="S204" s="1455"/>
      <c r="T204" s="1455"/>
      <c r="U204" s="1455"/>
      <c r="V204" s="1455"/>
      <c r="W204" s="1455"/>
      <c r="X204" s="1455"/>
      <c r="Y204" s="1455"/>
      <c r="Z204" s="1455"/>
      <c r="AA204" s="1455"/>
      <c r="AB204" s="1455"/>
      <c r="AC204" s="1455"/>
      <c r="AD204" s="1455"/>
      <c r="AE204" s="1455"/>
      <c r="AF204" s="1456"/>
      <c r="AG204" s="529"/>
    </row>
    <row r="205" spans="2:33" ht="19.5" customHeight="1" x14ac:dyDescent="0.15">
      <c r="B205" s="2"/>
      <c r="C205" s="1451"/>
      <c r="D205" s="1452"/>
      <c r="E205" s="1452"/>
      <c r="F205" s="1452"/>
      <c r="G205" s="1453"/>
      <c r="H205" s="1457"/>
      <c r="I205" s="1458"/>
      <c r="J205" s="1458"/>
      <c r="K205" s="1458"/>
      <c r="L205" s="1458"/>
      <c r="M205" s="1458"/>
      <c r="N205" s="1458"/>
      <c r="O205" s="1458"/>
      <c r="P205" s="1458"/>
      <c r="Q205" s="1458"/>
      <c r="R205" s="1458"/>
      <c r="S205" s="1458"/>
      <c r="T205" s="1458"/>
      <c r="U205" s="1458"/>
      <c r="V205" s="1458"/>
      <c r="W205" s="1458"/>
      <c r="X205" s="1458"/>
      <c r="Y205" s="1458"/>
      <c r="Z205" s="1458"/>
      <c r="AA205" s="1458"/>
      <c r="AB205" s="1458"/>
      <c r="AC205" s="1458"/>
      <c r="AD205" s="1458"/>
      <c r="AE205" s="1458"/>
      <c r="AF205" s="1459"/>
      <c r="AG205" s="529"/>
    </row>
    <row r="206" spans="2:33" ht="7.5" customHeight="1" x14ac:dyDescent="0.15">
      <c r="C206" s="15"/>
      <c r="D206" s="15"/>
      <c r="E206" s="15"/>
      <c r="F206" s="15"/>
      <c r="G206" s="15"/>
      <c r="H206" s="39"/>
      <c r="I206" s="39"/>
      <c r="J206" s="39"/>
      <c r="K206" s="39"/>
      <c r="L206" s="39"/>
      <c r="M206" s="39"/>
      <c r="N206" s="39"/>
      <c r="O206" s="39"/>
      <c r="P206" s="39"/>
      <c r="Q206" s="39"/>
      <c r="R206" s="39"/>
      <c r="S206" s="39"/>
      <c r="T206" s="39"/>
      <c r="U206" s="39"/>
      <c r="V206" s="40"/>
      <c r="W206" s="40"/>
      <c r="X206" s="40"/>
      <c r="Y206" s="40"/>
      <c r="Z206" s="40"/>
      <c r="AA206" s="4"/>
    </row>
    <row r="207" spans="2:33" ht="16.5" customHeight="1" x14ac:dyDescent="0.15">
      <c r="C207" s="5" t="s">
        <v>331</v>
      </c>
      <c r="D207" s="7" t="s">
        <v>843</v>
      </c>
      <c r="E207" s="875"/>
      <c r="F207" s="875"/>
      <c r="G207" s="875"/>
      <c r="H207" s="527"/>
      <c r="I207" s="528"/>
      <c r="J207" s="529"/>
      <c r="K207" s="530"/>
      <c r="L207" s="529"/>
      <c r="M207" s="529"/>
      <c r="N207" s="527"/>
      <c r="O207" s="529"/>
      <c r="P207" s="529"/>
      <c r="Q207" s="529"/>
      <c r="R207" s="529"/>
      <c r="S207" s="529"/>
      <c r="T207" s="529"/>
      <c r="U207" s="529"/>
      <c r="V207" s="529"/>
      <c r="W207" s="529"/>
      <c r="X207" s="529"/>
      <c r="Y207" s="529"/>
      <c r="Z207" s="529"/>
      <c r="AA207" s="529"/>
      <c r="AB207" s="529"/>
      <c r="AC207" s="529"/>
      <c r="AD207" s="529"/>
      <c r="AE207" s="529"/>
      <c r="AF207" s="529"/>
      <c r="AG207" s="529"/>
    </row>
    <row r="208" spans="2:33" ht="16.5" customHeight="1" x14ac:dyDescent="0.15">
      <c r="C208" s="5"/>
      <c r="D208" s="7" t="s">
        <v>1237</v>
      </c>
      <c r="E208" s="875"/>
      <c r="F208" s="875"/>
      <c r="G208" s="875"/>
      <c r="H208" s="527"/>
      <c r="I208" s="528"/>
      <c r="J208" s="529"/>
      <c r="K208" s="530"/>
      <c r="L208" s="529"/>
      <c r="M208" s="529"/>
      <c r="N208" s="527"/>
      <c r="O208" s="529"/>
      <c r="P208" s="529"/>
      <c r="Q208" s="529"/>
      <c r="R208" s="529"/>
      <c r="S208" s="529"/>
      <c r="T208" s="529"/>
      <c r="U208" s="529"/>
      <c r="V208" s="529"/>
      <c r="W208" s="529"/>
      <c r="X208" s="529"/>
      <c r="Y208" s="529"/>
      <c r="Z208" s="529"/>
      <c r="AA208" s="529"/>
      <c r="AB208" s="529"/>
      <c r="AC208" s="529"/>
      <c r="AD208" s="529"/>
      <c r="AE208" s="529"/>
      <c r="AF208" s="529"/>
      <c r="AG208" s="529"/>
    </row>
    <row r="209" spans="1:46" ht="8.25" customHeight="1" x14ac:dyDescent="0.15">
      <c r="C209" s="15"/>
      <c r="D209" s="15"/>
      <c r="E209" s="15"/>
      <c r="F209" s="15"/>
      <c r="G209" s="15"/>
      <c r="H209" s="531"/>
      <c r="I209" s="531"/>
      <c r="J209" s="531"/>
      <c r="K209" s="531"/>
      <c r="L209" s="531"/>
      <c r="M209" s="531"/>
      <c r="N209" s="531"/>
      <c r="O209" s="531"/>
      <c r="P209" s="531"/>
      <c r="Q209" s="531"/>
      <c r="R209" s="531"/>
      <c r="S209" s="531"/>
      <c r="T209" s="531"/>
      <c r="U209" s="531"/>
      <c r="V209" s="531"/>
      <c r="W209" s="531"/>
      <c r="X209" s="531"/>
      <c r="Y209" s="531"/>
      <c r="Z209" s="531"/>
      <c r="AA209" s="529"/>
      <c r="AB209" s="1442"/>
      <c r="AC209" s="1442"/>
      <c r="AD209" s="1442"/>
      <c r="AE209" s="532"/>
      <c r="AF209" s="1443"/>
      <c r="AG209" s="1443"/>
    </row>
    <row r="210" spans="1:46" ht="19.5" customHeight="1" x14ac:dyDescent="0.15">
      <c r="C210" s="1444" t="s">
        <v>846</v>
      </c>
      <c r="D210" s="1445"/>
      <c r="E210" s="1445"/>
      <c r="F210" s="1445"/>
      <c r="G210" s="1446"/>
      <c r="H210" s="1447" t="str">
        <f>IF(入力シート!K150="","",入力シート!K150)</f>
        <v/>
      </c>
      <c r="I210" s="1447"/>
      <c r="J210" s="1447"/>
      <c r="K210" s="1447"/>
      <c r="L210" s="1447"/>
      <c r="M210" s="1447"/>
      <c r="N210" s="1447"/>
      <c r="O210" s="1447"/>
      <c r="P210" s="1447"/>
      <c r="Q210" s="1447"/>
      <c r="R210" s="529"/>
      <c r="S210" s="529"/>
      <c r="T210" s="529"/>
      <c r="U210" s="529"/>
      <c r="V210" s="529"/>
      <c r="W210" s="529"/>
      <c r="X210" s="529"/>
      <c r="Y210" s="529"/>
      <c r="Z210" s="529"/>
      <c r="AA210" s="529"/>
      <c r="AB210" s="529"/>
      <c r="AC210" s="529"/>
      <c r="AD210" s="529"/>
      <c r="AE210" s="529"/>
      <c r="AF210" s="529"/>
      <c r="AG210" s="529"/>
    </row>
    <row r="211" spans="1:46" ht="19.5" customHeight="1" x14ac:dyDescent="0.15">
      <c r="C211" s="1448" t="s">
        <v>879</v>
      </c>
      <c r="D211" s="1449"/>
      <c r="E211" s="1449"/>
      <c r="F211" s="1449"/>
      <c r="G211" s="1450"/>
      <c r="H211" s="1454" t="str">
        <f>IF(入力シート!K150="なし","-",IF(入力シート!K151="","",入力シート!K151))</f>
        <v/>
      </c>
      <c r="I211" s="1455"/>
      <c r="J211" s="1455"/>
      <c r="K211" s="1455"/>
      <c r="L211" s="1455"/>
      <c r="M211" s="1455"/>
      <c r="N211" s="1455"/>
      <c r="O211" s="1455"/>
      <c r="P211" s="1455"/>
      <c r="Q211" s="1455"/>
      <c r="R211" s="1455"/>
      <c r="S211" s="1455"/>
      <c r="T211" s="1455"/>
      <c r="U211" s="1455"/>
      <c r="V211" s="1455"/>
      <c r="W211" s="1455"/>
      <c r="X211" s="1455"/>
      <c r="Y211" s="1455"/>
      <c r="Z211" s="1455"/>
      <c r="AA211" s="1455"/>
      <c r="AB211" s="1455"/>
      <c r="AC211" s="1455"/>
      <c r="AD211" s="1455"/>
      <c r="AE211" s="1455"/>
      <c r="AF211" s="1456"/>
      <c r="AG211" s="529"/>
    </row>
    <row r="212" spans="1:46" ht="19.5" customHeight="1" x14ac:dyDescent="0.15">
      <c r="B212" s="2"/>
      <c r="C212" s="1451"/>
      <c r="D212" s="1452"/>
      <c r="E212" s="1452"/>
      <c r="F212" s="1452"/>
      <c r="G212" s="1453"/>
      <c r="H212" s="1457"/>
      <c r="I212" s="1458"/>
      <c r="J212" s="1458"/>
      <c r="K212" s="1458"/>
      <c r="L212" s="1458"/>
      <c r="M212" s="1458"/>
      <c r="N212" s="1458"/>
      <c r="O212" s="1458"/>
      <c r="P212" s="1458"/>
      <c r="Q212" s="1458"/>
      <c r="R212" s="1458"/>
      <c r="S212" s="1458"/>
      <c r="T212" s="1458"/>
      <c r="U212" s="1458"/>
      <c r="V212" s="1458"/>
      <c r="W212" s="1458"/>
      <c r="X212" s="1458"/>
      <c r="Y212" s="1458"/>
      <c r="Z212" s="1458"/>
      <c r="AA212" s="1458"/>
      <c r="AB212" s="1458"/>
      <c r="AC212" s="1458"/>
      <c r="AD212" s="1458"/>
      <c r="AE212" s="1458"/>
      <c r="AF212" s="1459"/>
      <c r="AG212" s="529"/>
    </row>
    <row r="213" spans="1:46" ht="7.5" customHeight="1" x14ac:dyDescent="0.15">
      <c r="C213" s="4"/>
      <c r="D213" s="4"/>
      <c r="E213" s="4"/>
      <c r="F213" s="4"/>
      <c r="G213" s="4"/>
      <c r="H213" s="39"/>
      <c r="I213" s="39"/>
      <c r="J213" s="39"/>
      <c r="K213" s="39"/>
      <c r="L213" s="39"/>
      <c r="M213" s="39"/>
      <c r="N213" s="39"/>
      <c r="O213" s="39"/>
      <c r="P213" s="39"/>
      <c r="Q213" s="39"/>
      <c r="R213" s="39"/>
      <c r="S213" s="39"/>
      <c r="T213" s="39"/>
      <c r="U213" s="39"/>
      <c r="V213" s="40"/>
      <c r="W213" s="40"/>
      <c r="X213" s="40"/>
      <c r="Y213" s="40"/>
      <c r="Z213" s="40"/>
      <c r="AA213" s="4"/>
    </row>
    <row r="214" spans="1:46" ht="7.5" customHeight="1" x14ac:dyDescent="0.15">
      <c r="C214" s="4"/>
      <c r="D214" s="4"/>
      <c r="E214" s="4"/>
      <c r="F214" s="4"/>
      <c r="G214" s="4"/>
      <c r="H214" s="39"/>
      <c r="I214" s="39"/>
      <c r="J214" s="39"/>
      <c r="K214" s="39"/>
      <c r="L214" s="39"/>
      <c r="M214" s="39"/>
      <c r="N214" s="39"/>
      <c r="O214" s="39"/>
      <c r="P214" s="39"/>
      <c r="Q214" s="39"/>
      <c r="R214" s="39"/>
      <c r="S214" s="39"/>
      <c r="T214" s="39"/>
      <c r="U214" s="39"/>
      <c r="V214" s="40"/>
      <c r="W214" s="40"/>
      <c r="X214" s="40"/>
      <c r="Y214" s="40"/>
      <c r="Z214" s="40"/>
      <c r="AA214" s="4"/>
    </row>
    <row r="215" spans="1:46" ht="16.5" customHeight="1" x14ac:dyDescent="0.15">
      <c r="C215" s="15"/>
      <c r="D215" s="15"/>
      <c r="E215" s="15"/>
      <c r="F215" s="15"/>
      <c r="G215" s="15"/>
      <c r="H215" s="15"/>
      <c r="I215" s="15"/>
      <c r="J215" s="15"/>
      <c r="K215" s="15"/>
      <c r="L215" s="15"/>
      <c r="M215" s="15"/>
      <c r="N215" s="15"/>
      <c r="O215" s="15"/>
      <c r="P215" s="15"/>
      <c r="Q215" s="15"/>
      <c r="R215" s="15"/>
      <c r="S215" s="15"/>
      <c r="T215" s="15"/>
      <c r="U215" s="15"/>
      <c r="V215" s="15"/>
      <c r="W215" s="15"/>
      <c r="X215" s="15"/>
      <c r="Y215" s="15"/>
      <c r="Z215" s="15"/>
      <c r="AA215" s="13"/>
    </row>
    <row r="216" spans="1:46" ht="16.5" customHeight="1" x14ac:dyDescent="0.15">
      <c r="A216" s="1467" t="s">
        <v>1235</v>
      </c>
      <c r="B216" s="1467"/>
      <c r="C216" s="1467"/>
      <c r="D216" s="1467"/>
      <c r="E216" s="1467"/>
      <c r="F216" s="1467"/>
      <c r="G216" s="1467"/>
      <c r="H216" s="1467"/>
      <c r="I216" s="1467"/>
      <c r="J216" s="1467"/>
      <c r="K216" s="1467"/>
      <c r="L216" s="1467"/>
      <c r="M216" s="1467"/>
      <c r="N216" s="1467"/>
      <c r="O216" s="1467"/>
      <c r="P216" s="1467"/>
      <c r="Q216" s="1467"/>
      <c r="R216" s="1467"/>
      <c r="S216" s="1467"/>
      <c r="T216" s="1467"/>
      <c r="U216" s="1467"/>
      <c r="V216" s="1467"/>
      <c r="W216" s="1467"/>
      <c r="X216" s="1467"/>
      <c r="Y216" s="1467"/>
      <c r="Z216" s="1467"/>
      <c r="AA216" s="1467"/>
      <c r="AB216" s="1467"/>
      <c r="AC216" s="1467"/>
      <c r="AD216" s="1467"/>
      <c r="AE216" s="1467"/>
      <c r="AF216" s="1467"/>
      <c r="AG216" s="1467"/>
      <c r="AH216" s="1467"/>
    </row>
    <row r="217" spans="1:46" ht="16.5" customHeight="1" x14ac:dyDescent="0.15">
      <c r="A217" s="1467"/>
      <c r="B217" s="1467"/>
      <c r="C217" s="1467"/>
      <c r="D217" s="1467"/>
      <c r="E217" s="1467"/>
      <c r="F217" s="1467"/>
      <c r="G217" s="1467"/>
      <c r="H217" s="1467"/>
      <c r="I217" s="1467"/>
      <c r="J217" s="1467"/>
      <c r="K217" s="1467"/>
      <c r="L217" s="1467"/>
      <c r="M217" s="1467"/>
      <c r="N217" s="1467"/>
      <c r="O217" s="1467"/>
      <c r="P217" s="1467"/>
      <c r="Q217" s="1467"/>
      <c r="R217" s="1467"/>
      <c r="S217" s="1467"/>
      <c r="T217" s="1467"/>
      <c r="U217" s="1467"/>
      <c r="V217" s="1467"/>
      <c r="W217" s="1467"/>
      <c r="X217" s="1467"/>
      <c r="Y217" s="1467"/>
      <c r="Z217" s="1467"/>
      <c r="AA217" s="1467"/>
      <c r="AB217" s="1467"/>
      <c r="AC217" s="1467"/>
      <c r="AD217" s="1467"/>
      <c r="AE217" s="1467"/>
      <c r="AF217" s="1467"/>
      <c r="AG217" s="1467"/>
      <c r="AH217" s="1467"/>
    </row>
    <row r="218" spans="1:46" ht="16.5" customHeight="1" x14ac:dyDescent="0.15">
      <c r="A218" s="5"/>
      <c r="B218" s="13" t="s">
        <v>61</v>
      </c>
      <c r="C218" s="3"/>
      <c r="D218" s="3"/>
      <c r="E218" s="3"/>
      <c r="F218" s="3"/>
      <c r="G218" s="3"/>
      <c r="H218" s="3"/>
      <c r="I218" s="48"/>
      <c r="J218" s="48"/>
      <c r="K218" s="3"/>
      <c r="L218" s="3"/>
      <c r="AA218" s="13"/>
    </row>
    <row r="219" spans="1:46" ht="16.5" customHeight="1" x14ac:dyDescent="0.15">
      <c r="A219" s="5"/>
      <c r="C219" s="3"/>
      <c r="D219" s="3"/>
      <c r="E219" s="3"/>
      <c r="F219" s="3"/>
      <c r="G219" s="3"/>
      <c r="H219" s="3"/>
      <c r="I219" s="48"/>
      <c r="J219" s="48"/>
      <c r="K219" s="3"/>
      <c r="L219" s="3"/>
      <c r="AA219" s="13"/>
    </row>
    <row r="220" spans="1:46" ht="16.5" customHeight="1" x14ac:dyDescent="0.15">
      <c r="C220" s="5" t="s">
        <v>143</v>
      </c>
      <c r="D220" s="1" t="s">
        <v>147</v>
      </c>
      <c r="E220" s="3"/>
      <c r="F220" s="3"/>
      <c r="G220" s="3"/>
      <c r="H220" s="3"/>
      <c r="I220" s="48"/>
      <c r="J220" s="48"/>
      <c r="K220" s="3"/>
      <c r="L220" s="3"/>
      <c r="AA220" s="13"/>
    </row>
    <row r="221" spans="1:46" ht="8.25" customHeight="1" x14ac:dyDescent="0.15">
      <c r="C221" s="15"/>
      <c r="D221" s="15"/>
      <c r="E221" s="15"/>
      <c r="F221" s="15"/>
      <c r="G221" s="15"/>
      <c r="H221" s="15"/>
      <c r="I221" s="15"/>
      <c r="J221" s="15"/>
      <c r="K221" s="15"/>
      <c r="L221" s="15"/>
      <c r="M221" s="15"/>
      <c r="N221" s="15"/>
      <c r="O221" s="15"/>
      <c r="P221" s="15"/>
      <c r="Q221" s="15"/>
      <c r="R221" s="15"/>
      <c r="S221" s="15"/>
      <c r="T221" s="15"/>
      <c r="U221" s="15"/>
      <c r="V221" s="15"/>
      <c r="W221" s="15"/>
      <c r="X221" s="15"/>
      <c r="Y221" s="15"/>
      <c r="Z221" s="15"/>
      <c r="AA221" s="13"/>
    </row>
    <row r="222" spans="1:46" ht="19.5" customHeight="1" x14ac:dyDescent="0.15">
      <c r="B222" s="1536" t="s">
        <v>677</v>
      </c>
      <c r="C222" s="1499" t="s">
        <v>680</v>
      </c>
      <c r="D222" s="1500"/>
      <c r="E222" s="1500"/>
      <c r="F222" s="1500"/>
      <c r="G222" s="1501"/>
      <c r="H222" s="1537" t="str">
        <f>IF(入力シート!K155="","",入力シート!K155)</f>
        <v/>
      </c>
      <c r="I222" s="1504"/>
      <c r="J222" s="1504"/>
      <c r="K222" s="1504"/>
      <c r="L222" s="1504"/>
      <c r="M222" s="1504"/>
      <c r="N222" s="1504"/>
      <c r="O222" s="1504"/>
      <c r="P222" s="1504"/>
      <c r="Q222" s="1504"/>
      <c r="R222" s="1504"/>
      <c r="S222" s="1504"/>
      <c r="T222" s="1504"/>
      <c r="U222" s="1504"/>
      <c r="V222" s="1504"/>
      <c r="W222" s="1504"/>
      <c r="X222" s="1504"/>
      <c r="Y222" s="1504"/>
      <c r="Z222" s="1504"/>
      <c r="AA222" s="1504"/>
      <c r="AB222" s="1504"/>
      <c r="AC222" s="1504"/>
      <c r="AD222" s="1504"/>
      <c r="AE222" s="1504"/>
      <c r="AF222" s="1505"/>
      <c r="AM222" s="14"/>
    </row>
    <row r="223" spans="1:46" ht="19.5" customHeight="1" x14ac:dyDescent="0.15">
      <c r="B223" s="1536"/>
      <c r="C223" s="1477" t="s">
        <v>681</v>
      </c>
      <c r="D223" s="1478"/>
      <c r="E223" s="1478"/>
      <c r="F223" s="1478"/>
      <c r="G223" s="1538"/>
      <c r="H223" s="1539" t="str">
        <f>IF(入力シート!K156="","",入力シート!K156)</f>
        <v/>
      </c>
      <c r="I223" s="1471"/>
      <c r="J223" s="1471"/>
      <c r="K223" s="1471"/>
      <c r="L223" s="1471"/>
      <c r="M223" s="1471"/>
      <c r="N223" s="1471"/>
      <c r="O223" s="1471"/>
      <c r="P223" s="1471"/>
      <c r="Q223" s="1471"/>
      <c r="R223" s="1471"/>
      <c r="S223" s="1471"/>
      <c r="T223" s="1471"/>
      <c r="U223" s="1471"/>
      <c r="V223" s="1471"/>
      <c r="W223" s="1471"/>
      <c r="X223" s="1471"/>
      <c r="Y223" s="1471"/>
      <c r="Z223" s="1471"/>
      <c r="AA223" s="1471"/>
      <c r="AB223" s="1471"/>
      <c r="AC223" s="1471"/>
      <c r="AD223" s="1471"/>
      <c r="AE223" s="1471"/>
      <c r="AF223" s="1472"/>
      <c r="AN223" s="24"/>
      <c r="AO223" s="24"/>
    </row>
    <row r="224" spans="1:46" ht="19.5" customHeight="1" x14ac:dyDescent="0.15">
      <c r="B224" s="1536"/>
      <c r="C224" s="1512" t="s">
        <v>682</v>
      </c>
      <c r="D224" s="1513"/>
      <c r="E224" s="1513"/>
      <c r="F224" s="1513"/>
      <c r="G224" s="1540"/>
      <c r="H224" s="1541" t="str">
        <f>IF(入力シート!K157="","",入力シート!K157)</f>
        <v/>
      </c>
      <c r="I224" s="1542"/>
      <c r="J224" s="1542"/>
      <c r="K224" s="1542"/>
      <c r="L224" s="1542"/>
      <c r="M224" s="1542"/>
      <c r="N224" s="1542"/>
      <c r="O224" s="1542"/>
      <c r="P224" s="1542"/>
      <c r="Q224" s="1542"/>
      <c r="R224" s="1542"/>
      <c r="S224" s="1542"/>
      <c r="T224" s="1542"/>
      <c r="U224" s="1542"/>
      <c r="V224" s="1542"/>
      <c r="W224" s="1542"/>
      <c r="X224" s="1542"/>
      <c r="Y224" s="1542"/>
      <c r="Z224" s="1542"/>
      <c r="AA224" s="1542"/>
      <c r="AB224" s="1542"/>
      <c r="AC224" s="1542"/>
      <c r="AD224" s="1542"/>
      <c r="AE224" s="1542"/>
      <c r="AF224" s="1543"/>
      <c r="AT224" s="6"/>
    </row>
    <row r="225" spans="2:34" ht="19.5" customHeight="1" x14ac:dyDescent="0.15">
      <c r="B225" s="1536"/>
      <c r="C225" s="1512" t="s">
        <v>683</v>
      </c>
      <c r="D225" s="1513"/>
      <c r="E225" s="1513"/>
      <c r="F225" s="1513"/>
      <c r="G225" s="1540"/>
      <c r="H225" s="1544" t="str">
        <f>IF(入力シート!K158="","",入力シート!K158)</f>
        <v/>
      </c>
      <c r="I225" s="1545"/>
      <c r="J225" s="1545"/>
      <c r="K225" s="1545"/>
      <c r="L225" s="1545"/>
      <c r="M225" s="1545"/>
      <c r="N225" s="1545"/>
      <c r="O225" s="1545"/>
      <c r="P225" s="1545"/>
      <c r="Q225" s="1545"/>
      <c r="R225" s="1545"/>
      <c r="S225" s="1545"/>
      <c r="T225" s="1545"/>
      <c r="U225" s="1545"/>
      <c r="V225" s="1545"/>
      <c r="W225" s="1545"/>
      <c r="X225" s="1545"/>
      <c r="Y225" s="1545"/>
      <c r="Z225" s="1545"/>
      <c r="AA225" s="1545"/>
      <c r="AB225" s="1545"/>
      <c r="AC225" s="1545"/>
      <c r="AD225" s="1545"/>
      <c r="AE225" s="1545"/>
      <c r="AF225" s="1546"/>
    </row>
    <row r="226" spans="2:34" ht="19.5" customHeight="1" x14ac:dyDescent="0.15">
      <c r="B226" s="1536"/>
      <c r="C226" s="1547" t="s">
        <v>680</v>
      </c>
      <c r="D226" s="1548"/>
      <c r="E226" s="1548"/>
      <c r="F226" s="1548"/>
      <c r="G226" s="1549"/>
      <c r="H226" s="1503"/>
      <c r="I226" s="1550"/>
      <c r="J226" s="1504" t="str">
        <f>IF(入力シート!K159="","",入力シート!K159)</f>
        <v/>
      </c>
      <c r="K226" s="1504"/>
      <c r="L226" s="1504"/>
      <c r="M226" s="1504"/>
      <c r="N226" s="1504"/>
      <c r="O226" s="1504"/>
      <c r="P226" s="1504"/>
      <c r="Q226" s="1504"/>
      <c r="R226" s="1504"/>
      <c r="S226" s="1505"/>
      <c r="T226" s="1503"/>
      <c r="U226" s="1550"/>
      <c r="V226" s="1504" t="str">
        <f>IF(入力シート!K160="","",入力シート!K160)</f>
        <v/>
      </c>
      <c r="W226" s="1504"/>
      <c r="X226" s="1504"/>
      <c r="Y226" s="1504"/>
      <c r="Z226" s="1504"/>
      <c r="AA226" s="1504"/>
      <c r="AB226" s="1504"/>
      <c r="AC226" s="1504"/>
      <c r="AD226" s="1504"/>
      <c r="AE226" s="1504"/>
      <c r="AF226" s="1505"/>
    </row>
    <row r="227" spans="2:34" ht="19.5" customHeight="1" x14ac:dyDescent="0.15">
      <c r="B227" s="1536"/>
      <c r="C227" s="1477" t="s">
        <v>684</v>
      </c>
      <c r="D227" s="1478"/>
      <c r="E227" s="1478"/>
      <c r="F227" s="1478"/>
      <c r="G227" s="1538"/>
      <c r="H227" s="1551" t="s">
        <v>685</v>
      </c>
      <c r="I227" s="1552"/>
      <c r="J227" s="1471" t="str">
        <f>IF(入力シート!K161="","",入力シート!K161)</f>
        <v/>
      </c>
      <c r="K227" s="1471"/>
      <c r="L227" s="1471"/>
      <c r="M227" s="1471"/>
      <c r="N227" s="1471"/>
      <c r="O227" s="1471"/>
      <c r="P227" s="1471"/>
      <c r="Q227" s="1471"/>
      <c r="R227" s="1471"/>
      <c r="S227" s="1472"/>
      <c r="T227" s="1551" t="s">
        <v>686</v>
      </c>
      <c r="U227" s="1552"/>
      <c r="V227" s="1471" t="str">
        <f>IF(入力シート!K162="","",入力シート!K162)</f>
        <v/>
      </c>
      <c r="W227" s="1471"/>
      <c r="X227" s="1471"/>
      <c r="Y227" s="1471"/>
      <c r="Z227" s="1471"/>
      <c r="AA227" s="1471"/>
      <c r="AB227" s="1471"/>
      <c r="AC227" s="1471"/>
      <c r="AD227" s="1471"/>
      <c r="AE227" s="1471"/>
      <c r="AF227" s="1472"/>
    </row>
    <row r="228" spans="2:34" ht="19.5" customHeight="1" x14ac:dyDescent="0.15">
      <c r="B228" s="1536"/>
      <c r="C228" s="1451"/>
      <c r="D228" s="1452"/>
      <c r="E228" s="1452"/>
      <c r="F228" s="1452"/>
      <c r="G228" s="1453"/>
      <c r="H228" s="1553"/>
      <c r="I228" s="1554"/>
      <c r="J228" s="1532"/>
      <c r="K228" s="1532"/>
      <c r="L228" s="1532"/>
      <c r="M228" s="1532"/>
      <c r="N228" s="1532"/>
      <c r="O228" s="1532"/>
      <c r="P228" s="1532"/>
      <c r="Q228" s="1532"/>
      <c r="R228" s="1532"/>
      <c r="S228" s="1533"/>
      <c r="T228" s="1553"/>
      <c r="U228" s="1554"/>
      <c r="V228" s="1532"/>
      <c r="W228" s="1532"/>
      <c r="X228" s="1532"/>
      <c r="Y228" s="1532"/>
      <c r="Z228" s="1532"/>
      <c r="AA228" s="1532"/>
      <c r="AB228" s="1532"/>
      <c r="AC228" s="1532"/>
      <c r="AD228" s="1532"/>
      <c r="AE228" s="1532"/>
      <c r="AF228" s="1533"/>
    </row>
    <row r="229" spans="2:34" ht="19.5" customHeight="1" x14ac:dyDescent="0.15">
      <c r="C229" s="1487" t="s">
        <v>687</v>
      </c>
      <c r="D229" s="1488"/>
      <c r="E229" s="1488"/>
      <c r="F229" s="1488"/>
      <c r="G229" s="1489"/>
      <c r="H229" s="422" t="s">
        <v>688</v>
      </c>
      <c r="I229" s="1510" t="str">
        <f>IF(入力シート!K163="","",LEFT(入力シート!K163,3)&amp;"-"&amp;RIGHT(入力シート!K163,4))</f>
        <v/>
      </c>
      <c r="J229" s="1510"/>
      <c r="K229" s="1510"/>
      <c r="L229" s="1510"/>
      <c r="M229" s="1511"/>
      <c r="N229" s="1451" t="s">
        <v>689</v>
      </c>
      <c r="O229" s="1452"/>
      <c r="P229" s="1452"/>
      <c r="Q229" s="1475" t="str">
        <f>IF(入力シート!K164="","",入力シート!K164)</f>
        <v/>
      </c>
      <c r="R229" s="1475"/>
      <c r="S229" s="1475"/>
      <c r="T229" s="1476"/>
      <c r="U229" s="1451" t="s">
        <v>679</v>
      </c>
      <c r="V229" s="1452"/>
      <c r="W229" s="1452"/>
      <c r="X229" s="1475" t="str">
        <f>IF(入力シート!K165="","",入力シート!K165)</f>
        <v/>
      </c>
      <c r="Y229" s="1475"/>
      <c r="Z229" s="1475"/>
      <c r="AA229" s="1475"/>
      <c r="AB229" s="1475"/>
      <c r="AC229" s="1475"/>
      <c r="AD229" s="1475"/>
      <c r="AE229" s="1475"/>
      <c r="AF229" s="1476"/>
    </row>
    <row r="230" spans="2:34" ht="19.5" customHeight="1" x14ac:dyDescent="0.15">
      <c r="C230" s="1490"/>
      <c r="D230" s="1491"/>
      <c r="E230" s="1491"/>
      <c r="F230" s="1491"/>
      <c r="G230" s="1492"/>
      <c r="H230" s="1514" t="str">
        <f>IF(入力シート!K166="","",入力シート!K166&amp;IF(入力シート!K167="－","","　"&amp;入力シート!K167))</f>
        <v/>
      </c>
      <c r="I230" s="1515"/>
      <c r="J230" s="1515"/>
      <c r="K230" s="1515"/>
      <c r="L230" s="1515"/>
      <c r="M230" s="1515"/>
      <c r="N230" s="1515"/>
      <c r="O230" s="1515"/>
      <c r="P230" s="1515"/>
      <c r="Q230" s="1515"/>
      <c r="R230" s="1515"/>
      <c r="S230" s="1515"/>
      <c r="T230" s="1515"/>
      <c r="U230" s="1515"/>
      <c r="V230" s="1515"/>
      <c r="W230" s="1515"/>
      <c r="X230" s="1515"/>
      <c r="Y230" s="1515"/>
      <c r="Z230" s="1515"/>
      <c r="AA230" s="1515"/>
      <c r="AB230" s="1515"/>
      <c r="AC230" s="1515"/>
      <c r="AD230" s="1515"/>
      <c r="AE230" s="1515"/>
      <c r="AF230" s="1516"/>
    </row>
    <row r="231" spans="2:34" ht="19.5" customHeight="1" x14ac:dyDescent="0.15">
      <c r="B231" s="7"/>
      <c r="C231" s="1493"/>
      <c r="D231" s="1494"/>
      <c r="E231" s="1494"/>
      <c r="F231" s="1494"/>
      <c r="G231" s="1495"/>
      <c r="H231" s="1517"/>
      <c r="I231" s="1518"/>
      <c r="J231" s="1518"/>
      <c r="K231" s="1518"/>
      <c r="L231" s="1518"/>
      <c r="M231" s="1518"/>
      <c r="N231" s="1518"/>
      <c r="O231" s="1518"/>
      <c r="P231" s="1518"/>
      <c r="Q231" s="1518"/>
      <c r="R231" s="1518"/>
      <c r="S231" s="1518"/>
      <c r="T231" s="1518"/>
      <c r="U231" s="1518"/>
      <c r="V231" s="1518"/>
      <c r="W231" s="1518"/>
      <c r="X231" s="1518"/>
      <c r="Y231" s="1518"/>
      <c r="Z231" s="1518"/>
      <c r="AA231" s="1518"/>
      <c r="AB231" s="1518"/>
      <c r="AC231" s="1518"/>
      <c r="AD231" s="1518"/>
      <c r="AE231" s="1518"/>
      <c r="AF231" s="1519"/>
    </row>
    <row r="232" spans="2:34" ht="8.25" customHeight="1" x14ac:dyDescent="0.15">
      <c r="B232" s="7"/>
      <c r="C232" s="3"/>
      <c r="D232" s="3"/>
      <c r="E232" s="34"/>
      <c r="F232" s="34"/>
      <c r="G232" s="34"/>
      <c r="H232" s="34"/>
      <c r="I232" s="48"/>
      <c r="J232" s="48"/>
      <c r="K232" s="3"/>
      <c r="L232" s="3"/>
      <c r="AA232" s="13"/>
    </row>
    <row r="233" spans="2:34" ht="16.5" customHeight="1" x14ac:dyDescent="0.15">
      <c r="C233" s="5" t="s">
        <v>690</v>
      </c>
      <c r="D233" s="7" t="s">
        <v>691</v>
      </c>
      <c r="E233" s="3"/>
      <c r="F233" s="3"/>
      <c r="G233" s="3"/>
      <c r="H233" s="3"/>
      <c r="I233" s="48"/>
      <c r="K233" s="24"/>
      <c r="N233" s="3" t="s">
        <v>692</v>
      </c>
      <c r="AA233" s="13"/>
      <c r="AB233" s="25" t="s">
        <v>888</v>
      </c>
      <c r="AC233" s="25"/>
      <c r="AD233" s="25"/>
      <c r="AE233" s="25" t="s">
        <v>38</v>
      </c>
      <c r="AF233" s="25" t="s">
        <v>150</v>
      </c>
      <c r="AG233" s="25"/>
      <c r="AH233" s="25"/>
    </row>
    <row r="234" spans="2:34" ht="8.25" customHeight="1" x14ac:dyDescent="0.15">
      <c r="C234" s="15"/>
      <c r="D234" s="15"/>
      <c r="E234" s="15"/>
      <c r="F234" s="15"/>
      <c r="G234" s="15"/>
      <c r="H234" s="15"/>
      <c r="I234" s="15"/>
      <c r="J234" s="15"/>
      <c r="K234" s="15"/>
      <c r="L234" s="15"/>
      <c r="M234" s="15"/>
      <c r="N234" s="15"/>
      <c r="O234" s="15"/>
      <c r="P234" s="15"/>
      <c r="Q234" s="15"/>
      <c r="R234" s="15"/>
      <c r="S234" s="15"/>
      <c r="T234" s="15"/>
      <c r="U234" s="15"/>
      <c r="V234" s="15"/>
      <c r="W234" s="15"/>
      <c r="X234" s="15"/>
      <c r="Y234" s="15"/>
      <c r="Z234" s="15"/>
      <c r="AA234" s="13"/>
      <c r="AB234" s="1534"/>
      <c r="AC234" s="1534"/>
      <c r="AD234" s="1534"/>
      <c r="AE234" s="25"/>
      <c r="AF234" s="1535"/>
      <c r="AG234" s="1535"/>
    </row>
    <row r="235" spans="2:34" ht="19.5" customHeight="1" x14ac:dyDescent="0.15">
      <c r="B235" s="7"/>
      <c r="C235" s="1525" t="s">
        <v>50</v>
      </c>
      <c r="D235" s="1526"/>
      <c r="E235" s="1526"/>
      <c r="F235" s="1526"/>
      <c r="G235" s="1527"/>
      <c r="H235" s="1528"/>
      <c r="I235" s="1529"/>
      <c r="J235" s="1529"/>
      <c r="K235" s="1529"/>
      <c r="L235" s="863" t="s">
        <v>693</v>
      </c>
      <c r="M235" s="1529"/>
      <c r="N235" s="1529"/>
      <c r="O235" s="863" t="s">
        <v>694</v>
      </c>
      <c r="P235" s="1529"/>
      <c r="Q235" s="1529"/>
      <c r="R235" s="863" t="s">
        <v>695</v>
      </c>
      <c r="S235" s="1530" t="s">
        <v>696</v>
      </c>
      <c r="T235" s="1530"/>
      <c r="U235" s="1530"/>
      <c r="V235" s="864"/>
      <c r="W235" s="1529"/>
      <c r="X235" s="1529"/>
      <c r="Y235" s="1529"/>
      <c r="Z235" s="863" t="s">
        <v>693</v>
      </c>
      <c r="AA235" s="1529"/>
      <c r="AB235" s="1529"/>
      <c r="AC235" s="863" t="s">
        <v>694</v>
      </c>
      <c r="AD235" s="1529"/>
      <c r="AE235" s="1529"/>
      <c r="AF235" s="865" t="s">
        <v>695</v>
      </c>
    </row>
    <row r="236" spans="2:34" ht="19.5" customHeight="1" x14ac:dyDescent="0.15">
      <c r="C236" s="1444" t="s">
        <v>52</v>
      </c>
      <c r="D236" s="1445"/>
      <c r="E236" s="1445"/>
      <c r="F236" s="1445"/>
      <c r="G236" s="1446"/>
      <c r="H236" s="1520"/>
      <c r="I236" s="1520"/>
      <c r="J236" s="1520"/>
      <c r="K236" s="1520"/>
      <c r="L236" s="1520"/>
      <c r="M236" s="1520"/>
      <c r="N236" s="1520"/>
      <c r="O236" s="1520"/>
      <c r="P236" s="1520"/>
      <c r="Q236" s="1520"/>
      <c r="R236" s="1521" t="s">
        <v>697</v>
      </c>
      <c r="S236" s="1522"/>
      <c r="T236" s="1522"/>
      <c r="U236" s="1522"/>
      <c r="V236" s="1524"/>
      <c r="W236" s="1520"/>
      <c r="X236" s="1520"/>
      <c r="Y236" s="1520"/>
      <c r="Z236" s="1520"/>
      <c r="AA236" s="1520"/>
      <c r="AB236" s="1520"/>
      <c r="AC236" s="1520"/>
      <c r="AD236" s="1520"/>
      <c r="AE236" s="1520"/>
      <c r="AF236" s="1520"/>
    </row>
    <row r="237" spans="2:34" ht="19.5" customHeight="1" x14ac:dyDescent="0.15">
      <c r="C237" s="1444" t="s">
        <v>54</v>
      </c>
      <c r="D237" s="1445"/>
      <c r="E237" s="1445"/>
      <c r="F237" s="1445"/>
      <c r="G237" s="1446"/>
      <c r="H237" s="1520"/>
      <c r="I237" s="1520"/>
      <c r="J237" s="1520"/>
      <c r="K237" s="1520"/>
      <c r="L237" s="1520"/>
      <c r="M237" s="1520"/>
      <c r="N237" s="1520"/>
      <c r="O237" s="1520"/>
      <c r="P237" s="1520"/>
      <c r="Q237" s="1520"/>
      <c r="R237" s="1444" t="s">
        <v>698</v>
      </c>
      <c r="S237" s="1445"/>
      <c r="T237" s="1445"/>
      <c r="U237" s="1445"/>
      <c r="V237" s="1531"/>
      <c r="W237" s="1520"/>
      <c r="X237" s="1520"/>
      <c r="Y237" s="1520"/>
      <c r="Z237" s="1520"/>
      <c r="AA237" s="1520"/>
      <c r="AB237" s="1520"/>
      <c r="AC237" s="1520"/>
      <c r="AD237" s="1520"/>
      <c r="AE237" s="1520"/>
      <c r="AF237" s="1520"/>
    </row>
    <row r="238" spans="2:34" ht="19.5" customHeight="1" x14ac:dyDescent="0.15">
      <c r="B238" s="2"/>
      <c r="C238" s="1521" t="s">
        <v>699</v>
      </c>
      <c r="D238" s="1522"/>
      <c r="E238" s="1522"/>
      <c r="F238" s="1522"/>
      <c r="G238" s="1523"/>
      <c r="H238" s="1520"/>
      <c r="I238" s="1520"/>
      <c r="J238" s="1520"/>
      <c r="K238" s="1520"/>
      <c r="L238" s="1520"/>
      <c r="M238" s="1520"/>
      <c r="N238" s="1520"/>
      <c r="O238" s="1520"/>
      <c r="P238" s="1520"/>
      <c r="Q238" s="1520"/>
      <c r="R238" s="1521" t="s">
        <v>700</v>
      </c>
      <c r="S238" s="1522"/>
      <c r="T238" s="1522"/>
      <c r="U238" s="1522"/>
      <c r="V238" s="1524"/>
      <c r="W238" s="1520"/>
      <c r="X238" s="1520"/>
      <c r="Y238" s="1520"/>
      <c r="Z238" s="1520"/>
      <c r="AA238" s="1520"/>
      <c r="AB238" s="1520"/>
      <c r="AC238" s="1520"/>
      <c r="AD238" s="1520"/>
      <c r="AE238" s="1520"/>
      <c r="AF238" s="1520"/>
    </row>
    <row r="239" spans="2:34" ht="8.25" customHeight="1" x14ac:dyDescent="0.15">
      <c r="B239" s="2"/>
      <c r="C239" s="3"/>
      <c r="D239" s="3"/>
      <c r="E239" s="34"/>
      <c r="F239" s="34"/>
      <c r="G239" s="34"/>
      <c r="H239" s="34"/>
      <c r="I239" s="48"/>
      <c r="J239" s="48"/>
      <c r="K239" s="3"/>
      <c r="L239" s="3"/>
      <c r="AA239" s="13"/>
    </row>
    <row r="240" spans="2:34" ht="16.5" customHeight="1" x14ac:dyDescent="0.15">
      <c r="C240" s="5" t="s">
        <v>701</v>
      </c>
      <c r="D240" s="3" t="s">
        <v>702</v>
      </c>
      <c r="E240" s="3"/>
      <c r="F240" s="3"/>
      <c r="G240" s="3"/>
      <c r="I240" s="48"/>
      <c r="K240" s="38"/>
      <c r="L240" s="48"/>
      <c r="M240" s="3"/>
      <c r="AA240" s="13"/>
    </row>
    <row r="241" spans="2:33" ht="8.25" customHeight="1" x14ac:dyDescent="0.15">
      <c r="C241" s="15"/>
      <c r="D241" s="15"/>
      <c r="E241" s="15"/>
      <c r="F241" s="15"/>
      <c r="G241" s="15"/>
      <c r="H241" s="15"/>
      <c r="I241" s="15"/>
      <c r="J241" s="15"/>
      <c r="K241" s="15"/>
      <c r="L241" s="15"/>
      <c r="M241" s="15"/>
      <c r="N241" s="15"/>
      <c r="O241" s="15"/>
      <c r="P241" s="15"/>
      <c r="Q241" s="15"/>
      <c r="R241" s="15"/>
      <c r="S241" s="15"/>
      <c r="T241" s="15"/>
      <c r="U241" s="15"/>
      <c r="V241" s="15"/>
      <c r="W241" s="15"/>
      <c r="X241" s="15"/>
      <c r="Y241" s="15"/>
      <c r="Z241" s="15"/>
      <c r="AA241" s="13"/>
    </row>
    <row r="242" spans="2:33" ht="19.5" customHeight="1" x14ac:dyDescent="0.15">
      <c r="C242" s="1485" t="s">
        <v>703</v>
      </c>
      <c r="D242" s="1485"/>
      <c r="E242" s="1485"/>
      <c r="F242" s="1485"/>
      <c r="G242" s="1485"/>
      <c r="H242" s="1486" t="str">
        <f>IF(入力シート!B28=5,"○","－")</f>
        <v>－</v>
      </c>
      <c r="I242" s="1486"/>
      <c r="J242" s="1486"/>
      <c r="K242" s="48" t="s">
        <v>704</v>
      </c>
      <c r="L242" s="3" t="s">
        <v>705</v>
      </c>
      <c r="M242" s="15"/>
      <c r="N242" s="15"/>
      <c r="O242" s="15"/>
      <c r="P242" s="15"/>
      <c r="Q242" s="15"/>
      <c r="R242" s="15"/>
      <c r="S242" s="15"/>
      <c r="T242" s="15"/>
      <c r="U242" s="15"/>
      <c r="V242" s="15"/>
      <c r="W242" s="15"/>
      <c r="X242" s="15"/>
      <c r="Y242" s="15"/>
      <c r="Z242" s="15"/>
      <c r="AA242" s="13"/>
    </row>
    <row r="243" spans="2:33" ht="19.5" customHeight="1" x14ac:dyDescent="0.15">
      <c r="B243" s="2"/>
      <c r="C243" s="1448" t="s">
        <v>706</v>
      </c>
      <c r="D243" s="1449"/>
      <c r="E243" s="1449"/>
      <c r="F243" s="1449"/>
      <c r="G243" s="1449"/>
      <c r="H243" s="1466" t="str">
        <f>IF(入力シート!K169="","",入力シート!K169)</f>
        <v/>
      </c>
      <c r="I243" s="1466"/>
      <c r="J243" s="1466"/>
      <c r="K243" s="1466"/>
      <c r="L243" s="1466"/>
      <c r="M243" s="1466"/>
      <c r="N243" s="1466"/>
      <c r="O243" s="1466"/>
      <c r="P243" s="1466"/>
      <c r="Q243" s="1466"/>
      <c r="R243" s="1466"/>
      <c r="S243" s="1466"/>
      <c r="T243" s="1466"/>
      <c r="U243" s="1466"/>
      <c r="V243" s="1466"/>
      <c r="W243" s="1466"/>
      <c r="X243" s="1466"/>
      <c r="Y243" s="1466"/>
      <c r="Z243" s="1466"/>
      <c r="AA243" s="1466"/>
      <c r="AB243" s="1466"/>
      <c r="AC243" s="1466"/>
      <c r="AD243" s="1466"/>
      <c r="AE243" s="1466"/>
      <c r="AF243" s="1466"/>
    </row>
    <row r="244" spans="2:33" ht="19.5" customHeight="1" x14ac:dyDescent="0.15">
      <c r="B244" s="2"/>
      <c r="C244" s="1496" t="s">
        <v>707</v>
      </c>
      <c r="D244" s="1497"/>
      <c r="E244" s="1497"/>
      <c r="F244" s="1497"/>
      <c r="G244" s="1498"/>
      <c r="H244" s="1466" t="str">
        <f>IF(入力シート!K170="","",入力シート!K170)</f>
        <v/>
      </c>
      <c r="I244" s="1466"/>
      <c r="J244" s="1466"/>
      <c r="K244" s="1466"/>
      <c r="L244" s="1466"/>
      <c r="M244" s="1466"/>
      <c r="N244" s="1466"/>
      <c r="O244" s="1466"/>
      <c r="P244" s="1466"/>
      <c r="Q244" s="1466"/>
      <c r="R244" s="1466"/>
      <c r="S244" s="1466"/>
      <c r="T244" s="1466"/>
      <c r="U244" s="1466"/>
      <c r="V244" s="1466"/>
      <c r="W244" s="1466"/>
      <c r="X244" s="1466"/>
      <c r="Y244" s="1466"/>
      <c r="Z244" s="1466"/>
      <c r="AA244" s="1466"/>
      <c r="AB244" s="1466"/>
      <c r="AC244" s="1466"/>
      <c r="AD244" s="1466"/>
      <c r="AE244" s="1466"/>
      <c r="AF244" s="1466"/>
    </row>
    <row r="245" spans="2:33" ht="19.5" customHeight="1" x14ac:dyDescent="0.15">
      <c r="B245" s="2"/>
      <c r="C245" s="1499" t="s">
        <v>680</v>
      </c>
      <c r="D245" s="1500"/>
      <c r="E245" s="1500"/>
      <c r="F245" s="1500"/>
      <c r="G245" s="1501"/>
      <c r="H245" s="1502"/>
      <c r="I245" s="1503"/>
      <c r="J245" s="1504" t="str">
        <f>IF(入力シート!K171="","",入力シート!K171)</f>
        <v/>
      </c>
      <c r="K245" s="1504"/>
      <c r="L245" s="1504"/>
      <c r="M245" s="1504"/>
      <c r="N245" s="1504"/>
      <c r="O245" s="1504"/>
      <c r="P245" s="1504"/>
      <c r="Q245" s="1504"/>
      <c r="R245" s="1504"/>
      <c r="S245" s="1505"/>
      <c r="T245" s="1484"/>
      <c r="U245" s="1506"/>
      <c r="V245" s="1504" t="str">
        <f>IF(入力シート!K172="","",入力シート!K172)</f>
        <v/>
      </c>
      <c r="W245" s="1504"/>
      <c r="X245" s="1504"/>
      <c r="Y245" s="1504"/>
      <c r="Z245" s="1504"/>
      <c r="AA245" s="1504"/>
      <c r="AB245" s="1504"/>
      <c r="AC245" s="1504"/>
      <c r="AD245" s="1504"/>
      <c r="AE245" s="1504"/>
      <c r="AF245" s="1505"/>
    </row>
    <row r="246" spans="2:33" ht="19.5" customHeight="1" x14ac:dyDescent="0.15">
      <c r="B246" s="2"/>
      <c r="C246" s="1477" t="s">
        <v>708</v>
      </c>
      <c r="D246" s="1478"/>
      <c r="E246" s="1478"/>
      <c r="F246" s="1478"/>
      <c r="G246" s="1478"/>
      <c r="H246" s="1481" t="s">
        <v>685</v>
      </c>
      <c r="I246" s="1482"/>
      <c r="J246" s="1471" t="str">
        <f>IF(入力シート!K173="","",入力シート!K173)</f>
        <v/>
      </c>
      <c r="K246" s="1471"/>
      <c r="L246" s="1471"/>
      <c r="M246" s="1471"/>
      <c r="N246" s="1471"/>
      <c r="O246" s="1471"/>
      <c r="P246" s="1471"/>
      <c r="Q246" s="1471"/>
      <c r="R246" s="1471"/>
      <c r="S246" s="1472"/>
      <c r="T246" s="1481" t="s">
        <v>686</v>
      </c>
      <c r="U246" s="1482"/>
      <c r="V246" s="1471" t="str">
        <f>IF(入力シート!K174="","",入力シート!K174)</f>
        <v/>
      </c>
      <c r="W246" s="1471"/>
      <c r="X246" s="1471"/>
      <c r="Y246" s="1471"/>
      <c r="Z246" s="1471"/>
      <c r="AA246" s="1471"/>
      <c r="AB246" s="1471"/>
      <c r="AC246" s="1471"/>
      <c r="AD246" s="1471"/>
      <c r="AE246" s="1471"/>
      <c r="AF246" s="1472"/>
    </row>
    <row r="247" spans="2:33" ht="19.5" customHeight="1" x14ac:dyDescent="0.15">
      <c r="B247" s="2"/>
      <c r="C247" s="1479"/>
      <c r="D247" s="1480"/>
      <c r="E247" s="1480"/>
      <c r="F247" s="1480"/>
      <c r="G247" s="1480"/>
      <c r="H247" s="1483"/>
      <c r="I247" s="1484"/>
      <c r="J247" s="1473"/>
      <c r="K247" s="1473"/>
      <c r="L247" s="1473"/>
      <c r="M247" s="1473"/>
      <c r="N247" s="1473"/>
      <c r="O247" s="1473"/>
      <c r="P247" s="1473"/>
      <c r="Q247" s="1473"/>
      <c r="R247" s="1473"/>
      <c r="S247" s="1474"/>
      <c r="T247" s="1483"/>
      <c r="U247" s="1484"/>
      <c r="V247" s="1473"/>
      <c r="W247" s="1473"/>
      <c r="X247" s="1473"/>
      <c r="Y247" s="1473"/>
      <c r="Z247" s="1473"/>
      <c r="AA247" s="1473"/>
      <c r="AB247" s="1473"/>
      <c r="AC247" s="1473"/>
      <c r="AD247" s="1473"/>
      <c r="AE247" s="1473"/>
      <c r="AF247" s="1474"/>
    </row>
    <row r="248" spans="2:33" ht="19.5" customHeight="1" x14ac:dyDescent="0.15">
      <c r="B248" s="2"/>
      <c r="C248" s="1507" t="s">
        <v>687</v>
      </c>
      <c r="D248" s="1508"/>
      <c r="E248" s="1508"/>
      <c r="F248" s="1508"/>
      <c r="G248" s="1509"/>
      <c r="H248" s="421" t="s">
        <v>688</v>
      </c>
      <c r="I248" s="1510" t="str">
        <f>IF(入力シート!K175="","",LEFT(入力シート!K175,3)&amp;"-"&amp;RIGHT(入力シート!K175,4))</f>
        <v/>
      </c>
      <c r="J248" s="1510"/>
      <c r="K248" s="1510"/>
      <c r="L248" s="1510"/>
      <c r="M248" s="1511"/>
      <c r="N248" s="1512" t="s">
        <v>689</v>
      </c>
      <c r="O248" s="1513"/>
      <c r="P248" s="1513"/>
      <c r="Q248" s="1464" t="str">
        <f>IF(入力シート!K176="","",入力シート!K176)</f>
        <v/>
      </c>
      <c r="R248" s="1464"/>
      <c r="S248" s="1464"/>
      <c r="T248" s="1465"/>
      <c r="U248" s="1512" t="s">
        <v>679</v>
      </c>
      <c r="V248" s="1513"/>
      <c r="W248" s="1513"/>
      <c r="X248" s="1464" t="str">
        <f>IF(入力シート!K177="","",入力シート!K177)</f>
        <v/>
      </c>
      <c r="Y248" s="1464"/>
      <c r="Z248" s="1464"/>
      <c r="AA248" s="1464"/>
      <c r="AB248" s="1464"/>
      <c r="AC248" s="1464"/>
      <c r="AD248" s="1464"/>
      <c r="AE248" s="1464"/>
      <c r="AF248" s="1465"/>
    </row>
    <row r="249" spans="2:33" ht="19.5" customHeight="1" x14ac:dyDescent="0.15">
      <c r="B249" s="2"/>
      <c r="C249" s="1490"/>
      <c r="D249" s="1491"/>
      <c r="E249" s="1491"/>
      <c r="F249" s="1491"/>
      <c r="G249" s="1492"/>
      <c r="H249" s="1514" t="str">
        <f>IF(入力シート!K178="","",入力シート!K178&amp;IF(入力シート!K179="－","","　"&amp;入力シート!K179))</f>
        <v/>
      </c>
      <c r="I249" s="1515"/>
      <c r="J249" s="1515"/>
      <c r="K249" s="1515"/>
      <c r="L249" s="1515"/>
      <c r="M249" s="1515"/>
      <c r="N249" s="1515"/>
      <c r="O249" s="1515"/>
      <c r="P249" s="1515"/>
      <c r="Q249" s="1515"/>
      <c r="R249" s="1515"/>
      <c r="S249" s="1515"/>
      <c r="T249" s="1515"/>
      <c r="U249" s="1515"/>
      <c r="V249" s="1515"/>
      <c r="W249" s="1515"/>
      <c r="X249" s="1515"/>
      <c r="Y249" s="1515"/>
      <c r="Z249" s="1515"/>
      <c r="AA249" s="1515"/>
      <c r="AB249" s="1515"/>
      <c r="AC249" s="1515"/>
      <c r="AD249" s="1515"/>
      <c r="AE249" s="1515"/>
      <c r="AF249" s="1516"/>
    </row>
    <row r="250" spans="2:33" ht="19.5" customHeight="1" x14ac:dyDescent="0.15">
      <c r="B250" s="2"/>
      <c r="C250" s="1493"/>
      <c r="D250" s="1494"/>
      <c r="E250" s="1494"/>
      <c r="F250" s="1494"/>
      <c r="G250" s="1495"/>
      <c r="H250" s="1517"/>
      <c r="I250" s="1518"/>
      <c r="J250" s="1518"/>
      <c r="K250" s="1518"/>
      <c r="L250" s="1518"/>
      <c r="M250" s="1518"/>
      <c r="N250" s="1518"/>
      <c r="O250" s="1518"/>
      <c r="P250" s="1518"/>
      <c r="Q250" s="1518"/>
      <c r="R250" s="1518"/>
      <c r="S250" s="1518"/>
      <c r="T250" s="1518"/>
      <c r="U250" s="1518"/>
      <c r="V250" s="1518"/>
      <c r="W250" s="1518"/>
      <c r="X250" s="1518"/>
      <c r="Y250" s="1518"/>
      <c r="Z250" s="1518"/>
      <c r="AA250" s="1518"/>
      <c r="AB250" s="1518"/>
      <c r="AC250" s="1518"/>
      <c r="AD250" s="1518"/>
      <c r="AE250" s="1518"/>
      <c r="AF250" s="1519"/>
    </row>
    <row r="251" spans="2:33" ht="19.5" customHeight="1" x14ac:dyDescent="0.15">
      <c r="B251" s="2"/>
      <c r="C251" s="1468" t="s">
        <v>709</v>
      </c>
      <c r="D251" s="1469"/>
      <c r="E251" s="1469"/>
      <c r="F251" s="1469"/>
      <c r="G251" s="1470"/>
      <c r="H251" s="1463" t="str">
        <f>IF(入力シート!K180="","",入力シート!K180)</f>
        <v/>
      </c>
      <c r="I251" s="1464"/>
      <c r="J251" s="1464"/>
      <c r="K251" s="1464"/>
      <c r="L251" s="1464"/>
      <c r="M251" s="1464"/>
      <c r="N251" s="1464"/>
      <c r="O251" s="1464"/>
      <c r="P251" s="1464"/>
      <c r="Q251" s="1464"/>
      <c r="R251" s="1464"/>
      <c r="S251" s="1464"/>
      <c r="T251" s="1464"/>
      <c r="U251" s="1464"/>
      <c r="V251" s="1464"/>
      <c r="W251" s="1464"/>
      <c r="X251" s="1464"/>
      <c r="Y251" s="1464"/>
      <c r="Z251" s="1464"/>
      <c r="AA251" s="1464"/>
      <c r="AB251" s="1464"/>
      <c r="AC251" s="1464"/>
      <c r="AD251" s="1464"/>
      <c r="AE251" s="1464"/>
      <c r="AF251" s="1465"/>
    </row>
    <row r="252" spans="2:33" ht="19.5" customHeight="1" x14ac:dyDescent="0.15">
      <c r="B252" s="2"/>
      <c r="C252" s="1460" t="s">
        <v>710</v>
      </c>
      <c r="D252" s="1461"/>
      <c r="E252" s="1461"/>
      <c r="F252" s="1461"/>
      <c r="G252" s="1462"/>
      <c r="H252" s="1463" t="str">
        <f>IF(入力シート!K181="","",入力シート!K181)</f>
        <v/>
      </c>
      <c r="I252" s="1464"/>
      <c r="J252" s="1464"/>
      <c r="K252" s="1464"/>
      <c r="L252" s="1464"/>
      <c r="M252" s="1464"/>
      <c r="N252" s="1464"/>
      <c r="O252" s="1464"/>
      <c r="P252" s="1464"/>
      <c r="Q252" s="1464"/>
      <c r="R252" s="1464"/>
      <c r="S252" s="1464"/>
      <c r="T252" s="1464"/>
      <c r="U252" s="1464"/>
      <c r="V252" s="1464"/>
      <c r="W252" s="1464"/>
      <c r="X252" s="1464"/>
      <c r="Y252" s="1464"/>
      <c r="Z252" s="1464"/>
      <c r="AA252" s="1464"/>
      <c r="AB252" s="1464"/>
      <c r="AC252" s="1464"/>
      <c r="AD252" s="1464"/>
      <c r="AE252" s="1464"/>
      <c r="AF252" s="1465"/>
    </row>
    <row r="253" spans="2:33" ht="19.5" customHeight="1" x14ac:dyDescent="0.15">
      <c r="C253" s="1460" t="s">
        <v>272</v>
      </c>
      <c r="D253" s="1461"/>
      <c r="E253" s="1461"/>
      <c r="F253" s="1461"/>
      <c r="G253" s="1462"/>
      <c r="H253" s="1463" t="str">
        <f>IF(入力シート!K182="","",入力シート!K182)</f>
        <v/>
      </c>
      <c r="I253" s="1464"/>
      <c r="J253" s="1464"/>
      <c r="K253" s="1464"/>
      <c r="L253" s="1464"/>
      <c r="M253" s="1464"/>
      <c r="N253" s="1464"/>
      <c r="O253" s="1464"/>
      <c r="P253" s="1464"/>
      <c r="Q253" s="1464"/>
      <c r="R253" s="1464"/>
      <c r="S253" s="1464"/>
      <c r="T253" s="1464"/>
      <c r="U253" s="1464"/>
      <c r="V253" s="1464"/>
      <c r="W253" s="1464"/>
      <c r="X253" s="1464"/>
      <c r="Y253" s="1464"/>
      <c r="Z253" s="1464"/>
      <c r="AA253" s="1464"/>
      <c r="AB253" s="1464"/>
      <c r="AC253" s="1464"/>
      <c r="AD253" s="1464"/>
      <c r="AE253" s="1464"/>
      <c r="AF253" s="1465"/>
    </row>
    <row r="254" spans="2:33" ht="8.25" customHeight="1" x14ac:dyDescent="0.15">
      <c r="C254" s="26"/>
      <c r="AA254" s="15"/>
    </row>
    <row r="255" spans="2:33" ht="16.5" customHeight="1" x14ac:dyDescent="0.15">
      <c r="C255" s="5" t="s">
        <v>847</v>
      </c>
      <c r="D255" s="7" t="s">
        <v>1236</v>
      </c>
      <c r="E255" s="875"/>
      <c r="F255" s="875"/>
      <c r="G255" s="875"/>
      <c r="H255" s="527"/>
      <c r="I255" s="528"/>
      <c r="J255" s="529"/>
      <c r="K255" s="530"/>
      <c r="L255" s="529"/>
      <c r="M255" s="529"/>
      <c r="N255" s="527"/>
      <c r="O255" s="529"/>
      <c r="P255" s="529"/>
      <c r="Q255" s="529"/>
      <c r="R255" s="529"/>
      <c r="S255" s="529"/>
      <c r="T255" s="529"/>
      <c r="U255" s="529"/>
      <c r="V255" s="529"/>
      <c r="W255" s="529"/>
      <c r="X255" s="529"/>
      <c r="Y255" s="529"/>
      <c r="Z255" s="529"/>
      <c r="AA255" s="529"/>
      <c r="AB255" s="529"/>
      <c r="AC255" s="529"/>
      <c r="AD255" s="529"/>
      <c r="AE255" s="529"/>
      <c r="AF255" s="529"/>
      <c r="AG255" s="529"/>
    </row>
    <row r="256" spans="2:33" ht="8.25" customHeight="1" x14ac:dyDescent="0.15">
      <c r="C256" s="15"/>
      <c r="D256" s="15"/>
      <c r="E256" s="15"/>
      <c r="F256" s="15"/>
      <c r="G256" s="15"/>
      <c r="H256" s="531"/>
      <c r="I256" s="531"/>
      <c r="J256" s="531"/>
      <c r="K256" s="531"/>
      <c r="L256" s="531"/>
      <c r="M256" s="531"/>
      <c r="N256" s="531"/>
      <c r="O256" s="531"/>
      <c r="P256" s="531"/>
      <c r="Q256" s="531"/>
      <c r="R256" s="531"/>
      <c r="S256" s="531"/>
      <c r="T256" s="531"/>
      <c r="U256" s="531"/>
      <c r="V256" s="531"/>
      <c r="W256" s="531"/>
      <c r="X256" s="531"/>
      <c r="Y256" s="531"/>
      <c r="Z256" s="531"/>
      <c r="AA256" s="529"/>
      <c r="AB256" s="1442"/>
      <c r="AC256" s="1442"/>
      <c r="AD256" s="1442"/>
      <c r="AE256" s="532"/>
      <c r="AF256" s="1443"/>
      <c r="AG256" s="1443"/>
    </row>
    <row r="257" spans="2:33" ht="19.5" customHeight="1" x14ac:dyDescent="0.15">
      <c r="C257" s="1444" t="s">
        <v>820</v>
      </c>
      <c r="D257" s="1445"/>
      <c r="E257" s="1445"/>
      <c r="F257" s="1445"/>
      <c r="G257" s="1446"/>
      <c r="H257" s="1447" t="str">
        <f>IF(入力シート!K183="","",入力シート!K183)</f>
        <v/>
      </c>
      <c r="I257" s="1447"/>
      <c r="J257" s="1447"/>
      <c r="K257" s="1447"/>
      <c r="L257" s="1447"/>
      <c r="M257" s="1447"/>
      <c r="N257" s="1447"/>
      <c r="O257" s="1447"/>
      <c r="P257" s="1447"/>
      <c r="Q257" s="1447"/>
      <c r="R257" s="529"/>
      <c r="S257" s="529"/>
      <c r="T257" s="529"/>
      <c r="U257" s="529"/>
      <c r="V257" s="529"/>
      <c r="W257" s="529"/>
      <c r="X257" s="529"/>
      <c r="Y257" s="529"/>
      <c r="Z257" s="529"/>
      <c r="AA257" s="529"/>
      <c r="AB257" s="529"/>
      <c r="AC257" s="529"/>
      <c r="AD257" s="529"/>
      <c r="AE257" s="529"/>
      <c r="AF257" s="529"/>
      <c r="AG257" s="529"/>
    </row>
    <row r="258" spans="2:33" ht="19.5" customHeight="1" x14ac:dyDescent="0.15">
      <c r="C258" s="1448" t="s">
        <v>880</v>
      </c>
      <c r="D258" s="1449"/>
      <c r="E258" s="1449"/>
      <c r="F258" s="1449"/>
      <c r="G258" s="1450"/>
      <c r="H258" s="1454" t="str">
        <f>IF(入力シート!K183="なし","-",IF(入力シート!K184="","",入力シート!K184))</f>
        <v/>
      </c>
      <c r="I258" s="1455"/>
      <c r="J258" s="1455"/>
      <c r="K258" s="1455"/>
      <c r="L258" s="1455"/>
      <c r="M258" s="1455"/>
      <c r="N258" s="1455"/>
      <c r="O258" s="1455"/>
      <c r="P258" s="1455"/>
      <c r="Q258" s="1455"/>
      <c r="R258" s="1455"/>
      <c r="S258" s="1455"/>
      <c r="T258" s="1455"/>
      <c r="U258" s="1455"/>
      <c r="V258" s="1455"/>
      <c r="W258" s="1455"/>
      <c r="X258" s="1455"/>
      <c r="Y258" s="1455"/>
      <c r="Z258" s="1455"/>
      <c r="AA258" s="1455"/>
      <c r="AB258" s="1455"/>
      <c r="AC258" s="1455"/>
      <c r="AD258" s="1455"/>
      <c r="AE258" s="1455"/>
      <c r="AF258" s="1456"/>
      <c r="AG258" s="529"/>
    </row>
    <row r="259" spans="2:33" ht="19.5" customHeight="1" x14ac:dyDescent="0.15">
      <c r="B259" s="2"/>
      <c r="C259" s="1451"/>
      <c r="D259" s="1452"/>
      <c r="E259" s="1452"/>
      <c r="F259" s="1452"/>
      <c r="G259" s="1453"/>
      <c r="H259" s="1457"/>
      <c r="I259" s="1458"/>
      <c r="J259" s="1458"/>
      <c r="K259" s="1458"/>
      <c r="L259" s="1458"/>
      <c r="M259" s="1458"/>
      <c r="N259" s="1458"/>
      <c r="O259" s="1458"/>
      <c r="P259" s="1458"/>
      <c r="Q259" s="1458"/>
      <c r="R259" s="1458"/>
      <c r="S259" s="1458"/>
      <c r="T259" s="1458"/>
      <c r="U259" s="1458"/>
      <c r="V259" s="1458"/>
      <c r="W259" s="1458"/>
      <c r="X259" s="1458"/>
      <c r="Y259" s="1458"/>
      <c r="Z259" s="1458"/>
      <c r="AA259" s="1458"/>
      <c r="AB259" s="1458"/>
      <c r="AC259" s="1458"/>
      <c r="AD259" s="1458"/>
      <c r="AE259" s="1458"/>
      <c r="AF259" s="1459"/>
      <c r="AG259" s="529"/>
    </row>
    <row r="260" spans="2:33" ht="7.5" customHeight="1" x14ac:dyDescent="0.15">
      <c r="C260" s="15"/>
      <c r="D260" s="15"/>
      <c r="E260" s="15"/>
      <c r="F260" s="15"/>
      <c r="G260" s="15"/>
      <c r="H260" s="39"/>
      <c r="I260" s="39"/>
      <c r="J260" s="39"/>
      <c r="K260" s="39"/>
      <c r="L260" s="39"/>
      <c r="M260" s="39"/>
      <c r="N260" s="39"/>
      <c r="O260" s="39"/>
      <c r="P260" s="39"/>
      <c r="Q260" s="39"/>
      <c r="R260" s="39"/>
      <c r="S260" s="39"/>
      <c r="T260" s="39"/>
      <c r="U260" s="39"/>
      <c r="V260" s="40"/>
      <c r="W260" s="40"/>
      <c r="X260" s="40"/>
      <c r="Y260" s="40"/>
      <c r="Z260" s="40"/>
      <c r="AA260" s="4"/>
    </row>
    <row r="261" spans="2:33" ht="16.5" customHeight="1" x14ac:dyDescent="0.15">
      <c r="C261" s="5" t="s">
        <v>331</v>
      </c>
      <c r="D261" s="7" t="s">
        <v>843</v>
      </c>
      <c r="E261" s="875"/>
      <c r="F261" s="875"/>
      <c r="G261" s="875"/>
      <c r="H261" s="527"/>
      <c r="I261" s="528"/>
      <c r="J261" s="529"/>
      <c r="K261" s="530"/>
      <c r="L261" s="529"/>
      <c r="M261" s="529"/>
      <c r="N261" s="527"/>
      <c r="O261" s="529"/>
      <c r="P261" s="529"/>
      <c r="Q261" s="529"/>
      <c r="R261" s="529"/>
      <c r="S261" s="529"/>
      <c r="T261" s="529"/>
      <c r="U261" s="529"/>
      <c r="V261" s="529"/>
      <c r="W261" s="529"/>
      <c r="X261" s="529"/>
      <c r="Y261" s="529"/>
      <c r="Z261" s="529"/>
      <c r="AA261" s="529"/>
      <c r="AB261" s="529"/>
      <c r="AC261" s="529"/>
      <c r="AD261" s="529"/>
      <c r="AE261" s="529"/>
      <c r="AF261" s="529"/>
      <c r="AG261" s="529"/>
    </row>
    <row r="262" spans="2:33" ht="16.5" customHeight="1" x14ac:dyDescent="0.15">
      <c r="C262" s="5"/>
      <c r="D262" s="7" t="s">
        <v>1237</v>
      </c>
      <c r="E262" s="875"/>
      <c r="F262" s="875"/>
      <c r="G262" s="875"/>
      <c r="H262" s="527"/>
      <c r="I262" s="528"/>
      <c r="J262" s="529"/>
      <c r="K262" s="530"/>
      <c r="L262" s="529"/>
      <c r="M262" s="529"/>
      <c r="N262" s="527"/>
      <c r="O262" s="529"/>
      <c r="P262" s="529"/>
      <c r="Q262" s="529"/>
      <c r="R262" s="529"/>
      <c r="S262" s="529"/>
      <c r="T262" s="529"/>
      <c r="U262" s="529"/>
      <c r="V262" s="529"/>
      <c r="W262" s="529"/>
      <c r="X262" s="529"/>
      <c r="Y262" s="529"/>
      <c r="Z262" s="529"/>
      <c r="AA262" s="529"/>
      <c r="AB262" s="529"/>
      <c r="AC262" s="529"/>
      <c r="AD262" s="529"/>
      <c r="AE262" s="529"/>
      <c r="AF262" s="529"/>
      <c r="AG262" s="529"/>
    </row>
    <row r="263" spans="2:33" ht="8.25" customHeight="1" x14ac:dyDescent="0.15">
      <c r="C263" s="15"/>
      <c r="D263" s="15"/>
      <c r="E263" s="15"/>
      <c r="F263" s="15"/>
      <c r="G263" s="15"/>
      <c r="H263" s="531"/>
      <c r="I263" s="531"/>
      <c r="J263" s="531"/>
      <c r="K263" s="531"/>
      <c r="L263" s="531"/>
      <c r="M263" s="531"/>
      <c r="N263" s="531"/>
      <c r="O263" s="531"/>
      <c r="P263" s="531"/>
      <c r="Q263" s="531"/>
      <c r="R263" s="531"/>
      <c r="S263" s="531"/>
      <c r="T263" s="531"/>
      <c r="U263" s="531"/>
      <c r="V263" s="531"/>
      <c r="W263" s="531"/>
      <c r="X263" s="531"/>
      <c r="Y263" s="531"/>
      <c r="Z263" s="531"/>
      <c r="AA263" s="529"/>
      <c r="AB263" s="1442"/>
      <c r="AC263" s="1442"/>
      <c r="AD263" s="1442"/>
      <c r="AE263" s="532"/>
      <c r="AF263" s="1443"/>
      <c r="AG263" s="1443"/>
    </row>
    <row r="264" spans="2:33" ht="19.5" customHeight="1" x14ac:dyDescent="0.15">
      <c r="C264" s="1444" t="s">
        <v>846</v>
      </c>
      <c r="D264" s="1445"/>
      <c r="E264" s="1445"/>
      <c r="F264" s="1445"/>
      <c r="G264" s="1446"/>
      <c r="H264" s="1447" t="str">
        <f>IF(入力シート!K185="","",入力シート!K185)</f>
        <v/>
      </c>
      <c r="I264" s="1447"/>
      <c r="J264" s="1447"/>
      <c r="K264" s="1447"/>
      <c r="L264" s="1447"/>
      <c r="M264" s="1447"/>
      <c r="N264" s="1447"/>
      <c r="O264" s="1447"/>
      <c r="P264" s="1447"/>
      <c r="Q264" s="1447"/>
      <c r="R264" s="529"/>
      <c r="S264" s="529"/>
      <c r="T264" s="529"/>
      <c r="U264" s="529"/>
      <c r="V264" s="529"/>
      <c r="W264" s="529"/>
      <c r="X264" s="529"/>
      <c r="Y264" s="529"/>
      <c r="Z264" s="529"/>
      <c r="AA264" s="529"/>
      <c r="AB264" s="529"/>
      <c r="AC264" s="529"/>
      <c r="AD264" s="529"/>
      <c r="AE264" s="529"/>
      <c r="AF264" s="529"/>
      <c r="AG264" s="529"/>
    </row>
    <row r="265" spans="2:33" ht="19.5" customHeight="1" x14ac:dyDescent="0.15">
      <c r="C265" s="1448" t="s">
        <v>879</v>
      </c>
      <c r="D265" s="1449"/>
      <c r="E265" s="1449"/>
      <c r="F265" s="1449"/>
      <c r="G265" s="1450"/>
      <c r="H265" s="1454" t="str">
        <f>IF(入力シート!K185="なし","-",IF(入力シート!K186="","",入力シート!K186))</f>
        <v/>
      </c>
      <c r="I265" s="1455"/>
      <c r="J265" s="1455"/>
      <c r="K265" s="1455"/>
      <c r="L265" s="1455"/>
      <c r="M265" s="1455"/>
      <c r="N265" s="1455"/>
      <c r="O265" s="1455"/>
      <c r="P265" s="1455"/>
      <c r="Q265" s="1455"/>
      <c r="R265" s="1455"/>
      <c r="S265" s="1455"/>
      <c r="T265" s="1455"/>
      <c r="U265" s="1455"/>
      <c r="V265" s="1455"/>
      <c r="W265" s="1455"/>
      <c r="X265" s="1455"/>
      <c r="Y265" s="1455"/>
      <c r="Z265" s="1455"/>
      <c r="AA265" s="1455"/>
      <c r="AB265" s="1455"/>
      <c r="AC265" s="1455"/>
      <c r="AD265" s="1455"/>
      <c r="AE265" s="1455"/>
      <c r="AF265" s="1456"/>
      <c r="AG265" s="529"/>
    </row>
    <row r="266" spans="2:33" ht="19.5" customHeight="1" x14ac:dyDescent="0.15">
      <c r="B266" s="2"/>
      <c r="C266" s="1451"/>
      <c r="D266" s="1452"/>
      <c r="E266" s="1452"/>
      <c r="F266" s="1452"/>
      <c r="G266" s="1453"/>
      <c r="H266" s="1457"/>
      <c r="I266" s="1458"/>
      <c r="J266" s="1458"/>
      <c r="K266" s="1458"/>
      <c r="L266" s="1458"/>
      <c r="M266" s="1458"/>
      <c r="N266" s="1458"/>
      <c r="O266" s="1458"/>
      <c r="P266" s="1458"/>
      <c r="Q266" s="1458"/>
      <c r="R266" s="1458"/>
      <c r="S266" s="1458"/>
      <c r="T266" s="1458"/>
      <c r="U266" s="1458"/>
      <c r="V266" s="1458"/>
      <c r="W266" s="1458"/>
      <c r="X266" s="1458"/>
      <c r="Y266" s="1458"/>
      <c r="Z266" s="1458"/>
      <c r="AA266" s="1458"/>
      <c r="AB266" s="1458"/>
      <c r="AC266" s="1458"/>
      <c r="AD266" s="1458"/>
      <c r="AE266" s="1458"/>
      <c r="AF266" s="1459"/>
      <c r="AG266" s="529"/>
    </row>
    <row r="267" spans="2:33" ht="7.5" customHeight="1" x14ac:dyDescent="0.15">
      <c r="C267" s="4"/>
      <c r="D267" s="4"/>
      <c r="E267" s="4"/>
      <c r="F267" s="4"/>
      <c r="G267" s="4"/>
      <c r="H267" s="39"/>
      <c r="I267" s="39"/>
      <c r="J267" s="39"/>
      <c r="K267" s="39"/>
      <c r="L267" s="39"/>
      <c r="M267" s="39"/>
      <c r="N267" s="39"/>
      <c r="O267" s="39"/>
      <c r="P267" s="39"/>
      <c r="Q267" s="39"/>
      <c r="R267" s="39"/>
      <c r="S267" s="39"/>
      <c r="T267" s="39"/>
      <c r="U267" s="39"/>
      <c r="V267" s="40"/>
      <c r="W267" s="40"/>
      <c r="X267" s="40"/>
      <c r="Y267" s="40"/>
      <c r="Z267" s="40"/>
      <c r="AA267" s="4"/>
    </row>
    <row r="268" spans="2:33" ht="7.5" customHeight="1" x14ac:dyDescent="0.15">
      <c r="C268" s="4"/>
      <c r="D268" s="4"/>
      <c r="E268" s="4"/>
      <c r="F268" s="4"/>
      <c r="G268" s="4"/>
      <c r="H268" s="39"/>
      <c r="I268" s="39"/>
      <c r="J268" s="39"/>
      <c r="K268" s="39"/>
      <c r="L268" s="39"/>
      <c r="M268" s="39"/>
      <c r="N268" s="39"/>
      <c r="O268" s="39"/>
      <c r="P268" s="39"/>
      <c r="Q268" s="39"/>
      <c r="R268" s="39"/>
      <c r="S268" s="39"/>
      <c r="T268" s="39"/>
      <c r="U268" s="39"/>
      <c r="V268" s="40"/>
      <c r="W268" s="40"/>
      <c r="X268" s="40"/>
      <c r="Y268" s="40"/>
      <c r="Z268" s="40"/>
      <c r="AA268" s="4"/>
    </row>
    <row r="269" spans="2:33" ht="16.5" customHeight="1" x14ac:dyDescent="0.15">
      <c r="C269" s="15"/>
      <c r="D269" s="15"/>
      <c r="E269" s="15"/>
      <c r="F269" s="15"/>
      <c r="G269" s="15"/>
      <c r="H269" s="15"/>
      <c r="I269" s="15"/>
      <c r="J269" s="15"/>
      <c r="K269" s="15"/>
      <c r="L269" s="15"/>
      <c r="M269" s="15"/>
      <c r="N269" s="15"/>
      <c r="O269" s="15"/>
      <c r="P269" s="15"/>
      <c r="Q269" s="15"/>
      <c r="R269" s="15"/>
      <c r="S269" s="15"/>
      <c r="T269" s="15"/>
      <c r="U269" s="15"/>
      <c r="V269" s="15"/>
      <c r="W269" s="15"/>
      <c r="X269" s="15"/>
      <c r="Y269" s="15"/>
      <c r="Z269" s="15"/>
      <c r="AA269" s="13"/>
    </row>
    <row r="270" spans="2:33" ht="16.5" customHeight="1" x14ac:dyDescent="0.15">
      <c r="AA270" s="13"/>
    </row>
    <row r="271" spans="2:33" ht="16.5" customHeight="1" x14ac:dyDescent="0.15">
      <c r="AA271" s="13"/>
    </row>
    <row r="272" spans="2:33" ht="16.5" customHeight="1" x14ac:dyDescent="0.15">
      <c r="AA272" s="13"/>
    </row>
    <row r="273" s="13" customFormat="1" ht="16.5" customHeight="1" x14ac:dyDescent="0.15"/>
    <row r="274" s="13" customFormat="1" ht="16.5" customHeight="1" x14ac:dyDescent="0.15"/>
    <row r="275" s="13" customFormat="1" ht="16.5" customHeight="1" x14ac:dyDescent="0.15"/>
    <row r="276" s="13" customFormat="1" ht="16.5" customHeight="1" x14ac:dyDescent="0.15"/>
    <row r="277" s="13" customFormat="1" ht="16.5" customHeight="1" x14ac:dyDescent="0.15"/>
    <row r="278" s="13" customFormat="1" ht="16.5" customHeight="1" x14ac:dyDescent="0.15"/>
    <row r="279" s="13" customFormat="1" ht="16.5" customHeight="1" x14ac:dyDescent="0.15"/>
    <row r="280" s="13" customFormat="1" ht="16.5" customHeight="1" x14ac:dyDescent="0.15"/>
    <row r="281" s="13" customFormat="1" ht="16.5" customHeight="1" x14ac:dyDescent="0.15"/>
    <row r="282" s="13" customFormat="1" ht="16.5" customHeight="1" x14ac:dyDescent="0.15"/>
    <row r="283" s="13" customFormat="1" ht="16.5" customHeight="1" x14ac:dyDescent="0.15"/>
    <row r="284" s="13" customFormat="1" ht="16.5" customHeight="1" x14ac:dyDescent="0.15"/>
    <row r="285" s="13" customFormat="1" ht="16.5" customHeight="1" x14ac:dyDescent="0.15"/>
    <row r="286" s="13" customFormat="1" ht="16.5" customHeight="1" x14ac:dyDescent="0.15"/>
    <row r="287" s="13" customFormat="1" ht="16.5" customHeight="1" x14ac:dyDescent="0.15"/>
    <row r="288" s="13" customFormat="1" ht="16.5" customHeight="1" x14ac:dyDescent="0.15"/>
    <row r="289" s="13" customFormat="1" ht="16.5" customHeight="1" x14ac:dyDescent="0.15"/>
    <row r="290" s="13" customFormat="1" ht="16.5" customHeight="1" x14ac:dyDescent="0.15"/>
    <row r="291" s="13" customFormat="1" ht="16.5" customHeight="1" x14ac:dyDescent="0.15"/>
    <row r="292" s="13" customFormat="1" ht="16.5" customHeight="1" x14ac:dyDescent="0.15"/>
    <row r="293" s="13" customFormat="1" ht="16.5" customHeight="1" x14ac:dyDescent="0.15"/>
    <row r="294" s="13" customFormat="1" ht="16.5" customHeight="1" x14ac:dyDescent="0.15"/>
    <row r="295" s="13" customFormat="1" ht="16.5" customHeight="1" x14ac:dyDescent="0.15"/>
    <row r="296" s="13" customFormat="1" ht="16.5" customHeight="1" x14ac:dyDescent="0.15"/>
    <row r="297" s="13" customFormat="1" ht="16.5" customHeight="1" x14ac:dyDescent="0.15"/>
    <row r="298" s="13" customFormat="1" ht="16.5" customHeight="1" x14ac:dyDescent="0.15"/>
    <row r="299" s="13" customFormat="1" ht="16.5" customHeight="1" x14ac:dyDescent="0.15"/>
    <row r="300" s="13" customFormat="1" ht="16.5" customHeight="1" x14ac:dyDescent="0.15"/>
    <row r="301" s="13" customFormat="1" ht="16.5" customHeight="1" x14ac:dyDescent="0.15"/>
    <row r="302" s="13" customFormat="1" ht="16.5" customHeight="1" x14ac:dyDescent="0.15"/>
    <row r="303" s="13" customFormat="1" ht="16.5" customHeight="1" x14ac:dyDescent="0.15"/>
    <row r="304" s="13" customFormat="1" ht="16.5" customHeight="1" x14ac:dyDescent="0.15"/>
    <row r="305" s="13" customFormat="1" ht="16.5" customHeight="1" x14ac:dyDescent="0.15"/>
    <row r="306" s="13" customFormat="1" ht="16.5" customHeight="1" x14ac:dyDescent="0.15"/>
    <row r="307" s="13" customFormat="1" ht="16.5" customHeight="1" x14ac:dyDescent="0.15"/>
    <row r="308" s="13" customFormat="1" ht="16.5" customHeight="1" x14ac:dyDescent="0.15"/>
    <row r="309" s="13" customFormat="1" ht="16.5" customHeight="1" x14ac:dyDescent="0.15"/>
    <row r="310" s="13" customFormat="1" ht="16.5" customHeight="1" x14ac:dyDescent="0.15"/>
    <row r="311" s="13" customFormat="1" ht="16.5" customHeight="1" x14ac:dyDescent="0.15"/>
    <row r="312" s="13" customFormat="1" ht="16.5" customHeight="1" x14ac:dyDescent="0.15"/>
    <row r="313" s="13" customFormat="1" ht="16.5" customHeight="1" x14ac:dyDescent="0.15"/>
    <row r="314" s="13" customFormat="1" ht="16.5" customHeight="1" x14ac:dyDescent="0.15"/>
    <row r="315" s="13" customFormat="1" ht="16.5" customHeight="1" x14ac:dyDescent="0.15"/>
    <row r="316" s="13" customFormat="1" ht="16.5" customHeight="1" x14ac:dyDescent="0.15"/>
    <row r="317" s="13" customFormat="1" ht="16.5" customHeight="1" x14ac:dyDescent="0.15"/>
    <row r="318" s="13" customFormat="1" ht="16.5" customHeight="1" x14ac:dyDescent="0.15"/>
    <row r="319" s="13" customFormat="1" ht="16.5" customHeight="1" x14ac:dyDescent="0.15"/>
    <row r="320" s="13" customFormat="1" ht="16.5" customHeight="1" x14ac:dyDescent="0.15"/>
    <row r="321" s="13" customFormat="1" ht="16.5" customHeight="1" x14ac:dyDescent="0.15"/>
    <row r="322" s="13" customFormat="1" ht="16.5" customHeight="1" x14ac:dyDescent="0.15"/>
    <row r="323" s="13" customFormat="1" ht="16.5" customHeight="1" x14ac:dyDescent="0.15"/>
    <row r="324" s="13" customFormat="1" ht="16.5" customHeight="1" x14ac:dyDescent="0.15"/>
  </sheetData>
  <sheetProtection sheet="1" objects="1" scenarios="1"/>
  <protectedRanges>
    <protectedRange password="CC42" sqref="N18 K18 N72 K72 N126 K126 N179 K179 N233 K233 N94 K94 N148 K148 N201 K201 N255 K255 N40 K40 N46:N47 K46:K47 N100:N101 K100:K101 N154:N155 K154:K155 N261:N262 K261:K262 N207:N208 K207:K208" name="範囲1"/>
  </protectedRanges>
  <mergeCells count="452">
    <mergeCell ref="C131:G131"/>
    <mergeCell ref="H131:Q131"/>
    <mergeCell ref="R131:V131"/>
    <mergeCell ref="C146:G146"/>
    <mergeCell ref="C145:G145"/>
    <mergeCell ref="H146:AF146"/>
    <mergeCell ref="U141:W141"/>
    <mergeCell ref="X141:AF141"/>
    <mergeCell ref="H142:AF143"/>
    <mergeCell ref="C144:G144"/>
    <mergeCell ref="C141:G143"/>
    <mergeCell ref="N141:P141"/>
    <mergeCell ref="Q141:T141"/>
    <mergeCell ref="I141:M141"/>
    <mergeCell ref="H145:AF145"/>
    <mergeCell ref="H144:AF144"/>
    <mergeCell ref="C137:G137"/>
    <mergeCell ref="H137:AF137"/>
    <mergeCell ref="C138:G138"/>
    <mergeCell ref="H138:I138"/>
    <mergeCell ref="J138:S138"/>
    <mergeCell ref="T138:U138"/>
    <mergeCell ref="V138:AF138"/>
    <mergeCell ref="W131:AF131"/>
    <mergeCell ref="R130:V130"/>
    <mergeCell ref="H130:Q130"/>
    <mergeCell ref="C130:G130"/>
    <mergeCell ref="I122:M122"/>
    <mergeCell ref="H128:K128"/>
    <mergeCell ref="W128:Y128"/>
    <mergeCell ref="H123:AF124"/>
    <mergeCell ref="AB127:AD127"/>
    <mergeCell ref="AF127:AG127"/>
    <mergeCell ref="C129:G129"/>
    <mergeCell ref="H129:Q129"/>
    <mergeCell ref="R129:V129"/>
    <mergeCell ref="W129:AF129"/>
    <mergeCell ref="S128:U128"/>
    <mergeCell ref="AA128:AB128"/>
    <mergeCell ref="AD128:AE128"/>
    <mergeCell ref="C128:G128"/>
    <mergeCell ref="M128:N128"/>
    <mergeCell ref="P128:Q128"/>
    <mergeCell ref="Q122:T122"/>
    <mergeCell ref="W130:AF130"/>
    <mergeCell ref="C91:G91"/>
    <mergeCell ref="H92:AF92"/>
    <mergeCell ref="A109:AH110"/>
    <mergeCell ref="C92:G92"/>
    <mergeCell ref="B115:B121"/>
    <mergeCell ref="C115:G115"/>
    <mergeCell ref="H115:AF115"/>
    <mergeCell ref="C116:G116"/>
    <mergeCell ref="H116:AF116"/>
    <mergeCell ref="C117:G117"/>
    <mergeCell ref="H117:AF117"/>
    <mergeCell ref="C118:G118"/>
    <mergeCell ref="H118:AF118"/>
    <mergeCell ref="C119:G119"/>
    <mergeCell ref="H119:I119"/>
    <mergeCell ref="J119:S119"/>
    <mergeCell ref="T119:U119"/>
    <mergeCell ref="V119:AF119"/>
    <mergeCell ref="C120:G121"/>
    <mergeCell ref="H120:I121"/>
    <mergeCell ref="J120:S121"/>
    <mergeCell ref="T120:U121"/>
    <mergeCell ref="V120:AF121"/>
    <mergeCell ref="AB95:AD95"/>
    <mergeCell ref="C90:G90"/>
    <mergeCell ref="C87:G89"/>
    <mergeCell ref="N87:P87"/>
    <mergeCell ref="Q87:T87"/>
    <mergeCell ref="C85:G86"/>
    <mergeCell ref="H85:I86"/>
    <mergeCell ref="J85:S86"/>
    <mergeCell ref="T85:U86"/>
    <mergeCell ref="V85:AF86"/>
    <mergeCell ref="H90:AF90"/>
    <mergeCell ref="I87:M87"/>
    <mergeCell ref="U87:W87"/>
    <mergeCell ref="X87:AF87"/>
    <mergeCell ref="H88:AF89"/>
    <mergeCell ref="C82:G82"/>
    <mergeCell ref="H82:AF82"/>
    <mergeCell ref="C83:G83"/>
    <mergeCell ref="H83:AF83"/>
    <mergeCell ref="C84:G84"/>
    <mergeCell ref="H84:I84"/>
    <mergeCell ref="J84:S84"/>
    <mergeCell ref="T84:U84"/>
    <mergeCell ref="V84:AF84"/>
    <mergeCell ref="H77:Q77"/>
    <mergeCell ref="R77:V77"/>
    <mergeCell ref="W77:AF77"/>
    <mergeCell ref="C81:G81"/>
    <mergeCell ref="H81:J81"/>
    <mergeCell ref="C75:G75"/>
    <mergeCell ref="H75:Q75"/>
    <mergeCell ref="R75:V75"/>
    <mergeCell ref="W75:AF75"/>
    <mergeCell ref="C76:G76"/>
    <mergeCell ref="H76:Q76"/>
    <mergeCell ref="R76:V76"/>
    <mergeCell ref="W76:AF76"/>
    <mergeCell ref="C77:G77"/>
    <mergeCell ref="B61:B67"/>
    <mergeCell ref="C61:G61"/>
    <mergeCell ref="H61:AF61"/>
    <mergeCell ref="C62:G62"/>
    <mergeCell ref="H62:AF62"/>
    <mergeCell ref="C63:G63"/>
    <mergeCell ref="H63:AF63"/>
    <mergeCell ref="C64:G64"/>
    <mergeCell ref="H64:AF64"/>
    <mergeCell ref="C65:G65"/>
    <mergeCell ref="H65:I65"/>
    <mergeCell ref="J65:S65"/>
    <mergeCell ref="T65:U65"/>
    <mergeCell ref="V65:AF65"/>
    <mergeCell ref="C66:G67"/>
    <mergeCell ref="H66:I67"/>
    <mergeCell ref="J66:S67"/>
    <mergeCell ref="T66:U67"/>
    <mergeCell ref="A1:AH1"/>
    <mergeCell ref="P20:Q20"/>
    <mergeCell ref="S20:U20"/>
    <mergeCell ref="H21:Q21"/>
    <mergeCell ref="C7:G7"/>
    <mergeCell ref="C8:G8"/>
    <mergeCell ref="H7:AF7"/>
    <mergeCell ref="AA20:AB20"/>
    <mergeCell ref="AD20:AE20"/>
    <mergeCell ref="H8:AF8"/>
    <mergeCell ref="H10:AF10"/>
    <mergeCell ref="V11:AF11"/>
    <mergeCell ref="T11:U11"/>
    <mergeCell ref="J11:S11"/>
    <mergeCell ref="I14:M14"/>
    <mergeCell ref="H9:AF9"/>
    <mergeCell ref="T12:U13"/>
    <mergeCell ref="C9:G9"/>
    <mergeCell ref="H11:I11"/>
    <mergeCell ref="C10:G10"/>
    <mergeCell ref="B7:B13"/>
    <mergeCell ref="H12:I13"/>
    <mergeCell ref="J12:S13"/>
    <mergeCell ref="N14:P14"/>
    <mergeCell ref="H15:AF16"/>
    <mergeCell ref="Q14:T14"/>
    <mergeCell ref="C22:G22"/>
    <mergeCell ref="H28:AF28"/>
    <mergeCell ref="X33:AF33"/>
    <mergeCell ref="Q33:T33"/>
    <mergeCell ref="U14:W14"/>
    <mergeCell ref="C28:G28"/>
    <mergeCell ref="X14:AF14"/>
    <mergeCell ref="H30:I30"/>
    <mergeCell ref="C14:G16"/>
    <mergeCell ref="V30:AF30"/>
    <mergeCell ref="W20:Y20"/>
    <mergeCell ref="H20:K20"/>
    <mergeCell ref="C33:G35"/>
    <mergeCell ref="H34:AF35"/>
    <mergeCell ref="U33:W33"/>
    <mergeCell ref="I33:M33"/>
    <mergeCell ref="C30:G30"/>
    <mergeCell ref="C23:G23"/>
    <mergeCell ref="C20:G20"/>
    <mergeCell ref="C21:G21"/>
    <mergeCell ref="M20:N20"/>
    <mergeCell ref="H29:AF29"/>
    <mergeCell ref="J30:S30"/>
    <mergeCell ref="T30:U30"/>
    <mergeCell ref="H31:I32"/>
    <mergeCell ref="N33:P33"/>
    <mergeCell ref="AB73:AD73"/>
    <mergeCell ref="AF73:AG73"/>
    <mergeCell ref="AD74:AE74"/>
    <mergeCell ref="C74:G74"/>
    <mergeCell ref="M74:N74"/>
    <mergeCell ref="P74:Q74"/>
    <mergeCell ref="S74:U74"/>
    <mergeCell ref="AA74:AB74"/>
    <mergeCell ref="W74:Y74"/>
    <mergeCell ref="H74:K74"/>
    <mergeCell ref="C38:G38"/>
    <mergeCell ref="C37:G37"/>
    <mergeCell ref="C36:G36"/>
    <mergeCell ref="V66:AF67"/>
    <mergeCell ref="C68:G70"/>
    <mergeCell ref="N68:P68"/>
    <mergeCell ref="Q68:T68"/>
    <mergeCell ref="U68:W68"/>
    <mergeCell ref="X68:AF68"/>
    <mergeCell ref="H69:AF70"/>
    <mergeCell ref="C50:G51"/>
    <mergeCell ref="H50:AF51"/>
    <mergeCell ref="C49:G49"/>
    <mergeCell ref="H49:Q49"/>
    <mergeCell ref="AB48:AD48"/>
    <mergeCell ref="AF48:AG48"/>
    <mergeCell ref="AB41:AD41"/>
    <mergeCell ref="AF41:AG41"/>
    <mergeCell ref="C42:G42"/>
    <mergeCell ref="H42:Q42"/>
    <mergeCell ref="C43:G44"/>
    <mergeCell ref="H43:AF44"/>
    <mergeCell ref="AB45:AD45"/>
    <mergeCell ref="AF45:AG45"/>
    <mergeCell ref="C11:G11"/>
    <mergeCell ref="C12:G13"/>
    <mergeCell ref="H27:J27"/>
    <mergeCell ref="H22:Q22"/>
    <mergeCell ref="J31:S32"/>
    <mergeCell ref="T31:U32"/>
    <mergeCell ref="V31:AF32"/>
    <mergeCell ref="H91:AF91"/>
    <mergeCell ref="V12:AF13"/>
    <mergeCell ref="C31:G32"/>
    <mergeCell ref="R23:V23"/>
    <mergeCell ref="C27:G27"/>
    <mergeCell ref="C29:G29"/>
    <mergeCell ref="W21:AF21"/>
    <mergeCell ref="W22:AF22"/>
    <mergeCell ref="W23:AF23"/>
    <mergeCell ref="H23:Q23"/>
    <mergeCell ref="R22:V22"/>
    <mergeCell ref="R21:V21"/>
    <mergeCell ref="H36:AF36"/>
    <mergeCell ref="H37:AF37"/>
    <mergeCell ref="H38:AF38"/>
    <mergeCell ref="I68:M68"/>
    <mergeCell ref="A55:AH56"/>
    <mergeCell ref="B168:B174"/>
    <mergeCell ref="C168:G168"/>
    <mergeCell ref="H168:AF168"/>
    <mergeCell ref="C169:G169"/>
    <mergeCell ref="H169:AF169"/>
    <mergeCell ref="C170:G170"/>
    <mergeCell ref="H170:AF170"/>
    <mergeCell ref="C171:G171"/>
    <mergeCell ref="H171:AF171"/>
    <mergeCell ref="C172:G172"/>
    <mergeCell ref="H172:I172"/>
    <mergeCell ref="J172:S172"/>
    <mergeCell ref="T172:U172"/>
    <mergeCell ref="V172:AF172"/>
    <mergeCell ref="C173:G174"/>
    <mergeCell ref="H173:I174"/>
    <mergeCell ref="J173:S174"/>
    <mergeCell ref="T173:U174"/>
    <mergeCell ref="V173:AF174"/>
    <mergeCell ref="C175:G177"/>
    <mergeCell ref="I175:M175"/>
    <mergeCell ref="N175:P175"/>
    <mergeCell ref="Q175:T175"/>
    <mergeCell ref="U175:W175"/>
    <mergeCell ref="X175:AF175"/>
    <mergeCell ref="H176:AF177"/>
    <mergeCell ref="AB180:AD180"/>
    <mergeCell ref="AF180:AG180"/>
    <mergeCell ref="C181:G181"/>
    <mergeCell ref="H181:K181"/>
    <mergeCell ref="M181:N181"/>
    <mergeCell ref="P181:Q181"/>
    <mergeCell ref="S181:U181"/>
    <mergeCell ref="W181:Y181"/>
    <mergeCell ref="AA181:AB181"/>
    <mergeCell ref="AD181:AE181"/>
    <mergeCell ref="C182:G182"/>
    <mergeCell ref="H182:Q182"/>
    <mergeCell ref="R182:V182"/>
    <mergeCell ref="W182:AF182"/>
    <mergeCell ref="C183:G183"/>
    <mergeCell ref="H183:Q183"/>
    <mergeCell ref="R183:V183"/>
    <mergeCell ref="W183:AF183"/>
    <mergeCell ref="C184:G184"/>
    <mergeCell ref="H184:Q184"/>
    <mergeCell ref="R184:V184"/>
    <mergeCell ref="W184:AF184"/>
    <mergeCell ref="C188:G188"/>
    <mergeCell ref="H188:J188"/>
    <mergeCell ref="C189:G189"/>
    <mergeCell ref="H189:AF189"/>
    <mergeCell ref="C190:G190"/>
    <mergeCell ref="H190:AF190"/>
    <mergeCell ref="C191:G191"/>
    <mergeCell ref="H191:I191"/>
    <mergeCell ref="J191:S191"/>
    <mergeCell ref="T191:U191"/>
    <mergeCell ref="V191:AF191"/>
    <mergeCell ref="C192:G193"/>
    <mergeCell ref="H192:I193"/>
    <mergeCell ref="J192:S193"/>
    <mergeCell ref="T192:U193"/>
    <mergeCell ref="V192:AF193"/>
    <mergeCell ref="C194:G196"/>
    <mergeCell ref="I194:M194"/>
    <mergeCell ref="N194:P194"/>
    <mergeCell ref="Q194:T194"/>
    <mergeCell ref="U194:W194"/>
    <mergeCell ref="X194:AF194"/>
    <mergeCell ref="H195:AF196"/>
    <mergeCell ref="C197:G197"/>
    <mergeCell ref="H197:AF197"/>
    <mergeCell ref="C198:G198"/>
    <mergeCell ref="H198:AF198"/>
    <mergeCell ref="C199:G199"/>
    <mergeCell ref="H199:AF199"/>
    <mergeCell ref="B222:B228"/>
    <mergeCell ref="C222:G222"/>
    <mergeCell ref="H222:AF222"/>
    <mergeCell ref="C223:G223"/>
    <mergeCell ref="H223:AF223"/>
    <mergeCell ref="C224:G224"/>
    <mergeCell ref="H224:AF224"/>
    <mergeCell ref="C225:G225"/>
    <mergeCell ref="H225:AF225"/>
    <mergeCell ref="C226:G226"/>
    <mergeCell ref="H226:I226"/>
    <mergeCell ref="J226:S226"/>
    <mergeCell ref="T226:U226"/>
    <mergeCell ref="V226:AF226"/>
    <mergeCell ref="C227:G228"/>
    <mergeCell ref="H227:I228"/>
    <mergeCell ref="J227:S228"/>
    <mergeCell ref="T227:U228"/>
    <mergeCell ref="V227:AF228"/>
    <mergeCell ref="C229:G231"/>
    <mergeCell ref="I229:M229"/>
    <mergeCell ref="N229:P229"/>
    <mergeCell ref="Q229:T229"/>
    <mergeCell ref="U229:W229"/>
    <mergeCell ref="X229:AF229"/>
    <mergeCell ref="H230:AF231"/>
    <mergeCell ref="AB234:AD234"/>
    <mergeCell ref="AF234:AG234"/>
    <mergeCell ref="W237:AF237"/>
    <mergeCell ref="C238:G238"/>
    <mergeCell ref="H238:Q238"/>
    <mergeCell ref="R238:V238"/>
    <mergeCell ref="W238:AF238"/>
    <mergeCell ref="C242:G242"/>
    <mergeCell ref="H242:J242"/>
    <mergeCell ref="C235:G235"/>
    <mergeCell ref="H235:K235"/>
    <mergeCell ref="M235:N235"/>
    <mergeCell ref="P235:Q235"/>
    <mergeCell ref="S235:U235"/>
    <mergeCell ref="W235:Y235"/>
    <mergeCell ref="AA235:AB235"/>
    <mergeCell ref="AD235:AE235"/>
    <mergeCell ref="C236:G236"/>
    <mergeCell ref="H236:Q236"/>
    <mergeCell ref="R236:V236"/>
    <mergeCell ref="W236:AF236"/>
    <mergeCell ref="C237:G237"/>
    <mergeCell ref="H237:Q237"/>
    <mergeCell ref="R237:V237"/>
    <mergeCell ref="C248:G250"/>
    <mergeCell ref="I248:M248"/>
    <mergeCell ref="N248:P248"/>
    <mergeCell ref="Q248:T248"/>
    <mergeCell ref="U248:W248"/>
    <mergeCell ref="X248:AF248"/>
    <mergeCell ref="H249:AF250"/>
    <mergeCell ref="C246:G247"/>
    <mergeCell ref="H246:I247"/>
    <mergeCell ref="C244:G244"/>
    <mergeCell ref="H244:AF244"/>
    <mergeCell ref="C245:G245"/>
    <mergeCell ref="H245:I245"/>
    <mergeCell ref="J245:S245"/>
    <mergeCell ref="T245:U245"/>
    <mergeCell ref="V245:AF245"/>
    <mergeCell ref="J246:S247"/>
    <mergeCell ref="T246:U247"/>
    <mergeCell ref="V246:AF247"/>
    <mergeCell ref="AF95:AG95"/>
    <mergeCell ref="C96:G96"/>
    <mergeCell ref="H96:Q96"/>
    <mergeCell ref="C97:G98"/>
    <mergeCell ref="H97:AF98"/>
    <mergeCell ref="AB149:AD149"/>
    <mergeCell ref="AF149:AG149"/>
    <mergeCell ref="C150:G150"/>
    <mergeCell ref="H150:Q150"/>
    <mergeCell ref="V139:AF140"/>
    <mergeCell ref="U122:W122"/>
    <mergeCell ref="X122:AF122"/>
    <mergeCell ref="C139:G140"/>
    <mergeCell ref="H139:I140"/>
    <mergeCell ref="J139:S140"/>
    <mergeCell ref="T139:U140"/>
    <mergeCell ref="C135:G135"/>
    <mergeCell ref="H135:J135"/>
    <mergeCell ref="C136:G136"/>
    <mergeCell ref="H136:AF136"/>
    <mergeCell ref="C122:G124"/>
    <mergeCell ref="N122:P122"/>
    <mergeCell ref="AB102:AD102"/>
    <mergeCell ref="AF102:AG102"/>
    <mergeCell ref="C103:G103"/>
    <mergeCell ref="H103:Q103"/>
    <mergeCell ref="C104:G105"/>
    <mergeCell ref="H104:AF105"/>
    <mergeCell ref="AB99:AD99"/>
    <mergeCell ref="AF99:AG99"/>
    <mergeCell ref="C257:G257"/>
    <mergeCell ref="H257:Q257"/>
    <mergeCell ref="AB256:AD256"/>
    <mergeCell ref="AF256:AG256"/>
    <mergeCell ref="C151:G152"/>
    <mergeCell ref="H151:AF152"/>
    <mergeCell ref="AB202:AD202"/>
    <mergeCell ref="AF202:AG202"/>
    <mergeCell ref="C203:G203"/>
    <mergeCell ref="H203:Q203"/>
    <mergeCell ref="C204:G205"/>
    <mergeCell ref="H204:AF205"/>
    <mergeCell ref="A162:AH163"/>
    <mergeCell ref="A216:AH217"/>
    <mergeCell ref="C251:G251"/>
    <mergeCell ref="H251:AF251"/>
    <mergeCell ref="C211:G212"/>
    <mergeCell ref="H211:AF212"/>
    <mergeCell ref="AB263:AD263"/>
    <mergeCell ref="AF263:AG263"/>
    <mergeCell ref="C264:G264"/>
    <mergeCell ref="H264:Q264"/>
    <mergeCell ref="C265:G266"/>
    <mergeCell ref="H265:AF266"/>
    <mergeCell ref="AB156:AD156"/>
    <mergeCell ref="AF156:AG156"/>
    <mergeCell ref="C157:G157"/>
    <mergeCell ref="H157:Q157"/>
    <mergeCell ref="C158:G159"/>
    <mergeCell ref="H158:AF159"/>
    <mergeCell ref="AB209:AD209"/>
    <mergeCell ref="AF209:AG209"/>
    <mergeCell ref="C210:G210"/>
    <mergeCell ref="H210:Q210"/>
    <mergeCell ref="C258:G259"/>
    <mergeCell ref="H258:AF259"/>
    <mergeCell ref="C252:G252"/>
    <mergeCell ref="H252:AF252"/>
    <mergeCell ref="C253:G253"/>
    <mergeCell ref="H253:AF253"/>
    <mergeCell ref="C243:G243"/>
    <mergeCell ref="H243:AF243"/>
  </mergeCells>
  <phoneticPr fontId="7"/>
  <conditionalFormatting sqref="H115:H116 H117:AF119 J120 V120 I122 Q122 X122 H123 M128 P128 AA128 AD128 H129:Q131 W129:AF131 H136:AF138 J139 V139 I141 Q141 X141 H142:AF146 H195:AF199 H249:AF253 H61:AF64 J65:S67 V65:AF67 I68 Q68 X68 H69 M74 P74 AA74 AD74 H75:Q77 W75:AF77 H82:AF83 J84:S86 V84:AF86 I87 Q87 X87 H88:AF92 H7:AF10 J11:S13 V11:AF13 I14 Q14 X14 H15 M20 P20 AA20 AD20 H21:Q23 W21:AF23 H28:AF29 J30:S32 V30:AF32 I33 Q33 X33 H34:AF39">
    <cfRule type="notContainsBlanks" dxfId="48" priority="66">
      <formula>LEN(TRIM(H7))&gt;0</formula>
    </cfRule>
  </conditionalFormatting>
  <conditionalFormatting sqref="H27:J27">
    <cfRule type="containsBlanks" dxfId="43" priority="90">
      <formula>LEN(TRIM(H27))=0</formula>
    </cfRule>
  </conditionalFormatting>
  <conditionalFormatting sqref="H81:J81">
    <cfRule type="containsBlanks" dxfId="42" priority="82">
      <formula>LEN(TRIM(H81))=0</formula>
    </cfRule>
  </conditionalFormatting>
  <conditionalFormatting sqref="H135:J135">
    <cfRule type="containsBlanks" dxfId="41" priority="76">
      <formula>LEN(TRIM(H135))=0</formula>
    </cfRule>
  </conditionalFormatting>
  <conditionalFormatting sqref="H188:J188">
    <cfRule type="containsBlanks" dxfId="40" priority="44">
      <formula>LEN(TRIM(H188))=0</formula>
    </cfRule>
  </conditionalFormatting>
  <conditionalFormatting sqref="H242:J242">
    <cfRule type="containsBlanks" dxfId="39" priority="34">
      <formula>LEN(TRIM(H242))=0</formula>
    </cfRule>
  </conditionalFormatting>
  <conditionalFormatting sqref="H20:K20">
    <cfRule type="containsBlanks" dxfId="38" priority="58">
      <formula>LEN(TRIM(H20))=0</formula>
    </cfRule>
  </conditionalFormatting>
  <conditionalFormatting sqref="H74:K74">
    <cfRule type="containsBlanks" dxfId="37" priority="207">
      <formula>LEN(TRIM(H74))=0</formula>
    </cfRule>
    <cfRule type="notContainsBlanks" dxfId="36" priority="53">
      <formula>LEN(TRIM(H74))&gt;0</formula>
    </cfRule>
  </conditionalFormatting>
  <conditionalFormatting sqref="H128:K128">
    <cfRule type="containsBlanks" dxfId="34" priority="210">
      <formula>LEN(TRIM(H128))=0</formula>
    </cfRule>
  </conditionalFormatting>
  <conditionalFormatting sqref="H181:K181">
    <cfRule type="containsBlanks" dxfId="33" priority="38">
      <formula>LEN(TRIM(H181))=0</formula>
    </cfRule>
  </conditionalFormatting>
  <conditionalFormatting sqref="H235:K235">
    <cfRule type="containsBlanks" dxfId="32" priority="28">
      <formula>LEN(TRIM(H235))=0</formula>
    </cfRule>
  </conditionalFormatting>
  <conditionalFormatting sqref="H42:Q43">
    <cfRule type="notContainsBlanks" dxfId="31" priority="9">
      <formula>LEN(TRIM(H42))&gt;0</formula>
    </cfRule>
  </conditionalFormatting>
  <conditionalFormatting sqref="H96:Q97">
    <cfRule type="notContainsBlanks" dxfId="30" priority="17">
      <formula>LEN(TRIM(H96))&gt;0</formula>
    </cfRule>
  </conditionalFormatting>
  <conditionalFormatting sqref="H103:Q104">
    <cfRule type="notContainsBlanks" dxfId="29" priority="8">
      <formula>LEN(TRIM(H103))&gt;0</formula>
    </cfRule>
  </conditionalFormatting>
  <conditionalFormatting sqref="H150:Q151">
    <cfRule type="notContainsBlanks" dxfId="28" priority="15">
      <formula>LEN(TRIM(H150))&gt;0</formula>
    </cfRule>
  </conditionalFormatting>
  <conditionalFormatting sqref="H157:Q158">
    <cfRule type="notContainsBlanks" dxfId="27" priority="7">
      <formula>LEN(TRIM(H157))&gt;0</formula>
    </cfRule>
  </conditionalFormatting>
  <conditionalFormatting sqref="H203:Q204">
    <cfRule type="notContainsBlanks" dxfId="26" priority="3">
      <formula>LEN(TRIM(H203))&gt;0</formula>
    </cfRule>
  </conditionalFormatting>
  <conditionalFormatting sqref="H210:Q211">
    <cfRule type="notContainsBlanks" dxfId="25" priority="1">
      <formula>LEN(TRIM(H210))&gt;0</formula>
    </cfRule>
  </conditionalFormatting>
  <conditionalFormatting sqref="H257:Q258">
    <cfRule type="notContainsBlanks" dxfId="24" priority="11">
      <formula>LEN(TRIM(H257))&gt;0</formula>
    </cfRule>
  </conditionalFormatting>
  <conditionalFormatting sqref="H264:Q265">
    <cfRule type="notContainsBlanks" dxfId="23" priority="5">
      <formula>LEN(TRIM(H264))&gt;0</formula>
    </cfRule>
  </conditionalFormatting>
  <conditionalFormatting sqref="H168:AF171 J172:S174 V172:AF174 I175 Q175 X175 H176 M181 P181 AA181 AD181 H182:Q184 W182:AF184 H189:AF190 J191:S193 V191:AF193 I194 Q194 X194">
    <cfRule type="notContainsBlanks" dxfId="21" priority="40">
      <formula>LEN(TRIM(H168))&gt;0</formula>
    </cfRule>
  </conditionalFormatting>
  <conditionalFormatting sqref="H222:AF225">
    <cfRule type="notContainsBlanks" dxfId="19" priority="26">
      <formula>LEN(TRIM(H222))&gt;0</formula>
    </cfRule>
  </conditionalFormatting>
  <conditionalFormatting sqref="J226:S228 V226:AF228 I229 Q229 X229 H230 M235 P235 AA235 AD235 H236:Q238 W236:AF238 H243:AF244 J245:S247 V245:AF247 I248 Q248 X248">
    <cfRule type="notContainsBlanks" dxfId="18" priority="30">
      <formula>LEN(TRIM(H226))&gt;0</formula>
    </cfRule>
  </conditionalFormatting>
  <conditionalFormatting sqref="M20 P20 AA20 AD20 H21:Q23 W21:AF23">
    <cfRule type="containsBlanks" dxfId="17" priority="204">
      <formula>LEN(TRIM(H20))=0</formula>
    </cfRule>
  </conditionalFormatting>
  <conditionalFormatting sqref="M74 P74 AA74 AD74 H75:Q77 W75:AF77">
    <cfRule type="containsBlanks" dxfId="16" priority="84">
      <formula>LEN(TRIM(H74))=0</formula>
    </cfRule>
  </conditionalFormatting>
  <conditionalFormatting sqref="M128 P128 AA128 AD128 H129:Q131 W129:AF131">
    <cfRule type="containsBlanks" dxfId="15" priority="78">
      <formula>LEN(TRIM(H128))=0</formula>
    </cfRule>
  </conditionalFormatting>
  <conditionalFormatting sqref="M181 P181 AA181 AD181 H182:Q184 W182:AF184">
    <cfRule type="containsBlanks" dxfId="14" priority="45">
      <formula>LEN(TRIM(H181))=0</formula>
    </cfRule>
  </conditionalFormatting>
  <conditionalFormatting sqref="M235 P235 AA235 AD235 H236:Q238 W236:AF238">
    <cfRule type="containsBlanks" dxfId="13" priority="35">
      <formula>LEN(TRIM(H235))=0</formula>
    </cfRule>
  </conditionalFormatting>
  <conditionalFormatting sqref="W20:Y20">
    <cfRule type="containsBlanks" dxfId="12" priority="59">
      <formula>LEN(TRIM(W20))=0</formula>
    </cfRule>
  </conditionalFormatting>
  <conditionalFormatting sqref="W74:Y74">
    <cfRule type="containsBlanks" dxfId="10" priority="208">
      <formula>LEN(TRIM(W74))=0</formula>
    </cfRule>
  </conditionalFormatting>
  <conditionalFormatting sqref="W128:Y128">
    <cfRule type="containsBlanks" dxfId="8" priority="209">
      <formula>LEN(TRIM(W128))=0</formula>
    </cfRule>
  </conditionalFormatting>
  <conditionalFormatting sqref="W181:Y181">
    <cfRule type="containsBlanks" dxfId="7" priority="39">
      <formula>LEN(TRIM(W181))=0</formula>
    </cfRule>
  </conditionalFormatting>
  <conditionalFormatting sqref="W235:Y235">
    <cfRule type="containsBlanks" dxfId="6" priority="29">
      <formula>LEN(TRIM(W235))=0</formula>
    </cfRule>
  </conditionalFormatting>
  <dataValidations count="4">
    <dataValidation type="custom" imeMode="halfAlpha" allowBlank="1" showInputMessage="1" showErrorMessage="1" error="半角数字で入力してください。" sqref="H182:Q184 W182:AF184 W129:AF131 H75:Q77 W75:AF77 H129:Q131 I33 W236:AF238 H236:Q238 H21:Q23 W21:AF23" xr:uid="{00000000-0002-0000-0700-000000000000}">
      <formula1>LENB(H21)=LEN(H21)</formula1>
    </dataValidation>
    <dataValidation allowBlank="1" showInputMessage="1" sqref="H197:AF199 H251:AF253" xr:uid="{41D7CA1D-612F-468B-B95A-FD72B6A137E1}"/>
    <dataValidation imeMode="halfAlpha" allowBlank="1" showInputMessage="1" showErrorMessage="1" sqref="H235:K235 M235:N235 P235:Q235 W235:Y235 AA235:AB235 AD235:AE235 H20:K20 M20:N20 P20:Q20 W20:Y20 AA20:AB20 AD20:AE20 H74:K74 M74:N74 P74:Q74 W74:Y74 AA74:AB74 AD74:AE74 H128:K128 M128:N128 P128:Q128 W128:Y128 AA128:AB128 AD128:AE128 H181:K181 M181:N181 P181:Q181 W181:Y181 AA181:AB181 AD181:AE181" xr:uid="{C99349F0-F973-4235-8CC8-801BD73EE312}"/>
    <dataValidation imeMode="halfAlpha" allowBlank="1" showInputMessage="1" showErrorMessage="1" error="半角数字で入力してください。" sqref="H49:Q49 H50:AF51 H96:Q96 H43:AF44 H150:Q150 H151:AF152 H264:Q264 H157:Q157 H257:Q257 H258:AF259 H42:Q42 H104:AF105 H103:Q103 H97:AF98 H158:AF159 H265:AF266 H203:Q203 H204:AF205 H210:Q210 H211:AF212" xr:uid="{2A490D7C-C1D6-474E-A443-A78E5E9EB927}"/>
  </dataValidations>
  <printOptions horizontalCentered="1"/>
  <pageMargins left="0.59055118110236227" right="0.23622047244094491" top="0.55118110236220474" bottom="0.55118110236220474" header="0.31496062992125984" footer="0.31496062992125984"/>
  <pageSetup paperSize="9" scale="92" fitToWidth="0" orientation="portrait" cellComments="asDisplayed" r:id="rId1"/>
  <headerFooter alignWithMargins="0"/>
  <rowBreaks count="4" manualBreakCount="4">
    <brk id="54" max="33" man="1"/>
    <brk id="108" max="33" man="1"/>
    <brk id="161" max="33" man="1"/>
    <brk id="215" max="33" man="1"/>
  </rowBreaks>
  <ignoredErrors>
    <ignoredError sqref="C5 C18 C25 C59 C72 C79 C113 C126 C133 C166 C179 C186 C220 C233 C240 C255 C201 C148 C94 C46 C40 C154 C207 C261 C100" numberStoredAsText="1"/>
    <ignoredError sqref="H49:H50 H257:H258 H264:H265 H210:H211 H203:H204 H157:H158 H150:H151 H103:H104 H96:H97 H42:H43" unlockedFormula="1"/>
  </ignoredErrors>
  <extLst>
    <ext xmlns:x14="http://schemas.microsoft.com/office/spreadsheetml/2009/9/main" uri="{78C0D931-6437-407d-A8EE-F0AAD7539E65}">
      <x14:conditionalFormattings>
        <x14:conditionalFormatting xmlns:xm="http://schemas.microsoft.com/office/excel/2006/main">
          <x14:cfRule type="expression" priority="64" id="{EA74AF03-0A3F-4D22-8392-5CEFB0F3A114}">
            <xm:f>入力シート!$B$49=FALSE</xm:f>
            <x14:dxf>
              <fill>
                <patternFill>
                  <bgColor theme="0" tint="-0.34998626667073579"/>
                </patternFill>
              </fill>
            </x14:dxf>
          </x14:cfRule>
          <xm:sqref>A55:AH56</xm:sqref>
        </x14:conditionalFormatting>
        <x14:conditionalFormatting xmlns:xm="http://schemas.microsoft.com/office/excel/2006/main">
          <x14:cfRule type="expression" priority="448" id="{8175DB4A-3AEC-4669-BD8C-72ED3C3ED156}">
            <xm:f>OR(AND(入力シート!$B$84=FALSE,入力シート!$B$49),AND(入力シート!$B$84=FALSE,入力シート!$B$49=FALSE),AND(入力シート!$B$84,入力シート!$B$49=FALSE))</xm:f>
            <x14:dxf>
              <fill>
                <patternFill>
                  <bgColor theme="0" tint="-0.34998626667073579"/>
                </patternFill>
              </fill>
            </x14:dxf>
          </x14:cfRule>
          <xm:sqref>A109:AH110</xm:sqref>
        </x14:conditionalFormatting>
        <x14:conditionalFormatting xmlns:xm="http://schemas.microsoft.com/office/excel/2006/main">
          <x14:cfRule type="expression" priority="22" id="{ADAD1C2A-76F4-4830-8891-600802642B25}">
            <xm:f>OR(AND(入力シート!$B$119=FALSE,入力シート!$B$49),AND(入力シート!$B$119=FALSE,入力シート!$B$49=FALSE),AND(入力シート!$B$119,入力シート!$B$49=FALSE))</xm:f>
            <x14:dxf>
              <fill>
                <patternFill>
                  <bgColor theme="0" tint="-0.34998626667073579"/>
                </patternFill>
              </fill>
            </x14:dxf>
          </x14:cfRule>
          <xm:sqref>A162:AH163</xm:sqref>
        </x14:conditionalFormatting>
        <x14:conditionalFormatting xmlns:xm="http://schemas.microsoft.com/office/excel/2006/main">
          <x14:cfRule type="expression" priority="21" id="{6EBD1EB3-667B-4483-B751-E6AF79ECF7A1}">
            <xm:f>OR(AND(入力シート!$B$154=FALSE,入力シート!$B$49),AND(入力シート!$B$154=FALSE,入力シート!$B$49=FALSE),AND(入力シート!$B$154,入力シート!$B$49=FALSE))</xm:f>
            <x14:dxf>
              <fill>
                <patternFill>
                  <bgColor theme="0" tint="-0.34998626667073579"/>
                </patternFill>
              </fill>
            </x14:dxf>
          </x14:cfRule>
          <xm:sqref>A216:AH217</xm:sqref>
        </x14:conditionalFormatting>
        <x14:conditionalFormatting xmlns:xm="http://schemas.microsoft.com/office/excel/2006/main">
          <x14:cfRule type="expression" priority="10" id="{2E6F6EEC-F116-48E1-9ABF-4B1AEFB4554F}">
            <xm:f>入力シート!$B$49=FALSE</xm:f>
            <x14:dxf>
              <font>
                <color theme="1" tint="0.499984740745262"/>
              </font>
              <fill>
                <patternFill>
                  <bgColor theme="0" tint="-0.14996795556505021"/>
                </patternFill>
              </fill>
            </x14:dxf>
          </x14:cfRule>
          <xm:sqref>H103:H104 H157:H158 H264:H265 H203:H204 H61:AF64 J65:S67 V65:AF67 I68 Q68 X68 H69 M74 P74 AA74 AD74 H75:Q77 W75:AF77 H81 H82:AF83 J84:S86 V84:AF86 I87 Q87 X87 H88:AF89 H90:O91 H92:AF92 H96:H97 J119:S121 V119:AF121 I122:M122 Q122:T122 X122:AF122 H123:AF124 H128:K128 M128:N128 P128:Q128 W128:Y128 AA128:AB128 AD128:AE128 H129:Q131 W129:AF131 H135:J135 H136:AF137 J138:S140 V138:AF140 I141:M141 Q141:T141 X141:AF141 H142:AF146 H150:H151 H168:AF171 J172:S174 V172:AF174 I175:M175 Q175:T175 X175:AF175 H176:AF177 H181:K181 M181:N181 P181:Q181 W181:Y181 AA181:AB181 AD181:AE181 H182:Q184 W182:AF184 H188:J188 H189:AF190 J191:S193 V191:AF193 I194:M194 Q194:T194 X194:AF194 H195:AF199 H222:AF225 J226:S228 V226:AF228 I229:M229 Q229:T229 X229:AF229 H230:AF231 H235:K235 M235:N235 P235:Q235 W235:Y235 AA235:AB235 AD235:AE235 H236:Q238 W236:AF238 H242:J242 H243:AF244 J245:S247 V245:AF247 I248:M248 Q248:T248 X248:AF248 H249:AF253 H257:H258</xm:sqref>
        </x14:conditionalFormatting>
        <x14:conditionalFormatting xmlns:xm="http://schemas.microsoft.com/office/excel/2006/main">
          <x14:cfRule type="expression" priority="50" id="{36FC6900-41FD-4E79-B42B-DC610553BBBF}">
            <xm:f>入力シート!$B$84=FALSE</xm:f>
            <x14:dxf>
              <font>
                <color theme="1" tint="0.499984740745262"/>
              </font>
              <fill>
                <patternFill>
                  <bgColor theme="0" tint="-0.14996795556505021"/>
                </patternFill>
              </fill>
            </x14:dxf>
          </x14:cfRule>
          <xm:sqref>H150:H151 H115:AF118 J119:S121 V119:AF121 I122 Q122 X122 H123 H128 M128 P128 W128 AA128 AD128 H129:Q131 W129:AF131 H135 H136:AF137 J138:S140 V138:AF140 I141 Q141 X141 H142:AF146</xm:sqref>
        </x14:conditionalFormatting>
        <x14:conditionalFormatting xmlns:xm="http://schemas.microsoft.com/office/excel/2006/main">
          <x14:cfRule type="expression" priority="4" id="{3E1B358C-2CE0-4A2E-97C1-83422FEE6A3E}">
            <xm:f>入力シート!$B$84=FALSE</xm:f>
            <x14:dxf>
              <font>
                <color theme="1" tint="0.499984740745262"/>
              </font>
              <fill>
                <patternFill>
                  <bgColor theme="0" tint="-0.14996795556505021"/>
                </patternFill>
              </fill>
            </x14:dxf>
          </x14:cfRule>
          <xm:sqref>H203:H204</xm:sqref>
        </x14:conditionalFormatting>
        <x14:conditionalFormatting xmlns:xm="http://schemas.microsoft.com/office/excel/2006/main">
          <x14:cfRule type="expression" priority="2" id="{B022FF4A-A9B2-4C87-9812-DED45E96283A}">
            <xm:f>入力シート!$B$49=FALSE</xm:f>
            <x14:dxf>
              <font>
                <color theme="1" tint="0.499984740745262"/>
              </font>
              <fill>
                <patternFill>
                  <bgColor theme="0" tint="-0.14996795556505021"/>
                </patternFill>
              </fill>
            </x14:dxf>
          </x14:cfRule>
          <xm:sqref>H210:H211</xm:sqref>
        </x14:conditionalFormatting>
        <x14:conditionalFormatting xmlns:xm="http://schemas.microsoft.com/office/excel/2006/main">
          <x14:cfRule type="expression" priority="23" id="{CA81D79C-85AF-48F5-AEB5-AD82268323DE}">
            <xm:f>入力シート!$B$154=FALSE</xm:f>
            <x14:dxf>
              <font>
                <color theme="1" tint="0.499984740745262"/>
              </font>
              <fill>
                <patternFill>
                  <bgColor theme="0" tint="-0.14996795556505021"/>
                </patternFill>
              </fill>
            </x14:dxf>
          </x14:cfRule>
          <xm:sqref>H257:H258 H222:AF225 J226:S228 V226:AF228 I229:M229 Q229:T229 X229:AF229 H230:AF231 H235:K235 M235:N235 P235:Q235 W235:Y235 AA235:AB235 AD235:AE235 H236:Q238 W236:AF238 H242:J242 H243:AF244 J245:S247 V245:AF247 I248:M248 Q248:T248 X248:AF248 H249:AF253</xm:sqref>
        </x14:conditionalFormatting>
        <x14:conditionalFormatting xmlns:xm="http://schemas.microsoft.com/office/excel/2006/main">
          <x14:cfRule type="expression" priority="52" id="{FF2DA0E0-074A-47E0-B883-A39864B1ED47}">
            <xm:f>入力シート!$B$49=FALSE</xm:f>
            <x14:dxf>
              <fill>
                <patternFill>
                  <bgColor theme="0" tint="-0.14996795556505021"/>
                </patternFill>
              </fill>
            </x14:dxf>
          </x14:cfRule>
          <xm:sqref>H74:K74</xm:sqref>
        </x14:conditionalFormatting>
        <x14:conditionalFormatting xmlns:xm="http://schemas.microsoft.com/office/excel/2006/main">
          <x14:cfRule type="expression" priority="25" id="{F62B4DE1-80A2-43CC-BA9F-C23CD4621C2B}">
            <xm:f>入力シート!$B$49=FALSE</xm:f>
            <x14:dxf>
              <font>
                <color theme="1" tint="0.499984740745262"/>
              </font>
              <fill>
                <patternFill>
                  <bgColor theme="0" tint="-0.14996795556505021"/>
                </patternFill>
              </fill>
            </x14:dxf>
          </x14:cfRule>
          <xm:sqref>H115:AF118</xm:sqref>
        </x14:conditionalFormatting>
        <x14:conditionalFormatting xmlns:xm="http://schemas.microsoft.com/office/excel/2006/main">
          <x14:cfRule type="expression" priority="24" id="{45553B03-AE5D-497F-BB41-80676E62FD7A}">
            <xm:f>入力シート!$B$119=FALSE</xm:f>
            <x14:dxf>
              <font>
                <color theme="1" tint="0.499984740745262"/>
              </font>
              <fill>
                <patternFill>
                  <bgColor theme="0" tint="-0.14996795556505021"/>
                </patternFill>
              </fill>
            </x14:dxf>
          </x14:cfRule>
          <xm:sqref>H168:AF172 J173:S174 V173:AF174 I175:M175 Q175:T175 X175:AF175 H176:AF177 H181:K181 M181:N181 P181:Q181 W181:Y181 AA181:AB181 AD181:AE181 H182:Q184 W182:AF184 H188:J188 H189:AF190 J191:S193 V191:AF193 I194:M194 Q194:T194 X194:AF194 H195:AF199</xm:sqref>
        </x14:conditionalFormatting>
        <x14:conditionalFormatting xmlns:xm="http://schemas.microsoft.com/office/excel/2006/main">
          <x14:cfRule type="expression" priority="51" id="{21714527-FC20-41C0-8F16-3C6770CA2281}">
            <xm:f>入力シート!$B$49=FALSE</xm:f>
            <x14:dxf>
              <fill>
                <patternFill>
                  <bgColor theme="0" tint="-0.14996795556505021"/>
                </patternFill>
              </fill>
            </x14:dxf>
          </x14:cfRule>
          <xm:sqref>W74:Y74</xm:sqref>
        </x14:conditionalFormatting>
        <x14:conditionalFormatting xmlns:xm="http://schemas.microsoft.com/office/excel/2006/main">
          <x14:cfRule type="expression" priority="49" id="{DDB712DA-A656-4825-B681-3950B37032B5}">
            <xm:f>入力シート!$B$84=FALSE</xm:f>
            <x14:dxf>
              <fill>
                <patternFill>
                  <bgColor theme="0" tint="-0.14996795556505021"/>
                </patternFill>
              </fill>
            </x14:dxf>
          </x14:cfRule>
          <xm:sqref>W128:Y128</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tabColor theme="9" tint="0.59999389629810485"/>
  </sheetPr>
  <dimension ref="A1:AH50"/>
  <sheetViews>
    <sheetView showGridLines="0" view="pageBreakPreview" topLeftCell="A34" zoomScaleNormal="90" zoomScaleSheetLayoutView="100" workbookViewId="0"/>
  </sheetViews>
  <sheetFormatPr defaultColWidth="2.875" defaultRowHeight="16.5" customHeight="1" x14ac:dyDescent="0.15"/>
  <cols>
    <col min="1" max="1" width="1.875" style="13" customWidth="1"/>
    <col min="2" max="2" width="2.875" style="13"/>
    <col min="3" max="14" width="3.625" style="13" customWidth="1"/>
    <col min="15" max="15" width="5.125" style="13" customWidth="1"/>
    <col min="16" max="26" width="2.875" style="13"/>
    <col min="27" max="27" width="2.875" style="23"/>
    <col min="28" max="40" width="2.875" style="13"/>
    <col min="41" max="41" width="2.875" style="13" customWidth="1"/>
    <col min="42" max="16384" width="2.875" style="13"/>
  </cols>
  <sheetData>
    <row r="1" spans="2:28" ht="16.5" customHeight="1" x14ac:dyDescent="0.15">
      <c r="B1" s="7"/>
      <c r="C1" s="35"/>
      <c r="D1" s="35"/>
      <c r="E1" s="35"/>
      <c r="F1" s="35"/>
      <c r="G1" s="35"/>
      <c r="H1" s="24"/>
      <c r="I1" s="24"/>
      <c r="J1" s="24"/>
      <c r="K1" s="24"/>
      <c r="L1" s="24"/>
      <c r="M1" s="24"/>
      <c r="N1" s="24"/>
      <c r="O1" s="24"/>
      <c r="P1" s="24"/>
      <c r="Q1" s="24"/>
      <c r="R1" s="24"/>
      <c r="S1" s="24"/>
      <c r="T1" s="24"/>
      <c r="U1" s="24"/>
      <c r="V1" s="24"/>
      <c r="W1" s="24"/>
      <c r="X1" s="24"/>
      <c r="Y1" s="24"/>
      <c r="Z1" s="24"/>
      <c r="AA1" s="24"/>
      <c r="AB1" s="15"/>
    </row>
    <row r="2" spans="2:28" ht="16.5" customHeight="1" x14ac:dyDescent="0.15">
      <c r="B2" s="17" t="s">
        <v>330</v>
      </c>
      <c r="C2" s="4"/>
      <c r="D2" s="4"/>
      <c r="E2" s="4"/>
      <c r="F2" s="4"/>
      <c r="G2" s="4"/>
      <c r="H2" s="4"/>
      <c r="I2" s="4"/>
      <c r="J2" s="4"/>
      <c r="K2" s="4"/>
      <c r="L2" s="28"/>
      <c r="M2" s="28"/>
      <c r="N2" s="4"/>
      <c r="O2" s="4"/>
      <c r="P2" s="4"/>
      <c r="Q2" s="4"/>
      <c r="R2" s="4"/>
      <c r="S2" s="4"/>
      <c r="T2" s="4"/>
      <c r="U2" s="4"/>
      <c r="V2" s="4"/>
      <c r="W2" s="4"/>
      <c r="X2" s="4"/>
      <c r="Y2" s="4"/>
      <c r="Z2" s="4"/>
      <c r="AA2" s="15"/>
      <c r="AB2" s="15"/>
    </row>
    <row r="3" spans="2:28" ht="16.5" customHeight="1" x14ac:dyDescent="0.15">
      <c r="C3" s="3"/>
      <c r="D3" s="2"/>
      <c r="E3" s="2"/>
      <c r="F3" s="36"/>
      <c r="G3" s="2"/>
      <c r="H3" s="2"/>
      <c r="I3" s="2"/>
      <c r="J3" s="2"/>
      <c r="K3" s="2"/>
      <c r="L3" s="2"/>
      <c r="M3" s="285"/>
      <c r="N3" s="3"/>
      <c r="O3" s="3"/>
      <c r="P3" s="3"/>
      <c r="Q3" s="3"/>
      <c r="R3" s="3"/>
      <c r="S3" s="3"/>
      <c r="T3" s="3"/>
      <c r="U3" s="3"/>
      <c r="V3" s="3"/>
      <c r="W3" s="3"/>
      <c r="X3" s="3"/>
      <c r="Y3" s="3"/>
      <c r="Z3" s="3"/>
      <c r="AA3" s="3"/>
      <c r="AB3" s="3"/>
    </row>
    <row r="4" spans="2:28" ht="16.5" customHeight="1" x14ac:dyDescent="0.15">
      <c r="C4" s="5" t="s">
        <v>143</v>
      </c>
      <c r="D4" s="3" t="s">
        <v>324</v>
      </c>
      <c r="E4" s="2"/>
      <c r="F4" s="2"/>
      <c r="G4" s="2"/>
      <c r="H4" s="2"/>
      <c r="I4" s="2"/>
      <c r="J4" s="2"/>
      <c r="K4" s="2"/>
      <c r="L4" s="2"/>
      <c r="M4" s="285"/>
      <c r="N4" s="3"/>
      <c r="O4" s="3"/>
      <c r="P4" s="3"/>
      <c r="Q4" s="3"/>
      <c r="R4" s="3"/>
      <c r="S4" s="3"/>
      <c r="T4" s="3"/>
      <c r="U4" s="3"/>
      <c r="V4" s="3"/>
      <c r="W4" s="3"/>
      <c r="X4" s="3"/>
      <c r="Y4" s="3"/>
      <c r="Z4" s="3"/>
      <c r="AA4" s="3"/>
      <c r="AB4" s="3"/>
    </row>
    <row r="5" spans="2:28" ht="16.5" customHeight="1" x14ac:dyDescent="0.15">
      <c r="B5" s="3"/>
      <c r="C5" s="3"/>
      <c r="D5" s="2"/>
      <c r="E5" s="2"/>
      <c r="F5" s="2"/>
      <c r="G5" s="2"/>
      <c r="H5" s="2"/>
      <c r="I5" s="2"/>
      <c r="J5" s="2"/>
      <c r="K5" s="2"/>
      <c r="L5" s="2"/>
      <c r="M5" s="285"/>
      <c r="N5" s="3"/>
      <c r="O5" s="3"/>
      <c r="P5" s="3"/>
      <c r="Q5" s="3"/>
      <c r="R5" s="3"/>
      <c r="S5" s="3"/>
      <c r="T5" s="3"/>
      <c r="U5" s="3"/>
      <c r="V5" s="3"/>
      <c r="W5" s="3"/>
      <c r="X5" s="3"/>
      <c r="Y5" s="3"/>
      <c r="Z5" s="3"/>
      <c r="AA5" s="3"/>
      <c r="AB5" s="3"/>
    </row>
    <row r="6" spans="2:28" ht="16.5" customHeight="1" x14ac:dyDescent="0.15">
      <c r="B6" s="3"/>
      <c r="C6" s="1485" t="s">
        <v>333</v>
      </c>
      <c r="D6" s="1485"/>
      <c r="E6" s="1485"/>
      <c r="F6" s="1485"/>
      <c r="G6" s="1485"/>
      <c r="H6" s="1485"/>
      <c r="I6" s="1485"/>
      <c r="J6" s="1485"/>
      <c r="K6" s="1485"/>
      <c r="L6" s="1485"/>
      <c r="M6" s="1485"/>
      <c r="N6" s="1485"/>
      <c r="O6" s="1485"/>
      <c r="P6" s="1486" t="s">
        <v>323</v>
      </c>
      <c r="Q6" s="1486"/>
      <c r="R6" s="1486"/>
      <c r="S6" s="1486"/>
      <c r="T6" s="1486"/>
      <c r="U6" s="1486"/>
      <c r="V6" s="1486"/>
      <c r="W6" s="3"/>
      <c r="X6" s="3"/>
      <c r="Y6" s="3"/>
      <c r="Z6" s="3"/>
      <c r="AA6" s="3"/>
      <c r="AB6" s="3"/>
    </row>
    <row r="7" spans="2:28" ht="16.5" customHeight="1" x14ac:dyDescent="0.15">
      <c r="B7" s="3"/>
      <c r="C7" s="1485" t="s">
        <v>1087</v>
      </c>
      <c r="D7" s="1485"/>
      <c r="E7" s="1485"/>
      <c r="F7" s="1485"/>
      <c r="G7" s="1485"/>
      <c r="H7" s="1485"/>
      <c r="I7" s="1485"/>
      <c r="J7" s="1485"/>
      <c r="K7" s="1485"/>
      <c r="L7" s="1485"/>
      <c r="M7" s="1485"/>
      <c r="N7" s="1485"/>
      <c r="O7" s="1485"/>
      <c r="P7" s="1599" t="str">
        <f>IF(入力シート!K11="","",入力シート!K11)</f>
        <v/>
      </c>
      <c r="Q7" s="1599"/>
      <c r="R7" s="1599"/>
      <c r="S7" s="1599"/>
      <c r="T7" s="1599"/>
      <c r="U7" s="1599"/>
      <c r="V7" s="1599"/>
      <c r="W7" s="3"/>
      <c r="X7" s="3"/>
      <c r="Y7" s="3"/>
      <c r="Z7" s="3"/>
      <c r="AA7" s="3"/>
      <c r="AB7" s="3"/>
    </row>
    <row r="8" spans="2:28" ht="16.5" customHeight="1" x14ac:dyDescent="0.15">
      <c r="B8" s="3"/>
      <c r="C8" s="330"/>
      <c r="D8" s="330"/>
      <c r="E8" s="330"/>
      <c r="F8" s="330"/>
      <c r="G8" s="330"/>
      <c r="H8" s="330"/>
      <c r="I8" s="330"/>
      <c r="J8" s="330"/>
      <c r="K8" s="330"/>
      <c r="L8" s="330"/>
      <c r="M8" s="330"/>
      <c r="N8" s="330"/>
      <c r="O8" s="330"/>
      <c r="P8" s="496"/>
      <c r="Q8" s="496"/>
      <c r="R8" s="496"/>
      <c r="S8" s="496"/>
      <c r="T8" s="496"/>
      <c r="U8" s="496"/>
      <c r="V8" s="496"/>
      <c r="W8" s="3"/>
      <c r="X8" s="3"/>
      <c r="Y8" s="3"/>
      <c r="Z8" s="3"/>
      <c r="AA8" s="3"/>
      <c r="AB8" s="3"/>
    </row>
    <row r="9" spans="2:28" ht="16.5" customHeight="1" x14ac:dyDescent="0.15">
      <c r="C9" s="3" t="s">
        <v>1088</v>
      </c>
      <c r="D9" s="2"/>
      <c r="E9" s="2"/>
      <c r="F9" s="36"/>
      <c r="G9" s="2"/>
      <c r="H9" s="2"/>
      <c r="I9" s="2"/>
      <c r="J9" s="2"/>
      <c r="K9" s="2"/>
      <c r="L9" s="2"/>
      <c r="M9" s="285"/>
      <c r="N9" s="3"/>
      <c r="O9" s="3"/>
      <c r="P9" s="4"/>
      <c r="Q9" s="4"/>
      <c r="R9" s="4"/>
      <c r="S9" s="4"/>
      <c r="T9" s="4"/>
      <c r="U9" s="4"/>
      <c r="V9" s="4"/>
      <c r="W9" s="3"/>
      <c r="X9" s="3"/>
      <c r="Y9" s="3"/>
      <c r="Z9" s="3"/>
      <c r="AA9" s="3"/>
      <c r="AB9" s="3"/>
    </row>
    <row r="10" spans="2:28" ht="16.5" customHeight="1" x14ac:dyDescent="0.15">
      <c r="B10" s="3"/>
      <c r="C10" s="1485" t="s">
        <v>334</v>
      </c>
      <c r="D10" s="1485"/>
      <c r="E10" s="1485"/>
      <c r="F10" s="1485"/>
      <c r="G10" s="1485"/>
      <c r="H10" s="1485"/>
      <c r="I10" s="1485"/>
      <c r="J10" s="1485"/>
      <c r="K10" s="1485"/>
      <c r="L10" s="1485"/>
      <c r="M10" s="1485"/>
      <c r="N10" s="1485"/>
      <c r="O10" s="1485"/>
      <c r="P10" s="1599" t="str">
        <f>IF(入力シート!K191="","",入力シート!K191)</f>
        <v/>
      </c>
      <c r="Q10" s="1599"/>
      <c r="R10" s="1599"/>
      <c r="S10" s="1599"/>
      <c r="T10" s="1599"/>
      <c r="U10" s="1599"/>
      <c r="V10" s="1599"/>
      <c r="W10" s="3"/>
      <c r="X10" s="3"/>
      <c r="Y10" s="3"/>
      <c r="Z10" s="3"/>
      <c r="AA10" s="3"/>
      <c r="AB10" s="3"/>
    </row>
    <row r="11" spans="2:28" ht="16.5" customHeight="1" x14ac:dyDescent="0.15">
      <c r="B11" s="3"/>
      <c r="C11" s="1485" t="s">
        <v>573</v>
      </c>
      <c r="D11" s="1485"/>
      <c r="E11" s="1485"/>
      <c r="F11" s="1485"/>
      <c r="G11" s="1485"/>
      <c r="H11" s="1485"/>
      <c r="I11" s="1485"/>
      <c r="J11" s="1485"/>
      <c r="K11" s="1485"/>
      <c r="L11" s="1485"/>
      <c r="M11" s="1485"/>
      <c r="N11" s="1485"/>
      <c r="O11" s="1485"/>
      <c r="P11" s="1599" t="str">
        <f>IF(入力シート!K192="","",入力シート!K192)</f>
        <v/>
      </c>
      <c r="Q11" s="1599"/>
      <c r="R11" s="1599"/>
      <c r="S11" s="1599"/>
      <c r="T11" s="1599"/>
      <c r="U11" s="1599"/>
      <c r="V11" s="1599"/>
      <c r="W11" s="3"/>
      <c r="X11" s="3"/>
      <c r="Y11" s="3"/>
      <c r="Z11" s="3"/>
      <c r="AA11" s="3"/>
      <c r="AB11" s="3"/>
    </row>
    <row r="12" spans="2:28" ht="16.5" customHeight="1" x14ac:dyDescent="0.15">
      <c r="B12" s="3"/>
      <c r="C12" s="1485" t="s">
        <v>574</v>
      </c>
      <c r="D12" s="1485"/>
      <c r="E12" s="1485"/>
      <c r="F12" s="1485"/>
      <c r="G12" s="1485"/>
      <c r="H12" s="1485"/>
      <c r="I12" s="1485"/>
      <c r="J12" s="1485"/>
      <c r="K12" s="1485"/>
      <c r="L12" s="1485"/>
      <c r="M12" s="1485"/>
      <c r="N12" s="1485"/>
      <c r="O12" s="1485"/>
      <c r="P12" s="1599" t="str">
        <f>IF(入力シート!K193="","",入力シート!K193)</f>
        <v/>
      </c>
      <c r="Q12" s="1599"/>
      <c r="R12" s="1599"/>
      <c r="S12" s="1599"/>
      <c r="T12" s="1599"/>
      <c r="U12" s="1599"/>
      <c r="V12" s="1599"/>
      <c r="W12" s="3"/>
      <c r="X12" s="3"/>
      <c r="Y12" s="3"/>
      <c r="Z12" s="3"/>
      <c r="AA12" s="3"/>
      <c r="AB12" s="3"/>
    </row>
    <row r="13" spans="2:28" ht="16.5" customHeight="1" x14ac:dyDescent="0.15">
      <c r="C13" s="3"/>
      <c r="D13" s="2"/>
      <c r="E13" s="2"/>
      <c r="F13" s="36"/>
      <c r="G13" s="2"/>
      <c r="H13" s="2"/>
      <c r="I13" s="2"/>
      <c r="J13" s="2"/>
      <c r="K13" s="2"/>
      <c r="L13" s="2"/>
      <c r="M13" s="285"/>
      <c r="N13" s="3"/>
      <c r="O13" s="3"/>
      <c r="P13" s="4"/>
      <c r="Q13" s="4"/>
      <c r="R13" s="4"/>
      <c r="S13" s="4"/>
      <c r="T13" s="4"/>
      <c r="U13" s="4"/>
      <c r="V13" s="4"/>
      <c r="W13" s="3"/>
      <c r="X13" s="3"/>
      <c r="Y13" s="3"/>
      <c r="Z13" s="3"/>
      <c r="AA13" s="3"/>
      <c r="AB13" s="3"/>
    </row>
    <row r="14" spans="2:28" ht="16.5" customHeight="1" x14ac:dyDescent="0.15">
      <c r="B14" s="3"/>
      <c r="C14" s="721" t="s">
        <v>1089</v>
      </c>
      <c r="D14" s="330"/>
      <c r="E14" s="330"/>
      <c r="F14" s="330"/>
      <c r="G14" s="330"/>
      <c r="H14" s="330"/>
      <c r="I14" s="330"/>
      <c r="J14" s="330"/>
      <c r="K14" s="330"/>
      <c r="L14" s="330"/>
      <c r="M14" s="330"/>
      <c r="N14" s="330"/>
      <c r="O14" s="330"/>
      <c r="P14" s="496"/>
      <c r="Q14" s="496"/>
      <c r="R14" s="496"/>
      <c r="S14" s="496"/>
      <c r="T14" s="496"/>
      <c r="U14" s="496"/>
      <c r="V14" s="496"/>
      <c r="W14" s="3"/>
      <c r="X14" s="3"/>
      <c r="Y14" s="3"/>
      <c r="Z14" s="3"/>
      <c r="AA14" s="3"/>
      <c r="AB14" s="3"/>
    </row>
    <row r="15" spans="2:28" ht="16.5" customHeight="1" x14ac:dyDescent="0.15">
      <c r="B15" s="3"/>
      <c r="C15" s="1485" t="s">
        <v>575</v>
      </c>
      <c r="D15" s="1485"/>
      <c r="E15" s="1485"/>
      <c r="F15" s="1485"/>
      <c r="G15" s="1485"/>
      <c r="H15" s="1485"/>
      <c r="I15" s="1485"/>
      <c r="J15" s="1485"/>
      <c r="K15" s="1485"/>
      <c r="L15" s="1485"/>
      <c r="M15" s="1485"/>
      <c r="N15" s="1485"/>
      <c r="O15" s="1485"/>
      <c r="P15" s="1599" t="str">
        <f>IF(入力シート!K194="","",入力シート!K194)</f>
        <v/>
      </c>
      <c r="Q15" s="1599"/>
      <c r="R15" s="1599"/>
      <c r="S15" s="1599"/>
      <c r="T15" s="1599"/>
      <c r="U15" s="1599"/>
      <c r="V15" s="1599"/>
      <c r="W15" s="3"/>
      <c r="X15" s="3"/>
      <c r="Y15" s="3"/>
      <c r="Z15" s="3"/>
      <c r="AA15" s="3"/>
      <c r="AB15" s="3"/>
    </row>
    <row r="16" spans="2:28" ht="16.5" customHeight="1" x14ac:dyDescent="0.15">
      <c r="B16" s="3"/>
      <c r="C16" s="1485" t="s">
        <v>576</v>
      </c>
      <c r="D16" s="1485"/>
      <c r="E16" s="1485"/>
      <c r="F16" s="1485"/>
      <c r="G16" s="1485"/>
      <c r="H16" s="1485"/>
      <c r="I16" s="1485"/>
      <c r="J16" s="1485"/>
      <c r="K16" s="1485"/>
      <c r="L16" s="1485"/>
      <c r="M16" s="1485"/>
      <c r="N16" s="1485"/>
      <c r="O16" s="1485"/>
      <c r="P16" s="1599" t="str">
        <f>IF(入力シート!K195="","",入力シート!K195)</f>
        <v/>
      </c>
      <c r="Q16" s="1599"/>
      <c r="R16" s="1599"/>
      <c r="S16" s="1599"/>
      <c r="T16" s="1599"/>
      <c r="U16" s="1599"/>
      <c r="V16" s="1599"/>
      <c r="W16" s="3"/>
      <c r="X16" s="3"/>
      <c r="Y16" s="3"/>
      <c r="Z16" s="3"/>
      <c r="AA16" s="3"/>
      <c r="AB16" s="3"/>
    </row>
    <row r="17" spans="2:34" ht="16.5" customHeight="1" x14ac:dyDescent="0.15">
      <c r="B17" s="3"/>
      <c r="C17" s="1485" t="s">
        <v>577</v>
      </c>
      <c r="D17" s="1485"/>
      <c r="E17" s="1485"/>
      <c r="F17" s="1485"/>
      <c r="G17" s="1485"/>
      <c r="H17" s="1485"/>
      <c r="I17" s="1485"/>
      <c r="J17" s="1485"/>
      <c r="K17" s="1485"/>
      <c r="L17" s="1485"/>
      <c r="M17" s="1485"/>
      <c r="N17" s="1485"/>
      <c r="O17" s="1485"/>
      <c r="P17" s="1599" t="str">
        <f>IF(入力シート!K196="","",入力シート!K196)</f>
        <v/>
      </c>
      <c r="Q17" s="1599"/>
      <c r="R17" s="1599"/>
      <c r="S17" s="1599"/>
      <c r="T17" s="1599"/>
      <c r="U17" s="1599"/>
      <c r="V17" s="1599"/>
      <c r="W17" s="3"/>
      <c r="X17" s="3"/>
      <c r="Y17" s="3"/>
      <c r="Z17" s="3"/>
      <c r="AA17" s="3"/>
      <c r="AB17" s="3"/>
    </row>
    <row r="18" spans="2:34" ht="16.5" customHeight="1" x14ac:dyDescent="0.15">
      <c r="B18" s="3"/>
      <c r="C18" s="1597" t="s">
        <v>643</v>
      </c>
      <c r="D18" s="1597"/>
      <c r="E18" s="1597"/>
      <c r="F18" s="1597"/>
      <c r="G18" s="1597"/>
      <c r="H18" s="1597"/>
      <c r="I18" s="1597"/>
      <c r="J18" s="1597"/>
      <c r="K18" s="1597"/>
      <c r="L18" s="1597"/>
      <c r="M18" s="1597"/>
      <c r="N18" s="1597"/>
      <c r="O18" s="1597"/>
      <c r="P18" s="1599" t="str">
        <f>IF(入力シート!K197="","",入力シート!K197)</f>
        <v/>
      </c>
      <c r="Q18" s="1599"/>
      <c r="R18" s="1599"/>
      <c r="S18" s="1599"/>
      <c r="T18" s="1599"/>
      <c r="U18" s="1599"/>
      <c r="V18" s="1599"/>
      <c r="W18" s="3"/>
      <c r="X18" s="3"/>
      <c r="Y18" s="3"/>
      <c r="Z18" s="3"/>
      <c r="AA18" s="3"/>
      <c r="AB18" s="3"/>
    </row>
    <row r="19" spans="2:34" ht="16.5" customHeight="1" x14ac:dyDescent="0.15">
      <c r="C19" s="1587" t="s">
        <v>644</v>
      </c>
      <c r="D19" s="1582"/>
      <c r="E19" s="1582"/>
      <c r="F19" s="1582"/>
      <c r="G19" s="1582"/>
      <c r="H19" s="1582"/>
      <c r="I19" s="1582"/>
      <c r="J19" s="1582"/>
      <c r="K19" s="1582"/>
      <c r="L19" s="1582"/>
      <c r="M19" s="1582"/>
      <c r="N19" s="1582"/>
      <c r="O19" s="1583"/>
      <c r="P19" s="1599" t="str">
        <f>IF(入力シート!K198="","",入力シート!K198)</f>
        <v/>
      </c>
      <c r="Q19" s="1599"/>
      <c r="R19" s="1599"/>
      <c r="S19" s="1599"/>
      <c r="T19" s="1599"/>
      <c r="U19" s="1599"/>
      <c r="V19" s="1599"/>
      <c r="W19" s="3"/>
      <c r="X19" s="3"/>
      <c r="Y19" s="3"/>
      <c r="Z19" s="3"/>
      <c r="AA19" s="3"/>
      <c r="AB19" s="3"/>
    </row>
    <row r="20" spans="2:34" ht="16.5" customHeight="1" x14ac:dyDescent="0.15">
      <c r="B20" s="3"/>
      <c r="C20" s="1568" t="s">
        <v>970</v>
      </c>
      <c r="D20" s="1600"/>
      <c r="E20" s="1600"/>
      <c r="F20" s="1600"/>
      <c r="G20" s="1600"/>
      <c r="H20" s="1600"/>
      <c r="I20" s="1600"/>
      <c r="J20" s="1600"/>
      <c r="K20" s="1600"/>
      <c r="L20" s="1600"/>
      <c r="M20" s="1600"/>
      <c r="N20" s="1600"/>
      <c r="O20" s="1601"/>
      <c r="P20" s="1598" t="str">
        <f>IF(入力シート!K199="","",入力シート!K199)</f>
        <v/>
      </c>
      <c r="Q20" s="1599"/>
      <c r="R20" s="1599"/>
      <c r="S20" s="1599"/>
      <c r="T20" s="1599"/>
      <c r="U20" s="1599"/>
      <c r="V20" s="1599"/>
      <c r="W20" s="3"/>
      <c r="X20" s="3"/>
      <c r="Y20" s="3"/>
      <c r="AA20" s="13"/>
    </row>
    <row r="21" spans="2:34" ht="16.5" customHeight="1" x14ac:dyDescent="0.15">
      <c r="C21" s="344"/>
      <c r="D21" s="344"/>
      <c r="E21" s="344"/>
      <c r="F21" s="344"/>
      <c r="G21" s="344"/>
      <c r="H21" s="344"/>
      <c r="I21" s="344"/>
      <c r="J21" s="344"/>
      <c r="K21" s="344"/>
      <c r="L21" s="344"/>
      <c r="M21" s="344"/>
      <c r="N21" s="344"/>
      <c r="O21" s="344"/>
      <c r="P21" s="331"/>
      <c r="Q21" s="331"/>
      <c r="R21" s="331"/>
      <c r="S21" s="331"/>
      <c r="T21" s="331"/>
      <c r="U21" s="331"/>
      <c r="V21" s="331"/>
      <c r="W21" s="3"/>
      <c r="X21" s="3"/>
      <c r="Y21" s="3"/>
      <c r="Z21" s="3"/>
      <c r="AA21" s="3"/>
      <c r="AB21" s="3"/>
    </row>
    <row r="22" spans="2:34" ht="16.5" customHeight="1" x14ac:dyDescent="0.15">
      <c r="C22" s="5" t="s">
        <v>325</v>
      </c>
      <c r="D22" s="3" t="s">
        <v>154</v>
      </c>
      <c r="E22" s="2"/>
      <c r="F22" s="2"/>
      <c r="G22" s="2"/>
      <c r="H22" s="2"/>
      <c r="I22" s="2"/>
      <c r="J22" s="2"/>
      <c r="K22" s="2"/>
      <c r="L22" s="2"/>
      <c r="M22" s="285"/>
      <c r="N22" s="3"/>
      <c r="O22" s="3"/>
      <c r="P22" s="3"/>
      <c r="Q22" s="3"/>
      <c r="R22" s="3"/>
      <c r="S22" s="3"/>
      <c r="T22" s="3"/>
      <c r="U22" s="3"/>
      <c r="V22" s="3"/>
      <c r="W22" s="3"/>
      <c r="X22" s="3"/>
      <c r="Y22" s="3"/>
      <c r="Z22" s="3"/>
      <c r="AA22" s="3"/>
      <c r="AB22" s="3"/>
    </row>
    <row r="23" spans="2:34" ht="16.5" customHeight="1" x14ac:dyDescent="0.15">
      <c r="B23" s="8"/>
      <c r="C23" s="1485" t="s">
        <v>352</v>
      </c>
      <c r="D23" s="1485"/>
      <c r="E23" s="1485"/>
      <c r="F23" s="1485"/>
      <c r="G23" s="1485"/>
      <c r="H23" s="1485"/>
      <c r="I23" s="1485"/>
      <c r="J23" s="1485"/>
      <c r="K23" s="1485"/>
      <c r="L23" s="1485"/>
      <c r="M23" s="1485"/>
      <c r="N23" s="1485"/>
      <c r="O23" s="1485"/>
      <c r="P23" s="1441" t="str">
        <f>IF(入力シート!K200="","",入力シート!K200)</f>
        <v/>
      </c>
      <c r="Q23" s="1441"/>
      <c r="R23" s="1441"/>
      <c r="S23" s="1441"/>
      <c r="T23" s="1441"/>
      <c r="U23" s="1441"/>
      <c r="V23" s="1441"/>
      <c r="W23" s="6"/>
      <c r="X23" s="6"/>
      <c r="Y23" s="6"/>
      <c r="Z23" s="6"/>
      <c r="AA23" s="6"/>
      <c r="AB23" s="6"/>
    </row>
    <row r="24" spans="2:34" ht="16.5" customHeight="1" x14ac:dyDescent="0.15">
      <c r="B24" s="8"/>
      <c r="C24" s="1485" t="s">
        <v>398</v>
      </c>
      <c r="D24" s="1485"/>
      <c r="E24" s="1485"/>
      <c r="F24" s="1485"/>
      <c r="G24" s="1485"/>
      <c r="H24" s="1485"/>
      <c r="I24" s="1485"/>
      <c r="J24" s="1485"/>
      <c r="K24" s="1485"/>
      <c r="L24" s="1485"/>
      <c r="M24" s="1485"/>
      <c r="N24" s="1485"/>
      <c r="O24" s="1485"/>
      <c r="P24" s="1584" t="str">
        <f>IF(P23="なし","－",IF(入力シート!K201="","",入力シート!K201))</f>
        <v/>
      </c>
      <c r="Q24" s="1585"/>
      <c r="R24" s="1585"/>
      <c r="S24" s="1585"/>
      <c r="T24" s="1585"/>
      <c r="U24" s="1585"/>
      <c r="V24" s="1586"/>
      <c r="W24" s="6"/>
      <c r="X24" s="6"/>
      <c r="Y24" s="6"/>
      <c r="Z24" s="6"/>
      <c r="AA24" s="6"/>
      <c r="AB24" s="6"/>
      <c r="AF24" s="72"/>
    </row>
    <row r="25" spans="2:34" ht="16.5" customHeight="1" x14ac:dyDescent="0.15">
      <c r="B25" s="8"/>
      <c r="C25" s="9"/>
      <c r="D25" s="10"/>
      <c r="E25" s="10"/>
      <c r="F25" s="10"/>
      <c r="G25" s="10"/>
      <c r="H25" s="10"/>
      <c r="I25" s="10"/>
      <c r="J25" s="10"/>
      <c r="K25" s="10"/>
      <c r="L25" s="11"/>
      <c r="M25" s="10"/>
      <c r="N25" s="10"/>
      <c r="O25" s="10"/>
      <c r="P25" s="10"/>
      <c r="Q25" s="6"/>
      <c r="R25" s="6"/>
      <c r="S25" s="6"/>
      <c r="T25" s="6"/>
      <c r="U25" s="6"/>
      <c r="V25" s="6"/>
      <c r="W25" s="6"/>
      <c r="X25" s="6"/>
      <c r="Y25" s="6"/>
      <c r="Z25" s="6"/>
      <c r="AA25" s="6"/>
      <c r="AB25" s="6"/>
    </row>
    <row r="26" spans="2:34" ht="16.5" customHeight="1" x14ac:dyDescent="0.15">
      <c r="B26" s="8"/>
      <c r="C26" s="1581" t="s">
        <v>1181</v>
      </c>
      <c r="D26" s="1582"/>
      <c r="E26" s="1582"/>
      <c r="F26" s="1582"/>
      <c r="G26" s="1582"/>
      <c r="H26" s="1582"/>
      <c r="I26" s="1582"/>
      <c r="J26" s="1582"/>
      <c r="K26" s="1582"/>
      <c r="L26" s="1582"/>
      <c r="M26" s="1582"/>
      <c r="N26" s="1582"/>
      <c r="O26" s="1583"/>
      <c r="P26" s="1441" t="str">
        <f>IF(入力シート!K202="","",入力シート!K202)</f>
        <v/>
      </c>
      <c r="Q26" s="1441"/>
      <c r="R26" s="1441"/>
      <c r="S26" s="1441"/>
      <c r="T26" s="1441"/>
      <c r="U26" s="1441"/>
      <c r="V26" s="1441"/>
      <c r="W26" s="9"/>
      <c r="X26" s="9"/>
      <c r="Y26" s="9"/>
      <c r="Z26" s="9"/>
      <c r="AA26" s="9"/>
      <c r="AB26" s="9"/>
      <c r="AC26" s="9"/>
      <c r="AD26" s="9"/>
      <c r="AE26" s="9"/>
      <c r="AF26" s="9"/>
      <c r="AH26" s="1011" t="str">
        <f>IF(AND(P26&lt;&gt;"", P26&lt;&gt;"なし"), "※別途書類が必要となる為、事前にSIIへ連絡してください。", "")</f>
        <v/>
      </c>
    </row>
    <row r="27" spans="2:34" ht="16.5" customHeight="1" x14ac:dyDescent="0.15">
      <c r="B27" s="8"/>
      <c r="C27" s="1581" t="s">
        <v>1182</v>
      </c>
      <c r="D27" s="1582"/>
      <c r="E27" s="1582"/>
      <c r="F27" s="1582"/>
      <c r="G27" s="1582"/>
      <c r="H27" s="1582"/>
      <c r="I27" s="1582"/>
      <c r="J27" s="1582"/>
      <c r="K27" s="1582"/>
      <c r="L27" s="1582"/>
      <c r="M27" s="1582"/>
      <c r="N27" s="1582"/>
      <c r="O27" s="1583"/>
      <c r="P27" s="1441" t="str">
        <f>IF(入力シート!K203="","",入力シート!K203)</f>
        <v/>
      </c>
      <c r="Q27" s="1441"/>
      <c r="R27" s="1441"/>
      <c r="S27" s="1441"/>
      <c r="T27" s="1441"/>
      <c r="U27" s="1441"/>
      <c r="V27" s="1441"/>
      <c r="W27" s="9"/>
      <c r="X27" s="9"/>
      <c r="Y27" s="9"/>
      <c r="Z27" s="9"/>
      <c r="AA27" s="9"/>
      <c r="AB27" s="9"/>
      <c r="AC27" s="9"/>
      <c r="AD27" s="9"/>
      <c r="AE27" s="9"/>
      <c r="AF27" s="9"/>
      <c r="AH27" s="1011" t="str">
        <f t="shared" ref="AH27:AH29" si="0">IF(AND(P27&lt;&gt;"", P27&lt;&gt;"なし"), "※別途書類が必要となる為、事前にSIIへ連絡してください。", "")</f>
        <v/>
      </c>
    </row>
    <row r="28" spans="2:34" ht="16.5" customHeight="1" x14ac:dyDescent="0.15">
      <c r="B28" s="8"/>
      <c r="C28" s="1581" t="s">
        <v>1183</v>
      </c>
      <c r="D28" s="1582"/>
      <c r="E28" s="1582"/>
      <c r="F28" s="1582"/>
      <c r="G28" s="1582"/>
      <c r="H28" s="1582"/>
      <c r="I28" s="1582"/>
      <c r="J28" s="1582"/>
      <c r="K28" s="1582"/>
      <c r="L28" s="1582"/>
      <c r="M28" s="1582"/>
      <c r="N28" s="1582"/>
      <c r="O28" s="1583"/>
      <c r="P28" s="1441" t="str">
        <f>IF(入力シート!K204="","",入力シート!K204)</f>
        <v/>
      </c>
      <c r="Q28" s="1441"/>
      <c r="R28" s="1441"/>
      <c r="S28" s="1441"/>
      <c r="T28" s="1441"/>
      <c r="U28" s="1441"/>
      <c r="V28" s="1441"/>
      <c r="W28" s="9"/>
      <c r="X28" s="9"/>
      <c r="Y28" s="9"/>
      <c r="Z28" s="9"/>
      <c r="AA28" s="9"/>
      <c r="AB28" s="9"/>
      <c r="AC28" s="9"/>
      <c r="AD28" s="9"/>
      <c r="AE28" s="9"/>
      <c r="AF28" s="9"/>
      <c r="AH28" s="1011" t="str">
        <f t="shared" si="0"/>
        <v/>
      </c>
    </row>
    <row r="29" spans="2:34" ht="16.5" customHeight="1" x14ac:dyDescent="0.15">
      <c r="B29" s="8"/>
      <c r="C29" s="1581" t="s">
        <v>1184</v>
      </c>
      <c r="D29" s="1582"/>
      <c r="E29" s="1582"/>
      <c r="F29" s="1582"/>
      <c r="G29" s="1582"/>
      <c r="H29" s="1582"/>
      <c r="I29" s="1582"/>
      <c r="J29" s="1582"/>
      <c r="K29" s="1582"/>
      <c r="L29" s="1582"/>
      <c r="M29" s="1582"/>
      <c r="N29" s="1582"/>
      <c r="O29" s="1583"/>
      <c r="P29" s="1441" t="str">
        <f>IF(入力シート!K205="","",入力シート!K205)</f>
        <v/>
      </c>
      <c r="Q29" s="1441"/>
      <c r="R29" s="1441"/>
      <c r="S29" s="1441"/>
      <c r="T29" s="1441"/>
      <c r="U29" s="1441"/>
      <c r="V29" s="1441"/>
      <c r="W29" s="9"/>
      <c r="X29" s="9"/>
      <c r="Y29" s="9"/>
      <c r="Z29" s="9"/>
      <c r="AA29" s="9"/>
      <c r="AB29" s="9"/>
      <c r="AC29" s="9"/>
      <c r="AD29" s="9"/>
      <c r="AE29" s="9"/>
      <c r="AF29" s="9"/>
      <c r="AH29" s="1011" t="str">
        <f t="shared" si="0"/>
        <v/>
      </c>
    </row>
    <row r="30" spans="2:34" ht="16.5" customHeight="1" x14ac:dyDescent="0.15">
      <c r="B30" s="8"/>
      <c r="C30" s="9"/>
      <c r="D30" s="10"/>
      <c r="E30" s="10"/>
      <c r="F30" s="10"/>
      <c r="G30" s="10"/>
      <c r="H30" s="10"/>
      <c r="I30" s="10"/>
      <c r="J30" s="10"/>
      <c r="K30" s="10"/>
      <c r="L30" s="11"/>
      <c r="M30" s="10"/>
      <c r="N30" s="10"/>
      <c r="O30" s="10"/>
      <c r="P30" s="10"/>
      <c r="Q30" s="6"/>
      <c r="R30" s="6"/>
      <c r="S30" s="6"/>
      <c r="T30" s="6"/>
      <c r="U30" s="6"/>
      <c r="V30" s="6"/>
      <c r="W30" s="6"/>
      <c r="X30" s="6"/>
      <c r="Y30" s="6"/>
      <c r="Z30" s="6"/>
      <c r="AA30" s="6"/>
      <c r="AB30" s="6"/>
    </row>
    <row r="31" spans="2:34" ht="16.5" customHeight="1" x14ac:dyDescent="0.15">
      <c r="B31" s="8"/>
      <c r="C31" s="9"/>
      <c r="D31" s="10"/>
      <c r="E31" s="10"/>
      <c r="F31" s="10"/>
      <c r="G31" s="10"/>
      <c r="H31" s="10"/>
      <c r="I31" s="10"/>
      <c r="J31" s="10"/>
      <c r="K31" s="10"/>
      <c r="L31" s="11"/>
      <c r="M31" s="10"/>
      <c r="N31" s="10"/>
      <c r="O31" s="10"/>
      <c r="P31" s="10"/>
      <c r="Q31" s="6"/>
      <c r="R31" s="6"/>
      <c r="S31" s="6"/>
      <c r="T31" s="6"/>
      <c r="U31" s="6"/>
      <c r="V31" s="6"/>
      <c r="W31" s="6"/>
      <c r="X31" s="6"/>
      <c r="Y31" s="6"/>
      <c r="Z31" s="6"/>
      <c r="AA31" s="6"/>
      <c r="AB31" s="6"/>
    </row>
    <row r="32" spans="2:34" ht="16.5" customHeight="1" x14ac:dyDescent="0.15">
      <c r="C32" s="5" t="s">
        <v>326</v>
      </c>
      <c r="D32" s="3" t="s">
        <v>155</v>
      </c>
      <c r="E32" s="4"/>
      <c r="F32" s="4"/>
      <c r="G32" s="4"/>
      <c r="H32" s="4"/>
      <c r="I32" s="4"/>
      <c r="J32" s="4"/>
      <c r="K32" s="4"/>
      <c r="L32" s="4"/>
      <c r="M32" s="4"/>
      <c r="N32" s="4"/>
      <c r="O32" s="4"/>
      <c r="P32" s="4"/>
      <c r="Q32" s="4"/>
      <c r="R32" s="4"/>
      <c r="S32" s="4"/>
      <c r="T32" s="4"/>
      <c r="U32" s="4"/>
      <c r="V32" s="4"/>
      <c r="W32" s="4"/>
      <c r="X32" s="4"/>
      <c r="Y32" s="4"/>
      <c r="Z32" s="4"/>
      <c r="AA32" s="13"/>
    </row>
    <row r="33" spans="1:32" ht="16.5" customHeight="1" x14ac:dyDescent="0.15">
      <c r="C33" s="5"/>
      <c r="D33" s="3"/>
      <c r="E33" s="4"/>
      <c r="F33" s="4"/>
      <c r="G33" s="4"/>
      <c r="H33" s="4"/>
      <c r="I33" s="4"/>
      <c r="J33" s="4"/>
      <c r="K33" s="4"/>
      <c r="L33" s="4"/>
      <c r="M33" s="4"/>
      <c r="N33" s="4"/>
      <c r="O33" s="4"/>
      <c r="P33" s="4"/>
      <c r="Q33" s="4"/>
      <c r="R33" s="4"/>
      <c r="S33" s="4"/>
      <c r="T33" s="4"/>
      <c r="U33" s="4"/>
      <c r="V33" s="4"/>
      <c r="W33" s="4"/>
      <c r="X33" s="4"/>
      <c r="Y33" s="4"/>
      <c r="Z33" s="4"/>
      <c r="AA33" s="13"/>
    </row>
    <row r="34" spans="1:32" ht="16.5" customHeight="1" x14ac:dyDescent="0.15">
      <c r="C34" s="1580" t="s">
        <v>356</v>
      </c>
      <c r="D34" s="1580"/>
      <c r="E34" s="1580"/>
      <c r="F34" s="1580"/>
      <c r="G34" s="1580"/>
      <c r="H34" s="1580"/>
      <c r="I34" s="1580"/>
      <c r="J34" s="1580"/>
      <c r="K34" s="1580"/>
      <c r="L34" s="1580"/>
      <c r="M34" s="1580"/>
      <c r="N34" s="1580"/>
      <c r="O34" s="1580"/>
      <c r="P34" s="1441" t="str">
        <f>IF(入力シート!K206="","",入力シート!K206)</f>
        <v/>
      </c>
      <c r="Q34" s="1441"/>
      <c r="R34" s="1441"/>
      <c r="S34" s="1441"/>
      <c r="T34" s="1441"/>
      <c r="U34" s="1441"/>
      <c r="V34" s="1441"/>
      <c r="W34" s="4"/>
      <c r="X34" s="4"/>
      <c r="Y34" s="4"/>
      <c r="Z34" s="4"/>
      <c r="AA34" s="13"/>
    </row>
    <row r="35" spans="1:32" ht="16.5" customHeight="1" x14ac:dyDescent="0.15">
      <c r="B35" s="8"/>
      <c r="C35" s="9"/>
      <c r="D35" s="10"/>
      <c r="E35" s="10"/>
      <c r="F35" s="10"/>
      <c r="G35" s="10"/>
      <c r="H35" s="10"/>
      <c r="I35" s="10"/>
      <c r="J35" s="10"/>
      <c r="K35" s="10"/>
      <c r="L35" s="11"/>
      <c r="M35" s="10"/>
      <c r="N35" s="10"/>
      <c r="O35" s="10"/>
      <c r="P35" s="10"/>
      <c r="Q35" s="6"/>
      <c r="R35" s="6"/>
      <c r="S35" s="6"/>
      <c r="T35" s="6"/>
      <c r="U35" s="6"/>
      <c r="V35" s="6"/>
      <c r="W35" s="6"/>
      <c r="X35" s="6"/>
      <c r="Y35" s="6"/>
      <c r="Z35" s="6"/>
      <c r="AA35" s="6"/>
      <c r="AB35" s="6"/>
    </row>
    <row r="36" spans="1:32" ht="16.5" customHeight="1" x14ac:dyDescent="0.15">
      <c r="B36" s="7"/>
      <c r="C36" s="1580" t="s">
        <v>45</v>
      </c>
      <c r="D36" s="1580"/>
      <c r="E36" s="1580"/>
      <c r="F36" s="1580"/>
      <c r="G36" s="1580"/>
      <c r="H36" s="1580"/>
      <c r="I36" s="1588" t="str">
        <f>IF($P$34="なし","－",IF(入力シート!K207="","",入力シート!K207))</f>
        <v/>
      </c>
      <c r="J36" s="1589"/>
      <c r="K36" s="1589"/>
      <c r="L36" s="1589"/>
      <c r="M36" s="1589"/>
      <c r="N36" s="1589"/>
      <c r="O36" s="1589"/>
      <c r="P36" s="1589"/>
      <c r="Q36" s="1589"/>
      <c r="R36" s="1589"/>
      <c r="S36" s="1589"/>
      <c r="T36" s="1589"/>
      <c r="U36" s="1589"/>
      <c r="V36" s="1589"/>
      <c r="W36" s="1589"/>
      <c r="X36" s="1589"/>
      <c r="Y36" s="1589"/>
      <c r="Z36" s="1589"/>
      <c r="AA36" s="1589"/>
      <c r="AB36" s="1589"/>
      <c r="AC36" s="1589"/>
      <c r="AD36" s="1589"/>
      <c r="AE36" s="1589"/>
      <c r="AF36" s="1590"/>
    </row>
    <row r="37" spans="1:32" ht="16.5" customHeight="1" x14ac:dyDescent="0.15">
      <c r="B37" s="7"/>
      <c r="C37" s="1580"/>
      <c r="D37" s="1580"/>
      <c r="E37" s="1580"/>
      <c r="F37" s="1580"/>
      <c r="G37" s="1580"/>
      <c r="H37" s="1580"/>
      <c r="I37" s="1591"/>
      <c r="J37" s="1592"/>
      <c r="K37" s="1592"/>
      <c r="L37" s="1592"/>
      <c r="M37" s="1592"/>
      <c r="N37" s="1592"/>
      <c r="O37" s="1592"/>
      <c r="P37" s="1592"/>
      <c r="Q37" s="1592"/>
      <c r="R37" s="1592"/>
      <c r="S37" s="1592"/>
      <c r="T37" s="1592"/>
      <c r="U37" s="1592"/>
      <c r="V37" s="1592"/>
      <c r="W37" s="1592"/>
      <c r="X37" s="1592"/>
      <c r="Y37" s="1592"/>
      <c r="Z37" s="1592"/>
      <c r="AA37" s="1592"/>
      <c r="AB37" s="1592"/>
      <c r="AC37" s="1592"/>
      <c r="AD37" s="1592"/>
      <c r="AE37" s="1592"/>
      <c r="AF37" s="1593"/>
    </row>
    <row r="38" spans="1:32" ht="16.5" customHeight="1" x14ac:dyDescent="0.15">
      <c r="A38" s="37"/>
      <c r="C38" s="1580"/>
      <c r="D38" s="1580"/>
      <c r="E38" s="1580"/>
      <c r="F38" s="1580"/>
      <c r="G38" s="1580"/>
      <c r="H38" s="1580"/>
      <c r="I38" s="1594"/>
      <c r="J38" s="1595"/>
      <c r="K38" s="1595"/>
      <c r="L38" s="1595"/>
      <c r="M38" s="1595"/>
      <c r="N38" s="1595"/>
      <c r="O38" s="1595"/>
      <c r="P38" s="1595"/>
      <c r="Q38" s="1595"/>
      <c r="R38" s="1595"/>
      <c r="S38" s="1595"/>
      <c r="T38" s="1595"/>
      <c r="U38" s="1595"/>
      <c r="V38" s="1595"/>
      <c r="W38" s="1595"/>
      <c r="X38" s="1595"/>
      <c r="Y38" s="1595"/>
      <c r="Z38" s="1595"/>
      <c r="AA38" s="1595"/>
      <c r="AB38" s="1595"/>
      <c r="AC38" s="1595"/>
      <c r="AD38" s="1595"/>
      <c r="AE38" s="1595"/>
      <c r="AF38" s="1596"/>
    </row>
    <row r="39" spans="1:32" ht="16.5" customHeight="1" x14ac:dyDescent="0.15">
      <c r="A39" s="15"/>
      <c r="C39" s="1597" t="s">
        <v>186</v>
      </c>
      <c r="D39" s="1597"/>
      <c r="E39" s="1597"/>
      <c r="F39" s="1597"/>
      <c r="G39" s="1597"/>
      <c r="H39" s="1597"/>
      <c r="I39" s="1588" t="str">
        <f>IF($P$34="なし","－",IF(入力シート!K208="","",入力シート!K208))</f>
        <v/>
      </c>
      <c r="J39" s="1589"/>
      <c r="K39" s="1589"/>
      <c r="L39" s="1589"/>
      <c r="M39" s="1589"/>
      <c r="N39" s="1589"/>
      <c r="O39" s="1589"/>
      <c r="P39" s="1589"/>
      <c r="Q39" s="1589"/>
      <c r="R39" s="1589"/>
      <c r="S39" s="1589"/>
      <c r="T39" s="1589"/>
      <c r="U39" s="1589"/>
      <c r="V39" s="1589"/>
      <c r="W39" s="1589"/>
      <c r="X39" s="1589"/>
      <c r="Y39" s="1589"/>
      <c r="Z39" s="1589"/>
      <c r="AA39" s="1589"/>
      <c r="AB39" s="1589"/>
      <c r="AC39" s="1589"/>
      <c r="AD39" s="1589"/>
      <c r="AE39" s="1589"/>
      <c r="AF39" s="1590"/>
    </row>
    <row r="40" spans="1:32" ht="16.5" customHeight="1" x14ac:dyDescent="0.15">
      <c r="A40" s="15"/>
      <c r="C40" s="1597"/>
      <c r="D40" s="1597"/>
      <c r="E40" s="1597"/>
      <c r="F40" s="1597"/>
      <c r="G40" s="1597"/>
      <c r="H40" s="1597"/>
      <c r="I40" s="1591"/>
      <c r="J40" s="1592"/>
      <c r="K40" s="1592"/>
      <c r="L40" s="1592"/>
      <c r="M40" s="1592"/>
      <c r="N40" s="1592"/>
      <c r="O40" s="1592"/>
      <c r="P40" s="1592"/>
      <c r="Q40" s="1592"/>
      <c r="R40" s="1592"/>
      <c r="S40" s="1592"/>
      <c r="T40" s="1592"/>
      <c r="U40" s="1592"/>
      <c r="V40" s="1592"/>
      <c r="W40" s="1592"/>
      <c r="X40" s="1592"/>
      <c r="Y40" s="1592"/>
      <c r="Z40" s="1592"/>
      <c r="AA40" s="1592"/>
      <c r="AB40" s="1592"/>
      <c r="AC40" s="1592"/>
      <c r="AD40" s="1592"/>
      <c r="AE40" s="1592"/>
      <c r="AF40" s="1593"/>
    </row>
    <row r="41" spans="1:32" ht="16.5" customHeight="1" x14ac:dyDescent="0.15">
      <c r="C41" s="1597"/>
      <c r="D41" s="1597"/>
      <c r="E41" s="1597"/>
      <c r="F41" s="1597"/>
      <c r="G41" s="1597"/>
      <c r="H41" s="1597"/>
      <c r="I41" s="1594"/>
      <c r="J41" s="1595"/>
      <c r="K41" s="1595"/>
      <c r="L41" s="1595"/>
      <c r="M41" s="1595"/>
      <c r="N41" s="1595"/>
      <c r="O41" s="1595"/>
      <c r="P41" s="1595"/>
      <c r="Q41" s="1595"/>
      <c r="R41" s="1595"/>
      <c r="S41" s="1595"/>
      <c r="T41" s="1595"/>
      <c r="U41" s="1595"/>
      <c r="V41" s="1595"/>
      <c r="W41" s="1595"/>
      <c r="X41" s="1595"/>
      <c r="Y41" s="1595"/>
      <c r="Z41" s="1595"/>
      <c r="AA41" s="1595"/>
      <c r="AB41" s="1595"/>
      <c r="AC41" s="1595"/>
      <c r="AD41" s="1595"/>
      <c r="AE41" s="1595"/>
      <c r="AF41" s="1596"/>
    </row>
    <row r="42" spans="1:32" ht="16.5" customHeight="1" x14ac:dyDescent="0.15">
      <c r="B42" s="8"/>
      <c r="C42" s="14"/>
      <c r="D42" s="14"/>
      <c r="E42" s="14"/>
      <c r="F42" s="16"/>
      <c r="G42" s="16"/>
      <c r="H42" s="16"/>
      <c r="I42" s="16"/>
      <c r="J42" s="16"/>
      <c r="K42" s="16"/>
      <c r="L42" s="16"/>
      <c r="M42" s="16"/>
      <c r="N42" s="10"/>
      <c r="P42" s="10"/>
      <c r="Q42" s="10"/>
      <c r="R42" s="14"/>
      <c r="S42" s="14"/>
      <c r="T42" s="14"/>
      <c r="U42" s="12"/>
      <c r="AA42" s="13"/>
      <c r="AB42" s="12"/>
    </row>
    <row r="43" spans="1:32" ht="16.5" customHeight="1" x14ac:dyDescent="0.15">
      <c r="C43" s="1"/>
      <c r="D43" s="10"/>
      <c r="E43" s="10"/>
      <c r="F43" s="10"/>
      <c r="G43" s="10"/>
      <c r="H43" s="10"/>
      <c r="I43" s="10"/>
      <c r="J43" s="10"/>
      <c r="K43" s="10"/>
      <c r="AA43" s="13"/>
      <c r="AB43" s="12"/>
    </row>
    <row r="44" spans="1:32" ht="16.5" customHeight="1" x14ac:dyDescent="0.15">
      <c r="B44" s="8"/>
      <c r="C44" s="5" t="s">
        <v>329</v>
      </c>
      <c r="D44" s="3" t="s">
        <v>1090</v>
      </c>
      <c r="AA44" s="13"/>
    </row>
    <row r="45" spans="1:32" ht="16.5" customHeight="1" x14ac:dyDescent="0.15">
      <c r="B45" s="8"/>
      <c r="C45" s="5"/>
      <c r="D45" s="3"/>
      <c r="AA45" s="13"/>
    </row>
    <row r="46" spans="1:32" ht="16.5" customHeight="1" x14ac:dyDescent="0.15">
      <c r="C46" s="1587" t="s">
        <v>156</v>
      </c>
      <c r="D46" s="1582"/>
      <c r="E46" s="1582"/>
      <c r="F46" s="1582"/>
      <c r="G46" s="1582"/>
      <c r="H46" s="1582"/>
      <c r="I46" s="1582"/>
      <c r="J46" s="1582"/>
      <c r="K46" s="1582"/>
      <c r="L46" s="1582"/>
      <c r="M46" s="1582"/>
      <c r="N46" s="1582"/>
      <c r="O46" s="1583"/>
      <c r="P46" s="1441" t="str">
        <f>IF(入力シート!K209="","",入力シート!K209)</f>
        <v/>
      </c>
      <c r="Q46" s="1441"/>
      <c r="R46" s="1441"/>
      <c r="S46" s="1441"/>
      <c r="T46" s="1441"/>
      <c r="U46" s="1441"/>
      <c r="V46" s="1441"/>
      <c r="AA46" s="13"/>
    </row>
    <row r="47" spans="1:32" ht="16.5" customHeight="1" x14ac:dyDescent="0.15">
      <c r="C47" s="1587" t="s">
        <v>157</v>
      </c>
      <c r="D47" s="1582"/>
      <c r="E47" s="1582"/>
      <c r="F47" s="1582"/>
      <c r="G47" s="1582"/>
      <c r="H47" s="1582"/>
      <c r="I47" s="1582"/>
      <c r="J47" s="1582"/>
      <c r="K47" s="1582"/>
      <c r="L47" s="1582"/>
      <c r="M47" s="1582"/>
      <c r="N47" s="1582"/>
      <c r="O47" s="1583"/>
      <c r="P47" s="1441" t="str">
        <f>IF(入力シート!K210="","",入力シート!K210)</f>
        <v/>
      </c>
      <c r="Q47" s="1441"/>
      <c r="R47" s="1441"/>
      <c r="S47" s="1441"/>
      <c r="T47" s="1441"/>
      <c r="U47" s="1441"/>
      <c r="V47" s="1441"/>
      <c r="AA47" s="13"/>
    </row>
    <row r="48" spans="1:32" ht="16.5" customHeight="1" x14ac:dyDescent="0.15">
      <c r="C48" s="1587" t="s">
        <v>1052</v>
      </c>
      <c r="D48" s="1582"/>
      <c r="E48" s="1582"/>
      <c r="F48" s="1582"/>
      <c r="G48" s="1582"/>
      <c r="H48" s="1582"/>
      <c r="I48" s="1582"/>
      <c r="J48" s="1582"/>
      <c r="K48" s="1582"/>
      <c r="L48" s="1582"/>
      <c r="M48" s="1582"/>
      <c r="N48" s="1582"/>
      <c r="O48" s="1583"/>
      <c r="P48" s="1441" t="str">
        <f>IF(入力シート!K211="","",入力シート!K211)</f>
        <v/>
      </c>
      <c r="Q48" s="1441"/>
      <c r="R48" s="1441"/>
      <c r="S48" s="1441"/>
      <c r="T48" s="1441"/>
      <c r="U48" s="1441"/>
      <c r="V48" s="1441"/>
      <c r="AA48" s="13"/>
    </row>
    <row r="49" spans="2:27" ht="16.5" customHeight="1" x14ac:dyDescent="0.15">
      <c r="B49" s="8"/>
      <c r="C49" s="5"/>
      <c r="D49" s="3"/>
      <c r="AA49" s="13"/>
    </row>
    <row r="50" spans="2:27" ht="16.5" customHeight="1" x14ac:dyDescent="0.15">
      <c r="B50" s="8"/>
      <c r="AA50" s="13"/>
    </row>
  </sheetData>
  <sheetProtection sheet="1" objects="1" scenarios="1"/>
  <mergeCells count="46">
    <mergeCell ref="P6:V6"/>
    <mergeCell ref="C6:O6"/>
    <mergeCell ref="C7:O7"/>
    <mergeCell ref="P7:V7"/>
    <mergeCell ref="C10:O10"/>
    <mergeCell ref="C11:O11"/>
    <mergeCell ref="C12:O12"/>
    <mergeCell ref="C15:O15"/>
    <mergeCell ref="P10:V10"/>
    <mergeCell ref="P11:V11"/>
    <mergeCell ref="P12:V12"/>
    <mergeCell ref="P15:V15"/>
    <mergeCell ref="P20:V20"/>
    <mergeCell ref="C20:O20"/>
    <mergeCell ref="P19:V19"/>
    <mergeCell ref="C19:O19"/>
    <mergeCell ref="C16:O16"/>
    <mergeCell ref="C17:O17"/>
    <mergeCell ref="P16:V16"/>
    <mergeCell ref="P17:V17"/>
    <mergeCell ref="P18:V18"/>
    <mergeCell ref="C18:O18"/>
    <mergeCell ref="C48:O48"/>
    <mergeCell ref="C36:H38"/>
    <mergeCell ref="I36:AF38"/>
    <mergeCell ref="C39:H41"/>
    <mergeCell ref="I39:AF41"/>
    <mergeCell ref="P46:V46"/>
    <mergeCell ref="C46:O46"/>
    <mergeCell ref="P48:V48"/>
    <mergeCell ref="C47:O47"/>
    <mergeCell ref="P47:V47"/>
    <mergeCell ref="P34:V34"/>
    <mergeCell ref="C34:O34"/>
    <mergeCell ref="C24:O24"/>
    <mergeCell ref="P23:V23"/>
    <mergeCell ref="C23:O23"/>
    <mergeCell ref="C29:O29"/>
    <mergeCell ref="P24:V24"/>
    <mergeCell ref="P29:V29"/>
    <mergeCell ref="C26:O26"/>
    <mergeCell ref="P26:V26"/>
    <mergeCell ref="C27:O27"/>
    <mergeCell ref="P27:V27"/>
    <mergeCell ref="C28:O28"/>
    <mergeCell ref="P28:V28"/>
  </mergeCells>
  <phoneticPr fontId="7"/>
  <conditionalFormatting sqref="I36:AF38">
    <cfRule type="expression" dxfId="5" priority="14">
      <formula>AND($I$34="あり",$I$36="")</formula>
    </cfRule>
  </conditionalFormatting>
  <conditionalFormatting sqref="P7:V7 P8:Q8 S8:V8 P10:V12 P14:V21 P23:V24 P34:V34 I36:AF41 P46:V48">
    <cfRule type="notContainsBlanks" dxfId="4" priority="8">
      <formula>LEN(TRIM(I7))&gt;0</formula>
    </cfRule>
  </conditionalFormatting>
  <conditionalFormatting sqref="P26:V29">
    <cfRule type="notContainsBlanks" dxfId="3" priority="1">
      <formula>LEN(TRIM(P26))&gt;0</formula>
    </cfRule>
  </conditionalFormatting>
  <dataValidations count="1">
    <dataValidation imeMode="hiragana" allowBlank="1" showInputMessage="1" showErrorMessage="1" sqref="I36:AF41" xr:uid="{00000000-0002-0000-0800-000000000000}"/>
  </dataValidations>
  <printOptions horizontalCentered="1"/>
  <pageMargins left="0.59055118110236227" right="0.23622047244094491" top="0.55118110236220474" bottom="0.55118110236220474" header="0.31496062992125984" footer="0.31496062992125984"/>
  <pageSetup paperSize="9" scale="94" fitToWidth="0" orientation="portrait" cellComments="asDisplayed" errors="NA" r:id="rId1"/>
  <headerFooter alignWithMargins="0"/>
  <ignoredErrors>
    <ignoredError sqref="C4 C22 C32 C44" numberStoredAsText="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tabColor theme="9" tint="0.59999389629810485"/>
  </sheetPr>
  <dimension ref="A1:AW108"/>
  <sheetViews>
    <sheetView showGridLines="0" view="pageBreakPreview" topLeftCell="A65" zoomScaleNormal="90" zoomScaleSheetLayoutView="100" workbookViewId="0"/>
  </sheetViews>
  <sheetFormatPr defaultColWidth="2.875" defaultRowHeight="16.5" customHeight="1" x14ac:dyDescent="0.15"/>
  <cols>
    <col min="1" max="1" width="1.875" style="287" customWidth="1"/>
    <col min="2" max="10" width="2.875" style="287"/>
    <col min="11" max="11" width="2.875" style="287" customWidth="1"/>
    <col min="12" max="25" width="2.875" style="287"/>
    <col min="26" max="26" width="2.875" style="375"/>
    <col min="27" max="39" width="2.875" style="287"/>
    <col min="40" max="40" width="2.875" style="287" customWidth="1"/>
    <col min="41" max="16384" width="2.875" style="287"/>
  </cols>
  <sheetData>
    <row r="1" spans="2:49" ht="16.5" customHeight="1" x14ac:dyDescent="0.15">
      <c r="B1" s="363" t="s">
        <v>331</v>
      </c>
      <c r="C1" s="286" t="s">
        <v>327</v>
      </c>
      <c r="D1" s="288"/>
      <c r="E1" s="288"/>
      <c r="F1" s="288"/>
      <c r="G1" s="288"/>
      <c r="H1" s="288"/>
      <c r="I1" s="288"/>
      <c r="J1" s="288"/>
      <c r="K1" s="288"/>
      <c r="L1" s="364"/>
      <c r="M1" s="286"/>
      <c r="N1" s="286"/>
      <c r="O1" s="286"/>
      <c r="P1" s="286"/>
      <c r="Q1" s="286"/>
      <c r="R1" s="286"/>
      <c r="S1" s="286"/>
      <c r="T1" s="286"/>
      <c r="U1" s="286"/>
      <c r="V1" s="286"/>
      <c r="W1" s="286"/>
      <c r="X1" s="286"/>
      <c r="Y1" s="286"/>
      <c r="Z1" s="286"/>
      <c r="AA1" s="286"/>
    </row>
    <row r="2" spans="2:49" ht="7.5" customHeight="1" x14ac:dyDescent="0.15">
      <c r="B2" s="286"/>
      <c r="C2" s="288"/>
      <c r="D2" s="288"/>
      <c r="E2" s="288"/>
      <c r="F2" s="288"/>
      <c r="G2" s="288"/>
      <c r="H2" s="288"/>
      <c r="I2" s="288"/>
      <c r="J2" s="288"/>
      <c r="K2" s="288"/>
      <c r="L2" s="364"/>
      <c r="M2" s="286"/>
      <c r="N2" s="286"/>
      <c r="O2" s="286"/>
      <c r="P2" s="286"/>
      <c r="Q2" s="286"/>
      <c r="R2" s="286"/>
      <c r="S2" s="286"/>
      <c r="T2" s="286"/>
      <c r="U2" s="286"/>
      <c r="V2" s="286"/>
      <c r="W2" s="286"/>
      <c r="X2" s="286"/>
      <c r="Y2" s="286"/>
      <c r="Z2" s="286"/>
      <c r="AA2" s="286"/>
    </row>
    <row r="3" spans="2:49" ht="16.5" customHeight="1" x14ac:dyDescent="0.15">
      <c r="B3" s="286" t="s">
        <v>1238</v>
      </c>
      <c r="C3" s="288"/>
      <c r="D3" s="288"/>
      <c r="E3" s="288"/>
      <c r="F3" s="288"/>
      <c r="G3" s="288"/>
      <c r="H3" s="288"/>
      <c r="I3" s="288"/>
      <c r="J3" s="288"/>
      <c r="K3" s="288"/>
      <c r="L3" s="364"/>
      <c r="M3" s="286"/>
      <c r="N3" s="286"/>
      <c r="O3" s="286"/>
      <c r="P3" s="286"/>
      <c r="Q3" s="286"/>
      <c r="R3" s="286"/>
      <c r="S3" s="286"/>
      <c r="T3" s="286"/>
      <c r="U3" s="286"/>
      <c r="V3" s="286"/>
      <c r="W3" s="286"/>
      <c r="X3" s="286"/>
      <c r="Y3" s="286"/>
      <c r="Z3" s="286"/>
      <c r="AA3" s="286"/>
    </row>
    <row r="4" spans="2:49" ht="22.5" customHeight="1" x14ac:dyDescent="0.25">
      <c r="B4" s="1612"/>
      <c r="C4" s="1613"/>
      <c r="D4" s="1613"/>
      <c r="E4" s="1613"/>
      <c r="F4" s="1613"/>
      <c r="G4" s="1613"/>
      <c r="H4" s="1614"/>
      <c r="I4" s="1610" t="s">
        <v>182</v>
      </c>
      <c r="J4" s="1611"/>
      <c r="K4" s="1610" t="s">
        <v>183</v>
      </c>
      <c r="L4" s="1611"/>
      <c r="M4" s="1610" t="s">
        <v>184</v>
      </c>
      <c r="N4" s="1611"/>
      <c r="O4" s="1610" t="s">
        <v>185</v>
      </c>
      <c r="P4" s="1611"/>
      <c r="Q4" s="1610" t="s">
        <v>4</v>
      </c>
      <c r="R4" s="1611"/>
      <c r="S4" s="1610" t="s">
        <v>5</v>
      </c>
      <c r="T4" s="1611"/>
      <c r="U4" s="1610" t="s">
        <v>6</v>
      </c>
      <c r="V4" s="1611"/>
      <c r="W4" s="1610" t="s">
        <v>7</v>
      </c>
      <c r="X4" s="1611"/>
      <c r="Y4" s="1610" t="s">
        <v>8</v>
      </c>
      <c r="Z4" s="1611"/>
      <c r="AA4" s="1610" t="s">
        <v>9</v>
      </c>
      <c r="AB4" s="1611"/>
      <c r="AC4" s="1610" t="s">
        <v>10</v>
      </c>
      <c r="AD4" s="1611"/>
      <c r="AE4" s="1610" t="s">
        <v>120</v>
      </c>
      <c r="AF4" s="1611"/>
      <c r="AI4" s="514" t="s">
        <v>848</v>
      </c>
    </row>
    <row r="5" spans="2:49" ht="22.5" customHeight="1" x14ac:dyDescent="0.25">
      <c r="B5" s="1607" t="s">
        <v>542</v>
      </c>
      <c r="C5" s="1608"/>
      <c r="D5" s="1608"/>
      <c r="E5" s="1608"/>
      <c r="F5" s="1608"/>
      <c r="G5" s="1608"/>
      <c r="H5" s="1609"/>
      <c r="I5" s="1115"/>
      <c r="J5" s="1116"/>
      <c r="K5" s="1115"/>
      <c r="L5" s="1116"/>
      <c r="M5" s="1115"/>
      <c r="N5" s="1116"/>
      <c r="O5" s="1115"/>
      <c r="P5" s="1116"/>
      <c r="Q5" s="1115"/>
      <c r="R5" s="1116"/>
      <c r="S5" s="1115"/>
      <c r="T5" s="1116"/>
      <c r="U5" s="1115"/>
      <c r="V5" s="1116"/>
      <c r="W5" s="1115"/>
      <c r="X5" s="1116"/>
      <c r="Y5" s="1115"/>
      <c r="Z5" s="1116"/>
      <c r="AA5" s="1115"/>
      <c r="AB5" s="1116"/>
      <c r="AC5" s="1115"/>
      <c r="AD5" s="1116"/>
      <c r="AE5" s="611"/>
      <c r="AF5" s="614"/>
      <c r="AI5" s="514" t="s">
        <v>1049</v>
      </c>
      <c r="AJ5" s="651"/>
      <c r="AK5" s="651"/>
      <c r="AL5" s="651"/>
      <c r="AW5" s="514"/>
    </row>
    <row r="6" spans="2:49" ht="22.5" customHeight="1" x14ac:dyDescent="0.25">
      <c r="B6" s="1607" t="s">
        <v>543</v>
      </c>
      <c r="C6" s="1608"/>
      <c r="D6" s="1608"/>
      <c r="E6" s="1608"/>
      <c r="F6" s="1608"/>
      <c r="G6" s="1608"/>
      <c r="H6" s="1609"/>
      <c r="I6" s="613"/>
      <c r="J6" s="614"/>
      <c r="K6" s="613"/>
      <c r="L6" s="614"/>
      <c r="M6" s="613"/>
      <c r="N6" s="614"/>
      <c r="O6" s="613"/>
      <c r="P6" s="614"/>
      <c r="Q6" s="613"/>
      <c r="R6" s="614"/>
      <c r="S6" s="613"/>
      <c r="T6" s="614"/>
      <c r="U6" s="613"/>
      <c r="V6" s="614"/>
      <c r="W6" s="613"/>
      <c r="X6" s="614"/>
      <c r="Y6" s="613"/>
      <c r="Z6" s="614"/>
      <c r="AA6" s="613"/>
      <c r="AB6" s="614"/>
      <c r="AC6" s="613"/>
      <c r="AD6" s="614"/>
      <c r="AE6" s="611"/>
      <c r="AF6" s="614"/>
      <c r="AI6" s="514" t="s">
        <v>889</v>
      </c>
      <c r="AJ6" s="651"/>
      <c r="AK6" s="651"/>
      <c r="AL6" s="651"/>
      <c r="AW6" s="514" t="s">
        <v>849</v>
      </c>
    </row>
    <row r="7" spans="2:49" ht="22.5" customHeight="1" x14ac:dyDescent="0.25">
      <c r="B7" s="1607" t="s">
        <v>544</v>
      </c>
      <c r="C7" s="1608"/>
      <c r="D7" s="1608"/>
      <c r="E7" s="1608"/>
      <c r="F7" s="1608"/>
      <c r="G7" s="1608"/>
      <c r="H7" s="1609"/>
      <c r="I7" s="613"/>
      <c r="J7" s="614"/>
      <c r="K7" s="613"/>
      <c r="L7" s="614"/>
      <c r="M7" s="613"/>
      <c r="N7" s="614"/>
      <c r="O7" s="613"/>
      <c r="P7" s="614"/>
      <c r="Q7" s="613"/>
      <c r="R7" s="614"/>
      <c r="S7" s="613"/>
      <c r="T7" s="614"/>
      <c r="U7" s="613"/>
      <c r="V7" s="614"/>
      <c r="W7" s="613"/>
      <c r="X7" s="614"/>
      <c r="Y7" s="613"/>
      <c r="Z7" s="614"/>
      <c r="AA7" s="613"/>
      <c r="AB7" s="614"/>
      <c r="AC7" s="613"/>
      <c r="AD7" s="614"/>
      <c r="AE7" s="611"/>
      <c r="AF7" s="614"/>
      <c r="AI7" s="514" t="s">
        <v>890</v>
      </c>
      <c r="AJ7" s="651"/>
      <c r="AK7" s="651"/>
      <c r="AL7" s="651"/>
      <c r="AW7" s="514" t="s">
        <v>850</v>
      </c>
    </row>
    <row r="8" spans="2:49" ht="22.5" customHeight="1" x14ac:dyDescent="0.25">
      <c r="B8" s="1607" t="s">
        <v>545</v>
      </c>
      <c r="C8" s="1608"/>
      <c r="D8" s="1608"/>
      <c r="E8" s="1608"/>
      <c r="F8" s="1608"/>
      <c r="G8" s="1608"/>
      <c r="H8" s="1609"/>
      <c r="I8" s="613"/>
      <c r="J8" s="614"/>
      <c r="K8" s="613"/>
      <c r="L8" s="614"/>
      <c r="M8" s="613"/>
      <c r="N8" s="614"/>
      <c r="O8" s="613"/>
      <c r="P8" s="614"/>
      <c r="Q8" s="613"/>
      <c r="R8" s="614"/>
      <c r="S8" s="613"/>
      <c r="T8" s="614"/>
      <c r="U8" s="613"/>
      <c r="V8" s="614"/>
      <c r="W8" s="613"/>
      <c r="X8" s="614"/>
      <c r="Y8" s="613"/>
      <c r="Z8" s="614"/>
      <c r="AA8" s="613"/>
      <c r="AB8" s="614"/>
      <c r="AC8" s="613"/>
      <c r="AD8" s="614"/>
      <c r="AE8" s="611"/>
      <c r="AF8" s="614"/>
      <c r="AI8" s="514" t="s">
        <v>981</v>
      </c>
      <c r="AJ8" s="651"/>
      <c r="AK8" s="651"/>
      <c r="AL8" s="651"/>
    </row>
    <row r="9" spans="2:49" ht="22.5" customHeight="1" x14ac:dyDescent="0.25">
      <c r="B9" s="1607" t="s">
        <v>546</v>
      </c>
      <c r="C9" s="1608"/>
      <c r="D9" s="1608"/>
      <c r="E9" s="1608"/>
      <c r="F9" s="1608"/>
      <c r="G9" s="1608"/>
      <c r="H9" s="1609"/>
      <c r="I9" s="613"/>
      <c r="J9" s="614"/>
      <c r="K9" s="613"/>
      <c r="L9" s="614"/>
      <c r="M9" s="613"/>
      <c r="N9" s="614"/>
      <c r="O9" s="613"/>
      <c r="P9" s="614"/>
      <c r="Q9" s="613"/>
      <c r="R9" s="614"/>
      <c r="S9" s="613"/>
      <c r="T9" s="614"/>
      <c r="U9" s="613"/>
      <c r="V9" s="614"/>
      <c r="W9" s="613"/>
      <c r="X9" s="614"/>
      <c r="Y9" s="613"/>
      <c r="Z9" s="614"/>
      <c r="AA9" s="613"/>
      <c r="AB9" s="614"/>
      <c r="AC9" s="613"/>
      <c r="AD9" s="614"/>
      <c r="AE9" s="611"/>
      <c r="AF9" s="614"/>
      <c r="AI9" s="1009"/>
      <c r="AJ9" s="651"/>
      <c r="AK9" s="651"/>
      <c r="AL9" s="651"/>
    </row>
    <row r="10" spans="2:49" ht="22.5" customHeight="1" x14ac:dyDescent="0.25">
      <c r="B10" s="1607"/>
      <c r="C10" s="1608"/>
      <c r="D10" s="1608"/>
      <c r="E10" s="1608"/>
      <c r="F10" s="1608"/>
      <c r="G10" s="1608"/>
      <c r="H10" s="1609"/>
      <c r="I10" s="613"/>
      <c r="J10" s="614"/>
      <c r="K10" s="613"/>
      <c r="L10" s="614"/>
      <c r="M10" s="613"/>
      <c r="N10" s="614"/>
      <c r="O10" s="613"/>
      <c r="P10" s="614"/>
      <c r="Q10" s="613"/>
      <c r="R10" s="614"/>
      <c r="S10" s="613"/>
      <c r="T10" s="614"/>
      <c r="U10" s="613"/>
      <c r="V10" s="614"/>
      <c r="W10" s="613"/>
      <c r="X10" s="614"/>
      <c r="Y10" s="613"/>
      <c r="Z10" s="614"/>
      <c r="AA10" s="613"/>
      <c r="AB10" s="614"/>
      <c r="AC10" s="613"/>
      <c r="AD10" s="614"/>
      <c r="AE10" s="611"/>
      <c r="AF10" s="614"/>
      <c r="AI10" s="1009"/>
    </row>
    <row r="11" spans="2:49" ht="22.5" customHeight="1" x14ac:dyDescent="0.25">
      <c r="B11" s="1607"/>
      <c r="C11" s="1608"/>
      <c r="D11" s="1608"/>
      <c r="E11" s="1608"/>
      <c r="F11" s="1608"/>
      <c r="G11" s="1608"/>
      <c r="H11" s="1609"/>
      <c r="I11" s="613"/>
      <c r="J11" s="614"/>
      <c r="K11" s="613"/>
      <c r="L11" s="614"/>
      <c r="M11" s="613"/>
      <c r="N11" s="614"/>
      <c r="O11" s="613"/>
      <c r="P11" s="614"/>
      <c r="Q11" s="613"/>
      <c r="R11" s="614"/>
      <c r="S11" s="613"/>
      <c r="T11" s="614"/>
      <c r="U11" s="613"/>
      <c r="V11" s="614"/>
      <c r="W11" s="613"/>
      <c r="X11" s="614"/>
      <c r="Y11" s="613"/>
      <c r="Z11" s="614"/>
      <c r="AA11" s="613"/>
      <c r="AB11" s="614"/>
      <c r="AC11" s="613"/>
      <c r="AD11" s="614"/>
      <c r="AE11" s="611"/>
      <c r="AF11" s="614"/>
      <c r="AI11" s="616"/>
    </row>
    <row r="12" spans="2:49" ht="16.5" customHeight="1" x14ac:dyDescent="0.15">
      <c r="B12" s="286"/>
      <c r="C12" s="288"/>
      <c r="D12" s="288"/>
      <c r="E12" s="288"/>
      <c r="F12" s="288"/>
      <c r="G12" s="288"/>
      <c r="H12" s="288"/>
      <c r="I12" s="286"/>
      <c r="J12" s="286"/>
      <c r="K12" s="286"/>
      <c r="L12" s="365"/>
      <c r="M12" s="286"/>
      <c r="N12" s="286"/>
      <c r="O12" s="286"/>
      <c r="P12" s="286"/>
      <c r="Q12" s="286"/>
      <c r="R12" s="286"/>
      <c r="S12" s="286"/>
      <c r="T12" s="286"/>
      <c r="U12" s="286"/>
      <c r="V12" s="286"/>
      <c r="W12" s="286"/>
      <c r="X12" s="286"/>
      <c r="Y12" s="286"/>
      <c r="Z12" s="286"/>
      <c r="AA12" s="286"/>
    </row>
    <row r="13" spans="2:49" ht="16.5" customHeight="1" x14ac:dyDescent="0.15">
      <c r="B13" s="286" t="s">
        <v>1239</v>
      </c>
      <c r="C13" s="288"/>
      <c r="D13" s="288"/>
      <c r="E13" s="288"/>
      <c r="F13" s="288"/>
      <c r="G13" s="288"/>
      <c r="H13" s="288"/>
      <c r="I13" s="288"/>
      <c r="J13" s="288"/>
      <c r="K13" s="288"/>
      <c r="L13" s="364"/>
      <c r="M13" s="286"/>
      <c r="N13" s="286"/>
      <c r="O13" s="286"/>
      <c r="P13" s="286"/>
      <c r="Q13" s="286"/>
      <c r="R13" s="286"/>
      <c r="S13" s="286"/>
      <c r="T13" s="286"/>
      <c r="U13" s="286"/>
      <c r="V13" s="286"/>
      <c r="W13" s="286"/>
      <c r="X13" s="286"/>
      <c r="Y13" s="286"/>
      <c r="Z13" s="286"/>
      <c r="AA13" s="286"/>
    </row>
    <row r="14" spans="2:49" ht="22.5" customHeight="1" x14ac:dyDescent="0.25">
      <c r="B14" s="1612"/>
      <c r="C14" s="1613"/>
      <c r="D14" s="1613"/>
      <c r="E14" s="1613"/>
      <c r="F14" s="1613"/>
      <c r="G14" s="1613"/>
      <c r="H14" s="1614"/>
      <c r="I14" s="1610" t="s">
        <v>182</v>
      </c>
      <c r="J14" s="1611"/>
      <c r="K14" s="1610" t="s">
        <v>183</v>
      </c>
      <c r="L14" s="1611"/>
      <c r="M14" s="1610" t="s">
        <v>184</v>
      </c>
      <c r="N14" s="1611"/>
      <c r="O14" s="1610" t="s">
        <v>185</v>
      </c>
      <c r="P14" s="1611"/>
      <c r="Q14" s="1610" t="s">
        <v>4</v>
      </c>
      <c r="R14" s="1611"/>
      <c r="S14" s="1610" t="s">
        <v>5</v>
      </c>
      <c r="T14" s="1611"/>
      <c r="U14" s="1610" t="s">
        <v>6</v>
      </c>
      <c r="V14" s="1611"/>
      <c r="W14" s="1610" t="s">
        <v>7</v>
      </c>
      <c r="X14" s="1611"/>
      <c r="Y14" s="1610" t="s">
        <v>8</v>
      </c>
      <c r="Z14" s="1611"/>
      <c r="AA14" s="1610" t="s">
        <v>9</v>
      </c>
      <c r="AB14" s="1611"/>
      <c r="AC14" s="1610" t="s">
        <v>10</v>
      </c>
      <c r="AD14" s="1611"/>
      <c r="AE14" s="1610" t="s">
        <v>120</v>
      </c>
      <c r="AF14" s="1611"/>
      <c r="AI14" s="514"/>
    </row>
    <row r="15" spans="2:49" ht="22.5" customHeight="1" x14ac:dyDescent="0.15">
      <c r="B15" s="1607" t="s">
        <v>542</v>
      </c>
      <c r="C15" s="1608"/>
      <c r="D15" s="1608"/>
      <c r="E15" s="1608"/>
      <c r="F15" s="1608"/>
      <c r="G15" s="1608"/>
      <c r="H15" s="1609"/>
      <c r="I15" s="613"/>
      <c r="J15" s="614"/>
      <c r="K15" s="613"/>
      <c r="L15" s="614"/>
      <c r="M15" s="613"/>
      <c r="N15" s="614"/>
      <c r="O15" s="613"/>
      <c r="P15" s="614"/>
      <c r="Q15" s="613"/>
      <c r="R15" s="614"/>
      <c r="S15" s="613"/>
      <c r="T15" s="614"/>
      <c r="U15" s="613"/>
      <c r="V15" s="614"/>
      <c r="W15" s="613"/>
      <c r="X15" s="614"/>
      <c r="Y15" s="613"/>
      <c r="Z15" s="614"/>
      <c r="AA15" s="613"/>
      <c r="AB15" s="614"/>
      <c r="AC15" s="613"/>
      <c r="AD15" s="614"/>
      <c r="AE15" s="611"/>
      <c r="AF15" s="614"/>
    </row>
    <row r="16" spans="2:49" ht="22.5" customHeight="1" x14ac:dyDescent="0.15">
      <c r="B16" s="1607" t="s">
        <v>543</v>
      </c>
      <c r="C16" s="1608"/>
      <c r="D16" s="1608"/>
      <c r="E16" s="1608"/>
      <c r="F16" s="1608"/>
      <c r="G16" s="1608"/>
      <c r="H16" s="1609"/>
      <c r="I16" s="613"/>
      <c r="J16" s="614"/>
      <c r="K16" s="613"/>
      <c r="L16" s="614"/>
      <c r="M16" s="613"/>
      <c r="N16" s="614"/>
      <c r="O16" s="613"/>
      <c r="P16" s="614"/>
      <c r="Q16" s="613"/>
      <c r="R16" s="614"/>
      <c r="S16" s="613"/>
      <c r="T16" s="614"/>
      <c r="U16" s="613"/>
      <c r="V16" s="614"/>
      <c r="W16" s="613"/>
      <c r="X16" s="614"/>
      <c r="Y16" s="613"/>
      <c r="Z16" s="614"/>
      <c r="AA16" s="613"/>
      <c r="AB16" s="614"/>
      <c r="AC16" s="613"/>
      <c r="AD16" s="614"/>
      <c r="AE16" s="611"/>
      <c r="AF16" s="614"/>
    </row>
    <row r="17" spans="2:32" ht="22.5" customHeight="1" x14ac:dyDescent="0.15">
      <c r="B17" s="1607" t="s">
        <v>544</v>
      </c>
      <c r="C17" s="1608"/>
      <c r="D17" s="1608"/>
      <c r="E17" s="1608"/>
      <c r="F17" s="1608"/>
      <c r="G17" s="1608"/>
      <c r="H17" s="1609"/>
      <c r="I17" s="613"/>
      <c r="J17" s="614"/>
      <c r="K17" s="613"/>
      <c r="L17" s="614"/>
      <c r="M17" s="613"/>
      <c r="N17" s="614"/>
      <c r="O17" s="613"/>
      <c r="P17" s="614"/>
      <c r="Q17" s="613"/>
      <c r="R17" s="614"/>
      <c r="S17" s="613"/>
      <c r="T17" s="614"/>
      <c r="U17" s="613"/>
      <c r="V17" s="614"/>
      <c r="W17" s="613"/>
      <c r="X17" s="614"/>
      <c r="Y17" s="613"/>
      <c r="Z17" s="614"/>
      <c r="AA17" s="613"/>
      <c r="AB17" s="614"/>
      <c r="AC17" s="613"/>
      <c r="AD17" s="614"/>
      <c r="AE17" s="611"/>
      <c r="AF17" s="614"/>
    </row>
    <row r="18" spans="2:32" ht="22.5" customHeight="1" x14ac:dyDescent="0.15">
      <c r="B18" s="1607" t="s">
        <v>545</v>
      </c>
      <c r="C18" s="1608"/>
      <c r="D18" s="1608"/>
      <c r="E18" s="1608"/>
      <c r="F18" s="1608"/>
      <c r="G18" s="1608"/>
      <c r="H18" s="1609"/>
      <c r="I18" s="613"/>
      <c r="J18" s="614"/>
      <c r="K18" s="613"/>
      <c r="L18" s="614"/>
      <c r="M18" s="613"/>
      <c r="N18" s="614"/>
      <c r="O18" s="613"/>
      <c r="P18" s="614"/>
      <c r="Q18" s="613"/>
      <c r="R18" s="614"/>
      <c r="S18" s="613"/>
      <c r="T18" s="614"/>
      <c r="U18" s="613"/>
      <c r="V18" s="614"/>
      <c r="W18" s="613"/>
      <c r="X18" s="614"/>
      <c r="Y18" s="613"/>
      <c r="Z18" s="614"/>
      <c r="AA18" s="613"/>
      <c r="AB18" s="614"/>
      <c r="AC18" s="613"/>
      <c r="AD18" s="614"/>
      <c r="AE18" s="611"/>
      <c r="AF18" s="614"/>
    </row>
    <row r="19" spans="2:32" ht="22.5" customHeight="1" x14ac:dyDescent="0.15">
      <c r="B19" s="1607" t="s">
        <v>546</v>
      </c>
      <c r="C19" s="1608"/>
      <c r="D19" s="1608"/>
      <c r="E19" s="1608"/>
      <c r="F19" s="1608"/>
      <c r="G19" s="1608"/>
      <c r="H19" s="1609"/>
      <c r="I19" s="613"/>
      <c r="J19" s="614"/>
      <c r="K19" s="613"/>
      <c r="L19" s="614"/>
      <c r="M19" s="613"/>
      <c r="N19" s="614"/>
      <c r="O19" s="613"/>
      <c r="P19" s="614"/>
      <c r="Q19" s="613"/>
      <c r="R19" s="614"/>
      <c r="S19" s="613"/>
      <c r="T19" s="614"/>
      <c r="U19" s="613"/>
      <c r="V19" s="614"/>
      <c r="W19" s="613"/>
      <c r="X19" s="614"/>
      <c r="Y19" s="613"/>
      <c r="Z19" s="614"/>
      <c r="AA19" s="613"/>
      <c r="AB19" s="614"/>
      <c r="AC19" s="613"/>
      <c r="AD19" s="614"/>
      <c r="AE19" s="611"/>
      <c r="AF19" s="614"/>
    </row>
    <row r="20" spans="2:32" ht="22.5" customHeight="1" x14ac:dyDescent="0.15">
      <c r="B20" s="1607"/>
      <c r="C20" s="1608"/>
      <c r="D20" s="1608"/>
      <c r="E20" s="1608"/>
      <c r="F20" s="1608"/>
      <c r="G20" s="1608"/>
      <c r="H20" s="1609"/>
      <c r="I20" s="613"/>
      <c r="J20" s="614"/>
      <c r="K20" s="613"/>
      <c r="L20" s="614"/>
      <c r="M20" s="613"/>
      <c r="N20" s="614"/>
      <c r="O20" s="613"/>
      <c r="P20" s="614"/>
      <c r="Q20" s="613"/>
      <c r="R20" s="614"/>
      <c r="S20" s="613"/>
      <c r="T20" s="614"/>
      <c r="U20" s="613"/>
      <c r="V20" s="614"/>
      <c r="W20" s="613"/>
      <c r="X20" s="614"/>
      <c r="Y20" s="613"/>
      <c r="Z20" s="614"/>
      <c r="AA20" s="613"/>
      <c r="AB20" s="614"/>
      <c r="AC20" s="613"/>
      <c r="AD20" s="614"/>
      <c r="AE20" s="611"/>
      <c r="AF20" s="614"/>
    </row>
    <row r="21" spans="2:32" ht="22.5" customHeight="1" x14ac:dyDescent="0.15">
      <c r="B21" s="1607"/>
      <c r="C21" s="1608"/>
      <c r="D21" s="1608"/>
      <c r="E21" s="1608"/>
      <c r="F21" s="1608"/>
      <c r="G21" s="1608"/>
      <c r="H21" s="1609"/>
      <c r="I21" s="613"/>
      <c r="J21" s="614"/>
      <c r="K21" s="613"/>
      <c r="L21" s="614"/>
      <c r="M21" s="613"/>
      <c r="N21" s="614"/>
      <c r="O21" s="613"/>
      <c r="P21" s="614"/>
      <c r="Q21" s="613"/>
      <c r="R21" s="614"/>
      <c r="S21" s="613"/>
      <c r="T21" s="614"/>
      <c r="U21" s="613"/>
      <c r="V21" s="614"/>
      <c r="W21" s="613"/>
      <c r="X21" s="614"/>
      <c r="Y21" s="613"/>
      <c r="Z21" s="614"/>
      <c r="AA21" s="613"/>
      <c r="AB21" s="614"/>
      <c r="AC21" s="613"/>
      <c r="AD21" s="614"/>
      <c r="AE21" s="611"/>
      <c r="AF21" s="614"/>
    </row>
    <row r="22" spans="2:32" ht="16.5" customHeight="1" x14ac:dyDescent="0.15">
      <c r="B22" s="286"/>
      <c r="C22" s="288"/>
      <c r="D22" s="288"/>
      <c r="E22" s="288"/>
      <c r="F22" s="288"/>
      <c r="G22" s="288"/>
      <c r="H22" s="288"/>
      <c r="I22" s="286"/>
      <c r="J22" s="286"/>
      <c r="K22" s="286"/>
      <c r="L22" s="365"/>
      <c r="M22" s="286"/>
      <c r="N22" s="286"/>
      <c r="O22" s="286"/>
      <c r="P22" s="286"/>
      <c r="Q22" s="286"/>
      <c r="R22" s="286"/>
      <c r="S22" s="286"/>
      <c r="T22" s="286"/>
      <c r="U22" s="286"/>
      <c r="V22" s="286"/>
      <c r="W22" s="286"/>
      <c r="X22" s="286"/>
      <c r="Y22" s="286"/>
      <c r="Z22" s="286"/>
      <c r="AA22" s="286"/>
    </row>
    <row r="23" spans="2:32" ht="16.5" customHeight="1" x14ac:dyDescent="0.15">
      <c r="B23" s="286" t="s">
        <v>1240</v>
      </c>
      <c r="C23" s="288"/>
      <c r="D23" s="288"/>
      <c r="E23" s="288"/>
      <c r="F23" s="288"/>
      <c r="G23" s="288"/>
      <c r="H23" s="288"/>
      <c r="I23" s="288"/>
      <c r="J23" s="288"/>
      <c r="K23" s="288"/>
      <c r="L23" s="364"/>
      <c r="M23" s="286"/>
      <c r="N23" s="286"/>
      <c r="O23" s="286"/>
      <c r="P23" s="286"/>
      <c r="Q23" s="286"/>
      <c r="R23" s="286"/>
      <c r="S23" s="286"/>
      <c r="T23" s="286"/>
      <c r="U23" s="286"/>
      <c r="V23" s="286"/>
      <c r="W23" s="286"/>
      <c r="X23" s="286"/>
      <c r="Y23" s="286"/>
      <c r="Z23" s="286"/>
      <c r="AA23" s="286"/>
    </row>
    <row r="24" spans="2:32" ht="22.5" customHeight="1" x14ac:dyDescent="0.15">
      <c r="B24" s="1612"/>
      <c r="C24" s="1613"/>
      <c r="D24" s="1613"/>
      <c r="E24" s="1613"/>
      <c r="F24" s="1613"/>
      <c r="G24" s="1613"/>
      <c r="H24" s="1614"/>
      <c r="I24" s="1610" t="s">
        <v>182</v>
      </c>
      <c r="J24" s="1611"/>
      <c r="K24" s="1610" t="s">
        <v>183</v>
      </c>
      <c r="L24" s="1611"/>
      <c r="M24" s="1610" t="s">
        <v>184</v>
      </c>
      <c r="N24" s="1611"/>
      <c r="O24" s="1610" t="s">
        <v>185</v>
      </c>
      <c r="P24" s="1611"/>
      <c r="Q24" s="1610" t="s">
        <v>4</v>
      </c>
      <c r="R24" s="1611"/>
      <c r="S24" s="1610" t="s">
        <v>5</v>
      </c>
      <c r="T24" s="1611"/>
      <c r="U24" s="1610" t="s">
        <v>6</v>
      </c>
      <c r="V24" s="1611"/>
      <c r="W24" s="1610" t="s">
        <v>7</v>
      </c>
      <c r="X24" s="1611"/>
      <c r="Y24" s="1610" t="s">
        <v>8</v>
      </c>
      <c r="Z24" s="1611"/>
      <c r="AA24" s="1610" t="s">
        <v>9</v>
      </c>
      <c r="AB24" s="1611"/>
      <c r="AC24" s="1610" t="s">
        <v>10</v>
      </c>
      <c r="AD24" s="1611"/>
      <c r="AE24" s="1610" t="s">
        <v>120</v>
      </c>
      <c r="AF24" s="1611"/>
    </row>
    <row r="25" spans="2:32" ht="22.5" customHeight="1" x14ac:dyDescent="0.15">
      <c r="B25" s="1607" t="s">
        <v>771</v>
      </c>
      <c r="C25" s="1608"/>
      <c r="D25" s="1608"/>
      <c r="E25" s="1608"/>
      <c r="F25" s="1608"/>
      <c r="G25" s="1608"/>
      <c r="H25" s="1609"/>
      <c r="I25" s="613"/>
      <c r="J25" s="614"/>
      <c r="K25" s="613"/>
      <c r="L25" s="614"/>
      <c r="M25" s="613"/>
      <c r="N25" s="614"/>
      <c r="O25" s="613"/>
      <c r="P25" s="614"/>
      <c r="Q25" s="613"/>
      <c r="R25" s="614"/>
      <c r="S25" s="613"/>
      <c r="T25" s="614"/>
      <c r="U25" s="613"/>
      <c r="V25" s="614"/>
      <c r="W25" s="613"/>
      <c r="X25" s="614"/>
      <c r="Y25" s="613"/>
      <c r="Z25" s="614"/>
      <c r="AA25" s="613"/>
      <c r="AB25" s="614"/>
      <c r="AC25" s="613"/>
      <c r="AD25" s="614"/>
      <c r="AE25" s="611"/>
      <c r="AF25" s="614"/>
    </row>
    <row r="26" spans="2:32" ht="22.5" customHeight="1" x14ac:dyDescent="0.15">
      <c r="B26" s="1607" t="s">
        <v>772</v>
      </c>
      <c r="C26" s="1608"/>
      <c r="D26" s="1608"/>
      <c r="E26" s="1608"/>
      <c r="F26" s="1608"/>
      <c r="G26" s="1608"/>
      <c r="H26" s="1609"/>
      <c r="I26" s="613"/>
      <c r="J26" s="614"/>
      <c r="K26" s="613"/>
      <c r="L26" s="614"/>
      <c r="M26" s="613"/>
      <c r="N26" s="614"/>
      <c r="O26" s="613"/>
      <c r="P26" s="614"/>
      <c r="Q26" s="613"/>
      <c r="R26" s="614"/>
      <c r="S26" s="613"/>
      <c r="T26" s="614"/>
      <c r="U26" s="613"/>
      <c r="V26" s="614"/>
      <c r="W26" s="613"/>
      <c r="X26" s="614"/>
      <c r="Y26" s="613"/>
      <c r="Z26" s="614"/>
      <c r="AA26" s="613"/>
      <c r="AB26" s="614"/>
      <c r="AC26" s="613"/>
      <c r="AD26" s="614"/>
      <c r="AE26" s="611"/>
      <c r="AF26" s="614"/>
    </row>
    <row r="27" spans="2:32" ht="22.5" customHeight="1" x14ac:dyDescent="0.15">
      <c r="B27" s="1607" t="s">
        <v>773</v>
      </c>
      <c r="C27" s="1608"/>
      <c r="D27" s="1608"/>
      <c r="E27" s="1608"/>
      <c r="F27" s="1608"/>
      <c r="G27" s="1608"/>
      <c r="H27" s="1609"/>
      <c r="I27" s="613"/>
      <c r="J27" s="614"/>
      <c r="K27" s="613"/>
      <c r="L27" s="614"/>
      <c r="M27" s="613"/>
      <c r="N27" s="614"/>
      <c r="O27" s="613"/>
      <c r="P27" s="614"/>
      <c r="Q27" s="613"/>
      <c r="R27" s="614"/>
      <c r="S27" s="613"/>
      <c r="T27" s="614"/>
      <c r="U27" s="613"/>
      <c r="V27" s="614"/>
      <c r="W27" s="613"/>
      <c r="X27" s="614"/>
      <c r="Y27" s="613"/>
      <c r="Z27" s="614"/>
      <c r="AA27" s="613"/>
      <c r="AB27" s="614"/>
      <c r="AC27" s="613"/>
      <c r="AD27" s="614"/>
      <c r="AE27" s="611"/>
      <c r="AF27" s="614"/>
    </row>
    <row r="28" spans="2:32" ht="22.5" customHeight="1" x14ac:dyDescent="0.15">
      <c r="B28" s="1607" t="s">
        <v>774</v>
      </c>
      <c r="C28" s="1608"/>
      <c r="D28" s="1608"/>
      <c r="E28" s="1608"/>
      <c r="F28" s="1608"/>
      <c r="G28" s="1608"/>
      <c r="H28" s="1609"/>
      <c r="I28" s="613"/>
      <c r="J28" s="614"/>
      <c r="K28" s="613"/>
      <c r="L28" s="614"/>
      <c r="M28" s="613"/>
      <c r="N28" s="614"/>
      <c r="O28" s="613"/>
      <c r="P28" s="614"/>
      <c r="Q28" s="613"/>
      <c r="R28" s="614"/>
      <c r="S28" s="613"/>
      <c r="T28" s="614"/>
      <c r="U28" s="613"/>
      <c r="V28" s="614"/>
      <c r="W28" s="613"/>
      <c r="X28" s="614"/>
      <c r="Y28" s="613"/>
      <c r="Z28" s="614"/>
      <c r="AA28" s="613"/>
      <c r="AB28" s="614"/>
      <c r="AC28" s="613"/>
      <c r="AD28" s="614"/>
      <c r="AE28" s="611"/>
      <c r="AF28" s="614"/>
    </row>
    <row r="29" spans="2:32" ht="22.5" customHeight="1" x14ac:dyDescent="0.15">
      <c r="B29" s="1607" t="s">
        <v>775</v>
      </c>
      <c r="C29" s="1608"/>
      <c r="D29" s="1608"/>
      <c r="E29" s="1608"/>
      <c r="F29" s="1608"/>
      <c r="G29" s="1608"/>
      <c r="H29" s="1609"/>
      <c r="I29" s="613"/>
      <c r="J29" s="614"/>
      <c r="K29" s="613"/>
      <c r="L29" s="614"/>
      <c r="M29" s="613"/>
      <c r="N29" s="614"/>
      <c r="O29" s="613"/>
      <c r="P29" s="614"/>
      <c r="Q29" s="613"/>
      <c r="R29" s="614"/>
      <c r="S29" s="613"/>
      <c r="T29" s="614"/>
      <c r="U29" s="613"/>
      <c r="V29" s="614"/>
      <c r="W29" s="613"/>
      <c r="X29" s="614"/>
      <c r="Y29" s="613"/>
      <c r="Z29" s="614"/>
      <c r="AA29" s="613"/>
      <c r="AB29" s="614"/>
      <c r="AC29" s="613"/>
      <c r="AD29" s="614"/>
      <c r="AE29" s="611"/>
      <c r="AF29" s="614"/>
    </row>
    <row r="30" spans="2:32" ht="22.5" customHeight="1" x14ac:dyDescent="0.15">
      <c r="B30" s="1607"/>
      <c r="C30" s="1608"/>
      <c r="D30" s="1608"/>
      <c r="E30" s="1608"/>
      <c r="F30" s="1608"/>
      <c r="G30" s="1608"/>
      <c r="H30" s="1609"/>
      <c r="I30" s="613"/>
      <c r="J30" s="614"/>
      <c r="K30" s="613"/>
      <c r="L30" s="614"/>
      <c r="M30" s="613"/>
      <c r="N30" s="614"/>
      <c r="O30" s="613"/>
      <c r="P30" s="614"/>
      <c r="Q30" s="613"/>
      <c r="R30" s="614"/>
      <c r="S30" s="613"/>
      <c r="T30" s="614"/>
      <c r="U30" s="613"/>
      <c r="V30" s="614"/>
      <c r="W30" s="613"/>
      <c r="X30" s="614"/>
      <c r="Y30" s="613"/>
      <c r="Z30" s="614"/>
      <c r="AA30" s="613"/>
      <c r="AB30" s="614"/>
      <c r="AC30" s="613"/>
      <c r="AD30" s="614"/>
      <c r="AE30" s="611"/>
      <c r="AF30" s="614"/>
    </row>
    <row r="31" spans="2:32" ht="22.5" customHeight="1" x14ac:dyDescent="0.15">
      <c r="B31" s="1607"/>
      <c r="C31" s="1608"/>
      <c r="D31" s="1608"/>
      <c r="E31" s="1608"/>
      <c r="F31" s="1608"/>
      <c r="G31" s="1608"/>
      <c r="H31" s="1609"/>
      <c r="I31" s="613"/>
      <c r="J31" s="614"/>
      <c r="K31" s="613"/>
      <c r="L31" s="614"/>
      <c r="M31" s="613"/>
      <c r="N31" s="614"/>
      <c r="O31" s="613"/>
      <c r="P31" s="614"/>
      <c r="Q31" s="613"/>
      <c r="R31" s="614"/>
      <c r="S31" s="613"/>
      <c r="T31" s="614"/>
      <c r="U31" s="613"/>
      <c r="V31" s="614"/>
      <c r="W31" s="613"/>
      <c r="X31" s="614"/>
      <c r="Y31" s="613"/>
      <c r="Z31" s="614"/>
      <c r="AA31" s="613"/>
      <c r="AB31" s="614"/>
      <c r="AC31" s="613"/>
      <c r="AD31" s="614"/>
      <c r="AE31" s="611"/>
      <c r="AF31" s="614"/>
    </row>
    <row r="32" spans="2:32" ht="22.5" customHeight="1" x14ac:dyDescent="0.15">
      <c r="B32" s="601"/>
      <c r="C32" s="601"/>
      <c r="D32" s="601"/>
      <c r="E32" s="601"/>
      <c r="F32" s="601"/>
      <c r="G32" s="601"/>
      <c r="H32" s="601"/>
      <c r="I32" s="602"/>
      <c r="J32" s="602"/>
      <c r="K32" s="602"/>
      <c r="L32" s="602"/>
      <c r="M32" s="602"/>
      <c r="N32" s="602"/>
      <c r="O32" s="602"/>
      <c r="P32" s="602"/>
      <c r="Q32" s="602"/>
      <c r="R32" s="602"/>
      <c r="S32" s="602"/>
      <c r="T32" s="602"/>
      <c r="U32" s="602"/>
      <c r="V32" s="602"/>
      <c r="W32" s="602"/>
      <c r="X32" s="602"/>
      <c r="Y32" s="602"/>
      <c r="Z32" s="602"/>
      <c r="AA32" s="602"/>
      <c r="AB32" s="602"/>
      <c r="AC32" s="602"/>
      <c r="AD32" s="602"/>
      <c r="AE32" s="603"/>
      <c r="AF32" s="602"/>
    </row>
    <row r="33" spans="1:36" ht="16.5" customHeight="1" x14ac:dyDescent="0.15">
      <c r="Z33" s="287"/>
    </row>
    <row r="34" spans="1:36" ht="16.5" customHeight="1" x14ac:dyDescent="0.25">
      <c r="B34" s="363" t="s">
        <v>332</v>
      </c>
      <c r="C34" s="286" t="s">
        <v>395</v>
      </c>
      <c r="D34" s="288"/>
      <c r="E34" s="288"/>
      <c r="F34" s="288"/>
      <c r="G34" s="288"/>
      <c r="H34" s="288"/>
      <c r="I34" s="288"/>
      <c r="J34" s="288"/>
      <c r="K34" s="288"/>
      <c r="L34" s="364"/>
      <c r="M34" s="286"/>
      <c r="N34" s="286"/>
      <c r="O34" s="286"/>
      <c r="P34" s="286"/>
      <c r="Q34" s="286"/>
      <c r="R34" s="286"/>
      <c r="S34" s="286"/>
      <c r="T34" s="286"/>
      <c r="U34" s="286"/>
      <c r="V34" s="286"/>
      <c r="W34" s="286"/>
      <c r="X34" s="286"/>
      <c r="Y34" s="286"/>
      <c r="Z34" s="286"/>
      <c r="AA34" s="286"/>
      <c r="AI34" s="514" t="s">
        <v>782</v>
      </c>
    </row>
    <row r="35" spans="1:36" ht="4.5" customHeight="1" x14ac:dyDescent="0.15">
      <c r="A35" s="366"/>
      <c r="B35" s="367"/>
      <c r="C35" s="368"/>
      <c r="D35" s="368"/>
      <c r="E35" s="368"/>
      <c r="F35" s="368"/>
      <c r="G35" s="368"/>
      <c r="H35" s="368"/>
      <c r="I35" s="368"/>
      <c r="J35" s="368"/>
      <c r="K35" s="368"/>
      <c r="L35" s="368"/>
      <c r="M35" s="368"/>
      <c r="N35" s="368"/>
      <c r="O35" s="368"/>
      <c r="P35" s="369"/>
      <c r="Q35" s="369"/>
      <c r="R35" s="369"/>
      <c r="S35" s="369"/>
      <c r="T35" s="369"/>
      <c r="U35" s="369"/>
      <c r="V35" s="369"/>
      <c r="W35" s="369"/>
      <c r="X35" s="369"/>
      <c r="Y35" s="369"/>
      <c r="Z35" s="369"/>
      <c r="AA35" s="369"/>
    </row>
    <row r="36" spans="1:36" ht="16.5" customHeight="1" x14ac:dyDescent="0.25">
      <c r="A36" s="366"/>
      <c r="B36" s="66"/>
      <c r="C36" s="67"/>
      <c r="D36" s="67"/>
      <c r="E36" s="67"/>
      <c r="F36" s="67"/>
      <c r="G36" s="63"/>
      <c r="H36" s="63"/>
      <c r="I36" s="63"/>
      <c r="J36" s="63"/>
      <c r="K36" s="63"/>
      <c r="L36" s="63"/>
      <c r="M36" s="63"/>
      <c r="N36" s="63"/>
      <c r="O36" s="63"/>
      <c r="P36" s="63"/>
      <c r="Q36" s="63"/>
      <c r="R36" s="63"/>
      <c r="S36" s="63"/>
      <c r="T36" s="63"/>
      <c r="U36" s="63"/>
      <c r="V36" s="63"/>
      <c r="W36" s="63"/>
      <c r="X36" s="63"/>
      <c r="Y36" s="63"/>
      <c r="Z36" s="63"/>
      <c r="AA36" s="63"/>
      <c r="AB36" s="63"/>
      <c r="AC36" s="63"/>
      <c r="AD36" s="63"/>
      <c r="AE36" s="63"/>
      <c r="AF36" s="64"/>
      <c r="AG36" s="866"/>
      <c r="AI36" s="514" t="s">
        <v>872</v>
      </c>
    </row>
    <row r="37" spans="1:36" ht="16.5" customHeight="1" x14ac:dyDescent="0.25">
      <c r="A37" s="366"/>
      <c r="B37" s="68"/>
      <c r="C37" s="69"/>
      <c r="D37" s="69"/>
      <c r="E37" s="69"/>
      <c r="F37" s="69"/>
      <c r="G37" s="70"/>
      <c r="H37" s="70"/>
      <c r="I37" s="70"/>
      <c r="J37" s="70"/>
      <c r="K37" s="70"/>
      <c r="L37" s="70"/>
      <c r="M37" s="70"/>
      <c r="N37" s="70"/>
      <c r="O37" s="70"/>
      <c r="P37" s="70"/>
      <c r="Q37" s="70"/>
      <c r="R37" s="70"/>
      <c r="S37" s="70"/>
      <c r="T37" s="70"/>
      <c r="U37" s="70"/>
      <c r="V37" s="70"/>
      <c r="W37" s="70"/>
      <c r="X37" s="70"/>
      <c r="Y37" s="70"/>
      <c r="Z37" s="70"/>
      <c r="AA37" s="70"/>
      <c r="AB37" s="70"/>
      <c r="AC37" s="70"/>
      <c r="AD37" s="70"/>
      <c r="AE37" s="70"/>
      <c r="AF37" s="71"/>
      <c r="AG37" s="866"/>
      <c r="AI37" s="514" t="s">
        <v>1091</v>
      </c>
      <c r="AJ37" s="651"/>
    </row>
    <row r="38" spans="1:36" ht="16.5" customHeight="1" x14ac:dyDescent="0.25">
      <c r="A38" s="366"/>
      <c r="B38" s="49"/>
      <c r="C38" s="50"/>
      <c r="D38" s="50"/>
      <c r="E38" s="50"/>
      <c r="F38" s="50"/>
      <c r="G38" s="50"/>
      <c r="H38" s="50"/>
      <c r="I38" s="50"/>
      <c r="J38" s="50"/>
      <c r="K38" s="50"/>
      <c r="L38" s="50"/>
      <c r="M38" s="50"/>
      <c r="N38" s="50"/>
      <c r="O38" s="50"/>
      <c r="P38" s="50"/>
      <c r="Q38" s="50"/>
      <c r="R38" s="50"/>
      <c r="S38" s="50"/>
      <c r="T38" s="50"/>
      <c r="U38" s="50"/>
      <c r="V38" s="50"/>
      <c r="W38" s="50"/>
      <c r="X38" s="50"/>
      <c r="Y38" s="50"/>
      <c r="Z38" s="50"/>
      <c r="AA38" s="50"/>
      <c r="AB38" s="50"/>
      <c r="AC38" s="50"/>
      <c r="AD38" s="50"/>
      <c r="AE38" s="50"/>
      <c r="AF38" s="51"/>
      <c r="AG38" s="866"/>
      <c r="AI38" s="514" t="s">
        <v>776</v>
      </c>
    </row>
    <row r="39" spans="1:36" ht="16.5" customHeight="1" x14ac:dyDescent="0.15">
      <c r="A39" s="370"/>
      <c r="B39" s="49"/>
      <c r="C39" s="50"/>
      <c r="D39" s="50"/>
      <c r="E39" s="50"/>
      <c r="F39" s="50"/>
      <c r="G39" s="50"/>
      <c r="H39" s="50"/>
      <c r="I39" s="50"/>
      <c r="J39" s="50"/>
      <c r="K39" s="50"/>
      <c r="L39" s="50"/>
      <c r="M39" s="50"/>
      <c r="N39" s="50"/>
      <c r="O39" s="50"/>
      <c r="P39" s="50"/>
      <c r="Q39" s="50"/>
      <c r="R39" s="50"/>
      <c r="S39" s="50"/>
      <c r="T39" s="50"/>
      <c r="U39" s="50"/>
      <c r="V39" s="50"/>
      <c r="W39" s="50"/>
      <c r="X39" s="50"/>
      <c r="Y39" s="50"/>
      <c r="Z39" s="50"/>
      <c r="AA39" s="50"/>
      <c r="AB39" s="50"/>
      <c r="AC39" s="50"/>
      <c r="AD39" s="50"/>
      <c r="AE39" s="50"/>
      <c r="AF39" s="51"/>
      <c r="AG39" s="371"/>
    </row>
    <row r="40" spans="1:36" ht="16.5" customHeight="1" x14ac:dyDescent="0.15">
      <c r="A40" s="366"/>
      <c r="B40" s="49"/>
      <c r="C40" s="50"/>
      <c r="D40" s="50"/>
      <c r="E40" s="50"/>
      <c r="F40" s="50"/>
      <c r="G40" s="50"/>
      <c r="H40" s="50"/>
      <c r="I40" s="50"/>
      <c r="J40" s="50"/>
      <c r="K40" s="50"/>
      <c r="L40" s="50"/>
      <c r="M40" s="50"/>
      <c r="N40" s="50"/>
      <c r="O40" s="50"/>
      <c r="P40" s="50"/>
      <c r="Q40" s="50"/>
      <c r="R40" s="50"/>
      <c r="S40" s="50"/>
      <c r="T40" s="50"/>
      <c r="U40" s="50"/>
      <c r="V40" s="50"/>
      <c r="W40" s="50"/>
      <c r="X40" s="50"/>
      <c r="Y40" s="50"/>
      <c r="Z40" s="50"/>
      <c r="AA40" s="50"/>
      <c r="AB40" s="50"/>
      <c r="AC40" s="50"/>
      <c r="AD40" s="50"/>
      <c r="AE40" s="50"/>
      <c r="AF40" s="51"/>
    </row>
    <row r="41" spans="1:36" ht="16.5" customHeight="1" x14ac:dyDescent="0.15">
      <c r="A41" s="366"/>
      <c r="B41" s="49"/>
      <c r="C41" s="50"/>
      <c r="D41" s="50"/>
      <c r="E41" s="50"/>
      <c r="F41" s="50"/>
      <c r="G41" s="50"/>
      <c r="H41" s="50"/>
      <c r="I41" s="50"/>
      <c r="J41" s="50"/>
      <c r="K41" s="50"/>
      <c r="L41" s="50"/>
      <c r="M41" s="50"/>
      <c r="N41" s="50"/>
      <c r="O41" s="50"/>
      <c r="P41" s="50"/>
      <c r="Q41" s="50"/>
      <c r="R41" s="50"/>
      <c r="S41" s="50"/>
      <c r="T41" s="50"/>
      <c r="U41" s="50"/>
      <c r="V41" s="50"/>
      <c r="W41" s="50"/>
      <c r="X41" s="50"/>
      <c r="Y41" s="50"/>
      <c r="Z41" s="50"/>
      <c r="AA41" s="50"/>
      <c r="AB41" s="50"/>
      <c r="AC41" s="50"/>
      <c r="AD41" s="50"/>
      <c r="AE41" s="50"/>
      <c r="AF41" s="51"/>
    </row>
    <row r="42" spans="1:36" ht="16.5" customHeight="1" x14ac:dyDescent="0.15">
      <c r="A42" s="366"/>
      <c r="B42" s="49"/>
      <c r="C42" s="50"/>
      <c r="D42" s="50"/>
      <c r="E42" s="50"/>
      <c r="F42" s="50"/>
      <c r="G42" s="50"/>
      <c r="H42" s="50"/>
      <c r="I42" s="50"/>
      <c r="J42" s="50"/>
      <c r="K42" s="50"/>
      <c r="L42" s="50"/>
      <c r="M42" s="50"/>
      <c r="N42" s="50"/>
      <c r="O42" s="50"/>
      <c r="P42" s="50"/>
      <c r="Q42" s="50"/>
      <c r="R42" s="50"/>
      <c r="S42" s="50"/>
      <c r="T42" s="50"/>
      <c r="U42" s="50"/>
      <c r="V42" s="50"/>
      <c r="W42" s="50"/>
      <c r="X42" s="50"/>
      <c r="Y42" s="50"/>
      <c r="Z42" s="50"/>
      <c r="AA42" s="50"/>
      <c r="AB42" s="50"/>
      <c r="AC42" s="50"/>
      <c r="AD42" s="50"/>
      <c r="AE42" s="50"/>
      <c r="AF42" s="51"/>
    </row>
    <row r="43" spans="1:36" ht="16.5" customHeight="1" x14ac:dyDescent="0.15">
      <c r="A43" s="366"/>
      <c r="B43" s="49"/>
      <c r="C43" s="50"/>
      <c r="D43" s="50"/>
      <c r="E43" s="50"/>
      <c r="F43" s="50"/>
      <c r="G43" s="50"/>
      <c r="H43" s="50"/>
      <c r="I43" s="50"/>
      <c r="J43" s="50"/>
      <c r="K43" s="50"/>
      <c r="L43" s="50"/>
      <c r="M43" s="50"/>
      <c r="N43" s="50"/>
      <c r="O43" s="50"/>
      <c r="P43" s="50"/>
      <c r="Q43" s="50"/>
      <c r="R43" s="50"/>
      <c r="S43" s="50"/>
      <c r="T43" s="50"/>
      <c r="U43" s="50"/>
      <c r="V43" s="50"/>
      <c r="W43" s="50"/>
      <c r="X43" s="50"/>
      <c r="Y43" s="50"/>
      <c r="Z43" s="50"/>
      <c r="AA43" s="50"/>
      <c r="AB43" s="50"/>
      <c r="AC43" s="50"/>
      <c r="AD43" s="50"/>
      <c r="AE43" s="50"/>
      <c r="AF43" s="51"/>
    </row>
    <row r="44" spans="1:36" ht="16.5" customHeight="1" x14ac:dyDescent="0.15">
      <c r="A44" s="366"/>
      <c r="B44" s="49"/>
      <c r="C44" s="50"/>
      <c r="D44" s="50"/>
      <c r="E44" s="50"/>
      <c r="F44" s="50"/>
      <c r="G44" s="50"/>
      <c r="H44" s="50"/>
      <c r="I44" s="50"/>
      <c r="J44" s="50"/>
      <c r="K44" s="50"/>
      <c r="L44" s="50"/>
      <c r="M44" s="50"/>
      <c r="N44" s="50"/>
      <c r="O44" s="50"/>
      <c r="P44" s="50"/>
      <c r="Q44" s="50"/>
      <c r="R44" s="50"/>
      <c r="S44" s="50"/>
      <c r="T44" s="50"/>
      <c r="U44" s="50"/>
      <c r="V44" s="50"/>
      <c r="W44" s="50"/>
      <c r="X44" s="50"/>
      <c r="Y44" s="50"/>
      <c r="Z44" s="50"/>
      <c r="AA44" s="50"/>
      <c r="AB44" s="50"/>
      <c r="AC44" s="50"/>
      <c r="AD44" s="50"/>
      <c r="AE44" s="50"/>
      <c r="AF44" s="51"/>
    </row>
    <row r="45" spans="1:36" ht="16.5" customHeight="1" x14ac:dyDescent="0.15">
      <c r="A45" s="366"/>
      <c r="B45" s="49"/>
      <c r="C45" s="50"/>
      <c r="D45" s="50"/>
      <c r="E45" s="50"/>
      <c r="F45" s="50"/>
      <c r="G45" s="50"/>
      <c r="H45" s="50"/>
      <c r="I45" s="50"/>
      <c r="J45" s="50"/>
      <c r="K45" s="50"/>
      <c r="L45" s="50"/>
      <c r="M45" s="50"/>
      <c r="N45" s="50"/>
      <c r="O45" s="50"/>
      <c r="P45" s="50"/>
      <c r="Q45" s="50"/>
      <c r="R45" s="50"/>
      <c r="S45" s="50"/>
      <c r="T45" s="50"/>
      <c r="U45" s="50"/>
      <c r="V45" s="50"/>
      <c r="W45" s="50"/>
      <c r="X45" s="50"/>
      <c r="Y45" s="50"/>
      <c r="Z45" s="50"/>
      <c r="AA45" s="50"/>
      <c r="AB45" s="50"/>
      <c r="AC45" s="50"/>
      <c r="AD45" s="50"/>
      <c r="AE45" s="50"/>
      <c r="AF45" s="51"/>
    </row>
    <row r="46" spans="1:36" ht="16.5" customHeight="1" x14ac:dyDescent="0.15">
      <c r="A46" s="366"/>
      <c r="B46" s="49"/>
      <c r="C46" s="50"/>
      <c r="D46" s="50"/>
      <c r="E46" s="50"/>
      <c r="F46" s="50"/>
      <c r="G46" s="50"/>
      <c r="H46" s="50"/>
      <c r="I46" s="50"/>
      <c r="J46" s="50"/>
      <c r="K46" s="50"/>
      <c r="L46" s="50"/>
      <c r="M46" s="50"/>
      <c r="N46" s="50"/>
      <c r="O46" s="50"/>
      <c r="P46" s="50"/>
      <c r="Q46" s="50"/>
      <c r="R46" s="50"/>
      <c r="S46" s="50"/>
      <c r="T46" s="50"/>
      <c r="U46" s="50"/>
      <c r="V46" s="50"/>
      <c r="W46" s="50"/>
      <c r="X46" s="50"/>
      <c r="Y46" s="50"/>
      <c r="Z46" s="50"/>
      <c r="AA46" s="50"/>
      <c r="AB46" s="50"/>
      <c r="AC46" s="50"/>
      <c r="AD46" s="50"/>
      <c r="AE46" s="50"/>
      <c r="AF46" s="51"/>
    </row>
    <row r="47" spans="1:36" ht="16.5" customHeight="1" x14ac:dyDescent="0.15">
      <c r="A47" s="366"/>
      <c r="B47" s="49"/>
      <c r="C47" s="50"/>
      <c r="D47" s="50"/>
      <c r="E47" s="50"/>
      <c r="F47" s="50"/>
      <c r="G47" s="50"/>
      <c r="H47" s="50"/>
      <c r="I47" s="50"/>
      <c r="J47" s="50"/>
      <c r="K47" s="50"/>
      <c r="L47" s="50"/>
      <c r="M47" s="50"/>
      <c r="N47" s="50"/>
      <c r="O47" s="50"/>
      <c r="P47" s="50"/>
      <c r="Q47" s="50"/>
      <c r="R47" s="50"/>
      <c r="S47" s="50"/>
      <c r="T47" s="50"/>
      <c r="U47" s="50"/>
      <c r="V47" s="50"/>
      <c r="W47" s="50"/>
      <c r="X47" s="50"/>
      <c r="Y47" s="50"/>
      <c r="Z47" s="50"/>
      <c r="AA47" s="50"/>
      <c r="AB47" s="50"/>
      <c r="AC47" s="50"/>
      <c r="AD47" s="50"/>
      <c r="AE47" s="50"/>
      <c r="AF47" s="51"/>
    </row>
    <row r="48" spans="1:36" ht="16.5" customHeight="1" x14ac:dyDescent="0.15">
      <c r="A48" s="366"/>
      <c r="B48" s="49"/>
      <c r="C48" s="50"/>
      <c r="D48" s="50"/>
      <c r="E48" s="50"/>
      <c r="F48" s="50"/>
      <c r="G48" s="50"/>
      <c r="H48" s="50"/>
      <c r="I48" s="50"/>
      <c r="J48" s="50"/>
      <c r="K48" s="50"/>
      <c r="L48" s="50"/>
      <c r="M48" s="50"/>
      <c r="N48" s="50"/>
      <c r="O48" s="50"/>
      <c r="P48" s="50"/>
      <c r="Q48" s="50"/>
      <c r="R48" s="50"/>
      <c r="S48" s="50"/>
      <c r="T48" s="50"/>
      <c r="U48" s="50"/>
      <c r="V48" s="50"/>
      <c r="W48" s="50"/>
      <c r="X48" s="50"/>
      <c r="Y48" s="50"/>
      <c r="Z48" s="50"/>
      <c r="AA48" s="50"/>
      <c r="AB48" s="50"/>
      <c r="AC48" s="50"/>
      <c r="AD48" s="50"/>
      <c r="AE48" s="50"/>
      <c r="AF48" s="51"/>
    </row>
    <row r="49" spans="1:32" ht="16.5" customHeight="1" x14ac:dyDescent="0.15">
      <c r="A49" s="366"/>
      <c r="B49" s="49"/>
      <c r="C49" s="50"/>
      <c r="D49" s="50"/>
      <c r="E49" s="50"/>
      <c r="F49" s="50"/>
      <c r="G49" s="50"/>
      <c r="H49" s="50"/>
      <c r="I49" s="50"/>
      <c r="J49" s="50"/>
      <c r="K49" s="50"/>
      <c r="L49" s="50"/>
      <c r="M49" s="50"/>
      <c r="N49" s="50"/>
      <c r="O49" s="50"/>
      <c r="P49" s="50"/>
      <c r="Q49" s="50"/>
      <c r="R49" s="50"/>
      <c r="S49" s="50"/>
      <c r="T49" s="50"/>
      <c r="U49" s="50"/>
      <c r="V49" s="50"/>
      <c r="W49" s="50"/>
      <c r="X49" s="50"/>
      <c r="Y49" s="50"/>
      <c r="Z49" s="50"/>
      <c r="AA49" s="50"/>
      <c r="AB49" s="50"/>
      <c r="AC49" s="50"/>
      <c r="AD49" s="50"/>
      <c r="AE49" s="50"/>
      <c r="AF49" s="51"/>
    </row>
    <row r="50" spans="1:32" ht="16.5" customHeight="1" x14ac:dyDescent="0.15">
      <c r="A50" s="366"/>
      <c r="B50" s="49"/>
      <c r="C50" s="50"/>
      <c r="D50" s="50"/>
      <c r="E50" s="50"/>
      <c r="F50" s="50"/>
      <c r="G50" s="50"/>
      <c r="H50" s="50"/>
      <c r="I50" s="50"/>
      <c r="J50" s="50"/>
      <c r="K50" s="50"/>
      <c r="L50" s="50"/>
      <c r="M50" s="50"/>
      <c r="N50" s="50"/>
      <c r="O50" s="50"/>
      <c r="P50" s="50"/>
      <c r="Q50" s="50"/>
      <c r="R50" s="50"/>
      <c r="S50" s="50"/>
      <c r="T50" s="50"/>
      <c r="U50" s="50"/>
      <c r="V50" s="50"/>
      <c r="W50" s="50"/>
      <c r="X50" s="50"/>
      <c r="Y50" s="50"/>
      <c r="Z50" s="50"/>
      <c r="AA50" s="50"/>
      <c r="AB50" s="50"/>
      <c r="AC50" s="50"/>
      <c r="AD50" s="50"/>
      <c r="AE50" s="50"/>
      <c r="AF50" s="51"/>
    </row>
    <row r="51" spans="1:32" ht="16.5" customHeight="1" x14ac:dyDescent="0.15">
      <c r="A51" s="366"/>
      <c r="B51" s="49"/>
      <c r="C51" s="50"/>
      <c r="D51" s="50"/>
      <c r="E51" s="50"/>
      <c r="F51" s="50"/>
      <c r="G51" s="50"/>
      <c r="H51" s="50"/>
      <c r="I51" s="50"/>
      <c r="J51" s="50"/>
      <c r="K51" s="50"/>
      <c r="L51" s="50"/>
      <c r="M51" s="50"/>
      <c r="N51" s="50"/>
      <c r="O51" s="50"/>
      <c r="P51" s="50"/>
      <c r="Q51" s="50"/>
      <c r="R51" s="50"/>
      <c r="S51" s="50"/>
      <c r="T51" s="50"/>
      <c r="U51" s="50"/>
      <c r="V51" s="50"/>
      <c r="W51" s="50"/>
      <c r="X51" s="50"/>
      <c r="Y51" s="50"/>
      <c r="Z51" s="50"/>
      <c r="AA51" s="50"/>
      <c r="AB51" s="50"/>
      <c r="AC51" s="50"/>
      <c r="AD51" s="50"/>
      <c r="AE51" s="50"/>
      <c r="AF51" s="51"/>
    </row>
    <row r="52" spans="1:32" ht="16.5" customHeight="1" x14ac:dyDescent="0.15">
      <c r="A52" s="366"/>
      <c r="B52" s="49"/>
      <c r="C52" s="50"/>
      <c r="D52" s="50"/>
      <c r="E52" s="50"/>
      <c r="F52" s="50"/>
      <c r="G52" s="50"/>
      <c r="H52" s="50"/>
      <c r="I52" s="50"/>
      <c r="J52" s="50"/>
      <c r="K52" s="50"/>
      <c r="L52" s="50"/>
      <c r="M52" s="50"/>
      <c r="N52" s="50"/>
      <c r="O52" s="50"/>
      <c r="P52" s="50"/>
      <c r="Q52" s="50"/>
      <c r="R52" s="50"/>
      <c r="S52" s="50"/>
      <c r="T52" s="50"/>
      <c r="U52" s="50"/>
      <c r="V52" s="50"/>
      <c r="W52" s="50"/>
      <c r="X52" s="50"/>
      <c r="Y52" s="50"/>
      <c r="Z52" s="50"/>
      <c r="AA52" s="50"/>
      <c r="AB52" s="50"/>
      <c r="AC52" s="50"/>
      <c r="AD52" s="50"/>
      <c r="AE52" s="50"/>
      <c r="AF52" s="51"/>
    </row>
    <row r="53" spans="1:32" ht="16.5" customHeight="1" x14ac:dyDescent="0.15">
      <c r="A53" s="366"/>
      <c r="B53" s="49"/>
      <c r="C53" s="50"/>
      <c r="D53" s="50"/>
      <c r="E53" s="50"/>
      <c r="F53" s="50"/>
      <c r="G53" s="50"/>
      <c r="H53" s="50"/>
      <c r="I53" s="50"/>
      <c r="J53" s="50"/>
      <c r="K53" s="50"/>
      <c r="L53" s="50"/>
      <c r="M53" s="50"/>
      <c r="N53" s="50"/>
      <c r="O53" s="50"/>
      <c r="P53" s="50"/>
      <c r="Q53" s="50"/>
      <c r="R53" s="50"/>
      <c r="S53" s="50"/>
      <c r="T53" s="50"/>
      <c r="U53" s="50"/>
      <c r="V53" s="50"/>
      <c r="W53" s="50"/>
      <c r="X53" s="50"/>
      <c r="Y53" s="50"/>
      <c r="Z53" s="50"/>
      <c r="AA53" s="50"/>
      <c r="AB53" s="50"/>
      <c r="AC53" s="50"/>
      <c r="AD53" s="50"/>
      <c r="AE53" s="50"/>
      <c r="AF53" s="51"/>
    </row>
    <row r="54" spans="1:32" ht="16.5" customHeight="1" x14ac:dyDescent="0.15">
      <c r="A54" s="366"/>
      <c r="B54" s="49"/>
      <c r="C54" s="50"/>
      <c r="D54" s="50"/>
      <c r="E54" s="50"/>
      <c r="F54" s="50"/>
      <c r="G54" s="50"/>
      <c r="H54" s="50"/>
      <c r="I54" s="50"/>
      <c r="J54" s="50"/>
      <c r="K54" s="50"/>
      <c r="L54" s="50"/>
      <c r="M54" s="50"/>
      <c r="N54" s="50"/>
      <c r="O54" s="50"/>
      <c r="P54" s="50"/>
      <c r="Q54" s="50"/>
      <c r="R54" s="50"/>
      <c r="S54" s="50"/>
      <c r="T54" s="50"/>
      <c r="U54" s="50"/>
      <c r="V54" s="50"/>
      <c r="W54" s="50"/>
      <c r="X54" s="50"/>
      <c r="Y54" s="50"/>
      <c r="Z54" s="50"/>
      <c r="AA54" s="50"/>
      <c r="AB54" s="50"/>
      <c r="AC54" s="50"/>
      <c r="AD54" s="50"/>
      <c r="AE54" s="50"/>
      <c r="AF54" s="51"/>
    </row>
    <row r="55" spans="1:32" ht="16.5" customHeight="1" x14ac:dyDescent="0.15">
      <c r="A55" s="366"/>
      <c r="B55" s="49"/>
      <c r="C55" s="50"/>
      <c r="D55" s="50"/>
      <c r="E55" s="50"/>
      <c r="F55" s="50"/>
      <c r="G55" s="50"/>
      <c r="H55" s="50"/>
      <c r="I55" s="50"/>
      <c r="J55" s="50"/>
      <c r="K55" s="50"/>
      <c r="L55" s="50"/>
      <c r="M55" s="50"/>
      <c r="N55" s="50"/>
      <c r="O55" s="50"/>
      <c r="P55" s="50"/>
      <c r="Q55" s="50"/>
      <c r="R55" s="50"/>
      <c r="S55" s="50"/>
      <c r="T55" s="50"/>
      <c r="U55" s="50"/>
      <c r="V55" s="50"/>
      <c r="W55" s="50"/>
      <c r="X55" s="50"/>
      <c r="Y55" s="50"/>
      <c r="Z55" s="50"/>
      <c r="AA55" s="50"/>
      <c r="AB55" s="50"/>
      <c r="AC55" s="50"/>
      <c r="AD55" s="50"/>
      <c r="AE55" s="50"/>
      <c r="AF55" s="51"/>
    </row>
    <row r="56" spans="1:32" ht="16.5" customHeight="1" x14ac:dyDescent="0.15">
      <c r="B56" s="49"/>
      <c r="C56" s="50"/>
      <c r="D56" s="50"/>
      <c r="E56" s="50"/>
      <c r="F56" s="50"/>
      <c r="G56" s="50"/>
      <c r="H56" s="50"/>
      <c r="I56" s="50"/>
      <c r="J56" s="50"/>
      <c r="K56" s="50"/>
      <c r="L56" s="50"/>
      <c r="M56" s="50"/>
      <c r="N56" s="50"/>
      <c r="O56" s="50"/>
      <c r="P56" s="50"/>
      <c r="Q56" s="50"/>
      <c r="R56" s="50"/>
      <c r="S56" s="50"/>
      <c r="T56" s="50"/>
      <c r="U56" s="50"/>
      <c r="V56" s="50"/>
      <c r="W56" s="50"/>
      <c r="X56" s="50"/>
      <c r="Y56" s="50"/>
      <c r="Z56" s="50"/>
      <c r="AA56" s="50"/>
      <c r="AB56" s="50"/>
      <c r="AC56" s="50"/>
      <c r="AD56" s="50"/>
      <c r="AE56" s="50"/>
      <c r="AF56" s="51"/>
    </row>
    <row r="57" spans="1:32" ht="16.5" customHeight="1" x14ac:dyDescent="0.15">
      <c r="B57" s="49"/>
      <c r="C57" s="50"/>
      <c r="D57" s="50"/>
      <c r="E57" s="50"/>
      <c r="F57" s="50"/>
      <c r="G57" s="50"/>
      <c r="H57" s="50"/>
      <c r="I57" s="50"/>
      <c r="J57" s="50"/>
      <c r="K57" s="50"/>
      <c r="L57" s="50"/>
      <c r="M57" s="50"/>
      <c r="N57" s="50"/>
      <c r="O57" s="50"/>
      <c r="P57" s="50"/>
      <c r="Q57" s="50"/>
      <c r="R57" s="50"/>
      <c r="S57" s="50"/>
      <c r="T57" s="50"/>
      <c r="U57" s="50"/>
      <c r="V57" s="50"/>
      <c r="W57" s="50"/>
      <c r="X57" s="50"/>
      <c r="Y57" s="50"/>
      <c r="Z57" s="50"/>
      <c r="AA57" s="50"/>
      <c r="AB57" s="50"/>
      <c r="AC57" s="50"/>
      <c r="AD57" s="50"/>
      <c r="AE57" s="50"/>
      <c r="AF57" s="51"/>
    </row>
    <row r="58" spans="1:32" ht="16.5" customHeight="1" x14ac:dyDescent="0.15">
      <c r="B58" s="49"/>
      <c r="C58" s="50"/>
      <c r="D58" s="50"/>
      <c r="E58" s="50"/>
      <c r="F58" s="50"/>
      <c r="G58" s="50"/>
      <c r="H58" s="50"/>
      <c r="I58" s="50"/>
      <c r="J58" s="50"/>
      <c r="K58" s="50"/>
      <c r="L58" s="50"/>
      <c r="M58" s="50"/>
      <c r="N58" s="50"/>
      <c r="O58" s="50"/>
      <c r="P58" s="50"/>
      <c r="Q58" s="50"/>
      <c r="R58" s="50"/>
      <c r="S58" s="50"/>
      <c r="T58" s="50"/>
      <c r="U58" s="50"/>
      <c r="V58" s="50"/>
      <c r="W58" s="50"/>
      <c r="X58" s="50"/>
      <c r="Y58" s="50"/>
      <c r="Z58" s="50"/>
      <c r="AA58" s="50"/>
      <c r="AB58" s="50"/>
      <c r="AC58" s="50"/>
      <c r="AD58" s="50"/>
      <c r="AE58" s="50"/>
      <c r="AF58" s="51"/>
    </row>
    <row r="59" spans="1:32" ht="16.5" customHeight="1" x14ac:dyDescent="0.15">
      <c r="B59" s="41"/>
      <c r="C59" s="61"/>
      <c r="D59" s="61"/>
      <c r="E59" s="61"/>
      <c r="F59" s="61"/>
      <c r="G59" s="61"/>
      <c r="H59" s="61"/>
      <c r="I59" s="61"/>
      <c r="J59" s="61"/>
      <c r="K59" s="61"/>
      <c r="L59" s="61"/>
      <c r="M59" s="61"/>
      <c r="N59" s="61"/>
      <c r="O59" s="61"/>
      <c r="P59" s="61"/>
      <c r="Q59" s="61"/>
      <c r="R59" s="61"/>
      <c r="S59" s="61"/>
      <c r="T59" s="61"/>
      <c r="U59" s="61"/>
      <c r="V59" s="61"/>
      <c r="W59" s="61"/>
      <c r="X59" s="61"/>
      <c r="Y59" s="61"/>
      <c r="Z59" s="61"/>
      <c r="AA59" s="61"/>
      <c r="AB59" s="61"/>
      <c r="AC59" s="61"/>
      <c r="AD59" s="61"/>
      <c r="AE59" s="61"/>
      <c r="AF59" s="62"/>
    </row>
    <row r="60" spans="1:32" ht="16.5" customHeight="1" x14ac:dyDescent="0.15">
      <c r="B60" s="41"/>
      <c r="C60" s="61"/>
      <c r="D60" s="61"/>
      <c r="E60" s="61"/>
      <c r="F60" s="61"/>
      <c r="G60" s="61"/>
      <c r="H60" s="61"/>
      <c r="I60" s="61"/>
      <c r="J60" s="61"/>
      <c r="K60" s="61"/>
      <c r="L60" s="61"/>
      <c r="M60" s="61"/>
      <c r="N60" s="61"/>
      <c r="O60" s="61"/>
      <c r="P60" s="61"/>
      <c r="Q60" s="61"/>
      <c r="R60" s="61"/>
      <c r="S60" s="61"/>
      <c r="T60" s="61"/>
      <c r="U60" s="61"/>
      <c r="V60" s="61"/>
      <c r="W60" s="61"/>
      <c r="X60" s="61"/>
      <c r="Y60" s="61"/>
      <c r="Z60" s="61"/>
      <c r="AA60" s="61"/>
      <c r="AB60" s="61"/>
      <c r="AC60" s="61"/>
      <c r="AD60" s="61"/>
      <c r="AE60" s="61"/>
      <c r="AF60" s="62"/>
    </row>
    <row r="61" spans="1:32" ht="16.5" customHeight="1" x14ac:dyDescent="0.15">
      <c r="B61" s="41"/>
      <c r="C61" s="61"/>
      <c r="D61" s="61"/>
      <c r="E61" s="61"/>
      <c r="F61" s="61"/>
      <c r="G61" s="61"/>
      <c r="H61" s="61"/>
      <c r="I61" s="61"/>
      <c r="J61" s="61"/>
      <c r="K61" s="61"/>
      <c r="L61" s="61"/>
      <c r="M61" s="61"/>
      <c r="N61" s="61"/>
      <c r="O61" s="61"/>
      <c r="P61" s="61"/>
      <c r="Q61" s="61"/>
      <c r="R61" s="61"/>
      <c r="S61" s="61"/>
      <c r="T61" s="61"/>
      <c r="U61" s="61"/>
      <c r="V61" s="61"/>
      <c r="W61" s="61"/>
      <c r="X61" s="61"/>
      <c r="Y61" s="61"/>
      <c r="Z61" s="61"/>
      <c r="AA61" s="61"/>
      <c r="AB61" s="61"/>
      <c r="AC61" s="61"/>
      <c r="AD61" s="61"/>
      <c r="AE61" s="61"/>
      <c r="AF61" s="62"/>
    </row>
    <row r="62" spans="1:32" ht="16.5" customHeight="1" x14ac:dyDescent="0.15">
      <c r="B62" s="41"/>
      <c r="C62" s="61"/>
      <c r="D62" s="61"/>
      <c r="E62" s="61"/>
      <c r="F62" s="61"/>
      <c r="G62" s="61"/>
      <c r="H62" s="61"/>
      <c r="I62" s="61"/>
      <c r="J62" s="61"/>
      <c r="K62" s="61"/>
      <c r="L62" s="61"/>
      <c r="M62" s="61"/>
      <c r="N62" s="61"/>
      <c r="O62" s="61"/>
      <c r="P62" s="61"/>
      <c r="Q62" s="61"/>
      <c r="R62" s="61"/>
      <c r="S62" s="61"/>
      <c r="T62" s="61"/>
      <c r="U62" s="61"/>
      <c r="V62" s="61"/>
      <c r="W62" s="61"/>
      <c r="X62" s="61"/>
      <c r="Y62" s="61"/>
      <c r="Z62" s="61"/>
      <c r="AA62" s="61"/>
      <c r="AB62" s="61"/>
      <c r="AC62" s="61"/>
      <c r="AD62" s="61"/>
      <c r="AE62" s="61"/>
      <c r="AF62" s="62"/>
    </row>
    <row r="63" spans="1:32" ht="16.5" customHeight="1" x14ac:dyDescent="0.15">
      <c r="B63" s="41"/>
      <c r="C63" s="61"/>
      <c r="D63" s="61"/>
      <c r="E63" s="61"/>
      <c r="F63" s="61"/>
      <c r="G63" s="61"/>
      <c r="H63" s="61"/>
      <c r="I63" s="61"/>
      <c r="J63" s="61"/>
      <c r="K63" s="61"/>
      <c r="L63" s="61"/>
      <c r="M63" s="61"/>
      <c r="N63" s="61"/>
      <c r="O63" s="61"/>
      <c r="P63" s="61"/>
      <c r="Q63" s="61"/>
      <c r="R63" s="61"/>
      <c r="S63" s="61"/>
      <c r="T63" s="61"/>
      <c r="U63" s="61"/>
      <c r="V63" s="61"/>
      <c r="W63" s="61"/>
      <c r="X63" s="61"/>
      <c r="Y63" s="61"/>
      <c r="Z63" s="61"/>
      <c r="AA63" s="61"/>
      <c r="AB63" s="61"/>
      <c r="AC63" s="61"/>
      <c r="AD63" s="61"/>
      <c r="AE63" s="61"/>
      <c r="AF63" s="62"/>
    </row>
    <row r="64" spans="1:32" ht="16.5" customHeight="1" x14ac:dyDescent="0.15">
      <c r="B64" s="41"/>
      <c r="C64" s="61"/>
      <c r="D64" s="61"/>
      <c r="E64" s="61"/>
      <c r="F64" s="61"/>
      <c r="G64" s="61"/>
      <c r="H64" s="61"/>
      <c r="I64" s="61"/>
      <c r="J64" s="61"/>
      <c r="K64" s="61"/>
      <c r="L64" s="61"/>
      <c r="M64" s="61"/>
      <c r="N64" s="61"/>
      <c r="O64" s="61"/>
      <c r="P64" s="61"/>
      <c r="Q64" s="61"/>
      <c r="R64" s="61"/>
      <c r="S64" s="61"/>
      <c r="T64" s="61"/>
      <c r="U64" s="61"/>
      <c r="V64" s="61"/>
      <c r="W64" s="61"/>
      <c r="X64" s="61"/>
      <c r="Y64" s="61"/>
      <c r="Z64" s="61"/>
      <c r="AA64" s="61"/>
      <c r="AB64" s="61"/>
      <c r="AC64" s="61"/>
      <c r="AD64" s="61"/>
      <c r="AE64" s="61"/>
      <c r="AF64" s="62"/>
    </row>
    <row r="65" spans="2:35" ht="16.5" customHeight="1" x14ac:dyDescent="0.15">
      <c r="B65" s="41"/>
      <c r="C65" s="61"/>
      <c r="D65" s="61"/>
      <c r="E65" s="61"/>
      <c r="F65" s="61"/>
      <c r="G65" s="61"/>
      <c r="H65" s="61"/>
      <c r="I65" s="61"/>
      <c r="J65" s="61"/>
      <c r="K65" s="61"/>
      <c r="L65" s="61"/>
      <c r="M65" s="61"/>
      <c r="N65" s="61"/>
      <c r="O65" s="61"/>
      <c r="P65" s="61"/>
      <c r="Q65" s="61"/>
      <c r="R65" s="61"/>
      <c r="S65" s="61"/>
      <c r="T65" s="61"/>
      <c r="U65" s="61"/>
      <c r="V65" s="61"/>
      <c r="W65" s="61"/>
      <c r="X65" s="61"/>
      <c r="Y65" s="61"/>
      <c r="Z65" s="61"/>
      <c r="AA65" s="61"/>
      <c r="AB65" s="61"/>
      <c r="AC65" s="61"/>
      <c r="AD65" s="61"/>
      <c r="AE65" s="61"/>
      <c r="AF65" s="62"/>
    </row>
    <row r="66" spans="2:35" ht="16.5" customHeight="1" x14ac:dyDescent="0.15">
      <c r="B66" s="41"/>
      <c r="C66" s="61"/>
      <c r="D66" s="61"/>
      <c r="E66" s="61"/>
      <c r="F66" s="61"/>
      <c r="G66" s="61"/>
      <c r="H66" s="61"/>
      <c r="I66" s="61"/>
      <c r="J66" s="61"/>
      <c r="K66" s="61"/>
      <c r="L66" s="61"/>
      <c r="M66" s="61"/>
      <c r="N66" s="61"/>
      <c r="O66" s="61"/>
      <c r="P66" s="61"/>
      <c r="Q66" s="61"/>
      <c r="R66" s="61"/>
      <c r="S66" s="61"/>
      <c r="T66" s="61"/>
      <c r="U66" s="61"/>
      <c r="V66" s="61"/>
      <c r="W66" s="61"/>
      <c r="X66" s="61"/>
      <c r="Y66" s="61"/>
      <c r="Z66" s="61"/>
      <c r="AA66" s="61"/>
      <c r="AB66" s="61"/>
      <c r="AC66" s="61"/>
      <c r="AD66" s="61"/>
      <c r="AE66" s="61"/>
      <c r="AF66" s="62"/>
    </row>
    <row r="67" spans="2:35" ht="16.5" customHeight="1" x14ac:dyDescent="0.15">
      <c r="B67" s="41"/>
      <c r="C67" s="61"/>
      <c r="D67" s="61"/>
      <c r="E67" s="61"/>
      <c r="F67" s="61"/>
      <c r="G67" s="61"/>
      <c r="H67" s="61"/>
      <c r="I67" s="61"/>
      <c r="J67" s="61"/>
      <c r="K67" s="61"/>
      <c r="L67" s="61"/>
      <c r="M67" s="61"/>
      <c r="N67" s="61"/>
      <c r="O67" s="61"/>
      <c r="P67" s="61"/>
      <c r="Q67" s="61"/>
      <c r="R67" s="61"/>
      <c r="S67" s="61"/>
      <c r="T67" s="61"/>
      <c r="U67" s="61"/>
      <c r="V67" s="61"/>
      <c r="W67" s="61"/>
      <c r="X67" s="61"/>
      <c r="Y67" s="61"/>
      <c r="Z67" s="61"/>
      <c r="AA67" s="61"/>
      <c r="AB67" s="61"/>
      <c r="AC67" s="61"/>
      <c r="AD67" s="61"/>
      <c r="AE67" s="61"/>
      <c r="AF67" s="62"/>
    </row>
    <row r="68" spans="2:35" ht="16.5" customHeight="1" x14ac:dyDescent="0.15">
      <c r="B68" s="41"/>
      <c r="C68" s="61"/>
      <c r="D68" s="61"/>
      <c r="E68" s="61"/>
      <c r="F68" s="61"/>
      <c r="G68" s="61"/>
      <c r="H68" s="61"/>
      <c r="I68" s="61"/>
      <c r="J68" s="61"/>
      <c r="K68" s="61"/>
      <c r="L68" s="61"/>
      <c r="M68" s="61"/>
      <c r="N68" s="61"/>
      <c r="O68" s="61"/>
      <c r="P68" s="61"/>
      <c r="Q68" s="61"/>
      <c r="R68" s="61"/>
      <c r="S68" s="61"/>
      <c r="T68" s="61"/>
      <c r="U68" s="61"/>
      <c r="V68" s="61"/>
      <c r="W68" s="61"/>
      <c r="X68" s="61"/>
      <c r="Y68" s="61"/>
      <c r="Z68" s="61"/>
      <c r="AA68" s="61"/>
      <c r="AB68" s="61"/>
      <c r="AC68" s="61"/>
      <c r="AD68" s="61"/>
      <c r="AE68" s="61"/>
      <c r="AF68" s="62"/>
    </row>
    <row r="69" spans="2:35" ht="16.5" customHeight="1" x14ac:dyDescent="0.15">
      <c r="B69" s="41"/>
      <c r="C69" s="61"/>
      <c r="D69" s="61"/>
      <c r="E69" s="61"/>
      <c r="F69" s="61"/>
      <c r="G69" s="61"/>
      <c r="H69" s="61"/>
      <c r="I69" s="61"/>
      <c r="J69" s="61"/>
      <c r="K69" s="61"/>
      <c r="L69" s="61"/>
      <c r="M69" s="61"/>
      <c r="N69" s="61"/>
      <c r="O69" s="61"/>
      <c r="P69" s="61"/>
      <c r="Q69" s="61"/>
      <c r="R69" s="61"/>
      <c r="S69" s="61"/>
      <c r="T69" s="61"/>
      <c r="U69" s="61"/>
      <c r="V69" s="61"/>
      <c r="W69" s="61"/>
      <c r="X69" s="61"/>
      <c r="Y69" s="61"/>
      <c r="Z69" s="61"/>
      <c r="AA69" s="61"/>
      <c r="AB69" s="61"/>
      <c r="AC69" s="61"/>
      <c r="AD69" s="61"/>
      <c r="AE69" s="61"/>
      <c r="AF69" s="62"/>
    </row>
    <row r="70" spans="2:35" ht="16.5" customHeight="1" x14ac:dyDescent="0.15">
      <c r="B70" s="41"/>
      <c r="C70" s="61"/>
      <c r="D70" s="61"/>
      <c r="E70" s="61"/>
      <c r="F70" s="61"/>
      <c r="G70" s="61"/>
      <c r="H70" s="61"/>
      <c r="I70" s="61"/>
      <c r="J70" s="61"/>
      <c r="K70" s="61"/>
      <c r="L70" s="61"/>
      <c r="M70" s="61"/>
      <c r="N70" s="61"/>
      <c r="O70" s="61"/>
      <c r="P70" s="61"/>
      <c r="Q70" s="61"/>
      <c r="R70" s="61"/>
      <c r="S70" s="61"/>
      <c r="T70" s="61"/>
      <c r="U70" s="61"/>
      <c r="V70" s="61"/>
      <c r="W70" s="61"/>
      <c r="X70" s="61"/>
      <c r="Y70" s="61"/>
      <c r="Z70" s="61"/>
      <c r="AA70" s="61"/>
      <c r="AB70" s="61"/>
      <c r="AC70" s="61"/>
      <c r="AD70" s="61"/>
      <c r="AE70" s="61"/>
      <c r="AF70" s="62"/>
    </row>
    <row r="71" spans="2:35" ht="16.5" customHeight="1" x14ac:dyDescent="0.15">
      <c r="B71" s="41"/>
      <c r="C71" s="61"/>
      <c r="D71" s="61"/>
      <c r="E71" s="61"/>
      <c r="F71" s="61"/>
      <c r="G71" s="61"/>
      <c r="H71" s="61"/>
      <c r="I71" s="61"/>
      <c r="J71" s="61"/>
      <c r="K71" s="61"/>
      <c r="L71" s="61"/>
      <c r="M71" s="61"/>
      <c r="N71" s="61"/>
      <c r="O71" s="61"/>
      <c r="P71" s="61"/>
      <c r="Q71" s="61"/>
      <c r="R71" s="61"/>
      <c r="S71" s="61"/>
      <c r="T71" s="61"/>
      <c r="U71" s="61"/>
      <c r="V71" s="61"/>
      <c r="W71" s="61"/>
      <c r="X71" s="61"/>
      <c r="Y71" s="61"/>
      <c r="Z71" s="61"/>
      <c r="AA71" s="61"/>
      <c r="AB71" s="61"/>
      <c r="AC71" s="61"/>
      <c r="AD71" s="61"/>
      <c r="AE71" s="61"/>
      <c r="AF71" s="62"/>
    </row>
    <row r="72" spans="2:35" ht="16.5" customHeight="1" x14ac:dyDescent="0.15">
      <c r="B72" s="41"/>
      <c r="C72" s="61"/>
      <c r="D72" s="61"/>
      <c r="E72" s="61"/>
      <c r="F72" s="61"/>
      <c r="G72" s="61"/>
      <c r="H72" s="61"/>
      <c r="I72" s="61"/>
      <c r="J72" s="61"/>
      <c r="K72" s="61"/>
      <c r="L72" s="61"/>
      <c r="M72" s="61"/>
      <c r="N72" s="61"/>
      <c r="O72" s="61"/>
      <c r="P72" s="61"/>
      <c r="Q72" s="61"/>
      <c r="R72" s="61"/>
      <c r="S72" s="61"/>
      <c r="T72" s="61"/>
      <c r="U72" s="61"/>
      <c r="V72" s="61"/>
      <c r="W72" s="61"/>
      <c r="X72" s="61"/>
      <c r="Y72" s="61"/>
      <c r="Z72" s="61"/>
      <c r="AA72" s="61"/>
      <c r="AB72" s="61"/>
      <c r="AC72" s="61"/>
      <c r="AD72" s="61"/>
      <c r="AE72" s="61"/>
      <c r="AF72" s="62"/>
    </row>
    <row r="73" spans="2:35" ht="16.5" customHeight="1" x14ac:dyDescent="0.15">
      <c r="B73" s="42"/>
      <c r="C73" s="59"/>
      <c r="D73" s="59"/>
      <c r="E73" s="59"/>
      <c r="F73" s="59"/>
      <c r="G73" s="59"/>
      <c r="H73" s="59"/>
      <c r="I73" s="59"/>
      <c r="J73" s="59"/>
      <c r="K73" s="59"/>
      <c r="L73" s="59"/>
      <c r="M73" s="59"/>
      <c r="N73" s="59"/>
      <c r="O73" s="59"/>
      <c r="P73" s="59"/>
      <c r="Q73" s="59"/>
      <c r="R73" s="59"/>
      <c r="S73" s="59"/>
      <c r="T73" s="59"/>
      <c r="U73" s="59"/>
      <c r="V73" s="59"/>
      <c r="W73" s="59"/>
      <c r="X73" s="59"/>
      <c r="Y73" s="59"/>
      <c r="Z73" s="59"/>
      <c r="AA73" s="59"/>
      <c r="AB73" s="59"/>
      <c r="AC73" s="59"/>
      <c r="AD73" s="59"/>
      <c r="AE73" s="59"/>
      <c r="AF73" s="60"/>
    </row>
    <row r="74" spans="2:35" ht="16.5" customHeight="1" x14ac:dyDescent="0.15">
      <c r="B74" s="516"/>
      <c r="C74" s="516"/>
      <c r="D74" s="516"/>
      <c r="E74" s="516"/>
      <c r="F74" s="516"/>
      <c r="G74" s="516"/>
      <c r="H74" s="516"/>
      <c r="I74" s="516"/>
      <c r="J74" s="516"/>
      <c r="K74" s="516"/>
      <c r="L74" s="516"/>
      <c r="M74" s="516"/>
      <c r="N74" s="516"/>
      <c r="O74" s="516"/>
      <c r="P74" s="516"/>
      <c r="Q74" s="516"/>
      <c r="R74" s="516"/>
      <c r="S74" s="516"/>
      <c r="T74" s="516"/>
      <c r="U74" s="516"/>
      <c r="V74" s="516"/>
      <c r="W74" s="516"/>
      <c r="X74" s="516"/>
      <c r="Y74" s="516"/>
      <c r="Z74" s="516"/>
      <c r="AA74" s="516"/>
      <c r="AB74" s="516"/>
      <c r="AC74" s="516"/>
      <c r="AD74" s="516"/>
      <c r="AE74" s="516"/>
      <c r="AF74" s="516"/>
    </row>
    <row r="75" spans="2:35" ht="16.5" customHeight="1" x14ac:dyDescent="0.25">
      <c r="B75" s="363" t="s">
        <v>785</v>
      </c>
      <c r="C75" s="286" t="s">
        <v>803</v>
      </c>
      <c r="D75" s="61"/>
      <c r="E75" s="61"/>
      <c r="F75" s="61"/>
      <c r="G75" s="61"/>
      <c r="H75" s="61"/>
      <c r="I75" s="61"/>
      <c r="J75" s="61"/>
      <c r="K75" s="61"/>
      <c r="L75" s="61"/>
      <c r="M75" s="61"/>
      <c r="N75" s="61"/>
      <c r="O75" s="61"/>
      <c r="P75" s="61"/>
      <c r="Q75" s="61"/>
      <c r="R75" s="61"/>
      <c r="S75" s="61"/>
      <c r="T75" s="61"/>
      <c r="U75" s="61"/>
      <c r="V75" s="61"/>
      <c r="W75" s="61"/>
      <c r="X75" s="61"/>
      <c r="Y75" s="61"/>
      <c r="Z75" s="61"/>
      <c r="AA75" s="61"/>
      <c r="AB75" s="61"/>
      <c r="AC75" s="61"/>
      <c r="AD75" s="61"/>
      <c r="AE75" s="61"/>
      <c r="AF75" s="61"/>
      <c r="AI75" s="514" t="s">
        <v>786</v>
      </c>
    </row>
    <row r="76" spans="2:35" ht="11.25" customHeight="1" x14ac:dyDescent="0.15">
      <c r="B76" s="61"/>
      <c r="C76" s="61"/>
      <c r="D76" s="61"/>
      <c r="E76" s="61"/>
      <c r="F76" s="61"/>
      <c r="G76" s="61"/>
      <c r="H76" s="61"/>
      <c r="I76" s="61"/>
      <c r="J76" s="61"/>
      <c r="K76" s="61"/>
      <c r="L76" s="61"/>
      <c r="M76" s="61"/>
      <c r="N76" s="61"/>
      <c r="O76" s="61"/>
      <c r="P76" s="61"/>
      <c r="Q76" s="61"/>
      <c r="R76" s="61"/>
      <c r="S76" s="61"/>
      <c r="T76" s="61"/>
      <c r="U76" s="61"/>
      <c r="V76" s="61"/>
      <c r="W76" s="61"/>
      <c r="X76" s="61"/>
      <c r="Y76" s="61"/>
      <c r="Z76" s="61"/>
      <c r="AA76" s="61"/>
      <c r="AB76" s="61"/>
      <c r="AC76" s="61"/>
      <c r="AD76" s="61"/>
      <c r="AE76" s="61"/>
      <c r="AF76" s="61"/>
    </row>
    <row r="77" spans="2:35" ht="27" customHeight="1" x14ac:dyDescent="0.15">
      <c r="B77" s="61"/>
      <c r="C77" s="1605" t="s">
        <v>801</v>
      </c>
      <c r="D77" s="1606"/>
      <c r="E77" s="1606"/>
      <c r="F77" s="1606"/>
      <c r="G77" s="1606"/>
      <c r="H77" s="1606"/>
      <c r="I77" s="1606"/>
      <c r="J77" s="1604" t="str">
        <f>IF(入力シート!K229="","",入力シート!K229)</f>
        <v/>
      </c>
      <c r="K77" s="1604"/>
      <c r="L77" s="1604"/>
      <c r="M77" s="1604"/>
      <c r="N77" s="1604"/>
      <c r="O77" s="1604"/>
      <c r="P77" s="523" t="s">
        <v>373</v>
      </c>
      <c r="Q77" s="1602" t="s">
        <v>815</v>
      </c>
      <c r="R77" s="1603"/>
      <c r="S77" s="1603"/>
      <c r="T77" s="1603"/>
      <c r="U77" s="1603"/>
      <c r="V77" s="1603"/>
      <c r="W77" s="1604" t="str">
        <f>IF(入力シート!K234="","",入力シート!K234)</f>
        <v/>
      </c>
      <c r="X77" s="1604"/>
      <c r="Y77" s="1604"/>
      <c r="Z77" s="1604"/>
      <c r="AA77" s="1604"/>
      <c r="AB77" s="1604"/>
      <c r="AC77" s="1604"/>
      <c r="AD77" s="523" t="s">
        <v>373</v>
      </c>
    </row>
    <row r="78" spans="2:35" ht="27" customHeight="1" x14ac:dyDescent="0.15">
      <c r="B78" s="61"/>
      <c r="C78" s="1605" t="s">
        <v>874</v>
      </c>
      <c r="D78" s="1606"/>
      <c r="E78" s="1606"/>
      <c r="F78" s="1606"/>
      <c r="G78" s="1606"/>
      <c r="H78" s="1606"/>
      <c r="I78" s="1606"/>
      <c r="J78" s="1604" t="str">
        <f>IF(入力シート!K230="","",入力シート!K230)</f>
        <v/>
      </c>
      <c r="K78" s="1604"/>
      <c r="L78" s="1604"/>
      <c r="M78" s="1604"/>
      <c r="N78" s="1604"/>
      <c r="O78" s="1604"/>
      <c r="P78" s="523" t="s">
        <v>373</v>
      </c>
      <c r="Q78" s="1602" t="s">
        <v>816</v>
      </c>
      <c r="R78" s="1603"/>
      <c r="S78" s="1603"/>
      <c r="T78" s="1603"/>
      <c r="U78" s="1603"/>
      <c r="V78" s="1603"/>
      <c r="W78" s="1604" t="str">
        <f>IF(入力シート!K235="","",入力シート!K235)</f>
        <v/>
      </c>
      <c r="X78" s="1604"/>
      <c r="Y78" s="1604"/>
      <c r="Z78" s="1604"/>
      <c r="AA78" s="1604"/>
      <c r="AB78" s="1604"/>
      <c r="AC78" s="1604"/>
      <c r="AD78" s="523" t="s">
        <v>373</v>
      </c>
    </row>
    <row r="79" spans="2:35" ht="27" customHeight="1" x14ac:dyDescent="0.15">
      <c r="B79" s="61"/>
      <c r="C79" s="1615" t="s">
        <v>813</v>
      </c>
      <c r="D79" s="1616"/>
      <c r="E79" s="1616"/>
      <c r="F79" s="1616"/>
      <c r="G79" s="1616"/>
      <c r="H79" s="1616"/>
      <c r="I79" s="1616"/>
      <c r="J79" s="1604" t="str">
        <f>IF(入力シート!K231="","",入力シート!K231)</f>
        <v/>
      </c>
      <c r="K79" s="1604"/>
      <c r="L79" s="1604"/>
      <c r="M79" s="1604"/>
      <c r="N79" s="1604"/>
      <c r="O79" s="1604"/>
      <c r="P79" s="523" t="s">
        <v>373</v>
      </c>
      <c r="Q79" s="1602" t="s">
        <v>817</v>
      </c>
      <c r="R79" s="1603"/>
      <c r="S79" s="1603"/>
      <c r="T79" s="1603"/>
      <c r="U79" s="1603"/>
      <c r="V79" s="1603"/>
      <c r="W79" s="1604" t="str">
        <f>IF(入力シート!K236="","",入力シート!K236)</f>
        <v/>
      </c>
      <c r="X79" s="1604"/>
      <c r="Y79" s="1604"/>
      <c r="Z79" s="1604"/>
      <c r="AA79" s="1604"/>
      <c r="AB79" s="1604"/>
      <c r="AC79" s="1604"/>
      <c r="AD79" s="523" t="s">
        <v>373</v>
      </c>
    </row>
    <row r="80" spans="2:35" ht="27" customHeight="1" x14ac:dyDescent="0.15">
      <c r="B80" s="61"/>
      <c r="C80" s="1605" t="s">
        <v>814</v>
      </c>
      <c r="D80" s="1606"/>
      <c r="E80" s="1606"/>
      <c r="F80" s="1606"/>
      <c r="G80" s="1606"/>
      <c r="H80" s="1606"/>
      <c r="I80" s="1606"/>
      <c r="J80" s="1604" t="str">
        <f>IF(入力シート!K232="","",入力シート!K232)</f>
        <v/>
      </c>
      <c r="K80" s="1604"/>
      <c r="L80" s="1604"/>
      <c r="M80" s="1604"/>
      <c r="N80" s="1604"/>
      <c r="O80" s="1604"/>
      <c r="P80" s="523" t="s">
        <v>373</v>
      </c>
      <c r="Q80" s="1602" t="s">
        <v>851</v>
      </c>
      <c r="R80" s="1603"/>
      <c r="S80" s="1603"/>
      <c r="T80" s="1603"/>
      <c r="U80" s="1603"/>
      <c r="V80" s="1603"/>
      <c r="W80" s="1604" t="str">
        <f>IF(入力シート!K237="","",入力シート!K237)</f>
        <v/>
      </c>
      <c r="X80" s="1604"/>
      <c r="Y80" s="1604"/>
      <c r="Z80" s="1604"/>
      <c r="AA80" s="1604"/>
      <c r="AB80" s="1604"/>
      <c r="AC80" s="1604"/>
      <c r="AD80" s="523" t="s">
        <v>373</v>
      </c>
    </row>
    <row r="81" spans="2:30" ht="27" customHeight="1" x14ac:dyDescent="0.15">
      <c r="B81" s="61"/>
      <c r="C81" s="1605" t="s">
        <v>875</v>
      </c>
      <c r="D81" s="1606"/>
      <c r="E81" s="1606"/>
      <c r="F81" s="1606"/>
      <c r="G81" s="1606"/>
      <c r="H81" s="1606"/>
      <c r="I81" s="1606"/>
      <c r="J81" s="1604" t="str">
        <f>IF(入力シート!K233="","",入力シート!K233)</f>
        <v/>
      </c>
      <c r="K81" s="1604"/>
      <c r="L81" s="1604"/>
      <c r="M81" s="1604"/>
      <c r="N81" s="1604"/>
      <c r="O81" s="1604"/>
      <c r="P81" s="523" t="s">
        <v>373</v>
      </c>
      <c r="Q81" s="524"/>
      <c r="S81" s="50"/>
      <c r="X81" s="375"/>
      <c r="Z81" s="287"/>
      <c r="AD81" s="61"/>
    </row>
    <row r="82" spans="2:30" ht="21.75" customHeight="1" x14ac:dyDescent="0.15">
      <c r="B82" s="61"/>
      <c r="C82" s="525"/>
      <c r="D82" s="525"/>
      <c r="E82" s="525"/>
      <c r="F82" s="525"/>
      <c r="G82" s="525"/>
      <c r="H82" s="525"/>
      <c r="I82" s="525"/>
      <c r="J82" s="525"/>
      <c r="K82" s="524"/>
      <c r="L82" s="524"/>
      <c r="M82" s="524"/>
      <c r="N82" s="524"/>
      <c r="O82" s="524"/>
      <c r="P82" s="524"/>
      <c r="Q82" s="524"/>
      <c r="R82" s="50"/>
      <c r="S82" s="50"/>
      <c r="X82" s="375"/>
      <c r="Z82" s="287"/>
      <c r="AD82" s="61"/>
    </row>
    <row r="83" spans="2:30" ht="21.75" customHeight="1" x14ac:dyDescent="0.15">
      <c r="C83" s="525"/>
      <c r="D83" s="525"/>
      <c r="E83" s="525"/>
      <c r="F83" s="525"/>
      <c r="G83" s="525"/>
      <c r="H83" s="525"/>
      <c r="I83" s="525"/>
      <c r="J83" s="525"/>
      <c r="K83" s="524"/>
      <c r="L83" s="524"/>
      <c r="M83" s="524"/>
      <c r="N83" s="524"/>
      <c r="O83" s="524"/>
      <c r="P83" s="524"/>
      <c r="Q83" s="524"/>
      <c r="R83" s="50"/>
      <c r="S83" s="50"/>
      <c r="X83" s="375"/>
      <c r="Z83" s="287"/>
    </row>
    <row r="84" spans="2:30" ht="21.75" customHeight="1" x14ac:dyDescent="0.15">
      <c r="C84" s="525"/>
      <c r="D84" s="525"/>
      <c r="E84" s="525"/>
      <c r="F84" s="525"/>
      <c r="G84" s="525"/>
      <c r="H84" s="525"/>
      <c r="I84" s="525"/>
      <c r="J84" s="525"/>
      <c r="K84" s="524"/>
      <c r="L84" s="524"/>
      <c r="M84" s="524"/>
      <c r="N84" s="524"/>
      <c r="O84" s="524"/>
      <c r="P84" s="524"/>
      <c r="Q84" s="524"/>
      <c r="R84" s="50"/>
      <c r="S84" s="50"/>
      <c r="Z84" s="287"/>
    </row>
    <row r="85" spans="2:30" ht="16.5" customHeight="1" x14ac:dyDescent="0.15">
      <c r="C85" s="372"/>
      <c r="D85" s="373"/>
      <c r="Z85" s="287"/>
    </row>
    <row r="86" spans="2:30" ht="16.5" customHeight="1" x14ac:dyDescent="0.15">
      <c r="D86" s="373"/>
      <c r="Z86" s="287"/>
    </row>
    <row r="87" spans="2:30" ht="16.5" customHeight="1" x14ac:dyDescent="0.15">
      <c r="D87" s="373"/>
      <c r="Z87" s="287"/>
    </row>
    <row r="88" spans="2:30" ht="16.5" customHeight="1" x14ac:dyDescent="0.15">
      <c r="D88" s="288"/>
      <c r="Z88" s="287"/>
    </row>
    <row r="89" spans="2:30" ht="16.5" customHeight="1" x14ac:dyDescent="0.15">
      <c r="D89" s="288"/>
      <c r="Z89" s="287"/>
    </row>
    <row r="90" spans="2:30" ht="16.5" customHeight="1" x14ac:dyDescent="0.15">
      <c r="V90" s="374"/>
      <c r="Z90" s="287"/>
    </row>
    <row r="91" spans="2:30" ht="16.5" customHeight="1" x14ac:dyDescent="0.15">
      <c r="Z91" s="287"/>
    </row>
    <row r="92" spans="2:30" ht="16.5" customHeight="1" x14ac:dyDescent="0.15">
      <c r="Z92" s="287"/>
    </row>
    <row r="93" spans="2:30" ht="16.5" customHeight="1" x14ac:dyDescent="0.15">
      <c r="Z93" s="287"/>
    </row>
    <row r="94" spans="2:30" ht="16.5" customHeight="1" x14ac:dyDescent="0.15">
      <c r="Z94" s="287"/>
    </row>
    <row r="95" spans="2:30" ht="16.5" customHeight="1" x14ac:dyDescent="0.15">
      <c r="Z95" s="287"/>
    </row>
    <row r="96" spans="2:30" ht="16.5" customHeight="1" x14ac:dyDescent="0.15">
      <c r="Z96" s="287"/>
    </row>
    <row r="97" spans="26:26" ht="16.5" customHeight="1" x14ac:dyDescent="0.15">
      <c r="Z97" s="287"/>
    </row>
    <row r="98" spans="26:26" ht="16.5" customHeight="1" x14ac:dyDescent="0.15">
      <c r="Z98" s="287"/>
    </row>
    <row r="99" spans="26:26" ht="16.5" customHeight="1" x14ac:dyDescent="0.15">
      <c r="Z99" s="287"/>
    </row>
    <row r="100" spans="26:26" ht="16.5" customHeight="1" x14ac:dyDescent="0.15">
      <c r="Z100" s="287"/>
    </row>
    <row r="101" spans="26:26" ht="16.5" customHeight="1" x14ac:dyDescent="0.15">
      <c r="Z101" s="287"/>
    </row>
    <row r="102" spans="26:26" ht="16.5" customHeight="1" x14ac:dyDescent="0.15">
      <c r="Z102" s="287"/>
    </row>
    <row r="103" spans="26:26" ht="16.5" customHeight="1" x14ac:dyDescent="0.15">
      <c r="Z103" s="287"/>
    </row>
    <row r="104" spans="26:26" ht="16.5" customHeight="1" x14ac:dyDescent="0.15">
      <c r="Z104" s="287"/>
    </row>
    <row r="105" spans="26:26" ht="16.5" customHeight="1" x14ac:dyDescent="0.15">
      <c r="Z105" s="287"/>
    </row>
    <row r="106" spans="26:26" ht="16.5" customHeight="1" x14ac:dyDescent="0.15">
      <c r="Z106" s="287"/>
    </row>
    <row r="107" spans="26:26" ht="16.5" customHeight="1" x14ac:dyDescent="0.15">
      <c r="Z107" s="287"/>
    </row>
    <row r="108" spans="26:26" ht="16.5" customHeight="1" x14ac:dyDescent="0.15">
      <c r="Z108" s="287"/>
    </row>
  </sheetData>
  <sheetProtection sheet="1" formatCells="0" formatRows="0" insertRows="0" deleteRows="0"/>
  <mergeCells count="78">
    <mergeCell ref="C81:I81"/>
    <mergeCell ref="J81:O81"/>
    <mergeCell ref="B27:H27"/>
    <mergeCell ref="B28:H28"/>
    <mergeCell ref="B29:H29"/>
    <mergeCell ref="B30:H30"/>
    <mergeCell ref="B31:H31"/>
    <mergeCell ref="C79:I79"/>
    <mergeCell ref="J79:O79"/>
    <mergeCell ref="B26:H26"/>
    <mergeCell ref="Q24:R24"/>
    <mergeCell ref="S24:T24"/>
    <mergeCell ref="U24:V24"/>
    <mergeCell ref="W24:X24"/>
    <mergeCell ref="B24:H24"/>
    <mergeCell ref="I24:J24"/>
    <mergeCell ref="K24:L24"/>
    <mergeCell ref="M24:N24"/>
    <mergeCell ref="O24:P24"/>
    <mergeCell ref="B11:H11"/>
    <mergeCell ref="AA24:AB24"/>
    <mergeCell ref="AC24:AD24"/>
    <mergeCell ref="AE24:AF24"/>
    <mergeCell ref="B25:H25"/>
    <mergeCell ref="Y24:Z24"/>
    <mergeCell ref="AE14:AF14"/>
    <mergeCell ref="AC14:AD14"/>
    <mergeCell ref="AA14:AB14"/>
    <mergeCell ref="B21:H21"/>
    <mergeCell ref="S14:T14"/>
    <mergeCell ref="U14:V14"/>
    <mergeCell ref="W14:X14"/>
    <mergeCell ref="Y14:Z14"/>
    <mergeCell ref="B14:H14"/>
    <mergeCell ref="I14:J14"/>
    <mergeCell ref="K14:L14"/>
    <mergeCell ref="M14:N14"/>
    <mergeCell ref="O14:P14"/>
    <mergeCell ref="Q14:R14"/>
    <mergeCell ref="B19:H19"/>
    <mergeCell ref="B15:H15"/>
    <mergeCell ref="AE4:AF4"/>
    <mergeCell ref="AA4:AB4"/>
    <mergeCell ref="AC4:AD4"/>
    <mergeCell ref="S4:T4"/>
    <mergeCell ref="U4:V4"/>
    <mergeCell ref="W4:X4"/>
    <mergeCell ref="Y4:Z4"/>
    <mergeCell ref="B20:H20"/>
    <mergeCell ref="Q4:R4"/>
    <mergeCell ref="B4:H4"/>
    <mergeCell ref="I4:J4"/>
    <mergeCell ref="K4:L4"/>
    <mergeCell ref="M4:N4"/>
    <mergeCell ref="O4:P4"/>
    <mergeCell ref="B16:H16"/>
    <mergeCell ref="B17:H17"/>
    <mergeCell ref="B18:H18"/>
    <mergeCell ref="B9:H9"/>
    <mergeCell ref="B5:H5"/>
    <mergeCell ref="B6:H6"/>
    <mergeCell ref="B7:H7"/>
    <mergeCell ref="B8:H8"/>
    <mergeCell ref="B10:H10"/>
    <mergeCell ref="W77:AC77"/>
    <mergeCell ref="C78:I78"/>
    <mergeCell ref="J78:O78"/>
    <mergeCell ref="Q78:V78"/>
    <mergeCell ref="W78:AC78"/>
    <mergeCell ref="C77:I77"/>
    <mergeCell ref="J77:O77"/>
    <mergeCell ref="Q77:V77"/>
    <mergeCell ref="Q79:V79"/>
    <mergeCell ref="W79:AC79"/>
    <mergeCell ref="C80:I80"/>
    <mergeCell ref="J80:O80"/>
    <mergeCell ref="Q80:V80"/>
    <mergeCell ref="W80:AC80"/>
  </mergeCells>
  <phoneticPr fontId="7"/>
  <printOptions horizontalCentered="1"/>
  <pageMargins left="0.59055118110236227" right="0.23622047244094491" top="0.55118110236220474" bottom="0.55118110236220474" header="0.31496062992125984" footer="0.31496062992125984"/>
  <pageSetup paperSize="9" scale="97" fitToWidth="0" orientation="portrait" cellComments="asDisplayed" errors="NA" r:id="rId1"/>
  <headerFooter alignWithMargins="0"/>
  <rowBreaks count="1" manualBreakCount="1">
    <brk id="33" max="16383" man="1"/>
  </rowBreaks>
  <ignoredErrors>
    <ignoredError sqref="B1 B34 B75" numberStoredAsText="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31</vt:i4>
      </vt:variant>
    </vt:vector>
  </HeadingPairs>
  <TitlesOfParts>
    <vt:vector size="47" baseType="lpstr">
      <vt:lpstr>date1</vt:lpstr>
      <vt:lpstr>入力シート</vt:lpstr>
      <vt:lpstr>入力シート２</vt:lpstr>
      <vt:lpstr>申請書類一覧・提出有無確認表</vt:lpstr>
      <vt:lpstr>個人情報の取得と利用について</vt:lpstr>
      <vt:lpstr>交付申請書</vt:lpstr>
      <vt:lpstr>１．申請者の詳細</vt:lpstr>
      <vt:lpstr>２．事業計画概要①</vt:lpstr>
      <vt:lpstr>２．事業計画概要②</vt:lpstr>
      <vt:lpstr>３．システム提案概要</vt:lpstr>
      <vt:lpstr>４-１．概略予算書（まとめ）</vt:lpstr>
      <vt:lpstr>４-２．概略予算書（経費別まとめ） </vt:lpstr>
      <vt:lpstr>４-３．概略予算書（項目別全体額）</vt:lpstr>
      <vt:lpstr>４-４．概略予算書（１年目）</vt:lpstr>
      <vt:lpstr>４-５．概略予算書（２年目）</vt:lpstr>
      <vt:lpstr>４-６．概略予算書（３年目）</vt:lpstr>
      <vt:lpstr>'１．申請者の詳細'!Print_Area</vt:lpstr>
      <vt:lpstr>'２．事業計画概要①'!Print_Area</vt:lpstr>
      <vt:lpstr>'２．事業計画概要②'!Print_Area</vt:lpstr>
      <vt:lpstr>'３．システム提案概要'!Print_Area</vt:lpstr>
      <vt:lpstr>'４-１．概略予算書（まとめ）'!Print_Area</vt:lpstr>
      <vt:lpstr>'４-２．概略予算書（経費別まとめ） '!Print_Area</vt:lpstr>
      <vt:lpstr>'４-３．概略予算書（項目別全体額）'!Print_Area</vt:lpstr>
      <vt:lpstr>'４-４．概略予算書（１年目）'!Print_Area</vt:lpstr>
      <vt:lpstr>'４-５．概略予算書（２年目）'!Print_Area</vt:lpstr>
      <vt:lpstr>'４-６．概略予算書（３年目）'!Print_Area</vt:lpstr>
      <vt:lpstr>個人情報の取得と利用について!Print_Area</vt:lpstr>
      <vt:lpstr>交付申請書!Print_Area</vt:lpstr>
      <vt:lpstr>申請書類一覧・提出有無確認表!Print_Area</vt:lpstr>
      <vt:lpstr>入力シート!Print_Area</vt:lpstr>
      <vt:lpstr>入力シート２!Print_Area</vt:lpstr>
      <vt:lpstr>個人情報の取得と利用について!ホテル等</vt:lpstr>
      <vt:lpstr>ホテル等</vt:lpstr>
      <vt:lpstr>個人情報の取得と利用について!飲食店等</vt:lpstr>
      <vt:lpstr>飲食店等</vt:lpstr>
      <vt:lpstr>個人情報の取得と利用について!学校等</vt:lpstr>
      <vt:lpstr>学校等</vt:lpstr>
      <vt:lpstr>個人情報の取得と利用について!事務所等</vt:lpstr>
      <vt:lpstr>事務所等</vt:lpstr>
      <vt:lpstr>集会所等</vt:lpstr>
      <vt:lpstr>地域区分</vt:lpstr>
      <vt:lpstr>都道府県</vt:lpstr>
      <vt:lpstr>個人情報の取得と利用について!百貨店等</vt:lpstr>
      <vt:lpstr>百貨店等</vt:lpstr>
      <vt:lpstr>個人情報の取得と利用について!病院等</vt:lpstr>
      <vt:lpstr>病院等</vt:lpstr>
      <vt:lpstr>用途説明</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Printed>2026-04-09T04:42:25Z</cp:lastPrinted>
  <dcterms:created xsi:type="dcterms:W3CDTF">2013-04-18T06:32:27Z</dcterms:created>
  <dcterms:modified xsi:type="dcterms:W3CDTF">2026-05-07T05:33:58Z</dcterms:modified>
</cp:coreProperties>
</file>